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rupados" sheetId="21" r:id="rId1"/>
    <sheet name="Tratamento" sheetId="25" r:id="rId2"/>
  </sheets>
  <definedNames>
    <definedName name="_xlnm._FilterDatabase" localSheetId="0">Agrupados!$A$1:$AC$3673</definedName>
    <definedName name="_xlnm._FilterDatabase" localSheetId="1">Tratamento!$A$1:$R$1681</definedName>
  </definedNames>
  <calcPr calcId="124519"/>
</workbook>
</file>

<file path=xl/calcChain.xml><?xml version="1.0" encoding="utf-8"?>
<styleSheet xmlns="http://schemas.openxmlformats.org/spreadsheetml/2006/main">
  <numFmts count="9">
    <numFmt numFmtId="176" formatCode="_-&quot;R$&quot;* #,##0.00_-;\-&quot;R$&quot;* #,##0.00_-;_-&quot;R$&quot;* &quot;-&quot;??_-;_-@_-"/>
    <numFmt numFmtId="177" formatCode="_-&quot;R$&quot;* #,##0_-;\-&quot;R$&quot;* #,##0_-;_-&quot;R$&quot;* &quot;-&quot;_-;_-@_-"/>
    <numFmt numFmtId="178" formatCode="_-* #,##0_-;\-* #,##0_-;_-* &quot;-&quot;_-;_-@_-"/>
    <numFmt numFmtId="179" formatCode="_-* #,##0.00_-;\-* #,##0.00_-;_-* &quot;-&quot;??_-;_-@_-"/>
    <numFmt numFmtId="180" formatCode="0.0"/>
    <numFmt numFmtId="181" formatCode="#,##0.0"/>
    <numFmt numFmtId="182" formatCode="d/m/yy;@"/>
    <numFmt numFmtId="183" formatCode="0.0000"/>
    <numFmt numFmtId="184" formatCode="0.000"/>
  </numFmts>
  <fonts count="34">
    <font>
      <sz val="11"/>
      <color theme="1"/>
      <name val="Calibri"/>
      <charset val="134"/>
      <scheme val="minor"/>
    </font>
    <font>
      <sz val="9"/>
      <name val="Arial"/>
      <charset val="134"/>
    </font>
    <font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z val="8"/>
      <name val="Calibri"/>
      <charset val="134"/>
      <scheme val="minor"/>
    </font>
    <font>
      <sz val="9"/>
      <color theme="0" tint="-0.349986266670736"/>
      <name val="Calibri"/>
      <charset val="134"/>
      <scheme val="minor"/>
    </font>
    <font>
      <sz val="8"/>
      <name val="Arial"/>
      <charset val="134"/>
    </font>
    <font>
      <sz val="9"/>
      <color rgb="FF0070C0"/>
      <name val="Calibri"/>
      <charset val="134"/>
      <scheme val="minor"/>
    </font>
    <font>
      <sz val="8"/>
      <color rgb="FF0070C0"/>
      <name val="Calibri"/>
      <charset val="134"/>
      <scheme val="minor"/>
    </font>
    <font>
      <sz val="8"/>
      <color rgb="FFFF0000"/>
      <name val="Calibri"/>
      <charset val="134"/>
      <scheme val="minor"/>
    </font>
    <font>
      <sz val="9"/>
      <color theme="0" tint="-0.349986266670736"/>
      <name val="Arial"/>
      <charset val="134"/>
    </font>
    <font>
      <b/>
      <sz val="9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vertAlign val="subscript"/>
      <sz val="9"/>
      <name val="Arial"/>
      <charset val="134"/>
    </font>
    <font>
      <name val="Calibri"/>
    </font>
  </fonts>
  <fills count="3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0" fillId="0" borderId="0" xfId="0" applyFont="1"/>
    <xf numFmtId="0" fontId="1" fillId="2" borderId="1" xfId="0" applyNumberFormat="1" applyFont="1" applyFill="1" applyBorder="1" applyAlignment="1">
      <alignment horizontal="center" vertical="center"/>
    </xf>
    <xf numFmtId="58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80" fontId="2" fillId="0" borderId="2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180" fontId="2" fillId="0" borderId="3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80" fontId="2" fillId="0" borderId="4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81" fontId="1" fillId="2" borderId="1" xfId="0" applyNumberFormat="1" applyFont="1" applyFill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3" fontId="2" fillId="0" borderId="3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80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81" fontId="2" fillId="3" borderId="1" xfId="0" applyNumberFormat="1" applyFont="1" applyFill="1" applyBorder="1" applyAlignment="1">
      <alignment horizontal="center" vertical="center" wrapText="1"/>
    </xf>
    <xf numFmtId="16" fontId="2" fillId="0" borderId="1" xfId="0" applyNumberFormat="1" applyFont="1" applyBorder="1" applyAlignment="1">
      <alignment horizontal="center" vertical="center" wrapText="1"/>
    </xf>
    <xf numFmtId="58" fontId="2" fillId="0" borderId="2" xfId="0" applyNumberFormat="1" applyFont="1" applyBorder="1" applyAlignment="1">
      <alignment horizontal="center" vertical="center" wrapText="1"/>
    </xf>
    <xf numFmtId="180" fontId="2" fillId="3" borderId="4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180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58" fontId="1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18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18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8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82" fontId="7" fillId="0" borderId="2" xfId="0" applyNumberFormat="1" applyFont="1" applyBorder="1" applyAlignment="1">
      <alignment horizontal="center" vertical="center"/>
    </xf>
    <xf numFmtId="182" fontId="7" fillId="0" borderId="3" xfId="0" applyNumberFormat="1" applyFont="1" applyBorder="1" applyAlignment="1">
      <alignment horizontal="center" vertical="center"/>
    </xf>
    <xf numFmtId="182" fontId="7" fillId="0" borderId="4" xfId="0" applyNumberFormat="1" applyFont="1" applyBorder="1" applyAlignment="1">
      <alignment horizontal="center" vertical="center"/>
    </xf>
    <xf numFmtId="182" fontId="2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82" fontId="2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182" fontId="2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182" fontId="3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82" fontId="3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182" fontId="3" fillId="0" borderId="4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180" fontId="7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80" fontId="3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181" fontId="1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 wrapText="1"/>
    </xf>
    <xf numFmtId="181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 wrapText="1"/>
    </xf>
    <xf numFmtId="181" fontId="3" fillId="0" borderId="1" xfId="0" applyNumberFormat="1" applyFont="1" applyBorder="1" applyAlignment="1">
      <alignment horizontal="center" vertical="center" wrapText="1"/>
    </xf>
    <xf numFmtId="3" fontId="7" fillId="0" borderId="2" xfId="0" applyNumberFormat="1" applyFont="1" applyBorder="1" applyAlignment="1">
      <alignment horizontal="center" vertical="center" wrapText="1"/>
    </xf>
    <xf numFmtId="181" fontId="7" fillId="0" borderId="2" xfId="0" applyNumberFormat="1" applyFont="1" applyBorder="1" applyAlignment="1">
      <alignment horizontal="center" vertical="center" wrapText="1"/>
    </xf>
    <xf numFmtId="3" fontId="7" fillId="0" borderId="3" xfId="0" applyNumberFormat="1" applyFont="1" applyBorder="1" applyAlignment="1">
      <alignment horizontal="center" vertical="center" wrapText="1"/>
    </xf>
    <xf numFmtId="181" fontId="7" fillId="0" borderId="3" xfId="0" applyNumberFormat="1" applyFont="1" applyBorder="1" applyAlignment="1">
      <alignment horizontal="center" vertical="center" wrapText="1"/>
    </xf>
    <xf numFmtId="3" fontId="7" fillId="0" borderId="4" xfId="0" applyNumberFormat="1" applyFont="1" applyBorder="1" applyAlignment="1">
      <alignment horizontal="center" vertical="center" wrapText="1"/>
    </xf>
    <xf numFmtId="181" fontId="7" fillId="0" borderId="4" xfId="0" applyNumberFormat="1" applyFont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 wrapText="1"/>
    </xf>
    <xf numFmtId="3" fontId="3" fillId="0" borderId="3" xfId="0" applyNumberFormat="1" applyFont="1" applyBorder="1" applyAlignment="1">
      <alignment horizontal="center" vertical="center" wrapText="1"/>
    </xf>
    <xf numFmtId="181" fontId="3" fillId="0" borderId="3" xfId="0" applyNumberFormat="1" applyFont="1" applyBorder="1" applyAlignment="1">
      <alignment horizontal="center" vertical="center" wrapText="1"/>
    </xf>
    <xf numFmtId="3" fontId="3" fillId="0" borderId="4" xfId="0" applyNumberFormat="1" applyFont="1" applyBorder="1" applyAlignment="1">
      <alignment horizontal="center" vertical="center" wrapText="1"/>
    </xf>
    <xf numFmtId="181" fontId="3" fillId="0" borderId="4" xfId="0" applyNumberFormat="1" applyFont="1" applyBorder="1" applyAlignment="1">
      <alignment horizontal="center" vertical="center" wrapText="1"/>
    </xf>
    <xf numFmtId="184" fontId="2" fillId="0" borderId="1" xfId="0" applyNumberFormat="1" applyFont="1" applyBorder="1" applyAlignment="1">
      <alignment horizontal="center" vertical="center"/>
    </xf>
    <xf numFmtId="184" fontId="3" fillId="0" borderId="1" xfId="0" applyNumberFormat="1" applyFont="1" applyBorder="1" applyAlignment="1">
      <alignment horizontal="center" vertical="center"/>
    </xf>
    <xf numFmtId="183" fontId="10" fillId="0" borderId="1" xfId="0" applyNumberFormat="1" applyFont="1" applyBorder="1" applyAlignment="1">
      <alignment horizontal="center" vertical="center" wrapText="1"/>
    </xf>
    <xf numFmtId="10" fontId="1" fillId="2" borderId="3" xfId="0" applyNumberFormat="1" applyFont="1" applyFill="1" applyBorder="1" applyAlignment="1">
      <alignment horizontal="center" vertical="center" wrapText="1"/>
    </xf>
    <xf numFmtId="0" fontId="11" fillId="4" borderId="0" xfId="0" applyFont="1" applyFill="1" applyAlignment="1">
      <alignment horizontal="center" vertical="center"/>
    </xf>
    <xf numFmtId="184" fontId="7" fillId="0" borderId="1" xfId="0" applyNumberFormat="1" applyFont="1" applyBorder="1" applyAlignment="1">
      <alignment horizontal="center" vertical="center"/>
    </xf>
    <xf numFmtId="184" fontId="5" fillId="0" borderId="1" xfId="0" applyNumberFormat="1" applyFont="1" applyBorder="1" applyAlignment="1">
      <alignment horizontal="center" vertical="center"/>
    </xf>
    <xf numFmtId="184" fontId="7" fillId="0" borderId="2" xfId="0" applyNumberFormat="1" applyFont="1" applyBorder="1" applyAlignment="1">
      <alignment horizontal="center" vertical="center"/>
    </xf>
    <xf numFmtId="184" fontId="7" fillId="0" borderId="3" xfId="0" applyNumberFormat="1" applyFont="1" applyBorder="1" applyAlignment="1">
      <alignment horizontal="center" vertical="center"/>
    </xf>
    <xf numFmtId="184" fontId="7" fillId="0" borderId="4" xfId="0" applyNumberFormat="1" applyFont="1" applyBorder="1" applyAlignment="1">
      <alignment horizontal="center" vertical="center"/>
    </xf>
    <xf numFmtId="184" fontId="5" fillId="0" borderId="2" xfId="0" applyNumberFormat="1" applyFont="1" applyBorder="1" applyAlignment="1">
      <alignment horizontal="center" vertical="center"/>
    </xf>
    <xf numFmtId="184" fontId="5" fillId="0" borderId="3" xfId="0" applyNumberFormat="1" applyFont="1" applyBorder="1" applyAlignment="1">
      <alignment horizontal="center" vertical="center"/>
    </xf>
    <xf numFmtId="184" fontId="5" fillId="0" borderId="4" xfId="0" applyNumberFormat="1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82" fontId="3" fillId="0" borderId="2" xfId="0" applyNumberFormat="1" applyFont="1" applyBorder="1" applyAlignment="1">
      <alignment horizontal="center" vertical="center" wrapText="1"/>
    </xf>
    <xf numFmtId="182" fontId="3" fillId="0" borderId="3" xfId="0" applyNumberFormat="1" applyFont="1" applyBorder="1" applyAlignment="1">
      <alignment horizontal="center" vertical="center" wrapText="1"/>
    </xf>
    <xf numFmtId="182" fontId="3" fillId="0" borderId="4" xfId="0" applyNumberFormat="1" applyFont="1" applyBorder="1" applyAlignment="1">
      <alignment horizontal="center" vertical="center" wrapText="1"/>
    </xf>
    <xf numFmtId="10" fontId="3" fillId="0" borderId="2" xfId="0" applyNumberFormat="1" applyFont="1" applyBorder="1" applyAlignment="1">
      <alignment horizontal="center" vertical="center" wrapText="1"/>
    </xf>
    <xf numFmtId="182" fontId="2" fillId="0" borderId="2" xfId="0" applyNumberFormat="1" applyFont="1" applyBorder="1" applyAlignment="1">
      <alignment horizontal="center" vertical="center" wrapText="1"/>
    </xf>
    <xf numFmtId="182" fontId="2" fillId="0" borderId="3" xfId="0" applyNumberFormat="1" applyFont="1" applyBorder="1" applyAlignment="1">
      <alignment horizontal="center" vertical="center" wrapText="1"/>
    </xf>
    <xf numFmtId="182" fontId="2" fillId="0" borderId="4" xfId="0" applyNumberFormat="1" applyFont="1" applyBorder="1" applyAlignment="1">
      <alignment horizontal="center" vertical="center" wrapText="1"/>
    </xf>
    <xf numFmtId="184" fontId="2" fillId="0" borderId="0" xfId="0" applyNumberFormat="1" applyFont="1" applyAlignment="1">
      <alignment horizontal="center" vertical="center"/>
    </xf>
    <xf numFmtId="184" fontId="5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</dxf>
  </dxfs>
  <tableStyles count="0" defaultTableStyle="TableStyleMedium9" defaultPivotStyle="PivotStyleLight16"/>
</styleSheet>
</file>

<file path=xl/sharedStrings.xml><?xml version="1.0" encoding="utf-8"?>
<sst xmlns="http://schemas.openxmlformats.org/spreadsheetml/2006/main" count="20353" uniqueCount="1587">
  <si>
    <t>Data de incubação</t>
  </si>
  <si>
    <t>Protocolo</t>
  </si>
  <si>
    <t>Procedência</t>
  </si>
  <si>
    <t>Mercado</t>
  </si>
  <si>
    <t>Origem matéria-prima</t>
  </si>
  <si>
    <t>Setor</t>
  </si>
  <si>
    <t>Amostra/ fase</t>
  </si>
  <si>
    <t>Ponto de coleta</t>
  </si>
  <si>
    <t>Informações complementares</t>
  </si>
  <si>
    <t>Biogás
(LNbiogás.kg sv¹)</t>
  </si>
  <si>
    <t>Maior e menor</t>
  </si>
  <si>
    <t>Critério de aceitação</t>
  </si>
  <si>
    <t>Biogás
(LN biogás.kg sv¹)</t>
  </si>
  <si>
    <t>Metano (LNbiogás.kg sv¹)</t>
  </si>
  <si>
    <t>Metano
(LNCH4.kg¹ sv)</t>
  </si>
  <si>
    <t>% de metano no biogás</t>
  </si>
  <si>
    <t>ST (%)</t>
  </si>
  <si>
    <t>Sólidos totais (g/kg)</t>
  </si>
  <si>
    <t>SV (%)</t>
  </si>
  <si>
    <t>Sólidos voláteis (g/kg)</t>
  </si>
  <si>
    <t>SF (%)</t>
  </si>
  <si>
    <t>DQO
(mg de O2/L)</t>
  </si>
  <si>
    <t>pH</t>
  </si>
  <si>
    <t>CH4
(LNmetano.kg¹ sv)</t>
  </si>
  <si>
    <t xml:space="preserve">Fator k </t>
  </si>
  <si>
    <t>Fator k padrão</t>
  </si>
  <si>
    <t>DQO</t>
  </si>
  <si>
    <t>1 kg de DQO = 0,35 Nm3 de metano</t>
  </si>
  <si>
    <t>IN07/11/12</t>
  </si>
  <si>
    <t>Laboratório</t>
  </si>
  <si>
    <t>Garantia da qualidade</t>
  </si>
  <si>
    <t>Padrão</t>
  </si>
  <si>
    <t>Padrão negativo</t>
  </si>
  <si>
    <t>Inóculo</t>
  </si>
  <si>
    <t>-</t>
  </si>
  <si>
    <t>IN-07/11/12</t>
  </si>
  <si>
    <t>CF-07/11/12</t>
  </si>
  <si>
    <t>Padrão positivo</t>
  </si>
  <si>
    <t>Celulose flocada</t>
  </si>
  <si>
    <t>12-205</t>
  </si>
  <si>
    <t>C.Vale</t>
  </si>
  <si>
    <t>Agroindústria</t>
  </si>
  <si>
    <t>Resíduos da indústria agropecuária</t>
  </si>
  <si>
    <t>Amidonaria</t>
  </si>
  <si>
    <t>Entrada biodigestor</t>
  </si>
  <si>
    <t>12-206</t>
  </si>
  <si>
    <t>Entrada decantador</t>
  </si>
  <si>
    <t>12-207</t>
  </si>
  <si>
    <t>Saída biodigestor</t>
  </si>
  <si>
    <t>12-208</t>
  </si>
  <si>
    <t>Antes decantador</t>
  </si>
  <si>
    <t>12-209</t>
  </si>
  <si>
    <t>12-210</t>
  </si>
  <si>
    <t>IN-08/10/12</t>
  </si>
  <si>
    <t>CF-08/10/12</t>
  </si>
  <si>
    <t>12-156</t>
  </si>
  <si>
    <t>Lar</t>
  </si>
  <si>
    <t xml:space="preserve">Efluente bruto </t>
  </si>
  <si>
    <t>12-157</t>
  </si>
  <si>
    <t>modificado</t>
  </si>
  <si>
    <t>12-158</t>
  </si>
  <si>
    <t>com casca</t>
  </si>
  <si>
    <t>12-163</t>
  </si>
  <si>
    <t>12-164</t>
  </si>
  <si>
    <t>IN-30/05/12</t>
  </si>
  <si>
    <t>CM</t>
  </si>
  <si>
    <t>12-043-1</t>
  </si>
  <si>
    <t>Cana Brava</t>
  </si>
  <si>
    <t>Resíduos da produção de açúcar, amido e produtos secundários</t>
  </si>
  <si>
    <t>Indústria sucroalcoleira</t>
  </si>
  <si>
    <t>Vinhaça</t>
  </si>
  <si>
    <t>12-043-2</t>
  </si>
  <si>
    <t>12-053</t>
  </si>
  <si>
    <t>Ajuricaba (Pedro Regelmeier e Usula Fritsch)</t>
  </si>
  <si>
    <t>Resíduos de pecuária</t>
  </si>
  <si>
    <t>Bovinocultura</t>
  </si>
  <si>
    <t>Bovino leiteiro</t>
  </si>
  <si>
    <t>12-054</t>
  </si>
  <si>
    <t>12-055</t>
  </si>
  <si>
    <t>Ajuricaba (Neiva Escher Kotters)</t>
  </si>
  <si>
    <t>Codigestão</t>
  </si>
  <si>
    <t>bovino + suíno</t>
  </si>
  <si>
    <t>12-056</t>
  </si>
  <si>
    <t>12-057</t>
  </si>
  <si>
    <t>Ajuricaba (Eldo Matte)</t>
  </si>
  <si>
    <t>Suinocultura</t>
  </si>
  <si>
    <t>12-058</t>
  </si>
  <si>
    <t>12-059</t>
  </si>
  <si>
    <t>Colombari</t>
  </si>
  <si>
    <t>Efluente bruto</t>
  </si>
  <si>
    <t>Bovino de corte</t>
  </si>
  <si>
    <t>12-060</t>
  </si>
  <si>
    <t>Terminação</t>
  </si>
  <si>
    <t>12-061</t>
  </si>
  <si>
    <t xml:space="preserve">Entrada biodigestor </t>
  </si>
  <si>
    <t>12-062</t>
  </si>
  <si>
    <t>IN-10/05/12</t>
  </si>
  <si>
    <t>CL-10/05/12</t>
  </si>
  <si>
    <t>12-023</t>
  </si>
  <si>
    <t>PAFE</t>
  </si>
  <si>
    <t>Cultura energética</t>
  </si>
  <si>
    <t>Cultivo energético</t>
  </si>
  <si>
    <t>Palha</t>
  </si>
  <si>
    <t>Palha de milho</t>
  </si>
  <si>
    <t>12-015</t>
  </si>
  <si>
    <t xml:space="preserve">Silagem </t>
  </si>
  <si>
    <t>Silagem de milho</t>
  </si>
  <si>
    <t>12-016</t>
  </si>
  <si>
    <t>Trigo</t>
  </si>
  <si>
    <t>12-018</t>
  </si>
  <si>
    <t xml:space="preserve">Palha </t>
  </si>
  <si>
    <t>Palha de aveia</t>
  </si>
  <si>
    <t>12-017</t>
  </si>
  <si>
    <t>Palha de braquiária</t>
  </si>
  <si>
    <t>IN-30/10/12</t>
  </si>
  <si>
    <t>CL-30/10/12</t>
  </si>
  <si>
    <t>12-181</t>
  </si>
  <si>
    <t>Silagem de aveia</t>
  </si>
  <si>
    <t>12-181-8</t>
  </si>
  <si>
    <t>Silagem</t>
  </si>
  <si>
    <t xml:space="preserve">Silagem de aveia </t>
  </si>
  <si>
    <t>12-181-14</t>
  </si>
  <si>
    <t>12-180</t>
  </si>
  <si>
    <t>Silagem de braquiária</t>
  </si>
  <si>
    <t>12-180-8</t>
  </si>
  <si>
    <t>12-180-14</t>
  </si>
  <si>
    <t xml:space="preserve">Silagem de braquiária </t>
  </si>
  <si>
    <t>12-182</t>
  </si>
  <si>
    <t>12-182-8</t>
  </si>
  <si>
    <t xml:space="preserve">Silagem de milho </t>
  </si>
  <si>
    <t>12-182-14</t>
  </si>
  <si>
    <t>12-178</t>
  </si>
  <si>
    <t>12-179</t>
  </si>
  <si>
    <t>Silagem de trigo</t>
  </si>
  <si>
    <t>12-179-8</t>
  </si>
  <si>
    <t>12-179-14</t>
  </si>
  <si>
    <t xml:space="preserve">Silagem de trigo </t>
  </si>
  <si>
    <t>IN-30/07/12</t>
  </si>
  <si>
    <t>CF-30/07/12</t>
  </si>
  <si>
    <t>CC-30/07/12</t>
  </si>
  <si>
    <t>Celulose cristalina</t>
  </si>
  <si>
    <t>12-092</t>
  </si>
  <si>
    <t>Star Milk</t>
  </si>
  <si>
    <t>Armazenamento</t>
  </si>
  <si>
    <t>12-092-1</t>
  </si>
  <si>
    <t>Mix</t>
  </si>
  <si>
    <t>Bovino leiteiro - armazenamento + silagem</t>
  </si>
  <si>
    <t>12-093</t>
  </si>
  <si>
    <t>12-093-1</t>
  </si>
  <si>
    <t>bovino + silagem</t>
  </si>
  <si>
    <t>12-093-2</t>
  </si>
  <si>
    <t>bovino + sólidos</t>
  </si>
  <si>
    <t>12-098</t>
  </si>
  <si>
    <t>12-099</t>
  </si>
  <si>
    <t>12-107</t>
  </si>
  <si>
    <t>12-098-1</t>
  </si>
  <si>
    <t xml:space="preserve">suíno + bovino 10% </t>
  </si>
  <si>
    <t>12-098-2</t>
  </si>
  <si>
    <t>suíno + bovino 10%</t>
  </si>
  <si>
    <t>12-098-3</t>
  </si>
  <si>
    <t>suíno + bovino 20%</t>
  </si>
  <si>
    <t>12-096</t>
  </si>
  <si>
    <t>12-097</t>
  </si>
  <si>
    <t>Grão</t>
  </si>
  <si>
    <t>IN-20/09/12</t>
  </si>
  <si>
    <t>CF-20/09/12</t>
  </si>
  <si>
    <t>12-143</t>
  </si>
  <si>
    <t xml:space="preserve">Lar </t>
  </si>
  <si>
    <t>UPL</t>
  </si>
  <si>
    <t>12-145</t>
  </si>
  <si>
    <t>IN-17/09/12</t>
  </si>
  <si>
    <t>CF-17/09/12</t>
  </si>
  <si>
    <t>CC-17/09/12</t>
  </si>
  <si>
    <t>12-133</t>
  </si>
  <si>
    <t>Ajuricaba (Elizabet Vargas)</t>
  </si>
  <si>
    <t>12-134</t>
  </si>
  <si>
    <t>Ajuricaba (Milton Layter)</t>
  </si>
  <si>
    <t>12-135</t>
  </si>
  <si>
    <t>12-136</t>
  </si>
  <si>
    <t>Ajuricaba (Lorivete Hansen)</t>
  </si>
  <si>
    <t>12-137</t>
  </si>
  <si>
    <t>12-138</t>
  </si>
  <si>
    <t>12-139</t>
  </si>
  <si>
    <t>12-140</t>
  </si>
  <si>
    <t xml:space="preserve">Saída biodigestor </t>
  </si>
  <si>
    <t>12-141</t>
  </si>
  <si>
    <t>12-142</t>
  </si>
  <si>
    <t>12-144</t>
  </si>
  <si>
    <t>IN-05/08/13</t>
  </si>
  <si>
    <t>CC-05/08/13</t>
  </si>
  <si>
    <t>13-350</t>
  </si>
  <si>
    <t>Fazenda Continental</t>
  </si>
  <si>
    <t>produção de etanol</t>
  </si>
  <si>
    <t>13-353</t>
  </si>
  <si>
    <t>Torta de filtro</t>
  </si>
  <si>
    <t>produção de açucar</t>
  </si>
  <si>
    <t>13-352</t>
  </si>
  <si>
    <t>Bagaço de cana</t>
  </si>
  <si>
    <t>13-349</t>
  </si>
  <si>
    <t>Dejeto bovino</t>
  </si>
  <si>
    <t>13-351</t>
  </si>
  <si>
    <t>Palha cultivo cana</t>
  </si>
  <si>
    <t>M1</t>
  </si>
  <si>
    <t>Bagaço de cana + vinhaça + torta de filtro + dejeto bovino</t>
  </si>
  <si>
    <t>M2</t>
  </si>
  <si>
    <t>M3</t>
  </si>
  <si>
    <t>Torta de filtro + vinhaça + dejeto bovino</t>
  </si>
  <si>
    <t>M3A</t>
  </si>
  <si>
    <t>IN1-29/01/13</t>
  </si>
  <si>
    <t>IN2-29/01/13</t>
  </si>
  <si>
    <t>CC-29/01/13</t>
  </si>
  <si>
    <t>13-028</t>
  </si>
  <si>
    <t>Ajuricaba (Eugênio e Reinoldo Wolfart)</t>
  </si>
  <si>
    <t>13-029</t>
  </si>
  <si>
    <t>Ajuricaba (Adriana Kunz (Delcia Osterkamp))</t>
  </si>
  <si>
    <t>13-030</t>
  </si>
  <si>
    <t>Ajuricaba (Odacir Rupolo)</t>
  </si>
  <si>
    <t>Crechário</t>
  </si>
  <si>
    <t>13-031</t>
  </si>
  <si>
    <t>13-032</t>
  </si>
  <si>
    <t>13-033</t>
  </si>
  <si>
    <t>Ajuricaba (Maide Pinz)</t>
  </si>
  <si>
    <t>13-034</t>
  </si>
  <si>
    <t>Ajuricaba (Carlos e Noeli Zahler)</t>
  </si>
  <si>
    <t>13-015</t>
  </si>
  <si>
    <t>Alga</t>
  </si>
  <si>
    <t xml:space="preserve">Lagoa </t>
  </si>
  <si>
    <t>Coopagril</t>
  </si>
  <si>
    <t>13-034 1+3-015</t>
  </si>
  <si>
    <t>Suíno + algas</t>
  </si>
  <si>
    <t>13-034+13-015</t>
  </si>
  <si>
    <t>13-035</t>
  </si>
  <si>
    <t>Ecocitrus</t>
  </si>
  <si>
    <t>Resíduos de matadouro e restos de animais</t>
  </si>
  <si>
    <t>Avicultura</t>
  </si>
  <si>
    <t>Compostagem</t>
  </si>
  <si>
    <t>IN-20/05/13</t>
  </si>
  <si>
    <t>CC-20/05/13</t>
  </si>
  <si>
    <t>13-236</t>
  </si>
  <si>
    <t>13-234</t>
  </si>
  <si>
    <t>Ajuricaba (Valmor Ademir Escher)</t>
  </si>
  <si>
    <t>13-238</t>
  </si>
  <si>
    <t>13-240</t>
  </si>
  <si>
    <t>13-244</t>
  </si>
  <si>
    <t>Ajuricaba (Teobaldo Neunfeld)</t>
  </si>
  <si>
    <t>13-242</t>
  </si>
  <si>
    <t>Ajuricaba (Elmiro Berwald)</t>
  </si>
  <si>
    <t>13-142</t>
  </si>
  <si>
    <t>Macrófita</t>
  </si>
  <si>
    <t xml:space="preserve">Wolffia </t>
  </si>
  <si>
    <t>13-246</t>
  </si>
  <si>
    <t xml:space="preserve"> Wolffia</t>
  </si>
  <si>
    <t>13-231</t>
  </si>
  <si>
    <t>Abatedouro de aves</t>
  </si>
  <si>
    <t>IN1-18/11/13</t>
  </si>
  <si>
    <t>CC1-18/11/13</t>
  </si>
  <si>
    <t>CF-18/11/13</t>
  </si>
  <si>
    <t>IN2-18/11/13</t>
  </si>
  <si>
    <t>CC2-18/11/13</t>
  </si>
  <si>
    <t>13-538</t>
  </si>
  <si>
    <t>Saída do flotador</t>
  </si>
  <si>
    <t>13-537</t>
  </si>
  <si>
    <t xml:space="preserve">Lodo </t>
  </si>
  <si>
    <t xml:space="preserve">Pós tridecanter </t>
  </si>
  <si>
    <t>13-574</t>
  </si>
  <si>
    <t>UD CIBiogás</t>
  </si>
  <si>
    <t>Resíduos alimentares</t>
  </si>
  <si>
    <t xml:space="preserve">Resíduo sólido orgânico </t>
  </si>
  <si>
    <t>Resíduo de restaurante</t>
  </si>
  <si>
    <t>13-531</t>
  </si>
  <si>
    <t>Entrada processo industrial</t>
  </si>
  <si>
    <t>13-535</t>
  </si>
  <si>
    <t>13-533</t>
  </si>
  <si>
    <t xml:space="preserve">Sólido extrusora </t>
  </si>
  <si>
    <t>13-554</t>
  </si>
  <si>
    <t xml:space="preserve">Granja Haacke </t>
  </si>
  <si>
    <t>13-555</t>
  </si>
  <si>
    <t>Aves poedeiras</t>
  </si>
  <si>
    <t>Esteira</t>
  </si>
  <si>
    <t>13-558</t>
  </si>
  <si>
    <t>bovino + aves poedeiras</t>
  </si>
  <si>
    <t>13-568</t>
  </si>
  <si>
    <t>13-573</t>
  </si>
  <si>
    <t>Cama de bovino</t>
  </si>
  <si>
    <t>13-571</t>
  </si>
  <si>
    <t>13-572</t>
  </si>
  <si>
    <t>Silagem de Trigo</t>
  </si>
  <si>
    <t>13-526</t>
  </si>
  <si>
    <t>4878 suínos</t>
  </si>
  <si>
    <t>13-527</t>
  </si>
  <si>
    <t xml:space="preserve"> 4878 suínos</t>
  </si>
  <si>
    <t>13-529</t>
  </si>
  <si>
    <t>13-523</t>
  </si>
  <si>
    <t>13-560</t>
  </si>
  <si>
    <t>Matrizes em reprodução = 5115   nº Matrizes não em reprodução ainda que seria recria = 912 Nº Leitões em Creche = 15522 + 250 creche recria = 15772</t>
  </si>
  <si>
    <t>13-564</t>
  </si>
  <si>
    <t>15000 creche       6145 - Matrizes</t>
  </si>
  <si>
    <t>13-566</t>
  </si>
  <si>
    <t>13-543</t>
  </si>
  <si>
    <t>Ajuricaba (David Dilkin)</t>
  </si>
  <si>
    <t>13-541</t>
  </si>
  <si>
    <t>13-545</t>
  </si>
  <si>
    <t>Ajuricaba (Moacir Rupulo)</t>
  </si>
  <si>
    <t>13-547</t>
  </si>
  <si>
    <t>13-549</t>
  </si>
  <si>
    <t>Cama de aves</t>
  </si>
  <si>
    <t>7° lote</t>
  </si>
  <si>
    <t>13-550</t>
  </si>
  <si>
    <t>9° lote</t>
  </si>
  <si>
    <t>13-551</t>
  </si>
  <si>
    <t>4° lote</t>
  </si>
  <si>
    <t>IN-18/03/13</t>
  </si>
  <si>
    <t>CC1-18/03/13</t>
  </si>
  <si>
    <t>CC2-18/03/13</t>
  </si>
  <si>
    <t>CF-18/03/13</t>
  </si>
  <si>
    <t>13-089</t>
  </si>
  <si>
    <t>13-087</t>
  </si>
  <si>
    <t>13-120</t>
  </si>
  <si>
    <t>AD</t>
  </si>
  <si>
    <t>Algas decantadas</t>
  </si>
  <si>
    <t>AD50</t>
  </si>
  <si>
    <t xml:space="preserve">Algas decantadas </t>
  </si>
  <si>
    <t>AF</t>
  </si>
  <si>
    <t>Algas floculadas</t>
  </si>
  <si>
    <t>SA50</t>
  </si>
  <si>
    <t>Suíno + Algas Decantadas 50:50</t>
  </si>
  <si>
    <t>SA70</t>
  </si>
  <si>
    <t>Suíno + Algas Decantadas 70:30</t>
  </si>
  <si>
    <t>SA90</t>
  </si>
  <si>
    <t>Suíno + Algas Decantadas 90:10</t>
  </si>
  <si>
    <t>BA50</t>
  </si>
  <si>
    <t>IN-23/09/13</t>
  </si>
  <si>
    <t>CC1-23/03/13</t>
  </si>
  <si>
    <t>CC1-23/09/13</t>
  </si>
  <si>
    <t>13-400</t>
  </si>
  <si>
    <t>Resíduo urbano</t>
  </si>
  <si>
    <t>Café</t>
  </si>
  <si>
    <t>Borra de café passado</t>
  </si>
  <si>
    <t>13-406</t>
  </si>
  <si>
    <t>Eichórnia</t>
  </si>
  <si>
    <t>Secas na estufa e trituradas</t>
  </si>
  <si>
    <t>13-407</t>
  </si>
  <si>
    <t>Salvínia</t>
  </si>
  <si>
    <t>13-445</t>
  </si>
  <si>
    <t>13-444</t>
  </si>
  <si>
    <t>SS8</t>
  </si>
  <si>
    <t>Suíno + macrófita</t>
  </si>
  <si>
    <t>Salvínia + suíno</t>
  </si>
  <si>
    <t>SB8</t>
  </si>
  <si>
    <t>bovino + macrófita</t>
  </si>
  <si>
    <t>Salvínia + bovino</t>
  </si>
  <si>
    <t>ES8</t>
  </si>
  <si>
    <t>Eichórnia + suino</t>
  </si>
  <si>
    <t>EB8</t>
  </si>
  <si>
    <t>Eichórnia + bovino</t>
  </si>
  <si>
    <t>13-451</t>
  </si>
  <si>
    <t>Efluente industrial</t>
  </si>
  <si>
    <t>Separador de fases</t>
  </si>
  <si>
    <t>IN1-16/10/13</t>
  </si>
  <si>
    <t>IN2-16/10/13</t>
  </si>
  <si>
    <t>IN3-16/10/13</t>
  </si>
  <si>
    <t>IN4-16/10/13</t>
  </si>
  <si>
    <t>CC1-16/10/13</t>
  </si>
  <si>
    <t>CC2-16/10/13</t>
  </si>
  <si>
    <t>CC3-16/10/13</t>
  </si>
  <si>
    <t>CC4-16/10/13</t>
  </si>
  <si>
    <t>IN-24/07/13</t>
  </si>
  <si>
    <t>CC-24/07/13</t>
  </si>
  <si>
    <t>13-311</t>
  </si>
  <si>
    <t>Amido de mandioca</t>
  </si>
  <si>
    <t>13-323</t>
  </si>
  <si>
    <t>13-328</t>
  </si>
  <si>
    <t>Cama de matrizeiro</t>
  </si>
  <si>
    <t>13-327</t>
  </si>
  <si>
    <t>frango de corte</t>
  </si>
  <si>
    <t>13-310</t>
  </si>
  <si>
    <t>Resíduos da produção de óleo</t>
  </si>
  <si>
    <t xml:space="preserve">Óleo </t>
  </si>
  <si>
    <t>Óleo Vegetal</t>
  </si>
  <si>
    <t>óleo de soja comercial</t>
  </si>
  <si>
    <t>13-332</t>
  </si>
  <si>
    <t>Antes do flotador</t>
  </si>
  <si>
    <t>13-330</t>
  </si>
  <si>
    <t>WA15</t>
  </si>
  <si>
    <t>Wolffia 15%</t>
  </si>
  <si>
    <t>SW15</t>
  </si>
  <si>
    <t>IN1-01/07/13</t>
  </si>
  <si>
    <t>IN2-01/07/13</t>
  </si>
  <si>
    <t>CC1-01/07/13</t>
  </si>
  <si>
    <t>CC2-01/07/13</t>
  </si>
  <si>
    <t>13-288</t>
  </si>
  <si>
    <t xml:space="preserve"> 750 Suínos</t>
  </si>
  <si>
    <t>13-290</t>
  </si>
  <si>
    <t xml:space="preserve"> 2350 Suínos</t>
  </si>
  <si>
    <t>13-286</t>
  </si>
  <si>
    <t xml:space="preserve"> 340 Suínos</t>
  </si>
  <si>
    <t>13-292</t>
  </si>
  <si>
    <t>480 Suínos</t>
  </si>
  <si>
    <t>13-201</t>
  </si>
  <si>
    <t>Wolffia</t>
  </si>
  <si>
    <t>Lemna Seca</t>
  </si>
  <si>
    <t>SL4%</t>
  </si>
  <si>
    <t>Lemna 4%</t>
  </si>
  <si>
    <t>SL8%</t>
  </si>
  <si>
    <t>Lemna 8%</t>
  </si>
  <si>
    <t>SL10%</t>
  </si>
  <si>
    <t>Lemna 10%</t>
  </si>
  <si>
    <t>IN-11/06/13</t>
  </si>
  <si>
    <t>CC-11/06/13</t>
  </si>
  <si>
    <t>13-257+13-260</t>
  </si>
  <si>
    <t>13-258</t>
  </si>
  <si>
    <t>13-145</t>
  </si>
  <si>
    <t xml:space="preserve">secas   </t>
  </si>
  <si>
    <t>13-267</t>
  </si>
  <si>
    <t>Pistia Stratiotis</t>
  </si>
  <si>
    <t>WS4%</t>
  </si>
  <si>
    <t>Wolffia + Dejeto Suíno 4%</t>
  </si>
  <si>
    <t>WS8%</t>
  </si>
  <si>
    <t>Wolffia + Dejeto Suíno 8%</t>
  </si>
  <si>
    <t>WS15%</t>
  </si>
  <si>
    <t>Wolffia + Dejeto Suíno 11%</t>
  </si>
  <si>
    <t>PS8%</t>
  </si>
  <si>
    <t>Pistia Stratiotis + Dejeto Suíno 8%</t>
  </si>
  <si>
    <t>PB8%</t>
  </si>
  <si>
    <t>Pistia Stratiotis + Dejeto Bovino 8%</t>
  </si>
  <si>
    <t>WB4%</t>
  </si>
  <si>
    <t>Wolffia + Dejeto Bovino 4%</t>
  </si>
  <si>
    <t>WB8%</t>
  </si>
  <si>
    <t>Wolffia + Dejeto Bovino 8%</t>
  </si>
  <si>
    <t>WB15%</t>
  </si>
  <si>
    <t>Wolffia + Dejeto Bovino 15%</t>
  </si>
  <si>
    <t>IN1-09/09/13</t>
  </si>
  <si>
    <t>IN2-09/09/13</t>
  </si>
  <si>
    <t>CC-09/09/13</t>
  </si>
  <si>
    <t>13-401</t>
  </si>
  <si>
    <t>13-312</t>
  </si>
  <si>
    <t>Nayareth</t>
  </si>
  <si>
    <t>13-313</t>
  </si>
  <si>
    <t>Grama</t>
  </si>
  <si>
    <t>GC50</t>
  </si>
  <si>
    <t>Resíduo de restaurante + grama</t>
  </si>
  <si>
    <t>GC75</t>
  </si>
  <si>
    <t>GC25</t>
  </si>
  <si>
    <t>13-398</t>
  </si>
  <si>
    <t>Resíduo de restaurante + óleo de fritura</t>
  </si>
  <si>
    <t>13-377</t>
  </si>
  <si>
    <t>Seca - Coleta 04/09</t>
  </si>
  <si>
    <t>SWI5</t>
  </si>
  <si>
    <t>SWI7,5</t>
  </si>
  <si>
    <t>SWI10</t>
  </si>
  <si>
    <t>ASWI5</t>
  </si>
  <si>
    <t>ASWI7,5</t>
  </si>
  <si>
    <t>ASWI10</t>
  </si>
  <si>
    <t>IN-07/01/13</t>
  </si>
  <si>
    <t>CC-07/01/13</t>
  </si>
  <si>
    <t>12-288</t>
  </si>
  <si>
    <t xml:space="preserve">Restaurante </t>
  </si>
  <si>
    <t>12-288 8%</t>
  </si>
  <si>
    <t>12-288 12%</t>
  </si>
  <si>
    <t>12-289</t>
  </si>
  <si>
    <t>Resíduo de tratamento de esgoto</t>
  </si>
  <si>
    <t>Esgoto doméstico</t>
  </si>
  <si>
    <t>12-290</t>
  </si>
  <si>
    <t>Lagoa</t>
  </si>
  <si>
    <t>12-292</t>
  </si>
  <si>
    <t>Lago</t>
  </si>
  <si>
    <t>Santa Helena</t>
  </si>
  <si>
    <t>12-293</t>
  </si>
  <si>
    <t>São Miguel do Iguaçu</t>
  </si>
  <si>
    <t>12-291</t>
  </si>
  <si>
    <t>Pato Bragado</t>
  </si>
  <si>
    <t>12-250</t>
  </si>
  <si>
    <t>Sadia</t>
  </si>
  <si>
    <t>Indústria</t>
  </si>
  <si>
    <t>Resíduos industriais</t>
  </si>
  <si>
    <t>Lodo</t>
  </si>
  <si>
    <t>Biodigestor</t>
  </si>
  <si>
    <t>IN-06/05/13</t>
  </si>
  <si>
    <t>CC-06/05/13</t>
  </si>
  <si>
    <t>13-196</t>
  </si>
  <si>
    <t>13-195</t>
  </si>
  <si>
    <t>13-200</t>
  </si>
  <si>
    <t>Biomassa vegetal</t>
  </si>
  <si>
    <t xml:space="preserve">Capim elefante </t>
  </si>
  <si>
    <t>triturado</t>
  </si>
  <si>
    <t>13-200H</t>
  </si>
  <si>
    <t xml:space="preserve"> picado e hidrolisado</t>
  </si>
  <si>
    <t>13-200 PA</t>
  </si>
  <si>
    <t>Capim elefante</t>
  </si>
  <si>
    <t>Capim elefante picado + UD-CIB</t>
  </si>
  <si>
    <t>13-111</t>
  </si>
  <si>
    <t>Chlorella</t>
  </si>
  <si>
    <t>13-209</t>
  </si>
  <si>
    <t>Ajuricaba (Hedo Allenbrandt)</t>
  </si>
  <si>
    <t>06/05/213</t>
  </si>
  <si>
    <t>13-213</t>
  </si>
  <si>
    <t>Ajuricaba (Ataides Hansen)</t>
  </si>
  <si>
    <t>IN1-15/04/13</t>
  </si>
  <si>
    <t>CC1-15/04/13</t>
  </si>
  <si>
    <t>13-172</t>
  </si>
  <si>
    <t>Granja Cacic</t>
  </si>
  <si>
    <t>13-122</t>
  </si>
  <si>
    <t>Silagem de Milho</t>
  </si>
  <si>
    <t>13-121</t>
  </si>
  <si>
    <t>degradada</t>
  </si>
  <si>
    <t>13-172-4</t>
  </si>
  <si>
    <t>Suíno + silagem</t>
  </si>
  <si>
    <t>Dejeto suíno + Silagem 4% ST</t>
  </si>
  <si>
    <t>13-172-8</t>
  </si>
  <si>
    <t>Dejeto suíno + Silagem 8% ST</t>
  </si>
  <si>
    <t>13-172-12</t>
  </si>
  <si>
    <t>Dejeto suíno + Silagem 12% ST</t>
  </si>
  <si>
    <t>13-141</t>
  </si>
  <si>
    <t>13-143</t>
  </si>
  <si>
    <t>Uruchloa Subquadripara</t>
  </si>
  <si>
    <t>IN-01/09/2014</t>
  </si>
  <si>
    <t>CC-01/09/2014</t>
  </si>
  <si>
    <t>Horizonte</t>
  </si>
  <si>
    <t>IN-06/05/14</t>
  </si>
  <si>
    <t>CC-06/05/14</t>
  </si>
  <si>
    <t>André Amaral</t>
  </si>
  <si>
    <t>Sala de gestação</t>
  </si>
  <si>
    <t>20-a</t>
  </si>
  <si>
    <t>Sólido</t>
  </si>
  <si>
    <t>20-b</t>
  </si>
  <si>
    <t>20-c</t>
  </si>
  <si>
    <t>Sedimento</t>
  </si>
  <si>
    <t>Sala da maternidade</t>
  </si>
  <si>
    <t>21-a</t>
  </si>
  <si>
    <t>21-b</t>
  </si>
  <si>
    <t>21-c</t>
  </si>
  <si>
    <t>Creche</t>
  </si>
  <si>
    <t>22-a</t>
  </si>
  <si>
    <t>22-b</t>
  </si>
  <si>
    <t>22-c</t>
  </si>
  <si>
    <t>23-a</t>
  </si>
  <si>
    <t>23-b</t>
  </si>
  <si>
    <t>23-c</t>
  </si>
  <si>
    <t>IN-26/05/14</t>
  </si>
  <si>
    <t>INI-26/05/14</t>
  </si>
  <si>
    <t>CC-26/05/14</t>
  </si>
  <si>
    <t>CCI-26/05/14</t>
  </si>
  <si>
    <t>Celulose cristalina Interlaboratorial</t>
  </si>
  <si>
    <t>CCE-26/05/14</t>
  </si>
  <si>
    <t>Celulose Embrapa</t>
  </si>
  <si>
    <t>André Douglas</t>
  </si>
  <si>
    <t>Caixa de gradeamento</t>
  </si>
  <si>
    <t xml:space="preserve">Resíduo de restaurante </t>
  </si>
  <si>
    <t>Sem papel</t>
  </si>
  <si>
    <t>Com papel</t>
  </si>
  <si>
    <t>M1 - 8%</t>
  </si>
  <si>
    <t>M2 - 10%</t>
  </si>
  <si>
    <t>M3 - 12%</t>
  </si>
  <si>
    <t>M1P - 8%</t>
  </si>
  <si>
    <t>M2P - 10%</t>
  </si>
  <si>
    <t>M3P - 12%</t>
  </si>
  <si>
    <t>ST</t>
  </si>
  <si>
    <t>IN-10/07/14</t>
  </si>
  <si>
    <t>CC-10/07/14</t>
  </si>
  <si>
    <t>M6%</t>
  </si>
  <si>
    <t>M7%</t>
  </si>
  <si>
    <t>M8%</t>
  </si>
  <si>
    <t>M9%</t>
  </si>
  <si>
    <t>Caroliny Matinc</t>
  </si>
  <si>
    <t>IN-17/03/14</t>
  </si>
  <si>
    <t>CC-17/03/14</t>
  </si>
  <si>
    <t>14-063</t>
  </si>
  <si>
    <t>14-062</t>
  </si>
  <si>
    <t>14-061</t>
  </si>
  <si>
    <t>14-060</t>
  </si>
  <si>
    <t>14-059</t>
  </si>
  <si>
    <t>14-058</t>
  </si>
  <si>
    <t>14-057</t>
  </si>
  <si>
    <t>14-056</t>
  </si>
  <si>
    <t>IN-35</t>
  </si>
  <si>
    <t>IN-39</t>
  </si>
  <si>
    <t>IN-4/6</t>
  </si>
  <si>
    <t>4 ao 6</t>
  </si>
  <si>
    <t>IN-7/9</t>
  </si>
  <si>
    <t>7 ao 9</t>
  </si>
  <si>
    <t>IN-10</t>
  </si>
  <si>
    <t>IN-21/02/14</t>
  </si>
  <si>
    <t>1 ao 3</t>
  </si>
  <si>
    <t>Inóculo batelada Repe Celulose</t>
  </si>
  <si>
    <t>IN-01/12/14-1</t>
  </si>
  <si>
    <t>CC-35</t>
  </si>
  <si>
    <t>CC-39</t>
  </si>
  <si>
    <t>CC-1</t>
  </si>
  <si>
    <t>CC-2</t>
  </si>
  <si>
    <t>CC-3</t>
  </si>
  <si>
    <t>CC-4</t>
  </si>
  <si>
    <t>CCR</t>
  </si>
  <si>
    <t>CCT</t>
  </si>
  <si>
    <t>CC-01/12/14-1</t>
  </si>
  <si>
    <t>IN-01/12/14-2</t>
  </si>
  <si>
    <t>CC-01/12/14-2</t>
  </si>
  <si>
    <t>ST-1</t>
  </si>
  <si>
    <t>Silagem de trigo 1 - Depois da geladeira 72h</t>
  </si>
  <si>
    <t>ST-2</t>
  </si>
  <si>
    <t xml:space="preserve"> Silagem de trigo 2 - Depois da geladeira</t>
  </si>
  <si>
    <t>IN-12/11/14</t>
  </si>
  <si>
    <t>CC-12/11/14</t>
  </si>
  <si>
    <t>ST-3</t>
  </si>
  <si>
    <t>Silagem de trigo 3 - Reator</t>
  </si>
  <si>
    <t>IN-10/11/14</t>
  </si>
  <si>
    <t>IN-10/11/14-2</t>
  </si>
  <si>
    <t>CC-10/11/14</t>
  </si>
  <si>
    <t>CCK</t>
  </si>
  <si>
    <t>Celulo Cristalina com keck</t>
  </si>
  <si>
    <t>CC-10/11/14-2</t>
  </si>
  <si>
    <t>Celulose cristalina - 10/11/14 - 2</t>
  </si>
  <si>
    <t>ST-4</t>
  </si>
  <si>
    <t>FC Stone</t>
  </si>
  <si>
    <t>CF-1/177</t>
  </si>
  <si>
    <t>CFV/178</t>
  </si>
  <si>
    <t>Diluído 500:5000 mL (produto vantagem)</t>
  </si>
  <si>
    <t>Vinhaça + lodo</t>
  </si>
  <si>
    <t>Vinhaça + lodo + vantagem</t>
  </si>
  <si>
    <t>Vinhaça + lodo + vantagem + cama de aves</t>
  </si>
  <si>
    <t>Vinhaça + lodo + cama de aves</t>
  </si>
  <si>
    <t>IN-22/09/14</t>
  </si>
  <si>
    <t>Interlaboratorial</t>
  </si>
  <si>
    <t>CCS</t>
  </si>
  <si>
    <t>CCL</t>
  </si>
  <si>
    <t>Celulose cristalina - Luva</t>
  </si>
  <si>
    <t>CCI-22/09/14</t>
  </si>
  <si>
    <t>Celulose cristalina Interlaboratorial - 22/09/14</t>
  </si>
  <si>
    <t>ST-5</t>
  </si>
  <si>
    <t>Silagem de trigo - 5</t>
  </si>
  <si>
    <t>Granja Haacke</t>
  </si>
  <si>
    <t>Resíduo de pescado</t>
  </si>
  <si>
    <t xml:space="preserve">Vísceras </t>
  </si>
  <si>
    <t>Vísceras Peixe Pargo -Projeto FAO</t>
  </si>
  <si>
    <t>Vísceras</t>
  </si>
  <si>
    <t>Vísceras Camarão Chileno -Projeto FAO</t>
  </si>
  <si>
    <t>IN-09/07/14</t>
  </si>
  <si>
    <t>CC-09/07/14</t>
  </si>
  <si>
    <t>ST-6</t>
  </si>
  <si>
    <t>Silagem de trigo 6 - Ju Interlaboratorial</t>
  </si>
  <si>
    <t>ST-7</t>
  </si>
  <si>
    <t>Silagem de trigo 7 - Lais Interlaboratorial</t>
  </si>
  <si>
    <t>IN-13/01/14</t>
  </si>
  <si>
    <t>CC-13/01/14</t>
  </si>
  <si>
    <t>14-001</t>
  </si>
  <si>
    <t>14-008</t>
  </si>
  <si>
    <t>Entrada calha</t>
  </si>
  <si>
    <t>14-009</t>
  </si>
  <si>
    <t>1 100</t>
  </si>
  <si>
    <t xml:space="preserve">Codigestão </t>
  </si>
  <si>
    <t>suíno + wolffia</t>
  </si>
  <si>
    <t>1 50</t>
  </si>
  <si>
    <t>1 25</t>
  </si>
  <si>
    <t>1 15</t>
  </si>
  <si>
    <t>1 10</t>
  </si>
  <si>
    <t>IN-07/04/14</t>
  </si>
  <si>
    <t>CC-07/04/14</t>
  </si>
  <si>
    <t>14-101</t>
  </si>
  <si>
    <t>Profª Estela</t>
  </si>
  <si>
    <t>14-102</t>
  </si>
  <si>
    <t>14-112</t>
  </si>
  <si>
    <t>14-087</t>
  </si>
  <si>
    <t>Ajuricaba (Sírio Sérgio Nath)</t>
  </si>
  <si>
    <t>14-109</t>
  </si>
  <si>
    <t>14-110</t>
  </si>
  <si>
    <t>Resíduo sólido extrusora</t>
  </si>
  <si>
    <t>14-111</t>
  </si>
  <si>
    <t>Saída extrusora</t>
  </si>
  <si>
    <t>IN-BOV</t>
  </si>
  <si>
    <t>WB1</t>
  </si>
  <si>
    <t>1 (1-50)</t>
  </si>
  <si>
    <t>WB2</t>
  </si>
  <si>
    <t>2 (1-100)</t>
  </si>
  <si>
    <t>LB1</t>
  </si>
  <si>
    <t>Bovino + Lemna/1-100</t>
  </si>
  <si>
    <t>IN-SUI</t>
  </si>
  <si>
    <t>Inóculo + suíno</t>
  </si>
  <si>
    <t>WS1</t>
  </si>
  <si>
    <t>(1-100)</t>
  </si>
  <si>
    <t>WS2</t>
  </si>
  <si>
    <t xml:space="preserve"> (1-50)</t>
  </si>
  <si>
    <t>WS3</t>
  </si>
  <si>
    <t>(1-25)</t>
  </si>
  <si>
    <t>WS4</t>
  </si>
  <si>
    <t>(1-15)</t>
  </si>
  <si>
    <t>LS1</t>
  </si>
  <si>
    <t>IN-T</t>
  </si>
  <si>
    <t>Tygon</t>
  </si>
  <si>
    <t>IN-S</t>
  </si>
  <si>
    <t>Silicone</t>
  </si>
  <si>
    <t>CCS-1</t>
  </si>
  <si>
    <t>mangueira de silicone</t>
  </si>
  <si>
    <t xml:space="preserve"> mangueira Tygon</t>
  </si>
  <si>
    <t>com luva</t>
  </si>
  <si>
    <t>mangueira Tygon</t>
  </si>
  <si>
    <t>IN-25/08/14-1</t>
  </si>
  <si>
    <t>10 L</t>
  </si>
  <si>
    <t>IN-25/08/14-2</t>
  </si>
  <si>
    <t>30 L</t>
  </si>
  <si>
    <t>CC-25/08/14-1</t>
  </si>
  <si>
    <t>CC-25/08/14-2</t>
  </si>
  <si>
    <t>IN-02/02/15</t>
  </si>
  <si>
    <t>28 dias de monitoramento</t>
  </si>
  <si>
    <t>CC-02/02/15</t>
  </si>
  <si>
    <t>Lagoa de decantação</t>
  </si>
  <si>
    <t>N4</t>
  </si>
  <si>
    <t>N7</t>
  </si>
  <si>
    <t>N10</t>
  </si>
  <si>
    <t>D4</t>
  </si>
  <si>
    <t>D7</t>
  </si>
  <si>
    <t>D10</t>
  </si>
  <si>
    <t>IN-05/10/15</t>
  </si>
  <si>
    <t>273 dias de monitoramento</t>
  </si>
  <si>
    <t>CC1-05/10/15</t>
  </si>
  <si>
    <t>CC2-05/10/15</t>
  </si>
  <si>
    <t>AMOSTRA 1</t>
  </si>
  <si>
    <t>Thiago Edwiges</t>
  </si>
  <si>
    <t xml:space="preserve">Resíduo orgânico  </t>
  </si>
  <si>
    <t>CEASA</t>
  </si>
  <si>
    <t>AMOSTRA 2</t>
  </si>
  <si>
    <t xml:space="preserve">Resíduo orgânico </t>
  </si>
  <si>
    <t>AMOSTRA 3</t>
  </si>
  <si>
    <t>AMOSTRA 4</t>
  </si>
  <si>
    <t>AMOSTRA 5</t>
  </si>
  <si>
    <t>AMOSTRA 6</t>
  </si>
  <si>
    <t>AMOSTRA 7</t>
  </si>
  <si>
    <t>AMOSTRA 8</t>
  </si>
  <si>
    <t>AMOSTRA 9</t>
  </si>
  <si>
    <t xml:space="preserve">AMOSTRA 9 </t>
  </si>
  <si>
    <t>AMOSTRA 10</t>
  </si>
  <si>
    <t>AMOSTRA 11</t>
  </si>
  <si>
    <t>AMOSTRA 12</t>
  </si>
  <si>
    <t>SI-05/10/15</t>
  </si>
  <si>
    <t>Interlaboratorial Embrapa</t>
  </si>
  <si>
    <t>Resíduos diversos da indústria de alimentos</t>
  </si>
  <si>
    <t>Gelatina</t>
  </si>
  <si>
    <t xml:space="preserve">Gelatina </t>
  </si>
  <si>
    <t>Sintética - Interlaboratorial</t>
  </si>
  <si>
    <t>NI-05/10/15</t>
  </si>
  <si>
    <t>Amostra Natural - Lodo ETE - Interlaboratorial</t>
  </si>
  <si>
    <t>IN-06/04/15</t>
  </si>
  <si>
    <t>92 dias de monitoramento</t>
  </si>
  <si>
    <t>CC1-06/04/15</t>
  </si>
  <si>
    <t>CC2-06/04/15</t>
  </si>
  <si>
    <t>Indústria de beneficiamento de arroz</t>
  </si>
  <si>
    <t>Resíduo de secagem de arroz</t>
  </si>
  <si>
    <t xml:space="preserve">Grama </t>
  </si>
  <si>
    <t>Silagem de grama</t>
  </si>
  <si>
    <t xml:space="preserve"> N°1 - 45 dias de incubação</t>
  </si>
  <si>
    <t xml:space="preserve">Silagem de grama </t>
  </si>
  <si>
    <t xml:space="preserve"> N°2</t>
  </si>
  <si>
    <t>IN-08/06/15</t>
  </si>
  <si>
    <t>154 dias de monitoramento</t>
  </si>
  <si>
    <t>CC-08/06/15</t>
  </si>
  <si>
    <t>CCI1-08/06/15</t>
  </si>
  <si>
    <t>CCI2-08/06/15</t>
  </si>
  <si>
    <t>Rodolfo</t>
  </si>
  <si>
    <t>Dejeto de salmão</t>
  </si>
  <si>
    <t>Cultivo no oceano Atlântico</t>
  </si>
  <si>
    <t>CA-08/06/15</t>
  </si>
  <si>
    <t>IN-09/11/15</t>
  </si>
  <si>
    <t>CC1-09/11/15</t>
  </si>
  <si>
    <t>CC2-09/11/15</t>
  </si>
  <si>
    <t>Lacto</t>
  </si>
  <si>
    <t>Laticínio</t>
  </si>
  <si>
    <t>Água residual</t>
  </si>
  <si>
    <t>GA1-3</t>
  </si>
  <si>
    <t xml:space="preserve">Gordura </t>
  </si>
  <si>
    <t xml:space="preserve">Gordura animal </t>
  </si>
  <si>
    <t>Gordura animal 1-3</t>
  </si>
  <si>
    <t>GA4-6</t>
  </si>
  <si>
    <t>Gordura animal</t>
  </si>
  <si>
    <t>Gordura animal 4-6</t>
  </si>
  <si>
    <t>GA7-9</t>
  </si>
  <si>
    <t>Gordura animal 7-9</t>
  </si>
  <si>
    <t>NI-09/11/15</t>
  </si>
  <si>
    <t xml:space="preserve"> Lodo </t>
  </si>
  <si>
    <t>SI-09/11/15</t>
  </si>
  <si>
    <t>IN-13/07/15</t>
  </si>
  <si>
    <t>INT-13/07/15</t>
  </si>
  <si>
    <t>CCT1-13/07/15</t>
  </si>
  <si>
    <t>CCT2-13/07/15</t>
  </si>
  <si>
    <t>CC1-13/07/15</t>
  </si>
  <si>
    <t>CC2-13/07/15</t>
  </si>
  <si>
    <t>RFV1</t>
  </si>
  <si>
    <t>Resíduo de frutas e hortaliças</t>
  </si>
  <si>
    <t>RFV2</t>
  </si>
  <si>
    <t>RFV3</t>
  </si>
  <si>
    <t>RFV4</t>
  </si>
  <si>
    <t>RFV5</t>
  </si>
  <si>
    <t>RFV6</t>
  </si>
  <si>
    <t>RFV7</t>
  </si>
  <si>
    <t>IN-14/09/15</t>
  </si>
  <si>
    <t>CC1-14/09/15</t>
  </si>
  <si>
    <t>CC2-14/09/15</t>
  </si>
  <si>
    <t>&gt;90000</t>
  </si>
  <si>
    <t>IN-17/08/15</t>
  </si>
  <si>
    <t>224 dias de monitoramento</t>
  </si>
  <si>
    <t>CC1-17/08/15</t>
  </si>
  <si>
    <t>CC2-17/08/15</t>
  </si>
  <si>
    <t>Eliana de Bona</t>
  </si>
  <si>
    <t xml:space="preserve">Cama de aves </t>
  </si>
  <si>
    <t>6° lote</t>
  </si>
  <si>
    <t>Itaipu</t>
  </si>
  <si>
    <t>Pinus e Cedrilho</t>
  </si>
  <si>
    <t xml:space="preserve">Pinus </t>
  </si>
  <si>
    <t>Ipê</t>
  </si>
  <si>
    <t>IN-AV</t>
  </si>
  <si>
    <t>Inóculo de teste validade do ácido</t>
  </si>
  <si>
    <t>CC-AV</t>
  </si>
  <si>
    <t>Celulose de teste validade do ácido</t>
  </si>
  <si>
    <t>IN-18/05/15</t>
  </si>
  <si>
    <t>CC1-18/05/15</t>
  </si>
  <si>
    <t>ER-GP</t>
  </si>
  <si>
    <t>IN1-19/01/15</t>
  </si>
  <si>
    <t>25 dias de incubação</t>
  </si>
  <si>
    <t>IN2-19/01/15</t>
  </si>
  <si>
    <t>20 dias de incubação</t>
  </si>
  <si>
    <t>IN3-19/01/15</t>
  </si>
  <si>
    <t>28 dias de incubação</t>
  </si>
  <si>
    <t>IN4-19/01/15</t>
  </si>
  <si>
    <t>CC1-19/01/15</t>
  </si>
  <si>
    <t>CC2-19/01/15</t>
  </si>
  <si>
    <t>CC3-19/01/15</t>
  </si>
  <si>
    <t>Efluentes + resíduos sólidos orgânicos + grama</t>
  </si>
  <si>
    <t>M1M</t>
  </si>
  <si>
    <t xml:space="preserve">Efluentes + resíduos sólidos orgânicos + grama Amostra sem inóculo (etapa 1) </t>
  </si>
  <si>
    <t>M2M</t>
  </si>
  <si>
    <t xml:space="preserve"> Efluentes + resíduos sólidos orgânicos + grama Amostra sem inóculo (etapa 1)</t>
  </si>
  <si>
    <t>M3M</t>
  </si>
  <si>
    <t>M3T</t>
  </si>
  <si>
    <t>Efluentes + resíduos sólidos orgânicos + grama Amostra sem inóculo (etapa 1)</t>
  </si>
  <si>
    <t>M2T</t>
  </si>
  <si>
    <t>M1T</t>
  </si>
  <si>
    <t>Amostra com 35% do previsto do inóculo (etapa2)</t>
  </si>
  <si>
    <t>IN-19/10/15</t>
  </si>
  <si>
    <t>CC1-3-19/10/15</t>
  </si>
  <si>
    <t>CC4-6-19/10/15</t>
  </si>
  <si>
    <t>CC7-9-19/10/15</t>
  </si>
  <si>
    <t>BSBIOS</t>
  </si>
  <si>
    <t>Resíduos da indústria de biocombustíveis</t>
  </si>
  <si>
    <t>Tanque equalizado</t>
  </si>
  <si>
    <t>Indústria biodiesel</t>
  </si>
  <si>
    <t xml:space="preserve">Efluente clarificado </t>
  </si>
  <si>
    <t>Saída ETE</t>
  </si>
  <si>
    <t>GA</t>
  </si>
  <si>
    <t xml:space="preserve">GA </t>
  </si>
  <si>
    <t>CC0,25-1-3</t>
  </si>
  <si>
    <t>Celulose diluída</t>
  </si>
  <si>
    <t>CC0,25-4-6</t>
  </si>
  <si>
    <t>CC0,25-7-9</t>
  </si>
  <si>
    <t xml:space="preserve">Celulose diluída </t>
  </si>
  <si>
    <t>CC0,70-1-3</t>
  </si>
  <si>
    <t>CC0,70-4-6</t>
  </si>
  <si>
    <t>CC0,70-7-9</t>
  </si>
  <si>
    <t>IN-20/07/15</t>
  </si>
  <si>
    <t>CC-20/07/15</t>
  </si>
  <si>
    <t>CCI1-20/07/15</t>
  </si>
  <si>
    <t>Interlaboratorial Embrapa - 20/07/15</t>
  </si>
  <si>
    <t>CCI2-20/07/15</t>
  </si>
  <si>
    <t>CFI1-20/07/15</t>
  </si>
  <si>
    <t>CFI2-20/07/15</t>
  </si>
  <si>
    <t>container 1</t>
  </si>
  <si>
    <t>container 2</t>
  </si>
  <si>
    <t>container 3</t>
  </si>
  <si>
    <t>IN1-24/02/15</t>
  </si>
  <si>
    <t>IN2-24/02/15</t>
  </si>
  <si>
    <t>IN3-24/02/15</t>
  </si>
  <si>
    <t>IN4-24/02/15</t>
  </si>
  <si>
    <t>CC1-24/02/15</t>
  </si>
  <si>
    <t>CC2-24/02/15</t>
  </si>
  <si>
    <t>CC3-24/02/15</t>
  </si>
  <si>
    <t>CC4-24/02/15</t>
  </si>
  <si>
    <t>MISTURA 1</t>
  </si>
  <si>
    <t xml:space="preserve">MISTURA 2 </t>
  </si>
  <si>
    <t>Vinhaça + aditivo</t>
  </si>
  <si>
    <t>MISTURA 3</t>
  </si>
  <si>
    <t>Vinhaça + cama + aditivo</t>
  </si>
  <si>
    <t>MISTURA 4</t>
  </si>
  <si>
    <t xml:space="preserve">Vinhaça + cama </t>
  </si>
  <si>
    <t>MISTURA 5</t>
  </si>
  <si>
    <t>MISTURA 0-1</t>
  </si>
  <si>
    <t xml:space="preserve">Mistura 0 grama </t>
  </si>
  <si>
    <t>MISTURA 2,58-1</t>
  </si>
  <si>
    <t>Mistura 2,58 grama</t>
  </si>
  <si>
    <t>MISTURA 12,88-1</t>
  </si>
  <si>
    <t>Mistura 12,88 grama</t>
  </si>
  <si>
    <t>MISTURA 0-2</t>
  </si>
  <si>
    <t>Mistura 0 grama (mesofílica)</t>
  </si>
  <si>
    <t>MISTURA 2,58-2</t>
  </si>
  <si>
    <t>Mistura 2,58 grama (mesofílica)</t>
  </si>
  <si>
    <t>MISTURA 12,88-2</t>
  </si>
  <si>
    <t>Mistura 12,88 grama (mesofílica)</t>
  </si>
  <si>
    <t>MISTURA 0-3</t>
  </si>
  <si>
    <t>Mistura 0 grama (termofílica)</t>
  </si>
  <si>
    <t>MISTURA 2,58-3</t>
  </si>
  <si>
    <t>Mistura 2,58 grama (termofílica)</t>
  </si>
  <si>
    <t>MISTURA 12,88-3</t>
  </si>
  <si>
    <t>Mistura 12,88 grama (termofílica)</t>
  </si>
  <si>
    <t>IN5-24/02/15</t>
  </si>
  <si>
    <t xml:space="preserve">Inóculo </t>
  </si>
  <si>
    <t>5 - 24/02/15</t>
  </si>
  <si>
    <t>IN1-27/04/15</t>
  </si>
  <si>
    <t>Repe</t>
  </si>
  <si>
    <t>IN2-27/04/15</t>
  </si>
  <si>
    <t>IN3-27/04/15</t>
  </si>
  <si>
    <t>IN4-27/04/15</t>
  </si>
  <si>
    <t>IN5-27/04/15</t>
  </si>
  <si>
    <t>CC1</t>
  </si>
  <si>
    <t>CC2</t>
  </si>
  <si>
    <t>CC3</t>
  </si>
  <si>
    <t>CC4</t>
  </si>
  <si>
    <t>CC5</t>
  </si>
  <si>
    <t>CC6</t>
  </si>
  <si>
    <t xml:space="preserve">CC7  </t>
  </si>
  <si>
    <t>CC8</t>
  </si>
  <si>
    <t>CC9</t>
  </si>
  <si>
    <t>CC10</t>
  </si>
  <si>
    <t>CC12</t>
  </si>
  <si>
    <t>CC13</t>
  </si>
  <si>
    <t>CC14</t>
  </si>
  <si>
    <t>CC15</t>
  </si>
  <si>
    <t>Resíduo de limpeza do secador de arroz</t>
  </si>
  <si>
    <t>51 dias</t>
  </si>
  <si>
    <t xml:space="preserve">42 dias </t>
  </si>
  <si>
    <t>IN-25/07/16</t>
  </si>
  <si>
    <t>567 dias de monitoramento</t>
  </si>
  <si>
    <t>CC-25/07/16</t>
  </si>
  <si>
    <t>Petropar</t>
  </si>
  <si>
    <t>Saída coluna de destilação</t>
  </si>
  <si>
    <t>IN-11/07/16</t>
  </si>
  <si>
    <t>553 dias de monitoramento</t>
  </si>
  <si>
    <t>CC1-11/07/16</t>
  </si>
  <si>
    <t>CC2-11/07/16</t>
  </si>
  <si>
    <t>IN-13/06/16</t>
  </si>
  <si>
    <t>526 dias de monitoramento</t>
  </si>
  <si>
    <t>CC1-13/06/16</t>
  </si>
  <si>
    <t>CC2-13/06/16</t>
  </si>
  <si>
    <t>Baia 13</t>
  </si>
  <si>
    <t>Baia 4</t>
  </si>
  <si>
    <t>IN-16/05/16</t>
  </si>
  <si>
    <t>498 dias de monitoramento</t>
  </si>
  <si>
    <t>CC1-16/05/16</t>
  </si>
  <si>
    <t>CC2-16/05/16</t>
  </si>
  <si>
    <t xml:space="preserve">Grama  </t>
  </si>
  <si>
    <t>Baia 8</t>
  </si>
  <si>
    <t>INCREMENTO</t>
  </si>
  <si>
    <t>IN-22/08/16</t>
  </si>
  <si>
    <t>596 dias de monitoramento</t>
  </si>
  <si>
    <t>CC1-22/08/16</t>
  </si>
  <si>
    <t>CC2-22/08/16</t>
  </si>
  <si>
    <t xml:space="preserve">Bovinocultura </t>
  </si>
  <si>
    <t>Salvínia Seca</t>
  </si>
  <si>
    <t>M4</t>
  </si>
  <si>
    <t xml:space="preserve"> 6° lote</t>
  </si>
  <si>
    <t>IN-26/09/16</t>
  </si>
  <si>
    <t>632 dias de monitoramento</t>
  </si>
  <si>
    <t>CC-26/09/16</t>
  </si>
  <si>
    <t>CCI</t>
  </si>
  <si>
    <t>GI</t>
  </si>
  <si>
    <t xml:space="preserve"> Interlaboratorial</t>
  </si>
  <si>
    <t>CAI</t>
  </si>
  <si>
    <t>RAI</t>
  </si>
  <si>
    <t>Ração animal</t>
  </si>
  <si>
    <t xml:space="preserve">Ração animal </t>
  </si>
  <si>
    <t>IN-28/03/16</t>
  </si>
  <si>
    <t>448 dias de monitoramento</t>
  </si>
  <si>
    <t>CC1-28/03/16</t>
  </si>
  <si>
    <t>CC2-28/03/16</t>
  </si>
  <si>
    <t>Tania Menegol</t>
  </si>
  <si>
    <t>Biomassa liofilizada microalga</t>
  </si>
  <si>
    <t xml:space="preserve">Salvínia </t>
  </si>
  <si>
    <t xml:space="preserve">Salvinia úmida </t>
  </si>
  <si>
    <t>561 D</t>
  </si>
  <si>
    <t xml:space="preserve">Salvinia Desidratada </t>
  </si>
  <si>
    <t>IN-01/03/16</t>
  </si>
  <si>
    <t>420 dias de monitoramento</t>
  </si>
  <si>
    <t>CC1-3-01/03/16</t>
  </si>
  <si>
    <t>CC4-5-01/03/16</t>
  </si>
  <si>
    <t>CF</t>
  </si>
  <si>
    <t>diluída 10:90 - Tese Eliana</t>
  </si>
  <si>
    <t>CA/371</t>
  </si>
  <si>
    <t>Casca de arroz</t>
  </si>
  <si>
    <t>Resíduo limpeza secador</t>
  </si>
  <si>
    <t>CO/298</t>
  </si>
  <si>
    <t>Incremento</t>
  </si>
  <si>
    <t xml:space="preserve">Lemnaceae fresca </t>
  </si>
  <si>
    <t>554D</t>
  </si>
  <si>
    <t xml:space="preserve">Lemnaceae desidratada - </t>
  </si>
  <si>
    <t>IN-03/10/16</t>
  </si>
  <si>
    <t>637 dias de monitoramento</t>
  </si>
  <si>
    <t>Celulose</t>
  </si>
  <si>
    <t>ERO</t>
  </si>
  <si>
    <t>Entrada da esterqueira</t>
  </si>
  <si>
    <t>1450 animais/ 40 kg</t>
  </si>
  <si>
    <t>2000 animais/ 65 kg</t>
  </si>
  <si>
    <t>500 animais/ 40-70 kg</t>
  </si>
  <si>
    <t xml:space="preserve">2780 animais/ 65 kg </t>
  </si>
  <si>
    <t>1100 animais/ 135 kg</t>
  </si>
  <si>
    <t>800 animais/ 115 kg</t>
  </si>
  <si>
    <t>420 matrizes/ 900-1000 animais/ 6 kg</t>
  </si>
  <si>
    <t>400 matrizes/ 1000 animais/ 15 kg</t>
  </si>
  <si>
    <t>2200 animais/ 60 kg</t>
  </si>
  <si>
    <t>5000 animais/ 12 kg</t>
  </si>
  <si>
    <t>IN-07/11/16</t>
  </si>
  <si>
    <t>672 dias de monitoramento</t>
  </si>
  <si>
    <t>CC-07/11/16</t>
  </si>
  <si>
    <t>Cocamar</t>
  </si>
  <si>
    <t>Amostra suco</t>
  </si>
  <si>
    <t>Óleo</t>
  </si>
  <si>
    <t>Mistura homogeneizada</t>
  </si>
  <si>
    <t xml:space="preserve">Efluente industrial </t>
  </si>
  <si>
    <t>Lagoa de tratamento</t>
  </si>
  <si>
    <t>Amostra sólida</t>
  </si>
  <si>
    <t>Borra mistura</t>
  </si>
  <si>
    <t>ETE</t>
  </si>
  <si>
    <t>Cetric</t>
  </si>
  <si>
    <t>Saída reator de ferro</t>
  </si>
  <si>
    <t>500 animais/ 110 kg</t>
  </si>
  <si>
    <t>1700 animais/ 70 kg</t>
  </si>
  <si>
    <t>2020 animais/ 60 kg</t>
  </si>
  <si>
    <t>1300 animais/ 50 kg</t>
  </si>
  <si>
    <t xml:space="preserve">Laticínio </t>
  </si>
  <si>
    <t>Soro de leite</t>
  </si>
  <si>
    <t>Suíno + soro de leite</t>
  </si>
  <si>
    <t>3000 animais/ 50 kg + soro)</t>
  </si>
  <si>
    <t xml:space="preserve">3000 animais/ 50 kg </t>
  </si>
  <si>
    <t>2000 animais/ 30 kg</t>
  </si>
  <si>
    <t>2000 matrizes + 5000 leitões</t>
  </si>
  <si>
    <t>170 matrizes + 600 leitões</t>
  </si>
  <si>
    <t xml:space="preserve">Suinocultura </t>
  </si>
  <si>
    <t>1800 terminação</t>
  </si>
  <si>
    <t>6000 matrizes + 4000 leitões</t>
  </si>
  <si>
    <t>IN - 18/01/16</t>
  </si>
  <si>
    <t>378 dias de monitoramento</t>
  </si>
  <si>
    <t>INB</t>
  </si>
  <si>
    <t>CC1-18/01/16</t>
  </si>
  <si>
    <t>CC2-18/01/16</t>
  </si>
  <si>
    <t>IN - 25/04/16</t>
  </si>
  <si>
    <t>CC1-25/04/16</t>
  </si>
  <si>
    <t>CC2-25/04/16</t>
  </si>
  <si>
    <t>Ajuricaba (Fernando Fígula)</t>
  </si>
  <si>
    <t>IN-27/06/16</t>
  </si>
  <si>
    <t>539 dias de monitoramento</t>
  </si>
  <si>
    <t>CC1-27/06/16</t>
  </si>
  <si>
    <t>CC2-27/06/16</t>
  </si>
  <si>
    <t>Baia 8/ 63 dias de silagem</t>
  </si>
  <si>
    <t>Baia 4/ 59 dias de silagem</t>
  </si>
  <si>
    <t>Baia 13/ 63 dias de silagem</t>
  </si>
  <si>
    <t>Inóculo 3/10/16</t>
  </si>
  <si>
    <t>CC-03/10/16</t>
  </si>
  <si>
    <t>desidratada</t>
  </si>
  <si>
    <t>Efluente bovino + macrófita desidratada</t>
  </si>
  <si>
    <t>IN-18/09/17</t>
  </si>
  <si>
    <t>988 dias de monitoramento</t>
  </si>
  <si>
    <t>CC1-18/09/17</t>
  </si>
  <si>
    <t xml:space="preserve">Massa de mandioca </t>
  </si>
  <si>
    <t>Raízen</t>
  </si>
  <si>
    <t xml:space="preserve">Torta de filtro </t>
  </si>
  <si>
    <t>Lucas F. J. Wessling</t>
  </si>
  <si>
    <t>Apolo Energia</t>
  </si>
  <si>
    <t>Cerâmica Stein</t>
  </si>
  <si>
    <t>IN-21/08/17</t>
  </si>
  <si>
    <t>959 dias de monitoramento</t>
  </si>
  <si>
    <t>CC1-21/08/17</t>
  </si>
  <si>
    <t>CC2-21/08/17</t>
  </si>
  <si>
    <t>Sagitta</t>
  </si>
  <si>
    <t>7 Alíquotas</t>
  </si>
  <si>
    <t xml:space="preserve">Lodo  </t>
  </si>
  <si>
    <t>Tridecanter</t>
  </si>
  <si>
    <t xml:space="preserve">Resíduo incubatório </t>
  </si>
  <si>
    <t>Resíduo de peneira de grãos</t>
  </si>
  <si>
    <t>Resíduos peneira</t>
  </si>
  <si>
    <t xml:space="preserve">Resíduos máquinas limpeza de grãos </t>
  </si>
  <si>
    <t>Laticínio Guaíra</t>
  </si>
  <si>
    <t>Caixa de passagem</t>
  </si>
  <si>
    <t>IN-02/10/17</t>
  </si>
  <si>
    <t>1001 dias de monitoramento</t>
  </si>
  <si>
    <t>CC1-02/10/17</t>
  </si>
  <si>
    <t>CC2-02/10/17</t>
  </si>
  <si>
    <t>1007+1010</t>
  </si>
  <si>
    <t>UD-CIB</t>
  </si>
  <si>
    <t xml:space="preserve">Macrófita </t>
  </si>
  <si>
    <t>triturada</t>
  </si>
  <si>
    <t>UD-CIB-1</t>
  </si>
  <si>
    <t>Feijão</t>
  </si>
  <si>
    <t>Feijão preto</t>
  </si>
  <si>
    <t>IN-10/07/17</t>
  </si>
  <si>
    <t>917 dias de monitoramento</t>
  </si>
  <si>
    <t>CC1-10/07/17</t>
  </si>
  <si>
    <t>CC2-10/07/17</t>
  </si>
  <si>
    <t>MAPA</t>
  </si>
  <si>
    <t>Carne</t>
  </si>
  <si>
    <t>Cebola</t>
  </si>
  <si>
    <t>Refúgio</t>
  </si>
  <si>
    <t>Peixe</t>
  </si>
  <si>
    <t>Maravalha</t>
  </si>
  <si>
    <t>Maravalha com urina de rato</t>
  </si>
  <si>
    <t>Super triturado</t>
  </si>
  <si>
    <t xml:space="preserve"> Super Triturada</t>
  </si>
  <si>
    <t>Sólidos Extrusora</t>
  </si>
  <si>
    <t>N º1 - Com 10 L de digestato do bio 2, 10 g de inoculante bacteriano ¨kera¨ com 2 dias de ensilada.</t>
  </si>
  <si>
    <t xml:space="preserve">Nº 7 - Com 5 g de inoculante bacteriano ¨kera¨, 4 L de caldo de cana, 1 L de agua da chuva, 9 dias ensilada </t>
  </si>
  <si>
    <t xml:space="preserve">Nº 7 - Com 5 g de inoculante bacteriano ¨kera¨, 4 L de caldo de cana, 1 L de agua da chuva, 15 dias ensilada </t>
  </si>
  <si>
    <t xml:space="preserve">Nº 9 - Com 5 g de inoculante bacteriano ¨kera¨, 2,5 l de caldo de cana, hidratada com  agua com agua limpa, 22 dias ensilada </t>
  </si>
  <si>
    <t>N º1 - Com 10 L de digestato do bio 2, 10 g de inoculante bacteriano ¨kera¨ com 22 dias ensilada.</t>
  </si>
  <si>
    <t>IN-13/11/17</t>
  </si>
  <si>
    <t>Teste de temperatura a 25°C</t>
  </si>
  <si>
    <t xml:space="preserve">Teste de temperatura a 30°C </t>
  </si>
  <si>
    <t>1043 dias de monitoramento</t>
  </si>
  <si>
    <t>CC1-13/11/17</t>
  </si>
  <si>
    <t>CC2-13/11/17</t>
  </si>
  <si>
    <t>15 dias de alojamento</t>
  </si>
  <si>
    <t>Gonçalves e Tortola AS (GT Foods)</t>
  </si>
  <si>
    <t>Efluente Sanitário + Linha verd</t>
  </si>
  <si>
    <t>IN-16/01/17</t>
  </si>
  <si>
    <t>743 dias de monitoramento</t>
  </si>
  <si>
    <t>CC1-16/01/17</t>
  </si>
  <si>
    <t>CC2-16/01/17</t>
  </si>
  <si>
    <t>Mar del Plata</t>
  </si>
  <si>
    <t>Resíduo da indústria de papel e celulose</t>
  </si>
  <si>
    <t>Finos de madeira</t>
  </si>
  <si>
    <t>Triturado de madeira</t>
  </si>
  <si>
    <t>Corteza</t>
  </si>
  <si>
    <t xml:space="preserve">Dejeto de Aves + galpão das poedeiras  </t>
  </si>
  <si>
    <t>Generall Mills</t>
  </si>
  <si>
    <t>Tangencial</t>
  </si>
  <si>
    <t>Tubulação equalizado</t>
  </si>
  <si>
    <t>IN-24/04/17</t>
  </si>
  <si>
    <t>840 dias de monitoramento</t>
  </si>
  <si>
    <t>CC1-24/04/17</t>
  </si>
  <si>
    <t>CC2-24/04/17</t>
  </si>
  <si>
    <t>Paulo de Carvalho Mendes</t>
  </si>
  <si>
    <t xml:space="preserve">Palma doce </t>
  </si>
  <si>
    <t>sem espinhos</t>
  </si>
  <si>
    <t>com espinhos "Miúda"</t>
  </si>
  <si>
    <t>Palma orelha de elefante mexicana</t>
  </si>
  <si>
    <t>Palma gigante, palma comum ou palma azeda</t>
  </si>
  <si>
    <t>Brazilian Oleochemical</t>
  </si>
  <si>
    <t>Glicerol</t>
  </si>
  <si>
    <t xml:space="preserve">Resíduo de glicerol </t>
  </si>
  <si>
    <t>Tanque laticínio</t>
  </si>
  <si>
    <t>IN-20/03/17</t>
  </si>
  <si>
    <t>805 dias de monitoramento</t>
  </si>
  <si>
    <t>CC1-20/03/17</t>
  </si>
  <si>
    <t>CC2-20/03/17</t>
  </si>
  <si>
    <t>Entrada da caixa</t>
  </si>
  <si>
    <t>IN-29/05/17</t>
  </si>
  <si>
    <t>876 dias de monitoramento</t>
  </si>
  <si>
    <t>CC1-29/05/17</t>
  </si>
  <si>
    <t>CC2-29/05/17</t>
  </si>
  <si>
    <t>Ricardo Muller</t>
  </si>
  <si>
    <t>T2 - Cama de Bovinocultura - Peneirado</t>
  </si>
  <si>
    <t>T3 - Cama de Bovinocultura - Peneirado Moído</t>
  </si>
  <si>
    <t>T4 - Cama de Bovinocultura - 2 % de NaOH</t>
  </si>
  <si>
    <t>T5 - Cama de Bovinocultura  - 3 % de NaOH</t>
  </si>
  <si>
    <t>T6 - Cama de Bovinocultura - 4 % de NaOH</t>
  </si>
  <si>
    <t>T7 - Cama de Bovinocultura - 5 % de NaOH</t>
  </si>
  <si>
    <t>T8 - Cama de Bovinocultura - 6 % de NaOH</t>
  </si>
  <si>
    <t>T9 - Cama de Bovinocultura - 7 % de NaOH</t>
  </si>
  <si>
    <t>Alho</t>
  </si>
  <si>
    <t xml:space="preserve">Alho </t>
  </si>
  <si>
    <t>Cooke Aquaculture Chile</t>
  </si>
  <si>
    <t>Pele</t>
  </si>
  <si>
    <t>Esqueleto de peixa</t>
  </si>
  <si>
    <t xml:space="preserve">Mix </t>
  </si>
  <si>
    <t>Mix total</t>
  </si>
  <si>
    <t>Suíno + inibidor</t>
  </si>
  <si>
    <t>IN-05/06/17</t>
  </si>
  <si>
    <t>882 dias de monitoramento</t>
  </si>
  <si>
    <t>CC1-05/06/17</t>
  </si>
  <si>
    <t>CC2-05/06/17</t>
  </si>
  <si>
    <t>Parque Nacional do Iguaçu</t>
  </si>
  <si>
    <t>Zebrina trandescandia</t>
  </si>
  <si>
    <t>Coco verde</t>
  </si>
  <si>
    <t>Triturador novo</t>
  </si>
  <si>
    <t>Triturador Antigo</t>
  </si>
  <si>
    <t>Ensiladeira</t>
  </si>
  <si>
    <t>IN-06/03/17</t>
  </si>
  <si>
    <t>791 dias de monitoramento</t>
  </si>
  <si>
    <t>CC-06/03/17</t>
  </si>
  <si>
    <t>GB1-06/03/17</t>
  </si>
  <si>
    <t>Bruta</t>
  </si>
  <si>
    <t>GB2-06/03/17</t>
  </si>
  <si>
    <t>TA/AG</t>
  </si>
  <si>
    <t xml:space="preserve"> Tratada TA/AG</t>
  </si>
  <si>
    <t>TA/C1</t>
  </si>
  <si>
    <t>TratadaTA/C1</t>
  </si>
  <si>
    <t>TA/C2</t>
  </si>
  <si>
    <t xml:space="preserve"> Tratada TA/C2</t>
  </si>
  <si>
    <t>TA/C3</t>
  </si>
  <si>
    <t>Tratada TA/C3</t>
  </si>
  <si>
    <t>T1/AG</t>
  </si>
  <si>
    <t xml:space="preserve">  TratadaT1/AG</t>
  </si>
  <si>
    <t>T1/C1</t>
  </si>
  <si>
    <t>TratadaT1/C1</t>
  </si>
  <si>
    <t>T1/C2</t>
  </si>
  <si>
    <t xml:space="preserve"> TratadaT1/C2</t>
  </si>
  <si>
    <t>T1/C3</t>
  </si>
  <si>
    <t>Tratada T1/C3</t>
  </si>
  <si>
    <t>Resíduo T4</t>
  </si>
  <si>
    <t xml:space="preserve"> Tratamento T4</t>
  </si>
  <si>
    <t>IN-31/07/17</t>
  </si>
  <si>
    <t>938 dias de monitoramento</t>
  </si>
  <si>
    <t>CC1-31/07/17</t>
  </si>
  <si>
    <t>CC2-31/07/17</t>
  </si>
  <si>
    <t>Silo de Grama n° 7 - 5g de inoculante  "kera", 4 L de caldo de cana, 1 L de água da chuva, 30 dias ensilada</t>
  </si>
  <si>
    <t xml:space="preserve">Silo de Grama n° 9 - 5 g de inoculante ¨kera¨, 2,5 L de caldo de cana, hidratada com  agua com agua limpa, 43 dias ensilada </t>
  </si>
  <si>
    <t>Superbac</t>
  </si>
  <si>
    <t>IN-06/11/17</t>
  </si>
  <si>
    <t>CC1-06/11/17</t>
  </si>
  <si>
    <t>CC2-06/11/17</t>
  </si>
  <si>
    <t>Silagem de grama - caixa n° 8</t>
  </si>
  <si>
    <t>Silagem de grama com uréia - Silo n° 6</t>
  </si>
  <si>
    <t xml:space="preserve">T3 </t>
  </si>
  <si>
    <t>T3</t>
  </si>
  <si>
    <t>T4</t>
  </si>
  <si>
    <t>Grama + água</t>
  </si>
  <si>
    <t>T5</t>
  </si>
  <si>
    <t>Grama + Resíduo de Frutas e Hortaliças</t>
  </si>
  <si>
    <t>T6</t>
  </si>
  <si>
    <t>T7</t>
  </si>
  <si>
    <t>T8</t>
  </si>
  <si>
    <t>IN-20/11/17</t>
  </si>
  <si>
    <t>1050 dias de monitoramento</t>
  </si>
  <si>
    <t>CC-20/11/17</t>
  </si>
  <si>
    <t>ACX300</t>
  </si>
  <si>
    <t>FR200</t>
  </si>
  <si>
    <t>IN-26/02/18</t>
  </si>
  <si>
    <t>1149 dias de monitoramento</t>
  </si>
  <si>
    <t>CC1-26/02/18</t>
  </si>
  <si>
    <t>CC2-26/02/18</t>
  </si>
  <si>
    <t>1035-1</t>
  </si>
  <si>
    <t>Inoculante 1</t>
  </si>
  <si>
    <t>1035-2</t>
  </si>
  <si>
    <t>Inoculante 2</t>
  </si>
  <si>
    <t>1035-3</t>
  </si>
  <si>
    <t>Inoculante 3</t>
  </si>
  <si>
    <t>1036-1</t>
  </si>
  <si>
    <t>1036-2</t>
  </si>
  <si>
    <t>1036-3</t>
  </si>
  <si>
    <t>1037-1</t>
  </si>
  <si>
    <t>Silagem de grama + glicerina</t>
  </si>
  <si>
    <t xml:space="preserve">1 - 5 % de glicerina </t>
  </si>
  <si>
    <t>1037-2</t>
  </si>
  <si>
    <t xml:space="preserve">2 - 5 % de glicerina </t>
  </si>
  <si>
    <t>1037-3</t>
  </si>
  <si>
    <t xml:space="preserve">3 - 5 % de glicerina </t>
  </si>
  <si>
    <t>1038-1</t>
  </si>
  <si>
    <t xml:space="preserve">1 - 10 % de glicerina </t>
  </si>
  <si>
    <t>1038-2</t>
  </si>
  <si>
    <t xml:space="preserve">2 - 10 % de glicerina </t>
  </si>
  <si>
    <t>1038-3</t>
  </si>
  <si>
    <t xml:space="preserve">3 - 10 % de glicerina </t>
  </si>
  <si>
    <t>1039-1</t>
  </si>
  <si>
    <t>1 - 20 % de glicerina</t>
  </si>
  <si>
    <t>1039-2</t>
  </si>
  <si>
    <t xml:space="preserve">2 - 20 % de glicerina </t>
  </si>
  <si>
    <t>1039-3</t>
  </si>
  <si>
    <t>3 - 20 % de glicerina</t>
  </si>
  <si>
    <t>IN-12/03/18</t>
  </si>
  <si>
    <t>1163 dias de monitoramento</t>
  </si>
  <si>
    <t>CC1-12/03/18</t>
  </si>
  <si>
    <t>CC2-12/03/18</t>
  </si>
  <si>
    <t>Pátio de confinamento</t>
  </si>
  <si>
    <t>UD-S</t>
  </si>
  <si>
    <t xml:space="preserve">Amostra sólida </t>
  </si>
  <si>
    <t>Fundo reator I</t>
  </si>
  <si>
    <t>UD-P</t>
  </si>
  <si>
    <t>Saída do reator I</t>
  </si>
  <si>
    <t>peneirada</t>
  </si>
  <si>
    <t>Eliane Vendrusculo</t>
  </si>
  <si>
    <t>50 dias de alojamento</t>
  </si>
  <si>
    <t>Eliane Vendrusculo (Pedro Regelmeier)</t>
  </si>
  <si>
    <t>Bovino de corte - dieta ração com milho</t>
  </si>
  <si>
    <t>IN-09/04/2018</t>
  </si>
  <si>
    <t>1191 dias de monitoramento</t>
  </si>
  <si>
    <t>CC-09/04/18</t>
  </si>
  <si>
    <t>1191 dias de monitoramento/teste Fran</t>
  </si>
  <si>
    <t>GBS-1</t>
  </si>
  <si>
    <t>grama bruta seca</t>
  </si>
  <si>
    <t>GBS</t>
  </si>
  <si>
    <t>Grama bruta seca</t>
  </si>
  <si>
    <t>S1</t>
  </si>
  <si>
    <t xml:space="preserve"> pré-tratada seca 1%</t>
  </si>
  <si>
    <t>S5</t>
  </si>
  <si>
    <t>pré-tratada seca 5%</t>
  </si>
  <si>
    <t>S10</t>
  </si>
  <si>
    <t>pré-tratada 10%</t>
  </si>
  <si>
    <t>L1</t>
  </si>
  <si>
    <t>Fração líquida 1%</t>
  </si>
  <si>
    <t>L5</t>
  </si>
  <si>
    <t>Fração líquida 5%</t>
  </si>
  <si>
    <t>L10</t>
  </si>
  <si>
    <t>Fração líquida 10%</t>
  </si>
  <si>
    <t>IN-14/05/18</t>
  </si>
  <si>
    <t>1227 dias de monitoramento</t>
  </si>
  <si>
    <t>1227 dias de monitoramento/teste Nathieli</t>
  </si>
  <si>
    <t>CC-14/05/18</t>
  </si>
  <si>
    <t>Óleo apreensão</t>
  </si>
  <si>
    <t>Utilizado como branco da OH Ambiental</t>
  </si>
  <si>
    <t>1279-1</t>
  </si>
  <si>
    <t>OH Ambiental</t>
  </si>
  <si>
    <t>Ativador + suíno</t>
  </si>
  <si>
    <t>Pátio alimentação</t>
  </si>
  <si>
    <t>1291-1</t>
  </si>
  <si>
    <t>50 dias alojados</t>
  </si>
  <si>
    <t>1282-1</t>
  </si>
  <si>
    <t>IN-04/06/18</t>
  </si>
  <si>
    <t>CC-04/06/18</t>
  </si>
  <si>
    <t>91 dias alojados,105 kg, 650 animais</t>
  </si>
  <si>
    <t>69 dias alojados</t>
  </si>
  <si>
    <t>IN-25/06/18</t>
  </si>
  <si>
    <t>CC-25/06/18</t>
  </si>
  <si>
    <t>Mabel Alimentos</t>
  </si>
  <si>
    <t xml:space="preserve"> Bolacha + massa de recheio</t>
  </si>
  <si>
    <t>Indústria de biscoitos - Mistura realizada no laboratório</t>
  </si>
  <si>
    <t>Estação Experimental Biovertis</t>
  </si>
  <si>
    <t xml:space="preserve">Bagaço de cana </t>
  </si>
  <si>
    <t>782 animais, 90 dias alojados, 80kg</t>
  </si>
  <si>
    <t>119 dias alojados</t>
  </si>
  <si>
    <t>587 animais,14 dias alojados,25kg</t>
  </si>
  <si>
    <t xml:space="preserve">Água residual </t>
  </si>
  <si>
    <t>IN-09/07/2018</t>
  </si>
  <si>
    <t>CC-09/07/2018</t>
  </si>
  <si>
    <t>Barracão de Aves</t>
  </si>
  <si>
    <t xml:space="preserve">0 lotes alojados </t>
  </si>
  <si>
    <t>20 lotes alojados</t>
  </si>
  <si>
    <t>Resíduo de cigarro</t>
  </si>
  <si>
    <t>Milton Layter</t>
  </si>
  <si>
    <t>3500 animais alojados há 5 dias, com peso médio de 8 kg</t>
  </si>
  <si>
    <t>600 animais, 120 dias alojados, 130 kg / Característica: Muita água lavagem baias</t>
  </si>
  <si>
    <t>IN-23/07/2018</t>
  </si>
  <si>
    <t>CC-23/07/2018</t>
  </si>
  <si>
    <t>Luiz Hoffman</t>
  </si>
  <si>
    <t>Grelha</t>
  </si>
  <si>
    <t>Baia 1 - 18 animais 8-9 baias/lote</t>
  </si>
  <si>
    <t xml:space="preserve">Terminação </t>
  </si>
  <si>
    <t>Baia 2 - Grelhado 18 animais 8-9 baias/lote</t>
  </si>
  <si>
    <t>Baia 3 - 18 animais 8-9/baias</t>
  </si>
  <si>
    <t>1393-1</t>
  </si>
  <si>
    <t>Baia 3 duplicata - 18 animais 8-9/baias</t>
  </si>
  <si>
    <t>Baia 4 - 18 animais 8-9/baias</t>
  </si>
  <si>
    <t>5° Lote</t>
  </si>
  <si>
    <t>Grama Super Triturada - Triturador duplo estágio</t>
  </si>
  <si>
    <t>IN-13/08/2018</t>
  </si>
  <si>
    <t>CC-13/08/2018</t>
  </si>
  <si>
    <t>Baia 1</t>
  </si>
  <si>
    <t>Baia 2</t>
  </si>
  <si>
    <t>Baia 3</t>
  </si>
  <si>
    <t>Fecularia Bankhardt</t>
  </si>
  <si>
    <t>Decantador</t>
  </si>
  <si>
    <t>Fecularia Podium</t>
  </si>
  <si>
    <t>Fecularia Lopes</t>
  </si>
  <si>
    <t>Massa de mandioca</t>
  </si>
  <si>
    <t>Farinheira Guaiporã</t>
  </si>
  <si>
    <t>Peneira</t>
  </si>
  <si>
    <t>IN-Teste 1</t>
  </si>
  <si>
    <t>IN-Teste 2</t>
  </si>
  <si>
    <t>IN-Teste 3</t>
  </si>
  <si>
    <t>IN-Teste 4</t>
  </si>
  <si>
    <t>IN-Teste 5</t>
  </si>
  <si>
    <t>IN-Teste 6</t>
  </si>
  <si>
    <t>IN-Teste 7</t>
  </si>
  <si>
    <t>IN-Teste 8</t>
  </si>
  <si>
    <t>IN-Teste 9</t>
  </si>
  <si>
    <t>Fernando Langwiski</t>
  </si>
  <si>
    <t xml:space="preserve">20 Lotes </t>
  </si>
  <si>
    <t>G 1-2</t>
  </si>
  <si>
    <t>Grama super triturada - Relação de 1% sólidos inoculo para 2% de amostra</t>
  </si>
  <si>
    <t>F 1-2</t>
  </si>
  <si>
    <t>Relação de 1% sólidos inoculo para 2% de amostra</t>
  </si>
  <si>
    <t>G 1-1</t>
  </si>
  <si>
    <t>Grama super triturada - Relação de 1% sólidos inoculo para 1% de amostra</t>
  </si>
  <si>
    <t>F 1-1</t>
  </si>
  <si>
    <t>Relação de 1% sólidos inoculo para 1% de amostra</t>
  </si>
  <si>
    <t>G 1-0,5</t>
  </si>
  <si>
    <t>Grama super triturada - Relação de 1% sólidos inoculo para 0,5% de amostra</t>
  </si>
  <si>
    <t>F 1-0,5</t>
  </si>
  <si>
    <t>Relação de 1% sólidos inoculo para 0,5% de amostra</t>
  </si>
  <si>
    <t>IN-27/08/2018</t>
  </si>
  <si>
    <t>CC-27/08/2018</t>
  </si>
  <si>
    <t>Amafil Alimentos</t>
  </si>
  <si>
    <t>1455 + 1468</t>
  </si>
  <si>
    <t>Massa de mandioca + efluente industrial</t>
  </si>
  <si>
    <t>Amidos Mundo Novo</t>
  </si>
  <si>
    <t>Ponto 05</t>
  </si>
  <si>
    <t xml:space="preserve">Colombari </t>
  </si>
  <si>
    <t>1474 + 1475</t>
  </si>
  <si>
    <t>Suíno + cama de aves</t>
  </si>
  <si>
    <t>efluente suino 90,5% + 9,5% ST de cama de aves</t>
  </si>
  <si>
    <t>efluente suino + 3% ST de cama de aves</t>
  </si>
  <si>
    <t>efluente suino + 4% STde cama de aves</t>
  </si>
  <si>
    <t>IN-17/09/2018</t>
  </si>
  <si>
    <t>CC-17/09/2018</t>
  </si>
  <si>
    <t>Biovertis</t>
  </si>
  <si>
    <t>Indústria Sucroalcoleira</t>
  </si>
  <si>
    <t xml:space="preserve">Bagaço de Cana </t>
  </si>
  <si>
    <t>Bagaço Cana Energia triturado</t>
  </si>
  <si>
    <t>Angelo Grigio</t>
  </si>
  <si>
    <t>1°lote</t>
  </si>
  <si>
    <t>Amitec (Goioerê)</t>
  </si>
  <si>
    <t>Torre de separação</t>
  </si>
  <si>
    <t>57 dias alojados, 67 kg, 3000 animais</t>
  </si>
  <si>
    <t>1516+1518 3%</t>
  </si>
  <si>
    <t>Suíno +3% ST soro de leite</t>
  </si>
  <si>
    <t>1516+1518 10%</t>
  </si>
  <si>
    <t>Suíno +10% ST soro de leite</t>
  </si>
  <si>
    <t>1516+1518 30%</t>
  </si>
  <si>
    <t>Suíno +30% ST soro de leite</t>
  </si>
  <si>
    <t>1505+1509 3%</t>
  </si>
  <si>
    <t>bovino + soro de leite</t>
  </si>
  <si>
    <t>tanque laticínio (soro produzido dia 06/09/18)</t>
  </si>
  <si>
    <t>1505+1509 10%</t>
  </si>
  <si>
    <t>1505+1509 30%</t>
  </si>
  <si>
    <t>1474+1475 20%</t>
  </si>
  <si>
    <t xml:space="preserve">Suíno + cama de aves </t>
  </si>
  <si>
    <t xml:space="preserve">80% suíno + 20% aves </t>
  </si>
  <si>
    <t>IN-01/10/2018</t>
  </si>
  <si>
    <t>CC-01/10/2018</t>
  </si>
  <si>
    <t>Grupo ARG</t>
  </si>
  <si>
    <t>Curral cimentado</t>
  </si>
  <si>
    <t>CELF-Energias</t>
  </si>
  <si>
    <t>Controle</t>
  </si>
  <si>
    <t>Teste 1-10%</t>
  </si>
  <si>
    <t>Teste 1-15%</t>
  </si>
  <si>
    <t>Teste 1-20%</t>
  </si>
  <si>
    <t>Teste 2-10%</t>
  </si>
  <si>
    <t>Teste 2-15%</t>
  </si>
  <si>
    <t>Teste 2-20%</t>
  </si>
  <si>
    <t>Teste 3-10%</t>
  </si>
  <si>
    <t>Teste 3-15%</t>
  </si>
  <si>
    <t>Teste 3-20%</t>
  </si>
  <si>
    <t>IN-22/10/2018</t>
  </si>
  <si>
    <t>CC-22/10/2018</t>
  </si>
  <si>
    <t>AS1</t>
  </si>
  <si>
    <t>AS1-2</t>
  </si>
  <si>
    <t>AN1</t>
  </si>
  <si>
    <t>Pó de café</t>
  </si>
  <si>
    <t>AN1-2</t>
  </si>
  <si>
    <t>AN2</t>
  </si>
  <si>
    <t>AN2-2</t>
  </si>
  <si>
    <t>Teste 10%</t>
  </si>
  <si>
    <t>IN-Teste 10</t>
  </si>
  <si>
    <t>IN-Teste 11</t>
  </si>
  <si>
    <t>IN-Teste 12</t>
  </si>
  <si>
    <t>IN-05/11/2018</t>
  </si>
  <si>
    <t>CC-05/11/2018</t>
  </si>
  <si>
    <t>Laticínio Latco</t>
  </si>
  <si>
    <t>2° lote</t>
  </si>
  <si>
    <t>Ovinocultura</t>
  </si>
  <si>
    <t>Dejeto ovino</t>
  </si>
  <si>
    <t>Curral da fazenda</t>
  </si>
  <si>
    <t>Leal Engenharia Quimica LTDA</t>
  </si>
  <si>
    <t>Fração orgânica RSU</t>
  </si>
  <si>
    <t>Estação de transbordo</t>
  </si>
  <si>
    <t>Barracão</t>
  </si>
  <si>
    <t>Agropecuária Estrela da Manhã LTDA</t>
  </si>
  <si>
    <t>Folhas de citronela</t>
  </si>
  <si>
    <t>IN-10/12/2018</t>
  </si>
  <si>
    <t xml:space="preserve">37 °C </t>
  </si>
  <si>
    <t>CC-10/12/2018</t>
  </si>
  <si>
    <t>Industria de sucos  Prats</t>
  </si>
  <si>
    <t>Citricultura</t>
  </si>
  <si>
    <t>Indústria de sucos</t>
  </si>
  <si>
    <t>Nutriamidos</t>
  </si>
  <si>
    <t>Podium Alimentos</t>
  </si>
  <si>
    <t>Amafil - Alto Paraiso</t>
  </si>
  <si>
    <t>Pasquini Amidos</t>
  </si>
  <si>
    <t>Amitec-Goioerê</t>
  </si>
  <si>
    <t>1616+1672</t>
  </si>
  <si>
    <t xml:space="preserve">Efluente sem readygo + efluente suinocultura) </t>
  </si>
  <si>
    <t>1616+1675</t>
  </si>
  <si>
    <t xml:space="preserve">Efluente sem readygo + dejeto de bovinocultara de corte) </t>
  </si>
  <si>
    <t>Produto químico</t>
  </si>
  <si>
    <t>Readygo</t>
  </si>
  <si>
    <t>Bagaço de laranja</t>
  </si>
  <si>
    <t>Com cal e após a prensa</t>
  </si>
  <si>
    <t>3700 animais alojados há 5 dias com peso médio</t>
  </si>
  <si>
    <t>1676-1</t>
  </si>
  <si>
    <t>3700 animais alojados há 5 dias com peso médio - Duplicada</t>
  </si>
  <si>
    <t>Bovino de corte (alimentação soro + grama)</t>
  </si>
  <si>
    <t>Bovino + aves poedeiras</t>
  </si>
  <si>
    <t>Embutidos</t>
  </si>
  <si>
    <t>Mortadela e linguiça</t>
  </si>
  <si>
    <t xml:space="preserve">25 °C </t>
  </si>
  <si>
    <t>Bovino de corte - 25 °C</t>
  </si>
  <si>
    <t>Bovino de corte (alimentação soro + grama) - 25 °C</t>
  </si>
  <si>
    <t>3700 animais alojados há 5 dias com peso médio -  25 °C</t>
  </si>
  <si>
    <t xml:space="preserve">55 °C </t>
  </si>
  <si>
    <t>Bovino de corte - 55 °C</t>
  </si>
  <si>
    <t>Bovino de corte (alimentação soro + grama) - 55 °C</t>
  </si>
  <si>
    <t>3700 animais alojados há 5 dias com peso médio -  55 °C</t>
  </si>
  <si>
    <t>IN-21/01/19</t>
  </si>
  <si>
    <t>CC-21/01/19</t>
  </si>
  <si>
    <t>EMBRAPA</t>
  </si>
  <si>
    <t xml:space="preserve">Cultivo energético  </t>
  </si>
  <si>
    <t>Sorgo</t>
  </si>
  <si>
    <t>Material desidratado. Planta sem grãos</t>
  </si>
  <si>
    <t>Eduardo Fontes Silveira</t>
  </si>
  <si>
    <t>Resíduo sólido orgânico</t>
  </si>
  <si>
    <t>Resíduo de azeitona</t>
  </si>
  <si>
    <t>IN-UD</t>
  </si>
  <si>
    <t>UD Itaipu</t>
  </si>
  <si>
    <t>CC-2:1</t>
  </si>
  <si>
    <t>Amostra incubada na proporção 2 de inóculo para 1 de amostra</t>
  </si>
  <si>
    <t>CC-1:1</t>
  </si>
  <si>
    <t>Amostra incubada na proporção 1 de inóculo para 1 de amostra</t>
  </si>
  <si>
    <t>CC-0,5:1</t>
  </si>
  <si>
    <t>Amostra incubada na proporção 0,5 de inóculo para 1 de amostra</t>
  </si>
  <si>
    <t>1724-2:1</t>
  </si>
  <si>
    <t>Resíduo sólido urbano</t>
  </si>
  <si>
    <t>Inóculo UD Itaipu</t>
  </si>
  <si>
    <t>1724-1:1</t>
  </si>
  <si>
    <t>1724-0,5:1</t>
  </si>
  <si>
    <t>1721-2:1</t>
  </si>
  <si>
    <t>Óleo de apreensão
Amostra incubada na proporção 2 de inóculo para 1 de amostra</t>
  </si>
  <si>
    <t>1721-1:1</t>
  </si>
  <si>
    <t>Óleo de apreensão
Amostra incubada na proporção 1 de inóculo para 1 de amostra</t>
  </si>
  <si>
    <t>1721-0,5:1</t>
  </si>
  <si>
    <t>Óleo de apreensão
Amostra incubada na proporção 0,5 de inóculo para 1 de amostra</t>
  </si>
  <si>
    <t>IN-18/02/19</t>
  </si>
  <si>
    <t>CC-18/02/19</t>
  </si>
  <si>
    <t>Ajuricaba - Pedro Regelmeier</t>
  </si>
  <si>
    <t>Ajuricaba - Milton Layter</t>
  </si>
  <si>
    <t>Stein</t>
  </si>
  <si>
    <t>Haacke</t>
  </si>
  <si>
    <t>General Water/ Granja Vianna</t>
  </si>
  <si>
    <t>Estação de tratamento de esgoto</t>
  </si>
  <si>
    <t>Saída decanter centrífuga</t>
  </si>
  <si>
    <t>IN-11/03/19</t>
  </si>
  <si>
    <t>CC-11/03/19</t>
  </si>
  <si>
    <t>Cama de aviário</t>
  </si>
  <si>
    <t>Óleo vegetal</t>
  </si>
  <si>
    <t>caixa de mistura</t>
  </si>
  <si>
    <t>Apreensão de carga para UD</t>
  </si>
  <si>
    <t>PTI</t>
  </si>
  <si>
    <t>Wegmed</t>
  </si>
  <si>
    <t>Produtos farmoquímicos</t>
  </si>
  <si>
    <t>água extração/lavagem</t>
  </si>
  <si>
    <t>caixa de resíduos</t>
  </si>
  <si>
    <t>Extração de heparina</t>
  </si>
  <si>
    <t>solução digestão</t>
  </si>
  <si>
    <t>água extração/lavagem + solução digestão</t>
  </si>
  <si>
    <t>ER.GP</t>
  </si>
  <si>
    <t>Fosso baia</t>
  </si>
  <si>
    <t>40 kg 10 dias 5400 animais</t>
  </si>
  <si>
    <t>25ºC</t>
  </si>
  <si>
    <t>55ºC</t>
  </si>
  <si>
    <t>IN-18/03/19</t>
  </si>
  <si>
    <t>CC-18/03/19</t>
  </si>
  <si>
    <t>WestRock</t>
  </si>
  <si>
    <t>Resíduos de papel e celulose</t>
  </si>
  <si>
    <t>Lodo primário (28%) + lodo secundário (14%) desaguados</t>
  </si>
  <si>
    <t>ETE- caçamba</t>
  </si>
  <si>
    <t>Lodo secundário (14%) + dregs</t>
  </si>
  <si>
    <t>ETE- caçamba + DRU- caçamba</t>
  </si>
  <si>
    <t>Lodo primário desaguado (28%)</t>
  </si>
  <si>
    <t>Lodo secundário desaguado (14%)</t>
  </si>
  <si>
    <t>Lodo secundário sem desaguar (1%)</t>
  </si>
  <si>
    <t>ETE- antes da mesa</t>
  </si>
  <si>
    <t>Lodo primário sem desaguar (4%)</t>
  </si>
  <si>
    <t>ETE- tanque de lodo</t>
  </si>
  <si>
    <t>1805-1</t>
  </si>
  <si>
    <t>Duplicata de laboratório ETE- tanque de lodo</t>
  </si>
  <si>
    <t>Lodo primário (4%) + lodo secundário (1%)</t>
  </si>
  <si>
    <t>A.R.G</t>
  </si>
  <si>
    <t>Entrada do biodigestor</t>
  </si>
  <si>
    <t>Efluente após a 3° lagoa de hidrólise</t>
  </si>
  <si>
    <t>16/08/2019</t>
  </si>
  <si>
    <t>2222</t>
  </si>
  <si>
    <t>Resíduo da Indústria Agropecuária</t>
  </si>
  <si>
    <t>Efluente Bruto</t>
  </si>
  <si>
    <t>Coleta</t>
  </si>
  <si>
    <t>Info</t>
  </si>
  <si>
    <t/>
  </si>
  <si>
    <t>--Selecione--</t>
  </si>
  <si>
    <t>000</t>
  </si>
  <si>
    <t xml:space="preserve"> </t>
  </si>
  <si>
    <t>Substrato para 1  kg de ST</t>
  </si>
  <si>
    <t>ST para 1 kg de SV</t>
  </si>
  <si>
    <t xml:space="preserve">kg de substrato para 1kg de SV </t>
  </si>
  <si>
    <r>
      <rPr>
        <sz val="9"/>
        <rFont val="Arial"/>
      </rPr>
      <t>Produção de biogás (L</t>
    </r>
    <r>
      <rPr>
        <vertAlign val="subscript"/>
        <sz val="9"/>
        <rFont val="Arial"/>
      </rPr>
      <t>N</t>
    </r>
    <r>
      <rPr>
        <sz val="9"/>
        <rFont val="Arial"/>
      </rPr>
      <t>) por kg de substrato</t>
    </r>
  </si>
  <si>
    <r>
      <rPr>
        <sz val="9"/>
        <rFont val="Arial"/>
      </rPr>
      <t>Produção de metano (L</t>
    </r>
    <r>
      <rPr>
        <vertAlign val="subscript"/>
        <sz val="9"/>
        <rFont val="Arial"/>
      </rPr>
      <t>N</t>
    </r>
    <r>
      <rPr>
        <sz val="9"/>
        <rFont val="Arial"/>
      </rPr>
      <t>) por kg de substrato</t>
    </r>
  </si>
  <si>
    <t>IN 87/87/87</t>
  </si>
  <si>
    <t>Resíduos da Produção de Óleo</t>
  </si>
  <si>
    <t>Resíduo de Peneira de Grãos</t>
  </si>
  <si>
    <t>teste</t>
  </si>
</sst>
</file>

<file path=xl/styles.xml><?xml version="1.0" encoding="utf-8"?>
<styleSheet xmlns="http://schemas.openxmlformats.org/spreadsheetml/2006/main">
  <numFmts count="9">
    <numFmt numFmtId="176" formatCode="_-&quot;R$&quot;* #,##0.00_-;\-&quot;R$&quot;* #,##0.00_-;_-&quot;R$&quot;* &quot;-&quot;??_-;_-@_-"/>
    <numFmt numFmtId="177" formatCode="_-&quot;R$&quot;* #,##0_-;\-&quot;R$&quot;* #,##0_-;_-&quot;R$&quot;* &quot;-&quot;_-;_-@_-"/>
    <numFmt numFmtId="178" formatCode="_-* #,##0_-;\-* #,##0_-;_-* &quot;-&quot;_-;_-@_-"/>
    <numFmt numFmtId="179" formatCode="_-* #,##0.00_-;\-* #,##0.00_-;_-* &quot;-&quot;??_-;_-@_-"/>
    <numFmt numFmtId="180" formatCode="0.0"/>
    <numFmt numFmtId="181" formatCode="#,##0.0"/>
    <numFmt numFmtId="182" formatCode="d/m/yy;@"/>
    <numFmt numFmtId="183" formatCode="0.0000"/>
    <numFmt numFmtId="184" formatCode="0.000"/>
  </numFmts>
  <fonts count="34">
    <font>
      <sz val="11"/>
      <color theme="1"/>
      <name val="Calibri"/>
      <charset val="134"/>
      <scheme val="minor"/>
    </font>
    <font>
      <sz val="9"/>
      <name val="Arial"/>
      <charset val="134"/>
    </font>
    <font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sz val="8"/>
      <name val="Calibri"/>
      <charset val="134"/>
      <scheme val="minor"/>
    </font>
    <font>
      <sz val="9"/>
      <color theme="0" tint="-0.349986266670736"/>
      <name val="Calibri"/>
      <charset val="134"/>
      <scheme val="minor"/>
    </font>
    <font>
      <sz val="8"/>
      <name val="Arial"/>
      <charset val="134"/>
    </font>
    <font>
      <sz val="9"/>
      <color rgb="FF0070C0"/>
      <name val="Calibri"/>
      <charset val="134"/>
      <scheme val="minor"/>
    </font>
    <font>
      <sz val="8"/>
      <color rgb="FF0070C0"/>
      <name val="Calibri"/>
      <charset val="134"/>
      <scheme val="minor"/>
    </font>
    <font>
      <sz val="8"/>
      <color rgb="FFFF0000"/>
      <name val="Calibri"/>
      <charset val="134"/>
      <scheme val="minor"/>
    </font>
    <font>
      <sz val="9"/>
      <color theme="0" tint="-0.349986266670736"/>
      <name val="Arial"/>
      <charset val="134"/>
    </font>
    <font>
      <b/>
      <sz val="9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vertAlign val="subscript"/>
      <sz val="9"/>
      <name val="Arial"/>
      <charset val="134"/>
    </font>
    <font>
      <name val="Calibri"/>
    </font>
  </fonts>
  <fills count="3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0" fillId="0" borderId="0" xfId="0" applyFont="1"/>
    <xf numFmtId="0" fontId="1" fillId="2" borderId="1" xfId="0" applyNumberFormat="1" applyFont="1" applyFill="1" applyBorder="1" applyAlignment="1">
      <alignment horizontal="center" vertical="center"/>
    </xf>
    <xf numFmtId="58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80" fontId="2" fillId="0" borderId="2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180" fontId="2" fillId="0" borderId="3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80" fontId="2" fillId="0" borderId="4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81" fontId="1" fillId="2" borderId="1" xfId="0" applyNumberFormat="1" applyFont="1" applyFill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181" fontId="2" fillId="0" borderId="1" xfId="0" applyNumberFormat="1" applyFont="1" applyBorder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181" fontId="2" fillId="0" borderId="2" xfId="0" applyNumberFormat="1" applyFont="1" applyBorder="1" applyAlignment="1">
      <alignment horizontal="center" vertical="center" wrapText="1"/>
    </xf>
    <xf numFmtId="3" fontId="2" fillId="0" borderId="3" xfId="0" applyNumberFormat="1" applyFont="1" applyBorder="1" applyAlignment="1">
      <alignment horizontal="center" vertical="center" wrapText="1"/>
    </xf>
    <xf numFmtId="181" fontId="2" fillId="0" borderId="3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181" fontId="2" fillId="0" borderId="4" xfId="0" applyNumberFormat="1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80" fontId="2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181" fontId="2" fillId="3" borderId="1" xfId="0" applyNumberFormat="1" applyFont="1" applyFill="1" applyBorder="1" applyAlignment="1">
      <alignment horizontal="center" vertical="center" wrapText="1"/>
    </xf>
    <xf numFmtId="16" fontId="2" fillId="0" borderId="1" xfId="0" applyNumberFormat="1" applyFont="1" applyBorder="1" applyAlignment="1">
      <alignment horizontal="center" vertical="center" wrapText="1"/>
    </xf>
    <xf numFmtId="58" fontId="2" fillId="0" borderId="2" xfId="0" applyNumberFormat="1" applyFont="1" applyBorder="1" applyAlignment="1">
      <alignment horizontal="center" vertical="center" wrapText="1"/>
    </xf>
    <xf numFmtId="180" fontId="2" fillId="3" borderId="4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180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8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 wrapText="1"/>
    </xf>
    <xf numFmtId="181" fontId="2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58" fontId="1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 wrapText="1"/>
    </xf>
    <xf numFmtId="182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18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8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82" fontId="7" fillId="0" borderId="2" xfId="0" applyNumberFormat="1" applyFont="1" applyBorder="1" applyAlignment="1">
      <alignment horizontal="center" vertical="center"/>
    </xf>
    <xf numFmtId="182" fontId="7" fillId="0" borderId="3" xfId="0" applyNumberFormat="1" applyFont="1" applyBorder="1" applyAlignment="1">
      <alignment horizontal="center" vertical="center"/>
    </xf>
    <xf numFmtId="182" fontId="7" fillId="0" borderId="4" xfId="0" applyNumberFormat="1" applyFont="1" applyBorder="1" applyAlignment="1">
      <alignment horizontal="center" vertical="center"/>
    </xf>
    <xf numFmtId="182" fontId="2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82" fontId="2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182" fontId="2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182" fontId="3" fillId="0" borderId="2" xfId="0" applyNumberFormat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82" fontId="3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182" fontId="3" fillId="0" borderId="4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180" fontId="7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80" fontId="3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181" fontId="1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 wrapText="1"/>
    </xf>
    <xf numFmtId="181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 wrapText="1"/>
    </xf>
    <xf numFmtId="181" fontId="3" fillId="0" borderId="1" xfId="0" applyNumberFormat="1" applyFont="1" applyBorder="1" applyAlignment="1">
      <alignment horizontal="center" vertical="center" wrapText="1"/>
    </xf>
    <xf numFmtId="3" fontId="7" fillId="0" borderId="2" xfId="0" applyNumberFormat="1" applyFont="1" applyBorder="1" applyAlignment="1">
      <alignment horizontal="center" vertical="center" wrapText="1"/>
    </xf>
    <xf numFmtId="181" fontId="7" fillId="0" borderId="2" xfId="0" applyNumberFormat="1" applyFont="1" applyBorder="1" applyAlignment="1">
      <alignment horizontal="center" vertical="center" wrapText="1"/>
    </xf>
    <xf numFmtId="3" fontId="7" fillId="0" borderId="3" xfId="0" applyNumberFormat="1" applyFont="1" applyBorder="1" applyAlignment="1">
      <alignment horizontal="center" vertical="center" wrapText="1"/>
    </xf>
    <xf numFmtId="181" fontId="7" fillId="0" borderId="3" xfId="0" applyNumberFormat="1" applyFont="1" applyBorder="1" applyAlignment="1">
      <alignment horizontal="center" vertical="center" wrapText="1"/>
    </xf>
    <xf numFmtId="3" fontId="7" fillId="0" borderId="4" xfId="0" applyNumberFormat="1" applyFont="1" applyBorder="1" applyAlignment="1">
      <alignment horizontal="center" vertical="center" wrapText="1"/>
    </xf>
    <xf numFmtId="181" fontId="7" fillId="0" borderId="4" xfId="0" applyNumberFormat="1" applyFont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vertical="center" wrapText="1"/>
    </xf>
    <xf numFmtId="181" fontId="3" fillId="0" borderId="2" xfId="0" applyNumberFormat="1" applyFont="1" applyBorder="1" applyAlignment="1">
      <alignment horizontal="center" vertical="center" wrapText="1"/>
    </xf>
    <xf numFmtId="3" fontId="3" fillId="0" borderId="3" xfId="0" applyNumberFormat="1" applyFont="1" applyBorder="1" applyAlignment="1">
      <alignment horizontal="center" vertical="center" wrapText="1"/>
    </xf>
    <xf numFmtId="181" fontId="3" fillId="0" borderId="3" xfId="0" applyNumberFormat="1" applyFont="1" applyBorder="1" applyAlignment="1">
      <alignment horizontal="center" vertical="center" wrapText="1"/>
    </xf>
    <xf numFmtId="3" fontId="3" fillId="0" borderId="4" xfId="0" applyNumberFormat="1" applyFont="1" applyBorder="1" applyAlignment="1">
      <alignment horizontal="center" vertical="center" wrapText="1"/>
    </xf>
    <xf numFmtId="181" fontId="3" fillId="0" borderId="4" xfId="0" applyNumberFormat="1" applyFont="1" applyBorder="1" applyAlignment="1">
      <alignment horizontal="center" vertical="center" wrapText="1"/>
    </xf>
    <xf numFmtId="184" fontId="2" fillId="0" borderId="1" xfId="0" applyNumberFormat="1" applyFont="1" applyBorder="1" applyAlignment="1">
      <alignment horizontal="center" vertical="center"/>
    </xf>
    <xf numFmtId="184" fontId="3" fillId="0" borderId="1" xfId="0" applyNumberFormat="1" applyFont="1" applyBorder="1" applyAlignment="1">
      <alignment horizontal="center" vertical="center"/>
    </xf>
    <xf numFmtId="183" fontId="10" fillId="0" borderId="1" xfId="0" applyNumberFormat="1" applyFont="1" applyBorder="1" applyAlignment="1">
      <alignment horizontal="center" vertical="center" wrapText="1"/>
    </xf>
    <xf numFmtId="10" fontId="1" fillId="2" borderId="3" xfId="0" applyNumberFormat="1" applyFont="1" applyFill="1" applyBorder="1" applyAlignment="1">
      <alignment horizontal="center" vertical="center" wrapText="1"/>
    </xf>
    <xf numFmtId="0" fontId="11" fillId="4" borderId="0" xfId="0" applyFont="1" applyFill="1" applyAlignment="1">
      <alignment horizontal="center" vertical="center"/>
    </xf>
    <xf numFmtId="184" fontId="7" fillId="0" borderId="1" xfId="0" applyNumberFormat="1" applyFont="1" applyBorder="1" applyAlignment="1">
      <alignment horizontal="center" vertical="center"/>
    </xf>
    <xf numFmtId="184" fontId="5" fillId="0" borderId="1" xfId="0" applyNumberFormat="1" applyFont="1" applyBorder="1" applyAlignment="1">
      <alignment horizontal="center" vertical="center"/>
    </xf>
    <xf numFmtId="184" fontId="7" fillId="0" borderId="2" xfId="0" applyNumberFormat="1" applyFont="1" applyBorder="1" applyAlignment="1">
      <alignment horizontal="center" vertical="center"/>
    </xf>
    <xf numFmtId="184" fontId="7" fillId="0" borderId="3" xfId="0" applyNumberFormat="1" applyFont="1" applyBorder="1" applyAlignment="1">
      <alignment horizontal="center" vertical="center"/>
    </xf>
    <xf numFmtId="184" fontId="7" fillId="0" borderId="4" xfId="0" applyNumberFormat="1" applyFont="1" applyBorder="1" applyAlignment="1">
      <alignment horizontal="center" vertical="center"/>
    </xf>
    <xf numFmtId="184" fontId="5" fillId="0" borderId="2" xfId="0" applyNumberFormat="1" applyFont="1" applyBorder="1" applyAlignment="1">
      <alignment horizontal="center" vertical="center"/>
    </xf>
    <xf numFmtId="184" fontId="5" fillId="0" borderId="3" xfId="0" applyNumberFormat="1" applyFont="1" applyBorder="1" applyAlignment="1">
      <alignment horizontal="center" vertical="center"/>
    </xf>
    <xf numFmtId="184" fontId="5" fillId="0" borderId="4" xfId="0" applyNumberFormat="1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82" fontId="3" fillId="0" borderId="2" xfId="0" applyNumberFormat="1" applyFont="1" applyBorder="1" applyAlignment="1">
      <alignment horizontal="center" vertical="center" wrapText="1"/>
    </xf>
    <xf numFmtId="182" fontId="3" fillId="0" borderId="3" xfId="0" applyNumberFormat="1" applyFont="1" applyBorder="1" applyAlignment="1">
      <alignment horizontal="center" vertical="center" wrapText="1"/>
    </xf>
    <xf numFmtId="182" fontId="3" fillId="0" borderId="4" xfId="0" applyNumberFormat="1" applyFont="1" applyBorder="1" applyAlignment="1">
      <alignment horizontal="center" vertical="center" wrapText="1"/>
    </xf>
    <xf numFmtId="10" fontId="3" fillId="0" borderId="2" xfId="0" applyNumberFormat="1" applyFont="1" applyBorder="1" applyAlignment="1">
      <alignment horizontal="center" vertical="center" wrapText="1"/>
    </xf>
    <xf numFmtId="182" fontId="2" fillId="0" borderId="2" xfId="0" applyNumberFormat="1" applyFont="1" applyBorder="1" applyAlignment="1">
      <alignment horizontal="center" vertical="center" wrapText="1"/>
    </xf>
    <xf numFmtId="182" fontId="2" fillId="0" borderId="3" xfId="0" applyNumberFormat="1" applyFont="1" applyBorder="1" applyAlignment="1">
      <alignment horizontal="center" vertical="center" wrapText="1"/>
    </xf>
    <xf numFmtId="182" fontId="2" fillId="0" borderId="4" xfId="0" applyNumberFormat="1" applyFont="1" applyBorder="1" applyAlignment="1">
      <alignment horizontal="center" vertical="center" wrapText="1"/>
    </xf>
    <xf numFmtId="184" fontId="2" fillId="0" borderId="0" xfId="0" applyNumberFormat="1" applyFont="1" applyAlignment="1">
      <alignment horizontal="center" vertical="center"/>
    </xf>
    <xf numFmtId="184" fontId="5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">
    <dxf>
      <font>
        <color rgb="FF9C0006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>
  <dimension ref="A1:AL3715"/>
  <sheetViews>
    <sheetView tabSelected="1" workbookViewId="0"/>
  </sheetViews>
  <sheetFormatPr defaultRowHeight="15"/>
  <cols>
    <col min="1" max="1" width="9.14285714285714" style="44" customWidth="1"/>
    <col min="2" max="2" width="11" style="44" customWidth="1"/>
    <col min="3" max="3" width="11.5714285714286" style="46" customWidth="1"/>
    <col min="4" max="4" width="17.7142857142857" style="44" customWidth="1"/>
    <col min="5" max="5" width="40.8571428571429" style="44" customWidth="1"/>
    <col min="6" max="6" width="40" style="47" customWidth="1"/>
    <col min="7" max="7" width="18" style="44" customWidth="1"/>
    <col min="8" max="8" width="24.1428571428571" style="44" customWidth="1"/>
    <col min="9" max="9" width="25.4285714285714" style="48" customWidth="1"/>
    <col min="10" max="10" width="10.8571428571429" style="49" customWidth="1"/>
    <col min="11" max="11" width="8.42857142857143" style="49" customWidth="1"/>
    <col min="12" max="12" width="11" style="44" customWidth="1"/>
    <col min="13" max="13" width="12.8571428571429" style="44" customWidth="1"/>
    <col min="14" max="14" width="15.2857142857143" style="49" customWidth="1"/>
    <col min="15" max="15" width="8.42857142857143" style="49" customWidth="1"/>
    <col min="16" max="16" width="13" style="44" customWidth="1"/>
    <col min="17" max="17" width="13.7142857142857" style="49" customWidth="1"/>
    <col min="18" max="18" width="14" style="44" customWidth="1"/>
    <col min="19" max="19" width="8.42857142857143" style="50" customWidth="1"/>
    <col min="20" max="21" width="8.42857142857143" style="44" customWidth="1"/>
    <col min="22" max="22" width="8.42857142857143" style="50" customWidth="1"/>
    <col min="23" max="23" width="8.42857142857143" style="51" customWidth="1"/>
    <col min="24" max="24" width="8.42857142857143" style="44" customWidth="1"/>
    <col min="25" max="25" width="8.42857142857143" style="51" customWidth="1"/>
    <col min="26" max="26" width="8.42857142857143" style="44" customWidth="1"/>
    <col min="27" max="27" width="8.42857142857143" style="52" customWidth="1"/>
    <col min="28" max="28" width="8.42857142857143" style="51" customWidth="1"/>
    <col min="29" max="29" width="8.42857142857143" style="53" customWidth="1"/>
    <col min="30" max="30" width="9" style="44" hidden="1" customWidth="1"/>
    <col min="31" max="32" width="9" style="54" hidden="1" customWidth="1"/>
    <col min="33" max="33" width="9" style="55" hidden="1" customWidth="1"/>
    <col min="34" max="36" width="9" style="44" hidden="1" customWidth="1"/>
    <col min="37" max="16384" width="8.42857142857143" style="44" customWidth="1"/>
  </cols>
  <sheetData>
    <row r="1" ht="42.75" customHeight="1">
      <c r="A1" s="56" t="s">
        <v>0</v>
      </c>
      <c r="B1" s="57" t="s">
        <v>1</v>
      </c>
      <c r="C1" s="58" t="s">
        <v>2</v>
      </c>
      <c r="D1" s="57" t="s">
        <v>3</v>
      </c>
      <c r="E1" s="56" t="s">
        <v>4</v>
      </c>
      <c r="F1" s="59" t="s">
        <v>5</v>
      </c>
      <c r="G1" s="56" t="s">
        <v>6</v>
      </c>
      <c r="H1" s="56" t="s">
        <v>7</v>
      </c>
      <c r="I1" s="59" t="s">
        <v>8</v>
      </c>
      <c r="J1" s="92" t="s">
        <v>9</v>
      </c>
      <c r="K1" s="92" t="s">
        <v>10</v>
      </c>
      <c r="L1" s="93" t="s">
        <v>11</v>
      </c>
      <c r="M1" s="92" t="s">
        <v>12</v>
      </c>
      <c r="N1" s="92" t="s">
        <v>13</v>
      </c>
      <c r="O1" s="92" t="s">
        <v>10</v>
      </c>
      <c r="P1" s="93" t="s">
        <v>11</v>
      </c>
      <c r="Q1" s="92" t="s">
        <v>14</v>
      </c>
      <c r="R1" s="99" t="s">
        <v>15</v>
      </c>
      <c r="S1" s="100" t="s">
        <v>16</v>
      </c>
      <c r="T1" s="93" t="s">
        <v>17</v>
      </c>
      <c r="U1" s="93" t="s">
        <v>11</v>
      </c>
      <c r="V1" s="100" t="s">
        <v>18</v>
      </c>
      <c r="W1" s="93" t="s">
        <v>19</v>
      </c>
      <c r="X1" s="93" t="s">
        <v>11</v>
      </c>
      <c r="Y1" s="107" t="s">
        <v>20</v>
      </c>
      <c r="Z1" s="92" t="s">
        <v>21</v>
      </c>
      <c r="AA1" s="108" t="s">
        <v>21</v>
      </c>
      <c r="AB1" s="107" t="s">
        <v>22</v>
      </c>
      <c r="AC1" s="109" t="s">
        <v>22</v>
      </c>
      <c r="AE1" s="110" t="s">
        <v>9</v>
      </c>
      <c r="AF1" s="110" t="s">
        <v>23</v>
      </c>
      <c r="AG1" s="131" t="s">
        <v>24</v>
      </c>
      <c r="AH1" s="132" t="s">
        <v>25</v>
      </c>
      <c r="AI1" s="133">
        <v>1.08</v>
      </c>
      <c r="AJ1" s="44" t="s">
        <v>26</v>
      </c>
      <c r="AK1" s="48" t="s">
        <v>27</v>
      </c>
      <c r="AL1" s="48"/>
    </row>
    <row r="2">
      <c r="A2" s="60">
        <v>41220</v>
      </c>
      <c r="B2" s="61" t="s">
        <v>28</v>
      </c>
      <c r="C2" s="62" t="s">
        <v>29</v>
      </c>
      <c r="D2" s="63" t="s">
        <v>30</v>
      </c>
      <c r="E2" s="63" t="s">
        <v>31</v>
      </c>
      <c r="F2" s="63" t="s">
        <v>32</v>
      </c>
      <c r="G2" s="63" t="s">
        <v>33</v>
      </c>
      <c r="H2" s="63" t="s">
        <v>34</v>
      </c>
      <c r="I2" s="63" t="s">
        <v>34</v>
      </c>
      <c r="J2" s="94" t="str">
        <f t="normal">IF(AE2="-","-",(AE2/AG2)*$AI$1)</f>
        <v>-</v>
      </c>
      <c r="K2" s="94">
        <f t="normal">MAX(J2:J4)</f>
        <v>0</v>
      </c>
      <c r="L2" s="95" t="str">
        <f t="normal">IF(J2="-","",(K2K3)/K3)</f>
        <v/>
      </c>
      <c r="M2" s="94" t="e">
        <v>#DIV/0!</v>
      </c>
      <c r="N2" s="94" t="e">
        <v>#VALUE!</v>
      </c>
      <c r="O2" s="94" t="e">
        <v>#VALUE!</v>
      </c>
      <c r="P2" s="95" t="e">
        <v>#NAME?</v>
      </c>
      <c r="Q2" s="94" t="e">
        <v>#VALUE!</v>
      </c>
      <c r="R2" s="61" t="e">
        <v>#VALUE!</v>
      </c>
      <c r="S2" s="101">
        <v>0.44</v>
      </c>
      <c r="T2" s="102">
        <f t="normal">AVERAGE(S2:S4)*10</f>
        <v>4.86666666666667</v>
      </c>
      <c r="U2" s="101">
        <v>16.6666666666667</v>
      </c>
      <c r="V2" s="101">
        <f t="normal">100-Y2</f>
        <v>28.55</v>
      </c>
      <c r="W2" s="102">
        <f t="normal">AVERAGE(V2:V4)*10</f>
        <v>295.466666666667</v>
      </c>
      <c r="X2" s="101">
        <f t="normal">((LARGE(V2:V4,1))-(SMALL(V2:V4,1)))/(((LARGE(V2:V4,1))+(SMALL(V2:V4,1)))/2)*100</f>
        <v>7.54971351533539</v>
      </c>
      <c r="Y2" s="101">
        <v>71.45</v>
      </c>
      <c r="Z2" s="101" t="s">
        <v>34</v>
      </c>
      <c r="AA2" s="111" t="str">
        <f t="normal">IF(Z2="-","-",AVERAGE(Z2:Z4))</f>
        <v>-</v>
      </c>
      <c r="AB2" s="102" t="s">
        <v>34</v>
      </c>
      <c r="AC2" s="112" t="str">
        <f t="normal">IF(AB2="-","-",AVERAGE(AB2:AB4))</f>
        <v>-</v>
      </c>
      <c r="AD2" s="113"/>
      <c r="AE2" s="94" t="s">
        <v>34</v>
      </c>
      <c r="AF2" s="94" t="s">
        <v>34</v>
      </c>
      <c r="AG2" s="134">
        <v>0.9841</v>
      </c>
    </row>
    <row r="3">
      <c r="A3" s="60"/>
      <c r="B3" s="61" t="s">
        <v>35</v>
      </c>
      <c r="C3" s="62"/>
      <c r="D3" s="63"/>
      <c r="E3" s="63"/>
      <c r="F3" s="63"/>
      <c r="G3" s="63"/>
      <c r="H3" s="63"/>
      <c r="I3" s="63"/>
      <c r="J3" s="94" t="str">
        <f t="normal">IF(AE3="-","-",(AE3/AG3)*$AI$1)</f>
        <v>-</v>
      </c>
      <c r="K3" s="94">
        <f t="normal">MIN(J2:J4)</f>
        <v>0</v>
      </c>
      <c r="L3" s="96"/>
      <c r="M3" s="94"/>
      <c r="N3" s="94" t="str">
        <f t="normal">IF(AF3="-","-",(AF3/AG3)*$AI$1)</f>
        <v>-</v>
      </c>
      <c r="O3" s="94" t="e">
        <v>#VALUE!</v>
      </c>
      <c r="P3" s="96"/>
      <c r="Q3" s="94"/>
      <c r="R3" s="61"/>
      <c r="S3" s="101">
        <v>0.5</v>
      </c>
      <c r="T3" s="102"/>
      <c r="U3" s="101"/>
      <c r="V3" s="101">
        <f t="shared" ref="V3:V18" si="0">100-Y3</f>
        <v>29.3</v>
      </c>
      <c r="W3" s="102"/>
      <c r="X3" s="101"/>
      <c r="Y3" s="101">
        <v>70.7</v>
      </c>
      <c r="Z3" s="101" t="s">
        <v>34</v>
      </c>
      <c r="AA3" s="111"/>
      <c r="AB3" s="102" t="s">
        <v>34</v>
      </c>
      <c r="AC3" s="112"/>
      <c r="AD3" s="113"/>
      <c r="AE3" s="94" t="s">
        <v>34</v>
      </c>
      <c r="AF3" s="94" t="s">
        <v>34</v>
      </c>
      <c r="AG3" s="134"/>
    </row>
    <row r="4">
      <c r="A4" s="60"/>
      <c r="B4" s="61" t="s">
        <v>35</v>
      </c>
      <c r="C4" s="62"/>
      <c r="D4" s="63"/>
      <c r="E4" s="63"/>
      <c r="F4" s="63"/>
      <c r="G4" s="63"/>
      <c r="H4" s="63"/>
      <c r="I4" s="63"/>
      <c r="J4" s="94" t="str">
        <f t="normal">IF(AE4="-","-",(AE4/AG4)*$AI$1)</f>
        <v>-</v>
      </c>
      <c r="K4" s="94"/>
      <c r="L4" s="96"/>
      <c r="M4" s="94"/>
      <c r="N4" s="94" t="str">
        <f t="normal">IF(AF4="-","-",(AF4/AG4)*$AI$1)</f>
        <v>-</v>
      </c>
      <c r="O4" s="94"/>
      <c r="P4" s="96"/>
      <c r="Q4" s="94"/>
      <c r="R4" s="61"/>
      <c r="S4" s="101">
        <v>0.52</v>
      </c>
      <c r="T4" s="102"/>
      <c r="U4" s="101"/>
      <c r="V4" s="101">
        <f t="shared" si="0"/>
        <v>30.79</v>
      </c>
      <c r="W4" s="102"/>
      <c r="X4" s="101"/>
      <c r="Y4" s="101">
        <v>69.21</v>
      </c>
      <c r="Z4" s="101" t="s">
        <v>34</v>
      </c>
      <c r="AA4" s="111"/>
      <c r="AB4" s="102" t="s">
        <v>34</v>
      </c>
      <c r="AC4" s="112"/>
      <c r="AD4" s="113"/>
      <c r="AE4" s="94" t="s">
        <v>34</v>
      </c>
      <c r="AF4" s="94" t="s">
        <v>34</v>
      </c>
      <c r="AG4" s="134"/>
    </row>
    <row r="5" ht="15" customHeight="1">
      <c r="A5" s="60">
        <v>41220</v>
      </c>
      <c r="B5" s="61" t="s">
        <v>36</v>
      </c>
      <c r="C5" s="64" t="s">
        <v>29</v>
      </c>
      <c r="D5" s="65" t="s">
        <v>30</v>
      </c>
      <c r="E5" s="65" t="s">
        <v>31</v>
      </c>
      <c r="F5" s="63" t="s">
        <v>37</v>
      </c>
      <c r="G5" s="63" t="s">
        <v>38</v>
      </c>
      <c r="H5" s="63" t="s">
        <v>34</v>
      </c>
      <c r="I5" s="63" t="s">
        <v>34</v>
      </c>
      <c r="J5" s="94" t="str">
        <f t="normal">IF(AE5="-","-",(AE5/AG5)*$AI$1)</f>
        <v>-</v>
      </c>
      <c r="K5" s="94">
        <f t="normal">MAX(J5:J7)</f>
        <v>603.256986078651</v>
      </c>
      <c r="L5" s="61">
        <f t="normal">IF(A5=0,"",(K5-K6)/K6)</f>
        <v>0.327272727272727</v>
      </c>
      <c r="M5" s="94">
        <f t="normal">AVERAGE(J5:J7)</f>
        <v>528.88283711005</v>
      </c>
      <c r="N5" s="94" t="str">
        <f t="normal">IF(AF5="-","-",(AF5/AG5)*$AI$1)</f>
        <v>-</v>
      </c>
      <c r="O5" s="94">
        <f t="normal">MAX(N5:N7)</f>
        <v>390.395691494767</v>
      </c>
      <c r="P5" s="61">
        <f t="normal">IF(A5=0,"",(O5-O6)/O6)</f>
        <v>0.390602400218913</v>
      </c>
      <c r="Q5" s="94" t="str">
        <f t="normal">IF(N5="-","-",AVERAGE(N5:N7))</f>
        <v>-</v>
      </c>
      <c r="R5" s="61" t="str">
        <f t="normal">IF(Q5="-","-",Q5/M5)</f>
        <v>-</v>
      </c>
      <c r="S5" s="101">
        <v>94.79</v>
      </c>
      <c r="T5" s="102">
        <f t="normal">AVERAGE(S5:S7)*10</f>
        <v>946.466666666667</v>
      </c>
      <c r="U5" s="101">
        <f t="normal">((LARGE(S5:S7,1))-(SMALL(S5:S7,1)))/(((LARGE(S5:S7,1))+(SMALL(S5:S7,1)))/2)*100</f>
        <v>0.242936361235811</v>
      </c>
      <c r="V5" s="101">
        <f t="shared" si="0"/>
        <v>99.56</v>
      </c>
      <c r="W5" s="102">
        <f t="normal">AVERAGE(V5:V7)*10</f>
        <v>996.166666666667</v>
      </c>
      <c r="X5" s="101">
        <f t="normal">((LARGE(V5:V7,1))-(SMALL(V5:V7,1)))/(((LARGE(V5:V7,1))+(SMALL(V5:V7,1)))/2)*100</f>
        <v>0.110425136776589</v>
      </c>
      <c r="Y5" s="101">
        <v>0.44</v>
      </c>
      <c r="Z5" s="101" t="s">
        <v>34</v>
      </c>
      <c r="AA5" s="111" t="s">
        <v>34</v>
      </c>
      <c r="AB5" s="102" t="s">
        <v>34</v>
      </c>
      <c r="AC5" s="112" t="str">
        <f t="shared" ref="AC5" ca="1" si="1">IF(AB5="-","-",AVERAGE(AB5:AB7))</f>
        <v>-</v>
      </c>
      <c r="AD5" s="113"/>
      <c r="AE5" s="94" t="s">
        <v>34</v>
      </c>
      <c r="AF5" s="94" t="s">
        <v>34</v>
      </c>
      <c r="AG5" s="134">
        <v>0.9841</v>
      </c>
    </row>
    <row r="6">
      <c r="A6" s="60"/>
      <c r="B6" s="61" t="s">
        <v>36</v>
      </c>
      <c r="C6" s="66"/>
      <c r="D6" s="67"/>
      <c r="E6" s="67"/>
      <c r="F6" s="63"/>
      <c r="G6" s="63"/>
      <c r="H6" s="63"/>
      <c r="I6" s="63"/>
      <c r="J6" s="94">
        <f t="normal">IF(AE6="-","-",(AE6/AG5)*$AI$1)</f>
        <v>603.256986078651</v>
      </c>
      <c r="K6" s="94">
        <f t="normal">MIN(J5:J7)</f>
        <v>454.508688141449</v>
      </c>
      <c r="L6" s="61"/>
      <c r="M6" s="94"/>
      <c r="N6" s="94">
        <f t="normal">IF(AF6="-","-",(AF6/AG5)*$AI$1)</f>
        <v>390.395691494767</v>
      </c>
      <c r="O6" s="94">
        <f t="normal">MIN(N5:N7)</f>
        <v>280.738542831013</v>
      </c>
      <c r="P6" s="61"/>
      <c r="Q6" s="94"/>
      <c r="R6" s="61"/>
      <c r="S6" s="101">
        <v>94.59</v>
      </c>
      <c r="T6" s="102"/>
      <c r="U6" s="101"/>
      <c r="V6" s="101">
        <f t="shared" si="0"/>
        <v>99.62</v>
      </c>
      <c r="W6" s="102"/>
      <c r="X6" s="101"/>
      <c r="Y6" s="101">
        <v>0.38</v>
      </c>
      <c r="Z6" s="101" t="s">
        <v>34</v>
      </c>
      <c r="AA6" s="111"/>
      <c r="AB6" s="102" t="s">
        <v>34</v>
      </c>
      <c r="AC6" s="112"/>
      <c r="AD6" s="113"/>
      <c r="AE6" s="94">
        <v>549.69</v>
      </c>
      <c r="AF6" s="94">
        <v>355.73</v>
      </c>
      <c r="AG6" s="134"/>
    </row>
    <row r="7">
      <c r="A7" s="60"/>
      <c r="B7" s="61" t="s">
        <v>36</v>
      </c>
      <c r="C7" s="68"/>
      <c r="D7" s="69"/>
      <c r="E7" s="69"/>
      <c r="F7" s="63"/>
      <c r="G7" s="63"/>
      <c r="H7" s="63"/>
      <c r="I7" s="63"/>
      <c r="J7" s="94">
        <f t="normal">IF(AE7="-","-",(AE7/AG5)*$AI$1)</f>
        <v>454.508688141449</v>
      </c>
      <c r="K7" s="94"/>
      <c r="L7" s="61"/>
      <c r="M7" s="94"/>
      <c r="N7" s="94">
        <f t="normal">IF(AF7="-","-",(AF7/AG5)*$AI$1)</f>
        <v>280.738542831013</v>
      </c>
      <c r="O7" s="94"/>
      <c r="P7" s="61"/>
      <c r="Q7" s="94"/>
      <c r="R7" s="61"/>
      <c r="S7" s="101">
        <v>94.56</v>
      </c>
      <c r="T7" s="102"/>
      <c r="U7" s="101"/>
      <c r="V7" s="101">
        <f t="shared" si="0"/>
        <v>99.67</v>
      </c>
      <c r="W7" s="102"/>
      <c r="X7" s="101"/>
      <c r="Y7" s="101">
        <v>0.33</v>
      </c>
      <c r="Z7" s="101" t="s">
        <v>34</v>
      </c>
      <c r="AA7" s="111"/>
      <c r="AB7" s="102" t="s">
        <v>34</v>
      </c>
      <c r="AC7" s="112"/>
      <c r="AD7" s="113"/>
      <c r="AE7" s="94">
        <v>414.15</v>
      </c>
      <c r="AF7" s="94">
        <v>255.81</v>
      </c>
      <c r="AG7" s="134"/>
    </row>
    <row r="8">
      <c r="A8" s="70">
        <v>41220</v>
      </c>
      <c r="B8" s="71" t="s">
        <v>39</v>
      </c>
      <c r="C8" s="72" t="s">
        <v>40</v>
      </c>
      <c r="D8" s="6" t="s">
        <v>41</v>
      </c>
      <c r="E8" s="6" t="s">
        <v>42</v>
      </c>
      <c r="F8" s="6" t="s">
        <v>43</v>
      </c>
      <c r="G8" s="7" t="s">
        <v>34</v>
      </c>
      <c r="H8" s="6" t="s">
        <v>44</v>
      </c>
      <c r="I8" s="6" t="s">
        <v>34</v>
      </c>
      <c r="J8" s="97">
        <f t="normal">IF(AE8="-","-",(AE8/AG8)*$AI$1)</f>
        <v>906.076211767097</v>
      </c>
      <c r="K8" s="97">
        <f t="normal">MAX(J8:J10)</f>
        <v>906.076211767097</v>
      </c>
      <c r="L8" s="71">
        <f t="normal">IF(A8=0,"",(K8-K9)/K9)</f>
        <v>0.186269720394264</v>
      </c>
      <c r="M8" s="97">
        <f t="normal">IF(J8="-","-",AVERAGE(J8:J10))</f>
        <v>844.893405141754</v>
      </c>
      <c r="N8" s="97">
        <f t="normal">IF(AF8="-","-",(AF8/AG8)*$AI$1)</f>
        <v>604.069098668834</v>
      </c>
      <c r="O8" s="97">
        <f t="normal">MAX(N8:N10)</f>
        <v>604.069098668834</v>
      </c>
      <c r="P8" s="71">
        <f t="normal">IF(A8=0,"",(O8-O9)/O9)</f>
        <v>0.2038361437351</v>
      </c>
      <c r="Q8" s="97">
        <f t="normal">IF(N8="-","-",AVERAGE(N8:N10))</f>
        <v>559.882125800224</v>
      </c>
      <c r="R8" s="71">
        <f t="normal">IF(Q8="-","-",Q8/M8)</f>
        <v>0.662665991227956</v>
      </c>
      <c r="S8" s="103">
        <v>0.77</v>
      </c>
      <c r="T8" s="104">
        <f t="normal">AVERAGE(S8:S10)*10</f>
        <v>7.63333333333333</v>
      </c>
      <c r="U8" s="103">
        <f t="normal">((LARGE(S8:S10,1))-(SMALL(S8:S10,1)))/(((LARGE(S8:S10,1))+(SMALL(S8:S10,1)))/2)*100</f>
        <v>2.63157894736842</v>
      </c>
      <c r="V8" s="103">
        <f t="shared" si="0"/>
        <v>56.12</v>
      </c>
      <c r="W8" s="104">
        <f t="normal">AVERAGE(V8:V10)*10</f>
        <v>558.866666666667</v>
      </c>
      <c r="X8" s="103">
        <f t="normal">((LARGE(V8:V10,1))-(SMALL(V8:V10,1)))/(((LARGE(V8:V10,1))+(SMALL(V8:V10,1)))/2)*100</f>
        <v>2.2592791823561</v>
      </c>
      <c r="Y8" s="103">
        <v>43.88</v>
      </c>
      <c r="Z8" s="103" t="s">
        <v>34</v>
      </c>
      <c r="AA8" s="23" t="str">
        <f t="normal">IF(Z8="-","-",AVERAGE(Z8:Z10))</f>
        <v>-</v>
      </c>
      <c r="AB8" s="104">
        <v>6.601</v>
      </c>
      <c r="AC8" s="24">
        <f t="shared" ref="AC8" si="2">IF(AB8="-","-",AVERAGE(AB8:AB10))</f>
        <v>6.601</v>
      </c>
      <c r="AE8" s="114">
        <v>825.62</v>
      </c>
      <c r="AF8" s="114">
        <v>550.43</v>
      </c>
      <c r="AG8" s="135">
        <v>0.9841</v>
      </c>
    </row>
    <row r="9">
      <c r="A9" s="70"/>
      <c r="B9" s="71" t="s">
        <v>39</v>
      </c>
      <c r="C9" s="72"/>
      <c r="D9" s="6"/>
      <c r="E9" s="6"/>
      <c r="F9" s="9"/>
      <c r="G9" s="10"/>
      <c r="H9" s="6"/>
      <c r="I9" s="6"/>
      <c r="J9" s="97">
        <f t="normal">IF(AE9="-","-",(AE9/AG8)*$AI$1)</f>
        <v>864.801138095722</v>
      </c>
      <c r="K9" s="97">
        <f t="normal">MIN(J8:J10)</f>
        <v>763.802865562443</v>
      </c>
      <c r="L9" s="71"/>
      <c r="M9" s="97"/>
      <c r="N9" s="97">
        <f t="normal">IF(AF9="-","-",(AF9/AG8)*$AI$1)</f>
        <v>573.790468448329</v>
      </c>
      <c r="O9" s="97">
        <f t="normal">MIN(N8:N10)</f>
        <v>501.786810283508</v>
      </c>
      <c r="P9" s="71"/>
      <c r="Q9" s="97"/>
      <c r="R9" s="71"/>
      <c r="S9" s="103">
        <v>0.75</v>
      </c>
      <c r="T9" s="104"/>
      <c r="U9" s="103"/>
      <c r="V9" s="103">
        <f t="shared" si="0"/>
        <v>55.14</v>
      </c>
      <c r="W9" s="104"/>
      <c r="X9" s="103"/>
      <c r="Y9" s="103">
        <v>44.86</v>
      </c>
      <c r="Z9" s="103" t="s">
        <v>34</v>
      </c>
      <c r="AA9" s="23"/>
      <c r="AB9" s="104">
        <v>6.601</v>
      </c>
      <c r="AC9" s="24"/>
      <c r="AE9" s="114">
        <v>788.01</v>
      </c>
      <c r="AF9" s="114">
        <v>522.84</v>
      </c>
      <c r="AG9" s="135"/>
    </row>
    <row r="10">
      <c r="A10" s="70"/>
      <c r="B10" s="71" t="s">
        <v>39</v>
      </c>
      <c r="C10" s="72"/>
      <c r="D10" s="6"/>
      <c r="E10" s="6"/>
      <c r="F10" s="9"/>
      <c r="G10" s="11"/>
      <c r="H10" s="6"/>
      <c r="I10" s="6"/>
      <c r="J10" s="97">
        <f t="normal">IF(AE10="-","-",(AE10/AG8)*$AI$1)</f>
        <v>763.802865562443</v>
      </c>
      <c r="K10" s="97"/>
      <c r="L10" s="71"/>
      <c r="M10" s="97"/>
      <c r="N10" s="97">
        <f t="normal">IF(AF10="-","-",(AF10/AG8)*$AI$1)</f>
        <v>501.786810283508</v>
      </c>
      <c r="O10" s="97"/>
      <c r="P10" s="71"/>
      <c r="Q10" s="97"/>
      <c r="R10" s="71"/>
      <c r="S10" s="103">
        <v>0.77</v>
      </c>
      <c r="T10" s="104"/>
      <c r="U10" s="103"/>
      <c r="V10" s="103">
        <f t="shared" si="0"/>
        <v>56.4</v>
      </c>
      <c r="W10" s="104"/>
      <c r="X10" s="103"/>
      <c r="Y10" s="103">
        <v>43.6</v>
      </c>
      <c r="Z10" s="103" t="s">
        <v>34</v>
      </c>
      <c r="AA10" s="23"/>
      <c r="AB10" s="104">
        <v>6.601</v>
      </c>
      <c r="AC10" s="24"/>
      <c r="AE10" s="114">
        <v>695.98</v>
      </c>
      <c r="AF10" s="114">
        <v>457.23</v>
      </c>
      <c r="AG10" s="135"/>
    </row>
    <row r="11">
      <c r="A11" s="70">
        <v>41220</v>
      </c>
      <c r="B11" s="71" t="s">
        <v>45</v>
      </c>
      <c r="C11" s="72" t="s">
        <v>40</v>
      </c>
      <c r="D11" s="6" t="s">
        <v>41</v>
      </c>
      <c r="E11" s="6" t="s">
        <v>42</v>
      </c>
      <c r="F11" s="6" t="s">
        <v>43</v>
      </c>
      <c r="G11" s="7" t="s">
        <v>34</v>
      </c>
      <c r="H11" s="6" t="s">
        <v>46</v>
      </c>
      <c r="I11" s="6" t="s">
        <v>34</v>
      </c>
      <c r="J11" s="97" t="str">
        <f t="normal">IF(AE11="-","-",(AE11/AG11)*$AI$1)</f>
        <v>-</v>
      </c>
      <c r="K11" s="97">
        <f t="normal">MAX(J11:J13)</f>
        <v>306.912712122752</v>
      </c>
      <c r="L11" s="71">
        <f t="normal">IF(A11=0,"",(K11-K12)/K12)</f>
        <v>0.0608853988847161</v>
      </c>
      <c r="M11" s="97">
        <f t="normal">IF(J12="-","-",AVERAGE(J11:J13))</f>
        <v>298.105680317041</v>
      </c>
      <c r="N11" s="97" t="str">
        <f t="normal">IF(AF11="-","-",(AF11/AG11)*$AI$1)</f>
        <v>-</v>
      </c>
      <c r="O11" s="97">
        <f t="normal">MAX(N11:N13)</f>
        <v>168.60115841886</v>
      </c>
      <c r="P11" s="71">
        <f t="normal">IF(A11=0,"",(O11-O12)/O12)</f>
        <v>0.360641218669737</v>
      </c>
      <c r="Q11" s="97">
        <f t="normal">IF(N12="-","-",AVERAGE(N11:N13))</f>
        <v>146.25708769434</v>
      </c>
      <c r="R11" s="71">
        <f t="normal">IF(Q11="-","-",Q11/M11)</f>
        <v>0.490621606199496</v>
      </c>
      <c r="S11" s="103">
        <v>0.52</v>
      </c>
      <c r="T11" s="104">
        <f t="normal">AVERAGE(S11:S13)*10</f>
        <v>5.36666666666667</v>
      </c>
      <c r="U11" s="103">
        <f t="normal">((LARGE(S11:S13,1))-(SMALL(S11:S13,1)))/(((LARGE(S11:S13,1))+(SMALL(S11:S13,1)))/2)*100</f>
        <v>5.60747663551402</v>
      </c>
      <c r="V11" s="103">
        <f t="shared" si="0"/>
        <v>50.19</v>
      </c>
      <c r="W11" s="104">
        <f t="normal">AVERAGE(V11:V13)*10</f>
        <v>513.733333333333</v>
      </c>
      <c r="X11" s="103">
        <f t="normal">((LARGE(V11:V13,1))-(SMALL(V11:V13,1)))/(((LARGE(V11:V13,1))+(SMALL(V11:V13,1)))/2)*100</f>
        <v>4.51801363193768</v>
      </c>
      <c r="Y11" s="103">
        <v>49.81</v>
      </c>
      <c r="Z11" s="103" t="s">
        <v>34</v>
      </c>
      <c r="AA11" s="23" t="str">
        <f t="normal">IF(Z11="-","-",AVERAGE(Z11:Z13))</f>
        <v>-</v>
      </c>
      <c r="AB11" s="104">
        <v>7.14</v>
      </c>
      <c r="AC11" s="24">
        <f t="shared" ref="AC11" si="3">IF(AB11="-","-",AVERAGE(AB11:AB13))</f>
        <v>7.14</v>
      </c>
      <c r="AE11" s="114" t="s">
        <v>34</v>
      </c>
      <c r="AF11" s="114" t="s">
        <v>34</v>
      </c>
      <c r="AG11" s="135">
        <v>0.9841</v>
      </c>
    </row>
    <row r="12">
      <c r="A12" s="70"/>
      <c r="B12" s="71" t="s">
        <v>45</v>
      </c>
      <c r="C12" s="72"/>
      <c r="D12" s="6"/>
      <c r="E12" s="6"/>
      <c r="F12" s="9"/>
      <c r="G12" s="10"/>
      <c r="H12" s="6"/>
      <c r="I12" s="6"/>
      <c r="J12" s="97">
        <f t="normal">IF(AE12="-","-",(AE12/AG11)*$AI$1)</f>
        <v>289.29864851133</v>
      </c>
      <c r="K12" s="97">
        <f t="normal">MIN(J11:J13)</f>
        <v>289.29864851133</v>
      </c>
      <c r="L12" s="71"/>
      <c r="M12" s="97"/>
      <c r="N12" s="97">
        <f t="normal">IF(AF12="-","-",(AF12/AG11)*$AI$1)</f>
        <v>168.60115841886</v>
      </c>
      <c r="O12" s="97">
        <f t="normal">MIN(N11:N13)</f>
        <v>123.91301696982</v>
      </c>
      <c r="P12" s="71"/>
      <c r="Q12" s="97"/>
      <c r="R12" s="71"/>
      <c r="S12" s="103">
        <v>0.54</v>
      </c>
      <c r="T12" s="104"/>
      <c r="U12" s="103"/>
      <c r="V12" s="103">
        <f t="shared" si="0"/>
        <v>51.42</v>
      </c>
      <c r="W12" s="104"/>
      <c r="X12" s="103"/>
      <c r="Y12" s="103">
        <v>48.58</v>
      </c>
      <c r="Z12" s="103" t="s">
        <v>34</v>
      </c>
      <c r="AA12" s="23"/>
      <c r="AB12" s="104">
        <v>7.14</v>
      </c>
      <c r="AC12" s="24"/>
      <c r="AE12" s="114">
        <v>263.61</v>
      </c>
      <c r="AF12" s="114">
        <v>153.63</v>
      </c>
      <c r="AG12" s="135"/>
    </row>
    <row r="13">
      <c r="A13" s="70"/>
      <c r="B13" s="71" t="s">
        <v>45</v>
      </c>
      <c r="C13" s="72"/>
      <c r="D13" s="6"/>
      <c r="E13" s="6"/>
      <c r="F13" s="9"/>
      <c r="G13" s="11"/>
      <c r="H13" s="6"/>
      <c r="I13" s="6"/>
      <c r="J13" s="97">
        <f t="normal">IF(AE13="-","-",(AE13/AG11)*$AI$1)</f>
        <v>306.912712122752</v>
      </c>
      <c r="K13" s="97"/>
      <c r="L13" s="71"/>
      <c r="M13" s="97"/>
      <c r="N13" s="97">
        <f t="normal">IF(AF13="-","-",(AF13/AG11)*$AI$1)</f>
        <v>123.91301696982</v>
      </c>
      <c r="O13" s="97"/>
      <c r="P13" s="71"/>
      <c r="Q13" s="97"/>
      <c r="R13" s="71"/>
      <c r="S13" s="103">
        <v>0.55</v>
      </c>
      <c r="T13" s="104"/>
      <c r="U13" s="103"/>
      <c r="V13" s="103">
        <f t="shared" si="0"/>
        <v>52.51</v>
      </c>
      <c r="W13" s="104"/>
      <c r="X13" s="103"/>
      <c r="Y13" s="103">
        <v>47.49</v>
      </c>
      <c r="Z13" s="103" t="s">
        <v>34</v>
      </c>
      <c r="AA13" s="23"/>
      <c r="AB13" s="104">
        <v>7.14</v>
      </c>
      <c r="AC13" s="24"/>
      <c r="AE13" s="114">
        <v>279.66</v>
      </c>
      <c r="AF13" s="114">
        <v>112.91</v>
      </c>
      <c r="AG13" s="135"/>
    </row>
    <row r="14">
      <c r="A14" s="73">
        <v>41220</v>
      </c>
      <c r="B14" s="74" t="s">
        <v>47</v>
      </c>
      <c r="C14" s="75" t="s">
        <v>40</v>
      </c>
      <c r="D14" s="9" t="s">
        <v>41</v>
      </c>
      <c r="E14" s="9" t="s">
        <v>42</v>
      </c>
      <c r="F14" s="9" t="s">
        <v>43</v>
      </c>
      <c r="G14" s="9" t="s">
        <v>34</v>
      </c>
      <c r="H14" s="9" t="s">
        <v>48</v>
      </c>
      <c r="I14" s="9" t="s">
        <v>34</v>
      </c>
      <c r="J14" s="98">
        <f t="normal">IF(AE14="-","-",(AE14/AG14)*$AI$1)</f>
        <v>216.866985062494</v>
      </c>
      <c r="K14" s="98">
        <f t="normal">MAX(J14:J16)</f>
        <v>216.866985062494</v>
      </c>
      <c r="L14" s="74">
        <f t="normal">IF(A14=0,"",(K14-K15)/K15)</f>
        <v>6.99393203883495</v>
      </c>
      <c r="M14" s="98">
        <f t="normal">IF(J14="-","-",AVERAGE(J14:J16))</f>
        <v>112.766588761305</v>
      </c>
      <c r="N14" s="98">
        <f t="normal">IF(AF14="-","-",(AF14/AG14)*$AI$1)</f>
        <v>153.181993699827</v>
      </c>
      <c r="O14" s="98">
        <f t="normal">MAX(N14:N16)</f>
        <v>153.181993699827</v>
      </c>
      <c r="P14" s="74">
        <f t="normal">IF(A14=0,"",(O14-O15)/O15)</f>
        <v>5.25638727028239</v>
      </c>
      <c r="Q14" s="98">
        <f t="normal">IF(N14="-","-",AVERAGE(N14:N16))</f>
        <v>78.7895539071233</v>
      </c>
      <c r="R14" s="74">
        <f t="normal">IF(Q14="-","-",Q14/M14)</f>
        <v>0.698695906053332</v>
      </c>
      <c r="S14" s="105">
        <v>0.38</v>
      </c>
      <c r="T14" s="106">
        <f t="normal">AVERAGE(S14:S16)*10</f>
        <v>3.86666666666667</v>
      </c>
      <c r="U14" s="105">
        <f t="normal">((LARGE(S14:S16,1))-(SMALL(S14:S16,1)))/(((LARGE(S14:S16,1))+(SMALL(S14:S16,1)))/2)*100</f>
        <v>2.5974025974026</v>
      </c>
      <c r="V14" s="105">
        <f t="shared" si="0"/>
        <v>20.52</v>
      </c>
      <c r="W14" s="106">
        <f t="normal">AVERAGE(V14:V16)*10</f>
        <v>189.366666666667</v>
      </c>
      <c r="X14" s="105">
        <f t="normal">((LARGE(V14:V16,1))-(SMALL(V14:V16,1)))/(((LARGE(V14:V16,1))+(SMALL(V14:V16,1)))/2)*100</f>
        <v>12.9735339906591</v>
      </c>
      <c r="Y14" s="105">
        <v>79.48</v>
      </c>
      <c r="Z14" s="105" t="s">
        <v>34</v>
      </c>
      <c r="AA14" s="115" t="str">
        <f t="normal">IF(Z14="-","-",AVERAGE(Z14:Z16))</f>
        <v>-</v>
      </c>
      <c r="AB14" s="106">
        <v>6.83</v>
      </c>
      <c r="AC14" s="116">
        <f t="shared" ref="AC14" si="4">IF(AB14="-","-",AVERAGE(AB14:AB16))</f>
        <v>6.83</v>
      </c>
      <c r="AE14" s="114">
        <v>197.61</v>
      </c>
      <c r="AF14" s="114">
        <v>139.58</v>
      </c>
      <c r="AG14" s="135">
        <v>0.9841</v>
      </c>
    </row>
    <row r="15">
      <c r="A15" s="73"/>
      <c r="B15" s="74" t="s">
        <v>47</v>
      </c>
      <c r="C15" s="75"/>
      <c r="D15" s="9"/>
      <c r="E15" s="9"/>
      <c r="F15" s="9"/>
      <c r="G15" s="9"/>
      <c r="H15" s="9"/>
      <c r="I15" s="9"/>
      <c r="J15" s="98">
        <f t="normal">IF(AE15="-","-",(AE15/AG14)*$AI$1)</f>
        <v>27.1289503099279</v>
      </c>
      <c r="K15" s="98">
        <f t="normal">MIN(J14:J16)</f>
        <v>27.1289503099279</v>
      </c>
      <c r="L15" s="74"/>
      <c r="M15" s="98"/>
      <c r="N15" s="98">
        <f t="normal">IF(AF15="-","-",(AF15/AG14)*$AI$1)</f>
        <v>24.4840971445991</v>
      </c>
      <c r="O15" s="98">
        <f t="normal">MIN(N14:N16)</f>
        <v>24.4840971445991</v>
      </c>
      <c r="P15" s="74"/>
      <c r="Q15" s="98"/>
      <c r="R15" s="74"/>
      <c r="S15" s="105">
        <v>0.39</v>
      </c>
      <c r="T15" s="106"/>
      <c r="U15" s="105"/>
      <c r="V15" s="105">
        <f t="shared" si="0"/>
        <v>18.02</v>
      </c>
      <c r="W15" s="106"/>
      <c r="X15" s="105"/>
      <c r="Y15" s="105">
        <v>81.98</v>
      </c>
      <c r="Z15" s="105" t="s">
        <v>34</v>
      </c>
      <c r="AA15" s="115"/>
      <c r="AB15" s="106">
        <v>6.83</v>
      </c>
      <c r="AC15" s="116"/>
      <c r="AE15" s="114">
        <v>24.72</v>
      </c>
      <c r="AF15" s="114">
        <v>22.31</v>
      </c>
      <c r="AG15" s="135"/>
    </row>
    <row r="16">
      <c r="A16" s="73"/>
      <c r="B16" s="74" t="s">
        <v>47</v>
      </c>
      <c r="C16" s="75"/>
      <c r="D16" s="9"/>
      <c r="E16" s="9"/>
      <c r="F16" s="9"/>
      <c r="G16" s="9"/>
      <c r="H16" s="9"/>
      <c r="I16" s="9"/>
      <c r="J16" s="98">
        <f t="normal">IF(AE16="-","-",(AE16/AG14)*$AI$1)</f>
        <v>94.3038309114928</v>
      </c>
      <c r="K16" s="98"/>
      <c r="L16" s="74"/>
      <c r="M16" s="98"/>
      <c r="N16" s="98">
        <f t="normal">IF(AF16="-","-",(AF16/AG14)*$AI$1)</f>
        <v>58.7025708769434</v>
      </c>
      <c r="O16" s="98"/>
      <c r="P16" s="74"/>
      <c r="Q16" s="98"/>
      <c r="R16" s="74"/>
      <c r="S16" s="105">
        <v>0.39</v>
      </c>
      <c r="T16" s="106"/>
      <c r="U16" s="105"/>
      <c r="V16" s="105">
        <f t="shared" si="0"/>
        <v>18.27</v>
      </c>
      <c r="W16" s="106"/>
      <c r="X16" s="105"/>
      <c r="Y16" s="105">
        <v>81.73</v>
      </c>
      <c r="Z16" s="105" t="s">
        <v>34</v>
      </c>
      <c r="AA16" s="115"/>
      <c r="AB16" s="106">
        <v>6.83</v>
      </c>
      <c r="AC16" s="116"/>
      <c r="AE16" s="114">
        <v>85.93</v>
      </c>
      <c r="AF16" s="114">
        <v>53.49</v>
      </c>
      <c r="AG16" s="135"/>
    </row>
    <row r="17" spans="1:38">
      <c r="A17" s="70">
        <v>41220</v>
      </c>
      <c r="B17" s="71" t="s">
        <v>49</v>
      </c>
      <c r="C17" s="72" t="s">
        <v>40</v>
      </c>
      <c r="D17" s="6" t="s">
        <v>41</v>
      </c>
      <c r="E17" s="6" t="s">
        <v>42</v>
      </c>
      <c r="F17" s="6" t="s">
        <v>43</v>
      </c>
      <c r="G17" s="6" t="s">
        <v>34</v>
      </c>
      <c r="H17" s="6" t="s">
        <v>50</v>
      </c>
      <c r="I17" s="6" t="s">
        <v>34</v>
      </c>
      <c r="J17" s="97">
        <f t="normal">IF(AE17="-","-",(AE17/AG17)*$AI$1)</f>
        <v>1054.01239711411</v>
      </c>
      <c r="K17" s="97">
        <f t="normal">MAX(J17:J19)</f>
        <v>1054.01239711411</v>
      </c>
      <c r="L17" s="71">
        <f t="normal">IF(A17=0,"",(K17-K18)/K18)</f>
        <v>0.109734820035819</v>
      </c>
      <c r="M17" s="97">
        <f t="normal">IF(J17="-","-",AVERAGE(J17:J19))</f>
        <v>1001.90001016157</v>
      </c>
      <c r="N17" s="97">
        <f t="normal">IF(AF17="-","-",(AF17/AG17)*$AI$1)</f>
        <v>724.920231683772</v>
      </c>
      <c r="O17" s="97">
        <f t="normal">MAX(N17:N19)</f>
        <v>724.920231683772</v>
      </c>
      <c r="P17" s="71">
        <f t="normal">IF(A17=0,"",(O17-O18)/O18)</f>
        <v>0.0541476492930323</v>
      </c>
      <c r="Q17" s="97">
        <f t="normal">IF(N17="-","-",AVERAGE(N17:N19))</f>
        <v>706.302001829082</v>
      </c>
      <c r="R17" s="71">
        <f t="normal">IF(Q17="-","-",Q17/M17)</f>
        <v>0.704962565790555</v>
      </c>
      <c r="S17" s="103">
        <v>0.85</v>
      </c>
      <c r="T17" s="104">
        <f t="normal">AVERAGE(S17:S19)*10</f>
        <v>8.5</v>
      </c>
      <c r="U17" s="103">
        <f t="normal">((LARGE(S17:S19,1))-(SMALL(S17:S19,1)))/(((LARGE(S17:S19,1))+(SMALL(S17:S19,1)))/2)*100</f>
        <v>4.70588235294118</v>
      </c>
      <c r="V17" s="103">
        <f t="shared" si="0"/>
        <v>74.45</v>
      </c>
      <c r="W17" s="104">
        <f t="normal">AVERAGE(V17:V19)*10</f>
        <v>742.9</v>
      </c>
      <c r="X17" s="103">
        <f t="normal">((LARGE(V17:V19,1))-(SMALL(V17:V19,1)))/(((LARGE(V17:V19,1))+(SMALL(V17:V19,1)))/2)*100</f>
        <v>0.430744380131925</v>
      </c>
      <c r="Y17" s="103">
        <v>25.55</v>
      </c>
      <c r="Z17" s="103" t="s">
        <v>34</v>
      </c>
      <c r="AA17" s="23" t="str">
        <f t="normal">IF(Z17="-","-",AVERAGE(Z17:Z19))</f>
        <v>-</v>
      </c>
      <c r="AB17" s="104">
        <v>4.579</v>
      </c>
      <c r="AC17" s="24">
        <v>4.579</v>
      </c>
      <c r="AE17" s="114">
        <v>960.42</v>
      </c>
      <c r="AF17" s="114">
        <v>660.55</v>
      </c>
      <c r="AG17" s="135">
        <v>0.9841</v>
      </c>
    </row>
    <row r="18" spans="1:38">
      <c r="A18" s="70"/>
      <c r="B18" s="71" t="s">
        <v>49</v>
      </c>
      <c r="C18" s="72"/>
      <c r="D18" s="6"/>
      <c r="E18" s="6"/>
      <c r="F18" s="9"/>
      <c r="G18" s="6"/>
      <c r="H18" s="6"/>
      <c r="I18" s="6"/>
      <c r="J18" s="97">
        <f t="normal">IF(AE18="-","-",(AE18/AG17)*$AI$1)</f>
        <v>949.787623209024</v>
      </c>
      <c r="K18" s="97">
        <f t="normal">MIN(J17:J19)</f>
        <v>949.787623209024</v>
      </c>
      <c r="L18" s="71"/>
      <c r="M18" s="97"/>
      <c r="N18" s="97">
        <f t="normal">IF(AF18="-","-",(AF18/AG17)*$AI$1)</f>
        <v>687.683771974393</v>
      </c>
      <c r="O18" s="97">
        <f t="normal">MIN(N17:N19)</f>
        <v>687.683771974393</v>
      </c>
      <c r="P18" s="71"/>
      <c r="Q18" s="97"/>
      <c r="R18" s="71"/>
      <c r="S18" s="103">
        <v>0.87</v>
      </c>
      <c r="T18" s="104"/>
      <c r="U18" s="103"/>
      <c r="V18" s="103">
        <f t="shared" si="0"/>
        <v>74.13</v>
      </c>
      <c r="W18" s="104"/>
      <c r="X18" s="103"/>
      <c r="Y18" s="103">
        <v>25.87</v>
      </c>
      <c r="Z18" s="103" t="s">
        <v>34</v>
      </c>
      <c r="AA18" s="23"/>
      <c r="AB18" s="104">
        <v>4.579</v>
      </c>
      <c r="AC18" s="24"/>
      <c r="AE18" s="114">
        <v>865.45</v>
      </c>
      <c r="AF18" s="114">
        <v>626.62</v>
      </c>
      <c r="AG18" s="135"/>
    </row>
    <row r="19" spans="1:38">
      <c r="A19" s="70"/>
      <c r="B19" s="71" t="s">
        <v>49</v>
      </c>
      <c r="C19" s="72"/>
      <c r="D19" s="6"/>
      <c r="E19" s="6"/>
      <c r="F19" s="9"/>
      <c r="G19" s="6"/>
      <c r="H19" s="6"/>
      <c r="I19" s="6"/>
      <c r="J19" s="97" t="str">
        <f t="normal">IF(AE19="-","-",(AE19/AG17)*$AI$1)</f>
        <v>-</v>
      </c>
      <c r="K19" s="97"/>
      <c r="L19" s="71"/>
      <c r="M19" s="97"/>
      <c r="N19" s="97" t="str">
        <f t="normal">IF(AF19="-","-",(AF19/AG17)*$AI$1)</f>
        <v>-</v>
      </c>
      <c r="O19" s="97"/>
      <c r="P19" s="71"/>
      <c r="Q19" s="97"/>
      <c r="R19" s="71"/>
      <c r="S19" s="103">
        <v>0.83</v>
      </c>
      <c r="T19" s="104"/>
      <c r="U19" s="103"/>
      <c r="V19" s="103" t="s">
        <v>34</v>
      </c>
      <c r="W19" s="104"/>
      <c r="X19" s="103"/>
      <c r="Y19" s="103" t="s">
        <v>34</v>
      </c>
      <c r="Z19" s="103" t="s">
        <v>34</v>
      </c>
      <c r="AA19" s="23"/>
      <c r="AB19" s="104">
        <v>4.579</v>
      </c>
      <c r="AC19" s="24"/>
      <c r="AE19" s="114" t="s">
        <v>34</v>
      </c>
      <c r="AF19" s="114" t="s">
        <v>34</v>
      </c>
      <c r="AG19" s="135"/>
    </row>
    <row r="20" spans="1:38">
      <c r="A20" s="70">
        <v>41220</v>
      </c>
      <c r="B20" s="71" t="s">
        <v>51</v>
      </c>
      <c r="C20" s="72" t="s">
        <v>40</v>
      </c>
      <c r="D20" s="6" t="s">
        <v>41</v>
      </c>
      <c r="E20" s="6" t="s">
        <v>42</v>
      </c>
      <c r="F20" s="6" t="s">
        <v>43</v>
      </c>
      <c r="G20" s="6" t="s">
        <v>34</v>
      </c>
      <c r="H20" s="6" t="s">
        <v>44</v>
      </c>
      <c r="I20" s="6" t="s">
        <v>34</v>
      </c>
      <c r="J20" s="97">
        <f t="normal">IF(AE20="-","-",(AE20/AG20)*$AI$1)</f>
        <v>474.789553907123</v>
      </c>
      <c r="K20" s="97">
        <f t="normal">MAX(J20:J22)</f>
        <v>474.789553907123</v>
      </c>
      <c r="L20" s="71">
        <f t="normal">IF(A20=0,"",(K20-K21)/K21)</f>
        <v>0.328512206356518</v>
      </c>
      <c r="M20" s="97">
        <f t="normal">IF(J20="-","-",AVERAGE(J20:J22))</f>
        <v>416.08698303018</v>
      </c>
      <c r="N20" s="97">
        <f t="normal">IF(AF20="-","-",(AF20/AG20)*$AI$1)</f>
        <v>315.659384208922</v>
      </c>
      <c r="O20" s="97">
        <f t="normal">MAX(N20:N22)</f>
        <v>315.659384208922</v>
      </c>
      <c r="P20" s="71">
        <f t="normal">IF(A20=0,"",(O20-O21)/O21)</f>
        <v>0.241229016527855</v>
      </c>
      <c r="Q20" s="97">
        <f t="normal">IF(N20="-","-",AVERAGE(N20:N22))</f>
        <v>284.985672187786</v>
      </c>
      <c r="R20" s="71">
        <f t="normal">IF(Q20="-","-",Q20/M20)</f>
        <v>0.684918499762621</v>
      </c>
      <c r="S20" s="103">
        <v>0.89</v>
      </c>
      <c r="T20" s="104">
        <f t="normal">AVERAGE(S20:S22)*10</f>
        <v>9</v>
      </c>
      <c r="U20" s="103">
        <f t="normal">((LARGE(S20:S22,1))-(SMALL(S20:S22,1)))/(((LARGE(S20:S22,1))+(SMALL(S20:S22,1)))/2)*100</f>
        <v>2.22222222222222</v>
      </c>
      <c r="V20" s="103">
        <f t="shared" ref="V20:V25" si="5">100-Y20</f>
        <v>72.33</v>
      </c>
      <c r="W20" s="104">
        <f t="normal">AVERAGE(V20:V22)*10</f>
        <v>727.466666666667</v>
      </c>
      <c r="X20" s="103">
        <f t="normal">((LARGE(V20:V22,1))-(SMALL(V20:V22,1)))/(((LARGE(V20:V22,1))+(SMALL(V20:V22,1)))/2)*100</f>
        <v>0.935736892803092</v>
      </c>
      <c r="Y20" s="103">
        <v>27.67</v>
      </c>
      <c r="Z20" s="103" t="s">
        <v>34</v>
      </c>
      <c r="AA20" s="23" t="str">
        <f t="normal">IF(Z20="-","-",AVERAGE(Z20:Z22))</f>
        <v>-</v>
      </c>
      <c r="AB20" s="104">
        <v>4.843</v>
      </c>
      <c r="AC20" s="24">
        <f t="shared" ref="AC20" si="6">IF(AB20="-","-",AVERAGE(AB20:AB22))</f>
        <v>4.843</v>
      </c>
      <c r="AE20" s="114">
        <v>432.63</v>
      </c>
      <c r="AF20" s="114">
        <v>287.63</v>
      </c>
      <c r="AG20" s="135">
        <v>0.9841</v>
      </c>
    </row>
    <row r="21" spans="1:38">
      <c r="A21" s="70"/>
      <c r="B21" s="71" t="s">
        <v>51</v>
      </c>
      <c r="C21" s="72"/>
      <c r="D21" s="6"/>
      <c r="E21" s="6"/>
      <c r="F21" s="9"/>
      <c r="G21" s="6"/>
      <c r="H21" s="6"/>
      <c r="I21" s="6"/>
      <c r="J21" s="97">
        <f t="normal">IF(AE21="-","-",(AE21/AG20)*$AI$1)</f>
        <v>357.384412153236</v>
      </c>
      <c r="K21" s="97">
        <f t="normal">MIN(J20:J22)</f>
        <v>357.384412153236</v>
      </c>
      <c r="L21" s="71"/>
      <c r="M21" s="97"/>
      <c r="N21" s="97">
        <f t="normal">IF(AF21="-","-",(AF21/AG20)*$AI$1)</f>
        <v>254.31196016665</v>
      </c>
      <c r="O21" s="97">
        <f t="normal">MIN(N20:N22)</f>
        <v>254.31196016665</v>
      </c>
      <c r="P21" s="71"/>
      <c r="Q21" s="97"/>
      <c r="R21" s="71"/>
      <c r="S21" s="103">
        <v>0.9</v>
      </c>
      <c r="T21" s="104"/>
      <c r="U21" s="103"/>
      <c r="V21" s="103">
        <f t="shared" si="5"/>
        <v>73.01</v>
      </c>
      <c r="W21" s="104"/>
      <c r="X21" s="103"/>
      <c r="Y21" s="103">
        <v>26.99</v>
      </c>
      <c r="Z21" s="103" t="s">
        <v>34</v>
      </c>
      <c r="AA21" s="23"/>
      <c r="AB21" s="104">
        <v>4.843</v>
      </c>
      <c r="AC21" s="24"/>
      <c r="AE21" s="114">
        <v>325.65</v>
      </c>
      <c r="AF21" s="114">
        <v>231.73</v>
      </c>
      <c r="AG21" s="135"/>
    </row>
    <row r="22" spans="1:38">
      <c r="A22" s="70"/>
      <c r="B22" s="71" t="s">
        <v>51</v>
      </c>
      <c r="C22" s="72"/>
      <c r="D22" s="6"/>
      <c r="E22" s="6"/>
      <c r="F22" s="9"/>
      <c r="G22" s="6"/>
      <c r="H22" s="6"/>
      <c r="I22" s="6"/>
      <c r="J22" s="97" t="str">
        <f t="normal">IF(AE22="-","-",(AE22/AG20)*$AI$1)</f>
        <v>-</v>
      </c>
      <c r="K22" s="97"/>
      <c r="L22" s="71"/>
      <c r="M22" s="97"/>
      <c r="N22" s="97" t="str">
        <f t="normal">IF(AF22="-","-",(AF22/AG20)*$AI$1)</f>
        <v>-</v>
      </c>
      <c r="O22" s="97"/>
      <c r="P22" s="71"/>
      <c r="Q22" s="97"/>
      <c r="R22" s="71"/>
      <c r="S22" s="103">
        <v>0.91</v>
      </c>
      <c r="T22" s="104"/>
      <c r="U22" s="103"/>
      <c r="V22" s="103">
        <f t="shared" si="5"/>
        <v>72.9</v>
      </c>
      <c r="W22" s="104"/>
      <c r="X22" s="103"/>
      <c r="Y22" s="103">
        <v>27.1</v>
      </c>
      <c r="Z22" s="103" t="s">
        <v>34</v>
      </c>
      <c r="AA22" s="23"/>
      <c r="AB22" s="104">
        <v>4.843</v>
      </c>
      <c r="AC22" s="24"/>
      <c r="AE22" s="114" t="s">
        <v>34</v>
      </c>
      <c r="AF22" s="114" t="s">
        <v>34</v>
      </c>
      <c r="AG22" s="135"/>
    </row>
    <row r="23" spans="1:38">
      <c r="A23" s="73">
        <v>41220</v>
      </c>
      <c r="B23" s="74" t="s">
        <v>52</v>
      </c>
      <c r="C23" s="75" t="s">
        <v>40</v>
      </c>
      <c r="D23" s="9" t="s">
        <v>41</v>
      </c>
      <c r="E23" s="9" t="s">
        <v>42</v>
      </c>
      <c r="F23" s="9" t="s">
        <v>43</v>
      </c>
      <c r="G23" s="9" t="s">
        <v>34</v>
      </c>
      <c r="H23" s="9" t="s">
        <v>48</v>
      </c>
      <c r="I23" s="9" t="s">
        <v>34</v>
      </c>
      <c r="J23" s="98" t="str">
        <f t="normal">IF(AE23="-","-",(AE23/AG23)*$AI$1)</f>
        <v>-</v>
      </c>
      <c r="K23" s="98">
        <f t="normal">MAX(J23:J25)</f>
        <v>420.158520475561</v>
      </c>
      <c r="L23" s="74">
        <f t="normal">IF(A23=0,"",(K23-K24)/K24)</f>
        <v>0</v>
      </c>
      <c r="M23" s="98" t="str">
        <f t="normal">IF(J23="-","-",AVERAGE(J23:J25))</f>
        <v>-</v>
      </c>
      <c r="N23" s="98" t="str">
        <f t="normal">IF(AF23="-","-",(AF23/AG23)*$AI$1)</f>
        <v>-</v>
      </c>
      <c r="O23" s="98">
        <f t="normal">MAX(N23:N25)</f>
        <v>330.507875215933</v>
      </c>
      <c r="P23" s="74">
        <f t="normal">IF(A23=0,"",(O23-O24)/O24)</f>
        <v>0</v>
      </c>
      <c r="Q23" s="98" t="str">
        <f t="normal">IF(N23="-","-",AVERAGE(N23:N25))</f>
        <v>-</v>
      </c>
      <c r="R23" s="74" t="str">
        <f t="normal">IF(Q23="-","-",Q23/M23)</f>
        <v>-</v>
      </c>
      <c r="S23" s="105">
        <v>0.31</v>
      </c>
      <c r="T23" s="106">
        <f t="normal">AVERAGE(S23:S25)*10</f>
        <v>3.1</v>
      </c>
      <c r="U23" s="105">
        <f t="normal">((LARGE(S23:S25,1))-(SMALL(S23:S25,1)))/(((LARGE(S23:S25,1))+(SMALL(S23:S25,1)))/2)*100</f>
        <v>0</v>
      </c>
      <c r="V23" s="105">
        <f t="shared" si="5"/>
        <v>37.48</v>
      </c>
      <c r="W23" s="106">
        <f t="normal">AVERAGE(V23:V25)*10</f>
        <v>369.7</v>
      </c>
      <c r="X23" s="105">
        <f t="normal">((LARGE(V23:V25,1))-(SMALL(V23:V25,1)))/(((LARGE(V23:V25,1))+(SMALL(V23:V25,1)))/2)*100</f>
        <v>2.43046178773967</v>
      </c>
      <c r="Y23" s="105">
        <v>62.52</v>
      </c>
      <c r="Z23" s="105" t="s">
        <v>34</v>
      </c>
      <c r="AA23" s="115" t="str">
        <f t="normal">IF(Z23="-","-",AVERAGE(Z23:Z25))</f>
        <v>-</v>
      </c>
      <c r="AB23" s="106">
        <v>6.392</v>
      </c>
      <c r="AC23" s="116">
        <f t="shared" ref="AC23" si="7">IF(AB23="-","-",AVERAGE(AB23:AB25))</f>
        <v>6.392</v>
      </c>
      <c r="AE23" s="114" t="s">
        <v>34</v>
      </c>
      <c r="AF23" s="114" t="s">
        <v>34</v>
      </c>
      <c r="AG23" s="135">
        <v>0.9841</v>
      </c>
    </row>
    <row r="24" spans="1:38">
      <c r="A24" s="73"/>
      <c r="B24" s="74" t="s">
        <v>52</v>
      </c>
      <c r="C24" s="75"/>
      <c r="D24" s="9"/>
      <c r="E24" s="9"/>
      <c r="F24" s="9"/>
      <c r="G24" s="9"/>
      <c r="H24" s="9"/>
      <c r="I24" s="9"/>
      <c r="J24" s="98" t="str">
        <f t="normal">IF(AE24="-","-",(AE24/AG23)*$AI$1)</f>
        <v>-</v>
      </c>
      <c r="K24" s="98">
        <f t="normal">MIN(J23:J25)</f>
        <v>420.158520475561</v>
      </c>
      <c r="L24" s="74"/>
      <c r="M24" s="98"/>
      <c r="N24" s="98" t="str">
        <f t="normal">IF(AF24="-","-",(AF24/AG23)*$AI$1)</f>
        <v>-</v>
      </c>
      <c r="O24" s="98">
        <f t="normal">MIN(N23:N25)</f>
        <v>330.507875215933</v>
      </c>
      <c r="P24" s="74"/>
      <c r="Q24" s="98"/>
      <c r="R24" s="74"/>
      <c r="S24" s="105">
        <v>0.31</v>
      </c>
      <c r="T24" s="106"/>
      <c r="U24" s="105"/>
      <c r="V24" s="105">
        <f t="shared" si="5"/>
        <v>36.85</v>
      </c>
      <c r="W24" s="106"/>
      <c r="X24" s="105"/>
      <c r="Y24" s="105">
        <v>63.15</v>
      </c>
      <c r="Z24" s="105" t="s">
        <v>34</v>
      </c>
      <c r="AA24" s="115"/>
      <c r="AB24" s="106">
        <v>6.392</v>
      </c>
      <c r="AC24" s="116"/>
      <c r="AE24" s="114" t="s">
        <v>34</v>
      </c>
      <c r="AF24" s="114" t="s">
        <v>34</v>
      </c>
      <c r="AG24" s="135"/>
    </row>
    <row r="25" spans="1:38">
      <c r="A25" s="73"/>
      <c r="B25" s="74" t="s">
        <v>52</v>
      </c>
      <c r="C25" s="75"/>
      <c r="D25" s="9"/>
      <c r="E25" s="9"/>
      <c r="F25" s="9"/>
      <c r="G25" s="9"/>
      <c r="H25" s="9"/>
      <c r="I25" s="9"/>
      <c r="J25" s="98">
        <f t="normal">IF(AE25="-","-",(AE25/AG23)*$AI$1)</f>
        <v>420.158520475561</v>
      </c>
      <c r="K25" s="98"/>
      <c r="L25" s="74"/>
      <c r="M25" s="98"/>
      <c r="N25" s="98">
        <f t="normal">IF(AF25="-","-",(AF25/AG23)*$AI$1)</f>
        <v>330.507875215933</v>
      </c>
      <c r="O25" s="98"/>
      <c r="P25" s="74"/>
      <c r="Q25" s="98"/>
      <c r="R25" s="74"/>
      <c r="S25" s="105">
        <v>0.31</v>
      </c>
      <c r="T25" s="106"/>
      <c r="U25" s="105"/>
      <c r="V25" s="105">
        <f t="shared" si="5"/>
        <v>36.58</v>
      </c>
      <c r="W25" s="106"/>
      <c r="X25" s="105"/>
      <c r="Y25" s="105">
        <v>63.42</v>
      </c>
      <c r="Z25" s="105" t="s">
        <v>34</v>
      </c>
      <c r="AA25" s="115"/>
      <c r="AB25" s="106">
        <v>6.392</v>
      </c>
      <c r="AC25" s="116"/>
      <c r="AE25" s="114">
        <v>382.85</v>
      </c>
      <c r="AF25" s="114">
        <v>301.16</v>
      </c>
      <c r="AG25" s="135"/>
    </row>
    <row r="26" spans="1:38" s="44" customFormat="1" ht="0" customHeight="1" hidden="1">
      <c r="A26" s="76">
        <v>41190</v>
      </c>
      <c r="B26" s="61" t="s">
        <v>53</v>
      </c>
      <c r="C26" s="64" t="s">
        <v>29</v>
      </c>
      <c r="D26" s="65" t="s">
        <v>30</v>
      </c>
      <c r="E26" s="65" t="s">
        <v>31</v>
      </c>
      <c r="F26" s="65" t="s">
        <v>32</v>
      </c>
      <c r="G26" s="65" t="s">
        <v>33</v>
      </c>
      <c r="H26" s="65" t="s">
        <v>34</v>
      </c>
      <c r="I26" s="65" t="s">
        <v>34</v>
      </c>
      <c r="J26" s="94" t="str">
        <f t="normal">IF(AE26="-","-",(AE26/AG26)*$AI$1)</f>
        <v>-</v>
      </c>
      <c r="K26" s="94">
        <f t="normal">MAX(J26:J28)</f>
        <v>0</v>
      </c>
      <c r="L26" s="61" t="e">
        <v>#DIV/0!</v>
      </c>
      <c r="M26" s="94" t="str">
        <f t="normal">IF(J26="-","-",AVERAGE(J26:J28))</f>
        <v>-</v>
      </c>
      <c r="N26" s="94" t="str">
        <f t="normal">IF(AF26="-","-",(AF26/AG26)*$AI$1)</f>
        <v>-</v>
      </c>
      <c r="O26" s="94">
        <f t="normal">MAX(N26:N28)</f>
        <v>0</v>
      </c>
      <c r="P26" s="61" t="e">
        <v>#DIV/0!</v>
      </c>
      <c r="Q26" s="94" t="str">
        <f t="normal">IF(N26="-","-",AVERAGE(N26:N28))</f>
        <v>-</v>
      </c>
      <c r="R26" s="61" t="str">
        <f t="normal">IF(Q26="-","-",Q26/M26)</f>
        <v>-</v>
      </c>
      <c r="S26" s="101">
        <v>0.44</v>
      </c>
      <c r="T26" s="102">
        <f t="normal">AVERAGE(S26:S28)*10</f>
        <v>4.86666666666667</v>
      </c>
      <c r="U26" s="101">
        <f t="normal">((LARGE(S26:S28,1))-(SMALL(S26:S28,1)))/(((LARGE(S26:S28,1))+(SMALL(S26:S28,1)))/2)*100</f>
        <v>16.6666666666667</v>
      </c>
      <c r="V26" s="101">
        <f t="shared" ref="V26:V31" si="8">100-Y26</f>
        <v>28.55</v>
      </c>
      <c r="W26" s="102">
        <f t="normal">AVERAGE(V26:V28)*10</f>
        <v>295.466666666667</v>
      </c>
      <c r="X26" s="101">
        <f t="normal">((LARGE(V26:V28,1))-(SMALL(V26:V28,1)))/(((LARGE(V26:V28,1))+(SMALL(V26:V28,1)))/2)*100</f>
        <v>7.54971351533539</v>
      </c>
      <c r="Y26" s="101">
        <v>71.45</v>
      </c>
      <c r="Z26" s="94" t="s">
        <v>34</v>
      </c>
      <c r="AA26" s="117" t="str">
        <f t="normal">IF(Z26="-","-",AVERAGE(Z26:Z28))</f>
        <v>-</v>
      </c>
      <c r="AB26" s="102" t="s">
        <v>34</v>
      </c>
      <c r="AC26" s="118" t="str">
        <f t="shared" ref="AC26" si="9">IF(AB26="-","-",AVERAGE(AB26:AB28))</f>
        <v>-</v>
      </c>
      <c r="AD26" s="113"/>
      <c r="AE26" s="94" t="s">
        <v>34</v>
      </c>
      <c r="AF26" s="94" t="s">
        <v>34</v>
      </c>
      <c r="AG26" s="136">
        <v>0.9841</v>
      </c>
    </row>
    <row r="27" spans="1:38" s="44" customFormat="1" customHeight="0">
      <c r="A27" s="77"/>
      <c r="B27" s="61" t="s">
        <v>53</v>
      </c>
      <c r="C27" s="66"/>
      <c r="D27" s="67"/>
      <c r="E27" s="67"/>
      <c r="F27" s="67"/>
      <c r="G27" s="67"/>
      <c r="H27" s="67"/>
      <c r="I27" s="67"/>
      <c r="J27" s="94" t="str">
        <f t="normal">IF(AE27="-","-",(AE27/AG26)*$AI$1)</f>
        <v>-</v>
      </c>
      <c r="K27" s="94">
        <f t="normal">MIN(J26:J28)</f>
        <v>0</v>
      </c>
      <c r="L27" s="61"/>
      <c r="M27" s="94"/>
      <c r="N27" s="94" t="str">
        <f t="normal">IF(AF27="-","-",(AF27/AG26)*$AI$1)</f>
        <v>-</v>
      </c>
      <c r="O27" s="94">
        <f t="normal">MIN(N26:N28)</f>
        <v>0</v>
      </c>
      <c r="P27" s="61"/>
      <c r="Q27" s="94"/>
      <c r="R27" s="61"/>
      <c r="S27" s="101">
        <v>0.5</v>
      </c>
      <c r="T27" s="102"/>
      <c r="U27" s="101"/>
      <c r="V27" s="101">
        <f t="shared" si="8"/>
        <v>29.3</v>
      </c>
      <c r="W27" s="102"/>
      <c r="X27" s="101"/>
      <c r="Y27" s="101">
        <v>70.7</v>
      </c>
      <c r="Z27" s="94" t="s">
        <v>34</v>
      </c>
      <c r="AA27" s="119"/>
      <c r="AB27" s="102" t="s">
        <v>34</v>
      </c>
      <c r="AC27" s="120"/>
      <c r="AD27" s="113"/>
      <c r="AE27" s="94" t="s">
        <v>34</v>
      </c>
      <c r="AF27" s="94" t="s">
        <v>34</v>
      </c>
      <c r="AG27" s="137"/>
    </row>
    <row r="28" spans="1:38" s="44" customFormat="1" customHeight="0">
      <c r="A28" s="78"/>
      <c r="B28" s="61" t="s">
        <v>53</v>
      </c>
      <c r="C28" s="68"/>
      <c r="D28" s="69"/>
      <c r="E28" s="69"/>
      <c r="F28" s="69"/>
      <c r="G28" s="69"/>
      <c r="H28" s="69"/>
      <c r="I28" s="69"/>
      <c r="J28" s="94" t="str">
        <f t="normal">IF(AE28="-","-",(AE28/AG26)*$AI$1)</f>
        <v>-</v>
      </c>
      <c r="K28" s="94"/>
      <c r="L28" s="61"/>
      <c r="M28" s="94"/>
      <c r="N28" s="94" t="str">
        <f t="normal">IF(AF28="-","-",(AF28/AG26)*$AI$1)</f>
        <v>-</v>
      </c>
      <c r="O28" s="94"/>
      <c r="P28" s="61"/>
      <c r="Q28" s="94"/>
      <c r="R28" s="61"/>
      <c r="S28" s="101">
        <v>0.52</v>
      </c>
      <c r="T28" s="102"/>
      <c r="U28" s="101"/>
      <c r="V28" s="101">
        <f t="shared" si="8"/>
        <v>30.79</v>
      </c>
      <c r="W28" s="102"/>
      <c r="X28" s="101"/>
      <c r="Y28" s="101">
        <v>69.21</v>
      </c>
      <c r="Z28" s="94" t="s">
        <v>34</v>
      </c>
      <c r="AA28" s="121"/>
      <c r="AB28" s="102" t="s">
        <v>34</v>
      </c>
      <c r="AC28" s="122"/>
      <c r="AD28" s="113"/>
      <c r="AE28" s="94" t="s">
        <v>34</v>
      </c>
      <c r="AF28" s="94" t="s">
        <v>34</v>
      </c>
      <c r="AG28" s="138"/>
    </row>
    <row r="29" spans="1:38" s="44" customFormat="1" ht="15" customHeight="1">
      <c r="A29" s="76">
        <v>41190</v>
      </c>
      <c r="B29" s="61" t="s">
        <v>54</v>
      </c>
      <c r="C29" s="64" t="s">
        <v>29</v>
      </c>
      <c r="D29" s="65" t="s">
        <v>30</v>
      </c>
      <c r="E29" s="65" t="s">
        <v>31</v>
      </c>
      <c r="F29" s="65" t="s">
        <v>37</v>
      </c>
      <c r="G29" s="65" t="s">
        <v>38</v>
      </c>
      <c r="H29" s="65" t="s">
        <v>34</v>
      </c>
      <c r="I29" s="65" t="s">
        <v>34</v>
      </c>
      <c r="J29" s="94" t="str">
        <f t="normal">IF(AE29="-","-",(AE29/AG29)*$AI$1)</f>
        <v>-</v>
      </c>
      <c r="K29" s="94">
        <f t="normal">MAX(J29:J31)</f>
        <v>664.011787419978</v>
      </c>
      <c r="L29" s="61">
        <f t="normal">IF(A29=0,"",(K29-K30)/K30)</f>
        <v>0</v>
      </c>
      <c r="M29" s="94">
        <f t="normal">AVERAGE(J29:J31)</f>
        <v>664.011787419978</v>
      </c>
      <c r="N29" s="94" t="str">
        <f t="normal">IF(AF29="-","-",(AF29/AG29)*$AI$1)</f>
        <v>-</v>
      </c>
      <c r="O29" s="94">
        <f t="normal">MAX(N29:N31)</f>
        <v>382.954984249568</v>
      </c>
      <c r="P29" s="61">
        <f t="normal">IF(A29=0,"",(O29-O30)/O30)</f>
        <v>0</v>
      </c>
      <c r="Q29" s="94" t="str">
        <f t="normal">IF(N29="-","-",AVERAGE(N29:N31))</f>
        <v>-</v>
      </c>
      <c r="R29" s="61" t="str">
        <f t="normal">IF(Q29="-","-",Q29/M29)</f>
        <v>-</v>
      </c>
      <c r="S29" s="101">
        <v>95.02</v>
      </c>
      <c r="T29" s="102">
        <f t="normal">AVERAGE(S29:S31)*10</f>
        <v>949.666666666667</v>
      </c>
      <c r="U29" s="101">
        <f t="normal">((LARGE(S29:S31,1))-(SMALL(S29:S31,1)))/(((LARGE(S29:S31,1))+(SMALL(S29:S31,1)))/2)*100</f>
        <v>0.115832148686358</v>
      </c>
      <c r="V29" s="101">
        <f t="shared" si="8"/>
        <v>99.91</v>
      </c>
      <c r="W29" s="102">
        <f t="normal">AVERAGE(V29:V31)*10</f>
        <v>999.233333333333</v>
      </c>
      <c r="X29" s="101">
        <f t="normal">((LARGE(V29:V31,1))-(SMALL(V29:V31,1)))/(((LARGE(V29:V31,1))+(SMALL(V29:V31,1)))/2)*100</f>
        <v>0.0200160128102584</v>
      </c>
      <c r="Y29" s="101">
        <v>0.09</v>
      </c>
      <c r="Z29" s="94" t="s">
        <v>34</v>
      </c>
      <c r="AA29" s="117" t="str">
        <f t="normal">IF(Z29="-","-",AVERAGE(Z29:Z31))</f>
        <v>-</v>
      </c>
      <c r="AB29" s="102" t="s">
        <v>34</v>
      </c>
      <c r="AC29" s="118" t="str">
        <f t="shared" ref="AC29" si="10">IF(AB29="-","-",AVERAGE(AB29:AB31))</f>
        <v>-</v>
      </c>
      <c r="AD29" s="113"/>
      <c r="AE29" s="94" t="s">
        <v>34</v>
      </c>
      <c r="AF29" s="94" t="s">
        <v>34</v>
      </c>
      <c r="AG29" s="136">
        <v>0.9841</v>
      </c>
    </row>
    <row r="30" spans="1:38" s="44" customFormat="1" customHeight="0">
      <c r="A30" s="77"/>
      <c r="B30" s="61" t="s">
        <v>54</v>
      </c>
      <c r="C30" s="66"/>
      <c r="D30" s="67"/>
      <c r="E30" s="67"/>
      <c r="F30" s="67"/>
      <c r="G30" s="67"/>
      <c r="H30" s="67"/>
      <c r="I30" s="67"/>
      <c r="J30" s="94" t="str">
        <f t="normal">IF(AE30="-","-",(AE30/AG29)*$AI$1)</f>
        <v>-</v>
      </c>
      <c r="K30" s="94">
        <f t="normal">MIN(J29:J31)</f>
        <v>664.011787419978</v>
      </c>
      <c r="L30" s="61"/>
      <c r="M30" s="94"/>
      <c r="N30" s="94" t="str">
        <f t="normal">IF(AF30="-","-",(AF30/AG29)*$AI$1)</f>
        <v>-</v>
      </c>
      <c r="O30" s="94">
        <f t="normal">MIN(N29:N31)</f>
        <v>382.954984249568</v>
      </c>
      <c r="P30" s="61"/>
      <c r="Q30" s="94"/>
      <c r="R30" s="61"/>
      <c r="S30" s="101">
        <v>94.91</v>
      </c>
      <c r="T30" s="102"/>
      <c r="U30" s="101"/>
      <c r="V30" s="101">
        <f t="shared" si="8"/>
        <v>99.93</v>
      </c>
      <c r="W30" s="102"/>
      <c r="X30" s="101"/>
      <c r="Y30" s="101">
        <v>0.07</v>
      </c>
      <c r="Z30" s="94" t="s">
        <v>34</v>
      </c>
      <c r="AA30" s="119"/>
      <c r="AB30" s="102" t="s">
        <v>34</v>
      </c>
      <c r="AC30" s="120"/>
      <c r="AD30" s="113"/>
      <c r="AE30" s="94" t="s">
        <v>34</v>
      </c>
      <c r="AF30" s="94" t="s">
        <v>34</v>
      </c>
      <c r="AG30" s="137"/>
    </row>
    <row r="31" spans="1:38" s="44" customFormat="1" customHeight="0">
      <c r="A31" s="78"/>
      <c r="B31" s="61" t="s">
        <v>54</v>
      </c>
      <c r="C31" s="68"/>
      <c r="D31" s="69"/>
      <c r="E31" s="69"/>
      <c r="F31" s="69"/>
      <c r="G31" s="69"/>
      <c r="H31" s="69"/>
      <c r="I31" s="69"/>
      <c r="J31" s="94">
        <f t="normal">IF(AE31="-","-",(AE31/AG29)*$AI$1)</f>
        <v>664.011787419978</v>
      </c>
      <c r="K31" s="94"/>
      <c r="L31" s="61"/>
      <c r="M31" s="94"/>
      <c r="N31" s="94">
        <f t="normal">IF(AF31="-","-",(AF31/AG29)*$AI$1)</f>
        <v>382.954984249568</v>
      </c>
      <c r="O31" s="94"/>
      <c r="P31" s="61"/>
      <c r="Q31" s="94"/>
      <c r="R31" s="61"/>
      <c r="S31" s="101">
        <v>94.97</v>
      </c>
      <c r="T31" s="102"/>
      <c r="U31" s="101"/>
      <c r="V31" s="101">
        <f t="shared" si="8"/>
        <v>99.93</v>
      </c>
      <c r="W31" s="102"/>
      <c r="X31" s="101"/>
      <c r="Y31" s="101">
        <v>0.07</v>
      </c>
      <c r="Z31" s="94" t="s">
        <v>34</v>
      </c>
      <c r="AA31" s="121"/>
      <c r="AB31" s="102" t="s">
        <v>34</v>
      </c>
      <c r="AC31" s="122"/>
      <c r="AD31" s="113"/>
      <c r="AE31" s="94">
        <v>605.05</v>
      </c>
      <c r="AF31" s="94">
        <v>348.95</v>
      </c>
      <c r="AG31" s="138"/>
    </row>
    <row r="32" spans="1:38">
      <c r="A32" s="79">
        <v>41190</v>
      </c>
      <c r="B32" s="71" t="s">
        <v>55</v>
      </c>
      <c r="C32" s="80" t="s">
        <v>56</v>
      </c>
      <c r="D32" s="12" t="s">
        <v>41</v>
      </c>
      <c r="E32" s="12" t="s">
        <v>42</v>
      </c>
      <c r="F32" s="12" t="s">
        <v>43</v>
      </c>
      <c r="G32" s="12" t="s">
        <v>57</v>
      </c>
      <c r="H32" s="12" t="s">
        <v>34</v>
      </c>
      <c r="I32" s="12" t="s">
        <v>34</v>
      </c>
      <c r="J32" s="97">
        <f t="normal">IF(AE32="-","-",(AE32/AG32)*$AI$1)</f>
        <v>600.15120414592</v>
      </c>
      <c r="K32" s="97">
        <f t="normal">MAX(J32:J34)</f>
        <v>600.15120414592</v>
      </c>
      <c r="L32" s="71">
        <f t="normal">IF(A32=0,"",(K32-K33)/K33)</f>
        <v>0.122500923683238</v>
      </c>
      <c r="M32" s="97">
        <f t="normal">IF(J32="-","-",AVERAGE(J32:J34))</f>
        <v>571.7126308302</v>
      </c>
      <c r="N32" s="97">
        <f t="normal">IF(AF32="-","-",(AF32/AG32)*$AI$1)</f>
        <v>406.55014734275</v>
      </c>
      <c r="O32" s="97">
        <f t="normal">MAX(N32:N34)</f>
        <v>406.55014734275</v>
      </c>
      <c r="P32" s="71">
        <f t="normal">IF(A32=0,"",(O32-O33)/O33)</f>
        <v>0.105655872257872</v>
      </c>
      <c r="Q32" s="97">
        <f t="normal">IF(N32="-","-",AVERAGE(N32:N34))</f>
        <v>391.595569555939</v>
      </c>
      <c r="R32" s="71">
        <f t="normal">IF(Q32="-","-",Q32/M32)</f>
        <v>0.684951754498221</v>
      </c>
      <c r="S32" s="103">
        <v>0.67</v>
      </c>
      <c r="T32" s="104">
        <f t="normal">AVERAGE(S32:S34)*10</f>
        <v>6.83333333333333</v>
      </c>
      <c r="U32" s="103">
        <f t="normal">((LARGE(S32:S34,1))-(SMALL(S32:S34,1)))/(((LARGE(S32:S34,1))+(SMALL(S32:S34,1)))/2)*100</f>
        <v>2.94117647058822</v>
      </c>
      <c r="V32" s="103" t="s">
        <v>34</v>
      </c>
      <c r="W32" s="104">
        <f t="normal">AVERAGE(V32:V34)*10</f>
        <v>816.5</v>
      </c>
      <c r="X32" s="103">
        <f t="normal">((LARGE(V32:V34,1))-(SMALL(V32:V34,1)))/(((LARGE(V32:V34,1))+(SMALL(V32:V34,1)))/2)*100</f>
        <v>0.465401102265763</v>
      </c>
      <c r="Y32" s="103" t="s">
        <v>34</v>
      </c>
      <c r="Z32" s="103" t="s">
        <v>34</v>
      </c>
      <c r="AA32" s="25" t="str">
        <f t="normal">IF(Z32="-","-",AVERAGE(Z32:Z34))</f>
        <v>-</v>
      </c>
      <c r="AB32" s="104">
        <v>4.049</v>
      </c>
      <c r="AC32" s="26">
        <f t="shared" ref="AC32" si="11">IF(AB32="-","-",AVERAGE(AB32:AB34))</f>
        <v>4.049</v>
      </c>
      <c r="AE32" s="114">
        <v>546.86</v>
      </c>
      <c r="AF32" s="114">
        <v>370.45</v>
      </c>
      <c r="AG32" s="139">
        <v>0.9841</v>
      </c>
    </row>
    <row r="33" spans="1:33">
      <c r="A33" s="81"/>
      <c r="B33" s="71" t="s">
        <v>55</v>
      </c>
      <c r="C33" s="82"/>
      <c r="D33" s="14"/>
      <c r="E33" s="14"/>
      <c r="F33" s="15"/>
      <c r="G33" s="14"/>
      <c r="H33" s="14"/>
      <c r="I33" s="14"/>
      <c r="J33" s="97">
        <f t="normal">IF(AE33="-","-",(AE33/AG32)*$AI$1)</f>
        <v>580.331267147648</v>
      </c>
      <c r="K33" s="97">
        <f t="normal">MIN(J32:J34)</f>
        <v>534.655421197033</v>
      </c>
      <c r="L33" s="71"/>
      <c r="M33" s="97"/>
      <c r="N33" s="97">
        <f t="normal">IF(AF33="-","-",(AF33/AG32)*$AI$1)</f>
        <v>400.536124377604</v>
      </c>
      <c r="O33" s="97">
        <f t="normal">MIN(N32:N34)</f>
        <v>367.700436947465</v>
      </c>
      <c r="P33" s="71"/>
      <c r="Q33" s="97"/>
      <c r="R33" s="71"/>
      <c r="S33" s="103">
        <v>0.69</v>
      </c>
      <c r="T33" s="104"/>
      <c r="U33" s="103"/>
      <c r="V33" s="103">
        <f t="shared" ref="V33:V42" si="12">100-Y33</f>
        <v>81.84</v>
      </c>
      <c r="W33" s="104"/>
      <c r="X33" s="103"/>
      <c r="Y33" s="103">
        <v>18.16</v>
      </c>
      <c r="Z33" s="103" t="s">
        <v>34</v>
      </c>
      <c r="AA33" s="27"/>
      <c r="AB33" s="104" t="s">
        <v>34</v>
      </c>
      <c r="AC33" s="28"/>
      <c r="AE33" s="114">
        <v>528.8</v>
      </c>
      <c r="AF33" s="114">
        <v>364.97</v>
      </c>
      <c r="AG33" s="140"/>
    </row>
    <row r="34" spans="1:33">
      <c r="A34" s="83"/>
      <c r="B34" s="71" t="s">
        <v>55</v>
      </c>
      <c r="C34" s="84"/>
      <c r="D34" s="17"/>
      <c r="E34" s="17"/>
      <c r="F34" s="18"/>
      <c r="G34" s="17"/>
      <c r="H34" s="17"/>
      <c r="I34" s="17"/>
      <c r="J34" s="97">
        <f t="normal">IF(AE34="-","-",(AE34/AG32)*$AI$1)</f>
        <v>534.655421197033</v>
      </c>
      <c r="K34" s="97"/>
      <c r="L34" s="71"/>
      <c r="M34" s="97"/>
      <c r="N34" s="97">
        <f t="normal">IF(AF34="-","-",(AF34/AG32)*$AI$1)</f>
        <v>367.700436947465</v>
      </c>
      <c r="O34" s="97"/>
      <c r="P34" s="71"/>
      <c r="Q34" s="97"/>
      <c r="R34" s="71"/>
      <c r="S34" s="103">
        <v>0.69</v>
      </c>
      <c r="T34" s="104"/>
      <c r="U34" s="103"/>
      <c r="V34" s="103">
        <f t="shared" si="12"/>
        <v>81.46</v>
      </c>
      <c r="W34" s="104"/>
      <c r="X34" s="103"/>
      <c r="Y34" s="103">
        <v>18.54</v>
      </c>
      <c r="Z34" s="103" t="s">
        <v>34</v>
      </c>
      <c r="AA34" s="29"/>
      <c r="AB34" s="104" t="s">
        <v>34</v>
      </c>
      <c r="AC34" s="30"/>
      <c r="AE34" s="114">
        <v>487.18</v>
      </c>
      <c r="AF34" s="114">
        <v>335.05</v>
      </c>
      <c r="AG34" s="141"/>
    </row>
    <row r="35" spans="1:33" ht="15" customHeight="1">
      <c r="A35" s="79">
        <v>41190</v>
      </c>
      <c r="B35" s="71" t="s">
        <v>58</v>
      </c>
      <c r="C35" s="80" t="s">
        <v>56</v>
      </c>
      <c r="D35" s="12" t="s">
        <v>41</v>
      </c>
      <c r="E35" s="12" t="s">
        <v>42</v>
      </c>
      <c r="F35" s="12" t="s">
        <v>43</v>
      </c>
      <c r="G35" s="12" t="s">
        <v>57</v>
      </c>
      <c r="H35" s="12" t="s">
        <v>34</v>
      </c>
      <c r="I35" s="12" t="s">
        <v>59</v>
      </c>
      <c r="J35" s="97" t="str">
        <f t="normal">IF(AE35="-","-",(AE35/AG35)*$AI$1)</f>
        <v>-</v>
      </c>
      <c r="K35" s="97">
        <f t="normal">MAX(J35:J37)</f>
        <v>118.337973783152</v>
      </c>
      <c r="L35" s="71">
        <f t="normal">IF(A35=0,"",(K35-K36)/K36)</f>
        <v>0.166612571675863</v>
      </c>
      <c r="M35" s="97">
        <f t="normal">IF(J36="-","-",AVERAGE(J35:J37))</f>
        <v>109.887613047455</v>
      </c>
      <c r="N35" s="97" t="str">
        <f t="normal">IF(AF35="-","-",(AF35/AG35)*$AI$1)</f>
        <v>-</v>
      </c>
      <c r="O35" s="97">
        <f t="normal">MAX(N35:N37)</f>
        <v>80.5857128340616</v>
      </c>
      <c r="P35" s="71">
        <f t="normal">IF(A35=0,"",(O35-O36)/O36)</f>
        <v>0.179219527862534</v>
      </c>
      <c r="Q35" s="97">
        <f t="normal">IF(N36="-","-",AVERAGE(N35:N37))</f>
        <v>74.4619449242963</v>
      </c>
      <c r="R35" s="71">
        <f t="normal">IF(Q35="-","-",Q35/M35)</f>
        <v>0.677619095176271</v>
      </c>
      <c r="S35" s="103">
        <v>0.29</v>
      </c>
      <c r="T35" s="104">
        <f t="normal">AVERAGE(S35:S37)*10</f>
        <v>3</v>
      </c>
      <c r="U35" s="103">
        <f t="normal">((LARGE(S35:S37,1))-(SMALL(S35:S37,1)))/(((LARGE(S35:S37,1))+(SMALL(S35:S37,1)))/2)*100</f>
        <v>9.8360655737705</v>
      </c>
      <c r="V35" s="103">
        <f t="shared" si="12"/>
        <v>30.03</v>
      </c>
      <c r="W35" s="104">
        <f t="normal">AVERAGE(V35:V37)*10</f>
        <v>296.766666666667</v>
      </c>
      <c r="X35" s="103">
        <f t="normal">((LARGE(V35:V37,1))-(SMALL(V35:V37,1)))/(((LARGE(V35:V37,1))+(SMALL(V35:V37,1)))/2)*100</f>
        <v>1.81451612903228</v>
      </c>
      <c r="Y35" s="103">
        <v>69.97</v>
      </c>
      <c r="Z35" s="103" t="s">
        <v>34</v>
      </c>
      <c r="AA35" s="25" t="str">
        <f t="normal">IF(Z35="-","-",AVERAGE(Z35:Z37))</f>
        <v>-</v>
      </c>
      <c r="AB35" s="104">
        <v>6.105</v>
      </c>
      <c r="AC35" s="26">
        <f t="shared" ref="AC35" si="13">IF(AB35="-","-",AVERAGE(AB35:AB37))</f>
        <v>6.105</v>
      </c>
      <c r="AE35" s="114" t="s">
        <v>34</v>
      </c>
      <c r="AF35" s="114" t="s">
        <v>34</v>
      </c>
      <c r="AG35" s="139">
        <v>0.9841</v>
      </c>
    </row>
    <row r="36" spans="1:33">
      <c r="A36" s="81"/>
      <c r="B36" s="71" t="s">
        <v>58</v>
      </c>
      <c r="C36" s="82"/>
      <c r="D36" s="14"/>
      <c r="E36" s="14"/>
      <c r="F36" s="15"/>
      <c r="G36" s="14"/>
      <c r="H36" s="14"/>
      <c r="I36" s="14"/>
      <c r="J36" s="97">
        <f t="normal">IF(AE36="-","-",(AE36/AG35)*$AI$1)</f>
        <v>101.437252311757</v>
      </c>
      <c r="K36" s="97">
        <f t="normal">MIN(J35:J37)</f>
        <v>101.437252311757</v>
      </c>
      <c r="L36" s="71"/>
      <c r="M36" s="97"/>
      <c r="N36" s="97">
        <f t="normal">IF(AF36="-","-",(AF36/AG35)*$AI$1)</f>
        <v>68.3381770145311</v>
      </c>
      <c r="O36" s="97">
        <f t="normal">MIN(N35:N37)</f>
        <v>68.3381770145311</v>
      </c>
      <c r="P36" s="71"/>
      <c r="Q36" s="97"/>
      <c r="R36" s="71"/>
      <c r="S36" s="103">
        <v>0.32</v>
      </c>
      <c r="T36" s="104"/>
      <c r="U36" s="103"/>
      <c r="V36" s="103">
        <f t="shared" si="12"/>
        <v>29.49</v>
      </c>
      <c r="W36" s="104"/>
      <c r="X36" s="103"/>
      <c r="Y36" s="103">
        <v>70.51</v>
      </c>
      <c r="Z36" s="103" t="s">
        <v>34</v>
      </c>
      <c r="AA36" s="27"/>
      <c r="AB36" s="104" t="s">
        <v>34</v>
      </c>
      <c r="AC36" s="28"/>
      <c r="AE36" s="114">
        <v>92.43</v>
      </c>
      <c r="AF36" s="114">
        <v>62.27</v>
      </c>
      <c r="AG36" s="140"/>
    </row>
    <row r="37" spans="1:33">
      <c r="A37" s="83"/>
      <c r="B37" s="71" t="s">
        <v>58</v>
      </c>
      <c r="C37" s="84"/>
      <c r="D37" s="17"/>
      <c r="E37" s="17"/>
      <c r="F37" s="18"/>
      <c r="G37" s="17"/>
      <c r="H37" s="17"/>
      <c r="I37" s="17"/>
      <c r="J37" s="97">
        <f t="normal">IF(AE37="-","-",(AE37/AG35)*$AI$1)</f>
        <v>118.337973783152</v>
      </c>
      <c r="K37" s="97"/>
      <c r="L37" s="71"/>
      <c r="M37" s="97"/>
      <c r="N37" s="97">
        <f t="normal">IF(AF37="-","-",(AF37/AG35)*$AI$1)</f>
        <v>80.5857128340616</v>
      </c>
      <c r="O37" s="97"/>
      <c r="P37" s="71"/>
      <c r="Q37" s="97"/>
      <c r="R37" s="71"/>
      <c r="S37" s="103">
        <v>0.29</v>
      </c>
      <c r="T37" s="104"/>
      <c r="U37" s="103"/>
      <c r="V37" s="103">
        <f t="shared" si="12"/>
        <v>29.51</v>
      </c>
      <c r="W37" s="104"/>
      <c r="X37" s="103"/>
      <c r="Y37" s="103">
        <v>70.49</v>
      </c>
      <c r="Z37" s="103" t="s">
        <v>34</v>
      </c>
      <c r="AA37" s="29"/>
      <c r="AB37" s="104" t="s">
        <v>34</v>
      </c>
      <c r="AC37" s="30"/>
      <c r="AE37" s="114">
        <v>107.83</v>
      </c>
      <c r="AF37" s="114">
        <v>73.43</v>
      </c>
      <c r="AG37" s="141"/>
    </row>
    <row r="38" spans="1:33" ht="15" customHeight="1">
      <c r="A38" s="79">
        <v>41190</v>
      </c>
      <c r="B38" s="71" t="s">
        <v>60</v>
      </c>
      <c r="C38" s="80" t="s">
        <v>56</v>
      </c>
      <c r="D38" s="12" t="s">
        <v>41</v>
      </c>
      <c r="E38" s="12" t="s">
        <v>42</v>
      </c>
      <c r="F38" s="12" t="s">
        <v>43</v>
      </c>
      <c r="G38" s="12" t="s">
        <v>57</v>
      </c>
      <c r="H38" s="12" t="s">
        <v>34</v>
      </c>
      <c r="I38" s="12" t="s">
        <v>61</v>
      </c>
      <c r="J38" s="97" t="str">
        <f t="normal">IF(AE38="-","-",(AE38/AG38)*$AI$1)</f>
        <v>-</v>
      </c>
      <c r="K38" s="97">
        <f t="normal">MAX(J38:J40)</f>
        <v>624.701148257291</v>
      </c>
      <c r="L38" s="71">
        <f t="normal">IF(A38=0,"",(K38-K39)/K39)</f>
        <v>0.0625513327857838</v>
      </c>
      <c r="M38" s="97">
        <f t="normal">IF(J39="-","-",AVERAGE(J38:J40))</f>
        <v>606.313382786302</v>
      </c>
      <c r="N38" s="97" t="str">
        <f t="normal">IF(AF38="-","-",(AF38/AG38)*$AI$1)</f>
        <v>-</v>
      </c>
      <c r="O38" s="97">
        <f t="normal">MAX(N38:N40)</f>
        <v>434.589980693019</v>
      </c>
      <c r="P38" s="71">
        <f t="normal">IF(A38=0,"",(O38-O39)/O39)</f>
        <v>0.0825587752870422</v>
      </c>
      <c r="Q38" s="97">
        <f t="normal">IF(N39="-","-",AVERAGE(N38:N40))</f>
        <v>418.018494055482</v>
      </c>
      <c r="R38" s="71">
        <f t="normal">IF(Q38="-","-",Q38/M38)</f>
        <v>0.689442961219965</v>
      </c>
      <c r="S38" s="103">
        <v>0.74</v>
      </c>
      <c r="T38" s="104">
        <f t="normal">AVERAGE(S38:S40)*10</f>
        <v>7.5</v>
      </c>
      <c r="U38" s="103">
        <f t="normal">((LARGE(S38:S40,1))-(SMALL(S38:S40,1)))/(((LARGE(S38:S40,1))+(SMALL(S38:S40,1)))/2)*100</f>
        <v>2.66666666666667</v>
      </c>
      <c r="V38" s="103">
        <f t="shared" si="12"/>
        <v>80.56</v>
      </c>
      <c r="W38" s="104">
        <f t="normal">AVERAGE(V38:V40)*10</f>
        <v>803.8</v>
      </c>
      <c r="X38" s="103">
        <f t="normal">((LARGE(V38:V40,1))-(SMALL(V38:V40,1)))/(((LARGE(V38:V40,1))+(SMALL(V38:V40,1)))/2)*100</f>
        <v>0.485285883158092</v>
      </c>
      <c r="Y38" s="103">
        <v>19.44</v>
      </c>
      <c r="Z38" s="103" t="s">
        <v>34</v>
      </c>
      <c r="AA38" s="25" t="str">
        <f t="normal">IF(Z38="-","-",AVERAGE(Z38:Z40))</f>
        <v>-</v>
      </c>
      <c r="AB38" s="104">
        <v>4.141</v>
      </c>
      <c r="AC38" s="26">
        <f t="shared" ref="AC38" si="14">IF(AB38="-","-",AVERAGE(AB38:AB40))</f>
        <v>4.141</v>
      </c>
      <c r="AE38" s="114" t="s">
        <v>34</v>
      </c>
      <c r="AF38" s="114" t="s">
        <v>34</v>
      </c>
      <c r="AG38" s="139">
        <v>0.9841</v>
      </c>
    </row>
    <row r="39" spans="1:33">
      <c r="A39" s="81"/>
      <c r="B39" s="71" t="s">
        <v>60</v>
      </c>
      <c r="C39" s="82"/>
      <c r="D39" s="14"/>
      <c r="E39" s="14"/>
      <c r="F39" s="15"/>
      <c r="G39" s="14"/>
      <c r="H39" s="14"/>
      <c r="I39" s="14"/>
      <c r="J39" s="97">
        <f t="normal">IF(AE39="-","-",(AE39/AG38)*$AI$1)</f>
        <v>624.701148257291</v>
      </c>
      <c r="K39" s="97">
        <f t="normal">MIN(J38:J40)</f>
        <v>587.925617315314</v>
      </c>
      <c r="L39" s="71"/>
      <c r="M39" s="97"/>
      <c r="N39" s="97">
        <f t="normal">IF(AF39="-","-",(AF39/AG38)*$AI$1)</f>
        <v>434.589980693019</v>
      </c>
      <c r="O39" s="97">
        <f t="normal">MIN(N38:N40)</f>
        <v>401.447007417945</v>
      </c>
      <c r="P39" s="71"/>
      <c r="Q39" s="97"/>
      <c r="R39" s="71"/>
      <c r="S39" s="103">
        <v>0.75</v>
      </c>
      <c r="T39" s="104"/>
      <c r="U39" s="103"/>
      <c r="V39" s="103">
        <f t="shared" si="12"/>
        <v>80.17</v>
      </c>
      <c r="W39" s="104"/>
      <c r="X39" s="103"/>
      <c r="Y39" s="103">
        <v>19.83</v>
      </c>
      <c r="Z39" s="103" t="s">
        <v>34</v>
      </c>
      <c r="AA39" s="27"/>
      <c r="AB39" s="104" t="s">
        <v>34</v>
      </c>
      <c r="AC39" s="28"/>
      <c r="AE39" s="114">
        <v>569.23</v>
      </c>
      <c r="AF39" s="114">
        <v>396</v>
      </c>
      <c r="AG39" s="140"/>
    </row>
    <row r="40" spans="1:33">
      <c r="A40" s="83"/>
      <c r="B40" s="71" t="s">
        <v>60</v>
      </c>
      <c r="C40" s="84"/>
      <c r="D40" s="17"/>
      <c r="E40" s="17"/>
      <c r="F40" s="18"/>
      <c r="G40" s="17"/>
      <c r="H40" s="17"/>
      <c r="I40" s="17"/>
      <c r="J40" s="97">
        <f t="normal">IF(AE40="-","-",(AE40/AG38)*$AI$1)</f>
        <v>587.925617315314</v>
      </c>
      <c r="K40" s="97"/>
      <c r="L40" s="71"/>
      <c r="M40" s="97"/>
      <c r="N40" s="97">
        <f t="normal">IF(AF40="-","-",(AF40/AG38)*$AI$1)</f>
        <v>401.447007417945</v>
      </c>
      <c r="O40" s="97"/>
      <c r="P40" s="71"/>
      <c r="Q40" s="97"/>
      <c r="R40" s="71"/>
      <c r="S40" s="103">
        <v>0.76</v>
      </c>
      <c r="T40" s="104"/>
      <c r="U40" s="103"/>
      <c r="V40" s="103">
        <f t="shared" si="12"/>
        <v>80.41</v>
      </c>
      <c r="W40" s="104"/>
      <c r="X40" s="103"/>
      <c r="Y40" s="103">
        <v>19.59</v>
      </c>
      <c r="Z40" s="103" t="s">
        <v>34</v>
      </c>
      <c r="AA40" s="29"/>
      <c r="AB40" s="104" t="s">
        <v>34</v>
      </c>
      <c r="AC40" s="30"/>
      <c r="AE40" s="114">
        <v>535.72</v>
      </c>
      <c r="AF40" s="114">
        <v>365.8</v>
      </c>
      <c r="AG40" s="141"/>
    </row>
    <row r="41" spans="1:33">
      <c r="A41" s="79">
        <v>41190</v>
      </c>
      <c r="B41" s="71" t="s">
        <v>62</v>
      </c>
      <c r="C41" s="80" t="s">
        <v>56</v>
      </c>
      <c r="D41" s="12" t="s">
        <v>41</v>
      </c>
      <c r="E41" s="12" t="s">
        <v>42</v>
      </c>
      <c r="F41" s="12" t="s">
        <v>43</v>
      </c>
      <c r="G41" s="12" t="s">
        <v>34</v>
      </c>
      <c r="H41" s="12" t="s">
        <v>44</v>
      </c>
      <c r="I41" s="12" t="s">
        <v>34</v>
      </c>
      <c r="J41" s="97">
        <f t="normal">IF(AE41="-","-",(AE41/AG41)*$AI$1)</f>
        <v>1296.85601056803</v>
      </c>
      <c r="K41" s="97">
        <f t="normal">MAX(J41:J43)</f>
        <v>1296.85601056803</v>
      </c>
      <c r="L41" s="71">
        <f t="normal">IF(A41=0,"",(K41-K42)/K42)</f>
        <v>0.170359219166279</v>
      </c>
      <c r="M41" s="97">
        <f t="normal">IF(J41="-","-",AVERAGE(J41:J43))</f>
        <v>1202.46987094807</v>
      </c>
      <c r="N41" s="97">
        <f t="normal">IF(AF41="-","-",(AF41/AG41)*$AI$1)</f>
        <v>1044.02560715374</v>
      </c>
      <c r="O41" s="97">
        <f t="normal">MAX(N41:N43)</f>
        <v>1044.02560715374</v>
      </c>
      <c r="P41" s="71">
        <f t="normal">IF(A41=0,"",(O41-O42)/O42)</f>
        <v>0.230956355213954</v>
      </c>
      <c r="Q41" s="97">
        <f t="normal">IF(N41="-","-",AVERAGE(N41:N43))</f>
        <v>946.083731328117</v>
      </c>
      <c r="R41" s="71">
        <f t="normal">IF(Q41="-","-",Q41/M41)</f>
        <v>0.786783730874012</v>
      </c>
      <c r="S41" s="103">
        <v>1.51</v>
      </c>
      <c r="T41" s="104">
        <f t="normal">AVERAGE(S41:S43)*10</f>
        <v>14.7</v>
      </c>
      <c r="U41" s="103">
        <f t="normal">((LARGE(S41:S43,1))-(SMALL(S41:S43,1)))/(((LARGE(S41:S43,1))+(SMALL(S41:S43,1)))/2)*100</f>
        <v>5.4421768707483</v>
      </c>
      <c r="V41" s="103">
        <f t="shared" si="12"/>
        <v>96.41</v>
      </c>
      <c r="W41" s="104">
        <f t="normal">AVERAGE(V41:V43)*10</f>
        <v>961.6</v>
      </c>
      <c r="X41" s="103">
        <f t="normal">((LARGE(V41:V43,1))-(SMALL(V41:V43,1)))/(((LARGE(V41:V43,1))+(SMALL(V41:V43,1)))/2)*100</f>
        <v>0.519966722129784</v>
      </c>
      <c r="Y41" s="103">
        <v>3.59</v>
      </c>
      <c r="Z41" s="103" t="s">
        <v>34</v>
      </c>
      <c r="AA41" s="25" t="str">
        <f t="normal">IF(Z41="-","-",AVERAGE(Z41:Z43))</f>
        <v>-</v>
      </c>
      <c r="AB41" s="104">
        <v>6.314</v>
      </c>
      <c r="AC41" s="26">
        <f t="shared" ref="AC41" si="15">IF(AB41="-","-",AVERAGE(AB41:AB43))</f>
        <v>6.314</v>
      </c>
      <c r="AE41" s="114">
        <v>1181.7</v>
      </c>
      <c r="AF41" s="114">
        <v>951.32</v>
      </c>
      <c r="AG41" s="139">
        <v>0.9841</v>
      </c>
    </row>
    <row r="42" spans="1:33">
      <c r="A42" s="81"/>
      <c r="B42" s="71" t="s">
        <v>62</v>
      </c>
      <c r="C42" s="82"/>
      <c r="D42" s="14"/>
      <c r="E42" s="14"/>
      <c r="F42" s="15"/>
      <c r="G42" s="14"/>
      <c r="H42" s="14"/>
      <c r="I42" s="14"/>
      <c r="J42" s="97">
        <f t="normal">IF(AE42="-","-",(AE42/AG41)*$AI$1)</f>
        <v>1108.08373132812</v>
      </c>
      <c r="K42" s="97">
        <f t="normal">MIN(J41:J43)</f>
        <v>1108.08373132812</v>
      </c>
      <c r="L42" s="71"/>
      <c r="M42" s="97"/>
      <c r="N42" s="97">
        <f t="normal">IF(AF42="-","-",(AF42/AG41)*$AI$1)</f>
        <v>848.14185550249</v>
      </c>
      <c r="O42" s="97">
        <f t="normal">MIN(N41:N43)</f>
        <v>848.14185550249</v>
      </c>
      <c r="P42" s="71"/>
      <c r="Q42" s="97"/>
      <c r="R42" s="71"/>
      <c r="S42" s="103">
        <v>1.43</v>
      </c>
      <c r="T42" s="104"/>
      <c r="U42" s="103"/>
      <c r="V42" s="103">
        <f t="shared" si="12"/>
        <v>95.91</v>
      </c>
      <c r="W42" s="104"/>
      <c r="X42" s="103"/>
      <c r="Y42" s="103">
        <v>4.09</v>
      </c>
      <c r="Z42" s="103" t="s">
        <v>34</v>
      </c>
      <c r="AA42" s="27"/>
      <c r="AB42" s="104" t="s">
        <v>34</v>
      </c>
      <c r="AC42" s="28"/>
      <c r="AE42" s="114">
        <v>1009.69</v>
      </c>
      <c r="AF42" s="114">
        <v>772.83</v>
      </c>
      <c r="AG42" s="140"/>
    </row>
    <row r="43" spans="1:33">
      <c r="A43" s="83"/>
      <c r="B43" s="71" t="s">
        <v>62</v>
      </c>
      <c r="C43" s="84"/>
      <c r="D43" s="17"/>
      <c r="E43" s="17"/>
      <c r="F43" s="18"/>
      <c r="G43" s="17"/>
      <c r="H43" s="17"/>
      <c r="I43" s="17"/>
      <c r="J43" s="97" t="str">
        <f t="normal">IF(AE43="-","-",(AE43/AG41)*$AI$1)</f>
        <v>-</v>
      </c>
      <c r="K43" s="97"/>
      <c r="L43" s="71"/>
      <c r="M43" s="97"/>
      <c r="N43" s="97" t="str">
        <f t="normal">IF(AF43="-","-",(AF43/AG41)*$AI$1)</f>
        <v>-</v>
      </c>
      <c r="O43" s="97"/>
      <c r="P43" s="71"/>
      <c r="Q43" s="97"/>
      <c r="R43" s="71"/>
      <c r="S43" s="103" t="s">
        <v>34</v>
      </c>
      <c r="T43" s="104"/>
      <c r="U43" s="103"/>
      <c r="V43" s="103" t="s">
        <v>34</v>
      </c>
      <c r="W43" s="104"/>
      <c r="X43" s="103"/>
      <c r="Y43" s="103" t="s">
        <v>34</v>
      </c>
      <c r="Z43" s="103" t="s">
        <v>34</v>
      </c>
      <c r="AA43" s="29"/>
      <c r="AB43" s="104" t="s">
        <v>34</v>
      </c>
      <c r="AC43" s="30"/>
      <c r="AE43" s="114" t="s">
        <v>34</v>
      </c>
      <c r="AF43" s="114" t="s">
        <v>34</v>
      </c>
      <c r="AG43" s="141"/>
    </row>
    <row r="44" spans="1:33">
      <c r="A44" s="85">
        <v>41190</v>
      </c>
      <c r="B44" s="74" t="s">
        <v>63</v>
      </c>
      <c r="C44" s="86" t="s">
        <v>56</v>
      </c>
      <c r="D44" s="87" t="s">
        <v>41</v>
      </c>
      <c r="E44" s="87" t="s">
        <v>42</v>
      </c>
      <c r="F44" s="87" t="s">
        <v>43</v>
      </c>
      <c r="G44" s="87" t="s">
        <v>34</v>
      </c>
      <c r="H44" s="87" t="s">
        <v>48</v>
      </c>
      <c r="I44" s="87" t="s">
        <v>34</v>
      </c>
      <c r="J44" s="98">
        <f t="normal">IF(AE44="-","-",(AE44/AG44)*$AI$1)</f>
        <v>20.2589167767503</v>
      </c>
      <c r="K44" s="98">
        <f t="normal">MAX(J44:J46)</f>
        <v>153.774616400772</v>
      </c>
      <c r="L44" s="74">
        <f t="normal">IF(A44=0,"",(K44-K45)/K45)</f>
        <v>6.59046587215601</v>
      </c>
      <c r="M44" s="98">
        <f t="normal">IF(J44="-","-",AVERAGE(J44:J46))</f>
        <v>75.4350167665888</v>
      </c>
      <c r="N44" s="98">
        <f t="normal">IF(AF44="-","-",(AF44/AG44)*$AI$1)</f>
        <v>13.2132913321817</v>
      </c>
      <c r="O44" s="98">
        <f t="normal">MAX(N44:N46)</f>
        <v>106.858652575958</v>
      </c>
      <c r="P44" s="74">
        <f t="normal">IF(A44=0,"",(O44-O45)/O45)</f>
        <v>7.08720930232558</v>
      </c>
      <c r="Q44" s="98">
        <f t="normal">IF(N44="-","-",AVERAGE(N44:N46))</f>
        <v>50.9875012701961</v>
      </c>
      <c r="R44" s="74">
        <f t="normal">IF(Q44="-","-",Q44/M44)</f>
        <v>0.675912904320838</v>
      </c>
      <c r="S44" s="105">
        <v>0.11</v>
      </c>
      <c r="T44" s="106">
        <f t="normal">AVERAGE(S44:S46)*10</f>
        <v>1.1</v>
      </c>
      <c r="U44" s="105">
        <f t="normal">((LARGE(S44:S46,1))-(SMALL(S44:S46,1)))/(((LARGE(S44:S46,1))+(SMALL(S44:S46,1)))/2)*100</f>
        <v>0</v>
      </c>
      <c r="V44" s="105">
        <f t="normal">100-Y44</f>
        <v>45.24</v>
      </c>
      <c r="W44" s="106">
        <f t="normal">AVERAGE(V44:V46)*10</f>
        <v>468.95</v>
      </c>
      <c r="X44" s="105">
        <f t="normal">((LARGE(V44:V46,1))-(SMALL(V44:V46,1)))/(((LARGE(V44:V46,1))+(SMALL(V44:V46,1)))/2)*100</f>
        <v>7.05832178270604</v>
      </c>
      <c r="Y44" s="105">
        <v>54.76</v>
      </c>
      <c r="Z44" s="105" t="s">
        <v>34</v>
      </c>
      <c r="AA44" s="123" t="str">
        <f t="normal">IF(Z44="-","-",AVERAGE(Z44:Z46))</f>
        <v>-</v>
      </c>
      <c r="AB44" s="106">
        <v>7.046</v>
      </c>
      <c r="AC44" s="124">
        <f t="shared" ref="AC44" si="16">IF(AB44="-","-",AVERAGE(AB44:AB46))</f>
        <v>7.046</v>
      </c>
      <c r="AE44" s="114">
        <v>18.46</v>
      </c>
      <c r="AF44" s="114">
        <v>12.04</v>
      </c>
      <c r="AG44" s="139">
        <v>0.9841</v>
      </c>
    </row>
    <row r="45" spans="1:33">
      <c r="A45" s="88"/>
      <c r="B45" s="74" t="s">
        <v>63</v>
      </c>
      <c r="C45" s="89"/>
      <c r="D45" s="15"/>
      <c r="E45" s="15"/>
      <c r="F45" s="15"/>
      <c r="G45" s="15"/>
      <c r="H45" s="15"/>
      <c r="I45" s="15"/>
      <c r="J45" s="98">
        <f t="normal">IF(AE45="-","-",(AE45/AG44)*$AI$1)</f>
        <v>153.774616400772</v>
      </c>
      <c r="K45" s="98">
        <f t="normal">MIN(J44:J46)</f>
        <v>20.2589167767503</v>
      </c>
      <c r="L45" s="74"/>
      <c r="M45" s="98"/>
      <c r="N45" s="98">
        <f t="normal">IF(AF45="-","-",(AF45/AG44)*$AI$1)</f>
        <v>106.858652575958</v>
      </c>
      <c r="O45" s="98">
        <f t="normal">MIN(N44:N46)</f>
        <v>13.2132913321817</v>
      </c>
      <c r="P45" s="74"/>
      <c r="Q45" s="98"/>
      <c r="R45" s="74"/>
      <c r="S45" s="105">
        <v>0.11</v>
      </c>
      <c r="T45" s="106"/>
      <c r="U45" s="105"/>
      <c r="V45" s="105">
        <f t="normal">100-Y45</f>
        <v>48.55</v>
      </c>
      <c r="W45" s="106"/>
      <c r="X45" s="105"/>
      <c r="Y45" s="105">
        <v>51.45</v>
      </c>
      <c r="Z45" s="105" t="s">
        <v>34</v>
      </c>
      <c r="AA45" s="125"/>
      <c r="AB45" s="106" t="s">
        <v>34</v>
      </c>
      <c r="AC45" s="126"/>
      <c r="AE45" s="114">
        <v>140.12</v>
      </c>
      <c r="AF45" s="114">
        <v>97.37</v>
      </c>
      <c r="AG45" s="140"/>
    </row>
    <row r="46" spans="1:33">
      <c r="A46" s="90"/>
      <c r="B46" s="74" t="s">
        <v>63</v>
      </c>
      <c r="C46" s="91"/>
      <c r="D46" s="18"/>
      <c r="E46" s="18"/>
      <c r="F46" s="18"/>
      <c r="G46" s="18"/>
      <c r="H46" s="18"/>
      <c r="I46" s="18"/>
      <c r="J46" s="98">
        <f t="normal">IF(AE46="-","-",(AE46/AG44)*$AI$1)</f>
        <v>52.2715171222437</v>
      </c>
      <c r="K46" s="98"/>
      <c r="L46" s="74"/>
      <c r="M46" s="98"/>
      <c r="N46" s="98">
        <f t="normal">IF(AF46="-","-",(AF46/AG44)*$AI$1)</f>
        <v>32.8905599024489</v>
      </c>
      <c r="O46" s="98"/>
      <c r="P46" s="74"/>
      <c r="Q46" s="98"/>
      <c r="R46" s="74"/>
      <c r="S46" s="105">
        <v>0.11</v>
      </c>
      <c r="T46" s="106"/>
      <c r="U46" s="105"/>
      <c r="V46" s="105" t="s">
        <v>34</v>
      </c>
      <c r="W46" s="106"/>
      <c r="X46" s="105"/>
      <c r="Y46" s="105" t="s">
        <v>34</v>
      </c>
      <c r="Z46" s="105" t="s">
        <v>34</v>
      </c>
      <c r="AA46" s="127"/>
      <c r="AB46" s="106" t="s">
        <v>34</v>
      </c>
      <c r="AC46" s="128"/>
      <c r="AE46" s="114">
        <v>47.63</v>
      </c>
      <c r="AF46" s="114">
        <v>29.97</v>
      </c>
      <c r="AG46" s="141"/>
    </row>
    <row r="47" spans="1:33" s="44" customFormat="1" ht="0" customHeight="1" hidden="1">
      <c r="A47" s="76">
        <v>41059</v>
      </c>
      <c r="B47" s="61" t="s">
        <v>64</v>
      </c>
      <c r="C47" s="64" t="s">
        <v>29</v>
      </c>
      <c r="D47" s="65" t="s">
        <v>30</v>
      </c>
      <c r="E47" s="65" t="s">
        <v>31</v>
      </c>
      <c r="F47" s="65" t="s">
        <v>32</v>
      </c>
      <c r="G47" s="65" t="s">
        <v>33</v>
      </c>
      <c r="H47" s="65" t="s">
        <v>34</v>
      </c>
      <c r="I47" s="65" t="s">
        <v>34</v>
      </c>
      <c r="J47" s="94" t="str">
        <f t="normal">IF(AE47="-","-",(AE47/AG47)*$AI$1)</f>
        <v>-</v>
      </c>
      <c r="K47" s="94">
        <f t="normal">MAX(J47:J49)</f>
        <v>0</v>
      </c>
      <c r="L47" s="61" t="e">
        <v>#DIV/0!</v>
      </c>
      <c r="M47" s="94" t="str">
        <f t="normal">IF(J47="-","-",AVERAGE(J47:J49))</f>
        <v>-</v>
      </c>
      <c r="N47" s="94" t="str">
        <f t="normal">IF(AF47="-","-",(AF47/AG47)*$AI$1)</f>
        <v>-</v>
      </c>
      <c r="O47" s="94">
        <f t="normal">MAX(N47:N49)</f>
        <v>0</v>
      </c>
      <c r="P47" s="61" t="e">
        <v>#DIV/0!</v>
      </c>
      <c r="Q47" s="94" t="str">
        <f t="normal">IF(N47="-","-",AVERAGE(N47:N49))</f>
        <v>-</v>
      </c>
      <c r="R47" s="61" t="str">
        <f t="normal">IF(Q47="-","-",Q47/M47)</f>
        <v>-</v>
      </c>
      <c r="S47" s="101">
        <v>3.38</v>
      </c>
      <c r="T47" s="102">
        <f t="normal">AVERAGE(S47:S49)*10</f>
        <v>33.1</v>
      </c>
      <c r="U47" s="101">
        <f t="normal">((LARGE(S47:S49,1))-(SMALL(S47:S49,1)))/(((LARGE(S47:S49,1))+(SMALL(S47:S49,1)))/2)*100</f>
        <v>4.53857791225416</v>
      </c>
      <c r="V47" s="101">
        <f t="shared" ref="V47:V76" si="17">100-Y47</f>
        <v>58.07</v>
      </c>
      <c r="W47" s="102">
        <f t="normal">AVERAGE(V47:V49)*10</f>
        <v>579.033333333333</v>
      </c>
      <c r="X47" s="101">
        <f t="normal">((LARGE(V47:V49,1))-(SMALL(V47:V49,1)))/(((LARGE(V47:V49,1))+(SMALL(V47:V49,1)))/2)*100</f>
        <v>1.48737461086129</v>
      </c>
      <c r="Y47" s="101">
        <v>41.93</v>
      </c>
      <c r="Z47" s="94" t="s">
        <v>34</v>
      </c>
      <c r="AA47" s="117" t="str">
        <f t="normal">IF(Z47="-","-",AVERAGE(Z47:Z49))</f>
        <v>-</v>
      </c>
      <c r="AB47" s="102" t="s">
        <v>34</v>
      </c>
      <c r="AC47" s="118" t="str">
        <f t="shared" ref="AC47" si="18">IF(AB47="-","-",AVERAGE(AB47:AB49))</f>
        <v>-</v>
      </c>
      <c r="AD47" s="113"/>
      <c r="AE47" s="94" t="s">
        <v>34</v>
      </c>
      <c r="AF47" s="94" t="s">
        <v>34</v>
      </c>
      <c r="AG47" s="136">
        <v>1.0656</v>
      </c>
    </row>
    <row r="48" spans="1:33" s="44" customFormat="1" customHeight="0">
      <c r="A48" s="77"/>
      <c r="B48" s="61" t="s">
        <v>64</v>
      </c>
      <c r="C48" s="66"/>
      <c r="D48" s="67"/>
      <c r="E48" s="67"/>
      <c r="F48" s="67"/>
      <c r="G48" s="67"/>
      <c r="H48" s="67"/>
      <c r="I48" s="67"/>
      <c r="J48" s="94" t="str">
        <f t="normal">IF(AE48="-","-",(AE48/AG47)*$AI$1)</f>
        <v>-</v>
      </c>
      <c r="K48" s="94">
        <f t="normal">MIN(J47:J49)</f>
        <v>0</v>
      </c>
      <c r="L48" s="61"/>
      <c r="M48" s="94"/>
      <c r="N48" s="94" t="str">
        <f t="normal">IF(AF48="-","-",(AF48/AG47)*$AI$1)</f>
        <v>-</v>
      </c>
      <c r="O48" s="94">
        <f t="normal">MIN(N47:N49)</f>
        <v>0</v>
      </c>
      <c r="P48" s="61"/>
      <c r="Q48" s="94"/>
      <c r="R48" s="61"/>
      <c r="S48" s="101">
        <v>3.32</v>
      </c>
      <c r="T48" s="102"/>
      <c r="U48" s="101"/>
      <c r="V48" s="101">
        <f t="shared" si="17"/>
        <v>58.25</v>
      </c>
      <c r="W48" s="102"/>
      <c r="X48" s="101"/>
      <c r="Y48" s="101">
        <v>41.75</v>
      </c>
      <c r="Z48" s="94" t="s">
        <v>34</v>
      </c>
      <c r="AA48" s="119"/>
      <c r="AB48" s="102" t="s">
        <v>34</v>
      </c>
      <c r="AC48" s="120"/>
      <c r="AD48" s="113"/>
      <c r="AE48" s="94" t="s">
        <v>34</v>
      </c>
      <c r="AF48" s="94" t="s">
        <v>34</v>
      </c>
      <c r="AG48" s="137"/>
    </row>
    <row r="49" spans="1:33" s="44" customFormat="1" customHeight="0">
      <c r="A49" s="78"/>
      <c r="B49" s="61" t="s">
        <v>64</v>
      </c>
      <c r="C49" s="68"/>
      <c r="D49" s="69"/>
      <c r="E49" s="69"/>
      <c r="F49" s="69"/>
      <c r="G49" s="69"/>
      <c r="H49" s="69"/>
      <c r="I49" s="69"/>
      <c r="J49" s="94" t="str">
        <f t="normal">IF(AE49="-","-",(AE49/AG47)*$AI$1)</f>
        <v>-</v>
      </c>
      <c r="K49" s="94"/>
      <c r="L49" s="61"/>
      <c r="M49" s="94"/>
      <c r="N49" s="94" t="str">
        <f t="normal">IF(AF49="-","-",(AF49/AG47)*$AI$1)</f>
        <v>-</v>
      </c>
      <c r="O49" s="94"/>
      <c r="P49" s="61"/>
      <c r="Q49" s="94"/>
      <c r="R49" s="61"/>
      <c r="S49" s="101">
        <v>3.23</v>
      </c>
      <c r="T49" s="102"/>
      <c r="U49" s="101"/>
      <c r="V49" s="101">
        <f t="shared" si="17"/>
        <v>57.39</v>
      </c>
      <c r="W49" s="102"/>
      <c r="X49" s="101"/>
      <c r="Y49" s="101">
        <v>42.61</v>
      </c>
      <c r="Z49" s="94" t="s">
        <v>34</v>
      </c>
      <c r="AA49" s="121"/>
      <c r="AB49" s="102" t="s">
        <v>34</v>
      </c>
      <c r="AC49" s="122"/>
      <c r="AD49" s="113"/>
      <c r="AE49" s="94" t="s">
        <v>34</v>
      </c>
      <c r="AF49" s="94" t="s">
        <v>34</v>
      </c>
      <c r="AG49" s="138"/>
    </row>
    <row r="50" spans="1:33" s="44" customFormat="1" ht="15" customHeight="1">
      <c r="A50" s="76">
        <v>41059</v>
      </c>
      <c r="B50" s="61" t="s">
        <v>65</v>
      </c>
      <c r="C50" s="64" t="s">
        <v>29</v>
      </c>
      <c r="D50" s="65" t="s">
        <v>30</v>
      </c>
      <c r="E50" s="65" t="s">
        <v>31</v>
      </c>
      <c r="F50" s="65" t="s">
        <v>37</v>
      </c>
      <c r="G50" s="65" t="s">
        <v>38</v>
      </c>
      <c r="H50" s="65" t="s">
        <v>34</v>
      </c>
      <c r="I50" s="65"/>
      <c r="J50" s="94">
        <f t="normal">IF(AE50="-","-",(AE50/AG50)*$AI$1)</f>
        <v>584.573530699834</v>
      </c>
      <c r="K50" s="94">
        <f t="normal">MAX(J50:J52)</f>
        <v>590.561443461505</v>
      </c>
      <c r="L50" s="61">
        <f t="normal">IF(A50=0,"",(K50-K51)/K51)</f>
        <v>0.0102432156900816</v>
      </c>
      <c r="M50" s="94">
        <f t="normal">IF(J50="-","-",AVERAGE(J50:J52))</f>
        <v>587.099237978453</v>
      </c>
      <c r="N50" s="94">
        <f t="normal">IF(AF50="-","-",(AF50/AG50)*$AI$1)</f>
        <v>305.780853113778</v>
      </c>
      <c r="O50" s="94">
        <f t="normal">MAX(N50:N52)</f>
        <v>305.780853113778</v>
      </c>
      <c r="P50" s="61">
        <f t="normal">IF(A50=0,"",(O50-O51)/O51)</f>
        <v>0.117584013276172</v>
      </c>
      <c r="Q50" s="94">
        <f t="normal">IF(N50="-","-",AVERAGE(N50:N52))</f>
        <v>288.107208548656</v>
      </c>
      <c r="R50" s="61">
        <f t="normal">IF(Q50="-","-",Q50/M50)</f>
        <v>0.490729999140672</v>
      </c>
      <c r="S50" s="101">
        <v>95.02</v>
      </c>
      <c r="T50" s="102">
        <f t="normal">AVERAGE(S50:S52)*10</f>
        <v>949.666666666667</v>
      </c>
      <c r="U50" s="101">
        <f t="normal">((LARGE(S50:S52,1))-(SMALL(S50:S52,1)))/(((LARGE(S50:S52,1))+(SMALL(S50:S52,1)))/2)*100</f>
        <v>0.115832148686358</v>
      </c>
      <c r="V50" s="101">
        <f t="shared" ref="V50:V55" si="19">100-Y50</f>
        <v>99.91</v>
      </c>
      <c r="W50" s="102">
        <f t="normal">AVERAGE(V50:V52)*10</f>
        <v>999.233333333333</v>
      </c>
      <c r="X50" s="101">
        <f t="normal">((LARGE(V50:V52,1))-(SMALL(V50:V52,1)))/(((LARGE(V50:V52,1))+(SMALL(V50:V52,1)))/2)*100</f>
        <v>0.0200160128102584</v>
      </c>
      <c r="Y50" s="101">
        <v>0.09</v>
      </c>
      <c r="Z50" s="94" t="s">
        <v>34</v>
      </c>
      <c r="AA50" s="117" t="str">
        <f t="normal">IF(Z50="-","-",AVERAGE(Z50:Z52))</f>
        <v>-</v>
      </c>
      <c r="AB50" s="102" t="s">
        <v>34</v>
      </c>
      <c r="AC50" s="118" t="str">
        <f t="shared" ref="AC50" si="20">IF(AB50="-","-",AVERAGE(AB50:AB52))</f>
        <v>-</v>
      </c>
      <c r="AD50" s="113"/>
      <c r="AE50" s="94">
        <v>617.97</v>
      </c>
      <c r="AF50" s="94">
        <v>323.25</v>
      </c>
      <c r="AG50" s="136">
        <v>1.1417</v>
      </c>
    </row>
    <row r="51" spans="1:33" s="44" customFormat="1" customHeight="0">
      <c r="A51" s="77"/>
      <c r="B51" s="61" t="s">
        <v>65</v>
      </c>
      <c r="C51" s="66"/>
      <c r="D51" s="67"/>
      <c r="E51" s="67"/>
      <c r="F51" s="67"/>
      <c r="G51" s="67"/>
      <c r="H51" s="67"/>
      <c r="I51" s="67"/>
      <c r="J51" s="94">
        <f t="normal">IF(AE51="-","-",(AE51/AG50)*$AI$1)</f>
        <v>590.561443461505</v>
      </c>
      <c r="K51" s="94">
        <f t="normal">MIN(J50:J52)</f>
        <v>584.573530699834</v>
      </c>
      <c r="L51" s="61"/>
      <c r="M51" s="94"/>
      <c r="N51" s="94">
        <f t="normal">IF(AF51="-","-",(AF51/AG50)*$AI$1)</f>
        <v>273.608828939301</v>
      </c>
      <c r="O51" s="94">
        <f t="normal">MIN(N50:N52)</f>
        <v>273.608828939301</v>
      </c>
      <c r="P51" s="61"/>
      <c r="Q51" s="94"/>
      <c r="R51" s="61"/>
      <c r="S51" s="101">
        <v>94.91</v>
      </c>
      <c r="T51" s="102"/>
      <c r="U51" s="101"/>
      <c r="V51" s="101">
        <f t="shared" si="19"/>
        <v>99.93</v>
      </c>
      <c r="W51" s="102"/>
      <c r="X51" s="101"/>
      <c r="Y51" s="101">
        <v>0.07</v>
      </c>
      <c r="Z51" s="94" t="s">
        <v>34</v>
      </c>
      <c r="AA51" s="119"/>
      <c r="AB51" s="102" t="s">
        <v>34</v>
      </c>
      <c r="AC51" s="120"/>
      <c r="AD51" s="113"/>
      <c r="AE51" s="94">
        <v>624.3</v>
      </c>
      <c r="AF51" s="94">
        <v>289.24</v>
      </c>
      <c r="AG51" s="137"/>
    </row>
    <row r="52" spans="1:33" s="44" customFormat="1" customHeight="0">
      <c r="A52" s="78"/>
      <c r="B52" s="61" t="s">
        <v>65</v>
      </c>
      <c r="C52" s="68"/>
      <c r="D52" s="69"/>
      <c r="E52" s="69"/>
      <c r="F52" s="69"/>
      <c r="G52" s="69"/>
      <c r="H52" s="69"/>
      <c r="I52" s="69"/>
      <c r="J52" s="94">
        <f t="normal">IF(AE52="-","-",(AE52/AG50)*$AI$1)</f>
        <v>586.162739774021</v>
      </c>
      <c r="K52" s="94"/>
      <c r="L52" s="61"/>
      <c r="M52" s="94"/>
      <c r="N52" s="94">
        <f t="normal">IF(AF52="-","-",(AF52/AG50)*$AI$1)</f>
        <v>284.931943592888</v>
      </c>
      <c r="O52" s="94"/>
      <c r="P52" s="61"/>
      <c r="Q52" s="94"/>
      <c r="R52" s="61"/>
      <c r="S52" s="101">
        <v>94.97</v>
      </c>
      <c r="T52" s="102"/>
      <c r="U52" s="101"/>
      <c r="V52" s="101">
        <f t="shared" si="19"/>
        <v>99.93</v>
      </c>
      <c r="W52" s="102"/>
      <c r="X52" s="101"/>
      <c r="Y52" s="101">
        <v>0.07</v>
      </c>
      <c r="Z52" s="94" t="s">
        <v>34</v>
      </c>
      <c r="AA52" s="121"/>
      <c r="AB52" s="102" t="s">
        <v>34</v>
      </c>
      <c r="AC52" s="122"/>
      <c r="AD52" s="113"/>
      <c r="AE52" s="94">
        <v>619.65</v>
      </c>
      <c r="AF52" s="94">
        <v>301.21</v>
      </c>
      <c r="AG52" s="138"/>
    </row>
    <row r="53" spans="1:33">
      <c r="A53" s="79">
        <v>41059</v>
      </c>
      <c r="B53" s="71" t="s">
        <v>66</v>
      </c>
      <c r="C53" s="80" t="s">
        <v>67</v>
      </c>
      <c r="D53" s="12" t="s">
        <v>41</v>
      </c>
      <c r="E53" s="12" t="s">
        <v>68</v>
      </c>
      <c r="F53" s="12" t="s">
        <v>69</v>
      </c>
      <c r="G53" s="12" t="s">
        <v>70</v>
      </c>
      <c r="H53" s="12" t="s">
        <v>34</v>
      </c>
      <c r="I53" s="12" t="s">
        <v>34</v>
      </c>
      <c r="J53" s="97">
        <f t="normal">IF(AE53="-","-",(AE53/AG53)*$AI$1)</f>
        <v>514.402382412192</v>
      </c>
      <c r="K53" s="97">
        <f t="normal">MAX(J53:J55)</f>
        <v>514.402382412192</v>
      </c>
      <c r="L53" s="71">
        <f t="normal">IF(A53=0,"",(K53-K54)/K54)</f>
        <v>0.0659622848629788</v>
      </c>
      <c r="M53" s="97">
        <f t="normal">IF(J53="-","-",AVERAGE(J53:J55))</f>
        <v>496.066567399492</v>
      </c>
      <c r="N53" s="97">
        <f t="normal">IF(AF53="-","-",(AF53/AG53)*$AI$1)</f>
        <v>300.909170535167</v>
      </c>
      <c r="O53" s="97">
        <f t="normal">MAX(N53:N55)</f>
        <v>300.909170535167</v>
      </c>
      <c r="P53" s="71">
        <f t="normal">IF(A53=0,"",(O53-O54)/O54)</f>
        <v>0.169356320994008</v>
      </c>
      <c r="Q53" s="97">
        <f t="normal">IF(N53="-","-",AVERAGE(N53:N55))</f>
        <v>273.009722343873</v>
      </c>
      <c r="R53" s="71">
        <f t="normal">IF(Q53="-","-",Q53/M53)</f>
        <v>0.550348965815334</v>
      </c>
      <c r="S53" s="103">
        <v>1.35</v>
      </c>
      <c r="T53" s="104">
        <f t="normal">AVERAGE(S53:S55)*10</f>
        <v>13.3666666666667</v>
      </c>
      <c r="U53" s="103">
        <f t="normal">((LARGE(S53:S55,1))-(SMALL(S53:S55,1)))/(((LARGE(S53:S55,1))+(SMALL(S53:S55,1)))/2)*100</f>
        <v>3.00751879699248</v>
      </c>
      <c r="V53" s="103">
        <f t="shared" si="19"/>
        <v>71.3</v>
      </c>
      <c r="W53" s="104">
        <f t="normal">AVERAGE(V53:V55)*10</f>
        <v>711.4</v>
      </c>
      <c r="X53" s="103">
        <f t="normal">((LARGE(V53:V55,1))-(SMALL(V53:V55,1)))/(((LARGE(V53:V55,1))+(SMALL(V53:V55,1)))/2)*100</f>
        <v>1.40726146918097</v>
      </c>
      <c r="Y53" s="103">
        <v>28.7</v>
      </c>
      <c r="Z53" s="129" t="s">
        <v>34</v>
      </c>
      <c r="AA53" s="25" t="str">
        <f t="normal">IF(Z53="-","-",AVERAGE(Z53:Z55))</f>
        <v>-</v>
      </c>
      <c r="AB53" s="104" t="s">
        <v>34</v>
      </c>
      <c r="AC53" s="26" t="str">
        <f t="shared" ref="AC53" si="21">IF(AB53="-","-",AVERAGE(AB53:AB55))</f>
        <v>-</v>
      </c>
      <c r="AE53" s="114">
        <v>543.79</v>
      </c>
      <c r="AF53" s="114">
        <v>318.1</v>
      </c>
      <c r="AG53" s="139">
        <v>1.1417</v>
      </c>
    </row>
    <row r="54" spans="1:33">
      <c r="A54" s="81"/>
      <c r="B54" s="71" t="s">
        <v>66</v>
      </c>
      <c r="C54" s="82"/>
      <c r="D54" s="14"/>
      <c r="E54" s="14"/>
      <c r="F54" s="14"/>
      <c r="G54" s="14"/>
      <c r="H54" s="14"/>
      <c r="I54" s="14"/>
      <c r="J54" s="97">
        <f t="normal">IF(AE54="-","-",(AE54/AG53)*$AI$1)</f>
        <v>491.226416746956</v>
      </c>
      <c r="K54" s="97">
        <f t="normal">MIN(J53:J55)</f>
        <v>482.570903039327</v>
      </c>
      <c r="L54" s="71"/>
      <c r="M54" s="97"/>
      <c r="N54" s="97">
        <f t="normal">IF(AF54="-","-",(AF54/AG53)*$AI$1)</f>
        <v>257.328895506701</v>
      </c>
      <c r="O54" s="97">
        <f t="normal">MIN(N53:N55)</f>
        <v>257.328895506701</v>
      </c>
      <c r="P54" s="71"/>
      <c r="Q54" s="97"/>
      <c r="R54" s="71"/>
      <c r="S54" s="103">
        <v>1.31</v>
      </c>
      <c r="T54" s="104"/>
      <c r="U54" s="103"/>
      <c r="V54" s="103">
        <f t="shared" si="19"/>
        <v>70.56</v>
      </c>
      <c r="W54" s="104"/>
      <c r="X54" s="103"/>
      <c r="Y54" s="103">
        <v>29.44</v>
      </c>
      <c r="Z54" s="129" t="s">
        <v>34</v>
      </c>
      <c r="AA54" s="27"/>
      <c r="AB54" s="104" t="s">
        <v>34</v>
      </c>
      <c r="AC54" s="28"/>
      <c r="AE54" s="114">
        <v>519.29</v>
      </c>
      <c r="AF54" s="114">
        <v>272.03</v>
      </c>
      <c r="AG54" s="140"/>
    </row>
    <row r="55" spans="1:33">
      <c r="A55" s="83"/>
      <c r="B55" s="71" t="s">
        <v>66</v>
      </c>
      <c r="C55" s="84"/>
      <c r="D55" s="17"/>
      <c r="E55" s="17"/>
      <c r="F55" s="17"/>
      <c r="G55" s="17"/>
      <c r="H55" s="17"/>
      <c r="I55" s="17"/>
      <c r="J55" s="97">
        <f t="normal">IF(AE55="-","-",(AE55/AG53)*$AI$1)</f>
        <v>482.570903039327</v>
      </c>
      <c r="K55" s="97"/>
      <c r="L55" s="71"/>
      <c r="M55" s="97"/>
      <c r="N55" s="97">
        <f t="normal">IF(AF55="-","-",(AF55/AG53)*$AI$1)</f>
        <v>260.791100989752</v>
      </c>
      <c r="O55" s="97"/>
      <c r="P55" s="71"/>
      <c r="Q55" s="97"/>
      <c r="R55" s="71"/>
      <c r="S55" s="103">
        <v>1.35</v>
      </c>
      <c r="T55" s="104"/>
      <c r="U55" s="103"/>
      <c r="V55" s="103">
        <f t="shared" si="19"/>
        <v>71.56</v>
      </c>
      <c r="W55" s="104"/>
      <c r="X55" s="103"/>
      <c r="Y55" s="103">
        <v>28.44</v>
      </c>
      <c r="Z55" s="129" t="s">
        <v>34</v>
      </c>
      <c r="AA55" s="29"/>
      <c r="AB55" s="104" t="s">
        <v>34</v>
      </c>
      <c r="AC55" s="30"/>
      <c r="AE55" s="114">
        <v>510.14</v>
      </c>
      <c r="AF55" s="114">
        <v>275.69</v>
      </c>
      <c r="AG55" s="141"/>
    </row>
    <row r="56" spans="1:33">
      <c r="A56" s="85">
        <v>41059</v>
      </c>
      <c r="B56" s="74" t="s">
        <v>71</v>
      </c>
      <c r="C56" s="86" t="s">
        <v>67</v>
      </c>
      <c r="D56" s="87" t="s">
        <v>41</v>
      </c>
      <c r="E56" s="87" t="s">
        <v>68</v>
      </c>
      <c r="F56" s="87" t="s">
        <v>69</v>
      </c>
      <c r="G56" s="87" t="s">
        <v>70</v>
      </c>
      <c r="H56" s="87"/>
      <c r="I56" s="87"/>
      <c r="J56" s="98">
        <f t="normal">IF(AE56="-","-",(AE56/AG56)*$AI$1)</f>
        <v>6.56494700884646</v>
      </c>
      <c r="K56" s="98">
        <f t="normal">MAX(J56:J58)</f>
        <v>6.56494700884646</v>
      </c>
      <c r="L56" s="74">
        <f t="normal">IF(A56=0,"",(K56-K57)/K57)</f>
        <v>1.75396825396825</v>
      </c>
      <c r="M56" s="98">
        <f t="normal">IF(J56="-","-",AVERAGE(J56:J58))</f>
        <v>4.24104405710782</v>
      </c>
      <c r="N56" s="98">
        <f t="normal">IF(AF56="-","-",(AF56/AG56)*$AI$1)</f>
        <v>5.25006569151266</v>
      </c>
      <c r="O56" s="98">
        <f t="normal">MAX(N56:N58)</f>
        <v>5.25006569151266</v>
      </c>
      <c r="P56" s="74">
        <f t="normal">IF(A56=0,"",(O56-O57)/O57)</f>
        <v>1.6303317535545</v>
      </c>
      <c r="Q56" s="98">
        <v>3.45589909783656</v>
      </c>
      <c r="R56" s="74">
        <f t="normal">IF(Q56="-","-",Q56/M56)</f>
        <v>0.814869888475836</v>
      </c>
      <c r="S56" s="105">
        <v>1.3</v>
      </c>
      <c r="T56" s="106">
        <f t="normal">AVERAGE(S56:S58)*10</f>
        <v>13</v>
      </c>
      <c r="U56" s="105">
        <f t="normal">((LARGE(S56:S58,1))-(SMALL(S56:S58,1)))/(((LARGE(S56:S58,1))+(SMALL(S56:S58,1)))/2)*100</f>
        <v>0</v>
      </c>
      <c r="V56" s="105">
        <v>0.92</v>
      </c>
      <c r="W56" s="106">
        <f t="normal">AVERAGE(V56:V58)*10</f>
        <v>9.2</v>
      </c>
      <c r="X56" s="105">
        <f t="normal">((LARGE(V56:V58,1))-(SMALL(V56:V58,1)))/(((LARGE(V56:V58,1))+(SMALL(V56:V58,1)))/2)*100</f>
        <v>0</v>
      </c>
      <c r="Y56" s="105">
        <f t="normal">100-V56</f>
        <v>99.08</v>
      </c>
      <c r="Z56" s="130" t="s">
        <v>34</v>
      </c>
      <c r="AA56" s="123" t="str">
        <f t="normal">IF(Z56="-","-",AVERAGE(Z56:Z58))</f>
        <v>-</v>
      </c>
      <c r="AB56" s="106" t="s">
        <v>34</v>
      </c>
      <c r="AC56" s="124" t="str">
        <f t="shared" ref="AC56" si="22">IF(AB56="-","-",AVERAGE(AB56:AB58))</f>
        <v>-</v>
      </c>
      <c r="AE56" s="114">
        <v>6.94</v>
      </c>
      <c r="AF56" s="114">
        <v>5.55</v>
      </c>
      <c r="AG56" s="139">
        <v>1.1417</v>
      </c>
    </row>
    <row r="57" spans="1:33">
      <c r="A57" s="88"/>
      <c r="B57" s="74" t="s">
        <v>71</v>
      </c>
      <c r="C57" s="89"/>
      <c r="D57" s="15"/>
      <c r="E57" s="15"/>
      <c r="F57" s="15"/>
      <c r="G57" s="15"/>
      <c r="H57" s="15"/>
      <c r="I57" s="15"/>
      <c r="J57" s="98">
        <f t="normal">IF(AE57="-","-",(AE57/AG56)*$AI$1)</f>
        <v>3.77437155119559</v>
      </c>
      <c r="K57" s="98">
        <f t="normal">MIN(J56:J58)</f>
        <v>2.38381361128142</v>
      </c>
      <c r="L57" s="74"/>
      <c r="M57" s="98"/>
      <c r="N57" s="98">
        <f t="normal">IF(AF57="-","-",(AF57/AG56)*$AI$1)</f>
        <v>3.12166068143996</v>
      </c>
      <c r="O57" s="98">
        <f t="normal">MIN(N56:N58)</f>
        <v>1.99597092055706</v>
      </c>
      <c r="P57" s="74"/>
      <c r="Q57" s="98"/>
      <c r="R57" s="74"/>
      <c r="S57" s="105" t="s">
        <v>34</v>
      </c>
      <c r="T57" s="106"/>
      <c r="U57" s="105"/>
      <c r="V57" s="105" t="s">
        <v>34</v>
      </c>
      <c r="W57" s="106"/>
      <c r="X57" s="105"/>
      <c r="Y57" s="105" t="s">
        <v>34</v>
      </c>
      <c r="Z57" s="130" t="s">
        <v>34</v>
      </c>
      <c r="AA57" s="125"/>
      <c r="AB57" s="106" t="s">
        <v>34</v>
      </c>
      <c r="AC57" s="126"/>
      <c r="AE57" s="114">
        <v>3.99</v>
      </c>
      <c r="AF57" s="114">
        <v>3.3</v>
      </c>
      <c r="AG57" s="140"/>
    </row>
    <row r="58" spans="1:33">
      <c r="A58" s="90"/>
      <c r="B58" s="74" t="s">
        <v>71</v>
      </c>
      <c r="C58" s="91"/>
      <c r="D58" s="18"/>
      <c r="E58" s="18"/>
      <c r="F58" s="18"/>
      <c r="G58" s="18"/>
      <c r="H58" s="18"/>
      <c r="I58" s="18"/>
      <c r="J58" s="98">
        <f t="normal">IF(AE58="-","-",(AE58/AG56)*$AI$1)</f>
        <v>2.38381361128142</v>
      </c>
      <c r="K58" s="98"/>
      <c r="L58" s="74"/>
      <c r="M58" s="98"/>
      <c r="N58" s="98">
        <f t="normal">IF(AF58="-","-",(AF58/AG56)*$AI$1)</f>
        <v>1.99597092055706</v>
      </c>
      <c r="O58" s="98"/>
      <c r="P58" s="74"/>
      <c r="Q58" s="98"/>
      <c r="R58" s="74"/>
      <c r="S58" s="105" t="s">
        <v>34</v>
      </c>
      <c r="T58" s="106"/>
      <c r="U58" s="105"/>
      <c r="V58" s="105" t="s">
        <v>34</v>
      </c>
      <c r="W58" s="106"/>
      <c r="X58" s="105"/>
      <c r="Y58" s="105" t="s">
        <v>34</v>
      </c>
      <c r="Z58" s="130" t="s">
        <v>34</v>
      </c>
      <c r="AA58" s="127"/>
      <c r="AB58" s="106" t="s">
        <v>34</v>
      </c>
      <c r="AC58" s="128"/>
      <c r="AE58" s="114">
        <v>2.52</v>
      </c>
      <c r="AF58" s="114">
        <v>2.11</v>
      </c>
      <c r="AG58" s="141"/>
    </row>
    <row r="59" spans="1:33" ht="15" customHeight="1">
      <c r="A59" s="79">
        <v>41059</v>
      </c>
      <c r="B59" s="71" t="s">
        <v>72</v>
      </c>
      <c r="C59" s="80" t="s">
        <v>73</v>
      </c>
      <c r="D59" s="12" t="s">
        <v>41</v>
      </c>
      <c r="E59" s="12" t="s">
        <v>74</v>
      </c>
      <c r="F59" s="12" t="s">
        <v>75</v>
      </c>
      <c r="G59" s="12" t="s">
        <v>34</v>
      </c>
      <c r="H59" s="12" t="s">
        <v>44</v>
      </c>
      <c r="I59" s="12" t="s">
        <v>76</v>
      </c>
      <c r="J59" s="97">
        <f t="normal">IF(AE59="-","-",(AE59/AG59)*$AI$1)</f>
        <v>106.125</v>
      </c>
      <c r="K59" s="97">
        <f t="normal">MAX(J59:J61)</f>
        <v>106.125</v>
      </c>
      <c r="L59" s="71">
        <f t="normal">IF(A59=0,"",(K59-K60)/K60)</f>
        <v>0.039614773629865</v>
      </c>
      <c r="M59" s="97">
        <f t="normal">IF(J59="-","-",AVERAGE(J59:J61))</f>
        <v>103.628378378378</v>
      </c>
      <c r="N59" s="97">
        <f t="normal">IF(AF59="-","-",(AF59/AG59)*$AI$1)</f>
        <v>89.6655405405405</v>
      </c>
      <c r="O59" s="97">
        <f t="normal">MAX(N59:N61)</f>
        <v>89.6655405405405</v>
      </c>
      <c r="P59" s="71">
        <f t="normal">IF(A59=0,"",(O59-O60)/O60)</f>
        <v>0.105736782902137</v>
      </c>
      <c r="Q59" s="97">
        <f t="normal">IF(N59="-","-",AVERAGE(N59:N61))</f>
        <v>85.7466216216216</v>
      </c>
      <c r="R59" s="71">
        <f t="normal">IF(Q59="-","-",Q59/M59)</f>
        <v>0.827443437438873</v>
      </c>
      <c r="S59" s="103">
        <v>4.14</v>
      </c>
      <c r="T59" s="104">
        <f t="normal">AVERAGE(S59:S61)*10</f>
        <v>43.1333333333333</v>
      </c>
      <c r="U59" s="103">
        <f t="normal">((LARGE(S59:S61,1))-(SMALL(S59:S61,1)))/(((LARGE(S59:S61,1))+(SMALL(S59:S61,1)))/2)*100</f>
        <v>6.31578947368422</v>
      </c>
      <c r="V59" s="103">
        <f t="shared" si="17"/>
        <v>65.33</v>
      </c>
      <c r="W59" s="104">
        <f t="normal">AVERAGE(V59:V61)*10</f>
        <v>661.8</v>
      </c>
      <c r="X59" s="103">
        <f t="normal">((LARGE(V59:V61,1))-(SMALL(V59:V61,1)))/(((LARGE(V59:V61,1))+(SMALL(V59:V61,1)))/2)*100</f>
        <v>2.00030307622368</v>
      </c>
      <c r="Y59" s="103">
        <v>34.67</v>
      </c>
      <c r="Z59" s="97" t="s">
        <v>34</v>
      </c>
      <c r="AA59" s="25" t="str">
        <f t="normal">IF(Z59="-","-",AVERAGE(Z59:Z61))</f>
        <v>-</v>
      </c>
      <c r="AB59" s="104">
        <v>7.98</v>
      </c>
      <c r="AC59" s="26">
        <f t="shared" ref="AC59" si="23">IF(AB59="-","-",AVERAGE(AB59:AB61))</f>
        <v>7.98</v>
      </c>
      <c r="AE59" s="114">
        <v>104.71</v>
      </c>
      <c r="AF59" s="114">
        <v>88.47</v>
      </c>
      <c r="AG59" s="139">
        <v>1.0656</v>
      </c>
    </row>
    <row r="60" spans="1:33">
      <c r="A60" s="81"/>
      <c r="B60" s="71" t="s">
        <v>72</v>
      </c>
      <c r="C60" s="82"/>
      <c r="D60" s="14"/>
      <c r="E60" s="14"/>
      <c r="F60" s="15"/>
      <c r="G60" s="14"/>
      <c r="H60" s="14"/>
      <c r="I60" s="14"/>
      <c r="J60" s="97">
        <f t="normal">IF(AE60="-","-",(AE60/AG59)*$AI$1)</f>
        <v>102.679054054054</v>
      </c>
      <c r="K60" s="97">
        <f t="normal">MIN(J59:J61)</f>
        <v>102.081081081081</v>
      </c>
      <c r="L60" s="71"/>
      <c r="M60" s="97"/>
      <c r="N60" s="97">
        <f t="normal">IF(AF60="-","-",(AF60/AG59)*$AI$1)</f>
        <v>86.4831081081081</v>
      </c>
      <c r="O60" s="97">
        <f t="normal">MIN(N59:N61)</f>
        <v>81.0912162162162</v>
      </c>
      <c r="P60" s="71"/>
      <c r="Q60" s="97"/>
      <c r="R60" s="71"/>
      <c r="S60" s="103">
        <v>4.39</v>
      </c>
      <c r="T60" s="104"/>
      <c r="U60" s="103"/>
      <c r="V60" s="103">
        <f t="shared" si="17"/>
        <v>66.56</v>
      </c>
      <c r="W60" s="104"/>
      <c r="X60" s="103"/>
      <c r="Y60" s="103">
        <v>33.44</v>
      </c>
      <c r="Z60" s="97" t="s">
        <v>34</v>
      </c>
      <c r="AA60" s="27"/>
      <c r="AB60" s="104" t="s">
        <v>34</v>
      </c>
      <c r="AC60" s="28"/>
      <c r="AE60" s="114">
        <v>101.31</v>
      </c>
      <c r="AF60" s="114">
        <v>85.33</v>
      </c>
      <c r="AG60" s="140"/>
    </row>
    <row r="61" spans="1:33">
      <c r="A61" s="83"/>
      <c r="B61" s="71" t="s">
        <v>72</v>
      </c>
      <c r="C61" s="84"/>
      <c r="D61" s="17"/>
      <c r="E61" s="17"/>
      <c r="F61" s="18"/>
      <c r="G61" s="17"/>
      <c r="H61" s="17"/>
      <c r="I61" s="17"/>
      <c r="J61" s="97">
        <f t="normal">IF(AE61="-","-",(AE61/AG59)*$AI$1)</f>
        <v>102.081081081081</v>
      </c>
      <c r="K61" s="97"/>
      <c r="L61" s="71"/>
      <c r="M61" s="97"/>
      <c r="N61" s="97">
        <f t="normal">IF(AF61="-","-",(AF61/AG59)*$AI$1)</f>
        <v>81.0912162162162</v>
      </c>
      <c r="O61" s="97"/>
      <c r="P61" s="71"/>
      <c r="Q61" s="97"/>
      <c r="R61" s="71"/>
      <c r="S61" s="103">
        <v>4.41</v>
      </c>
      <c r="T61" s="104"/>
      <c r="U61" s="103"/>
      <c r="V61" s="103">
        <f t="shared" si="17"/>
        <v>66.65</v>
      </c>
      <c r="W61" s="104"/>
      <c r="X61" s="103"/>
      <c r="Y61" s="103">
        <v>33.35</v>
      </c>
      <c r="Z61" s="97" t="s">
        <v>34</v>
      </c>
      <c r="AA61" s="29"/>
      <c r="AB61" s="104" t="s">
        <v>34</v>
      </c>
      <c r="AC61" s="30"/>
      <c r="AE61" s="114">
        <v>100.72</v>
      </c>
      <c r="AF61" s="114">
        <v>80.01</v>
      </c>
      <c r="AG61" s="141"/>
    </row>
    <row r="62" spans="1:33" ht="15" customHeight="1">
      <c r="A62" s="85">
        <v>41059</v>
      </c>
      <c r="B62" s="74" t="s">
        <v>77</v>
      </c>
      <c r="C62" s="86" t="s">
        <v>73</v>
      </c>
      <c r="D62" s="87" t="s">
        <v>41</v>
      </c>
      <c r="E62" s="87" t="s">
        <v>74</v>
      </c>
      <c r="F62" s="87" t="s">
        <v>75</v>
      </c>
      <c r="G62" s="87" t="s">
        <v>34</v>
      </c>
      <c r="H62" s="87" t="s">
        <v>48</v>
      </c>
      <c r="I62" s="87" t="s">
        <v>76</v>
      </c>
      <c r="J62" s="98">
        <f t="normal">IF(AE62="-","-",(AE62/AG62)*$AI$1)</f>
        <v>33.2027027027027</v>
      </c>
      <c r="K62" s="98">
        <f t="normal">MAX(J62:J64)</f>
        <v>51.1621621621622</v>
      </c>
      <c r="L62" s="74">
        <f t="normal">IF(A62=0,"",(K62-K63)/K63)</f>
        <v>0.540903540903541</v>
      </c>
      <c r="M62" s="98">
        <f t="normal">IF(J62="-","-",AVERAGE(J62:J64))</f>
        <v>44.3885135135135</v>
      </c>
      <c r="N62" s="98">
        <f t="normal">IF(AF62="-","-",(AF62/AG62)*$AI$1)</f>
        <v>24.3243243243243</v>
      </c>
      <c r="O62" s="98">
        <f t="normal">MAX(N62:N64)</f>
        <v>30.152027027027</v>
      </c>
      <c r="P62" s="74">
        <f t="normal">IF(A62=0,"",(O62-O63)/O63)</f>
        <v>0.239583333333333</v>
      </c>
      <c r="Q62" s="98">
        <f t="normal">IF(N62="-","-",AVERAGE(N62:N64))</f>
        <v>26.9932432432432</v>
      </c>
      <c r="R62" s="74">
        <f t="normal">IF(Q62="-","-",Q62/M62)</f>
        <v>0.608113250627902</v>
      </c>
      <c r="S62" s="105">
        <v>1.84</v>
      </c>
      <c r="T62" s="106">
        <f t="normal">AVERAGE(S62:S64)*10</f>
        <v>17.5333333333333</v>
      </c>
      <c r="U62" s="105">
        <f t="normal">((LARGE(S62:S64,1))-(SMALL(S62:S64,1)))/(((LARGE(S62:S64,1))+(SMALL(S62:S64,1)))/2)*100</f>
        <v>9.6866096866097</v>
      </c>
      <c r="V62" s="105">
        <f t="shared" si="17"/>
        <v>60.62</v>
      </c>
      <c r="W62" s="106">
        <f t="normal">AVERAGE(V62:V64)*10</f>
        <v>598.5</v>
      </c>
      <c r="X62" s="105">
        <f t="normal">((LARGE(V62:V64,1))-(SMALL(V62:V64,1)))/(((LARGE(V62:V64,1))+(SMALL(V62:V64,1)))/2)*100</f>
        <v>2.21833041447752</v>
      </c>
      <c r="Y62" s="105">
        <v>39.38</v>
      </c>
      <c r="Z62" s="98" t="s">
        <v>34</v>
      </c>
      <c r="AA62" s="123" t="str">
        <f t="normal">IF(Z62="-","-",AVERAGE(Z62:Z64))</f>
        <v>-</v>
      </c>
      <c r="AB62" s="106">
        <v>6.96</v>
      </c>
      <c r="AC62" s="124">
        <f t="shared" ref="AC62" si="24">IF(AB62="-","-",AVERAGE(AB62:AB64))</f>
        <v>6.96</v>
      </c>
      <c r="AE62" s="114">
        <v>32.76</v>
      </c>
      <c r="AF62" s="114">
        <v>24</v>
      </c>
      <c r="AG62" s="139">
        <v>1.0656</v>
      </c>
    </row>
    <row r="63" spans="1:33">
      <c r="A63" s="88"/>
      <c r="B63" s="74" t="s">
        <v>77</v>
      </c>
      <c r="C63" s="89"/>
      <c r="D63" s="15"/>
      <c r="E63" s="15"/>
      <c r="F63" s="15"/>
      <c r="G63" s="15"/>
      <c r="H63" s="15"/>
      <c r="I63" s="15"/>
      <c r="J63" s="98">
        <f t="normal">IF(AE63="-","-",(AE63/AG62)*$AI$1)</f>
        <v>51.1621621621622</v>
      </c>
      <c r="K63" s="98">
        <f t="normal">MIN(J62:J64)</f>
        <v>33.2027027027027</v>
      </c>
      <c r="L63" s="74"/>
      <c r="M63" s="98"/>
      <c r="N63" s="98">
        <f t="normal">IF(AF63="-","-",(AF63/AG62)*$AI$1)</f>
        <v>30.152027027027</v>
      </c>
      <c r="O63" s="98">
        <f t="normal">MIN(N62:N64)</f>
        <v>24.3243243243243</v>
      </c>
      <c r="P63" s="74"/>
      <c r="Q63" s="98"/>
      <c r="R63" s="74"/>
      <c r="S63" s="105">
        <v>1.75</v>
      </c>
      <c r="T63" s="106"/>
      <c r="U63" s="105"/>
      <c r="V63" s="105">
        <f t="shared" si="17"/>
        <v>59.29</v>
      </c>
      <c r="W63" s="106"/>
      <c r="X63" s="105"/>
      <c r="Y63" s="105">
        <v>40.71</v>
      </c>
      <c r="Z63" s="98" t="s">
        <v>34</v>
      </c>
      <c r="AA63" s="125"/>
      <c r="AB63" s="106" t="s">
        <v>34</v>
      </c>
      <c r="AC63" s="126"/>
      <c r="AE63" s="114">
        <v>50.48</v>
      </c>
      <c r="AF63" s="114">
        <v>29.75</v>
      </c>
      <c r="AG63" s="140"/>
    </row>
    <row r="64" spans="1:33">
      <c r="A64" s="90"/>
      <c r="B64" s="74" t="s">
        <v>77</v>
      </c>
      <c r="C64" s="91"/>
      <c r="D64" s="18"/>
      <c r="E64" s="18"/>
      <c r="F64" s="18"/>
      <c r="G64" s="18"/>
      <c r="H64" s="18"/>
      <c r="I64" s="18"/>
      <c r="J64" s="98">
        <f t="normal">IF(AE64="-","-",(AE64/AG62)*$AI$1)</f>
        <v>48.8006756756757</v>
      </c>
      <c r="K64" s="98"/>
      <c r="L64" s="74"/>
      <c r="M64" s="98"/>
      <c r="N64" s="98">
        <f t="normal">IF(AF64="-","-",(AF64/AG62)*$AI$1)</f>
        <v>26.5033783783784</v>
      </c>
      <c r="O64" s="98"/>
      <c r="P64" s="74"/>
      <c r="Q64" s="98"/>
      <c r="R64" s="74"/>
      <c r="S64" s="105">
        <v>1.67</v>
      </c>
      <c r="T64" s="106"/>
      <c r="U64" s="105"/>
      <c r="V64" s="105">
        <f t="shared" si="17"/>
        <v>59.64</v>
      </c>
      <c r="W64" s="106"/>
      <c r="X64" s="105"/>
      <c r="Y64" s="105">
        <v>40.36</v>
      </c>
      <c r="Z64" s="98" t="s">
        <v>34</v>
      </c>
      <c r="AA64" s="127"/>
      <c r="AB64" s="106" t="s">
        <v>34</v>
      </c>
      <c r="AC64" s="128"/>
      <c r="AE64" s="114">
        <v>48.15</v>
      </c>
      <c r="AF64" s="114">
        <v>26.15</v>
      </c>
      <c r="AG64" s="141"/>
    </row>
    <row r="65" spans="1:33" ht="15" customHeight="1">
      <c r="A65" s="79">
        <v>41059</v>
      </c>
      <c r="B65" s="71" t="s">
        <v>78</v>
      </c>
      <c r="C65" s="80" t="s">
        <v>79</v>
      </c>
      <c r="D65" s="12" t="s">
        <v>41</v>
      </c>
      <c r="E65" s="12" t="s">
        <v>80</v>
      </c>
      <c r="F65" s="12" t="s">
        <v>80</v>
      </c>
      <c r="G65" s="12" t="s">
        <v>81</v>
      </c>
      <c r="H65" s="12" t="s">
        <v>44</v>
      </c>
      <c r="I65" s="12" t="s">
        <v>34</v>
      </c>
      <c r="J65" s="97">
        <f t="normal">IF(AE65="-","-",(AE65/AG65)*$AI$1)</f>
        <v>561.668918918919</v>
      </c>
      <c r="K65" s="97">
        <f t="normal">MAX(J65:J67)</f>
        <v>583.307432432432</v>
      </c>
      <c r="L65" s="71">
        <f t="normal">IF(A65=0,"",(K65-K66)/K66)</f>
        <v>0.0512923554662525</v>
      </c>
      <c r="M65" s="97">
        <f t="normal">IF(J65="-","-",AVERAGE(J65:J67))</f>
        <v>566.608108108108</v>
      </c>
      <c r="N65" s="97">
        <f t="normal">IF(AF65="-","-",(AF65/AG65)*$AI$1)</f>
        <v>419.766891891892</v>
      </c>
      <c r="O65" s="97">
        <f t="normal">MAX(N65:N67)</f>
        <v>419.766891891892</v>
      </c>
      <c r="P65" s="71">
        <f t="normal">IF(A65=0,"",(O65-O66)/O66)</f>
        <v>0.112821752915256</v>
      </c>
      <c r="Q65" s="97">
        <f t="normal">IF(N65="-","-",AVERAGE(N65:N67))</f>
        <v>399</v>
      </c>
      <c r="R65" s="71">
        <f t="normal">IF(Q65="-","-",Q65/M65)</f>
        <v>0.704190417133726</v>
      </c>
      <c r="S65" s="103">
        <v>1.85</v>
      </c>
      <c r="T65" s="104">
        <f t="normal">AVERAGE(S65:S67)*10</f>
        <v>18.7</v>
      </c>
      <c r="U65" s="103">
        <f t="normal">((LARGE(S65:S67,1))-(SMALL(S65:S67,1)))/(((LARGE(S65:S67,1))+(SMALL(S65:S67,1)))/2)*100</f>
        <v>2.13903743315507</v>
      </c>
      <c r="V65" s="103">
        <f t="shared" si="17"/>
        <v>73.36</v>
      </c>
      <c r="W65" s="104">
        <f t="normal">AVERAGE(V65:V67)*10</f>
        <v>737.833333333333</v>
      </c>
      <c r="X65" s="103">
        <f t="normal">((LARGE(V65:V67,1))-(SMALL(V65:V67,1)))/(((LARGE(V65:V67,1))+(SMALL(V65:V67,1)))/2)*100</f>
        <v>1.42112742775935</v>
      </c>
      <c r="Y65" s="103">
        <v>26.64</v>
      </c>
      <c r="Z65" s="97" t="s">
        <v>34</v>
      </c>
      <c r="AA65" s="25" t="str">
        <f t="normal">IF(Z65="-","-",AVERAGE(Z65:Z67))</f>
        <v>-</v>
      </c>
      <c r="AB65" s="104">
        <v>7.06</v>
      </c>
      <c r="AC65" s="26">
        <f t="shared" ref="AC65" si="25">IF(AB65="-","-",AVERAGE(AB65:AB67))</f>
        <v>7.06</v>
      </c>
      <c r="AE65" s="114">
        <v>554.18</v>
      </c>
      <c r="AF65" s="114">
        <v>414.17</v>
      </c>
      <c r="AG65" s="139">
        <v>1.0656</v>
      </c>
    </row>
    <row r="66" spans="1:33">
      <c r="A66" s="81"/>
      <c r="B66" s="71" t="s">
        <v>78</v>
      </c>
      <c r="C66" s="82"/>
      <c r="D66" s="14"/>
      <c r="E66" s="14"/>
      <c r="F66" s="15"/>
      <c r="G66" s="14"/>
      <c r="H66" s="14"/>
      <c r="I66" s="14"/>
      <c r="J66" s="97">
        <f t="normal">IF(AE66="-","-",(AE66/AG65)*$AI$1)</f>
        <v>554.847972972973</v>
      </c>
      <c r="K66" s="97">
        <f t="normal">MIN(J65:J67)</f>
        <v>554.847972972973</v>
      </c>
      <c r="L66" s="71"/>
      <c r="M66" s="97"/>
      <c r="N66" s="97">
        <f t="normal">IF(AF66="-","-",(AF66/AG65)*$AI$1)</f>
        <v>377.209459459459</v>
      </c>
      <c r="O66" s="97">
        <f t="normal">MIN(N65:N67)</f>
        <v>377.209459459459</v>
      </c>
      <c r="P66" s="71"/>
      <c r="Q66" s="97"/>
      <c r="R66" s="71"/>
      <c r="S66" s="103">
        <v>1.87</v>
      </c>
      <c r="T66" s="104"/>
      <c r="U66" s="103"/>
      <c r="V66" s="103">
        <f t="shared" si="17"/>
        <v>74.41</v>
      </c>
      <c r="W66" s="104"/>
      <c r="X66" s="103"/>
      <c r="Y66" s="103">
        <v>25.59</v>
      </c>
      <c r="Z66" s="97" t="s">
        <v>34</v>
      </c>
      <c r="AA66" s="27"/>
      <c r="AB66" s="104" t="s">
        <v>34</v>
      </c>
      <c r="AC66" s="28"/>
      <c r="AE66" s="114">
        <v>547.45</v>
      </c>
      <c r="AF66" s="114">
        <v>372.18</v>
      </c>
      <c r="AG66" s="140"/>
    </row>
    <row r="67" spans="1:33">
      <c r="A67" s="83"/>
      <c r="B67" s="71" t="s">
        <v>78</v>
      </c>
      <c r="C67" s="84"/>
      <c r="D67" s="17"/>
      <c r="E67" s="17"/>
      <c r="F67" s="18"/>
      <c r="G67" s="17"/>
      <c r="H67" s="17"/>
      <c r="I67" s="17"/>
      <c r="J67" s="97">
        <f t="normal">IF(AE67="-","-",(AE67/AG65)*$AI$1)</f>
        <v>583.307432432432</v>
      </c>
      <c r="K67" s="97"/>
      <c r="L67" s="71"/>
      <c r="M67" s="97"/>
      <c r="N67" s="97">
        <f t="normal">IF(AF67="-","-",(AF67/AG65)*$AI$1)</f>
        <v>400.023648648649</v>
      </c>
      <c r="O67" s="97"/>
      <c r="P67" s="71"/>
      <c r="Q67" s="97"/>
      <c r="R67" s="71"/>
      <c r="S67" s="103">
        <v>1.89</v>
      </c>
      <c r="T67" s="104"/>
      <c r="U67" s="103"/>
      <c r="V67" s="103">
        <f t="shared" si="17"/>
        <v>73.58</v>
      </c>
      <c r="W67" s="104"/>
      <c r="X67" s="103"/>
      <c r="Y67" s="103">
        <v>26.42</v>
      </c>
      <c r="Z67" s="97" t="s">
        <v>34</v>
      </c>
      <c r="AA67" s="29"/>
      <c r="AB67" s="104" t="s">
        <v>34</v>
      </c>
      <c r="AC67" s="30"/>
      <c r="AE67" s="114">
        <v>575.53</v>
      </c>
      <c r="AF67" s="114">
        <v>394.69</v>
      </c>
      <c r="AG67" s="141"/>
    </row>
    <row r="68" spans="1:33" ht="15" customHeight="1">
      <c r="A68" s="85">
        <v>41059</v>
      </c>
      <c r="B68" s="74" t="s">
        <v>82</v>
      </c>
      <c r="C68" s="86" t="s">
        <v>79</v>
      </c>
      <c r="D68" s="87" t="s">
        <v>41</v>
      </c>
      <c r="E68" s="87" t="s">
        <v>80</v>
      </c>
      <c r="F68" s="87" t="s">
        <v>80</v>
      </c>
      <c r="G68" s="87" t="s">
        <v>81</v>
      </c>
      <c r="H68" s="87" t="s">
        <v>48</v>
      </c>
      <c r="I68" s="87" t="s">
        <v>34</v>
      </c>
      <c r="J68" s="98">
        <f t="normal">IF(AE68="-","-",(AE68/AG68)*$AI$1)</f>
        <v>166.408783783784</v>
      </c>
      <c r="K68" s="98">
        <f t="normal">MAX(J68:J70)</f>
        <v>213.212837837838</v>
      </c>
      <c r="L68" s="74">
        <f t="normal">IF(A68=0,"",(K68-K69)/K69)</f>
        <v>0.281259516413911</v>
      </c>
      <c r="M68" s="98">
        <f t="normal">IF(J68="-","-",AVERAGE(J68:J70))</f>
        <v>185.827702702703</v>
      </c>
      <c r="N68" s="98">
        <f t="normal">IF(AF68="-","-",(AF68/AG68)*$AI$1)</f>
        <v>112.560810810811</v>
      </c>
      <c r="O68" s="98">
        <f t="normal">MAX(N68:N70)</f>
        <v>125.939189189189</v>
      </c>
      <c r="P68" s="74">
        <f t="normal">IF(A68=0,"",(O68-O69)/O69)</f>
        <v>0.148428835489834</v>
      </c>
      <c r="Q68" s="98">
        <f t="normal">IF(N68="-","-",AVERAGE(N68:N70))</f>
        <v>116.054054054054</v>
      </c>
      <c r="R68" s="74">
        <f t="normal">IF(Q68="-","-",Q68/M68)</f>
        <v>0.624525043177893</v>
      </c>
      <c r="S68" s="105">
        <v>2.42</v>
      </c>
      <c r="T68" s="106">
        <f t="normal">AVERAGE(S68:S70)*10</f>
        <v>23.5333333333333</v>
      </c>
      <c r="U68" s="105">
        <f t="normal">((LARGE(S68:S70,1))-(SMALL(S68:S70,1)))/(((LARGE(S68:S70,1))+(SMALL(S68:S70,1)))/2)*100</f>
        <v>7.28051391862955</v>
      </c>
      <c r="V68" s="105">
        <f t="shared" si="17"/>
        <v>72.48</v>
      </c>
      <c r="W68" s="106">
        <f t="normal">AVERAGE(V68:V70)*10</f>
        <v>719.5</v>
      </c>
      <c r="X68" s="105">
        <f t="normal">((LARGE(V68:V70,1))-(SMALL(V68:V70,1)))/(((LARGE(V68:V70,1))+(SMALL(V68:V70,1)))/2)*100</f>
        <v>1.8941504178273</v>
      </c>
      <c r="Y68" s="105">
        <v>27.52</v>
      </c>
      <c r="Z68" s="98" t="s">
        <v>34</v>
      </c>
      <c r="AA68" s="123" t="str">
        <f t="normal">IF(Z68="-","-",AVERAGE(Z68:Z70))</f>
        <v>-</v>
      </c>
      <c r="AB68" s="106">
        <v>6.88</v>
      </c>
      <c r="AC68" s="124">
        <f t="shared" ref="AC68" si="26">IF(AB68="-","-",AVERAGE(AB68:AB70))</f>
        <v>6.88</v>
      </c>
      <c r="AE68" s="114">
        <v>164.19</v>
      </c>
      <c r="AF68" s="114">
        <v>111.06</v>
      </c>
      <c r="AG68" s="139">
        <v>1.0656</v>
      </c>
    </row>
    <row r="69" spans="1:33">
      <c r="A69" s="88"/>
      <c r="B69" s="74" t="s">
        <v>82</v>
      </c>
      <c r="C69" s="89"/>
      <c r="D69" s="15"/>
      <c r="E69" s="15"/>
      <c r="F69" s="15"/>
      <c r="G69" s="15"/>
      <c r="H69" s="15"/>
      <c r="I69" s="15"/>
      <c r="J69" s="98">
        <f t="normal">IF(AE69="-","-",(AE69/AG68)*$AI$1)</f>
        <v>177.861486486486</v>
      </c>
      <c r="K69" s="98">
        <f t="normal">MIN(J68:J70)</f>
        <v>166.408783783784</v>
      </c>
      <c r="L69" s="74"/>
      <c r="M69" s="98"/>
      <c r="N69" s="98">
        <f t="normal">IF(AF69="-","-",(AF69/AG68)*$AI$1)</f>
        <v>109.662162162162</v>
      </c>
      <c r="O69" s="98">
        <f t="normal">MIN(N68:N70)</f>
        <v>109.662162162162</v>
      </c>
      <c r="P69" s="74"/>
      <c r="Q69" s="98"/>
      <c r="R69" s="74"/>
      <c r="S69" s="105">
        <v>2.39</v>
      </c>
      <c r="T69" s="106"/>
      <c r="U69" s="105"/>
      <c r="V69" s="105">
        <f t="shared" si="17"/>
        <v>72.25</v>
      </c>
      <c r="W69" s="106"/>
      <c r="X69" s="105"/>
      <c r="Y69" s="105">
        <v>27.75</v>
      </c>
      <c r="Z69" s="98" t="s">
        <v>34</v>
      </c>
      <c r="AA69" s="125"/>
      <c r="AB69" s="106" t="s">
        <v>34</v>
      </c>
      <c r="AC69" s="126"/>
      <c r="AE69" s="114">
        <v>175.49</v>
      </c>
      <c r="AF69" s="114">
        <v>108.2</v>
      </c>
      <c r="AG69" s="140"/>
    </row>
    <row r="70" spans="1:33">
      <c r="A70" s="90"/>
      <c r="B70" s="74" t="s">
        <v>82</v>
      </c>
      <c r="C70" s="91"/>
      <c r="D70" s="18"/>
      <c r="E70" s="18"/>
      <c r="F70" s="18"/>
      <c r="G70" s="18"/>
      <c r="H70" s="18"/>
      <c r="I70" s="18"/>
      <c r="J70" s="98">
        <f t="normal">IF(AE70="-","-",(AE70/AG68)*$AI$1)</f>
        <v>213.212837837838</v>
      </c>
      <c r="K70" s="98"/>
      <c r="L70" s="74"/>
      <c r="M70" s="98"/>
      <c r="N70" s="98">
        <f t="normal">IF(AF70="-","-",(AF70/AG68)*$AI$1)</f>
        <v>125.939189189189</v>
      </c>
      <c r="O70" s="98"/>
      <c r="P70" s="74"/>
      <c r="Q70" s="98"/>
      <c r="R70" s="74"/>
      <c r="S70" s="105">
        <v>2.25</v>
      </c>
      <c r="T70" s="106"/>
      <c r="U70" s="105"/>
      <c r="V70" s="105">
        <f t="shared" si="17"/>
        <v>71.12</v>
      </c>
      <c r="W70" s="106"/>
      <c r="X70" s="105"/>
      <c r="Y70" s="105">
        <v>28.88</v>
      </c>
      <c r="Z70" s="98" t="s">
        <v>34</v>
      </c>
      <c r="AA70" s="127"/>
      <c r="AB70" s="106" t="s">
        <v>34</v>
      </c>
      <c r="AC70" s="128"/>
      <c r="AE70" s="114">
        <v>210.37</v>
      </c>
      <c r="AF70" s="114">
        <v>124.26</v>
      </c>
      <c r="AG70" s="141"/>
    </row>
    <row r="71" spans="1:33" ht="15" customHeight="1">
      <c r="A71" s="79">
        <v>41059</v>
      </c>
      <c r="B71" s="71" t="s">
        <v>83</v>
      </c>
      <c r="C71" s="80" t="s">
        <v>84</v>
      </c>
      <c r="D71" s="12" t="s">
        <v>41</v>
      </c>
      <c r="E71" s="12" t="s">
        <v>74</v>
      </c>
      <c r="F71" s="12" t="s">
        <v>85</v>
      </c>
      <c r="G71" s="12" t="s">
        <v>34</v>
      </c>
      <c r="H71" s="12" t="s">
        <v>44</v>
      </c>
      <c r="I71" s="12" t="s">
        <v>34</v>
      </c>
      <c r="J71" s="97">
        <f t="normal">IF(AE71="-","-",(AE71/AG71)*$AI$1)</f>
        <v>688.966216216216</v>
      </c>
      <c r="K71" s="97">
        <f t="normal">MAX(J71:J73)</f>
        <v>690.527027027027</v>
      </c>
      <c r="L71" s="71">
        <f t="normal">IF(A71=0,"",(K71-K72)/K72)</f>
        <v>0.0832829840684327</v>
      </c>
      <c r="M71" s="97">
        <f t="normal">IF(J71="-","-",AVERAGE(J71:J73))</f>
        <v>672.310810810811</v>
      </c>
      <c r="N71" s="97">
        <f t="normal">IF(AF71="-","-",(AF71/AG71)*$AI$1)</f>
        <v>559.682432432433</v>
      </c>
      <c r="O71" s="97">
        <f t="normal">MAX(N71:N73)</f>
        <v>559.682432432433</v>
      </c>
      <c r="P71" s="71">
        <f t="normal">IF(A71=0,"",(O71-O72)/O72)</f>
        <v>0.0392577536886482</v>
      </c>
      <c r="Q71" s="97">
        <f t="normal">IF(N71="-","-",AVERAGE(N71:N73))</f>
        <v>547.243243243243</v>
      </c>
      <c r="R71" s="71">
        <f t="normal">IF(Q71="-","-",Q71/M71)</f>
        <v>0.813973588470583</v>
      </c>
      <c r="S71" s="103">
        <v>2.07</v>
      </c>
      <c r="T71" s="104">
        <f t="normal">AVERAGE(S71:S73)*10</f>
        <v>20.3333333333333</v>
      </c>
      <c r="U71" s="103">
        <f t="normal">((LARGE(S71:S73,1))-(SMALL(S71:S73,1)))/(((LARGE(S71:S73,1))+(SMALL(S71:S73,1)))/2)*100</f>
        <v>4.44444444444444</v>
      </c>
      <c r="V71" s="103">
        <f t="shared" si="17"/>
        <v>68.69</v>
      </c>
      <c r="W71" s="104">
        <f t="normal">AVERAGE(V71:V73)*10</f>
        <v>688</v>
      </c>
      <c r="X71" s="103">
        <f t="normal">((LARGE(V71:V73,1))-(SMALL(V71:V73,1)))/(((LARGE(V71:V73,1))+(SMALL(V71:V73,1)))/2)*100</f>
        <v>0.479268027013286</v>
      </c>
      <c r="Y71" s="103">
        <v>31.31</v>
      </c>
      <c r="Z71" s="97" t="s">
        <v>34</v>
      </c>
      <c r="AA71" s="25" t="str">
        <f t="normal">IF(Z71="-","-",AVERAGE(Z71:Z73))</f>
        <v>-</v>
      </c>
      <c r="AB71" s="104">
        <v>7.2</v>
      </c>
      <c r="AC71" s="26">
        <f t="shared" ref="AC71" si="27">IF(AB71="-","-",AVERAGE(AB71:AB73))</f>
        <v>7.2</v>
      </c>
      <c r="AE71" s="114">
        <v>679.78</v>
      </c>
      <c r="AF71" s="114">
        <v>552.22</v>
      </c>
      <c r="AG71" s="139">
        <v>1.0656</v>
      </c>
    </row>
    <row r="72" spans="1:33">
      <c r="A72" s="81"/>
      <c r="B72" s="71" t="s">
        <v>83</v>
      </c>
      <c r="C72" s="82"/>
      <c r="D72" s="14"/>
      <c r="E72" s="14"/>
      <c r="F72" s="14"/>
      <c r="G72" s="14"/>
      <c r="H72" s="14"/>
      <c r="I72" s="14"/>
      <c r="J72" s="97">
        <f t="normal">IF(AE72="-","-",(AE72/AG71)*$AI$1)</f>
        <v>637.439189189189</v>
      </c>
      <c r="K72" s="97">
        <f t="normal">MIN(J71:J73)</f>
        <v>637.439189189189</v>
      </c>
      <c r="L72" s="71"/>
      <c r="M72" s="97"/>
      <c r="N72" s="97">
        <f t="normal">IF(AF72="-","-",(AF72/AG71)*$AI$1)</f>
        <v>538.540540540541</v>
      </c>
      <c r="O72" s="97">
        <f t="normal">MIN(N71:N73)</f>
        <v>538.540540540541</v>
      </c>
      <c r="P72" s="71"/>
      <c r="Q72" s="97"/>
      <c r="R72" s="71"/>
      <c r="S72" s="103">
        <v>2.05</v>
      </c>
      <c r="T72" s="104"/>
      <c r="U72" s="103"/>
      <c r="V72" s="103">
        <f t="shared" si="17"/>
        <v>68.69</v>
      </c>
      <c r="W72" s="104"/>
      <c r="X72" s="103"/>
      <c r="Y72" s="103">
        <v>31.31</v>
      </c>
      <c r="Z72" s="97" t="s">
        <v>34</v>
      </c>
      <c r="AA72" s="27"/>
      <c r="AB72" s="104" t="s">
        <v>34</v>
      </c>
      <c r="AC72" s="28"/>
      <c r="AE72" s="114">
        <v>628.94</v>
      </c>
      <c r="AF72" s="114">
        <v>531.36</v>
      </c>
      <c r="AG72" s="140"/>
    </row>
    <row r="73" spans="1:33">
      <c r="A73" s="83"/>
      <c r="B73" s="71" t="s">
        <v>83</v>
      </c>
      <c r="C73" s="84"/>
      <c r="D73" s="17"/>
      <c r="E73" s="17"/>
      <c r="F73" s="17"/>
      <c r="G73" s="17"/>
      <c r="H73" s="17"/>
      <c r="I73" s="17"/>
      <c r="J73" s="97">
        <f t="normal">IF(AE73="-","-",(AE73/AG71)*$AI$1)</f>
        <v>690.527027027027</v>
      </c>
      <c r="K73" s="97"/>
      <c r="L73" s="71"/>
      <c r="M73" s="97"/>
      <c r="N73" s="97">
        <f t="normal">IF(AF73="-","-",(AF73/AG71)*$AI$1)</f>
        <v>543.506756756757</v>
      </c>
      <c r="O73" s="97"/>
      <c r="P73" s="71"/>
      <c r="Q73" s="97"/>
      <c r="R73" s="71"/>
      <c r="S73" s="103">
        <v>1.98</v>
      </c>
      <c r="T73" s="104"/>
      <c r="U73" s="103"/>
      <c r="V73" s="103">
        <f t="shared" si="17"/>
        <v>69.02</v>
      </c>
      <c r="W73" s="104"/>
      <c r="X73" s="103"/>
      <c r="Y73" s="103">
        <v>30.98</v>
      </c>
      <c r="Z73" s="97" t="s">
        <v>34</v>
      </c>
      <c r="AA73" s="29"/>
      <c r="AB73" s="104" t="s">
        <v>34</v>
      </c>
      <c r="AC73" s="30"/>
      <c r="AE73" s="114">
        <v>681.32</v>
      </c>
      <c r="AF73" s="114">
        <v>536.26</v>
      </c>
      <c r="AG73" s="141"/>
    </row>
    <row r="74" spans="1:33" ht="15" customHeight="1">
      <c r="A74" s="85">
        <v>41059</v>
      </c>
      <c r="B74" s="74" t="s">
        <v>86</v>
      </c>
      <c r="C74" s="86" t="s">
        <v>84</v>
      </c>
      <c r="D74" s="87" t="s">
        <v>41</v>
      </c>
      <c r="E74" s="87" t="s">
        <v>74</v>
      </c>
      <c r="F74" s="87" t="s">
        <v>85</v>
      </c>
      <c r="G74" s="87" t="s">
        <v>34</v>
      </c>
      <c r="H74" s="87" t="s">
        <v>48</v>
      </c>
      <c r="I74" s="87" t="s">
        <v>34</v>
      </c>
      <c r="J74" s="98" t="str">
        <f t="normal">IF(AE74="-","-",(AE74/AG74)*$AI$1)</f>
        <v>-</v>
      </c>
      <c r="K74" s="98">
        <f t="normal">MAX(J74:J76)</f>
        <v>151.85472972973</v>
      </c>
      <c r="L74" s="74">
        <f t="normal">IF(A74=0,"",(K74-K75)/K75)</f>
        <v>0.0285576989084919</v>
      </c>
      <c r="M74" s="98" t="str">
        <f t="normal">IF(J74="-","-",AVERAGE(J74:J76))</f>
        <v>-</v>
      </c>
      <c r="N74" s="98" t="str">
        <f t="normal">IF(AF74="-","-",(AF74/AG74)*$AI$1)</f>
        <v>-</v>
      </c>
      <c r="O74" s="98">
        <f t="normal">MAX(N74:N76)</f>
        <v>99.1418918918919</v>
      </c>
      <c r="P74" s="74">
        <f t="normal">IF(A74=0,"",(O74-O75)/O75)</f>
        <v>0.00565436414105057</v>
      </c>
      <c r="Q74" s="98" t="str">
        <f t="normal">IF(N74="-","-",AVERAGE(N74:N76))</f>
        <v>-</v>
      </c>
      <c r="R74" s="74" t="str">
        <f t="normal">IF(Q74="-","-",Q74/M74)</f>
        <v>-</v>
      </c>
      <c r="S74" s="105">
        <v>2.48</v>
      </c>
      <c r="T74" s="106">
        <f t="normal">AVERAGE(S74:S76)*10</f>
        <v>24.7</v>
      </c>
      <c r="U74" s="105">
        <f t="normal">((LARGE(S74:S76,1))-(SMALL(S74:S76,1)))/(((LARGE(S74:S76,1))+(SMALL(S74:S76,1)))/2)*100</f>
        <v>0.809716599190284</v>
      </c>
      <c r="V74" s="105">
        <f t="shared" si="17"/>
        <v>60.52</v>
      </c>
      <c r="W74" s="106">
        <f t="normal">AVERAGE(V74:V76)*10</f>
        <v>599.4</v>
      </c>
      <c r="X74" s="105">
        <f t="normal">((LARGE(V74:V76,1))-(SMALL(V74:V76,1)))/(((LARGE(V74:V76,1))+(SMALL(V74:V76,1)))/2)*100</f>
        <v>1.851079796548</v>
      </c>
      <c r="Y74" s="105">
        <v>39.48</v>
      </c>
      <c r="Z74" s="98" t="s">
        <v>34</v>
      </c>
      <c r="AA74" s="123" t="str">
        <f t="normal">IF(Z74="-","-",AVERAGE(Z74:Z76))</f>
        <v>-</v>
      </c>
      <c r="AB74" s="106">
        <v>7.7</v>
      </c>
      <c r="AC74" s="124">
        <f t="shared" ref="AC74" si="28">IF(AB74="-","-",AVERAGE(AB74:AB76))</f>
        <v>7.7</v>
      </c>
      <c r="AE74" s="114" t="s">
        <v>34</v>
      </c>
      <c r="AF74" s="114" t="s">
        <v>34</v>
      </c>
      <c r="AG74" s="139">
        <v>1.0656</v>
      </c>
    </row>
    <row r="75" spans="1:33">
      <c r="A75" s="88"/>
      <c r="B75" s="74" t="s">
        <v>86</v>
      </c>
      <c r="C75" s="89"/>
      <c r="D75" s="15"/>
      <c r="E75" s="15"/>
      <c r="F75" s="15"/>
      <c r="G75" s="15"/>
      <c r="H75" s="15"/>
      <c r="I75" s="15"/>
      <c r="J75" s="98">
        <f t="normal">IF(AE75="-","-",(AE75/AG74)*$AI$1)</f>
        <v>147.638513513514</v>
      </c>
      <c r="K75" s="98">
        <f t="normal">MIN(J74:J76)</f>
        <v>147.638513513514</v>
      </c>
      <c r="L75" s="74"/>
      <c r="M75" s="98"/>
      <c r="N75" s="98">
        <f t="normal">IF(AF75="-","-",(AF75/AG74)*$AI$1)</f>
        <v>98.5844594594595</v>
      </c>
      <c r="O75" s="98">
        <f t="normal">MIN(N74:N76)</f>
        <v>98.5844594594595</v>
      </c>
      <c r="P75" s="74"/>
      <c r="Q75" s="98"/>
      <c r="R75" s="74"/>
      <c r="S75" s="105">
        <v>2.46</v>
      </c>
      <c r="T75" s="106"/>
      <c r="U75" s="105"/>
      <c r="V75" s="105">
        <f t="shared" si="17"/>
        <v>59.89</v>
      </c>
      <c r="W75" s="106"/>
      <c r="X75" s="105"/>
      <c r="Y75" s="105">
        <v>40.11</v>
      </c>
      <c r="Z75" s="98" t="s">
        <v>34</v>
      </c>
      <c r="AA75" s="125"/>
      <c r="AB75" s="106" t="s">
        <v>34</v>
      </c>
      <c r="AC75" s="126"/>
      <c r="AE75" s="114">
        <v>145.67</v>
      </c>
      <c r="AF75" s="114">
        <v>97.27</v>
      </c>
      <c r="AG75" s="140"/>
    </row>
    <row r="76" spans="1:33">
      <c r="A76" s="90"/>
      <c r="B76" s="74" t="s">
        <v>86</v>
      </c>
      <c r="C76" s="91"/>
      <c r="D76" s="18"/>
      <c r="E76" s="18"/>
      <c r="F76" s="18"/>
      <c r="G76" s="18"/>
      <c r="H76" s="18"/>
      <c r="I76" s="18"/>
      <c r="J76" s="98">
        <f t="normal">IF(AE76="-","-",(AE76/AG74)*$AI$1)</f>
        <v>151.85472972973</v>
      </c>
      <c r="K76" s="98"/>
      <c r="L76" s="74"/>
      <c r="M76" s="98"/>
      <c r="N76" s="98">
        <f t="normal">IF(AF76="-","-",(AF76/AG74)*$AI$1)</f>
        <v>99.1418918918919</v>
      </c>
      <c r="O76" s="98"/>
      <c r="P76" s="74"/>
      <c r="Q76" s="98"/>
      <c r="R76" s="74"/>
      <c r="S76" s="105">
        <v>2.47</v>
      </c>
      <c r="T76" s="106"/>
      <c r="U76" s="105"/>
      <c r="V76" s="105">
        <f t="shared" si="17"/>
        <v>59.41</v>
      </c>
      <c r="W76" s="106"/>
      <c r="X76" s="105"/>
      <c r="Y76" s="105">
        <v>40.59</v>
      </c>
      <c r="Z76" s="98" t="s">
        <v>34</v>
      </c>
      <c r="AA76" s="127"/>
      <c r="AB76" s="106" t="s">
        <v>34</v>
      </c>
      <c r="AC76" s="128"/>
      <c r="AE76" s="114">
        <v>149.83</v>
      </c>
      <c r="AF76" s="114">
        <v>97.82</v>
      </c>
      <c r="AG76" s="141"/>
    </row>
    <row r="77" spans="1:33" ht="15" customHeight="1">
      <c r="A77" s="79">
        <v>41059</v>
      </c>
      <c r="B77" s="71" t="s">
        <v>87</v>
      </c>
      <c r="C77" s="80" t="s">
        <v>88</v>
      </c>
      <c r="D77" s="12" t="s">
        <v>41</v>
      </c>
      <c r="E77" s="12" t="s">
        <v>74</v>
      </c>
      <c r="F77" s="12" t="s">
        <v>75</v>
      </c>
      <c r="G77" s="12" t="s">
        <v>89</v>
      </c>
      <c r="H77" s="12" t="s">
        <v>34</v>
      </c>
      <c r="I77" s="12" t="s">
        <v>90</v>
      </c>
      <c r="J77" s="97">
        <f t="normal">IF(AE77="-","-",(AE77/AG77)*$AI$1)</f>
        <v>404.584459459459</v>
      </c>
      <c r="K77" s="97">
        <f t="normal">MAX(J77:J79)</f>
        <v>469.094594594595</v>
      </c>
      <c r="L77" s="71">
        <f t="normal">IF(A77=0,"",(K77-K78)/K78)</f>
        <v>0.159447881960971</v>
      </c>
      <c r="M77" s="97">
        <f t="normal">IF(J77="-","-",AVERAGE(J77:J79))</f>
        <v>436.839527027027</v>
      </c>
      <c r="N77" s="97">
        <f t="normal">IF(AF77="-","-",(AF77/AG77)*$AI$1)</f>
        <v>339.233108108108</v>
      </c>
      <c r="O77" s="97">
        <f t="normal">MAX(N77:N79)</f>
        <v>379.185810810811</v>
      </c>
      <c r="P77" s="71">
        <f t="normal">IF(A77=0,"",(O77-O78)/O78)</f>
        <v>0.117773595052433</v>
      </c>
      <c r="Q77" s="97">
        <f t="normal">IF(N77="-","-",AVERAGE(N77:N79))</f>
        <v>359.209459459459</v>
      </c>
      <c r="R77" s="71">
        <f t="normal">IF(Q77="-","-",Q77/M77)</f>
        <v>0.822291567578854</v>
      </c>
      <c r="S77" s="103">
        <v>4.31</v>
      </c>
      <c r="T77" s="104">
        <f t="normal">AVERAGE(S77:S79)*10</f>
        <v>43.1</v>
      </c>
      <c r="U77" s="103">
        <f t="normal">((LARGE(S77:S79,1))-(SMALL(S77:S79,1)))/(((LARGE(S77:S79,1))+(SMALL(S77:S79,1)))/2)*100</f>
        <v>0</v>
      </c>
      <c r="V77" s="103">
        <v>85.94</v>
      </c>
      <c r="W77" s="104">
        <f t="normal">AVERAGE(V77:V79)*10</f>
        <v>859.4</v>
      </c>
      <c r="X77" s="103">
        <f t="normal">((LARGE(V77:V79,1))-(SMALL(V77:V79,1)))/(((LARGE(V77:V79,1))+(SMALL(V77:V79,1)))/2)*100</f>
        <v>0</v>
      </c>
      <c r="Y77" s="103">
        <f t="normal">100-V77</f>
        <v>14.06</v>
      </c>
      <c r="Z77" s="97" t="s">
        <v>34</v>
      </c>
      <c r="AA77" s="25" t="str">
        <f t="normal">IF(Z77="-","-",AVERAGE(Z77:Z79))</f>
        <v>-</v>
      </c>
      <c r="AB77" s="104" t="s">
        <v>34</v>
      </c>
      <c r="AC77" s="26" t="str">
        <f t="shared" ref="AC77" si="29">IF(AB77="-","-",AVERAGE(AB77:AB79))</f>
        <v>-</v>
      </c>
      <c r="AE77" s="114">
        <v>399.19</v>
      </c>
      <c r="AF77" s="114">
        <v>334.71</v>
      </c>
      <c r="AG77" s="139">
        <v>1.0656</v>
      </c>
    </row>
    <row r="78" spans="1:33">
      <c r="A78" s="81"/>
      <c r="B78" s="71" t="s">
        <v>87</v>
      </c>
      <c r="C78" s="82"/>
      <c r="D78" s="14"/>
      <c r="E78" s="14"/>
      <c r="F78" s="15"/>
      <c r="G78" s="14"/>
      <c r="H78" s="14"/>
      <c r="I78" s="14"/>
      <c r="J78" s="97" t="s">
        <v>34</v>
      </c>
      <c r="K78" s="97">
        <f t="normal">MIN(J77:J79)</f>
        <v>404.584459459459</v>
      </c>
      <c r="L78" s="71"/>
      <c r="M78" s="97"/>
      <c r="N78" s="97" t="s">
        <v>34</v>
      </c>
      <c r="O78" s="97">
        <f t="normal">MIN(N77:N79)</f>
        <v>339.233108108108</v>
      </c>
      <c r="P78" s="71"/>
      <c r="Q78" s="97"/>
      <c r="R78" s="71"/>
      <c r="S78" s="103" t="s">
        <v>34</v>
      </c>
      <c r="T78" s="104"/>
      <c r="U78" s="103"/>
      <c r="V78" s="103" t="s">
        <v>34</v>
      </c>
      <c r="W78" s="104"/>
      <c r="X78" s="103"/>
      <c r="Y78" s="103" t="s">
        <v>34</v>
      </c>
      <c r="Z78" s="97" t="s">
        <v>34</v>
      </c>
      <c r="AA78" s="27"/>
      <c r="AB78" s="104" t="s">
        <v>34</v>
      </c>
      <c r="AC78" s="28"/>
      <c r="AE78" s="114">
        <v>246.5</v>
      </c>
      <c r="AF78" s="114">
        <v>214.87</v>
      </c>
      <c r="AG78" s="140"/>
    </row>
    <row r="79" spans="1:33">
      <c r="A79" s="83"/>
      <c r="B79" s="71" t="s">
        <v>87</v>
      </c>
      <c r="C79" s="84"/>
      <c r="D79" s="17"/>
      <c r="E79" s="17"/>
      <c r="F79" s="18"/>
      <c r="G79" s="17"/>
      <c r="H79" s="17"/>
      <c r="I79" s="17"/>
      <c r="J79" s="97">
        <f t="normal">IF(AE79="-","-",(AE79/AG77)*$AI$1)</f>
        <v>469.094594594595</v>
      </c>
      <c r="K79" s="97"/>
      <c r="L79" s="71"/>
      <c r="M79" s="97"/>
      <c r="N79" s="97">
        <f t="normal">IF(AF79="-","-",(AF79/AG77)*$AI$1)</f>
        <v>379.185810810811</v>
      </c>
      <c r="O79" s="97"/>
      <c r="P79" s="71"/>
      <c r="Q79" s="97"/>
      <c r="R79" s="71"/>
      <c r="S79" s="103" t="s">
        <v>34</v>
      </c>
      <c r="T79" s="104"/>
      <c r="U79" s="103"/>
      <c r="V79" s="103" t="s">
        <v>34</v>
      </c>
      <c r="W79" s="104"/>
      <c r="X79" s="103"/>
      <c r="Y79" s="103" t="s">
        <v>34</v>
      </c>
      <c r="Z79" s="97" t="s">
        <v>34</v>
      </c>
      <c r="AA79" s="29"/>
      <c r="AB79" s="104" t="s">
        <v>34</v>
      </c>
      <c r="AC79" s="30"/>
      <c r="AE79" s="114">
        <v>462.84</v>
      </c>
      <c r="AF79" s="114">
        <v>374.13</v>
      </c>
      <c r="AG79" s="141"/>
    </row>
    <row r="80" spans="1:33">
      <c r="A80" s="79">
        <v>41059</v>
      </c>
      <c r="B80" s="71" t="s">
        <v>91</v>
      </c>
      <c r="C80" s="80" t="s">
        <v>88</v>
      </c>
      <c r="D80" s="12" t="s">
        <v>41</v>
      </c>
      <c r="E80" s="12" t="s">
        <v>74</v>
      </c>
      <c r="F80" s="12" t="s">
        <v>85</v>
      </c>
      <c r="G80" s="12" t="s">
        <v>92</v>
      </c>
      <c r="H80" s="12" t="s">
        <v>44</v>
      </c>
      <c r="I80" s="12" t="s">
        <v>34</v>
      </c>
      <c r="J80" s="97">
        <f t="normal">IF(AE80="-","-",(AE80/AG80)*$AI$1)</f>
        <v>404.898648648649</v>
      </c>
      <c r="K80" s="97">
        <f t="normal">MAX(J80:J82)</f>
        <v>404.898648648649</v>
      </c>
      <c r="L80" s="71">
        <f t="normal">IF(A80=0,"",(K80-K81)/K81)</f>
        <v>0.0601034894520365</v>
      </c>
      <c r="M80" s="97">
        <f t="normal">IF(J80="-","-",AVERAGE(J80:J82))</f>
        <v>391.793918918919</v>
      </c>
      <c r="N80" s="97">
        <f t="normal">IF(AF80="-","-",(AF80/AG80)*$AI$1)</f>
        <v>330.111486486486</v>
      </c>
      <c r="O80" s="97">
        <f t="normal">MAX(N80:N82)</f>
        <v>330.111486486486</v>
      </c>
      <c r="P80" s="71">
        <f t="normal">IF(A80=0,"",(O80-O81)/O81)</f>
        <v>0.0799045124498517</v>
      </c>
      <c r="Q80" s="97">
        <f t="normal">IF(N80="-","-",AVERAGE(N80:N82))</f>
        <v>313.966216216216</v>
      </c>
      <c r="R80" s="71">
        <f t="normal">IF(Q80="-","-",Q80/M80)</f>
        <v>0.801355511291616</v>
      </c>
      <c r="S80" s="103">
        <v>3.18</v>
      </c>
      <c r="T80" s="104">
        <f t="normal">AVERAGE(S80:S82)*10</f>
        <v>31.4666666666667</v>
      </c>
      <c r="U80" s="103">
        <f t="normal">((LARGE(S80:S82,1))-(SMALL(S80:S82,1)))/(((LARGE(S80:S82,1))+(SMALL(S80:S82,1)))/2)*100</f>
        <v>1.90476190476191</v>
      </c>
      <c r="V80" s="103">
        <f t="shared" ref="V80:V88" si="30">100-Y80</f>
        <v>65.83</v>
      </c>
      <c r="W80" s="104">
        <f t="normal">AVERAGE(V80:V82)*10</f>
        <v>651.333333333333</v>
      </c>
      <c r="X80" s="103">
        <f t="normal">((LARGE(V80:V82,1))-(SMALL(V80:V82,1)))/(((LARGE(V80:V82,1))+(SMALL(V80:V82,1)))/2)*100</f>
        <v>2.42927429274292</v>
      </c>
      <c r="Y80" s="103">
        <v>34.17</v>
      </c>
      <c r="Z80" s="97" t="s">
        <v>34</v>
      </c>
      <c r="AA80" s="25" t="str">
        <f t="normal">IF(Z80="-","-",AVERAGE(Z80:Z82))</f>
        <v>-</v>
      </c>
      <c r="AB80" s="104">
        <v>8.45</v>
      </c>
      <c r="AC80" s="26">
        <f t="shared" ref="AC80" si="31">IF(AB80="-","-",AVERAGE(AB80:AB82))</f>
        <v>8.45</v>
      </c>
      <c r="AE80" s="114">
        <v>399.5</v>
      </c>
      <c r="AF80" s="114">
        <v>325.71</v>
      </c>
      <c r="AG80" s="139">
        <v>1.0656</v>
      </c>
    </row>
    <row r="81" spans="1:33">
      <c r="A81" s="81"/>
      <c r="B81" s="71" t="s">
        <v>91</v>
      </c>
      <c r="C81" s="82"/>
      <c r="D81" s="14"/>
      <c r="E81" s="14"/>
      <c r="F81" s="14"/>
      <c r="G81" s="14"/>
      <c r="H81" s="14"/>
      <c r="I81" s="14"/>
      <c r="J81" s="97">
        <f t="normal">IF(AE81="-","-",(AE81/AG80)*$AI$1)</f>
        <v>381.942567567568</v>
      </c>
      <c r="K81" s="97">
        <f t="normal">MIN(J80:J82)</f>
        <v>381.942567567568</v>
      </c>
      <c r="L81" s="71"/>
      <c r="M81" s="97"/>
      <c r="N81" s="97">
        <v>305.685810810811</v>
      </c>
      <c r="O81" s="97">
        <f t="normal">MIN(N80:N82)</f>
        <v>305.685810810811</v>
      </c>
      <c r="P81" s="71"/>
      <c r="Q81" s="97"/>
      <c r="R81" s="71"/>
      <c r="S81" s="103">
        <v>3.14</v>
      </c>
      <c r="T81" s="104"/>
      <c r="U81" s="103"/>
      <c r="V81" s="103">
        <f t="shared" si="30"/>
        <v>65.32</v>
      </c>
      <c r="W81" s="104"/>
      <c r="X81" s="103"/>
      <c r="Y81" s="103">
        <v>34.68</v>
      </c>
      <c r="Z81" s="97" t="s">
        <v>34</v>
      </c>
      <c r="AA81" s="27"/>
      <c r="AB81" s="104" t="s">
        <v>34</v>
      </c>
      <c r="AC81" s="28"/>
      <c r="AE81" s="114">
        <v>376.85</v>
      </c>
      <c r="AF81" s="114">
        <v>301.61</v>
      </c>
      <c r="AG81" s="140"/>
    </row>
    <row r="82" spans="1:33">
      <c r="A82" s="83"/>
      <c r="B82" s="71" t="s">
        <v>91</v>
      </c>
      <c r="C82" s="84"/>
      <c r="D82" s="17"/>
      <c r="E82" s="17"/>
      <c r="F82" s="17"/>
      <c r="G82" s="17"/>
      <c r="H82" s="17"/>
      <c r="I82" s="17"/>
      <c r="J82" s="97">
        <f t="normal">IF(AE82="-","-",(AE82/AG80)*$AI$1)</f>
        <v>388.540540540541</v>
      </c>
      <c r="K82" s="97"/>
      <c r="L82" s="71"/>
      <c r="M82" s="97"/>
      <c r="N82" s="97">
        <f t="normal">IF(AF82="-","-",(AF82/AG80)*$AI$1)</f>
        <v>306.101351351351</v>
      </c>
      <c r="O82" s="97"/>
      <c r="P82" s="71"/>
      <c r="Q82" s="97"/>
      <c r="R82" s="71"/>
      <c r="S82" s="103">
        <v>3.12</v>
      </c>
      <c r="T82" s="104"/>
      <c r="U82" s="103"/>
      <c r="V82" s="103">
        <f t="shared" si="30"/>
        <v>64.25</v>
      </c>
      <c r="W82" s="104"/>
      <c r="X82" s="103"/>
      <c r="Y82" s="103">
        <v>35.75</v>
      </c>
      <c r="Z82" s="97" t="s">
        <v>34</v>
      </c>
      <c r="AA82" s="29"/>
      <c r="AB82" s="104" t="s">
        <v>34</v>
      </c>
      <c r="AC82" s="30"/>
      <c r="AE82" s="114">
        <v>383.36</v>
      </c>
      <c r="AF82" s="114">
        <v>302.02</v>
      </c>
      <c r="AG82" s="141"/>
    </row>
    <row r="83" spans="1:33">
      <c r="A83" s="79">
        <v>41059</v>
      </c>
      <c r="B83" s="71" t="s">
        <v>93</v>
      </c>
      <c r="C83" s="80" t="s">
        <v>88</v>
      </c>
      <c r="D83" s="12" t="s">
        <v>41</v>
      </c>
      <c r="E83" s="12" t="s">
        <v>74</v>
      </c>
      <c r="F83" s="12" t="s">
        <v>85</v>
      </c>
      <c r="G83" s="12" t="s">
        <v>92</v>
      </c>
      <c r="H83" s="12" t="s">
        <v>94</v>
      </c>
      <c r="I83" s="12" t="s">
        <v>34</v>
      </c>
      <c r="J83" s="97">
        <f t="normal">IF(AE83="-","-",(AE83/AG83)*$AI$1)</f>
        <v>282.415540540541</v>
      </c>
      <c r="K83" s="97">
        <f t="normal">MAX(J83:J85)</f>
        <v>282.415540540541</v>
      </c>
      <c r="L83" s="71">
        <f t="normal">IF(A83=0,"",(K83-K84)/K84)</f>
        <v>0.013567583296959</v>
      </c>
      <c r="M83" s="97">
        <f t="normal">IF(J83="-","-",AVERAGE(J83:J85))</f>
        <v>280.525337837838</v>
      </c>
      <c r="N83" s="97">
        <f t="normal">IF(AF83="-","-",(AF83/AG83)*$AI$1)</f>
        <v>242.179054054054</v>
      </c>
      <c r="O83" s="97">
        <f t="normal">MAX(N83:N85)</f>
        <v>242.179054054054</v>
      </c>
      <c r="P83" s="71">
        <f t="normal">IF(A83=0,"",(O83-O84)/O84)</f>
        <v>0.106045176819108</v>
      </c>
      <c r="Q83" s="97">
        <f t="normal">IF(N83="-","-",AVERAGE(N83:N85))</f>
        <v>230.569256756757</v>
      </c>
      <c r="R83" s="71">
        <f t="normal">IF(Q83="-","-",Q83/M83)</f>
        <v>0.821919540437524</v>
      </c>
      <c r="S83" s="103">
        <v>1.13</v>
      </c>
      <c r="T83" s="104">
        <f t="normal">AVERAGE(S83:S85)*10</f>
        <v>11.2666666666667</v>
      </c>
      <c r="U83" s="103">
        <f t="normal">((LARGE(S83:S85,1))-(SMALL(S83:S85,1)))/(((LARGE(S83:S85,1))+(SMALL(S83:S85,1)))/2)*100</f>
        <v>0.88888888888887</v>
      </c>
      <c r="V83" s="103">
        <f t="shared" si="30"/>
        <v>52.49</v>
      </c>
      <c r="W83" s="104">
        <f t="normal">AVERAGE(V83:V85)*10</f>
        <v>516.566666666667</v>
      </c>
      <c r="X83" s="103">
        <f t="normal">((LARGE(V83:V85,1))-(SMALL(V83:V85,1)))/(((LARGE(V83:V85,1))+(SMALL(V83:V85,1)))/2)*100</f>
        <v>2.80112044817928</v>
      </c>
      <c r="Y83" s="103">
        <v>47.51</v>
      </c>
      <c r="Z83" s="97" t="s">
        <v>34</v>
      </c>
      <c r="AA83" s="25" t="str">
        <f t="normal">IF(Z83="-","-",AVERAGE(Z83:Z85))</f>
        <v>-</v>
      </c>
      <c r="AB83" s="104">
        <v>7.74</v>
      </c>
      <c r="AC83" s="26">
        <f t="shared" ref="AC83" si="32">IF(AB83="-","-",AVERAGE(AB83:AB85))</f>
        <v>7.74</v>
      </c>
      <c r="AE83" s="114">
        <v>278.65</v>
      </c>
      <c r="AF83" s="114">
        <v>238.95</v>
      </c>
      <c r="AG83" s="139">
        <v>1.0656</v>
      </c>
    </row>
    <row r="84" spans="1:33">
      <c r="A84" s="81"/>
      <c r="B84" s="71" t="s">
        <v>93</v>
      </c>
      <c r="C84" s="82"/>
      <c r="D84" s="14"/>
      <c r="E84" s="14"/>
      <c r="F84" s="14"/>
      <c r="G84" s="14"/>
      <c r="H84" s="14"/>
      <c r="I84" s="14"/>
      <c r="J84" s="97" t="str">
        <f t="normal">IF(AE84="-","-",(AE84/AG83)*$AI$1)</f>
        <v>-</v>
      </c>
      <c r="K84" s="97">
        <f t="normal">MIN(J83:J85)</f>
        <v>278.635135135135</v>
      </c>
      <c r="L84" s="71"/>
      <c r="M84" s="97"/>
      <c r="N84" s="97" t="str">
        <f t="normal">IF(AF84="-","-",(AF84/AG83)*$AI$1)</f>
        <v>-</v>
      </c>
      <c r="O84" s="97">
        <f t="normal">MIN(N83:N85)</f>
        <v>218.959459459459</v>
      </c>
      <c r="P84" s="71"/>
      <c r="Q84" s="97"/>
      <c r="R84" s="71"/>
      <c r="S84" s="103">
        <v>1.12</v>
      </c>
      <c r="T84" s="104"/>
      <c r="U84" s="103"/>
      <c r="V84" s="103">
        <f t="shared" si="30"/>
        <v>51.44</v>
      </c>
      <c r="W84" s="104"/>
      <c r="X84" s="103"/>
      <c r="Y84" s="103">
        <v>48.56</v>
      </c>
      <c r="Z84" s="97" t="s">
        <v>34</v>
      </c>
      <c r="AA84" s="27"/>
      <c r="AB84" s="104" t="s">
        <v>34</v>
      </c>
      <c r="AC84" s="28"/>
      <c r="AE84" s="114" t="s">
        <v>34</v>
      </c>
      <c r="AF84" s="114" t="s">
        <v>34</v>
      </c>
      <c r="AG84" s="140"/>
    </row>
    <row r="85" spans="1:33">
      <c r="A85" s="83"/>
      <c r="B85" s="71" t="s">
        <v>93</v>
      </c>
      <c r="C85" s="84"/>
      <c r="D85" s="17"/>
      <c r="E85" s="17"/>
      <c r="F85" s="17"/>
      <c r="G85" s="17"/>
      <c r="H85" s="17"/>
      <c r="I85" s="17"/>
      <c r="J85" s="97">
        <f t="normal">IF(AE85="-","-",(AE85/AG83)*$AI$1)</f>
        <v>278.635135135135</v>
      </c>
      <c r="K85" s="97"/>
      <c r="L85" s="71"/>
      <c r="M85" s="97"/>
      <c r="N85" s="97">
        <f t="normal">IF(AF85="-","-",(AF85/AG83)*$AI$1)</f>
        <v>218.959459459459</v>
      </c>
      <c r="O85" s="97"/>
      <c r="P85" s="71"/>
      <c r="Q85" s="97"/>
      <c r="R85" s="71"/>
      <c r="S85" s="103">
        <v>1.13</v>
      </c>
      <c r="T85" s="104"/>
      <c r="U85" s="103"/>
      <c r="V85" s="103">
        <f t="shared" si="30"/>
        <v>51.04</v>
      </c>
      <c r="W85" s="104"/>
      <c r="X85" s="103"/>
      <c r="Y85" s="103">
        <v>48.96</v>
      </c>
      <c r="Z85" s="97" t="s">
        <v>34</v>
      </c>
      <c r="AA85" s="29"/>
      <c r="AB85" s="104" t="s">
        <v>34</v>
      </c>
      <c r="AC85" s="30"/>
      <c r="AE85" s="114">
        <v>274.92</v>
      </c>
      <c r="AF85" s="114">
        <v>216.04</v>
      </c>
      <c r="AG85" s="141"/>
    </row>
    <row r="86" spans="1:33">
      <c r="A86" s="85">
        <v>41059</v>
      </c>
      <c r="B86" s="74" t="s">
        <v>95</v>
      </c>
      <c r="C86" s="86" t="s">
        <v>88</v>
      </c>
      <c r="D86" s="87" t="s">
        <v>41</v>
      </c>
      <c r="E86" s="87" t="s">
        <v>74</v>
      </c>
      <c r="F86" s="87" t="s">
        <v>85</v>
      </c>
      <c r="G86" s="87" t="s">
        <v>92</v>
      </c>
      <c r="H86" s="87" t="s">
        <v>48</v>
      </c>
      <c r="I86" s="87" t="s">
        <v>34</v>
      </c>
      <c r="J86" s="98">
        <f t="normal">IF(AE86="-","-",(AE86/AG86)*$AI$1)</f>
        <v>79.0337837837838</v>
      </c>
      <c r="K86" s="98">
        <f t="normal">MAX(J86:J88)</f>
        <v>94.4391891891892</v>
      </c>
      <c r="L86" s="74">
        <f t="normal">IF(A86=0,"",(K86-K87)/K87)</f>
        <v>0.194921774814055</v>
      </c>
      <c r="M86" s="98">
        <f t="normal">IF(J86="-","-",AVERAGE(J86:J88))</f>
        <v>88.8040540540541</v>
      </c>
      <c r="N86" s="98">
        <f t="normal">IF(AF86="-","-",(AF86/AG86)*$AI$1)</f>
        <v>53.1689189189189</v>
      </c>
      <c r="O86" s="98">
        <f t="normal">MAX(N86:N88)</f>
        <v>65.625</v>
      </c>
      <c r="P86" s="74">
        <f t="normal">IF(A86=0,"",(O86-O87)/O87)</f>
        <v>0.234273732367518</v>
      </c>
      <c r="Q86" s="98">
        <f t="normal">IF(N86="-","-",AVERAGE(N86:N88))</f>
        <v>61.125</v>
      </c>
      <c r="R86" s="74">
        <f t="normal">IF(Q86="-","-",Q86/M86)</f>
        <v>0.688313170509016</v>
      </c>
      <c r="S86" s="105">
        <v>1.86</v>
      </c>
      <c r="T86" s="106">
        <f t="normal">AVERAGE(S86:S88)*10</f>
        <v>18.6666666666667</v>
      </c>
      <c r="U86" s="105">
        <f t="normal">((LARGE(S86:S88,1))-(SMALL(S86:S88,1)))/(((LARGE(S86:S88,1))+(SMALL(S86:S88,1)))/2)*100</f>
        <v>7.48663101604277</v>
      </c>
      <c r="V86" s="105">
        <f t="shared" si="30"/>
        <v>49.38</v>
      </c>
      <c r="W86" s="106">
        <f t="normal">AVERAGE(V86:V88)*10</f>
        <v>495.1</v>
      </c>
      <c r="X86" s="105">
        <f t="normal">((LARGE(V86:V88,1))-(SMALL(V86:V88,1)))/(((LARGE(V86:V88,1))+(SMALL(V86:V88,1)))/2)*100</f>
        <v>2.31971759959657</v>
      </c>
      <c r="Y86" s="105">
        <v>50.62</v>
      </c>
      <c r="Z86" s="98" t="s">
        <v>34</v>
      </c>
      <c r="AA86" s="123" t="str">
        <f t="normal">IF(Z86="-","-",AVERAGE(Z86:Z88))</f>
        <v>-</v>
      </c>
      <c r="AB86" s="106">
        <v>7.78</v>
      </c>
      <c r="AC86" s="124">
        <f t="shared" ref="AC86" si="33">IF(AB86="-","-",AVERAGE(AB86:AB88))</f>
        <v>7.78</v>
      </c>
      <c r="AE86" s="114">
        <v>77.98</v>
      </c>
      <c r="AF86" s="114">
        <v>52.46</v>
      </c>
      <c r="AG86" s="139">
        <v>1.0656</v>
      </c>
    </row>
    <row r="87" spans="1:33">
      <c r="A87" s="88"/>
      <c r="B87" s="74" t="s">
        <v>95</v>
      </c>
      <c r="C87" s="89"/>
      <c r="D87" s="15"/>
      <c r="E87" s="15"/>
      <c r="F87" s="15"/>
      <c r="G87" s="15"/>
      <c r="H87" s="15"/>
      <c r="I87" s="15"/>
      <c r="J87" s="98">
        <f t="normal">IF(AE87="-","-",(AE87/AG86)*$AI$1)</f>
        <v>92.9391891891892</v>
      </c>
      <c r="K87" s="98">
        <f t="normal">MIN(J86:J88)</f>
        <v>79.0337837837838</v>
      </c>
      <c r="L87" s="74"/>
      <c r="M87" s="98"/>
      <c r="N87" s="98">
        <f t="normal">IF(AF87="-","-",(AF87/AG86)*$AI$1)</f>
        <v>64.5810810810811</v>
      </c>
      <c r="O87" s="98">
        <f t="normal">MIN(N86:N88)</f>
        <v>53.1689189189189</v>
      </c>
      <c r="P87" s="74"/>
      <c r="Q87" s="98"/>
      <c r="R87" s="74"/>
      <c r="S87" s="105">
        <v>1.8</v>
      </c>
      <c r="T87" s="106"/>
      <c r="U87" s="105"/>
      <c r="V87" s="105">
        <f t="shared" si="30"/>
        <v>49</v>
      </c>
      <c r="W87" s="106"/>
      <c r="X87" s="105"/>
      <c r="Y87" s="105">
        <v>51</v>
      </c>
      <c r="Z87" s="98" t="s">
        <v>34</v>
      </c>
      <c r="AA87" s="125"/>
      <c r="AB87" s="106" t="s">
        <v>34</v>
      </c>
      <c r="AC87" s="126"/>
      <c r="AE87" s="114">
        <v>91.7</v>
      </c>
      <c r="AF87" s="114">
        <v>63.72</v>
      </c>
      <c r="AG87" s="140"/>
    </row>
    <row r="88" spans="1:33">
      <c r="A88" s="90"/>
      <c r="B88" s="74" t="s">
        <v>95</v>
      </c>
      <c r="C88" s="91"/>
      <c r="D88" s="18"/>
      <c r="E88" s="18"/>
      <c r="F88" s="18"/>
      <c r="G88" s="18"/>
      <c r="H88" s="18"/>
      <c r="I88" s="18"/>
      <c r="J88" s="98">
        <f t="normal">IF(AE88="-","-",(AE88/AG86)*$AI$1)</f>
        <v>94.4391891891892</v>
      </c>
      <c r="K88" s="98"/>
      <c r="L88" s="74"/>
      <c r="M88" s="98"/>
      <c r="N88" s="98">
        <f t="normal">IF(AF88="-","-",(AF88/AG86)*$AI$1)</f>
        <v>65.625</v>
      </c>
      <c r="O88" s="98"/>
      <c r="P88" s="74"/>
      <c r="Q88" s="98"/>
      <c r="R88" s="74"/>
      <c r="S88" s="105">
        <v>1.94</v>
      </c>
      <c r="T88" s="106"/>
      <c r="U88" s="105"/>
      <c r="V88" s="105">
        <f t="shared" si="30"/>
        <v>50.15</v>
      </c>
      <c r="W88" s="106"/>
      <c r="X88" s="105"/>
      <c r="Y88" s="105">
        <v>49.85</v>
      </c>
      <c r="Z88" s="98" t="s">
        <v>34</v>
      </c>
      <c r="AA88" s="127"/>
      <c r="AB88" s="106" t="s">
        <v>34</v>
      </c>
      <c r="AC88" s="128"/>
      <c r="AE88" s="114">
        <v>93.18</v>
      </c>
      <c r="AF88" s="114">
        <v>64.75</v>
      </c>
      <c r="AG88" s="141"/>
    </row>
    <row r="89" spans="1:33">
      <c r="A89" s="76">
        <v>41039</v>
      </c>
      <c r="B89" s="61" t="s">
        <v>96</v>
      </c>
      <c r="C89" s="64" t="s">
        <v>29</v>
      </c>
      <c r="D89" s="65" t="s">
        <v>30</v>
      </c>
      <c r="E89" s="65" t="s">
        <v>31</v>
      </c>
      <c r="F89" s="65" t="s">
        <v>32</v>
      </c>
      <c r="G89" s="65" t="s">
        <v>33</v>
      </c>
      <c r="H89" s="65" t="s">
        <v>34</v>
      </c>
      <c r="I89" s="65" t="s">
        <v>34</v>
      </c>
      <c r="J89" s="94">
        <f t="normal">IF(AE89="-","-",(AE89/AG89)*$AI$1)</f>
        <v>454.763283026669</v>
      </c>
      <c r="K89" s="94">
        <f t="normal">MAX(J89:J91)</f>
        <v>487.518296464751</v>
      </c>
      <c r="L89" s="61">
        <f t="normal">IF(A89=0,"",(K89-K90)/K90)</f>
        <v>0.134937755022481</v>
      </c>
      <c r="M89" s="94">
        <f t="normal">IF(J89="-","-",AVERAGE(J89:J91))</f>
        <v>457.278891875129</v>
      </c>
      <c r="N89" s="94">
        <f t="normal">IF(AF89="-","-",(AF89/AG89)*$AI$1)</f>
        <v>261.29212321687</v>
      </c>
      <c r="O89" s="94">
        <f t="normal">MAX(N89:N91)</f>
        <v>261.29212321687</v>
      </c>
      <c r="P89" s="61">
        <f t="normal">IF(A89=0,"",(O89-O90)/O90)</f>
        <v>0.172125400641026</v>
      </c>
      <c r="Q89" s="94">
        <f t="normal">IF(N89="-","-",AVERAGE(N89:N91))</f>
        <v>242.774860450693</v>
      </c>
      <c r="R89" s="61">
        <f t="normal">IF(Q89="-","-",Q89/M89)</f>
        <v>0.530912020572749</v>
      </c>
      <c r="S89" s="101">
        <v>1.04</v>
      </c>
      <c r="T89" s="102">
        <f t="normal">AVERAGE(S89:S91)*10</f>
        <v>10.6</v>
      </c>
      <c r="U89" s="101">
        <f t="normal">((LARGE(S89:S91,1))-(SMALL(S89:S91,1)))/(((LARGE(S89:S91,1))+(SMALL(S89:S91,1)))/2)*100</f>
        <v>2.8436018957346</v>
      </c>
      <c r="V89" s="101">
        <f t="shared" ref="V89:V94" si="34">100-Y89</f>
        <v>94.745</v>
      </c>
      <c r="W89" s="102">
        <f t="normal">AVERAGE(V89:V91)*10</f>
        <v>631.216666666667</v>
      </c>
      <c r="X89" s="101">
        <f t="normal">((LARGE(V89:V91,1))-(SMALL(V89:V91,1)))/(((LARGE(V89:V91,1))+(SMALL(V89:V91,1)))/2)*100</f>
        <v>67.1978002608665</v>
      </c>
      <c r="Y89" s="101">
        <v>5.255</v>
      </c>
      <c r="Z89" s="94" t="s">
        <v>34</v>
      </c>
      <c r="AA89" s="117" t="str">
        <f t="normal">IF(Z89="-","-",AVERAGE(Z89:Z91))</f>
        <v>-</v>
      </c>
      <c r="AB89" s="102" t="s">
        <v>34</v>
      </c>
      <c r="AC89" s="118" t="str">
        <f t="shared" ref="AC89" si="35">IF(AB89="-","-",AVERAGE(AB89:AB91))</f>
        <v>-</v>
      </c>
      <c r="AD89" s="113"/>
      <c r="AE89" s="94">
        <v>407.35</v>
      </c>
      <c r="AF89" s="94">
        <v>234.05</v>
      </c>
      <c r="AG89" s="136">
        <v>0.9674</v>
      </c>
    </row>
    <row r="90" spans="1:33">
      <c r="A90" s="77"/>
      <c r="B90" s="61" t="s">
        <v>96</v>
      </c>
      <c r="C90" s="66"/>
      <c r="D90" s="67"/>
      <c r="E90" s="67"/>
      <c r="F90" s="67"/>
      <c r="G90" s="67"/>
      <c r="H90" s="67"/>
      <c r="I90" s="67"/>
      <c r="J90" s="94">
        <f t="normal">IF(AE90="-","-",(AE90/AG89)*$AI$1)</f>
        <v>487.518296464751</v>
      </c>
      <c r="K90" s="94">
        <f t="normal">MIN(J89:J91)</f>
        <v>429.555096133967</v>
      </c>
      <c r="L90" s="61"/>
      <c r="M90" s="94"/>
      <c r="N90" s="94">
        <f t="normal">IF(AF90="-","-",(AF90/AG89)*$AI$1)</f>
        <v>244.110812487079</v>
      </c>
      <c r="O90" s="94">
        <f t="normal">MIN(N89:N91)</f>
        <v>222.921645648129</v>
      </c>
      <c r="P90" s="61"/>
      <c r="Q90" s="94"/>
      <c r="R90" s="61"/>
      <c r="S90" s="101">
        <v>1.07</v>
      </c>
      <c r="T90" s="102"/>
      <c r="U90" s="101"/>
      <c r="V90" s="101">
        <f t="shared" si="34"/>
        <v>47.09</v>
      </c>
      <c r="W90" s="102"/>
      <c r="X90" s="101"/>
      <c r="Y90" s="101">
        <v>52.91</v>
      </c>
      <c r="Z90" s="94" t="s">
        <v>34</v>
      </c>
      <c r="AA90" s="119"/>
      <c r="AB90" s="102" t="s">
        <v>34</v>
      </c>
      <c r="AC90" s="120"/>
      <c r="AD90" s="113"/>
      <c r="AE90" s="94">
        <v>436.69</v>
      </c>
      <c r="AF90" s="94">
        <v>218.66</v>
      </c>
      <c r="AG90" s="137"/>
    </row>
    <row r="91" spans="1:33">
      <c r="A91" s="78"/>
      <c r="B91" s="61" t="s">
        <v>96</v>
      </c>
      <c r="C91" s="68"/>
      <c r="D91" s="69"/>
      <c r="E91" s="69"/>
      <c r="F91" s="69"/>
      <c r="G91" s="69"/>
      <c r="H91" s="69"/>
      <c r="I91" s="69"/>
      <c r="J91" s="94">
        <f t="normal">IF(AE91="-","-",(AE91/AG89)*$AI$1)</f>
        <v>429.555096133967</v>
      </c>
      <c r="K91" s="94"/>
      <c r="L91" s="61"/>
      <c r="M91" s="94"/>
      <c r="N91" s="94">
        <f t="normal">IF(AF91="-","-",(AF91/AG89)*$AI$1)</f>
        <v>222.921645648129</v>
      </c>
      <c r="O91" s="94"/>
      <c r="P91" s="61"/>
      <c r="Q91" s="94"/>
      <c r="R91" s="61"/>
      <c r="S91" s="101">
        <v>1.07</v>
      </c>
      <c r="T91" s="102"/>
      <c r="U91" s="101"/>
      <c r="V91" s="101">
        <f t="shared" si="34"/>
        <v>47.53</v>
      </c>
      <c r="W91" s="102"/>
      <c r="X91" s="101"/>
      <c r="Y91" s="101">
        <v>52.47</v>
      </c>
      <c r="Z91" s="94" t="s">
        <v>34</v>
      </c>
      <c r="AA91" s="121"/>
      <c r="AB91" s="102" t="s">
        <v>34</v>
      </c>
      <c r="AC91" s="122"/>
      <c r="AD91" s="113"/>
      <c r="AE91" s="94">
        <v>384.77</v>
      </c>
      <c r="AF91" s="94">
        <v>199.68</v>
      </c>
      <c r="AG91" s="138"/>
    </row>
    <row r="92" spans="1:33" ht="0" customHeight="1" hidden="1">
      <c r="A92" s="76">
        <v>41039</v>
      </c>
      <c r="B92" s="61" t="s">
        <v>97</v>
      </c>
      <c r="C92" s="64" t="s">
        <v>29</v>
      </c>
      <c r="D92" s="65" t="s">
        <v>30</v>
      </c>
      <c r="E92" s="65" t="s">
        <v>31</v>
      </c>
      <c r="F92" s="65" t="s">
        <v>37</v>
      </c>
      <c r="G92" s="65" t="s">
        <v>38</v>
      </c>
      <c r="H92" s="65" t="s">
        <v>34</v>
      </c>
      <c r="I92" s="65" t="s">
        <v>34</v>
      </c>
      <c r="J92" s="94">
        <f t="normal">IF(AE92="-","-",(AE92/AG92)*$AI$1)</f>
        <v>454.763283026669</v>
      </c>
      <c r="K92" s="94">
        <f t="normal">MAX(J92:J94)</f>
        <v>487.518296464751</v>
      </c>
      <c r="L92" s="61">
        <f t="normal">IF(A92=0,"",(K92-K93)/K93)</f>
        <v>0.134937755022481</v>
      </c>
      <c r="M92" s="94">
        <f t="normal">IF(J92="-","-",AVERAGE(J92:J94))</f>
        <v>457.278891875129</v>
      </c>
      <c r="N92" s="94">
        <f t="normal">IF(AF92="-","-",(AF92/AG92)*$AI$1)</f>
        <v>261.29212321687</v>
      </c>
      <c r="O92" s="94">
        <f t="normal">MAX(N92:N94)</f>
        <v>261.29212321687</v>
      </c>
      <c r="P92" s="61">
        <f t="normal">IF(A92=0,"",(O92-O93)/O93)</f>
        <v>0.172125400641026</v>
      </c>
      <c r="Q92" s="94">
        <f t="normal">IF(N92="-","-",AVERAGE(N92:N94))</f>
        <v>242.774860450693</v>
      </c>
      <c r="R92" s="61">
        <f t="normal">IF(Q92="-","-",Q92/M92)</f>
        <v>0.530912020572749</v>
      </c>
      <c r="S92" s="101">
        <v>94.97</v>
      </c>
      <c r="T92" s="102">
        <f t="normal">AVERAGE(S92:S94)*10</f>
        <v>949.233333333333</v>
      </c>
      <c r="U92" s="101">
        <f t="normal">((LARGE(S92:S94,1))-(SMALL(S92:S94,1)))/(((LARGE(S92:S94,1))+(SMALL(S92:S94,1)))/2)*100</f>
        <v>0.115893167570984</v>
      </c>
      <c r="V92" s="101">
        <f t="shared" si="34"/>
        <v>99.99</v>
      </c>
      <c r="W92" s="102">
        <f t="normal">AVERAGE(V92:V94)*10</f>
        <v>999.9</v>
      </c>
      <c r="X92" s="101">
        <f t="normal">((LARGE(V92:V94,1))-(SMALL(V92:V94,1)))/(((LARGE(V92:V94,1))+(SMALL(V92:V94,1)))/2)*100</f>
        <v>0</v>
      </c>
      <c r="Y92" s="101">
        <v>0.01</v>
      </c>
      <c r="Z92" s="134" t="s">
        <v>34</v>
      </c>
      <c r="AA92" s="117" t="str">
        <f t="normal">IF(Z92="-","-",AVERAGE(Z92:Z94))</f>
        <v>-</v>
      </c>
      <c r="AB92" s="102" t="s">
        <v>34</v>
      </c>
      <c r="AC92" s="118" t="str">
        <f t="shared" ref="AC92" si="36">IF(AB92="-","-",AVERAGE(AB92:AB94))</f>
        <v>-</v>
      </c>
      <c r="AD92" s="113"/>
      <c r="AE92" s="94">
        <v>407.35</v>
      </c>
      <c r="AF92" s="94">
        <v>234.05</v>
      </c>
      <c r="AG92" s="136">
        <v>0.9674</v>
      </c>
    </row>
    <row r="93" spans="1:33">
      <c r="A93" s="77"/>
      <c r="B93" s="61" t="s">
        <v>97</v>
      </c>
      <c r="C93" s="66"/>
      <c r="D93" s="67"/>
      <c r="E93" s="67"/>
      <c r="F93" s="67"/>
      <c r="G93" s="67"/>
      <c r="H93" s="67"/>
      <c r="I93" s="67"/>
      <c r="J93" s="94">
        <f t="normal">IF(AE93="-","-",(AE93/AG92)*$AI$1)</f>
        <v>487.518296464751</v>
      </c>
      <c r="K93" s="94">
        <f t="normal">MIN(J92:J94)</f>
        <v>429.555096133967</v>
      </c>
      <c r="L93" s="61"/>
      <c r="M93" s="94"/>
      <c r="N93" s="94">
        <f t="normal">IF(AF93="-","-",(AF93/AG92)*$AI$1)</f>
        <v>244.110812487079</v>
      </c>
      <c r="O93" s="94">
        <f t="normal">MIN(N92:N94)</f>
        <v>222.921645648129</v>
      </c>
      <c r="P93" s="61"/>
      <c r="Q93" s="94"/>
      <c r="R93" s="61"/>
      <c r="S93" s="101">
        <v>94.86</v>
      </c>
      <c r="T93" s="102"/>
      <c r="U93" s="101"/>
      <c r="V93" s="101">
        <f t="shared" si="34"/>
        <v>99.99</v>
      </c>
      <c r="W93" s="102"/>
      <c r="X93" s="101"/>
      <c r="Y93" s="101">
        <v>0.01</v>
      </c>
      <c r="Z93" s="134" t="s">
        <v>34</v>
      </c>
      <c r="AA93" s="119"/>
      <c r="AB93" s="102" t="s">
        <v>34</v>
      </c>
      <c r="AC93" s="120"/>
      <c r="AD93" s="113"/>
      <c r="AE93" s="94">
        <v>436.69</v>
      </c>
      <c r="AF93" s="94">
        <v>218.66</v>
      </c>
      <c r="AG93" s="137"/>
    </row>
    <row r="94" spans="1:33">
      <c r="A94" s="78"/>
      <c r="B94" s="61" t="s">
        <v>97</v>
      </c>
      <c r="C94" s="68"/>
      <c r="D94" s="69"/>
      <c r="E94" s="69"/>
      <c r="F94" s="69"/>
      <c r="G94" s="69"/>
      <c r="H94" s="69"/>
      <c r="I94" s="69"/>
      <c r="J94" s="94">
        <f t="normal">IF(AE94="-","-",(AE94/AG92)*$AI$1)</f>
        <v>429.555096133967</v>
      </c>
      <c r="K94" s="94"/>
      <c r="L94" s="61"/>
      <c r="M94" s="94"/>
      <c r="N94" s="94">
        <f t="normal">IF(AF94="-","-",(AF94/AG92)*$AI$1)</f>
        <v>222.921645648129</v>
      </c>
      <c r="O94" s="94"/>
      <c r="P94" s="61"/>
      <c r="Q94" s="94"/>
      <c r="R94" s="61"/>
      <c r="S94" s="101">
        <v>94.94</v>
      </c>
      <c r="T94" s="102"/>
      <c r="U94" s="101"/>
      <c r="V94" s="101">
        <f t="shared" si="34"/>
        <v>99.99</v>
      </c>
      <c r="W94" s="102"/>
      <c r="X94" s="101"/>
      <c r="Y94" s="101">
        <v>0.01</v>
      </c>
      <c r="Z94" s="134" t="s">
        <v>34</v>
      </c>
      <c r="AA94" s="121"/>
      <c r="AB94" s="102" t="s">
        <v>34</v>
      </c>
      <c r="AC94" s="122"/>
      <c r="AD94" s="113"/>
      <c r="AE94" s="94">
        <v>384.77</v>
      </c>
      <c r="AF94" s="94">
        <v>199.68</v>
      </c>
      <c r="AG94" s="138"/>
    </row>
    <row r="95" spans="1:33">
      <c r="A95" s="85">
        <v>41039</v>
      </c>
      <c r="B95" s="74" t="s">
        <v>98</v>
      </c>
      <c r="C95" s="86" t="s">
        <v>99</v>
      </c>
      <c r="D95" s="87" t="s">
        <v>100</v>
      </c>
      <c r="E95" s="87" t="s">
        <v>101</v>
      </c>
      <c r="F95" s="87" t="s">
        <v>102</v>
      </c>
      <c r="G95" s="87" t="s">
        <v>103</v>
      </c>
      <c r="H95" s="87" t="s">
        <v>34</v>
      </c>
      <c r="I95" s="87" t="s">
        <v>34</v>
      </c>
      <c r="J95" s="98">
        <f t="normal">IF(AE95="-","-",(AE95/AG95)*$AI$1)</f>
        <v>259.383088691338</v>
      </c>
      <c r="K95" s="98">
        <f t="normal">MAX(J95:J97)</f>
        <v>280.9071738681</v>
      </c>
      <c r="L95" s="74">
        <f t="normal">IF(A95=0,"",(K95-K96)/K96)</f>
        <v>0.102098024615654</v>
      </c>
      <c r="M95" s="98">
        <f t="normal">IF(J95="-","-",AVERAGE(J95:J97))</f>
        <v>265.05809385983</v>
      </c>
      <c r="N95" s="98">
        <f t="normal">IF(AF95="-","-",(AF95/AG95)*$AI$1)</f>
        <v>149.965267727931</v>
      </c>
      <c r="O95" s="98">
        <f t="normal">MAX(N95:N97)</f>
        <v>149.965267727931</v>
      </c>
      <c r="P95" s="74">
        <f t="normal">IF(A95=0,"",(O95-O96)/O96)</f>
        <v>0.188235294117647</v>
      </c>
      <c r="Q95" s="98">
        <f t="normal">IF(N95="-","-",AVERAGE(N95:N97))</f>
        <v>140.431259044863</v>
      </c>
      <c r="R95" s="74">
        <f t="normal">IF(Q95="-","-",Q95/M95)</f>
        <v>0.529813132660368</v>
      </c>
      <c r="S95" s="105">
        <v>91.75</v>
      </c>
      <c r="T95" s="106">
        <f t="normal">AVERAGE(S95:S97)*10</f>
        <v>917.5</v>
      </c>
      <c r="U95" s="105">
        <f t="normal">((LARGE(S95:S97,1))-(SMALL(S95:S97,1)))/(((LARGE(S95:S97,1))+(SMALL(S95:S97,1)))/2)*100</f>
        <v>0</v>
      </c>
      <c r="V95" s="105">
        <v>85.25</v>
      </c>
      <c r="W95" s="106">
        <f t="normal">AVERAGE(V95:V97)*10</f>
        <v>852.5</v>
      </c>
      <c r="X95" s="105">
        <f t="normal">((LARGE(V95:V97,1))-(SMALL(V95:V97,1)))/(((LARGE(V95:V97,1))+(SMALL(V95:V97,1)))/2)*100</f>
        <v>0</v>
      </c>
      <c r="Y95" s="105">
        <f t="normal">100-V95</f>
        <v>14.75</v>
      </c>
      <c r="Z95" s="98" t="s">
        <v>34</v>
      </c>
      <c r="AA95" s="123" t="str">
        <f t="normal">IF(Z95="-","-",AVERAGE(Z95:Z97))</f>
        <v>-</v>
      </c>
      <c r="AB95" s="106" t="s">
        <v>34</v>
      </c>
      <c r="AC95" s="124" t="str">
        <f t="shared" ref="AC95" si="37">IF(AB95="-","-",AVERAGE(AB95:AB97))</f>
        <v>-</v>
      </c>
      <c r="AE95" s="114">
        <v>232.34</v>
      </c>
      <c r="AF95" s="114">
        <v>134.33</v>
      </c>
      <c r="AG95" s="139">
        <v>0.9674</v>
      </c>
    </row>
    <row r="96" spans="1:33">
      <c r="A96" s="88"/>
      <c r="B96" s="74" t="s">
        <v>98</v>
      </c>
      <c r="C96" s="89"/>
      <c r="D96" s="15"/>
      <c r="E96" s="15"/>
      <c r="F96" s="15"/>
      <c r="G96" s="15"/>
      <c r="H96" s="15"/>
      <c r="I96" s="15"/>
      <c r="J96" s="98">
        <f t="normal">IF(AE96="-","-",(AE96/AG95)*$AI$1)</f>
        <v>254.884019020054</v>
      </c>
      <c r="K96" s="98">
        <f t="normal">MIN(J95:J97)</f>
        <v>254.884019020054</v>
      </c>
      <c r="L96" s="74"/>
      <c r="M96" s="98"/>
      <c r="N96" s="98">
        <f t="normal">IF(AF96="-","-",(AF96/AG95)*$AI$1)</f>
        <v>145.12011577424</v>
      </c>
      <c r="O96" s="98">
        <f t="normal">MIN(N95:N97)</f>
        <v>126.208393632417</v>
      </c>
      <c r="P96" s="74"/>
      <c r="Q96" s="98"/>
      <c r="R96" s="74"/>
      <c r="S96" s="105" t="s">
        <v>34</v>
      </c>
      <c r="T96" s="106"/>
      <c r="U96" s="105"/>
      <c r="V96" s="105" t="s">
        <v>34</v>
      </c>
      <c r="W96" s="106"/>
      <c r="X96" s="105"/>
      <c r="Y96" s="105" t="s">
        <v>34</v>
      </c>
      <c r="Z96" s="98" t="s">
        <v>34</v>
      </c>
      <c r="AA96" s="125"/>
      <c r="AB96" s="106" t="s">
        <v>34</v>
      </c>
      <c r="AC96" s="126"/>
      <c r="AE96" s="114">
        <v>228.31</v>
      </c>
      <c r="AF96" s="114">
        <v>129.99</v>
      </c>
      <c r="AG96" s="140"/>
    </row>
    <row r="97" spans="1:33">
      <c r="A97" s="90"/>
      <c r="B97" s="74" t="s">
        <v>98</v>
      </c>
      <c r="C97" s="91"/>
      <c r="D97" s="18"/>
      <c r="E97" s="18"/>
      <c r="F97" s="18"/>
      <c r="G97" s="18"/>
      <c r="H97" s="18"/>
      <c r="I97" s="18"/>
      <c r="J97" s="98">
        <f t="normal">IF(AE97="-","-",(AE97/AG95)*$AI$1)</f>
        <v>280.9071738681</v>
      </c>
      <c r="K97" s="98"/>
      <c r="L97" s="74"/>
      <c r="M97" s="98"/>
      <c r="N97" s="98">
        <f t="normal">IF(AF97="-","-",(AF97/AG95)*$AI$1)</f>
        <v>126.208393632417</v>
      </c>
      <c r="O97" s="98"/>
      <c r="P97" s="74"/>
      <c r="Q97" s="98"/>
      <c r="R97" s="74"/>
      <c r="S97" s="105" t="s">
        <v>34</v>
      </c>
      <c r="T97" s="106"/>
      <c r="U97" s="105"/>
      <c r="V97" s="105" t="s">
        <v>34</v>
      </c>
      <c r="W97" s="106"/>
      <c r="X97" s="105"/>
      <c r="Y97" s="105" t="s">
        <v>34</v>
      </c>
      <c r="Z97" s="98" t="s">
        <v>34</v>
      </c>
      <c r="AA97" s="127"/>
      <c r="AB97" s="106" t="s">
        <v>34</v>
      </c>
      <c r="AC97" s="128"/>
      <c r="AE97" s="114">
        <v>251.62</v>
      </c>
      <c r="AF97" s="114">
        <v>113.05</v>
      </c>
      <c r="AG97" s="141"/>
    </row>
    <row r="98" spans="1:33">
      <c r="A98" s="85">
        <v>41039</v>
      </c>
      <c r="B98" s="74" t="s">
        <v>104</v>
      </c>
      <c r="C98" s="86" t="s">
        <v>99</v>
      </c>
      <c r="D98" s="87" t="s">
        <v>100</v>
      </c>
      <c r="E98" s="87" t="s">
        <v>101</v>
      </c>
      <c r="F98" s="87" t="s">
        <v>105</v>
      </c>
      <c r="G98" s="87" t="s">
        <v>106</v>
      </c>
      <c r="H98" s="87" t="s">
        <v>34</v>
      </c>
      <c r="I98" s="87" t="s">
        <v>34</v>
      </c>
      <c r="J98" s="98">
        <f t="normal">IF(AE98="-","-",(AE98/AG98)*$AI$1)</f>
        <v>424.888567293777</v>
      </c>
      <c r="K98" s="98">
        <f t="normal">MAX(J98:J100)</f>
        <v>514.334091378954</v>
      </c>
      <c r="L98" s="74">
        <f t="normal">IF(A98=0,"",(K98-K99)/K99)</f>
        <v>1.05142933475822</v>
      </c>
      <c r="M98" s="98">
        <f t="normal">IF(J98="-","-",AVERAGE(J98:J100))</f>
        <v>396.647508786438</v>
      </c>
      <c r="N98" s="98">
        <f t="normal">IF(AF98="-","-",(AF98/AG98)*$AI$1)</f>
        <v>227.253256150507</v>
      </c>
      <c r="O98" s="98">
        <f t="normal">MAX(N98:N100)</f>
        <v>278.138515608848</v>
      </c>
      <c r="P98" s="74">
        <f t="normal">IF(A98=0,"",(O98-O99)/O99)</f>
        <v>0.882575185129212</v>
      </c>
      <c r="Q98" s="98">
        <f t="normal">IF(N98="-","-",AVERAGE(N98:N100))</f>
        <v>217.711804837709</v>
      </c>
      <c r="R98" s="74">
        <f t="normal">IF(Q98="-","-",Q98/M98)</f>
        <v>0.548879798851653</v>
      </c>
      <c r="S98" s="105">
        <v>44.72</v>
      </c>
      <c r="T98" s="106">
        <f t="normal">AVERAGE(S98:S100)*10</f>
        <v>435.1</v>
      </c>
      <c r="U98" s="105">
        <f t="normal">((LARGE(S98:S100,1))-(SMALL(S98:S100,1)))/(((LARGE(S98:S100,1))+(SMALL(S98:S100,1)))/2)*100</f>
        <v>4.83224550555365</v>
      </c>
      <c r="V98" s="105">
        <f t="shared" ref="V98:V117" si="38">100-Y98</f>
        <v>96.51</v>
      </c>
      <c r="W98" s="106">
        <f t="normal">AVERAGE(V98:V100)*10</f>
        <v>963.566666666667</v>
      </c>
      <c r="X98" s="105">
        <f t="normal">((LARGE(V98:V100,1))-(SMALL(V98:V100,1)))/(((LARGE(V98:V100,1))+(SMALL(V98:V100,1)))/2)*100</f>
        <v>0.33212247016088</v>
      </c>
      <c r="Y98" s="105">
        <v>3.49</v>
      </c>
      <c r="Z98" s="98" t="s">
        <v>34</v>
      </c>
      <c r="AA98" s="123" t="str">
        <f t="normal">IF(Z98="-","-",AVERAGE(Z98:Z100))</f>
        <v>-</v>
      </c>
      <c r="AB98" s="106" t="s">
        <v>34</v>
      </c>
      <c r="AC98" s="124" t="str">
        <f t="shared" ref="AC98" si="39">IF(AB98="-","-",AVERAGE(AB98:AB100))</f>
        <v>-</v>
      </c>
      <c r="AE98" s="114">
        <v>380.59</v>
      </c>
      <c r="AF98" s="114">
        <v>203.56</v>
      </c>
      <c r="AG98" s="139">
        <v>0.9674</v>
      </c>
    </row>
    <row r="99" spans="1:33">
      <c r="A99" s="88"/>
      <c r="B99" s="74" t="s">
        <v>104</v>
      </c>
      <c r="C99" s="89"/>
      <c r="D99" s="15"/>
      <c r="E99" s="15"/>
      <c r="F99" s="15"/>
      <c r="G99" s="15"/>
      <c r="H99" s="15"/>
      <c r="I99" s="15"/>
      <c r="J99" s="98">
        <f t="normal">IF(AE99="-","-",(AE99/AG98)*$AI$1)</f>
        <v>514.334091378954</v>
      </c>
      <c r="K99" s="98">
        <f t="normal">MIN(J98:J100)</f>
        <v>250.719867686583</v>
      </c>
      <c r="L99" s="74"/>
      <c r="M99" s="98"/>
      <c r="N99" s="98">
        <f t="normal">IF(AF99="-","-",(AF99/AG98)*$AI$1)</f>
        <v>278.138515608848</v>
      </c>
      <c r="O99" s="98">
        <f t="normal">MIN(N98:N100)</f>
        <v>147.743642753773</v>
      </c>
      <c r="P99" s="74"/>
      <c r="Q99" s="98"/>
      <c r="R99" s="74"/>
      <c r="S99" s="105">
        <v>42.61</v>
      </c>
      <c r="T99" s="106"/>
      <c r="U99" s="105"/>
      <c r="V99" s="105">
        <f t="shared" si="38"/>
        <v>96.19</v>
      </c>
      <c r="W99" s="106"/>
      <c r="X99" s="105"/>
      <c r="Y99" s="105">
        <v>3.81</v>
      </c>
      <c r="Z99" s="98" t="s">
        <v>34</v>
      </c>
      <c r="AA99" s="125"/>
      <c r="AB99" s="106" t="s">
        <v>34</v>
      </c>
      <c r="AC99" s="126"/>
      <c r="AE99" s="114">
        <v>460.71</v>
      </c>
      <c r="AF99" s="114">
        <v>249.14</v>
      </c>
      <c r="AG99" s="140"/>
    </row>
    <row r="100" spans="1:33">
      <c r="A100" s="90"/>
      <c r="B100" s="74" t="s">
        <v>104</v>
      </c>
      <c r="C100" s="91"/>
      <c r="D100" s="18"/>
      <c r="E100" s="18"/>
      <c r="F100" s="18"/>
      <c r="G100" s="18"/>
      <c r="H100" s="18"/>
      <c r="I100" s="18"/>
      <c r="J100" s="98">
        <f t="normal">IF(AE100="-","-",(AE100/AG98)*$AI$1)</f>
        <v>250.719867686583</v>
      </c>
      <c r="K100" s="98"/>
      <c r="L100" s="74"/>
      <c r="M100" s="98"/>
      <c r="N100" s="98">
        <f t="normal">IF(AF100="-","-",(AF100/AG98)*$AI$1)</f>
        <v>147.743642753773</v>
      </c>
      <c r="O100" s="98"/>
      <c r="P100" s="74"/>
      <c r="Q100" s="98"/>
      <c r="R100" s="74"/>
      <c r="S100" s="105">
        <v>43.2</v>
      </c>
      <c r="T100" s="106"/>
      <c r="U100" s="105"/>
      <c r="V100" s="105">
        <f t="shared" si="38"/>
        <v>96.37</v>
      </c>
      <c r="W100" s="106"/>
      <c r="X100" s="105"/>
      <c r="Y100" s="105">
        <v>3.63</v>
      </c>
      <c r="Z100" s="98" t="s">
        <v>34</v>
      </c>
      <c r="AA100" s="127"/>
      <c r="AB100" s="106" t="s">
        <v>34</v>
      </c>
      <c r="AC100" s="128"/>
      <c r="AE100" s="114">
        <v>224.58</v>
      </c>
      <c r="AF100" s="114">
        <v>132.34</v>
      </c>
      <c r="AG100" s="141"/>
    </row>
    <row r="101" spans="1:33">
      <c r="A101" s="85">
        <v>41039</v>
      </c>
      <c r="B101" s="74" t="s">
        <v>107</v>
      </c>
      <c r="C101" s="86" t="s">
        <v>99</v>
      </c>
      <c r="D101" s="87" t="s">
        <v>100</v>
      </c>
      <c r="E101" s="87" t="s">
        <v>101</v>
      </c>
      <c r="F101" s="87" t="s">
        <v>102</v>
      </c>
      <c r="G101" s="87" t="s">
        <v>108</v>
      </c>
      <c r="H101" s="87" t="s">
        <v>34</v>
      </c>
      <c r="I101" s="87" t="s">
        <v>34</v>
      </c>
      <c r="J101" s="98">
        <f t="normal">IF(AE101="-","-",(AE101/AG101)*$AI$1)</f>
        <v>107.185032044656</v>
      </c>
      <c r="K101" s="98">
        <f t="normal">MAX(J101:J103)</f>
        <v>517.571635311143</v>
      </c>
      <c r="L101" s="74">
        <f t="normal">IF(A101=0,"",(K101-K102)/K102)</f>
        <v>3.82876783668368</v>
      </c>
      <c r="M101" s="98">
        <f t="normal">IF(J101="-","-",AVERAGE(J101:J103))</f>
        <v>246.418027703122</v>
      </c>
      <c r="N101" s="98">
        <f t="normal">IF(AF101="-","-",(AF101/AG101)*$AI$1)</f>
        <v>30.4105850733926</v>
      </c>
      <c r="O101" s="98">
        <f t="normal">MAX(N101:N103)</f>
        <v>265.232995658466</v>
      </c>
      <c r="P101" s="74">
        <f t="normal">IF(A101=0,"",(O101-O102)/O102)</f>
        <v>9.52170062001772</v>
      </c>
      <c r="Q101" s="98">
        <f t="normal">IF(N101="-","-",AVERAGE(N101:N103))</f>
        <v>106.950589208187</v>
      </c>
      <c r="R101" s="74">
        <f t="normal">IF(Q101="-","-",Q101/M101)</f>
        <v>0.434020961067988</v>
      </c>
      <c r="S101" s="105">
        <v>81.7</v>
      </c>
      <c r="T101" s="106">
        <f t="normal">AVERAGE(S101:S103)*10</f>
        <v>817.933333333333</v>
      </c>
      <c r="U101" s="105">
        <f t="normal">((LARGE(S101:S103,1))-(SMALL(S101:S103,1)))/(((LARGE(S101:S103,1))+(SMALL(S101:S103,1)))/2)*100</f>
        <v>0.733137829912016</v>
      </c>
      <c r="V101" s="105">
        <f t="shared" si="38"/>
        <v>89.06</v>
      </c>
      <c r="W101" s="106">
        <f t="normal">AVERAGE(V101:V103)*10</f>
        <v>1405.96666666667</v>
      </c>
      <c r="X101" s="105">
        <f t="normal">((LARGE(V101:V103,1))-(SMALL(V101:V103,1)))/(((LARGE(V101:V103,1))+(SMALL(V101:V103,1)))/2)*100</f>
        <v>139.025636401887</v>
      </c>
      <c r="Y101" s="105">
        <v>10.94</v>
      </c>
      <c r="Z101" s="98" t="s">
        <v>34</v>
      </c>
      <c r="AA101" s="123" t="str">
        <f t="normal">IF(Z101="-","-",AVERAGE(Z101:Z103))</f>
        <v>-</v>
      </c>
      <c r="AB101" s="106" t="s">
        <v>34</v>
      </c>
      <c r="AC101" s="124" t="str">
        <f t="shared" ref="AC101" si="40">IF(AB101="-","-",AVERAGE(AB101:AB103))</f>
        <v>-</v>
      </c>
      <c r="AE101" s="114">
        <v>96.01</v>
      </c>
      <c r="AF101" s="114">
        <v>27.24</v>
      </c>
      <c r="AG101" s="139">
        <v>0.9674</v>
      </c>
    </row>
    <row r="102" spans="1:33">
      <c r="A102" s="88"/>
      <c r="B102" s="74" t="s">
        <v>107</v>
      </c>
      <c r="C102" s="89"/>
      <c r="D102" s="15"/>
      <c r="E102" s="15"/>
      <c r="F102" s="15"/>
      <c r="G102" s="15"/>
      <c r="H102" s="15"/>
      <c r="I102" s="15"/>
      <c r="J102" s="98">
        <f t="normal">IF(AE102="-","-",(AE102/AG101)*$AI$1)</f>
        <v>517.571635311143</v>
      </c>
      <c r="K102" s="98">
        <f t="normal">MIN(J101:J103)</f>
        <v>107.185032044656</v>
      </c>
      <c r="L102" s="74"/>
      <c r="M102" s="98"/>
      <c r="N102" s="98">
        <f t="normal">IF(AF102="-","-",(AF102/AG101)*$AI$1)</f>
        <v>265.232995658466</v>
      </c>
      <c r="O102" s="98">
        <f t="normal">MIN(N101:N103)</f>
        <v>25.2081868927021</v>
      </c>
      <c r="P102" s="74"/>
      <c r="Q102" s="98"/>
      <c r="R102" s="74"/>
      <c r="S102" s="105">
        <v>81.54</v>
      </c>
      <c r="T102" s="106"/>
      <c r="U102" s="105"/>
      <c r="V102" s="105">
        <f t="shared" si="38"/>
        <v>282.01</v>
      </c>
      <c r="W102" s="106"/>
      <c r="X102" s="105"/>
      <c r="Y102" s="105">
        <v>-182.01</v>
      </c>
      <c r="Z102" s="98" t="s">
        <v>34</v>
      </c>
      <c r="AA102" s="125"/>
      <c r="AB102" s="106" t="s">
        <v>34</v>
      </c>
      <c r="AC102" s="126"/>
      <c r="AE102" s="114">
        <v>463.61</v>
      </c>
      <c r="AF102" s="114">
        <v>237.58</v>
      </c>
      <c r="AG102" s="140"/>
    </row>
    <row r="103" spans="1:33">
      <c r="A103" s="90"/>
      <c r="B103" s="74" t="s">
        <v>107</v>
      </c>
      <c r="C103" s="91"/>
      <c r="D103" s="18"/>
      <c r="E103" s="18"/>
      <c r="F103" s="18"/>
      <c r="G103" s="18"/>
      <c r="H103" s="18"/>
      <c r="I103" s="18"/>
      <c r="J103" s="98">
        <f t="normal">IF(AE103="-","-",(AE103/AG101)*$AI$1)</f>
        <v>114.497415753566</v>
      </c>
      <c r="K103" s="98"/>
      <c r="L103" s="74"/>
      <c r="M103" s="98"/>
      <c r="N103" s="98">
        <f t="normal">IF(AF103="-","-",(AF103/AG101)*$AI$1)</f>
        <v>25.2081868927021</v>
      </c>
      <c r="O103" s="98"/>
      <c r="P103" s="74"/>
      <c r="Q103" s="98"/>
      <c r="R103" s="74"/>
      <c r="S103" s="105">
        <v>82.14</v>
      </c>
      <c r="T103" s="106"/>
      <c r="U103" s="105"/>
      <c r="V103" s="105">
        <f t="shared" si="38"/>
        <v>50.72</v>
      </c>
      <c r="W103" s="106"/>
      <c r="X103" s="105"/>
      <c r="Y103" s="105">
        <v>49.28</v>
      </c>
      <c r="Z103" s="98" t="s">
        <v>34</v>
      </c>
      <c r="AA103" s="127"/>
      <c r="AB103" s="106" t="s">
        <v>34</v>
      </c>
      <c r="AC103" s="128"/>
      <c r="AE103" s="114">
        <v>102.56</v>
      </c>
      <c r="AF103" s="114">
        <v>22.58</v>
      </c>
      <c r="AG103" s="141"/>
    </row>
    <row r="104" spans="1:33">
      <c r="A104" s="85">
        <v>41039</v>
      </c>
      <c r="B104" s="74" t="s">
        <v>109</v>
      </c>
      <c r="C104" s="86" t="s">
        <v>99</v>
      </c>
      <c r="D104" s="87" t="s">
        <v>100</v>
      </c>
      <c r="E104" s="87" t="s">
        <v>101</v>
      </c>
      <c r="F104" s="87" t="s">
        <v>110</v>
      </c>
      <c r="G104" s="87" t="s">
        <v>111</v>
      </c>
      <c r="H104" s="87" t="s">
        <v>34</v>
      </c>
      <c r="I104" s="87" t="s">
        <v>34</v>
      </c>
      <c r="J104" s="98">
        <f t="normal">IF(AE104="-","-",(AE104/AG104)*$AI$1)</f>
        <v>31.8842257597685</v>
      </c>
      <c r="K104" s="98">
        <f t="normal">MAX(J104:J106)</f>
        <v>261.950795947902</v>
      </c>
      <c r="L104" s="74">
        <f t="normal">IF(A104=0,"",(K104-K105)/K105)</f>
        <v>7.2156862745098</v>
      </c>
      <c r="M104" s="98">
        <f t="normal">IF(J104="-","-",AVERAGE(J104:J106))</f>
        <v>148.778168286128</v>
      </c>
      <c r="N104" s="98">
        <f t="normal">IF(AF104="-","-",(AF104/AG104)*$AI$1)</f>
        <v>35.2669009716767</v>
      </c>
      <c r="O104" s="98">
        <f t="normal">MAX(N104:N106)</f>
        <v>122.68058714079</v>
      </c>
      <c r="P104" s="74">
        <f t="normal">IF(A104=0,"",(O104-O105)/O105)</f>
        <v>2.47863247863248</v>
      </c>
      <c r="Q104" s="98">
        <f t="normal">IF(N104="-","-",AVERAGE(N104:N106))</f>
        <v>68.0628488732686</v>
      </c>
      <c r="R104" s="74">
        <f t="normal">IF(Q104="-","-",Q104/M104)</f>
        <v>0.457478739369685</v>
      </c>
      <c r="S104" s="105">
        <v>92.28</v>
      </c>
      <c r="T104" s="106">
        <f t="normal">AVERAGE(S104:S106)*10</f>
        <v>924.333333333333</v>
      </c>
      <c r="U104" s="105">
        <f t="normal">((LARGE(S104:S106,1))-(SMALL(S104:S106,1)))/(((LARGE(S104:S106,1))+(SMALL(S104:S106,1)))/2)*100</f>
        <v>0.821532807264085</v>
      </c>
      <c r="V104" s="105">
        <f t="shared" si="38"/>
        <v>149.2</v>
      </c>
      <c r="W104" s="106">
        <f t="normal">AVERAGE(V104:V106)*10</f>
        <v>694.566666666667</v>
      </c>
      <c r="X104" s="105">
        <f t="normal">((LARGE(V104:V106,1))-(SMALL(V104:V106,1)))/(((LARGE(V104:V106,1))+(SMALL(V104:V106,1)))/2)*100</f>
        <v>300.797180498448</v>
      </c>
      <c r="Y104" s="105">
        <v>-49.2</v>
      </c>
      <c r="Z104" s="98" t="s">
        <v>34</v>
      </c>
      <c r="AA104" s="123" t="str">
        <f t="normal">IF(Z104="-","-",AVERAGE(Z104:Z106))</f>
        <v>-</v>
      </c>
      <c r="AB104" s="106" t="s">
        <v>34</v>
      </c>
      <c r="AC104" s="124" t="str">
        <f t="shared" ref="AC104" si="41">IF(AB104="-","-",AVERAGE(AB104:AB106))</f>
        <v>-</v>
      </c>
      <c r="AE104" s="114">
        <v>28.56</v>
      </c>
      <c r="AF104" s="114">
        <v>31.59</v>
      </c>
      <c r="AG104" s="139">
        <v>0.9674</v>
      </c>
    </row>
    <row r="105" spans="1:33">
      <c r="A105" s="88"/>
      <c r="B105" s="74" t="s">
        <v>109</v>
      </c>
      <c r="C105" s="89"/>
      <c r="D105" s="15"/>
      <c r="E105" s="15"/>
      <c r="F105" s="15"/>
      <c r="G105" s="15"/>
      <c r="H105" s="15"/>
      <c r="I105" s="15"/>
      <c r="J105" s="98">
        <f t="normal">IF(AE105="-","-",(AE105/AG104)*$AI$1)</f>
        <v>261.950795947902</v>
      </c>
      <c r="K105" s="98">
        <f t="normal">MIN(J104:J106)</f>
        <v>31.8842257597685</v>
      </c>
      <c r="L105" s="74"/>
      <c r="M105" s="98"/>
      <c r="N105" s="98">
        <f t="normal">IF(AF105="-","-",(AF105/AG104)*$AI$1)</f>
        <v>122.68058714079</v>
      </c>
      <c r="O105" s="98">
        <f t="normal">MIN(N104:N106)</f>
        <v>35.2669009716767</v>
      </c>
      <c r="P105" s="74"/>
      <c r="Q105" s="98"/>
      <c r="R105" s="74"/>
      <c r="S105" s="105">
        <v>92.13</v>
      </c>
      <c r="T105" s="106"/>
      <c r="U105" s="105"/>
      <c r="V105" s="105">
        <f t="shared" si="38"/>
        <v>89.2</v>
      </c>
      <c r="W105" s="106"/>
      <c r="X105" s="105"/>
      <c r="Y105" s="105">
        <v>10.8</v>
      </c>
      <c r="Z105" s="98" t="s">
        <v>34</v>
      </c>
      <c r="AA105" s="125"/>
      <c r="AB105" s="106" t="s">
        <v>34</v>
      </c>
      <c r="AC105" s="126"/>
      <c r="AE105" s="114">
        <v>234.64</v>
      </c>
      <c r="AF105" s="114">
        <v>109.89</v>
      </c>
      <c r="AG105" s="140"/>
    </row>
    <row r="106" spans="1:33">
      <c r="A106" s="90"/>
      <c r="B106" s="74" t="s">
        <v>109</v>
      </c>
      <c r="C106" s="91"/>
      <c r="D106" s="18"/>
      <c r="E106" s="18"/>
      <c r="F106" s="18"/>
      <c r="G106" s="18"/>
      <c r="H106" s="18"/>
      <c r="I106" s="18"/>
      <c r="J106" s="98">
        <f t="normal">IF(AE106="-","-",(AE106/AG104)*$AI$1)</f>
        <v>152.499483150713</v>
      </c>
      <c r="K106" s="98"/>
      <c r="L106" s="74"/>
      <c r="M106" s="98"/>
      <c r="N106" s="98">
        <f t="normal">IF(AF106="-","-",(AF106/AG104)*$AI$1)</f>
        <v>46.2410585073393</v>
      </c>
      <c r="O106" s="98"/>
      <c r="P106" s="74"/>
      <c r="Q106" s="98"/>
      <c r="R106" s="74"/>
      <c r="S106" s="105">
        <v>92.89</v>
      </c>
      <c r="T106" s="106"/>
      <c r="U106" s="105"/>
      <c r="V106" s="105">
        <f t="shared" si="38"/>
        <v>-30.03</v>
      </c>
      <c r="W106" s="106"/>
      <c r="X106" s="105"/>
      <c r="Y106" s="105">
        <v>130.03</v>
      </c>
      <c r="Z106" s="98" t="s">
        <v>34</v>
      </c>
      <c r="AA106" s="127"/>
      <c r="AB106" s="106" t="s">
        <v>34</v>
      </c>
      <c r="AC106" s="128"/>
      <c r="AE106" s="114">
        <v>136.6</v>
      </c>
      <c r="AF106" s="114">
        <v>41.42</v>
      </c>
      <c r="AG106" s="141"/>
    </row>
    <row r="107" spans="1:33">
      <c r="A107" s="85">
        <v>41039</v>
      </c>
      <c r="B107" s="74" t="s">
        <v>112</v>
      </c>
      <c r="C107" s="86" t="s">
        <v>99</v>
      </c>
      <c r="D107" s="87" t="s">
        <v>100</v>
      </c>
      <c r="E107" s="87" t="s">
        <v>101</v>
      </c>
      <c r="F107" s="87" t="s">
        <v>102</v>
      </c>
      <c r="G107" s="87" t="s">
        <v>113</v>
      </c>
      <c r="H107" s="87" t="s">
        <v>34</v>
      </c>
      <c r="I107" s="87" t="s">
        <v>34</v>
      </c>
      <c r="J107" s="98">
        <f t="normal">IF(AE107="-","-",(AE107/AG107)*$AI$1)</f>
        <v>163.216869960719</v>
      </c>
      <c r="K107" s="98">
        <f t="normal">MAX(J107:J109)</f>
        <v>494.685548893943</v>
      </c>
      <c r="L107" s="74">
        <f t="normal">IF(A107=0,"",(K107-K108)/K108)</f>
        <v>2.03084815321477</v>
      </c>
      <c r="M107" s="98">
        <f t="normal">IF(J107="-","-",AVERAGE(J107:J109))</f>
        <v>278.023154848046</v>
      </c>
      <c r="N107" s="98">
        <f t="normal">IF(AF107="-","-",(AF107/AG107)*$AI$1)</f>
        <v>79.4091378953897</v>
      </c>
      <c r="O107" s="98">
        <f t="normal">MAX(N107:N109)</f>
        <v>262.274550341121</v>
      </c>
      <c r="P107" s="74">
        <f t="normal">IF(A107=0,"",(O107-O108)/O108)</f>
        <v>2.30282581189372</v>
      </c>
      <c r="Q107" s="98">
        <f t="normal">IF(N107="-","-",AVERAGE(N107:N109))</f>
        <v>157.259044862518</v>
      </c>
      <c r="R107" s="74">
        <f t="normal">IF(Q107="-","-",Q107/M107)</f>
        <v>0.565632905462382</v>
      </c>
      <c r="S107" s="105">
        <v>91.98</v>
      </c>
      <c r="T107" s="106">
        <f t="normal">AVERAGE(S107:S109)*10</f>
        <v>919</v>
      </c>
      <c r="U107" s="105">
        <f t="normal">((LARGE(S107:S109,1))-(SMALL(S107:S109,1)))/(((LARGE(S107:S109,1))+(SMALL(S107:S109,1)))/2)*100</f>
        <v>0.163212012404119</v>
      </c>
      <c r="V107" s="105">
        <f t="shared" si="38"/>
        <v>93.85</v>
      </c>
      <c r="W107" s="106">
        <f t="normal">AVERAGE(V107:V109)*10</f>
        <v>1268.26666666667</v>
      </c>
      <c r="X107" s="105">
        <f t="normal">((LARGE(V107:V109,1))-(SMALL(V107:V109,1)))/(((LARGE(V107:V109,1))+(SMALL(V107:V109,1)))/2)*100</f>
        <v>68.8467316493729</v>
      </c>
      <c r="Y107" s="105">
        <v>6.15</v>
      </c>
      <c r="Z107" s="98" t="s">
        <v>34</v>
      </c>
      <c r="AA107" s="123" t="str">
        <f t="normal">IF(Z107="-","-",AVERAGE(Z107:Z109))</f>
        <v>-</v>
      </c>
      <c r="AB107" s="106" t="s">
        <v>34</v>
      </c>
      <c r="AC107" s="124" t="str">
        <f t="shared" ref="AC107" si="42">IF(AB107="-","-",AVERAGE(AB107:AB109))</f>
        <v>-</v>
      </c>
      <c r="AE107" s="114">
        <v>146.2</v>
      </c>
      <c r="AF107" s="114">
        <v>71.13</v>
      </c>
      <c r="AG107" s="139">
        <v>0.9674</v>
      </c>
    </row>
    <row r="108" spans="1:33">
      <c r="A108" s="88"/>
      <c r="B108" s="74" t="s">
        <v>112</v>
      </c>
      <c r="C108" s="89"/>
      <c r="D108" s="15"/>
      <c r="E108" s="15"/>
      <c r="F108" s="15"/>
      <c r="G108" s="15"/>
      <c r="H108" s="15"/>
      <c r="I108" s="15"/>
      <c r="J108" s="98">
        <f t="normal">IF(AE108="-","-",(AE108/AG107)*$AI$1)</f>
        <v>176.167045689477</v>
      </c>
      <c r="K108" s="98">
        <f t="normal">MIN(J107:J109)</f>
        <v>163.216869960719</v>
      </c>
      <c r="L108" s="74"/>
      <c r="M108" s="98"/>
      <c r="N108" s="98">
        <f t="normal">IF(AF108="-","-",(AF108/AG107)*$AI$1)</f>
        <v>130.093446351044</v>
      </c>
      <c r="O108" s="98">
        <f t="normal">MIN(N107:N109)</f>
        <v>79.4091378953897</v>
      </c>
      <c r="P108" s="74"/>
      <c r="Q108" s="98"/>
      <c r="R108" s="74"/>
      <c r="S108" s="105">
        <v>91.89</v>
      </c>
      <c r="T108" s="106"/>
      <c r="U108" s="105"/>
      <c r="V108" s="105">
        <f t="shared" si="38"/>
        <v>94.25</v>
      </c>
      <c r="W108" s="106"/>
      <c r="X108" s="105"/>
      <c r="Y108" s="105">
        <v>5.75</v>
      </c>
      <c r="Z108" s="98" t="s">
        <v>34</v>
      </c>
      <c r="AA108" s="125"/>
      <c r="AB108" s="106" t="s">
        <v>34</v>
      </c>
      <c r="AC108" s="126"/>
      <c r="AE108" s="114">
        <v>157.8</v>
      </c>
      <c r="AF108" s="114">
        <v>116.53</v>
      </c>
      <c r="AG108" s="140"/>
    </row>
    <row r="109" spans="1:33">
      <c r="A109" s="90"/>
      <c r="B109" s="74" t="s">
        <v>112</v>
      </c>
      <c r="C109" s="91"/>
      <c r="D109" s="18"/>
      <c r="E109" s="18"/>
      <c r="F109" s="18"/>
      <c r="G109" s="18"/>
      <c r="H109" s="18"/>
      <c r="I109" s="18"/>
      <c r="J109" s="98">
        <f t="normal">IF(AE109="-","-",(AE109/AG107)*$AI$1)</f>
        <v>494.685548893943</v>
      </c>
      <c r="K109" s="98"/>
      <c r="L109" s="74"/>
      <c r="M109" s="98"/>
      <c r="N109" s="98">
        <f t="normal">IF(AF109="-","-",(AF109/AG107)*$AI$1)</f>
        <v>262.274550341121</v>
      </c>
      <c r="O109" s="98"/>
      <c r="P109" s="74"/>
      <c r="Q109" s="98"/>
      <c r="R109" s="74"/>
      <c r="S109" s="105">
        <v>91.83</v>
      </c>
      <c r="T109" s="106"/>
      <c r="U109" s="105"/>
      <c r="V109" s="105">
        <f t="shared" si="38"/>
        <v>192.38</v>
      </c>
      <c r="W109" s="106"/>
      <c r="X109" s="105"/>
      <c r="Y109" s="105">
        <v>-92.38</v>
      </c>
      <c r="Z109" s="98" t="s">
        <v>34</v>
      </c>
      <c r="AA109" s="127"/>
      <c r="AB109" s="106" t="s">
        <v>34</v>
      </c>
      <c r="AC109" s="128"/>
      <c r="AE109" s="114">
        <v>443.11</v>
      </c>
      <c r="AF109" s="114">
        <v>234.93</v>
      </c>
      <c r="AG109" s="141"/>
    </row>
    <row r="110" spans="1:33">
      <c r="A110" s="76">
        <v>41212</v>
      </c>
      <c r="B110" s="61" t="s">
        <v>114</v>
      </c>
      <c r="C110" s="64" t="s">
        <v>29</v>
      </c>
      <c r="D110" s="65" t="s">
        <v>30</v>
      </c>
      <c r="E110" s="65" t="s">
        <v>31</v>
      </c>
      <c r="F110" s="65" t="s">
        <v>32</v>
      </c>
      <c r="G110" s="65" t="s">
        <v>33</v>
      </c>
      <c r="H110" s="65" t="s">
        <v>34</v>
      </c>
      <c r="I110" s="65" t="s">
        <v>34</v>
      </c>
      <c r="J110" s="94" t="str">
        <f t="normal">IF(AE110="-","-",(AE110/AG110)*$AI$1)</f>
        <v>-</v>
      </c>
      <c r="K110" s="94">
        <f t="normal">MAX(J110:J112)</f>
        <v>0</v>
      </c>
      <c r="L110" s="61" t="e">
        <v>#DIV/0!</v>
      </c>
      <c r="M110" s="94" t="str">
        <f t="normal">IF(J110="-","-",AVERAGE(J110:J112))</f>
        <v>-</v>
      </c>
      <c r="N110" s="94" t="str">
        <f t="normal">IF(AF110="-","-",(AF110/AG110)*$AI$1)</f>
        <v>-</v>
      </c>
      <c r="O110" s="94">
        <f t="normal">MAX(N110:N112)</f>
        <v>0</v>
      </c>
      <c r="P110" s="61" t="e">
        <v>#DIV/0!</v>
      </c>
      <c r="Q110" s="94" t="str">
        <f t="normal">IF(N110="-","-",AVERAGE(N110:N112))</f>
        <v>-</v>
      </c>
      <c r="R110" s="61" t="str">
        <f t="normal">IF(Q110="-","-",Q110/M110)</f>
        <v>-</v>
      </c>
      <c r="S110" s="101">
        <v>1.21</v>
      </c>
      <c r="T110" s="102">
        <f t="normal">AVERAGE(S110:S112)*10</f>
        <v>12.5</v>
      </c>
      <c r="U110" s="101">
        <f t="normal">((LARGE(S110:S112,1))-(SMALL(S110:S112,1)))/(((LARGE(S110:S112,1))+(SMALL(S110:S112,1)))/2)*100</f>
        <v>5.62248995983936</v>
      </c>
      <c r="V110" s="101">
        <f t="shared" si="38"/>
        <v>49.2</v>
      </c>
      <c r="W110" s="102">
        <f t="normal">AVERAGE(V110:V112)*10</f>
        <v>487.45</v>
      </c>
      <c r="X110" s="101">
        <f t="normal">((LARGE(V110:V112,1))-(SMALL(V110:V112,1)))/(((LARGE(V110:V112,1))+(SMALL(V110:V112,1)))/2)*100</f>
        <v>1.86685813929635</v>
      </c>
      <c r="Y110" s="101">
        <v>50.8</v>
      </c>
      <c r="Z110" s="134" t="s">
        <v>34</v>
      </c>
      <c r="AA110" s="117" t="str">
        <f t="normal">IF(Z110="-","-",AVERAGE(Z110:Z112))</f>
        <v>-</v>
      </c>
      <c r="AB110" s="102" t="s">
        <v>34</v>
      </c>
      <c r="AC110" s="118" t="str">
        <f t="shared" ref="AC110" si="43">IF(AB110="-","-",AVERAGE(AB110:AB112))</f>
        <v>-</v>
      </c>
      <c r="AD110" s="113"/>
      <c r="AE110" s="94" t="s">
        <v>34</v>
      </c>
      <c r="AF110" s="94" t="s">
        <v>34</v>
      </c>
      <c r="AG110" s="136">
        <v>0.9841</v>
      </c>
    </row>
    <row r="111" spans="1:33">
      <c r="A111" s="77"/>
      <c r="B111" s="61" t="s">
        <v>114</v>
      </c>
      <c r="C111" s="66"/>
      <c r="D111" s="67"/>
      <c r="E111" s="67"/>
      <c r="F111" s="67"/>
      <c r="G111" s="67"/>
      <c r="H111" s="67"/>
      <c r="I111" s="67"/>
      <c r="J111" s="94" t="str">
        <f t="normal">IF(AE111="-","-",(AE111/AG110)*$AI$1)</f>
        <v>-</v>
      </c>
      <c r="K111" s="94">
        <f t="normal">MIN(J110:J112)</f>
        <v>0</v>
      </c>
      <c r="L111" s="61"/>
      <c r="M111" s="94"/>
      <c r="N111" s="94" t="str">
        <f t="normal">IF(AF111="-","-",(AF111/AG110)*$AI$1)</f>
        <v>-</v>
      </c>
      <c r="O111" s="94">
        <f t="normal">MIN(N110:N112)</f>
        <v>0</v>
      </c>
      <c r="P111" s="61"/>
      <c r="Q111" s="94"/>
      <c r="R111" s="61"/>
      <c r="S111" s="101">
        <v>1.28</v>
      </c>
      <c r="T111" s="102"/>
      <c r="U111" s="101"/>
      <c r="V111" s="101" t="s">
        <v>34</v>
      </c>
      <c r="W111" s="102"/>
      <c r="X111" s="101"/>
      <c r="Y111" s="101" t="s">
        <v>34</v>
      </c>
      <c r="Z111" s="134" t="s">
        <v>34</v>
      </c>
      <c r="AA111" s="119"/>
      <c r="AB111" s="102" t="s">
        <v>34</v>
      </c>
      <c r="AC111" s="120"/>
      <c r="AD111" s="113"/>
      <c r="AE111" s="94" t="s">
        <v>34</v>
      </c>
      <c r="AF111" s="94" t="s">
        <v>34</v>
      </c>
      <c r="AG111" s="137"/>
    </row>
    <row r="112" spans="1:33">
      <c r="A112" s="78"/>
      <c r="B112" s="61" t="s">
        <v>114</v>
      </c>
      <c r="C112" s="68"/>
      <c r="D112" s="69"/>
      <c r="E112" s="69"/>
      <c r="F112" s="69"/>
      <c r="G112" s="69"/>
      <c r="H112" s="69"/>
      <c r="I112" s="69"/>
      <c r="J112" s="94" t="str">
        <f t="normal">IF(AE112="-","-",(AE112/AG110)*$AI$1)</f>
        <v>-</v>
      </c>
      <c r="K112" s="94"/>
      <c r="L112" s="61"/>
      <c r="M112" s="94"/>
      <c r="N112" s="94" t="str">
        <f t="normal">IF(AF112="-","-",(AF112/AG110)*$AI$1)</f>
        <v>-</v>
      </c>
      <c r="O112" s="94"/>
      <c r="P112" s="61"/>
      <c r="Q112" s="94"/>
      <c r="R112" s="61"/>
      <c r="S112" s="101">
        <v>1.26</v>
      </c>
      <c r="T112" s="102"/>
      <c r="U112" s="101"/>
      <c r="V112" s="101">
        <f t="normal">100-Y112</f>
        <v>48.29</v>
      </c>
      <c r="W112" s="102"/>
      <c r="X112" s="101"/>
      <c r="Y112" s="101">
        <v>51.71</v>
      </c>
      <c r="Z112" s="134" t="s">
        <v>34</v>
      </c>
      <c r="AA112" s="121"/>
      <c r="AB112" s="102" t="s">
        <v>34</v>
      </c>
      <c r="AC112" s="122"/>
      <c r="AD112" s="113"/>
      <c r="AE112" s="94" t="s">
        <v>34</v>
      </c>
      <c r="AF112" s="94" t="s">
        <v>34</v>
      </c>
      <c r="AG112" s="138"/>
    </row>
    <row r="113" spans="1:33" ht="0" customHeight="1" hidden="1">
      <c r="A113" s="76">
        <v>41212</v>
      </c>
      <c r="B113" s="61" t="s">
        <v>115</v>
      </c>
      <c r="C113" s="64" t="s">
        <v>29</v>
      </c>
      <c r="D113" s="65" t="s">
        <v>30</v>
      </c>
      <c r="E113" s="65" t="s">
        <v>31</v>
      </c>
      <c r="F113" s="65" t="s">
        <v>37</v>
      </c>
      <c r="G113" s="65" t="s">
        <v>38</v>
      </c>
      <c r="H113" s="65" t="s">
        <v>34</v>
      </c>
      <c r="I113" s="65" t="s">
        <v>34</v>
      </c>
      <c r="J113" s="94">
        <f t="normal">IF(AE113="-","-",(AE113/AG113)*$AI$1)</f>
        <v>591.239914642821</v>
      </c>
      <c r="K113" s="94">
        <f t="normal">MAX(J113:J115)</f>
        <v>697.066964739356</v>
      </c>
      <c r="L113" s="61">
        <f t="normal">IF(A113=0,"",(K113-K114)/K114)</f>
        <v>0.178991721424063</v>
      </c>
      <c r="M113" s="94">
        <f t="normal">IF(J113="-","-",AVERAGE(J113:J115))</f>
        <v>641.422619652474</v>
      </c>
      <c r="N113" s="94">
        <f t="normal">IF(AF113="-","-",(AF113/AG113)*$AI$1)</f>
        <v>374.95457778681</v>
      </c>
      <c r="O113" s="94">
        <f t="normal">MAX(N113:N115)</f>
        <v>416.284523930495</v>
      </c>
      <c r="P113" s="61">
        <f t="normal">IF(A113=0,"",(O113-O114)/O114)</f>
        <v>0.110226541005678</v>
      </c>
      <c r="Q113" s="94">
        <f t="normal">IF(N113="-","-",AVERAGE(N113:N115))</f>
        <v>395.250076211767</v>
      </c>
      <c r="R113" s="61">
        <f t="normal">IF(Q113="-","-",Q113/M113)</f>
        <v>0.616208509182161</v>
      </c>
      <c r="S113" s="101">
        <v>95.02</v>
      </c>
      <c r="T113" s="102">
        <f t="normal">AVERAGE(S113:S115)*10</f>
        <v>949.666666666667</v>
      </c>
      <c r="U113" s="101">
        <f t="normal">((LARGE(S113:S115,1))-(SMALL(S113:S115,1)))/(((LARGE(S113:S115,1))+(SMALL(S113:S115,1)))/2)*100</f>
        <v>0.115832148686358</v>
      </c>
      <c r="V113" s="101">
        <f t="normal">100-Y113</f>
        <v>99.91</v>
      </c>
      <c r="W113" s="102">
        <f t="normal">AVERAGE(V113:V115)*10</f>
        <v>999.233333333333</v>
      </c>
      <c r="X113" s="101">
        <f t="normal">((LARGE(V113:V115,1))-(SMALL(V113:V115,1)))/(((LARGE(V113:V115,1))+(SMALL(V113:V115,1)))/2)*100</f>
        <v>0.0200160128102584</v>
      </c>
      <c r="Y113" s="101">
        <v>0.09</v>
      </c>
      <c r="Z113" s="134" t="s">
        <v>34</v>
      </c>
      <c r="AA113" s="117" t="str">
        <f t="normal">IF(Z113="-","-",AVERAGE(Z113:Z115))</f>
        <v>-</v>
      </c>
      <c r="AB113" s="102" t="s">
        <v>34</v>
      </c>
      <c r="AC113" s="118" t="str">
        <f t="shared" ref="AC113" si="44">IF(AB113="-","-",AVERAGE(AB113:AB115))</f>
        <v>-</v>
      </c>
      <c r="AD113" s="113"/>
      <c r="AE113" s="94">
        <v>538.74</v>
      </c>
      <c r="AF113" s="94">
        <v>341.66</v>
      </c>
      <c r="AG113" s="136">
        <v>0.9841</v>
      </c>
    </row>
    <row r="114" spans="1:33">
      <c r="A114" s="77"/>
      <c r="B114" s="61" t="s">
        <v>115</v>
      </c>
      <c r="C114" s="66"/>
      <c r="D114" s="67"/>
      <c r="E114" s="67"/>
      <c r="F114" s="67"/>
      <c r="G114" s="67"/>
      <c r="H114" s="67"/>
      <c r="I114" s="67"/>
      <c r="J114" s="94">
        <f t="normal">IF(AE114="-","-",(AE114/AG113)*$AI$1)</f>
        <v>635.960979575246</v>
      </c>
      <c r="K114" s="94">
        <f t="normal">MIN(J113:J115)</f>
        <v>591.239914642821</v>
      </c>
      <c r="L114" s="61"/>
      <c r="M114" s="94"/>
      <c r="N114" s="94">
        <f t="normal">IF(AF114="-","-",(AF114/AG113)*$AI$1)</f>
        <v>394.511126917996</v>
      </c>
      <c r="O114" s="94">
        <f t="normal">MIN(N113:N115)</f>
        <v>374.95457778681</v>
      </c>
      <c r="P114" s="61"/>
      <c r="Q114" s="94"/>
      <c r="R114" s="61"/>
      <c r="S114" s="101">
        <v>94.91</v>
      </c>
      <c r="T114" s="102"/>
      <c r="U114" s="101"/>
      <c r="V114" s="101">
        <f t="normal">100-Y114</f>
        <v>99.93</v>
      </c>
      <c r="W114" s="102"/>
      <c r="X114" s="101"/>
      <c r="Y114" s="101">
        <v>0.07</v>
      </c>
      <c r="Z114" s="134" t="s">
        <v>34</v>
      </c>
      <c r="AA114" s="119"/>
      <c r="AB114" s="102" t="s">
        <v>34</v>
      </c>
      <c r="AC114" s="120"/>
      <c r="AD114" s="113"/>
      <c r="AE114" s="94">
        <v>579.49</v>
      </c>
      <c r="AF114" s="94">
        <v>359.48</v>
      </c>
      <c r="AG114" s="137"/>
    </row>
    <row r="115" spans="1:33">
      <c r="A115" s="78"/>
      <c r="B115" s="61" t="s">
        <v>115</v>
      </c>
      <c r="C115" s="68"/>
      <c r="D115" s="69"/>
      <c r="E115" s="69"/>
      <c r="F115" s="69"/>
      <c r="G115" s="69"/>
      <c r="H115" s="69"/>
      <c r="I115" s="69"/>
      <c r="J115" s="94">
        <f t="normal">IF(AE115="-","-",(AE115/AG113)*$AI$1)</f>
        <v>697.066964739356</v>
      </c>
      <c r="K115" s="94"/>
      <c r="L115" s="61"/>
      <c r="M115" s="94"/>
      <c r="N115" s="94">
        <f t="normal">IF(AF115="-","-",(AF115/AG113)*$AI$1)</f>
        <v>416.284523930495</v>
      </c>
      <c r="O115" s="94"/>
      <c r="P115" s="61"/>
      <c r="Q115" s="94"/>
      <c r="R115" s="61"/>
      <c r="S115" s="101">
        <v>94.97</v>
      </c>
      <c r="T115" s="102"/>
      <c r="U115" s="101"/>
      <c r="V115" s="101">
        <f t="normal">100-Y115</f>
        <v>99.93</v>
      </c>
      <c r="W115" s="102"/>
      <c r="X115" s="101"/>
      <c r="Y115" s="101">
        <v>0.07</v>
      </c>
      <c r="Z115" s="134" t="s">
        <v>34</v>
      </c>
      <c r="AA115" s="121"/>
      <c r="AB115" s="102" t="s">
        <v>34</v>
      </c>
      <c r="AC115" s="122"/>
      <c r="AD115" s="113"/>
      <c r="AE115" s="94">
        <v>635.17</v>
      </c>
      <c r="AF115" s="94">
        <v>379.32</v>
      </c>
      <c r="AG115" s="138"/>
    </row>
    <row r="116" spans="1:33">
      <c r="A116" s="79">
        <v>41212</v>
      </c>
      <c r="B116" s="71" t="s">
        <v>116</v>
      </c>
      <c r="C116" s="80" t="s">
        <v>99</v>
      </c>
      <c r="D116" s="12" t="s">
        <v>100</v>
      </c>
      <c r="E116" s="12" t="s">
        <v>101</v>
      </c>
      <c r="F116" s="12" t="s">
        <v>105</v>
      </c>
      <c r="G116" s="12" t="s">
        <v>117</v>
      </c>
      <c r="H116" s="12" t="s">
        <v>34</v>
      </c>
      <c r="I116" s="12" t="s">
        <v>34</v>
      </c>
      <c r="J116" s="97">
        <f t="normal">IF(AE116="-","-",(AE116/AG116)*$AI$1)</f>
        <v>465.340514175389</v>
      </c>
      <c r="K116" s="97">
        <f t="normal">MAX(J116:J118)</f>
        <v>482.526572502794</v>
      </c>
      <c r="L116" s="71">
        <f t="normal">IF(A116=0,"",(K116-K117)/K117)</f>
        <v>0.0369322201782935</v>
      </c>
      <c r="M116" s="97">
        <f t="normal">IF(J116="-","-",AVERAGE(J116:J118))</f>
        <v>473.933543339092</v>
      </c>
      <c r="N116" s="97">
        <f t="normal">IF(AF116="-","-",(AF116/AG116)*$AI$1)</f>
        <v>379.936998272533</v>
      </c>
      <c r="O116" s="97">
        <f t="normal">MAX(N116:N118)</f>
        <v>379.936998272533</v>
      </c>
      <c r="P116" s="71">
        <f t="normal">IF(A116=0,"",(O116-O117)/O117)</f>
        <v>0.0353180418074702</v>
      </c>
      <c r="Q116" s="97">
        <f t="normal">IF(N116="-","-",AVERAGE(N116:N118))</f>
        <v>373.456559292755</v>
      </c>
      <c r="R116" s="71">
        <f t="normal">IF(Q116="-","-",Q116/M116)</f>
        <v>0.787993516267222</v>
      </c>
      <c r="S116" s="103">
        <v>24.36</v>
      </c>
      <c r="T116" s="104">
        <f t="normal">AVERAGE(S116:S118)*10</f>
        <v>250.566666666667</v>
      </c>
      <c r="U116" s="103">
        <f t="normal">((LARGE(S116:S118,1))-(SMALL(S116:S118,1)))/(((LARGE(S116:S118,1))+(SMALL(S116:S118,1)))/2)*100</f>
        <v>6.70501884546717</v>
      </c>
      <c r="V116" s="103">
        <f t="shared" si="38"/>
        <v>85.06</v>
      </c>
      <c r="W116" s="104">
        <f t="normal">AVERAGE(V116:V118)*10</f>
        <v>850.8</v>
      </c>
      <c r="X116" s="103">
        <f t="normal">((LARGE(V116:V118,1))-(SMALL(V116:V118,1)))/(((LARGE(V116:V118,1))+(SMALL(V116:V118,1)))/2)*100</f>
        <v>0.0470145745180913</v>
      </c>
      <c r="Y116" s="103">
        <v>14.94</v>
      </c>
      <c r="Z116" s="97" t="s">
        <v>34</v>
      </c>
      <c r="AA116" s="25" t="str">
        <f t="normal">IF(Z116="-","-",AVERAGE(Z116:Z118))</f>
        <v>-</v>
      </c>
      <c r="AB116" s="104" t="s">
        <v>34</v>
      </c>
      <c r="AC116" s="26" t="str">
        <f t="shared" ref="AC116" si="45">IF(AB116="-","-",AVERAGE(AB116:AB118))</f>
        <v>-</v>
      </c>
      <c r="AE116" s="114">
        <v>424.02</v>
      </c>
      <c r="AF116" s="114">
        <v>346.2</v>
      </c>
      <c r="AG116" s="139">
        <v>0.9841</v>
      </c>
    </row>
    <row r="117" spans="1:33">
      <c r="A117" s="81"/>
      <c r="B117" s="71" t="s">
        <v>116</v>
      </c>
      <c r="C117" s="82"/>
      <c r="D117" s="14"/>
      <c r="E117" s="14"/>
      <c r="F117" s="14"/>
      <c r="G117" s="14"/>
      <c r="H117" s="14"/>
      <c r="I117" s="14"/>
      <c r="J117" s="97">
        <f t="normal">IF(AE117="-","-",(AE117/AG116)*$AI$1)</f>
        <v>482.526572502794</v>
      </c>
      <c r="K117" s="97">
        <f t="normal">MIN(J116:J118)</f>
        <v>465.340514175389</v>
      </c>
      <c r="L117" s="71"/>
      <c r="M117" s="97"/>
      <c r="N117" s="97">
        <f t="normal">IF(AF117="-","-",(AF117/AG116)*$AI$1)</f>
        <v>366.976120312976</v>
      </c>
      <c r="O117" s="97">
        <f t="normal">MIN(N116:N118)</f>
        <v>366.976120312976</v>
      </c>
      <c r="P117" s="71"/>
      <c r="Q117" s="97"/>
      <c r="R117" s="71"/>
      <c r="S117" s="103">
        <v>24.76</v>
      </c>
      <c r="T117" s="104"/>
      <c r="U117" s="103"/>
      <c r="V117" s="103">
        <f t="shared" si="38"/>
        <v>85.1</v>
      </c>
      <c r="W117" s="104"/>
      <c r="X117" s="103"/>
      <c r="Y117" s="103">
        <v>14.9</v>
      </c>
      <c r="Z117" s="97" t="s">
        <v>34</v>
      </c>
      <c r="AA117" s="27"/>
      <c r="AB117" s="104" t="s">
        <v>34</v>
      </c>
      <c r="AC117" s="28"/>
      <c r="AE117" s="114">
        <v>439.68</v>
      </c>
      <c r="AF117" s="114">
        <v>334.39</v>
      </c>
      <c r="AG117" s="140"/>
    </row>
    <row r="118" spans="1:33">
      <c r="A118" s="83"/>
      <c r="B118" s="71" t="s">
        <v>116</v>
      </c>
      <c r="C118" s="84"/>
      <c r="D118" s="17"/>
      <c r="E118" s="17"/>
      <c r="F118" s="17"/>
      <c r="G118" s="17"/>
      <c r="H118" s="17"/>
      <c r="I118" s="17"/>
      <c r="J118" s="97" t="str">
        <f t="normal">IF(AE118="-","-",(AE118/AG116)*$AI$1)</f>
        <v>-</v>
      </c>
      <c r="K118" s="97"/>
      <c r="L118" s="71"/>
      <c r="M118" s="97"/>
      <c r="N118" s="97" t="str">
        <f t="normal">IF(AF118="-","-",(AF118/AG116)*$AI$1)</f>
        <v>-</v>
      </c>
      <c r="O118" s="97"/>
      <c r="P118" s="71"/>
      <c r="Q118" s="97"/>
      <c r="R118" s="71"/>
      <c r="S118" s="103">
        <v>26.05</v>
      </c>
      <c r="T118" s="104"/>
      <c r="U118" s="103"/>
      <c r="V118" s="103" t="s">
        <v>34</v>
      </c>
      <c r="W118" s="104"/>
      <c r="X118" s="103"/>
      <c r="Y118" s="103" t="s">
        <v>34</v>
      </c>
      <c r="Z118" s="97" t="s">
        <v>34</v>
      </c>
      <c r="AA118" s="29"/>
      <c r="AB118" s="104" t="s">
        <v>34</v>
      </c>
      <c r="AC118" s="30"/>
      <c r="AE118" s="114" t="s">
        <v>34</v>
      </c>
      <c r="AF118" s="114" t="s">
        <v>34</v>
      </c>
      <c r="AG118" s="141"/>
    </row>
    <row r="119" spans="1:33">
      <c r="A119" s="85">
        <v>41212</v>
      </c>
      <c r="B119" s="74" t="s">
        <v>118</v>
      </c>
      <c r="C119" s="86" t="s">
        <v>99</v>
      </c>
      <c r="D119" s="87" t="s">
        <v>100</v>
      </c>
      <c r="E119" s="87" t="s">
        <v>101</v>
      </c>
      <c r="F119" s="87" t="s">
        <v>119</v>
      </c>
      <c r="G119" s="87" t="s">
        <v>120</v>
      </c>
      <c r="H119" s="87" t="s">
        <v>34</v>
      </c>
      <c r="I119" s="142">
        <v>0.08</v>
      </c>
      <c r="J119" s="98">
        <f t="normal">IF(AE119="-","-",(AE119/AG119)*$AI$1)</f>
        <v>2749.81323036277</v>
      </c>
      <c r="K119" s="98">
        <f t="normal">MAX(J119:J121)</f>
        <v>2921.38847678081</v>
      </c>
      <c r="L119" s="74">
        <f t="normal">IF(A119=0,"",(K119-K120)/K120)</f>
        <v>0.0623952363468016</v>
      </c>
      <c r="M119" s="98">
        <f t="normal">IF(J119="-","-",AVERAGE(J119:J121))</f>
        <v>2859.98252210141</v>
      </c>
      <c r="N119" s="98">
        <f t="normal">IF(AF119="-","-",(AF119/AG119)*$AI$1)</f>
        <v>1769.71405344985</v>
      </c>
      <c r="O119" s="98">
        <f t="normal">MAX(N119:N121)</f>
        <v>1846.10750939945</v>
      </c>
      <c r="P119" s="74">
        <f t="normal">IF(A119=0,"",(O119-O120)/O120)</f>
        <v>0.0431671183266465</v>
      </c>
      <c r="Q119" s="98">
        <f t="normal">IF(N119="-","-",AVERAGE(N119:N121))</f>
        <v>1811.32933644955</v>
      </c>
      <c r="R119" s="74">
        <f t="normal">IF(Q119="-","-",Q119/M119)</f>
        <v>0.633335806233756</v>
      </c>
      <c r="S119" s="105">
        <v>8</v>
      </c>
      <c r="T119" s="106">
        <f t="normal">AVERAGE(S119:S121)*10</f>
        <v>80</v>
      </c>
      <c r="U119" s="105">
        <f t="normal">((LARGE(S119:S121,1))-(SMALL(S119:S121,1)))/(((LARGE(S119:S121,1))+(SMALL(S119:S121,1)))/2)*100</f>
        <v>0</v>
      </c>
      <c r="V119" s="105" t="s">
        <v>34</v>
      </c>
      <c r="W119" s="106" t="e">
        <v>#DIV/0!</v>
      </c>
      <c r="X119" s="105" t="e">
        <v>#NUM!</v>
      </c>
      <c r="Y119" s="105" t="s">
        <v>34</v>
      </c>
      <c r="Z119" s="98" t="s">
        <v>34</v>
      </c>
      <c r="AA119" s="123" t="str">
        <f t="normal">IF(Z119="-","-",AVERAGE(Z119:Z121))</f>
        <v>-</v>
      </c>
      <c r="AB119" s="106" t="s">
        <v>34</v>
      </c>
      <c r="AC119" s="124" t="str">
        <f t="shared" ref="AC119" si="46">IF(AB119="-","-",AVERAGE(AB119:AB121))</f>
        <v>-</v>
      </c>
      <c r="AE119" s="114">
        <v>2505.64</v>
      </c>
      <c r="AF119" s="114">
        <v>1612.57</v>
      </c>
      <c r="AG119" s="139">
        <v>0.9841</v>
      </c>
    </row>
    <row r="120" spans="1:33">
      <c r="A120" s="88"/>
      <c r="B120" s="74" t="s">
        <v>118</v>
      </c>
      <c r="C120" s="89"/>
      <c r="D120" s="15"/>
      <c r="E120" s="15"/>
      <c r="F120" s="15"/>
      <c r="G120" s="15"/>
      <c r="H120" s="15"/>
      <c r="I120" s="15"/>
      <c r="J120" s="98">
        <f t="normal">IF(AE120="-","-",(AE120/AG119)*$AI$1)</f>
        <v>2908.74585916065</v>
      </c>
      <c r="K120" s="98">
        <f t="normal">MIN(J119:J121)</f>
        <v>2749.81323036277</v>
      </c>
      <c r="L120" s="74"/>
      <c r="M120" s="98"/>
      <c r="N120" s="98">
        <f t="normal">IF(AF120="-","-",(AF120/AG119)*$AI$1)</f>
        <v>1818.16644649934</v>
      </c>
      <c r="O120" s="98">
        <f t="normal">MIN(N119:N121)</f>
        <v>1769.71405344985</v>
      </c>
      <c r="P120" s="74"/>
      <c r="Q120" s="98"/>
      <c r="R120" s="74"/>
      <c r="S120" s="105" t="s">
        <v>34</v>
      </c>
      <c r="T120" s="106"/>
      <c r="U120" s="105"/>
      <c r="V120" s="105" t="s">
        <v>34</v>
      </c>
      <c r="W120" s="106"/>
      <c r="X120" s="105"/>
      <c r="Y120" s="105" t="s">
        <v>34</v>
      </c>
      <c r="Z120" s="98" t="s">
        <v>34</v>
      </c>
      <c r="AA120" s="125"/>
      <c r="AB120" s="106" t="s">
        <v>34</v>
      </c>
      <c r="AC120" s="126"/>
      <c r="AE120" s="114">
        <v>2650.46</v>
      </c>
      <c r="AF120" s="114">
        <v>1656.72</v>
      </c>
      <c r="AG120" s="140"/>
    </row>
    <row r="121" spans="1:33">
      <c r="A121" s="90"/>
      <c r="B121" s="74" t="s">
        <v>118</v>
      </c>
      <c r="C121" s="91"/>
      <c r="D121" s="18"/>
      <c r="E121" s="18"/>
      <c r="F121" s="18"/>
      <c r="G121" s="18"/>
      <c r="H121" s="18"/>
      <c r="I121" s="18"/>
      <c r="J121" s="98">
        <f t="normal">IF(AE121="-","-",(AE121/AG119)*$AI$1)</f>
        <v>2921.38847678081</v>
      </c>
      <c r="K121" s="98"/>
      <c r="L121" s="74"/>
      <c r="M121" s="98"/>
      <c r="N121" s="98">
        <f t="normal">IF(AF121="-","-",(AF121/AG119)*$AI$1)</f>
        <v>1846.10750939945</v>
      </c>
      <c r="O121" s="98"/>
      <c r="P121" s="74"/>
      <c r="Q121" s="98"/>
      <c r="R121" s="74"/>
      <c r="S121" s="105" t="s">
        <v>34</v>
      </c>
      <c r="T121" s="106"/>
      <c r="U121" s="105"/>
      <c r="V121" s="105" t="s">
        <v>34</v>
      </c>
      <c r="W121" s="106"/>
      <c r="X121" s="105"/>
      <c r="Y121" s="105" t="s">
        <v>34</v>
      </c>
      <c r="Z121" s="98" t="s">
        <v>34</v>
      </c>
      <c r="AA121" s="127"/>
      <c r="AB121" s="106" t="s">
        <v>34</v>
      </c>
      <c r="AC121" s="128"/>
      <c r="AE121" s="114">
        <v>2661.98</v>
      </c>
      <c r="AF121" s="114">
        <v>1682.18</v>
      </c>
      <c r="AG121" s="141"/>
    </row>
    <row r="122" spans="1:33" ht="15" customHeight="1">
      <c r="A122" s="85">
        <v>41212</v>
      </c>
      <c r="B122" s="74" t="s">
        <v>121</v>
      </c>
      <c r="C122" s="86" t="s">
        <v>99</v>
      </c>
      <c r="D122" s="87" t="s">
        <v>100</v>
      </c>
      <c r="E122" s="87" t="s">
        <v>101</v>
      </c>
      <c r="F122" s="87" t="s">
        <v>119</v>
      </c>
      <c r="G122" s="87" t="s">
        <v>120</v>
      </c>
      <c r="H122" s="87" t="s">
        <v>34</v>
      </c>
      <c r="I122" s="142">
        <v>0.14</v>
      </c>
      <c r="J122" s="98">
        <f t="normal">IF(AE122="-","-",(AE122/AG122)*$AI$1)</f>
        <v>1967.3866476984</v>
      </c>
      <c r="K122" s="98">
        <f t="normal">MAX(J122:J124)</f>
        <v>1967.3866476984</v>
      </c>
      <c r="L122" s="74">
        <f t="normal">IF(A122=0,"",(K122-K123)/K123)</f>
        <v>0.0408697671718052</v>
      </c>
      <c r="M122" s="98">
        <f t="normal">IF(J122="-","-",AVERAGE(J122:J124))</f>
        <v>1924.82390001016</v>
      </c>
      <c r="N122" s="98">
        <f t="normal">IF(AF122="-","-",(AF122/AG122)*$AI$1)</f>
        <v>1383.22528198354</v>
      </c>
      <c r="O122" s="98">
        <f t="normal">MAX(N122:N124)</f>
        <v>1383.22528198354</v>
      </c>
      <c r="P122" s="74">
        <f t="normal">IF(A122=0,"",(O122-O123)/O123)</f>
        <v>0.0668156348924213</v>
      </c>
      <c r="Q122" s="98">
        <f t="normal">IF(N122="-","-",AVERAGE(N122:N124))</f>
        <v>1336.38613961996</v>
      </c>
      <c r="R122" s="74">
        <f t="normal">IF(Q122="-","-",Q122/M122)</f>
        <v>0.69429008004987</v>
      </c>
      <c r="S122" s="105">
        <v>14</v>
      </c>
      <c r="T122" s="106">
        <f t="normal">AVERAGE(S122:S124)*10</f>
        <v>140</v>
      </c>
      <c r="U122" s="105">
        <f t="normal">((LARGE(S122:S124,1))-(SMALL(S122:S124,1)))/(((LARGE(S122:S124,1))+(SMALL(S122:S124,1)))/2)*100</f>
        <v>0</v>
      </c>
      <c r="V122" s="105" t="s">
        <v>34</v>
      </c>
      <c r="W122" s="106" t="e">
        <v>#DIV/0!</v>
      </c>
      <c r="X122" s="105" t="e">
        <v>#NUM!</v>
      </c>
      <c r="Y122" s="105" t="s">
        <v>34</v>
      </c>
      <c r="Z122" s="98" t="s">
        <v>34</v>
      </c>
      <c r="AA122" s="123" t="str">
        <f t="normal">IF(Z122="-","-",AVERAGE(Z122:Z124))</f>
        <v>-</v>
      </c>
      <c r="AB122" s="106" t="s">
        <v>34</v>
      </c>
      <c r="AC122" s="124" t="str">
        <f t="shared" ref="AC122" si="47">IF(AB122="-","-",AVERAGE(AB122:AB124))</f>
        <v>-</v>
      </c>
      <c r="AE122" s="114">
        <v>1792.69</v>
      </c>
      <c r="AF122" s="114">
        <v>1260.4</v>
      </c>
      <c r="AG122" s="139">
        <v>0.9841</v>
      </c>
    </row>
    <row r="123" spans="1:33">
      <c r="A123" s="88"/>
      <c r="B123" s="74" t="s">
        <v>121</v>
      </c>
      <c r="C123" s="89"/>
      <c r="D123" s="15"/>
      <c r="E123" s="15"/>
      <c r="F123" s="15"/>
      <c r="G123" s="15"/>
      <c r="H123" s="15"/>
      <c r="I123" s="15"/>
      <c r="J123" s="98">
        <f t="normal">IF(AE123="-","-",(AE123/AG122)*$AI$1)</f>
        <v>1890.13718118077</v>
      </c>
      <c r="K123" s="98">
        <f t="normal">MIN(J122:J124)</f>
        <v>1890.13718118077</v>
      </c>
      <c r="L123" s="74"/>
      <c r="M123" s="98"/>
      <c r="N123" s="98">
        <f t="normal">IF(AF123="-","-",(AF123/AG122)*$AI$1)</f>
        <v>1296.59262270095</v>
      </c>
      <c r="O123" s="98">
        <f t="normal">MIN(N122:N124)</f>
        <v>1296.59262270095</v>
      </c>
      <c r="P123" s="74"/>
      <c r="Q123" s="98"/>
      <c r="R123" s="74"/>
      <c r="S123" s="105" t="s">
        <v>34</v>
      </c>
      <c r="T123" s="106"/>
      <c r="U123" s="105"/>
      <c r="V123" s="105" t="s">
        <v>34</v>
      </c>
      <c r="W123" s="106"/>
      <c r="X123" s="105"/>
      <c r="Y123" s="105" t="s">
        <v>34</v>
      </c>
      <c r="Z123" s="98" t="s">
        <v>34</v>
      </c>
      <c r="AA123" s="125"/>
      <c r="AB123" s="106" t="s">
        <v>34</v>
      </c>
      <c r="AC123" s="126"/>
      <c r="AE123" s="114">
        <v>1722.3</v>
      </c>
      <c r="AF123" s="114">
        <v>1181.46</v>
      </c>
      <c r="AG123" s="140"/>
    </row>
    <row r="124" spans="1:33">
      <c r="A124" s="90"/>
      <c r="B124" s="74" t="s">
        <v>121</v>
      </c>
      <c r="C124" s="91"/>
      <c r="D124" s="18"/>
      <c r="E124" s="18"/>
      <c r="F124" s="18"/>
      <c r="G124" s="18"/>
      <c r="H124" s="18"/>
      <c r="I124" s="18"/>
      <c r="J124" s="98">
        <f t="normal">IF(AE124="-","-",(AE124/AG122)*$AI$1)</f>
        <v>1916.94787115131</v>
      </c>
      <c r="K124" s="98"/>
      <c r="L124" s="74"/>
      <c r="M124" s="98"/>
      <c r="N124" s="98">
        <f t="normal">IF(AF124="-","-",(AF124/AG122)*$AI$1)</f>
        <v>1329.34051417539</v>
      </c>
      <c r="O124" s="98"/>
      <c r="P124" s="74"/>
      <c r="Q124" s="98"/>
      <c r="R124" s="74"/>
      <c r="S124" s="105" t="s">
        <v>34</v>
      </c>
      <c r="T124" s="106"/>
      <c r="U124" s="105"/>
      <c r="V124" s="105" t="s">
        <v>34</v>
      </c>
      <c r="W124" s="106"/>
      <c r="X124" s="105"/>
      <c r="Y124" s="105" t="s">
        <v>34</v>
      </c>
      <c r="Z124" s="98" t="s">
        <v>34</v>
      </c>
      <c r="AA124" s="127"/>
      <c r="AB124" s="106" t="s">
        <v>34</v>
      </c>
      <c r="AC124" s="128"/>
      <c r="AE124" s="114">
        <v>1746.73</v>
      </c>
      <c r="AF124" s="114">
        <v>1211.3</v>
      </c>
      <c r="AG124" s="141"/>
    </row>
    <row r="125" spans="1:33" ht="15" customHeight="1">
      <c r="A125" s="79">
        <v>41212</v>
      </c>
      <c r="B125" s="71" t="s">
        <v>122</v>
      </c>
      <c r="C125" s="80" t="s">
        <v>99</v>
      </c>
      <c r="D125" s="12" t="s">
        <v>100</v>
      </c>
      <c r="E125" s="12" t="s">
        <v>101</v>
      </c>
      <c r="F125" s="12" t="s">
        <v>119</v>
      </c>
      <c r="G125" s="12" t="s">
        <v>123</v>
      </c>
      <c r="H125" s="12" t="s">
        <v>34</v>
      </c>
      <c r="I125" s="12" t="s">
        <v>34</v>
      </c>
      <c r="J125" s="97">
        <f t="normal">IF(AE125="-","-",(AE125/AG125)*$AI$1)</f>
        <v>448.988517427091</v>
      </c>
      <c r="K125" s="97">
        <f t="normal">MAX(J125:J127)</f>
        <v>448.988517427091</v>
      </c>
      <c r="L125" s="71">
        <f t="normal">IF(A125=0,"",(K125-K126)/K126)</f>
        <v>0.0947819106234948</v>
      </c>
      <c r="M125" s="97">
        <f t="normal">IF(J125="-","-",AVERAGE(J125:J127))</f>
        <v>429.552687734986</v>
      </c>
      <c r="N125" s="97">
        <f t="normal">IF(AF125="-","-",(AF125/AG125)*$AI$1)</f>
        <v>323.923178538766</v>
      </c>
      <c r="O125" s="97">
        <f t="normal">MAX(N125:N127)</f>
        <v>323.923178538766</v>
      </c>
      <c r="P125" s="71">
        <f t="normal">IF(A125=0,"",(O125-O126)/O126)</f>
        <v>0.171455786632799</v>
      </c>
      <c r="Q125" s="97">
        <f t="normal">IF(N125="-","-",AVERAGE(N125:N127))</f>
        <v>300.218270500965</v>
      </c>
      <c r="R125" s="71">
        <v>0.698909072328249</v>
      </c>
      <c r="S125" s="103">
        <v>21.44</v>
      </c>
      <c r="T125" s="104">
        <f t="normal">AVERAGE(S125:S127)*10</f>
        <v>214.266666666667</v>
      </c>
      <c r="U125" s="103">
        <f t="normal">((LARGE(S125:S127,1))-(SMALL(S125:S127,1)))/(((LARGE(S125:S127,1))+(SMALL(S125:S127,1)))/2)*100</f>
        <v>2.89449112978525</v>
      </c>
      <c r="V125" s="103">
        <f t="normal">100-Y125</f>
        <v>84.39</v>
      </c>
      <c r="W125" s="104">
        <f t="normal">AVERAGE(V125:V127)*10</f>
        <v>874.533333333333</v>
      </c>
      <c r="X125" s="103">
        <f t="normal">((LARGE(V125:V127,1))-(SMALL(V125:V127,1)))/(((LARGE(V125:V127,1))+(SMALL(V125:V127,1)))/2)*100</f>
        <v>10.9569028487947</v>
      </c>
      <c r="Y125" s="103">
        <v>15.61</v>
      </c>
      <c r="Z125" s="97" t="s">
        <v>34</v>
      </c>
      <c r="AA125" s="25" t="str">
        <f t="normal">IF(Z125="-","-",AVERAGE(Z125:Z127))</f>
        <v>-</v>
      </c>
      <c r="AB125" s="104" t="s">
        <v>34</v>
      </c>
      <c r="AC125" s="26" t="str">
        <f t="shared" ref="AC125" si="48">IF(AB125="-","-",AVERAGE(AB125:AB127))</f>
        <v>-</v>
      </c>
      <c r="AE125" s="114">
        <v>409.12</v>
      </c>
      <c r="AF125" s="114">
        <v>295.16</v>
      </c>
      <c r="AG125" s="139">
        <v>0.9841</v>
      </c>
    </row>
    <row r="126" spans="1:33">
      <c r="A126" s="81"/>
      <c r="B126" s="71" t="s">
        <v>122</v>
      </c>
      <c r="C126" s="82"/>
      <c r="D126" s="14"/>
      <c r="E126" s="14"/>
      <c r="F126" s="14"/>
      <c r="G126" s="14"/>
      <c r="H126" s="14"/>
      <c r="I126" s="14"/>
      <c r="J126" s="97">
        <f t="normal">IF(AE126="-","-",(AE126/AG125)*$AI$1)</f>
        <v>410.116858042882</v>
      </c>
      <c r="K126" s="97">
        <f t="normal">MIN(J125:J127)</f>
        <v>410.116858042882</v>
      </c>
      <c r="L126" s="71"/>
      <c r="M126" s="97"/>
      <c r="N126" s="97">
        <f t="normal">IF(AF126="-","-",(AF126/AG125)*$AI$1)</f>
        <v>276.513362463164</v>
      </c>
      <c r="O126" s="97">
        <f t="normal">MIN(N125:N127)</f>
        <v>276.513362463164</v>
      </c>
      <c r="P126" s="71"/>
      <c r="Q126" s="97"/>
      <c r="R126" s="71"/>
      <c r="S126" s="103">
        <v>21.73</v>
      </c>
      <c r="T126" s="104"/>
      <c r="U126" s="103"/>
      <c r="V126" s="103">
        <f t="normal">100-Y126</f>
        <v>93.86</v>
      </c>
      <c r="W126" s="104"/>
      <c r="X126" s="103"/>
      <c r="Y126" s="103">
        <v>6.14</v>
      </c>
      <c r="Z126" s="97" t="s">
        <v>34</v>
      </c>
      <c r="AA126" s="27"/>
      <c r="AB126" s="104" t="s">
        <v>34</v>
      </c>
      <c r="AC126" s="28"/>
      <c r="AE126" s="114">
        <v>373.7</v>
      </c>
      <c r="AF126" s="114">
        <v>251.96</v>
      </c>
      <c r="AG126" s="140"/>
    </row>
    <row r="127" spans="1:33">
      <c r="A127" s="83"/>
      <c r="B127" s="71" t="s">
        <v>122</v>
      </c>
      <c r="C127" s="84"/>
      <c r="D127" s="17"/>
      <c r="E127" s="17"/>
      <c r="F127" s="17"/>
      <c r="G127" s="17"/>
      <c r="H127" s="17"/>
      <c r="I127" s="17"/>
      <c r="J127" s="97" t="str">
        <f t="normal">IF(AE127="-","-",(AE127/AG125)*$AI$1)</f>
        <v>-</v>
      </c>
      <c r="K127" s="97"/>
      <c r="L127" s="71"/>
      <c r="M127" s="97"/>
      <c r="N127" s="97" t="str">
        <f t="normal">IF(AF127="-","-",(AF127/AG125)*$AI$1)</f>
        <v>-</v>
      </c>
      <c r="O127" s="97"/>
      <c r="P127" s="71"/>
      <c r="Q127" s="97"/>
      <c r="R127" s="71"/>
      <c r="S127" s="103">
        <v>21.11</v>
      </c>
      <c r="T127" s="104"/>
      <c r="U127" s="103"/>
      <c r="V127" s="103">
        <f t="normal">100-Y127</f>
        <v>84.11</v>
      </c>
      <c r="W127" s="104"/>
      <c r="X127" s="103"/>
      <c r="Y127" s="103">
        <v>15.89</v>
      </c>
      <c r="Z127" s="97" t="s">
        <v>34</v>
      </c>
      <c r="AA127" s="29"/>
      <c r="AB127" s="104" t="s">
        <v>34</v>
      </c>
      <c r="AC127" s="30"/>
      <c r="AE127" s="114" t="s">
        <v>34</v>
      </c>
      <c r="AF127" s="114" t="s">
        <v>34</v>
      </c>
      <c r="AG127" s="141"/>
    </row>
    <row r="128" spans="1:33">
      <c r="A128" s="85">
        <v>41212</v>
      </c>
      <c r="B128" s="74" t="s">
        <v>124</v>
      </c>
      <c r="C128" s="86" t="s">
        <v>99</v>
      </c>
      <c r="D128" s="87" t="s">
        <v>100</v>
      </c>
      <c r="E128" s="87" t="s">
        <v>101</v>
      </c>
      <c r="F128" s="87" t="s">
        <v>119</v>
      </c>
      <c r="G128" s="87" t="s">
        <v>123</v>
      </c>
      <c r="H128" s="87" t="s">
        <v>34</v>
      </c>
      <c r="I128" s="142">
        <v>0.08</v>
      </c>
      <c r="J128" s="98">
        <f t="normal">IF(AE128="-","-",(AE128/AG128)*$AI$1)</f>
        <v>1882.64160146327</v>
      </c>
      <c r="K128" s="98">
        <f t="normal">MAX(J128:J130)</f>
        <v>1882.64160146327</v>
      </c>
      <c r="L128" s="74">
        <f t="normal">IF(A128=0,"",(K128-K129)/K129)</f>
        <v>0.110875829690788</v>
      </c>
      <c r="M128" s="98">
        <f t="normal">IF(J128="-","-",AVERAGE(J128:J130))</f>
        <v>1795.77847779697</v>
      </c>
      <c r="N128" s="98">
        <f t="normal">IF(AF128="-","-",(AF128/AG128)*$AI$1)</f>
        <v>1371.05456762524</v>
      </c>
      <c r="O128" s="98">
        <f t="normal">MAX(N128:N130)</f>
        <v>1371.05456762524</v>
      </c>
      <c r="P128" s="74">
        <f t="normal">IF(A128=0,"",(O128-O129)/O129)</f>
        <v>0.207191102436007</v>
      </c>
      <c r="Q128" s="98">
        <f t="normal">IF(N128="-","-",AVERAGE(N128:N130))</f>
        <v>1257.29661619754</v>
      </c>
      <c r="R128" s="74">
        <f t="normal">IF(Q128="-","-",Q128/M128)</f>
        <v>0.700140151885532</v>
      </c>
      <c r="S128" s="105">
        <v>8</v>
      </c>
      <c r="T128" s="106">
        <f t="normal">AVERAGE(S128:S130)*10</f>
        <v>80</v>
      </c>
      <c r="U128" s="105">
        <f t="normal">((LARGE(S128:S130,1))-(SMALL(S128:S130,1)))/(((LARGE(S128:S130,1))+(SMALL(S128:S130,1)))/2)*100</f>
        <v>0</v>
      </c>
      <c r="V128" s="105" t="s">
        <v>34</v>
      </c>
      <c r="W128" s="106" t="e">
        <v>#DIV/0!</v>
      </c>
      <c r="X128" s="105" t="e">
        <v>#NUM!</v>
      </c>
      <c r="Y128" s="105" t="s">
        <v>34</v>
      </c>
      <c r="Z128" s="98" t="s">
        <v>34</v>
      </c>
      <c r="AA128" s="123" t="str">
        <f t="normal">IF(Z128="-","-",AVERAGE(Z128:Z130))</f>
        <v>-</v>
      </c>
      <c r="AB128" s="106" t="s">
        <v>34</v>
      </c>
      <c r="AC128" s="124" t="str">
        <f t="shared" ref="AC128" si="49">IF(AB128="-","-",AVERAGE(AB128:AB130))</f>
        <v>-</v>
      </c>
      <c r="AE128" s="114">
        <v>1715.47</v>
      </c>
      <c r="AF128" s="114">
        <v>1249.31</v>
      </c>
      <c r="AG128" s="139">
        <v>0.9841</v>
      </c>
    </row>
    <row r="129" spans="1:33">
      <c r="A129" s="88"/>
      <c r="B129" s="74" t="s">
        <v>124</v>
      </c>
      <c r="C129" s="89"/>
      <c r="D129" s="15"/>
      <c r="E129" s="15"/>
      <c r="F129" s="15"/>
      <c r="G129" s="15"/>
      <c r="H129" s="15"/>
      <c r="I129" s="15"/>
      <c r="J129" s="98">
        <f t="normal">IF(AE129="-","-",(AE129/AG128)*$AI$1)</f>
        <v>1694.73630728585</v>
      </c>
      <c r="K129" s="98">
        <f t="normal">MIN(J128:J130)</f>
        <v>1694.73630728585</v>
      </c>
      <c r="L129" s="74"/>
      <c r="M129" s="98"/>
      <c r="N129" s="98">
        <f t="normal">IF(AF129="-","-",(AF129/AG128)*$AI$1)</f>
        <v>1135.73945737222</v>
      </c>
      <c r="O129" s="98">
        <f t="normal">MIN(N128:N130)</f>
        <v>1135.73945737222</v>
      </c>
      <c r="P129" s="74"/>
      <c r="Q129" s="98"/>
      <c r="R129" s="74"/>
      <c r="S129" s="105" t="s">
        <v>34</v>
      </c>
      <c r="T129" s="106"/>
      <c r="U129" s="105"/>
      <c r="V129" s="105" t="s">
        <v>34</v>
      </c>
      <c r="W129" s="106"/>
      <c r="X129" s="105"/>
      <c r="Y129" s="105" t="s">
        <v>34</v>
      </c>
      <c r="Z129" s="98" t="s">
        <v>34</v>
      </c>
      <c r="AA129" s="125"/>
      <c r="AB129" s="106" t="s">
        <v>34</v>
      </c>
      <c r="AC129" s="126"/>
      <c r="AE129" s="114">
        <v>1544.25</v>
      </c>
      <c r="AF129" s="114">
        <v>1034.89</v>
      </c>
      <c r="AG129" s="140"/>
    </row>
    <row r="130" spans="1:33">
      <c r="A130" s="90"/>
      <c r="B130" s="74" t="s">
        <v>124</v>
      </c>
      <c r="C130" s="91"/>
      <c r="D130" s="18"/>
      <c r="E130" s="18"/>
      <c r="F130" s="18"/>
      <c r="G130" s="18"/>
      <c r="H130" s="18"/>
      <c r="I130" s="18"/>
      <c r="J130" s="98">
        <f t="normal">IF(AE130="-","-",(AE130/AG128)*$AI$1)</f>
        <v>1809.9575246418</v>
      </c>
      <c r="K130" s="98"/>
      <c r="L130" s="74"/>
      <c r="M130" s="98"/>
      <c r="N130" s="98">
        <f t="normal">IF(AF130="-","-",(AF130/AG128)*$AI$1)</f>
        <v>1265.09582359516</v>
      </c>
      <c r="O130" s="98"/>
      <c r="P130" s="74"/>
      <c r="Q130" s="98"/>
      <c r="R130" s="74"/>
      <c r="S130" s="105" t="s">
        <v>34</v>
      </c>
      <c r="T130" s="106"/>
      <c r="U130" s="105"/>
      <c r="V130" s="105" t="s">
        <v>34</v>
      </c>
      <c r="W130" s="106"/>
      <c r="X130" s="105"/>
      <c r="Y130" s="105" t="s">
        <v>34</v>
      </c>
      <c r="Z130" s="98" t="s">
        <v>34</v>
      </c>
      <c r="AA130" s="127"/>
      <c r="AB130" s="106" t="s">
        <v>34</v>
      </c>
      <c r="AC130" s="128"/>
      <c r="AE130" s="114">
        <v>1649.24</v>
      </c>
      <c r="AF130" s="114">
        <v>1152.76</v>
      </c>
      <c r="AG130" s="141"/>
    </row>
    <row r="131" spans="1:33">
      <c r="A131" s="85">
        <v>41212</v>
      </c>
      <c r="B131" s="74" t="s">
        <v>125</v>
      </c>
      <c r="C131" s="86" t="s">
        <v>99</v>
      </c>
      <c r="D131" s="87" t="s">
        <v>100</v>
      </c>
      <c r="E131" s="87" t="s">
        <v>101</v>
      </c>
      <c r="F131" s="87" t="s">
        <v>119</v>
      </c>
      <c r="G131" s="87" t="s">
        <v>126</v>
      </c>
      <c r="H131" s="87" t="s">
        <v>34</v>
      </c>
      <c r="I131" s="142">
        <v>0.14</v>
      </c>
      <c r="J131" s="98">
        <f t="normal">IF(AE131="-","-",(AE131/AG131)*$AI$1)</f>
        <v>1493.7164922264</v>
      </c>
      <c r="K131" s="98">
        <f t="normal">MAX(J131:J133)</f>
        <v>1493.7164922264</v>
      </c>
      <c r="L131" s="74">
        <f t="normal">IF(A131=0,"",(K131-K132)/K132)</f>
        <v>0.13833132610732</v>
      </c>
      <c r="M131" s="98">
        <f t="normal">IF(J131="-","-",AVERAGE(J131:J133))</f>
        <v>1377.035667107</v>
      </c>
      <c r="N131" s="98">
        <f t="normal">IF(AF131="-","-",(AF131/AG131)*$AI$1)</f>
        <v>1111.02489584392</v>
      </c>
      <c r="O131" s="98">
        <f t="normal">MAX(N131:N133)</f>
        <v>1111.02489584392</v>
      </c>
      <c r="P131" s="74">
        <f t="normal">IF(A131=0,"",(O131-O132)/O132)</f>
        <v>0.192370206350702</v>
      </c>
      <c r="Q131" s="98">
        <f t="normal">IF(N131="-","-",AVERAGE(N131:N133))</f>
        <v>1001.9932933645</v>
      </c>
      <c r="R131" s="74">
        <f t="normal">IF(Q131="-","-",Q131/M131)</f>
        <v>0.727645127355032</v>
      </c>
      <c r="S131" s="105">
        <v>14</v>
      </c>
      <c r="T131" s="106">
        <f t="normal">AVERAGE(S131:S133)*10</f>
        <v>140</v>
      </c>
      <c r="U131" s="105">
        <f t="normal">((LARGE(S131:S133,1))-(SMALL(S131:S133,1)))/(((LARGE(S131:S133,1))+(SMALL(S131:S133,1)))/2)*100</f>
        <v>0</v>
      </c>
      <c r="V131" s="105" t="s">
        <v>34</v>
      </c>
      <c r="W131" s="106" t="e">
        <v>#DIV/0!</v>
      </c>
      <c r="X131" s="105" t="e">
        <v>#NUM!</v>
      </c>
      <c r="Y131" s="105" t="s">
        <v>34</v>
      </c>
      <c r="Z131" s="98" t="s">
        <v>34</v>
      </c>
      <c r="AA131" s="123" t="str">
        <f t="normal">IF(Z131="-","-",AVERAGE(Z131:Z133))</f>
        <v>-</v>
      </c>
      <c r="AB131" s="106" t="s">
        <v>34</v>
      </c>
      <c r="AC131" s="124" t="str">
        <f t="shared" ref="AC131" si="50">IF(AB131="-","-",AVERAGE(AB131:AB133))</f>
        <v>-</v>
      </c>
      <c r="AE131" s="114">
        <v>1361.08</v>
      </c>
      <c r="AF131" s="114">
        <v>1012.37</v>
      </c>
      <c r="AG131" s="139">
        <v>0.9841</v>
      </c>
    </row>
    <row r="132" spans="1:33">
      <c r="A132" s="88"/>
      <c r="B132" s="74" t="s">
        <v>125</v>
      </c>
      <c r="C132" s="89"/>
      <c r="D132" s="15"/>
      <c r="E132" s="15"/>
      <c r="F132" s="15"/>
      <c r="G132" s="15"/>
      <c r="H132" s="15"/>
      <c r="I132" s="15"/>
      <c r="J132" s="98">
        <f t="normal">IF(AE132="-","-",(AE132/AG131)*$AI$1)</f>
        <v>1312.19835382583</v>
      </c>
      <c r="K132" s="98">
        <f t="normal">MIN(J131:J133)</f>
        <v>1312.19835382583</v>
      </c>
      <c r="L132" s="74"/>
      <c r="M132" s="98"/>
      <c r="N132" s="98">
        <f t="normal">IF(AF132="-","-",(AF132/AG131)*$AI$1)</f>
        <v>931.778477796972</v>
      </c>
      <c r="O132" s="98">
        <f t="normal">MIN(N131:N133)</f>
        <v>931.778477796972</v>
      </c>
      <c r="P132" s="74"/>
      <c r="Q132" s="98"/>
      <c r="R132" s="74"/>
      <c r="S132" s="105" t="s">
        <v>34</v>
      </c>
      <c r="T132" s="106"/>
      <c r="U132" s="105"/>
      <c r="V132" s="105" t="s">
        <v>34</v>
      </c>
      <c r="W132" s="106"/>
      <c r="X132" s="105"/>
      <c r="Y132" s="105" t="s">
        <v>34</v>
      </c>
      <c r="Z132" s="98" t="s">
        <v>34</v>
      </c>
      <c r="AA132" s="125"/>
      <c r="AB132" s="106" t="s">
        <v>34</v>
      </c>
      <c r="AC132" s="126"/>
      <c r="AE132" s="114">
        <v>1195.68</v>
      </c>
      <c r="AF132" s="114">
        <v>849.04</v>
      </c>
      <c r="AG132" s="140"/>
    </row>
    <row r="133" spans="1:33">
      <c r="A133" s="90"/>
      <c r="B133" s="74" t="s">
        <v>125</v>
      </c>
      <c r="C133" s="91"/>
      <c r="D133" s="18"/>
      <c r="E133" s="18"/>
      <c r="F133" s="18"/>
      <c r="G133" s="18"/>
      <c r="H133" s="18"/>
      <c r="I133" s="18"/>
      <c r="J133" s="98">
        <f t="normal">IF(AE133="-","-",(AE133/AG131)*$AI$1)</f>
        <v>1325.19215526877</v>
      </c>
      <c r="K133" s="98"/>
      <c r="L133" s="74"/>
      <c r="M133" s="98"/>
      <c r="N133" s="98">
        <f t="normal">IF(AF133="-","-",(AF133/AG131)*$AI$1)</f>
        <v>963.176506452596</v>
      </c>
      <c r="O133" s="98"/>
      <c r="P133" s="74"/>
      <c r="Q133" s="98"/>
      <c r="R133" s="74"/>
      <c r="S133" s="105" t="s">
        <v>34</v>
      </c>
      <c r="T133" s="106"/>
      <c r="U133" s="105"/>
      <c r="V133" s="105" t="s">
        <v>34</v>
      </c>
      <c r="W133" s="106"/>
      <c r="X133" s="105"/>
      <c r="Y133" s="105" t="s">
        <v>34</v>
      </c>
      <c r="Z133" s="98" t="s">
        <v>34</v>
      </c>
      <c r="AA133" s="127"/>
      <c r="AB133" s="106" t="s">
        <v>34</v>
      </c>
      <c r="AC133" s="128"/>
      <c r="AE133" s="114">
        <v>1207.52</v>
      </c>
      <c r="AF133" s="114">
        <v>877.65</v>
      </c>
      <c r="AG133" s="141"/>
    </row>
    <row r="134" spans="1:33">
      <c r="A134" s="79">
        <v>41212</v>
      </c>
      <c r="B134" s="71" t="s">
        <v>127</v>
      </c>
      <c r="C134" s="80" t="s">
        <v>99</v>
      </c>
      <c r="D134" s="12" t="s">
        <v>100</v>
      </c>
      <c r="E134" s="12" t="s">
        <v>101</v>
      </c>
      <c r="F134" s="12" t="s">
        <v>119</v>
      </c>
      <c r="G134" s="12" t="s">
        <v>106</v>
      </c>
      <c r="H134" s="12" t="s">
        <v>34</v>
      </c>
      <c r="I134" s="12" t="s">
        <v>34</v>
      </c>
      <c r="J134" s="97">
        <f t="normal">IF(AE134="-","-",(AE134/AG134)*$AI$1)</f>
        <v>299.823188700335</v>
      </c>
      <c r="K134" s="97">
        <f t="normal">MAX(J134:J136)</f>
        <v>356.319886190428</v>
      </c>
      <c r="L134" s="71">
        <f t="normal">IF(A134=0,"",(K134-K135)/K135)</f>
        <v>0.188433382137628</v>
      </c>
      <c r="M134" s="97">
        <f t="normal">IF(J134="-","-",AVERAGE(J134:J136))</f>
        <v>328.071537445382</v>
      </c>
      <c r="N134" s="97">
        <f t="normal">IF(AF134="-","-",(AF134/AG134)*$AI$1)</f>
        <v>225.756325576669</v>
      </c>
      <c r="O134" s="97">
        <f t="normal">MAX(N134:N136)</f>
        <v>254.981404328828</v>
      </c>
      <c r="P134" s="71">
        <f t="normal">IF(A134=0,"",(O134-O135)/O135)</f>
        <v>0.129454085849011</v>
      </c>
      <c r="Q134" s="97">
        <f t="normal">IF(N134="-","-",AVERAGE(N134:N136))</f>
        <v>240.368864952749</v>
      </c>
      <c r="R134" s="71">
        <f t="normal">IF(Q134="-","-",Q134/M134)</f>
        <v>0.732672108115341</v>
      </c>
      <c r="S134" s="103">
        <v>44.03</v>
      </c>
      <c r="T134" s="104">
        <f t="normal">AVERAGE(S134:S136)*10</f>
        <v>444.25</v>
      </c>
      <c r="U134" s="103">
        <f t="normal">((LARGE(S134:S136,1))-(SMALL(S134:S136,1)))/(((LARGE(S134:S136,1))+(SMALL(S134:S136,1)))/2)*100</f>
        <v>1.77827799662352</v>
      </c>
      <c r="V134" s="103">
        <f t="normal">100-Y134</f>
        <v>90.68</v>
      </c>
      <c r="W134" s="104">
        <f t="normal">AVERAGE(V134:V136)*10</f>
        <v>908.25</v>
      </c>
      <c r="X134" s="103">
        <f t="normal">((LARGE(V134:V136,1))-(SMALL(V134:V136,1)))/(((LARGE(V134:V136,1))+(SMALL(V134:V136,1)))/2)*100</f>
        <v>0.319295348197074</v>
      </c>
      <c r="Y134" s="103">
        <v>9.32</v>
      </c>
      <c r="Z134" s="97" t="s">
        <v>34</v>
      </c>
      <c r="AA134" s="25" t="str">
        <f t="normal">IF(Z134="-","-",AVERAGE(Z134:Z136))</f>
        <v>-</v>
      </c>
      <c r="AB134" s="104" t="s">
        <v>34</v>
      </c>
      <c r="AC134" s="26" t="str">
        <f t="shared" ref="AC134" si="51">IF(AB134="-","-",AVERAGE(AB134:AB136))</f>
        <v>-</v>
      </c>
      <c r="AE134" s="114">
        <v>273.2</v>
      </c>
      <c r="AF134" s="114">
        <v>205.71</v>
      </c>
      <c r="AG134" s="139">
        <v>0.9841</v>
      </c>
    </row>
    <row r="135" spans="1:33">
      <c r="A135" s="81"/>
      <c r="B135" s="71" t="s">
        <v>127</v>
      </c>
      <c r="C135" s="82"/>
      <c r="D135" s="14"/>
      <c r="E135" s="14"/>
      <c r="F135" s="14"/>
      <c r="G135" s="14"/>
      <c r="H135" s="14"/>
      <c r="I135" s="14"/>
      <c r="J135" s="97">
        <f t="normal">IF(AE135="-","-",(AE135/AG134)*$AI$1)</f>
        <v>356.319886190428</v>
      </c>
      <c r="K135" s="97">
        <f t="normal">MIN(J134:J136)</f>
        <v>299.823188700335</v>
      </c>
      <c r="L135" s="71"/>
      <c r="M135" s="97"/>
      <c r="N135" s="97">
        <f t="normal">IF(AF135="-","-",(AF135/AG134)*$AI$1)</f>
        <v>254.981404328828</v>
      </c>
      <c r="O135" s="97">
        <f t="normal">MIN(N134:N136)</f>
        <v>225.756325576669</v>
      </c>
      <c r="P135" s="71"/>
      <c r="Q135" s="97"/>
      <c r="R135" s="71"/>
      <c r="S135" s="103">
        <v>44.82</v>
      </c>
      <c r="T135" s="104"/>
      <c r="U135" s="103"/>
      <c r="V135" s="103">
        <f t="normal">100-Y135</f>
        <v>90.97</v>
      </c>
      <c r="W135" s="104"/>
      <c r="X135" s="103"/>
      <c r="Y135" s="103">
        <v>9.03</v>
      </c>
      <c r="Z135" s="97" t="s">
        <v>34</v>
      </c>
      <c r="AA135" s="27"/>
      <c r="AB135" s="104" t="s">
        <v>34</v>
      </c>
      <c r="AC135" s="28"/>
      <c r="AE135" s="114">
        <v>324.68</v>
      </c>
      <c r="AF135" s="114">
        <v>232.34</v>
      </c>
      <c r="AG135" s="140"/>
    </row>
    <row r="136" spans="1:33">
      <c r="A136" s="83"/>
      <c r="B136" s="71" t="s">
        <v>127</v>
      </c>
      <c r="C136" s="84"/>
      <c r="D136" s="17"/>
      <c r="E136" s="17"/>
      <c r="F136" s="17"/>
      <c r="G136" s="17"/>
      <c r="H136" s="17"/>
      <c r="I136" s="17"/>
      <c r="J136" s="97" t="s">
        <v>34</v>
      </c>
      <c r="K136" s="97"/>
      <c r="L136" s="71"/>
      <c r="M136" s="97"/>
      <c r="N136" s="97" t="s">
        <v>34</v>
      </c>
      <c r="O136" s="97"/>
      <c r="P136" s="71"/>
      <c r="Q136" s="97"/>
      <c r="R136" s="71"/>
      <c r="S136" s="103" t="s">
        <v>34</v>
      </c>
      <c r="T136" s="104"/>
      <c r="U136" s="103"/>
      <c r="V136" s="103" t="s">
        <v>34</v>
      </c>
      <c r="W136" s="104"/>
      <c r="X136" s="103"/>
      <c r="Y136" s="103" t="s">
        <v>34</v>
      </c>
      <c r="Z136" s="97" t="s">
        <v>34</v>
      </c>
      <c r="AA136" s="29"/>
      <c r="AB136" s="104" t="s">
        <v>34</v>
      </c>
      <c r="AC136" s="30"/>
      <c r="AE136" s="114">
        <v>716.47</v>
      </c>
      <c r="AF136" s="114">
        <v>498.34</v>
      </c>
      <c r="AG136" s="141"/>
    </row>
    <row r="137" spans="1:33">
      <c r="A137" s="85">
        <v>41212</v>
      </c>
      <c r="B137" s="74" t="s">
        <v>128</v>
      </c>
      <c r="C137" s="86" t="s">
        <v>99</v>
      </c>
      <c r="D137" s="87" t="s">
        <v>100</v>
      </c>
      <c r="E137" s="87" t="s">
        <v>101</v>
      </c>
      <c r="F137" s="87" t="s">
        <v>119</v>
      </c>
      <c r="G137" s="87" t="s">
        <v>129</v>
      </c>
      <c r="H137" s="87" t="s">
        <v>34</v>
      </c>
      <c r="I137" s="142">
        <v>0.08</v>
      </c>
      <c r="J137" s="98">
        <f t="normal">IF(AE137="-","-",(AE137/AG137)*$AI$1)</f>
        <v>2723.74880601565</v>
      </c>
      <c r="K137" s="98">
        <f t="normal">MAX(J137:J139)</f>
        <v>3219.36795041154</v>
      </c>
      <c r="L137" s="74">
        <f t="normal">IF(A137=0,"",(K137-K138)/K138)</f>
        <v>0.181962133696497</v>
      </c>
      <c r="M137" s="98">
        <f t="normal">IF(J137="-","-",AVERAGE(J137:J139))</f>
        <v>3030.41642109542</v>
      </c>
      <c r="N137" s="98">
        <f t="normal">IF(AF137="-","-",(AF137/AG137)*$AI$1)</f>
        <v>1827.14358296921</v>
      </c>
      <c r="O137" s="98">
        <f t="normal">MAX(N137:N139)</f>
        <v>1909.34254648918</v>
      </c>
      <c r="P137" s="74">
        <f t="normal">IF(A137=0,"",(O137-O138)/O138)</f>
        <v>0.0449876869481651</v>
      </c>
      <c r="Q137" s="98">
        <f t="normal">IF(N137="-","-",AVERAGE(N137:N139))</f>
        <v>1880.54913118586</v>
      </c>
      <c r="R137" s="74">
        <f t="normal">IF(Q137="-","-",Q137/M137)</f>
        <v>0.620557992655704</v>
      </c>
      <c r="S137" s="105">
        <v>8</v>
      </c>
      <c r="T137" s="106">
        <f t="normal">AVERAGE(S137:S139)*10</f>
        <v>80</v>
      </c>
      <c r="U137" s="105">
        <f t="normal">((LARGE(S137:S139,1))-(SMALL(S137:S139,1)))/(((LARGE(S137:S139,1))+(SMALL(S137:S139,1)))/2)*100</f>
        <v>0</v>
      </c>
      <c r="V137" s="105" t="s">
        <v>34</v>
      </c>
      <c r="W137" s="106" t="e">
        <v>#DIV/0!</v>
      </c>
      <c r="X137" s="105" t="e">
        <v>#NUM!</v>
      </c>
      <c r="Y137" s="105" t="s">
        <v>34</v>
      </c>
      <c r="Z137" s="98" t="s">
        <v>34</v>
      </c>
      <c r="AA137" s="123" t="str">
        <f t="normal">IF(Z137="-","-",AVERAGE(Z137:Z139))</f>
        <v>-</v>
      </c>
      <c r="AB137" s="106" t="s">
        <v>34</v>
      </c>
      <c r="AC137" s="124" t="str">
        <f t="shared" ref="AC137" si="52">IF(AB137="-","-",AVERAGE(AB137:AB139))</f>
        <v>-</v>
      </c>
      <c r="AE137" s="114">
        <v>2481.89</v>
      </c>
      <c r="AF137" s="114">
        <v>1664.9</v>
      </c>
      <c r="AG137" s="139">
        <v>0.9841</v>
      </c>
    </row>
    <row r="138" spans="1:33">
      <c r="A138" s="88"/>
      <c r="B138" s="74" t="s">
        <v>128</v>
      </c>
      <c r="C138" s="89"/>
      <c r="D138" s="15"/>
      <c r="E138" s="15"/>
      <c r="F138" s="15"/>
      <c r="G138" s="15"/>
      <c r="H138" s="15"/>
      <c r="I138" s="15"/>
      <c r="J138" s="98">
        <f t="normal">IF(AE138="-","-",(AE138/AG137)*$AI$1)</f>
        <v>3148.13250685906</v>
      </c>
      <c r="K138" s="98">
        <f t="normal">MIN(J137:J139)</f>
        <v>2723.74880601565</v>
      </c>
      <c r="L138" s="74"/>
      <c r="M138" s="98"/>
      <c r="N138" s="98">
        <f t="normal">IF(AF138="-","-",(AF138/AG137)*$AI$1)</f>
        <v>1909.34254648918</v>
      </c>
      <c r="O138" s="98">
        <f t="normal">MIN(N137:N139)</f>
        <v>1827.14358296921</v>
      </c>
      <c r="P138" s="74"/>
      <c r="Q138" s="98"/>
      <c r="R138" s="74"/>
      <c r="S138" s="105" t="s">
        <v>34</v>
      </c>
      <c r="T138" s="106"/>
      <c r="U138" s="105"/>
      <c r="V138" s="105" t="s">
        <v>34</v>
      </c>
      <c r="W138" s="106"/>
      <c r="X138" s="105"/>
      <c r="Y138" s="105" t="s">
        <v>34</v>
      </c>
      <c r="Z138" s="98" t="s">
        <v>34</v>
      </c>
      <c r="AA138" s="125"/>
      <c r="AB138" s="106" t="s">
        <v>34</v>
      </c>
      <c r="AC138" s="126"/>
      <c r="AE138" s="114">
        <v>2868.59</v>
      </c>
      <c r="AF138" s="114">
        <v>1739.8</v>
      </c>
      <c r="AG138" s="140"/>
    </row>
    <row r="139" spans="1:33">
      <c r="A139" s="90"/>
      <c r="B139" s="74" t="s">
        <v>128</v>
      </c>
      <c r="C139" s="91"/>
      <c r="D139" s="18"/>
      <c r="E139" s="18"/>
      <c r="F139" s="18"/>
      <c r="G139" s="18"/>
      <c r="H139" s="18"/>
      <c r="I139" s="18"/>
      <c r="J139" s="98">
        <f t="normal">IF(AE139="-","-",(AE139/AG137)*$AI$1)</f>
        <v>3219.36795041154</v>
      </c>
      <c r="K139" s="98"/>
      <c r="L139" s="74"/>
      <c r="M139" s="98"/>
      <c r="N139" s="98">
        <f t="normal">IF(AF139="-","-",(AF139/AG137)*$AI$1)</f>
        <v>1905.16126409918</v>
      </c>
      <c r="O139" s="98"/>
      <c r="P139" s="74"/>
      <c r="Q139" s="98"/>
      <c r="R139" s="74"/>
      <c r="S139" s="105" t="s">
        <v>34</v>
      </c>
      <c r="T139" s="106"/>
      <c r="U139" s="105"/>
      <c r="V139" s="105" t="s">
        <v>34</v>
      </c>
      <c r="W139" s="106"/>
      <c r="X139" s="105"/>
      <c r="Y139" s="105" t="s">
        <v>34</v>
      </c>
      <c r="Z139" s="98" t="s">
        <v>34</v>
      </c>
      <c r="AA139" s="127"/>
      <c r="AB139" s="106" t="s">
        <v>34</v>
      </c>
      <c r="AC139" s="128"/>
      <c r="AE139" s="114">
        <v>2933.5</v>
      </c>
      <c r="AF139" s="114">
        <v>1735.99</v>
      </c>
      <c r="AG139" s="141"/>
    </row>
    <row r="140" spans="1:33">
      <c r="A140" s="85">
        <v>41212</v>
      </c>
      <c r="B140" s="74" t="s">
        <v>130</v>
      </c>
      <c r="C140" s="86" t="s">
        <v>99</v>
      </c>
      <c r="D140" s="87" t="s">
        <v>100</v>
      </c>
      <c r="E140" s="87" t="s">
        <v>101</v>
      </c>
      <c r="F140" s="87" t="s">
        <v>119</v>
      </c>
      <c r="G140" s="87" t="s">
        <v>129</v>
      </c>
      <c r="H140" s="87" t="s">
        <v>34</v>
      </c>
      <c r="I140" s="142">
        <v>0.14</v>
      </c>
      <c r="J140" s="98">
        <f t="normal">IF(AE140="-","-",(AE140/AG140)*$AI$1)</f>
        <v>1714.53429529519</v>
      </c>
      <c r="K140" s="98">
        <f t="normal">MAX(J140:J142)</f>
        <v>1770.27375266741</v>
      </c>
      <c r="L140" s="74">
        <f t="normal">IF(A140=0,"",(K140-K141)/K141)</f>
        <v>0.0493624772313297</v>
      </c>
      <c r="M140" s="98">
        <f t="normal">IF(J140="-","-",AVERAGE(J140:J142))</f>
        <v>1723.93577888426</v>
      </c>
      <c r="N140" s="98">
        <f t="normal">IF(AF140="-","-",(AF140/AG140)*$AI$1)</f>
        <v>1147.32852352403</v>
      </c>
      <c r="O140" s="98">
        <f t="normal">MAX(N140:N142)</f>
        <v>1218.77248247129</v>
      </c>
      <c r="P140" s="74">
        <f t="normal">IF(A140=0,"",(O140-O141)/O141)</f>
        <v>0.0622698359558084</v>
      </c>
      <c r="Q140" s="98">
        <f t="normal">IF(N140="-","-",AVERAGE(N140:N142))</f>
        <v>1183.92846255462</v>
      </c>
      <c r="R140" s="74">
        <f t="normal">IF(Q140="-","-",Q140/M140)</f>
        <v>0.686759029574097</v>
      </c>
      <c r="S140" s="105">
        <v>14</v>
      </c>
      <c r="T140" s="106">
        <f t="normal">AVERAGE(S140:S142)*10</f>
        <v>140</v>
      </c>
      <c r="U140" s="105">
        <f t="normal">((LARGE(S140:S142,1))-(SMALL(S140:S142,1)))/(((LARGE(S140:S142,1))+(SMALL(S140:S142,1)))/2)*100</f>
        <v>0</v>
      </c>
      <c r="V140" s="105" t="s">
        <v>34</v>
      </c>
      <c r="W140" s="106" t="e">
        <v>#DIV/0!</v>
      </c>
      <c r="X140" s="105" t="e">
        <v>#NUM!</v>
      </c>
      <c r="Y140" s="105" t="s">
        <v>34</v>
      </c>
      <c r="Z140" s="98" t="s">
        <v>34</v>
      </c>
      <c r="AA140" s="123" t="str">
        <f t="normal">IF(Z140="-","-",AVERAGE(Z140:Z142))</f>
        <v>-</v>
      </c>
      <c r="AB140" s="106" t="s">
        <v>34</v>
      </c>
      <c r="AC140" s="124" t="str">
        <f t="shared" ref="AC140" si="53">IF(AB140="-","-",AVERAGE(AB140:AB142))</f>
        <v>-</v>
      </c>
      <c r="AE140" s="114">
        <v>1562.29</v>
      </c>
      <c r="AF140" s="114">
        <v>1045.45</v>
      </c>
      <c r="AG140" s="139">
        <v>0.9841</v>
      </c>
    </row>
    <row r="141" spans="1:33">
      <c r="A141" s="88"/>
      <c r="B141" s="74" t="s">
        <v>130</v>
      </c>
      <c r="C141" s="89"/>
      <c r="D141" s="15"/>
      <c r="E141" s="15"/>
      <c r="F141" s="15"/>
      <c r="G141" s="15"/>
      <c r="H141" s="15"/>
      <c r="I141" s="15"/>
      <c r="J141" s="98">
        <f t="normal">IF(AE141="-","-",(AE141/AG140)*$AI$1)</f>
        <v>1686.99928869017</v>
      </c>
      <c r="K141" s="98">
        <f t="normal">MIN(J140:J142)</f>
        <v>1686.99928869017</v>
      </c>
      <c r="L141" s="74"/>
      <c r="M141" s="98"/>
      <c r="N141" s="98">
        <f t="normal">IF(AF141="-","-",(AF141/AG140)*$AI$1)</f>
        <v>1218.77248247129</v>
      </c>
      <c r="O141" s="98">
        <f t="normal">MIN(N140:N142)</f>
        <v>1147.32852352403</v>
      </c>
      <c r="P141" s="74"/>
      <c r="Q141" s="98"/>
      <c r="R141" s="74"/>
      <c r="S141" s="105" t="s">
        <v>34</v>
      </c>
      <c r="T141" s="106"/>
      <c r="U141" s="105"/>
      <c r="V141" s="105" t="s">
        <v>34</v>
      </c>
      <c r="W141" s="106"/>
      <c r="X141" s="105"/>
      <c r="Y141" s="105" t="s">
        <v>34</v>
      </c>
      <c r="Z141" s="98" t="s">
        <v>34</v>
      </c>
      <c r="AA141" s="125"/>
      <c r="AB141" s="106" t="s">
        <v>34</v>
      </c>
      <c r="AC141" s="126"/>
      <c r="AE141" s="114">
        <v>1537.2</v>
      </c>
      <c r="AF141" s="114">
        <v>1110.55</v>
      </c>
      <c r="AG141" s="140"/>
    </row>
    <row r="142" spans="1:33">
      <c r="A142" s="90"/>
      <c r="B142" s="74" t="s">
        <v>130</v>
      </c>
      <c r="C142" s="91"/>
      <c r="D142" s="18"/>
      <c r="E142" s="18"/>
      <c r="F142" s="18"/>
      <c r="G142" s="18"/>
      <c r="H142" s="18"/>
      <c r="I142" s="18"/>
      <c r="J142" s="98">
        <f t="normal">IF(AE142="-","-",(AE142/AG140)*$AI$1)</f>
        <v>1770.27375266741</v>
      </c>
      <c r="K142" s="98"/>
      <c r="L142" s="74"/>
      <c r="M142" s="98"/>
      <c r="N142" s="98">
        <f t="normal">IF(AF142="-","-",(AF142/AG140)*$AI$1)</f>
        <v>1185.68438166853</v>
      </c>
      <c r="O142" s="98"/>
      <c r="P142" s="74"/>
      <c r="Q142" s="98"/>
      <c r="R142" s="74"/>
      <c r="S142" s="105" t="s">
        <v>34</v>
      </c>
      <c r="T142" s="106"/>
      <c r="U142" s="105"/>
      <c r="V142" s="105" t="s">
        <v>34</v>
      </c>
      <c r="W142" s="106"/>
      <c r="X142" s="105"/>
      <c r="Y142" s="105" t="s">
        <v>34</v>
      </c>
      <c r="Z142" s="98" t="s">
        <v>34</v>
      </c>
      <c r="AA142" s="127"/>
      <c r="AB142" s="106" t="s">
        <v>34</v>
      </c>
      <c r="AC142" s="128"/>
      <c r="AE142" s="114">
        <v>1613.08</v>
      </c>
      <c r="AF142" s="114">
        <v>1080.4</v>
      </c>
      <c r="AG142" s="141"/>
    </row>
    <row r="143" spans="1:33">
      <c r="A143" s="79">
        <v>41212</v>
      </c>
      <c r="B143" s="71" t="s">
        <v>131</v>
      </c>
      <c r="C143" s="80" t="s">
        <v>88</v>
      </c>
      <c r="D143" s="12" t="s">
        <v>41</v>
      </c>
      <c r="E143" s="12" t="s">
        <v>74</v>
      </c>
      <c r="F143" s="12" t="s">
        <v>85</v>
      </c>
      <c r="G143" s="12" t="s">
        <v>92</v>
      </c>
      <c r="H143" s="12" t="s">
        <v>34</v>
      </c>
      <c r="I143" s="12" t="s">
        <v>34</v>
      </c>
      <c r="J143" s="97">
        <f t="normal">IF(AE143="-","-",(AE143/AG143)*$AI$1)</f>
        <v>505.101107611015</v>
      </c>
      <c r="K143" s="97">
        <f t="normal">MAX(J143:J145)</f>
        <v>526.633065745351</v>
      </c>
      <c r="L143" s="71">
        <f t="normal">IF(A143=0,"",(K143-K144)/K144)</f>
        <v>0.1175100719592</v>
      </c>
      <c r="M143" s="97">
        <f t="normal">IF(J143="-","-",AVERAGE(J143:J145))</f>
        <v>500.996646682248</v>
      </c>
      <c r="N143" s="97">
        <f t="normal">IF(AF143="-","-",(AF143/AG143)*$AI$1)</f>
        <v>393.216136571487</v>
      </c>
      <c r="O143" s="97">
        <f t="normal">MAX(N143:N145)</f>
        <v>402.511533380754</v>
      </c>
      <c r="P143" s="71">
        <f t="normal">IF(A143=0,"",(O143-O144)/O144)</f>
        <v>0.114023630896334</v>
      </c>
      <c r="Q143" s="97">
        <f t="normal">IF(N143="-","-",AVERAGE(N143:N145))</f>
        <v>385.680317040951</v>
      </c>
      <c r="R143" s="71">
        <f t="normal">IF(Q143="-","-",Q143/M143)</f>
        <v>0.769826144735785</v>
      </c>
      <c r="S143" s="103">
        <v>3.85</v>
      </c>
      <c r="T143" s="104">
        <f t="normal">AVERAGE(S143:S145)*10</f>
        <v>38.5</v>
      </c>
      <c r="U143" s="103">
        <f t="normal">((LARGE(S143:S145,1))-(SMALL(S143:S145,1)))/(((LARGE(S143:S145,1))+(SMALL(S143:S145,1)))/2)*100</f>
        <v>0</v>
      </c>
      <c r="V143" s="103">
        <v>65.22</v>
      </c>
      <c r="W143" s="104">
        <f t="normal">AVERAGE(V143:V145)*10</f>
        <v>652.2</v>
      </c>
      <c r="X143" s="103">
        <f t="normal">((LARGE(V143:V145,1))-(SMALL(V143:V145,1)))/(((LARGE(V143:V145,1))+(SMALL(V143:V145,1)))/2)*100</f>
        <v>0</v>
      </c>
      <c r="Y143" s="103">
        <f t="normal">100-V143</f>
        <v>34.78</v>
      </c>
      <c r="Z143" s="97" t="s">
        <v>34</v>
      </c>
      <c r="AA143" s="25" t="str">
        <f t="normal">IF(Z143="-","-",AVERAGE(Z143:Z145))</f>
        <v>-</v>
      </c>
      <c r="AB143" s="104" t="s">
        <v>34</v>
      </c>
      <c r="AC143" s="26" t="str">
        <f t="shared" ref="AC143" si="54">IF(AB143="-","-",AVERAGE(AB143:AB145))</f>
        <v>-</v>
      </c>
      <c r="AE143" s="114">
        <v>460.25</v>
      </c>
      <c r="AF143" s="114">
        <v>358.3</v>
      </c>
      <c r="AG143" s="139">
        <v>0.9841</v>
      </c>
    </row>
    <row r="144" spans="1:33">
      <c r="A144" s="81"/>
      <c r="B144" s="71" t="s">
        <v>131</v>
      </c>
      <c r="C144" s="82"/>
      <c r="D144" s="14"/>
      <c r="E144" s="14"/>
      <c r="F144" s="14"/>
      <c r="G144" s="14"/>
      <c r="H144" s="14"/>
      <c r="I144" s="14"/>
      <c r="J144" s="97">
        <f t="normal">IF(AE144="-","-",(AE144/AG143)*$AI$1)</f>
        <v>471.255766690377</v>
      </c>
      <c r="K144" s="97">
        <f t="normal">MIN(J143:J145)</f>
        <v>471.255766690377</v>
      </c>
      <c r="L144" s="71"/>
      <c r="M144" s="97"/>
      <c r="N144" s="97">
        <f t="normal">IF(AF144="-","-",(AF144/AG143)*$AI$1)</f>
        <v>361.313281170613</v>
      </c>
      <c r="O144" s="97">
        <f t="normal">MIN(N143:N145)</f>
        <v>361.313281170613</v>
      </c>
      <c r="P144" s="71"/>
      <c r="Q144" s="97"/>
      <c r="R144" s="71"/>
      <c r="S144" s="103" t="s">
        <v>34</v>
      </c>
      <c r="T144" s="104"/>
      <c r="U144" s="103"/>
      <c r="V144" s="103" t="s">
        <v>34</v>
      </c>
      <c r="W144" s="104"/>
      <c r="X144" s="103"/>
      <c r="Y144" s="103" t="s">
        <v>34</v>
      </c>
      <c r="Z144" s="97" t="s">
        <v>34</v>
      </c>
      <c r="AA144" s="27"/>
      <c r="AB144" s="104" t="s">
        <v>34</v>
      </c>
      <c r="AC144" s="28"/>
      <c r="AE144" s="114">
        <v>429.41</v>
      </c>
      <c r="AF144" s="114">
        <v>329.23</v>
      </c>
      <c r="AG144" s="140"/>
    </row>
    <row r="145" spans="1:33">
      <c r="A145" s="83"/>
      <c r="B145" s="71" t="s">
        <v>131</v>
      </c>
      <c r="C145" s="84"/>
      <c r="D145" s="17"/>
      <c r="E145" s="17"/>
      <c r="F145" s="17"/>
      <c r="G145" s="17"/>
      <c r="H145" s="17"/>
      <c r="I145" s="17"/>
      <c r="J145" s="97">
        <f t="normal">IF(AE145="-","-",(AE145/AG143)*$AI$1)</f>
        <v>526.633065745351</v>
      </c>
      <c r="K145" s="97"/>
      <c r="L145" s="71"/>
      <c r="M145" s="97"/>
      <c r="N145" s="97">
        <f t="normal">IF(AF145="-","-",(AF145/AG143)*$AI$1)</f>
        <v>402.511533380754</v>
      </c>
      <c r="O145" s="97"/>
      <c r="P145" s="71"/>
      <c r="Q145" s="97"/>
      <c r="R145" s="71"/>
      <c r="S145" s="103" t="s">
        <v>34</v>
      </c>
      <c r="T145" s="104"/>
      <c r="U145" s="103"/>
      <c r="V145" s="103" t="s">
        <v>34</v>
      </c>
      <c r="W145" s="104"/>
      <c r="X145" s="103"/>
      <c r="Y145" s="103" t="s">
        <v>34</v>
      </c>
      <c r="Z145" s="97" t="s">
        <v>34</v>
      </c>
      <c r="AA145" s="29"/>
      <c r="AB145" s="104" t="s">
        <v>34</v>
      </c>
      <c r="AC145" s="30"/>
      <c r="AE145" s="114">
        <v>479.87</v>
      </c>
      <c r="AF145" s="114">
        <v>366.77</v>
      </c>
      <c r="AG145" s="141"/>
    </row>
    <row r="146" spans="1:33">
      <c r="A146" s="79">
        <v>41212</v>
      </c>
      <c r="B146" s="71" t="s">
        <v>132</v>
      </c>
      <c r="C146" s="80" t="s">
        <v>99</v>
      </c>
      <c r="D146" s="12" t="s">
        <v>100</v>
      </c>
      <c r="E146" s="12" t="s">
        <v>101</v>
      </c>
      <c r="F146" s="12" t="s">
        <v>119</v>
      </c>
      <c r="G146" s="12" t="s">
        <v>133</v>
      </c>
      <c r="H146" s="12" t="s">
        <v>34</v>
      </c>
      <c r="I146" s="12" t="s">
        <v>34</v>
      </c>
      <c r="J146" s="97">
        <f t="normal">IF(AE146="-","-",(AE146/AG146)*$AI$1)</f>
        <v>515.219591504928</v>
      </c>
      <c r="K146" s="97">
        <f t="normal">MAX(J146:J148)</f>
        <v>528.893811604512</v>
      </c>
      <c r="L146" s="71">
        <f t="normal">IF(A146=0,"",(K146-K147)/K147)</f>
        <v>0.0283586548310004</v>
      </c>
      <c r="M146" s="97">
        <f t="normal">IF(J146="-","-",AVERAGE(J146:J148))</f>
        <v>519.474037191342</v>
      </c>
      <c r="N146" s="97">
        <f t="normal">IF(AF146="-","-",(AF146/AG146)*$AI$1)</f>
        <v>338.650950106696</v>
      </c>
      <c r="O146" s="97">
        <f t="normal">MAX(N146:N148)</f>
        <v>340.670257087694</v>
      </c>
      <c r="P146" s="71">
        <f t="normal">IF(A146=0,"",(O146-O147)/O147)</f>
        <v>0.0153735444197304</v>
      </c>
      <c r="Q146" s="97">
        <f t="normal">IF(N146="-","-",AVERAGE(N146:N148))</f>
        <v>338.27781729499</v>
      </c>
      <c r="R146" s="71">
        <f t="normal">IF(Q146="-","-",Q146/M146)</f>
        <v>0.651192924142982</v>
      </c>
      <c r="S146" s="103">
        <v>53.87</v>
      </c>
      <c r="T146" s="104">
        <f t="normal">AVERAGE(S146:S148)*10</f>
        <v>541.733333333333</v>
      </c>
      <c r="U146" s="103">
        <f t="normal">((LARGE(S146:S148,1))-(SMALL(S146:S148,1)))/(((LARGE(S146:S148,1))+(SMALL(S146:S148,1)))/2)*100</f>
        <v>1.3093591516828</v>
      </c>
      <c r="V146" s="103">
        <f t="normal">100-Y146</f>
        <v>91.7</v>
      </c>
      <c r="W146" s="104">
        <f t="normal">AVERAGE(V146:V148)*10</f>
        <v>917.5</v>
      </c>
      <c r="X146" s="103">
        <f t="normal">((LARGE(V146:V148,1))-(SMALL(V146:V148,1)))/(((LARGE(V146:V148,1))+(SMALL(V146:V148,1)))/2)*100</f>
        <v>0.108991825613073</v>
      </c>
      <c r="Y146" s="103">
        <v>8.3</v>
      </c>
      <c r="Z146" s="129" t="s">
        <v>34</v>
      </c>
      <c r="AA146" s="25" t="str">
        <f t="normal">IF(Z146="-","-",AVERAGE(Z146:Z148))</f>
        <v>-</v>
      </c>
      <c r="AB146" s="104" t="s">
        <v>34</v>
      </c>
      <c r="AC146" s="26" t="str">
        <f t="shared" ref="AC146" si="55">IF(AB146="-","-",AVERAGE(AB146:AB148))</f>
        <v>-</v>
      </c>
      <c r="AE146" s="114">
        <v>469.47</v>
      </c>
      <c r="AF146" s="114">
        <v>308.58</v>
      </c>
      <c r="AG146" s="139">
        <v>0.9841</v>
      </c>
    </row>
    <row r="147" spans="1:33">
      <c r="A147" s="81"/>
      <c r="B147" s="71" t="s">
        <v>132</v>
      </c>
      <c r="C147" s="82"/>
      <c r="D147" s="14"/>
      <c r="E147" s="14"/>
      <c r="F147" s="14"/>
      <c r="G147" s="14"/>
      <c r="H147" s="14"/>
      <c r="I147" s="14"/>
      <c r="J147" s="97">
        <f t="normal">IF(AE147="-","-",(AE147/AG146)*$AI$1)</f>
        <v>528.893811604512</v>
      </c>
      <c r="K147" s="97">
        <f t="normal">MIN(J146:J148)</f>
        <v>514.308708464587</v>
      </c>
      <c r="L147" s="71"/>
      <c r="M147" s="97"/>
      <c r="N147" s="97">
        <f t="normal">IF(AF147="-","-",(AF147/AG146)*$AI$1)</f>
        <v>340.670257087694</v>
      </c>
      <c r="O147" s="97">
        <f t="normal">MIN(N146:N148)</f>
        <v>335.51224469058</v>
      </c>
      <c r="P147" s="71"/>
      <c r="Q147" s="97"/>
      <c r="R147" s="71"/>
      <c r="S147" s="103">
        <v>54.07</v>
      </c>
      <c r="T147" s="104"/>
      <c r="U147" s="103"/>
      <c r="V147" s="103">
        <f t="normal">100-Y147</f>
        <v>91.8</v>
      </c>
      <c r="W147" s="104"/>
      <c r="X147" s="103"/>
      <c r="Y147" s="103">
        <v>8.2</v>
      </c>
      <c r="Z147" s="129" t="s">
        <v>34</v>
      </c>
      <c r="AA147" s="27"/>
      <c r="AB147" s="104" t="s">
        <v>34</v>
      </c>
      <c r="AC147" s="28"/>
      <c r="AE147" s="114">
        <v>481.93</v>
      </c>
      <c r="AF147" s="114">
        <v>310.42</v>
      </c>
      <c r="AG147" s="140"/>
    </row>
    <row r="148" spans="1:33">
      <c r="A148" s="83"/>
      <c r="B148" s="71" t="s">
        <v>132</v>
      </c>
      <c r="C148" s="84"/>
      <c r="D148" s="17"/>
      <c r="E148" s="17"/>
      <c r="F148" s="17"/>
      <c r="G148" s="17"/>
      <c r="H148" s="17"/>
      <c r="I148" s="17"/>
      <c r="J148" s="97">
        <f t="normal">IF(AE148="-","-",(AE148/AG146)*$AI$1)</f>
        <v>514.308708464587</v>
      </c>
      <c r="K148" s="97"/>
      <c r="L148" s="71"/>
      <c r="M148" s="97"/>
      <c r="N148" s="97">
        <f t="normal">IF(AF148="-","-",(AF148/AG146)*$AI$1)</f>
        <v>335.51224469058</v>
      </c>
      <c r="O148" s="97"/>
      <c r="P148" s="71"/>
      <c r="Q148" s="97"/>
      <c r="R148" s="71"/>
      <c r="S148" s="103">
        <v>54.58</v>
      </c>
      <c r="T148" s="104"/>
      <c r="U148" s="103"/>
      <c r="V148" s="103" t="s">
        <v>34</v>
      </c>
      <c r="W148" s="104"/>
      <c r="X148" s="103"/>
      <c r="Y148" s="103" t="s">
        <v>34</v>
      </c>
      <c r="Z148" s="129" t="s">
        <v>34</v>
      </c>
      <c r="AA148" s="29"/>
      <c r="AB148" s="104" t="s">
        <v>34</v>
      </c>
      <c r="AC148" s="30"/>
      <c r="AE148" s="114">
        <v>468.64</v>
      </c>
      <c r="AF148" s="114">
        <v>305.72</v>
      </c>
      <c r="AG148" s="141"/>
    </row>
    <row r="149" spans="1:33">
      <c r="A149" s="85">
        <v>41212</v>
      </c>
      <c r="B149" s="74" t="s">
        <v>134</v>
      </c>
      <c r="C149" s="86" t="s">
        <v>99</v>
      </c>
      <c r="D149" s="87" t="s">
        <v>100</v>
      </c>
      <c r="E149" s="87" t="s">
        <v>101</v>
      </c>
      <c r="F149" s="87" t="s">
        <v>119</v>
      </c>
      <c r="G149" s="87" t="s">
        <v>133</v>
      </c>
      <c r="H149" s="87" t="s">
        <v>34</v>
      </c>
      <c r="I149" s="142">
        <v>0.08</v>
      </c>
      <c r="J149" s="98">
        <f t="normal">IF(AE149="-","-",(AE149/AG149)*$AI$1)</f>
        <v>4314.24936490194</v>
      </c>
      <c r="K149" s="98">
        <f t="normal">MAX(J149:J151)</f>
        <v>4353.0771263083</v>
      </c>
      <c r="L149" s="74">
        <f t="normal">IF(A149=0,"",(K149-K150)/K150)</f>
        <v>0.0388017955258513</v>
      </c>
      <c r="M149" s="98">
        <f t="normal">IF(J149="-","-",AVERAGE(J149:J151))</f>
        <v>4285.93516919012</v>
      </c>
      <c r="N149" s="98">
        <f t="normal">IF(AF149="-","-",(AF149/AG149)*$AI$1)</f>
        <v>2615.30982623717</v>
      </c>
      <c r="O149" s="98">
        <f t="normal">MAX(N149:N151)</f>
        <v>2677.57910781425</v>
      </c>
      <c r="P149" s="74">
        <f t="normal">IF(A149=0,"",(O149-O150)/O150)</f>
        <v>0.075710947489088</v>
      </c>
      <c r="Q149" s="98">
        <f t="normal">IF(N149="-","-",AVERAGE(N149:N151))</f>
        <v>2594.00467432172</v>
      </c>
      <c r="R149" s="74">
        <f t="normal">IF(Q149="-","-",Q149/M149)</f>
        <v>0.605236563765355</v>
      </c>
      <c r="S149" s="105">
        <v>8</v>
      </c>
      <c r="T149" s="106">
        <f t="normal">AVERAGE(S149:S151)*10</f>
        <v>80</v>
      </c>
      <c r="U149" s="105">
        <f t="normal">((LARGE(S149:S151,1))-(SMALL(S149:S151,1)))/(((LARGE(S149:S151,1))+(SMALL(S149:S151,1)))/2)*100</f>
        <v>0</v>
      </c>
      <c r="V149" s="105" t="s">
        <v>34</v>
      </c>
      <c r="W149" s="106" t="e">
        <v>#DIV/0!</v>
      </c>
      <c r="X149" s="105" t="e">
        <v>#NUM!</v>
      </c>
      <c r="Y149" s="105" t="s">
        <v>34</v>
      </c>
      <c r="Z149" s="98" t="s">
        <v>34</v>
      </c>
      <c r="AA149" s="123" t="str">
        <f t="normal">IF(Z149="-","-",AVERAGE(Z149:Z151))</f>
        <v>-</v>
      </c>
      <c r="AB149" s="106" t="s">
        <v>34</v>
      </c>
      <c r="AC149" s="124" t="str">
        <f t="shared" ref="AC149" si="56">IF(AB149="-","-",AVERAGE(AB149:AB151))</f>
        <v>-</v>
      </c>
      <c r="AE149" s="114">
        <v>3931.16</v>
      </c>
      <c r="AF149" s="114">
        <v>2383.08</v>
      </c>
      <c r="AG149" s="139">
        <v>0.9841</v>
      </c>
    </row>
    <row r="150" spans="1:33">
      <c r="A150" s="88"/>
      <c r="B150" s="74" t="s">
        <v>134</v>
      </c>
      <c r="C150" s="89"/>
      <c r="D150" s="15"/>
      <c r="E150" s="15"/>
      <c r="F150" s="15"/>
      <c r="G150" s="15"/>
      <c r="H150" s="15"/>
      <c r="I150" s="15"/>
      <c r="J150" s="98">
        <f t="normal">IF(AE150="-","-",(AE150/AG149)*$AI$1)</f>
        <v>4190.47901636013</v>
      </c>
      <c r="K150" s="98">
        <f t="normal">MIN(J149:J151)</f>
        <v>4190.47901636013</v>
      </c>
      <c r="L150" s="74"/>
      <c r="M150" s="98"/>
      <c r="N150" s="98">
        <f t="normal">IF(AF150="-","-",(AF150/AG149)*$AI$1)</f>
        <v>2489.12508891373</v>
      </c>
      <c r="O150" s="98">
        <f t="normal">MIN(N149:N151)</f>
        <v>2489.12508891373</v>
      </c>
      <c r="P150" s="74"/>
      <c r="Q150" s="98"/>
      <c r="R150" s="74"/>
      <c r="S150" s="105" t="s">
        <v>34</v>
      </c>
      <c r="T150" s="106"/>
      <c r="U150" s="105"/>
      <c r="V150" s="105" t="s">
        <v>34</v>
      </c>
      <c r="W150" s="106"/>
      <c r="X150" s="105"/>
      <c r="Y150" s="105" t="s">
        <v>34</v>
      </c>
      <c r="Z150" s="98" t="s">
        <v>34</v>
      </c>
      <c r="AA150" s="125"/>
      <c r="AB150" s="106" t="s">
        <v>34</v>
      </c>
      <c r="AC150" s="126"/>
      <c r="AE150" s="114">
        <v>3818.38</v>
      </c>
      <c r="AF150" s="114">
        <v>2268.1</v>
      </c>
      <c r="AG150" s="140"/>
    </row>
    <row r="151" spans="1:33">
      <c r="A151" s="90"/>
      <c r="B151" s="74" t="s">
        <v>134</v>
      </c>
      <c r="C151" s="91"/>
      <c r="D151" s="18"/>
      <c r="E151" s="18"/>
      <c r="F151" s="18"/>
      <c r="G151" s="18"/>
      <c r="H151" s="18"/>
      <c r="I151" s="18"/>
      <c r="J151" s="98">
        <f t="normal">IF(AE151="-","-",(AE151/AG149)*$AI$1)</f>
        <v>4353.0771263083</v>
      </c>
      <c r="K151" s="98"/>
      <c r="L151" s="74"/>
      <c r="M151" s="98"/>
      <c r="N151" s="98">
        <f t="normal">IF(AF151="-","-",(AF151/AG149)*$AI$1)</f>
        <v>2677.57910781425</v>
      </c>
      <c r="O151" s="98"/>
      <c r="P151" s="74"/>
      <c r="Q151" s="98"/>
      <c r="R151" s="74"/>
      <c r="S151" s="105" t="s">
        <v>34</v>
      </c>
      <c r="T151" s="106"/>
      <c r="U151" s="105"/>
      <c r="V151" s="105" t="s">
        <v>34</v>
      </c>
      <c r="W151" s="106"/>
      <c r="X151" s="105"/>
      <c r="Y151" s="105" t="s">
        <v>34</v>
      </c>
      <c r="Z151" s="98" t="s">
        <v>34</v>
      </c>
      <c r="AA151" s="127"/>
      <c r="AB151" s="106" t="s">
        <v>34</v>
      </c>
      <c r="AC151" s="128"/>
      <c r="AE151" s="114">
        <v>3966.54</v>
      </c>
      <c r="AF151" s="114">
        <v>2439.82</v>
      </c>
      <c r="AG151" s="141"/>
    </row>
    <row r="152" spans="1:33">
      <c r="A152" s="85">
        <v>41212</v>
      </c>
      <c r="B152" s="74" t="s">
        <v>135</v>
      </c>
      <c r="C152" s="86" t="s">
        <v>99</v>
      </c>
      <c r="D152" s="87" t="s">
        <v>100</v>
      </c>
      <c r="E152" s="87" t="s">
        <v>101</v>
      </c>
      <c r="F152" s="87" t="s">
        <v>105</v>
      </c>
      <c r="G152" s="87" t="s">
        <v>136</v>
      </c>
      <c r="H152" s="87" t="s">
        <v>34</v>
      </c>
      <c r="I152" s="142">
        <v>0.14</v>
      </c>
      <c r="J152" s="98">
        <f t="normal">IF(AE152="-","-",(AE152/AG152)*$AI$1)</f>
        <v>2766.52738542831</v>
      </c>
      <c r="K152" s="98">
        <f t="normal">MAX(J152:J154)</f>
        <v>2766.52738542831</v>
      </c>
      <c r="L152" s="74">
        <f t="normal">IF(A152=0,"",(K152-K153)/K153)</f>
        <v>0.116041544918451</v>
      </c>
      <c r="M152" s="98">
        <f t="normal">IF(J152="-","-",AVERAGE(J152:J154))</f>
        <v>2619.26064424347</v>
      </c>
      <c r="N152" s="98">
        <f t="normal">IF(AF152="-","-",(AF152/AG152)*$AI$1)</f>
        <v>1674.72980388172</v>
      </c>
      <c r="O152" s="98">
        <f t="normal">MAX(N152:N154)</f>
        <v>1674.72980388172</v>
      </c>
      <c r="P152" s="74">
        <f t="normal">IF(A152=0,"",(O152-O153)/O153)</f>
        <v>0.139484177356969</v>
      </c>
      <c r="Q152" s="98">
        <f t="normal">IF(N152="-","-",AVERAGE(N152:N154))</f>
        <v>1564.52027233005</v>
      </c>
      <c r="R152" s="74">
        <f t="normal">IF(Q152="-","-",Q152/M152)</f>
        <v>0.597313702158089</v>
      </c>
      <c r="S152" s="105">
        <v>14</v>
      </c>
      <c r="T152" s="106">
        <f t="normal">AVERAGE(S152:S154)*10</f>
        <v>140</v>
      </c>
      <c r="U152" s="105">
        <f t="normal">((LARGE(S152:S154,1))-(SMALL(S152:S154,1)))/(((LARGE(S152:S154,1))+(SMALL(S152:S154,1)))/2)*100</f>
        <v>0</v>
      </c>
      <c r="V152" s="105" t="s">
        <v>34</v>
      </c>
      <c r="W152" s="106" t="e">
        <v>#DIV/0!</v>
      </c>
      <c r="X152" s="105" t="e">
        <v>#NUM!</v>
      </c>
      <c r="Y152" s="105" t="s">
        <v>34</v>
      </c>
      <c r="Z152" s="98" t="s">
        <v>34</v>
      </c>
      <c r="AA152" s="123" t="str">
        <f t="normal">IF(Z152="-","-",AVERAGE(Z152:Z154))</f>
        <v>-</v>
      </c>
      <c r="AB152" s="106" t="s">
        <v>34</v>
      </c>
      <c r="AC152" s="124" t="str">
        <f t="shared" ref="AC152" si="57">IF(AB152="-","-",AVERAGE(AB152:AB154))</f>
        <v>-</v>
      </c>
      <c r="AE152" s="114">
        <v>2520.87</v>
      </c>
      <c r="AF152" s="114">
        <v>1526.02</v>
      </c>
      <c r="AG152" s="139">
        <v>0.9841</v>
      </c>
    </row>
    <row r="153" spans="1:33">
      <c r="A153" s="88"/>
      <c r="B153" s="74" t="s">
        <v>135</v>
      </c>
      <c r="C153" s="89"/>
      <c r="D153" s="15"/>
      <c r="E153" s="15"/>
      <c r="F153" s="15"/>
      <c r="G153" s="15"/>
      <c r="H153" s="15"/>
      <c r="I153" s="15"/>
      <c r="J153" s="98">
        <f t="normal">IF(AE153="-","-",(AE153/AG152)*$AI$1)</f>
        <v>2478.87491108627</v>
      </c>
      <c r="K153" s="98">
        <f t="normal">MIN(J152:J154)</f>
        <v>2478.87491108627</v>
      </c>
      <c r="L153" s="74"/>
      <c r="M153" s="98"/>
      <c r="N153" s="98">
        <f t="normal">IF(AF153="-","-",(AF153/AG152)*$AI$1)</f>
        <v>1469.72624733259</v>
      </c>
      <c r="O153" s="98">
        <f t="normal">MIN(N152:N154)</f>
        <v>1469.72624733259</v>
      </c>
      <c r="P153" s="74"/>
      <c r="Q153" s="98"/>
      <c r="R153" s="74"/>
      <c r="S153" s="105" t="s">
        <v>34</v>
      </c>
      <c r="T153" s="106"/>
      <c r="U153" s="105"/>
      <c r="V153" s="105" t="s">
        <v>34</v>
      </c>
      <c r="W153" s="106"/>
      <c r="X153" s="105"/>
      <c r="Y153" s="105" t="s">
        <v>34</v>
      </c>
      <c r="Z153" s="98" t="s">
        <v>34</v>
      </c>
      <c r="AA153" s="125"/>
      <c r="AB153" s="106" t="s">
        <v>34</v>
      </c>
      <c r="AC153" s="126"/>
      <c r="AE153" s="114">
        <v>2258.76</v>
      </c>
      <c r="AF153" s="114">
        <v>1339.22</v>
      </c>
      <c r="AG153" s="140"/>
    </row>
    <row r="154" spans="1:33">
      <c r="A154" s="90"/>
      <c r="B154" s="74" t="s">
        <v>135</v>
      </c>
      <c r="C154" s="91"/>
      <c r="D154" s="18"/>
      <c r="E154" s="18"/>
      <c r="F154" s="18"/>
      <c r="G154" s="18"/>
      <c r="H154" s="18"/>
      <c r="I154" s="18"/>
      <c r="J154" s="98">
        <f t="normal">IF(AE154="-","-",(AE154/AG152)*$AI$1)</f>
        <v>2612.37963621583</v>
      </c>
      <c r="K154" s="98"/>
      <c r="L154" s="74"/>
      <c r="M154" s="98"/>
      <c r="N154" s="98">
        <f t="normal">IF(AF154="-","-",(AF154/AG152)*$AI$1)</f>
        <v>1549.10476577584</v>
      </c>
      <c r="O154" s="98"/>
      <c r="P154" s="74"/>
      <c r="Q154" s="98"/>
      <c r="R154" s="74"/>
      <c r="S154" s="105" t="s">
        <v>34</v>
      </c>
      <c r="T154" s="106"/>
      <c r="U154" s="105"/>
      <c r="V154" s="105" t="s">
        <v>34</v>
      </c>
      <c r="W154" s="106"/>
      <c r="X154" s="105"/>
      <c r="Y154" s="105" t="s">
        <v>34</v>
      </c>
      <c r="Z154" s="98" t="s">
        <v>34</v>
      </c>
      <c r="AA154" s="127"/>
      <c r="AB154" s="106" t="s">
        <v>34</v>
      </c>
      <c r="AC154" s="128"/>
      <c r="AE154" s="114">
        <v>2380.41</v>
      </c>
      <c r="AF154" s="114">
        <v>1411.55</v>
      </c>
      <c r="AG154" s="141"/>
    </row>
    <row r="155" spans="1:33">
      <c r="A155" s="76">
        <v>41120</v>
      </c>
      <c r="B155" s="61" t="s">
        <v>137</v>
      </c>
      <c r="C155" s="64" t="s">
        <v>29</v>
      </c>
      <c r="D155" s="65" t="s">
        <v>30</v>
      </c>
      <c r="E155" s="65" t="s">
        <v>31</v>
      </c>
      <c r="F155" s="65" t="s">
        <v>32</v>
      </c>
      <c r="G155" s="65" t="s">
        <v>33</v>
      </c>
      <c r="H155" s="65" t="s">
        <v>34</v>
      </c>
      <c r="I155" s="65" t="s">
        <v>34</v>
      </c>
      <c r="J155" s="94" t="str">
        <f t="normal">IF(AE155="-","-",(AE155/AG155)*$AI$1)</f>
        <v>-</v>
      </c>
      <c r="K155" s="94">
        <f t="normal">MAX(J155:J157)</f>
        <v>0</v>
      </c>
      <c r="L155" s="61" t="e">
        <v>#DIV/0!</v>
      </c>
      <c r="M155" s="94" t="str">
        <f t="normal">IF(J155="-","-",AVERAGE(J155:J157))</f>
        <v>-</v>
      </c>
      <c r="N155" s="94" t="str">
        <f t="normal">IF(AF155="-","-",(AF155/AG155)*$AI$1)</f>
        <v>-</v>
      </c>
      <c r="O155" s="94">
        <f t="normal">MAX(N155:N157)</f>
        <v>0</v>
      </c>
      <c r="P155" s="61" t="e">
        <v>#DIV/0!</v>
      </c>
      <c r="Q155" s="94" t="str">
        <f t="normal">IF(N155="-","-",AVERAGE(N155:N157))</f>
        <v>-</v>
      </c>
      <c r="R155" s="61" t="str">
        <f t="normal">IF(Q155="-","-",Q155/M155)</f>
        <v>-</v>
      </c>
      <c r="S155" s="101">
        <v>2.86</v>
      </c>
      <c r="T155" s="102">
        <f t="normal">AVERAGE(S155:S157)*10</f>
        <v>29.5</v>
      </c>
      <c r="U155" s="101">
        <f t="normal">((LARGE(S155:S157,1))-(SMALL(S155:S157,1)))/(((LARGE(S155:S157,1))+(SMALL(S155:S157,1)))/2)*100</f>
        <v>9.01502504173623</v>
      </c>
      <c r="V155" s="101">
        <f t="shared" ref="V155:V166" si="58">100-Y155</f>
        <v>52.61</v>
      </c>
      <c r="W155" s="102">
        <f t="normal">AVERAGE(V155:V157)*10</f>
        <v>526.8</v>
      </c>
      <c r="X155" s="101">
        <f t="normal">((LARGE(V155:V157,1))-(SMALL(V155:V157,1)))/(((LARGE(V155:V157,1))+(SMALL(V155:V157,1)))/2)*100</f>
        <v>0.891586834866748</v>
      </c>
      <c r="Y155" s="101">
        <v>47.39</v>
      </c>
      <c r="Z155" s="134" t="s">
        <v>34</v>
      </c>
      <c r="AA155" s="117" t="str">
        <f t="normal">IF(Z155="-","-",AVERAGE(Z155:Z157))</f>
        <v>-</v>
      </c>
      <c r="AB155" s="102" t="s">
        <v>34</v>
      </c>
      <c r="AC155" s="118" t="str">
        <f t="shared" ref="AC155" si="59">IF(AB155="-","-",AVERAGE(AB155:AB157))</f>
        <v>-</v>
      </c>
      <c r="AD155" s="113"/>
      <c r="AE155" s="94" t="s">
        <v>34</v>
      </c>
      <c r="AF155" s="94" t="s">
        <v>34</v>
      </c>
      <c r="AG155" s="136">
        <v>0.9584</v>
      </c>
    </row>
    <row r="156" spans="1:33">
      <c r="A156" s="77"/>
      <c r="B156" s="61" t="s">
        <v>137</v>
      </c>
      <c r="C156" s="66"/>
      <c r="D156" s="67"/>
      <c r="E156" s="67"/>
      <c r="F156" s="67"/>
      <c r="G156" s="67"/>
      <c r="H156" s="67"/>
      <c r="I156" s="67"/>
      <c r="J156" s="94" t="str">
        <f t="normal">IF(AE156="-","-",(AE156/AG155)*$AI$1)</f>
        <v>-</v>
      </c>
      <c r="K156" s="94">
        <f t="normal">MIN(J155:J157)</f>
        <v>0</v>
      </c>
      <c r="L156" s="61"/>
      <c r="M156" s="94"/>
      <c r="N156" s="94" t="str">
        <f t="normal">IF(AF156="-","-",(AF156/AG155)*$AI$1)</f>
        <v>-</v>
      </c>
      <c r="O156" s="94">
        <f t="normal">MIN(N155:N157)</f>
        <v>0</v>
      </c>
      <c r="P156" s="61"/>
      <c r="Q156" s="94"/>
      <c r="R156" s="61"/>
      <c r="S156" s="101">
        <v>2.86</v>
      </c>
      <c r="T156" s="102"/>
      <c r="U156" s="101"/>
      <c r="V156" s="101">
        <f t="shared" si="58"/>
        <v>52.48</v>
      </c>
      <c r="W156" s="102"/>
      <c r="X156" s="101"/>
      <c r="Y156" s="101">
        <v>47.52</v>
      </c>
      <c r="Z156" s="134" t="s">
        <v>34</v>
      </c>
      <c r="AA156" s="119"/>
      <c r="AB156" s="102" t="s">
        <v>34</v>
      </c>
      <c r="AC156" s="120"/>
      <c r="AD156" s="113"/>
      <c r="AE156" s="94" t="s">
        <v>34</v>
      </c>
      <c r="AF156" s="94" t="s">
        <v>34</v>
      </c>
      <c r="AG156" s="137"/>
    </row>
    <row r="157" spans="1:33">
      <c r="A157" s="78"/>
      <c r="B157" s="61" t="s">
        <v>137</v>
      </c>
      <c r="C157" s="68"/>
      <c r="D157" s="69"/>
      <c r="E157" s="69"/>
      <c r="F157" s="69"/>
      <c r="G157" s="69"/>
      <c r="H157" s="69"/>
      <c r="I157" s="69"/>
      <c r="J157" s="94" t="str">
        <f t="normal">IF(AE157="-","-",(AE157/AG155)*$AI$1)</f>
        <v>-</v>
      </c>
      <c r="K157" s="94"/>
      <c r="L157" s="61"/>
      <c r="M157" s="94"/>
      <c r="N157" s="94" t="str">
        <f t="normal">IF(AF157="-","-",(AF157/AG155)*$AI$1)</f>
        <v>-</v>
      </c>
      <c r="O157" s="94"/>
      <c r="P157" s="61"/>
      <c r="Q157" s="94"/>
      <c r="R157" s="61"/>
      <c r="S157" s="101">
        <v>3.13</v>
      </c>
      <c r="T157" s="102"/>
      <c r="U157" s="101"/>
      <c r="V157" s="101">
        <f t="shared" si="58"/>
        <v>52.95</v>
      </c>
      <c r="W157" s="102"/>
      <c r="X157" s="101"/>
      <c r="Y157" s="101">
        <v>47.05</v>
      </c>
      <c r="Z157" s="134" t="s">
        <v>34</v>
      </c>
      <c r="AA157" s="121"/>
      <c r="AB157" s="102" t="s">
        <v>34</v>
      </c>
      <c r="AC157" s="122"/>
      <c r="AD157" s="113"/>
      <c r="AE157" s="94" t="s">
        <v>34</v>
      </c>
      <c r="AF157" s="94" t="s">
        <v>34</v>
      </c>
      <c r="AG157" s="138"/>
    </row>
    <row r="158" spans="1:33" ht="15" customHeight="1">
      <c r="A158" s="76">
        <v>41120</v>
      </c>
      <c r="B158" s="61" t="s">
        <v>138</v>
      </c>
      <c r="C158" s="64" t="s">
        <v>29</v>
      </c>
      <c r="D158" s="65" t="s">
        <v>30</v>
      </c>
      <c r="E158" s="65" t="s">
        <v>31</v>
      </c>
      <c r="F158" s="65" t="s">
        <v>37</v>
      </c>
      <c r="G158" s="65" t="s">
        <v>38</v>
      </c>
      <c r="H158" s="65" t="s">
        <v>34</v>
      </c>
      <c r="I158" s="65" t="s">
        <v>34</v>
      </c>
      <c r="J158" s="94">
        <f t="normal">IF(AE158="-","-",(AE158/AG158)*$AI$1)</f>
        <v>473.232470784641</v>
      </c>
      <c r="K158" s="94">
        <f t="normal">MAX(J158:J160)</f>
        <v>567.529632721202</v>
      </c>
      <c r="L158" s="61">
        <f t="normal">IF(A158=0,"",(K158-K159)/K159)</f>
        <v>0.199261816882962</v>
      </c>
      <c r="M158" s="94">
        <f t="normal">IF(J158="-","-",AVERAGE(J158:J160))</f>
        <v>508.977045075125</v>
      </c>
      <c r="N158" s="94">
        <f t="normal">IF(AF158="-","-",(AF158/AG158)*$AI$1)</f>
        <v>185.698247078464</v>
      </c>
      <c r="O158" s="94">
        <f t="normal">MAX(N158:N160)</f>
        <v>301.913188647746</v>
      </c>
      <c r="P158" s="61">
        <f t="normal">IF(A158=0,"",(O158-O159)/O159)</f>
        <v>0.755241090146751</v>
      </c>
      <c r="Q158" s="94">
        <f t="normal">IF(N158="-","-",AVERAGE(N158:N160))</f>
        <v>219.872704507513</v>
      </c>
      <c r="R158" s="61">
        <f t="normal">IF(Q158="-","-",Q158/M158)</f>
        <v>0.431989431812311</v>
      </c>
      <c r="S158" s="101">
        <v>94.79</v>
      </c>
      <c r="T158" s="102">
        <f t="normal">AVERAGE(S158:S160)*10</f>
        <v>946.466666666667</v>
      </c>
      <c r="U158" s="101">
        <f t="normal">((LARGE(S158:S160,1))-(SMALL(S158:S160,1)))/(((LARGE(S158:S160,1))+(SMALL(S158:S160,1)))/2)*100</f>
        <v>0.242936361235811</v>
      </c>
      <c r="V158" s="101">
        <f t="shared" si="58"/>
        <v>99.56</v>
      </c>
      <c r="W158" s="102">
        <f t="normal">AVERAGE(V158:V160)*10</f>
        <v>996.166666666667</v>
      </c>
      <c r="X158" s="101">
        <f t="normal">((LARGE(V158:V160,1))-(SMALL(V158:V160,1)))/(((LARGE(V158:V160,1))+(SMALL(V158:V160,1)))/2)*100</f>
        <v>0.110425136776589</v>
      </c>
      <c r="Y158" s="101">
        <v>0.44</v>
      </c>
      <c r="Z158" s="134" t="s">
        <v>34</v>
      </c>
      <c r="AA158" s="117" t="str">
        <f t="normal">IF(Z158="-","-",AVERAGE(Z158:Z160))</f>
        <v>-</v>
      </c>
      <c r="AB158" s="102" t="s">
        <v>34</v>
      </c>
      <c r="AC158" s="118" t="str">
        <f t="shared" ref="AC158" si="60">IF(AB158="-","-",AVERAGE(AB158:AB160))</f>
        <v>-</v>
      </c>
      <c r="AD158" s="113"/>
      <c r="AE158" s="94">
        <v>419.95</v>
      </c>
      <c r="AF158" s="94">
        <v>164.79</v>
      </c>
      <c r="AG158" s="136">
        <v>0.9584</v>
      </c>
    </row>
    <row r="159" spans="1:33">
      <c r="A159" s="77"/>
      <c r="B159" s="61" t="s">
        <v>138</v>
      </c>
      <c r="C159" s="66"/>
      <c r="D159" s="67"/>
      <c r="E159" s="67"/>
      <c r="F159" s="67"/>
      <c r="G159" s="67"/>
      <c r="H159" s="67"/>
      <c r="I159" s="67"/>
      <c r="J159" s="94">
        <f t="normal">IF(AE159="-","-",(AE159/AG158)*$AI$1)</f>
        <v>567.529632721202</v>
      </c>
      <c r="K159" s="94">
        <f t="normal">MIN(J158:J160)</f>
        <v>473.232470784641</v>
      </c>
      <c r="L159" s="61"/>
      <c r="M159" s="94"/>
      <c r="N159" s="94">
        <f t="normal">IF(AF159="-","-",(AF159/AG158)*$AI$1)</f>
        <v>301.913188647746</v>
      </c>
      <c r="O159" s="94">
        <f t="normal">MIN(N158:N160)</f>
        <v>172.006677796327</v>
      </c>
      <c r="P159" s="61"/>
      <c r="Q159" s="94"/>
      <c r="R159" s="61"/>
      <c r="S159" s="101">
        <v>94.59</v>
      </c>
      <c r="T159" s="102"/>
      <c r="U159" s="101"/>
      <c r="V159" s="101">
        <f t="shared" si="58"/>
        <v>99.62</v>
      </c>
      <c r="W159" s="102"/>
      <c r="X159" s="101"/>
      <c r="Y159" s="101">
        <v>0.38</v>
      </c>
      <c r="Z159" s="134" t="s">
        <v>34</v>
      </c>
      <c r="AA159" s="119"/>
      <c r="AB159" s="102" t="s">
        <v>34</v>
      </c>
      <c r="AC159" s="120"/>
      <c r="AD159" s="113"/>
      <c r="AE159" s="94">
        <v>503.63</v>
      </c>
      <c r="AF159" s="94">
        <v>267.92</v>
      </c>
      <c r="AG159" s="137"/>
    </row>
    <row r="160" spans="1:33">
      <c r="A160" s="78"/>
      <c r="B160" s="61" t="s">
        <v>138</v>
      </c>
      <c r="C160" s="68"/>
      <c r="D160" s="69"/>
      <c r="E160" s="69"/>
      <c r="F160" s="69"/>
      <c r="G160" s="69"/>
      <c r="H160" s="69"/>
      <c r="I160" s="69"/>
      <c r="J160" s="94">
        <f t="normal">IF(AE160="-","-",(AE160/AG158)*$AI$1)</f>
        <v>486.169031719533</v>
      </c>
      <c r="K160" s="94"/>
      <c r="L160" s="61"/>
      <c r="M160" s="94"/>
      <c r="N160" s="94">
        <f t="normal">IF(AF160="-","-",(AF160/AG158)*$AI$1)</f>
        <v>172.006677796327</v>
      </c>
      <c r="O160" s="94"/>
      <c r="P160" s="61"/>
      <c r="Q160" s="94"/>
      <c r="R160" s="61"/>
      <c r="S160" s="101">
        <v>94.56</v>
      </c>
      <c r="T160" s="102"/>
      <c r="U160" s="101"/>
      <c r="V160" s="101">
        <f t="shared" si="58"/>
        <v>99.67</v>
      </c>
      <c r="W160" s="102"/>
      <c r="X160" s="101"/>
      <c r="Y160" s="101">
        <v>0.33</v>
      </c>
      <c r="Z160" s="134" t="s">
        <v>34</v>
      </c>
      <c r="AA160" s="121"/>
      <c r="AB160" s="102" t="s">
        <v>34</v>
      </c>
      <c r="AC160" s="122"/>
      <c r="AD160" s="113"/>
      <c r="AE160" s="94">
        <v>431.43</v>
      </c>
      <c r="AF160" s="94">
        <v>152.64</v>
      </c>
      <c r="AG160" s="138"/>
    </row>
    <row r="161" spans="1:33" ht="0" customHeight="1" hidden="1">
      <c r="A161" s="76">
        <v>41120</v>
      </c>
      <c r="B161" s="61" t="s">
        <v>139</v>
      </c>
      <c r="C161" s="64" t="s">
        <v>29</v>
      </c>
      <c r="D161" s="65" t="s">
        <v>30</v>
      </c>
      <c r="E161" s="65" t="s">
        <v>31</v>
      </c>
      <c r="F161" s="65" t="s">
        <v>37</v>
      </c>
      <c r="G161" s="65" t="s">
        <v>140</v>
      </c>
      <c r="H161" s="65" t="s">
        <v>34</v>
      </c>
      <c r="I161" s="65" t="s">
        <v>34</v>
      </c>
      <c r="J161" s="94">
        <f t="normal">IF(AE161="-","-",(AE161/AG161)*$AI$1)</f>
        <v>472.004173622705</v>
      </c>
      <c r="K161" s="94">
        <f t="normal">MAX(J161:J163)</f>
        <v>501.956594323873</v>
      </c>
      <c r="L161" s="61">
        <f t="normal">IF(A161=0,"",(K161-K162)/K162)</f>
        <v>0.0667433005244629</v>
      </c>
      <c r="M161" s="94">
        <f t="normal">IF(J161="-","-",AVERAGE(J161:J163))</f>
        <v>481.503756260434</v>
      </c>
      <c r="N161" s="94">
        <f t="normal">IF(AF161="-","-",(AF161/AG161)*$AI$1)</f>
        <v>210.54590984975</v>
      </c>
      <c r="O161" s="94">
        <f t="normal">MAX(N161:N163)</f>
        <v>225.826377295492</v>
      </c>
      <c r="P161" s="61">
        <f t="normal">IF(A161=0,"",(O161-O162)/O162)</f>
        <v>0.088597968385029</v>
      </c>
      <c r="Q161" s="94">
        <f t="normal">IF(N161="-","-",AVERAGE(N161:N163))</f>
        <v>214.606427378965</v>
      </c>
      <c r="R161" s="61">
        <f t="normal">IF(Q161="-","-",Q161/M161)</f>
        <v>0.445700422039676</v>
      </c>
      <c r="S161" s="101">
        <v>95.02</v>
      </c>
      <c r="T161" s="102">
        <f t="normal">AVERAGE(S161:S163)*10</f>
        <v>949.666666666667</v>
      </c>
      <c r="U161" s="101">
        <f t="normal">((LARGE(S161:S163,1))-(SMALL(S161:S163,1)))/(((LARGE(S161:S163,1))+(SMALL(S161:S163,1)))/2)*100</f>
        <v>0.115832148686358</v>
      </c>
      <c r="V161" s="101">
        <f t="shared" si="58"/>
        <v>99.91</v>
      </c>
      <c r="W161" s="102">
        <f t="normal">AVERAGE(V161:V163)*10</f>
        <v>999.233333333333</v>
      </c>
      <c r="X161" s="101">
        <f t="normal">((LARGE(V161:V163,1))-(SMALL(V161:V163,1)))/(((LARGE(V161:V163,1))+(SMALL(V161:V163,1)))/2)*100</f>
        <v>0.0200160128102584</v>
      </c>
      <c r="Y161" s="101">
        <v>0.09</v>
      </c>
      <c r="Z161" s="134" t="s">
        <v>34</v>
      </c>
      <c r="AA161" s="117" t="str">
        <f t="normal">IF(Z161="-","-",AVERAGE(Z161:Z163))</f>
        <v>-</v>
      </c>
      <c r="AB161" s="102" t="s">
        <v>34</v>
      </c>
      <c r="AC161" s="118" t="str">
        <f t="shared" ref="AC161" si="61">IF(AB161="-","-",AVERAGE(AB161:AB163))</f>
        <v>-</v>
      </c>
      <c r="AD161" s="113"/>
      <c r="AE161" s="94">
        <v>418.86</v>
      </c>
      <c r="AF161" s="94">
        <v>186.84</v>
      </c>
      <c r="AG161" s="136">
        <v>0.9584</v>
      </c>
    </row>
    <row r="162" spans="1:33">
      <c r="A162" s="77"/>
      <c r="B162" s="61" t="s">
        <v>139</v>
      </c>
      <c r="C162" s="66"/>
      <c r="D162" s="67"/>
      <c r="E162" s="67"/>
      <c r="F162" s="67"/>
      <c r="G162" s="67"/>
      <c r="H162" s="67"/>
      <c r="I162" s="67"/>
      <c r="J162" s="94">
        <f t="normal">IF(AE162="-","-",(AE162/AG161)*$AI$1)</f>
        <v>501.956594323873</v>
      </c>
      <c r="K162" s="94">
        <f t="normal">MIN(J161:J163)</f>
        <v>470.550500834725</v>
      </c>
      <c r="L162" s="61"/>
      <c r="M162" s="94"/>
      <c r="N162" s="94">
        <f t="normal">IF(AF162="-","-",(AF162/AG161)*$AI$1)</f>
        <v>207.446994991653</v>
      </c>
      <c r="O162" s="94">
        <f t="normal">MIN(N161:N163)</f>
        <v>207.446994991653</v>
      </c>
      <c r="P162" s="61"/>
      <c r="Q162" s="94"/>
      <c r="R162" s="61"/>
      <c r="S162" s="101">
        <v>94.91</v>
      </c>
      <c r="T162" s="102"/>
      <c r="U162" s="101"/>
      <c r="V162" s="101">
        <f t="shared" si="58"/>
        <v>99.93</v>
      </c>
      <c r="W162" s="102"/>
      <c r="X162" s="101"/>
      <c r="Y162" s="101">
        <v>0.07</v>
      </c>
      <c r="Z162" s="134" t="s">
        <v>34</v>
      </c>
      <c r="AA162" s="119"/>
      <c r="AB162" s="102" t="s">
        <v>34</v>
      </c>
      <c r="AC162" s="120"/>
      <c r="AD162" s="113"/>
      <c r="AE162" s="94">
        <v>445.44</v>
      </c>
      <c r="AF162" s="94">
        <v>184.09</v>
      </c>
      <c r="AG162" s="137"/>
    </row>
    <row r="163" spans="1:33">
      <c r="A163" s="78"/>
      <c r="B163" s="61" t="s">
        <v>139</v>
      </c>
      <c r="C163" s="68"/>
      <c r="D163" s="69"/>
      <c r="E163" s="69"/>
      <c r="F163" s="69"/>
      <c r="G163" s="69"/>
      <c r="H163" s="69"/>
      <c r="I163" s="69"/>
      <c r="J163" s="94">
        <f t="normal">IF(AE163="-","-",(AE163/AG161)*$AI$1)</f>
        <v>470.550500834725</v>
      </c>
      <c r="K163" s="94"/>
      <c r="L163" s="61"/>
      <c r="M163" s="94"/>
      <c r="N163" s="94">
        <f t="normal">IF(AF163="-","-",(AF163/AG161)*$AI$1)</f>
        <v>225.826377295492</v>
      </c>
      <c r="O163" s="94"/>
      <c r="P163" s="61"/>
      <c r="Q163" s="94"/>
      <c r="R163" s="61"/>
      <c r="S163" s="101">
        <v>94.97</v>
      </c>
      <c r="T163" s="102"/>
      <c r="U163" s="101"/>
      <c r="V163" s="101">
        <f t="shared" si="58"/>
        <v>99.93</v>
      </c>
      <c r="W163" s="102"/>
      <c r="X163" s="101"/>
      <c r="Y163" s="101">
        <v>0.07</v>
      </c>
      <c r="Z163" s="134" t="s">
        <v>34</v>
      </c>
      <c r="AA163" s="121"/>
      <c r="AB163" s="102" t="s">
        <v>34</v>
      </c>
      <c r="AC163" s="122"/>
      <c r="AD163" s="113"/>
      <c r="AE163" s="94">
        <v>417.57</v>
      </c>
      <c r="AF163" s="94">
        <v>200.4</v>
      </c>
      <c r="AG163" s="138"/>
    </row>
    <row r="164" spans="1:33">
      <c r="A164" s="79">
        <v>41120</v>
      </c>
      <c r="B164" s="71" t="s">
        <v>141</v>
      </c>
      <c r="C164" s="80" t="s">
        <v>142</v>
      </c>
      <c r="D164" s="12" t="s">
        <v>41</v>
      </c>
      <c r="E164" s="12" t="s">
        <v>74</v>
      </c>
      <c r="F164" s="12" t="s">
        <v>75</v>
      </c>
      <c r="G164" s="12" t="s">
        <v>143</v>
      </c>
      <c r="H164" s="12" t="s">
        <v>34</v>
      </c>
      <c r="I164" s="12" t="s">
        <v>76</v>
      </c>
      <c r="J164" s="97">
        <f t="normal">IF(AE164="-","-",(AE164/AG164)*$AI$1)</f>
        <v>675.822621035059</v>
      </c>
      <c r="K164" s="97">
        <f t="normal">MAX(J164:J166)</f>
        <v>773.691986644407</v>
      </c>
      <c r="L164" s="71">
        <f t="normal">IF(A164=0,"",(K164-K165)/K165)</f>
        <v>0.144815166825071</v>
      </c>
      <c r="M164" s="97">
        <f t="normal">IF(J164="-","-",AVERAGE(J164:J166))</f>
        <v>724.757303839733</v>
      </c>
      <c r="N164" s="97">
        <f t="normal">IF(AF164="-","-",(AF164/AG164)*$AI$1)</f>
        <v>456.025041736227</v>
      </c>
      <c r="O164" s="97">
        <f t="normal">MAX(N164:N166)</f>
        <v>504.12020033389</v>
      </c>
      <c r="P164" s="71">
        <f t="normal">IF(A164=0,"",(O164-O165)/O165)</f>
        <v>0.105466047247208</v>
      </c>
      <c r="Q164" s="97">
        <f t="normal">IF(N164="-","-",AVERAGE(N164:N166))</f>
        <v>480.072621035058</v>
      </c>
      <c r="R164" s="71">
        <f t="normal">IF(Q164="-","-",Q164/M164)</f>
        <v>0.662390870008007</v>
      </c>
      <c r="S164" s="103">
        <v>2.8</v>
      </c>
      <c r="T164" s="104">
        <f t="normal">AVERAGE(S164:S166)*10</f>
        <v>28.6333333333333</v>
      </c>
      <c r="U164" s="103">
        <f t="normal">((LARGE(S164:S166,1))-(SMALL(S164:S166,1)))/(((LARGE(S164:S166,1))+(SMALL(S164:S166,1)))/2)*100</f>
        <v>8.63557858376511</v>
      </c>
      <c r="V164" s="103">
        <f t="shared" si="58"/>
        <v>80.9</v>
      </c>
      <c r="W164" s="104">
        <f t="normal">AVERAGE(V164:V166)*10</f>
        <v>813.866666666667</v>
      </c>
      <c r="X164" s="103">
        <f t="normal">((LARGE(V164:V166,1))-(SMALL(V164:V166,1)))/(((LARGE(V164:V166,1))+(SMALL(V164:V166,1)))/2)*100</f>
        <v>2.4500796275879</v>
      </c>
      <c r="Y164" s="103">
        <v>19.1</v>
      </c>
      <c r="Z164" s="129" t="s">
        <v>34</v>
      </c>
      <c r="AA164" s="25" t="str">
        <f t="normal">IF(Z164="-","-",AVERAGE(Z164:Z166))</f>
        <v>-</v>
      </c>
      <c r="AB164" s="104">
        <v>8.709</v>
      </c>
      <c r="AC164" s="26">
        <f t="shared" ref="AC164" si="62">IF(AB164="-","-",AVERAGE(AB164:AB166))</f>
        <v>8.709</v>
      </c>
      <c r="AE164" s="114">
        <v>599.73</v>
      </c>
      <c r="AF164" s="114">
        <v>404.68</v>
      </c>
      <c r="AG164" s="139">
        <v>0.9584</v>
      </c>
    </row>
    <row r="165" spans="1:33">
      <c r="A165" s="81"/>
      <c r="B165" s="71" t="s">
        <v>141</v>
      </c>
      <c r="C165" s="82"/>
      <c r="D165" s="14"/>
      <c r="E165" s="14"/>
      <c r="F165" s="15"/>
      <c r="G165" s="14"/>
      <c r="H165" s="14"/>
      <c r="I165" s="14"/>
      <c r="J165" s="97" t="str">
        <f t="normal">IF(AE165="-","-",(AE165/AG164)*$AI$1)</f>
        <v>-</v>
      </c>
      <c r="K165" s="97">
        <f t="normal">MIN(J164:J166)</f>
        <v>675.822621035059</v>
      </c>
      <c r="L165" s="71"/>
      <c r="M165" s="97"/>
      <c r="N165" s="97" t="str">
        <f t="normal">IF(AF165="-","-",(AF165/AG164)*$AI$1)</f>
        <v>-</v>
      </c>
      <c r="O165" s="97">
        <f t="normal">MIN(N164:N166)</f>
        <v>456.025041736227</v>
      </c>
      <c r="P165" s="71"/>
      <c r="Q165" s="97"/>
      <c r="R165" s="71"/>
      <c r="S165" s="103">
        <v>3.02</v>
      </c>
      <c r="T165" s="104"/>
      <c r="U165" s="103"/>
      <c r="V165" s="103">
        <f t="shared" si="58"/>
        <v>82.63</v>
      </c>
      <c r="W165" s="104"/>
      <c r="X165" s="103"/>
      <c r="Y165" s="103">
        <v>17.37</v>
      </c>
      <c r="Z165" s="129" t="s">
        <v>34</v>
      </c>
      <c r="AA165" s="27"/>
      <c r="AB165" s="104" t="s">
        <v>34</v>
      </c>
      <c r="AC165" s="28"/>
      <c r="AE165" s="114" t="s">
        <v>34</v>
      </c>
      <c r="AF165" s="114" t="s">
        <v>34</v>
      </c>
      <c r="AG165" s="140"/>
    </row>
    <row r="166" spans="1:33">
      <c r="A166" s="83"/>
      <c r="B166" s="71" t="s">
        <v>141</v>
      </c>
      <c r="C166" s="84"/>
      <c r="D166" s="17"/>
      <c r="E166" s="17"/>
      <c r="F166" s="18"/>
      <c r="G166" s="17"/>
      <c r="H166" s="17"/>
      <c r="I166" s="17"/>
      <c r="J166" s="97">
        <f t="normal">IF(AE166="-","-",(AE166/AG164)*$AI$1)</f>
        <v>773.691986644407</v>
      </c>
      <c r="K166" s="97"/>
      <c r="L166" s="71"/>
      <c r="M166" s="97"/>
      <c r="N166" s="97">
        <f t="normal">IF(AF166="-","-",(AF166/AG164)*$AI$1)</f>
        <v>504.12020033389</v>
      </c>
      <c r="O166" s="97"/>
      <c r="P166" s="71"/>
      <c r="Q166" s="97"/>
      <c r="R166" s="71"/>
      <c r="S166" s="103">
        <v>2.77</v>
      </c>
      <c r="T166" s="104"/>
      <c r="U166" s="103"/>
      <c r="V166" s="103">
        <f t="shared" si="58"/>
        <v>80.63</v>
      </c>
      <c r="W166" s="104"/>
      <c r="X166" s="103"/>
      <c r="Y166" s="103">
        <v>19.37</v>
      </c>
      <c r="Z166" s="129" t="s">
        <v>34</v>
      </c>
      <c r="AA166" s="29"/>
      <c r="AB166" s="104" t="s">
        <v>34</v>
      </c>
      <c r="AC166" s="30"/>
      <c r="AE166" s="114">
        <v>686.58</v>
      </c>
      <c r="AF166" s="114">
        <v>447.36</v>
      </c>
      <c r="AG166" s="141"/>
    </row>
    <row r="167" spans="1:33" ht="15" customHeight="1">
      <c r="A167" s="85">
        <v>41120</v>
      </c>
      <c r="B167" s="74" t="s">
        <v>144</v>
      </c>
      <c r="C167" s="86" t="s">
        <v>142</v>
      </c>
      <c r="D167" s="87" t="s">
        <v>41</v>
      </c>
      <c r="E167" s="87" t="s">
        <v>74</v>
      </c>
      <c r="F167" s="87" t="s">
        <v>75</v>
      </c>
      <c r="G167" s="87" t="s">
        <v>145</v>
      </c>
      <c r="H167" s="87" t="s">
        <v>34</v>
      </c>
      <c r="I167" s="87" t="s">
        <v>146</v>
      </c>
      <c r="J167" s="98">
        <f t="normal">IF(AE167="-","-",(AE167/AG167)*$AI$1)</f>
        <v>856.675292153589</v>
      </c>
      <c r="K167" s="98">
        <f t="normal">MAX(J167:J169)</f>
        <v>961.587646076795</v>
      </c>
      <c r="L167" s="74">
        <f t="normal">IF(A167=0,"",(K167-K168)/K168)</f>
        <v>0.13233986650566</v>
      </c>
      <c r="M167" s="98">
        <f t="normal">IF(J167="-","-",AVERAGE(J167:J169))</f>
        <v>889.155676126878</v>
      </c>
      <c r="N167" s="98">
        <f t="normal">IF(AF167="-","-",(AF167/AG167)*$AI$1)</f>
        <v>594.383138564274</v>
      </c>
      <c r="O167" s="98">
        <f t="normal">MAX(N167:N169)</f>
        <v>627.096410684474</v>
      </c>
      <c r="P167" s="74">
        <f t="normal">IF(A167=0,"",(O167-O168)/O168)</f>
        <v>0.115993181590294</v>
      </c>
      <c r="Q167" s="98">
        <f t="normal">IF(N167="-","-",AVERAGE(N167:N169))</f>
        <v>594.465776293823</v>
      </c>
      <c r="R167" s="74">
        <f t="normal">IF(Q167="-","-",Q167/M167)</f>
        <v>0.66857333564274</v>
      </c>
      <c r="S167" s="105">
        <v>14</v>
      </c>
      <c r="T167" s="106">
        <f t="normal">AVERAGE(S167:S169)*10</f>
        <v>140</v>
      </c>
      <c r="U167" s="105">
        <f t="normal">((LARGE(S167:S169,1))-(SMALL(S167:S169,1)))/(((LARGE(S167:S169,1))+(SMALL(S167:S169,1)))/2)*100</f>
        <v>0</v>
      </c>
      <c r="V167" s="105">
        <v>78.27</v>
      </c>
      <c r="W167" s="106">
        <f t="normal">AVERAGE(V167:V169)*10</f>
        <v>782.7</v>
      </c>
      <c r="X167" s="105">
        <f t="normal">((LARGE(V167:V169,1))-(SMALL(V167:V169,1)))/(((LARGE(V167:V169,1))+(SMALL(V167:V169,1)))/2)*100</f>
        <v>0</v>
      </c>
      <c r="Y167" s="105">
        <f t="normal">100-V167</f>
        <v>21.73</v>
      </c>
      <c r="Z167" s="105" t="s">
        <v>34</v>
      </c>
      <c r="AA167" s="123" t="str">
        <f t="normal">IF(Z167="-","-",AVERAGE(Z167:Z169))</f>
        <v>-</v>
      </c>
      <c r="AB167" s="106" t="s">
        <v>34</v>
      </c>
      <c r="AC167" s="124" t="str">
        <f t="shared" ref="AC167" si="63">IF(AB167="-","-",AVERAGE(AB167:AB169))</f>
        <v>-</v>
      </c>
      <c r="AE167" s="114">
        <v>760.22</v>
      </c>
      <c r="AF167" s="114">
        <v>527.46</v>
      </c>
      <c r="AG167" s="139">
        <v>0.9584</v>
      </c>
    </row>
    <row r="168" spans="1:33">
      <c r="A168" s="88"/>
      <c r="B168" s="74" t="s">
        <v>144</v>
      </c>
      <c r="C168" s="89"/>
      <c r="D168" s="15"/>
      <c r="E168" s="15"/>
      <c r="F168" s="15"/>
      <c r="G168" s="15"/>
      <c r="H168" s="15"/>
      <c r="I168" s="15"/>
      <c r="J168" s="98">
        <f t="normal">IF(AE168="-","-",(AE168/AG167)*$AI$1)</f>
        <v>849.20409015025</v>
      </c>
      <c r="K168" s="98">
        <f t="normal">MIN(J167:J169)</f>
        <v>849.20409015025</v>
      </c>
      <c r="L168" s="74"/>
      <c r="M168" s="98"/>
      <c r="N168" s="98">
        <f t="normal">IF(AF168="-","-",(AF168/AG167)*$AI$1)</f>
        <v>561.917779632721</v>
      </c>
      <c r="O168" s="98">
        <f t="normal">MIN(N167:N169)</f>
        <v>561.917779632721</v>
      </c>
      <c r="P168" s="74"/>
      <c r="Q168" s="98"/>
      <c r="R168" s="74"/>
      <c r="S168" s="105" t="s">
        <v>34</v>
      </c>
      <c r="T168" s="106"/>
      <c r="U168" s="105"/>
      <c r="V168" s="105" t="s">
        <v>34</v>
      </c>
      <c r="W168" s="106"/>
      <c r="X168" s="105"/>
      <c r="Y168" s="105" t="s">
        <v>34</v>
      </c>
      <c r="Z168" s="105" t="s">
        <v>34</v>
      </c>
      <c r="AA168" s="125"/>
      <c r="AB168" s="106" t="s">
        <v>34</v>
      </c>
      <c r="AC168" s="126"/>
      <c r="AE168" s="114">
        <v>753.59</v>
      </c>
      <c r="AF168" s="114">
        <v>498.65</v>
      </c>
      <c r="AG168" s="140"/>
    </row>
    <row r="169" spans="1:33">
      <c r="A169" s="90"/>
      <c r="B169" s="74" t="s">
        <v>144</v>
      </c>
      <c r="C169" s="91"/>
      <c r="D169" s="18"/>
      <c r="E169" s="18"/>
      <c r="F169" s="18"/>
      <c r="G169" s="18"/>
      <c r="H169" s="18"/>
      <c r="I169" s="18"/>
      <c r="J169" s="98">
        <f t="normal">IF(AE169="-","-",(AE169/AG167)*$AI$1)</f>
        <v>961.587646076795</v>
      </c>
      <c r="K169" s="98"/>
      <c r="L169" s="74"/>
      <c r="M169" s="98"/>
      <c r="N169" s="98">
        <f t="normal">IF(AF169="-","-",(AF169/AG167)*$AI$1)</f>
        <v>627.096410684474</v>
      </c>
      <c r="O169" s="98"/>
      <c r="P169" s="74"/>
      <c r="Q169" s="98"/>
      <c r="R169" s="74"/>
      <c r="S169" s="105" t="s">
        <v>34</v>
      </c>
      <c r="T169" s="106"/>
      <c r="U169" s="105"/>
      <c r="V169" s="105" t="s">
        <v>34</v>
      </c>
      <c r="W169" s="106"/>
      <c r="X169" s="105"/>
      <c r="Y169" s="105" t="s">
        <v>34</v>
      </c>
      <c r="Z169" s="105" t="s">
        <v>34</v>
      </c>
      <c r="AA169" s="127"/>
      <c r="AB169" s="106" t="s">
        <v>34</v>
      </c>
      <c r="AC169" s="128"/>
      <c r="AE169" s="114">
        <v>853.32</v>
      </c>
      <c r="AF169" s="114">
        <v>556.49</v>
      </c>
      <c r="AG169" s="141"/>
    </row>
    <row r="170" spans="1:33">
      <c r="A170" s="79">
        <v>41120</v>
      </c>
      <c r="B170" s="71" t="s">
        <v>147</v>
      </c>
      <c r="C170" s="80" t="s">
        <v>142</v>
      </c>
      <c r="D170" s="12" t="s">
        <v>41</v>
      </c>
      <c r="E170" s="12" t="s">
        <v>74</v>
      </c>
      <c r="F170" s="12" t="s">
        <v>75</v>
      </c>
      <c r="G170" s="12" t="s">
        <v>34</v>
      </c>
      <c r="H170" s="12" t="s">
        <v>44</v>
      </c>
      <c r="I170" s="12" t="s">
        <v>76</v>
      </c>
      <c r="J170" s="97" t="str">
        <f t="normal">IF(AE170="-","-",(AE170/AG170)*$AI$1)</f>
        <v>-</v>
      </c>
      <c r="K170" s="97">
        <f t="normal">MAX(J170:J172)</f>
        <v>712.17570951586</v>
      </c>
      <c r="L170" s="71">
        <f t="normal">IF(A170=0,"",(K170-K171)/K171)</f>
        <v>0.0638308616829665</v>
      </c>
      <c r="M170" s="97">
        <f t="normal">IF(J171="-","-",AVERAGE(J170:J172))</f>
        <v>690.810100166945</v>
      </c>
      <c r="N170" s="97" t="str">
        <f t="normal">IF(AF170="-","-",(AF170/AG170)*$AI$1)</f>
        <v>-</v>
      </c>
      <c r="O170" s="97">
        <f t="normal">MAX(N170:N172)</f>
        <v>561.726210350584</v>
      </c>
      <c r="P170" s="71">
        <f t="normal">IF(A170=0,"",(O170-O171)/O171)</f>
        <v>0.0390195097548777</v>
      </c>
      <c r="Q170" s="97">
        <f t="normal">IF(N171="-","-",AVERAGE(N170:N172))</f>
        <v>551.178631051753</v>
      </c>
      <c r="R170" s="71">
        <f t="normal">IF(Q170="-","-",Q170/M170)</f>
        <v>0.797872861034533</v>
      </c>
      <c r="S170" s="103">
        <v>2.28</v>
      </c>
      <c r="T170" s="104">
        <f t="normal">AVERAGE(S170:S172)*10</f>
        <v>21.5</v>
      </c>
      <c r="U170" s="103">
        <f t="normal">((LARGE(S170:S172,1))-(SMALL(S170:S172,1)))/(((LARGE(S170:S172,1))+(SMALL(S170:S172,1)))/2)*100</f>
        <v>9.17431192660549</v>
      </c>
      <c r="V170" s="103">
        <f t="normal">100-Y170</f>
        <v>72.32</v>
      </c>
      <c r="W170" s="104">
        <f t="normal">AVERAGE(V170:V172)*10</f>
        <v>719.533333333333</v>
      </c>
      <c r="X170" s="103">
        <f t="normal">((LARGE(V170:V172,1))-(SMALL(V170:V172,1)))/(((LARGE(V170:V172,1))+(SMALL(V170:V172,1)))/2)*100</f>
        <v>1.04246299256376</v>
      </c>
      <c r="Y170" s="103">
        <v>27.68</v>
      </c>
      <c r="Z170" s="129" t="s">
        <v>34</v>
      </c>
      <c r="AA170" s="25" t="str">
        <f t="normal">IF(Z170="-","-",AVERAGE(Z170:Z172))</f>
        <v>-</v>
      </c>
      <c r="AB170" s="104">
        <v>8.84</v>
      </c>
      <c r="AC170" s="26">
        <f t="shared" ref="AC170" si="64">IF(AB170="-","-",AVERAGE(AB170:AB172))</f>
        <v>8.84</v>
      </c>
      <c r="AE170" s="114" t="s">
        <v>34</v>
      </c>
      <c r="AF170" s="114" t="s">
        <v>34</v>
      </c>
      <c r="AG170" s="139">
        <v>0.9584</v>
      </c>
    </row>
    <row r="171" spans="1:33">
      <c r="A171" s="81"/>
      <c r="B171" s="71" t="s">
        <v>147</v>
      </c>
      <c r="C171" s="82"/>
      <c r="D171" s="14"/>
      <c r="E171" s="14"/>
      <c r="F171" s="15"/>
      <c r="G171" s="14"/>
      <c r="H171" s="14"/>
      <c r="I171" s="14"/>
      <c r="J171" s="97">
        <f t="normal">IF(AE171="-","-",(AE171/AG170)*$AI$1)</f>
        <v>712.17570951586</v>
      </c>
      <c r="K171" s="97">
        <f t="normal">MIN(J170:J172)</f>
        <v>669.44449081803</v>
      </c>
      <c r="L171" s="71"/>
      <c r="M171" s="97"/>
      <c r="N171" s="97">
        <f t="normal">IF(AF171="-","-",(AF171/AG170)*$AI$1)</f>
        <v>561.726210350584</v>
      </c>
      <c r="O171" s="97">
        <f t="normal">MIN(N170:N172)</f>
        <v>540.631051752922</v>
      </c>
      <c r="P171" s="71"/>
      <c r="Q171" s="97"/>
      <c r="R171" s="71"/>
      <c r="S171" s="103">
        <v>2.09</v>
      </c>
      <c r="T171" s="104"/>
      <c r="U171" s="103"/>
      <c r="V171" s="103">
        <f t="normal">100-Y171</f>
        <v>71.57</v>
      </c>
      <c r="W171" s="104"/>
      <c r="X171" s="103"/>
      <c r="Y171" s="103">
        <v>28.43</v>
      </c>
      <c r="Z171" s="129" t="s">
        <v>34</v>
      </c>
      <c r="AA171" s="27"/>
      <c r="AB171" s="104" t="s">
        <v>34</v>
      </c>
      <c r="AC171" s="28"/>
      <c r="AE171" s="114">
        <v>631.99</v>
      </c>
      <c r="AF171" s="114">
        <v>498.48</v>
      </c>
      <c r="AG171" s="140"/>
    </row>
    <row r="172" spans="1:33">
      <c r="A172" s="83"/>
      <c r="B172" s="71" t="s">
        <v>147</v>
      </c>
      <c r="C172" s="84"/>
      <c r="D172" s="17"/>
      <c r="E172" s="17"/>
      <c r="F172" s="18"/>
      <c r="G172" s="17"/>
      <c r="H172" s="17"/>
      <c r="I172" s="17"/>
      <c r="J172" s="97">
        <f t="normal">IF(AE172="-","-",(AE172/AG170)*$AI$1)</f>
        <v>669.44449081803</v>
      </c>
      <c r="K172" s="97"/>
      <c r="L172" s="71"/>
      <c r="M172" s="97"/>
      <c r="N172" s="97">
        <f t="normal">IF(AF172="-","-",(AF172/AG170)*$AI$1)</f>
        <v>540.631051752922</v>
      </c>
      <c r="O172" s="97"/>
      <c r="P172" s="71"/>
      <c r="Q172" s="97"/>
      <c r="R172" s="71"/>
      <c r="S172" s="103">
        <v>2.08</v>
      </c>
      <c r="T172" s="104"/>
      <c r="U172" s="103"/>
      <c r="V172" s="103">
        <f t="normal">100-Y172</f>
        <v>71.97</v>
      </c>
      <c r="W172" s="104"/>
      <c r="X172" s="103"/>
      <c r="Y172" s="103">
        <v>28.03</v>
      </c>
      <c r="Z172" s="129" t="s">
        <v>34</v>
      </c>
      <c r="AA172" s="29"/>
      <c r="AB172" s="104" t="s">
        <v>34</v>
      </c>
      <c r="AC172" s="30"/>
      <c r="AE172" s="114">
        <v>594.07</v>
      </c>
      <c r="AF172" s="114">
        <v>479.76</v>
      </c>
      <c r="AG172" s="141"/>
    </row>
    <row r="173" spans="1:33">
      <c r="A173" s="85">
        <v>41120</v>
      </c>
      <c r="B173" s="74" t="s">
        <v>148</v>
      </c>
      <c r="C173" s="86" t="s">
        <v>142</v>
      </c>
      <c r="D173" s="87" t="s">
        <v>41</v>
      </c>
      <c r="E173" s="87" t="s">
        <v>80</v>
      </c>
      <c r="F173" s="87" t="s">
        <v>80</v>
      </c>
      <c r="G173" s="87" t="s">
        <v>149</v>
      </c>
      <c r="H173" s="87" t="s">
        <v>44</v>
      </c>
      <c r="I173" s="87" t="s">
        <v>34</v>
      </c>
      <c r="J173" s="98">
        <f t="normal">IF(AE173="-","-",(AE173/AG173)*$AI$1)</f>
        <v>663.922787979967</v>
      </c>
      <c r="K173" s="98">
        <f t="normal">MAX(J173:J175)</f>
        <v>814.428631051753</v>
      </c>
      <c r="L173" s="74">
        <f t="normal">IF(A173=0,"",(K173-K174)/K174)</f>
        <v>0.226691786750853</v>
      </c>
      <c r="M173" s="98">
        <f t="normal">IF(J173="-","-",AVERAGE(J173:J175))</f>
        <v>755.932387312187</v>
      </c>
      <c r="N173" s="98">
        <f t="normal">IF(AF173="-","-",(AF173/AG173)*$AI$1)</f>
        <v>488.929883138564</v>
      </c>
      <c r="O173" s="98">
        <f t="normal">MAX(N173:N175)</f>
        <v>530.669449081803</v>
      </c>
      <c r="P173" s="74">
        <f t="normal">IF(A173=0,"",(O173-O174)/O174)</f>
        <v>0.0853692265142436</v>
      </c>
      <c r="Q173" s="98">
        <f t="normal">IF(N173="-","-",AVERAGE(N173:N175))</f>
        <v>511.997078464107</v>
      </c>
      <c r="R173" s="74">
        <f t="normal">IF(Q173="-","-",Q173/M173)</f>
        <v>0.677305387436272</v>
      </c>
      <c r="S173" s="105">
        <v>14</v>
      </c>
      <c r="T173" s="106">
        <f t="normal">AVERAGE(S173:S175)*10</f>
        <v>140</v>
      </c>
      <c r="U173" s="105">
        <f t="normal">((LARGE(S173:S175,1))-(SMALL(S173:S175,1)))/(((LARGE(S173:S175,1))+(SMALL(S173:S175,1)))/2)*100</f>
        <v>0</v>
      </c>
      <c r="V173" s="105">
        <v>77.89</v>
      </c>
      <c r="W173" s="106">
        <f t="normal">AVERAGE(V173:V175)*10</f>
        <v>778.9</v>
      </c>
      <c r="X173" s="105">
        <f t="normal">((LARGE(V173:V175,1))-(SMALL(V173:V175,1)))/(((LARGE(V173:V175,1))+(SMALL(V173:V175,1)))/2)*100</f>
        <v>0</v>
      </c>
      <c r="Y173" s="105">
        <f t="normal">100-V173</f>
        <v>22.11</v>
      </c>
      <c r="Z173" s="130" t="s">
        <v>34</v>
      </c>
      <c r="AA173" s="123" t="str">
        <f t="normal">IF(Z173="-","-",AVERAGE(Z173:Z175))</f>
        <v>-</v>
      </c>
      <c r="AB173" s="106" t="s">
        <v>34</v>
      </c>
      <c r="AC173" s="124" t="str">
        <f t="shared" ref="AC173" si="65">IF(AB173="-","-",AVERAGE(AB173:AB175))</f>
        <v>-</v>
      </c>
      <c r="AE173" s="114">
        <v>589.17</v>
      </c>
      <c r="AF173" s="114">
        <v>433.88</v>
      </c>
      <c r="AG173" s="139">
        <v>0.9584</v>
      </c>
    </row>
    <row r="174" spans="1:33">
      <c r="A174" s="88"/>
      <c r="B174" s="74" t="s">
        <v>148</v>
      </c>
      <c r="C174" s="89"/>
      <c r="D174" s="15"/>
      <c r="E174" s="15"/>
      <c r="F174" s="15"/>
      <c r="G174" s="15"/>
      <c r="H174" s="15"/>
      <c r="I174" s="15"/>
      <c r="J174" s="98">
        <f t="normal">IF(AE174="-","-",(AE174/AG173)*$AI$1)</f>
        <v>789.445742904841</v>
      </c>
      <c r="K174" s="98">
        <f t="normal">MIN(J173:J175)</f>
        <v>663.922787979967</v>
      </c>
      <c r="L174" s="74"/>
      <c r="M174" s="98"/>
      <c r="N174" s="98">
        <f t="normal">IF(AF174="-","-",(AF174/AG173)*$AI$1)</f>
        <v>530.669449081803</v>
      </c>
      <c r="O174" s="98">
        <f t="normal">MIN(N173:N175)</f>
        <v>488.929883138564</v>
      </c>
      <c r="P174" s="74"/>
      <c r="Q174" s="98"/>
      <c r="R174" s="74"/>
      <c r="S174" s="105" t="s">
        <v>34</v>
      </c>
      <c r="T174" s="106"/>
      <c r="U174" s="105"/>
      <c r="V174" s="105" t="s">
        <v>34</v>
      </c>
      <c r="W174" s="106"/>
      <c r="X174" s="105"/>
      <c r="Y174" s="105" t="s">
        <v>34</v>
      </c>
      <c r="Z174" s="105" t="s">
        <v>34</v>
      </c>
      <c r="AA174" s="125"/>
      <c r="AB174" s="106" t="s">
        <v>34</v>
      </c>
      <c r="AC174" s="126"/>
      <c r="AE174" s="114">
        <v>700.56</v>
      </c>
      <c r="AF174" s="114">
        <v>470.92</v>
      </c>
      <c r="AG174" s="140"/>
    </row>
    <row r="175" spans="1:33">
      <c r="A175" s="90"/>
      <c r="B175" s="74" t="s">
        <v>148</v>
      </c>
      <c r="C175" s="91"/>
      <c r="D175" s="18"/>
      <c r="E175" s="18"/>
      <c r="F175" s="18"/>
      <c r="G175" s="18"/>
      <c r="H175" s="18"/>
      <c r="I175" s="18"/>
      <c r="J175" s="98">
        <f t="normal">IF(AE175="-","-",(AE175/AG173)*$AI$1)</f>
        <v>814.428631051753</v>
      </c>
      <c r="K175" s="98"/>
      <c r="L175" s="74"/>
      <c r="M175" s="98"/>
      <c r="N175" s="98">
        <f t="normal">IF(AF175="-","-",(AF175/AG173)*$AI$1)</f>
        <v>516.391903171953</v>
      </c>
      <c r="O175" s="98"/>
      <c r="P175" s="74"/>
      <c r="Q175" s="98"/>
      <c r="R175" s="74"/>
      <c r="S175" s="105" t="s">
        <v>34</v>
      </c>
      <c r="T175" s="106"/>
      <c r="U175" s="105"/>
      <c r="V175" s="105" t="s">
        <v>34</v>
      </c>
      <c r="W175" s="106"/>
      <c r="X175" s="105"/>
      <c r="Y175" s="105" t="s">
        <v>34</v>
      </c>
      <c r="Z175" s="105" t="s">
        <v>34</v>
      </c>
      <c r="AA175" s="127"/>
      <c r="AB175" s="106" t="s">
        <v>34</v>
      </c>
      <c r="AC175" s="128"/>
      <c r="AE175" s="114">
        <v>722.73</v>
      </c>
      <c r="AF175" s="114">
        <v>458.25</v>
      </c>
      <c r="AG175" s="141"/>
    </row>
    <row r="176" spans="1:33">
      <c r="A176" s="85">
        <v>41120</v>
      </c>
      <c r="B176" s="74" t="s">
        <v>150</v>
      </c>
      <c r="C176" s="86" t="s">
        <v>142</v>
      </c>
      <c r="D176" s="87" t="s">
        <v>41</v>
      </c>
      <c r="E176" s="87" t="s">
        <v>80</v>
      </c>
      <c r="F176" s="87" t="s">
        <v>80</v>
      </c>
      <c r="G176" s="87" t="s">
        <v>151</v>
      </c>
      <c r="H176" s="87" t="s">
        <v>44</v>
      </c>
      <c r="I176" s="87" t="s">
        <v>34</v>
      </c>
      <c r="J176" s="98">
        <v>662.243739565943</v>
      </c>
      <c r="K176" s="98">
        <f t="normal">MAX(J176:J178)</f>
        <v>662.243739565943</v>
      </c>
      <c r="L176" s="74">
        <f t="normal">IF(A176=0,"",(K176-K177)/K177)</f>
        <v>0.0720175118569859</v>
      </c>
      <c r="M176" s="98">
        <f t="normal">IF(J176="-","-",AVERAGE(J176:J178))</f>
        <v>633.677378964941</v>
      </c>
      <c r="N176" s="98">
        <f t="normal">IF(AF176="-","-",(AF176/AG176)*$AI$1)</f>
        <v>388.536310517529</v>
      </c>
      <c r="O176" s="98">
        <f t="normal">MAX(N176:N178)</f>
        <v>443.336393989983</v>
      </c>
      <c r="P176" s="74">
        <f t="normal">IF(A176=0,"",(O176-O177)/O177)</f>
        <v>0.141042373618724</v>
      </c>
      <c r="Q176" s="98">
        <f t="normal">IF(N176="-","-",AVERAGE(N176:N178))</f>
        <v>418.327212020033</v>
      </c>
      <c r="R176" s="74">
        <f t="normal">IF(Q176="-","-",Q176/M176)</f>
        <v>0.660158032946254</v>
      </c>
      <c r="S176" s="105">
        <v>14</v>
      </c>
      <c r="T176" s="106">
        <f t="normal">AVERAGE(S176:S178)*10</f>
        <v>140</v>
      </c>
      <c r="U176" s="105">
        <f t="normal">((LARGE(S176:S178,1))-(SMALL(S176:S178,1)))/(((LARGE(S176:S178,1))+(SMALL(S176:S178,1)))/2)*100</f>
        <v>0</v>
      </c>
      <c r="V176" s="105">
        <v>83.6</v>
      </c>
      <c r="W176" s="106">
        <f t="normal">AVERAGE(V176:V178)*10</f>
        <v>836</v>
      </c>
      <c r="X176" s="105">
        <f t="normal">((LARGE(V176:V178,1))-(SMALL(V176:V178,1)))/(((LARGE(V176:V178,1))+(SMALL(V176:V178,1)))/2)*100</f>
        <v>0</v>
      </c>
      <c r="Y176" s="105">
        <f t="normal">100-V176</f>
        <v>16.4</v>
      </c>
      <c r="Z176" s="130" t="s">
        <v>34</v>
      </c>
      <c r="AA176" s="123" t="str">
        <f t="normal">IF(Z176="-","-",AVERAGE(Z176:Z178))</f>
        <v>-</v>
      </c>
      <c r="AB176" s="106" t="s">
        <v>34</v>
      </c>
      <c r="AC176" s="124" t="str">
        <f t="shared" ref="AC176" si="66">IF(AB176="-","-",AVERAGE(AB176:AB178))</f>
        <v>-</v>
      </c>
      <c r="AE176" s="114">
        <v>587.68</v>
      </c>
      <c r="AF176" s="114">
        <v>344.79</v>
      </c>
      <c r="AG176" s="139">
        <v>0.9584</v>
      </c>
    </row>
    <row r="177" spans="1:33">
      <c r="A177" s="88"/>
      <c r="B177" s="74" t="s">
        <v>150</v>
      </c>
      <c r="C177" s="89"/>
      <c r="D177" s="15"/>
      <c r="E177" s="15"/>
      <c r="F177" s="15"/>
      <c r="G177" s="15"/>
      <c r="H177" s="15"/>
      <c r="I177" s="15"/>
      <c r="J177" s="98">
        <f t="normal">IF(AE177="-","-",(AE177/AG176)*$AI$1)</f>
        <v>621.033806343906</v>
      </c>
      <c r="K177" s="98">
        <f t="normal">MIN(J176:J178)</f>
        <v>617.754590984975</v>
      </c>
      <c r="L177" s="74"/>
      <c r="M177" s="98"/>
      <c r="N177" s="98">
        <f t="normal">IF(AF177="-","-",(AF177/AG176)*$AI$1)</f>
        <v>423.108931552588</v>
      </c>
      <c r="O177" s="98">
        <f t="normal">MIN(N176:N178)</f>
        <v>388.536310517529</v>
      </c>
      <c r="P177" s="74"/>
      <c r="Q177" s="98"/>
      <c r="R177" s="74"/>
      <c r="S177" s="105" t="s">
        <v>34</v>
      </c>
      <c r="T177" s="106"/>
      <c r="U177" s="105"/>
      <c r="V177" s="105" t="s">
        <v>34</v>
      </c>
      <c r="W177" s="106"/>
      <c r="X177" s="105"/>
      <c r="Y177" s="105" t="s">
        <v>34</v>
      </c>
      <c r="Z177" s="105" t="s">
        <v>34</v>
      </c>
      <c r="AA177" s="125"/>
      <c r="AB177" s="106" t="s">
        <v>34</v>
      </c>
      <c r="AC177" s="126"/>
      <c r="AE177" s="114">
        <v>551.11</v>
      </c>
      <c r="AF177" s="114">
        <v>375.47</v>
      </c>
      <c r="AG177" s="140"/>
    </row>
    <row r="178" spans="1:33">
      <c r="A178" s="90"/>
      <c r="B178" s="74" t="s">
        <v>150</v>
      </c>
      <c r="C178" s="91"/>
      <c r="D178" s="18"/>
      <c r="E178" s="18"/>
      <c r="F178" s="18"/>
      <c r="G178" s="18"/>
      <c r="H178" s="18"/>
      <c r="I178" s="18"/>
      <c r="J178" s="98">
        <f t="normal">IF(AE178="-","-",(AE178/AG176)*$AI$1)</f>
        <v>617.754590984975</v>
      </c>
      <c r="K178" s="98"/>
      <c r="L178" s="74"/>
      <c r="M178" s="98"/>
      <c r="N178" s="98">
        <f t="normal">IF(AF178="-","-",(AF178/AG176)*$AI$1)</f>
        <v>443.336393989983</v>
      </c>
      <c r="O178" s="98"/>
      <c r="P178" s="74"/>
      <c r="Q178" s="98"/>
      <c r="R178" s="74"/>
      <c r="S178" s="105" t="s">
        <v>34</v>
      </c>
      <c r="T178" s="106"/>
      <c r="U178" s="105"/>
      <c r="V178" s="105" t="s">
        <v>34</v>
      </c>
      <c r="W178" s="106"/>
      <c r="X178" s="105"/>
      <c r="Y178" s="105" t="s">
        <v>34</v>
      </c>
      <c r="Z178" s="105" t="s">
        <v>34</v>
      </c>
      <c r="AA178" s="127"/>
      <c r="AB178" s="106" t="s">
        <v>34</v>
      </c>
      <c r="AC178" s="128"/>
      <c r="AE178" s="114">
        <v>548.2</v>
      </c>
      <c r="AF178" s="114">
        <v>393.42</v>
      </c>
      <c r="AG178" s="141"/>
    </row>
    <row r="179" spans="1:33">
      <c r="A179" s="79">
        <v>41120</v>
      </c>
      <c r="B179" s="71" t="s">
        <v>152</v>
      </c>
      <c r="C179" s="80" t="s">
        <v>88</v>
      </c>
      <c r="D179" s="12" t="s">
        <v>41</v>
      </c>
      <c r="E179" s="12" t="s">
        <v>74</v>
      </c>
      <c r="F179" s="12" t="s">
        <v>85</v>
      </c>
      <c r="G179" s="12" t="s">
        <v>92</v>
      </c>
      <c r="H179" s="12" t="s">
        <v>44</v>
      </c>
      <c r="I179" s="12" t="s">
        <v>34</v>
      </c>
      <c r="J179" s="97">
        <f t="normal">IF(AE179="-","-",(AE179/AG179)*$AI$1)</f>
        <v>694.05550918197</v>
      </c>
      <c r="K179" s="97">
        <f t="normal">MAX(J179:J181)</f>
        <v>795.102671118531</v>
      </c>
      <c r="L179" s="71">
        <f t="normal">IF(A179=0,"",(K179-K180)/K180)</f>
        <v>0.145589453004498</v>
      </c>
      <c r="M179" s="97">
        <f t="normal">IF(J179="-","-",AVERAGE(J179:J181))</f>
        <v>744.57909015025</v>
      </c>
      <c r="N179" s="97">
        <f t="normal">IF(AF179="-","-",(AF179/AG179)*$AI$1)</f>
        <v>598.530050083472</v>
      </c>
      <c r="O179" s="97">
        <f t="normal">MAX(N179:N181)</f>
        <v>671.337646076795</v>
      </c>
      <c r="P179" s="71">
        <f t="normal">IF(A179=0,"",(O179-O180)/O180)</f>
        <v>0.121644010995218</v>
      </c>
      <c r="Q179" s="97">
        <f t="normal">IF(N179="-","-",AVERAGE(N179:N181))</f>
        <v>634.933848080133</v>
      </c>
      <c r="R179" s="71">
        <f t="normal">IF(Q179="-","-",Q179/M179)</f>
        <v>0.852741980643062</v>
      </c>
      <c r="S179" s="103">
        <v>2.86</v>
      </c>
      <c r="T179" s="104">
        <f t="normal">AVERAGE(S179:S181)*10</f>
        <v>28.6</v>
      </c>
      <c r="U179" s="103">
        <f t="normal">((LARGE(S179:S181,1))-(SMALL(S179:S181,1)))/(((LARGE(S179:S181,1))+(SMALL(S179:S181,1)))/2)*100</f>
        <v>0.6993006993007</v>
      </c>
      <c r="V179" s="103">
        <f t="shared" ref="V179:V187" si="67">100-Y179</f>
        <v>64.36</v>
      </c>
      <c r="W179" s="104">
        <f t="normal">AVERAGE(V179:V181)*10</f>
        <v>642.433333333333</v>
      </c>
      <c r="X179" s="103">
        <f t="normal">((LARGE(V179:V181,1))-(SMALL(V179:V181,1)))/(((LARGE(V179:V181,1))+(SMALL(V179:V181,1)))/2)*100</f>
        <v>0.856898029134551</v>
      </c>
      <c r="Y179" s="103">
        <v>35.64</v>
      </c>
      <c r="Z179" s="129" t="s">
        <v>34</v>
      </c>
      <c r="AA179" s="25" t="s">
        <v>34</v>
      </c>
      <c r="AB179" s="104" t="s">
        <v>34</v>
      </c>
      <c r="AC179" s="26" t="str">
        <f t="shared" ref="AC179" si="68">IF(AB179="-","-",AVERAGE(AB179:AB181))</f>
        <v>-</v>
      </c>
      <c r="AE179" s="114">
        <v>615.91</v>
      </c>
      <c r="AF179" s="114">
        <v>531.14</v>
      </c>
      <c r="AG179" s="139">
        <v>0.9584</v>
      </c>
    </row>
    <row r="180" spans="1:33">
      <c r="A180" s="81"/>
      <c r="B180" s="71" t="s">
        <v>152</v>
      </c>
      <c r="C180" s="82"/>
      <c r="D180" s="14"/>
      <c r="E180" s="14"/>
      <c r="F180" s="14"/>
      <c r="G180" s="14"/>
      <c r="H180" s="14"/>
      <c r="I180" s="14"/>
      <c r="J180" s="97">
        <f t="normal">IF(AE180="-","-",(AE180/AG179)*$AI$1)</f>
        <v>795.102671118531</v>
      </c>
      <c r="K180" s="97">
        <f t="normal">MIN(J179:J181)</f>
        <v>694.05550918197</v>
      </c>
      <c r="L180" s="71"/>
      <c r="M180" s="97"/>
      <c r="N180" s="97">
        <f t="normal">IF(AF180="-","-",(AF180/AG179)*$AI$1)</f>
        <v>671.337646076795</v>
      </c>
      <c r="O180" s="97">
        <f t="normal">MIN(N179:N181)</f>
        <v>598.530050083472</v>
      </c>
      <c r="P180" s="71"/>
      <c r="Q180" s="97"/>
      <c r="R180" s="71"/>
      <c r="S180" s="103">
        <v>2.85</v>
      </c>
      <c r="T180" s="104"/>
      <c r="U180" s="103"/>
      <c r="V180" s="103">
        <f t="shared" si="67"/>
        <v>63.91</v>
      </c>
      <c r="W180" s="104"/>
      <c r="X180" s="103"/>
      <c r="Y180" s="103">
        <v>36.09</v>
      </c>
      <c r="Z180" s="103" t="s">
        <v>34</v>
      </c>
      <c r="AA180" s="27"/>
      <c r="AB180" s="104" t="s">
        <v>34</v>
      </c>
      <c r="AC180" s="28"/>
      <c r="AE180" s="114">
        <v>705.58</v>
      </c>
      <c r="AF180" s="114">
        <v>595.75</v>
      </c>
      <c r="AG180" s="140"/>
    </row>
    <row r="181" spans="1:33">
      <c r="A181" s="83"/>
      <c r="B181" s="71" t="s">
        <v>152</v>
      </c>
      <c r="C181" s="84"/>
      <c r="D181" s="17"/>
      <c r="E181" s="17"/>
      <c r="F181" s="17"/>
      <c r="G181" s="17"/>
      <c r="H181" s="17"/>
      <c r="I181" s="17"/>
      <c r="J181" s="97" t="str">
        <f t="normal">IF(AE181="-","-",(AE181/AG179)*$AI$1)</f>
        <v>-</v>
      </c>
      <c r="K181" s="97"/>
      <c r="L181" s="71"/>
      <c r="M181" s="97"/>
      <c r="N181" s="97" t="str">
        <f t="normal">IF(AF181="-","-",(AF181/AG179)*$AI$1)</f>
        <v>-</v>
      </c>
      <c r="O181" s="97"/>
      <c r="P181" s="71"/>
      <c r="Q181" s="97"/>
      <c r="R181" s="71"/>
      <c r="S181" s="103">
        <v>2.87</v>
      </c>
      <c r="T181" s="104"/>
      <c r="U181" s="103"/>
      <c r="V181" s="103">
        <f t="shared" si="67"/>
        <v>64.46</v>
      </c>
      <c r="W181" s="104"/>
      <c r="X181" s="103"/>
      <c r="Y181" s="103">
        <v>35.54</v>
      </c>
      <c r="Z181" s="103" t="s">
        <v>34</v>
      </c>
      <c r="AA181" s="29"/>
      <c r="AB181" s="104" t="s">
        <v>34</v>
      </c>
      <c r="AC181" s="30"/>
      <c r="AE181" s="114" t="s">
        <v>34</v>
      </c>
      <c r="AF181" s="114" t="s">
        <v>34</v>
      </c>
      <c r="AG181" s="141"/>
    </row>
    <row r="182" spans="1:33">
      <c r="A182" s="85">
        <v>41120</v>
      </c>
      <c r="B182" s="74" t="s">
        <v>153</v>
      </c>
      <c r="C182" s="86" t="s">
        <v>88</v>
      </c>
      <c r="D182" s="87" t="s">
        <v>41</v>
      </c>
      <c r="E182" s="87" t="s">
        <v>74</v>
      </c>
      <c r="F182" s="87" t="s">
        <v>85</v>
      </c>
      <c r="G182" s="87" t="s">
        <v>92</v>
      </c>
      <c r="H182" s="87" t="s">
        <v>48</v>
      </c>
      <c r="I182" s="87" t="s">
        <v>34</v>
      </c>
      <c r="J182" s="98">
        <f t="normal">IF(AE182="-","-",(AE182/AG182)*$AI$1)</f>
        <v>470.798414023372</v>
      </c>
      <c r="K182" s="98">
        <f t="normal">MAX(J182:J184)</f>
        <v>716.266277128548</v>
      </c>
      <c r="L182" s="74">
        <f t="normal">IF(A182=0,"",(K182-K183)/K183)</f>
        <v>0.521386342420833</v>
      </c>
      <c r="M182" s="98">
        <f t="normal">IF(J182="-","-",AVERAGE(J182:J184))</f>
        <v>622.277128547579</v>
      </c>
      <c r="N182" s="98">
        <f t="normal">IF(AF182="-","-",(AF182/AG182)*$AI$1)</f>
        <v>364.319699499165</v>
      </c>
      <c r="O182" s="98">
        <f t="normal">MAX(N182:N184)</f>
        <v>623.591819699499</v>
      </c>
      <c r="P182" s="74">
        <f t="normal">IF(A182=0,"",(O182-O183)/O183)</f>
        <v>0.711660995978967</v>
      </c>
      <c r="Q182" s="98">
        <f t="normal">IF(N182="-","-",AVERAGE(N182:N184))</f>
        <v>497.486644407346</v>
      </c>
      <c r="R182" s="74">
        <f t="normal">IF(Q182="-","-",Q182/M182)</f>
        <v>0.799461560749469</v>
      </c>
      <c r="S182" s="105">
        <v>1.88</v>
      </c>
      <c r="T182" s="106">
        <f t="normal">AVERAGE(S182:S184)*10</f>
        <v>20.8666666666667</v>
      </c>
      <c r="U182" s="105">
        <f t="normal">((LARGE(S182:S184,1))-(SMALL(S182:S184,1)))/(((LARGE(S182:S184,1))+(SMALL(S182:S184,1)))/2)*100</f>
        <v>16.5853658536586</v>
      </c>
      <c r="V182" s="105">
        <f t="shared" si="67"/>
        <v>53.18</v>
      </c>
      <c r="W182" s="106">
        <f t="normal">AVERAGE(V182:V184)*10</f>
        <v>538.6</v>
      </c>
      <c r="X182" s="105">
        <f t="normal">((LARGE(V182:V184,1))-(SMALL(V182:V184,1)))/(((LARGE(V182:V184,1))+(SMALL(V182:V184,1)))/2)*100</f>
        <v>2.12093023255814</v>
      </c>
      <c r="Y182" s="105">
        <v>46.82</v>
      </c>
      <c r="Z182" s="130" t="s">
        <v>34</v>
      </c>
      <c r="AA182" s="123" t="str">
        <f t="normal">IF(Z182="-","-",AVERAGE(Z182:Z184))</f>
        <v>-</v>
      </c>
      <c r="AB182" s="106" t="s">
        <v>34</v>
      </c>
      <c r="AC182" s="124" t="str">
        <f t="shared" ref="AC182" si="69">IF(AB182="-","-",AVERAGE(AB182:AB184))</f>
        <v>-</v>
      </c>
      <c r="AE182" s="114">
        <v>417.79</v>
      </c>
      <c r="AF182" s="114">
        <v>323.3</v>
      </c>
      <c r="AG182" s="139">
        <v>0.9584</v>
      </c>
    </row>
    <row r="183" spans="1:33">
      <c r="A183" s="88"/>
      <c r="B183" s="74" t="s">
        <v>153</v>
      </c>
      <c r="C183" s="89"/>
      <c r="D183" s="15"/>
      <c r="E183" s="15"/>
      <c r="F183" s="15"/>
      <c r="G183" s="15"/>
      <c r="H183" s="15"/>
      <c r="I183" s="15"/>
      <c r="J183" s="98">
        <f t="normal">IF(AE183="-","-",(AE183/AG182)*$AI$1)</f>
        <v>716.266277128548</v>
      </c>
      <c r="K183" s="98">
        <f t="normal">MIN(J182:J184)</f>
        <v>470.798414023372</v>
      </c>
      <c r="L183" s="74"/>
      <c r="M183" s="98"/>
      <c r="N183" s="98">
        <f t="normal">IF(AF183="-","-",(AF183/AG182)*$AI$1)</f>
        <v>504.548414023372</v>
      </c>
      <c r="O183" s="98">
        <f t="normal">MIN(N182:N184)</f>
        <v>364.319699499165</v>
      </c>
      <c r="P183" s="74"/>
      <c r="Q183" s="98"/>
      <c r="R183" s="74"/>
      <c r="S183" s="105">
        <v>2.16</v>
      </c>
      <c r="T183" s="106"/>
      <c r="U183" s="105"/>
      <c r="V183" s="105">
        <f t="shared" si="67"/>
        <v>54.32</v>
      </c>
      <c r="W183" s="106"/>
      <c r="X183" s="105"/>
      <c r="Y183" s="105">
        <v>45.68</v>
      </c>
      <c r="Z183" s="105" t="s">
        <v>34</v>
      </c>
      <c r="AA183" s="125"/>
      <c r="AB183" s="106" t="s">
        <v>34</v>
      </c>
      <c r="AC183" s="126"/>
      <c r="AE183" s="114">
        <v>635.62</v>
      </c>
      <c r="AF183" s="114">
        <v>447.74</v>
      </c>
      <c r="AG183" s="140"/>
    </row>
    <row r="184" spans="1:33">
      <c r="A184" s="90"/>
      <c r="B184" s="74" t="s">
        <v>153</v>
      </c>
      <c r="C184" s="91"/>
      <c r="D184" s="18"/>
      <c r="E184" s="18"/>
      <c r="F184" s="18"/>
      <c r="G184" s="18"/>
      <c r="H184" s="18"/>
      <c r="I184" s="18"/>
      <c r="J184" s="98">
        <v>679.766694490818</v>
      </c>
      <c r="K184" s="98"/>
      <c r="L184" s="74"/>
      <c r="M184" s="98"/>
      <c r="N184" s="98">
        <f t="normal">IF(AF184="-","-",(AF184/AG182)*$AI$1)</f>
        <v>623.591819699499</v>
      </c>
      <c r="O184" s="98"/>
      <c r="P184" s="74"/>
      <c r="Q184" s="98"/>
      <c r="R184" s="74"/>
      <c r="S184" s="105">
        <v>2.22</v>
      </c>
      <c r="T184" s="106"/>
      <c r="U184" s="105"/>
      <c r="V184" s="105">
        <f t="shared" si="67"/>
        <v>54.08</v>
      </c>
      <c r="W184" s="106"/>
      <c r="X184" s="105"/>
      <c r="Y184" s="105">
        <v>45.92</v>
      </c>
      <c r="Z184" s="105" t="s">
        <v>34</v>
      </c>
      <c r="AA184" s="127"/>
      <c r="AB184" s="106" t="s">
        <v>34</v>
      </c>
      <c r="AC184" s="128"/>
      <c r="AE184" s="114">
        <v>603.23</v>
      </c>
      <c r="AF184" s="114">
        <v>553.38</v>
      </c>
      <c r="AG184" s="141"/>
    </row>
    <row r="185" spans="1:33">
      <c r="A185" s="79">
        <v>41120</v>
      </c>
      <c r="B185" s="71" t="s">
        <v>154</v>
      </c>
      <c r="C185" s="80" t="s">
        <v>88</v>
      </c>
      <c r="D185" s="12" t="s">
        <v>41</v>
      </c>
      <c r="E185" s="12" t="s">
        <v>74</v>
      </c>
      <c r="F185" s="12" t="s">
        <v>75</v>
      </c>
      <c r="G185" s="12" t="s">
        <v>89</v>
      </c>
      <c r="H185" s="12" t="s">
        <v>34</v>
      </c>
      <c r="I185" s="12" t="s">
        <v>90</v>
      </c>
      <c r="J185" s="97">
        <f t="normal">IF(AE185="-","-",(AE185/AG185)*$AI$1)</f>
        <v>408.335559265442</v>
      </c>
      <c r="K185" s="97">
        <f t="normal">MAX(J185:J187)</f>
        <v>423.424457429048</v>
      </c>
      <c r="L185" s="71">
        <f t="normal">IF(A185=0,"",(K185-K186)/K186)</f>
        <v>0.0369522022298266</v>
      </c>
      <c r="M185" s="97">
        <f t="normal">IF(J185="-","-",AVERAGE(J185:J187))</f>
        <v>415.880008347245</v>
      </c>
      <c r="N185" s="97">
        <f t="normal">IF(AF185="-","-",(AF185/AG185)*$AI$1)</f>
        <v>300.58347245409</v>
      </c>
      <c r="O185" s="97">
        <f t="normal">MAX(N185:N187)</f>
        <v>300.58347245409</v>
      </c>
      <c r="P185" s="71">
        <f t="normal">IF(A185=0,"",(O185-O186)/O186)</f>
        <v>0.0523948552039767</v>
      </c>
      <c r="Q185" s="97">
        <f t="normal">IF(N185="-","-",AVERAGE(N185:N187))</f>
        <v>293.101001669449</v>
      </c>
      <c r="R185" s="71">
        <f t="normal">IF(Q185="-","-",Q185/M185)</f>
        <v>0.704773001314167</v>
      </c>
      <c r="S185" s="103">
        <v>28.27</v>
      </c>
      <c r="T185" s="104">
        <f t="normal">AVERAGE(S185:S187)*10</f>
        <v>276.833333333333</v>
      </c>
      <c r="U185" s="103">
        <f t="normal">((LARGE(S185:S187,1))-(SMALL(S185:S187,1)))/(((LARGE(S185:S187,1))+(SMALL(S185:S187,1)))/2)*100</f>
        <v>4.85507246376812</v>
      </c>
      <c r="V185" s="103">
        <f t="shared" si="67"/>
        <v>83</v>
      </c>
      <c r="W185" s="104">
        <f t="normal">AVERAGE(V185:V187)*10</f>
        <v>843.9</v>
      </c>
      <c r="X185" s="103">
        <f t="normal">((LARGE(V185:V187,1))-(SMALL(V185:V187,1)))/(((LARGE(V185:V187,1))+(SMALL(V185:V187,1)))/2)*100</f>
        <v>2.97905168832711</v>
      </c>
      <c r="Y185" s="103">
        <v>17</v>
      </c>
      <c r="Z185" s="129" t="s">
        <v>34</v>
      </c>
      <c r="AA185" s="25" t="s">
        <v>34</v>
      </c>
      <c r="AB185" s="104" t="s">
        <v>34</v>
      </c>
      <c r="AC185" s="26" t="str">
        <f t="shared" ref="AC185" si="70">IF(AB185="-","-",AVERAGE(AB185:AB187))</f>
        <v>-</v>
      </c>
      <c r="AE185" s="114">
        <v>362.36</v>
      </c>
      <c r="AF185" s="114">
        <v>266.74</v>
      </c>
      <c r="AG185" s="139">
        <v>0.9584</v>
      </c>
    </row>
    <row r="186" spans="1:33">
      <c r="A186" s="81"/>
      <c r="B186" s="71" t="s">
        <v>154</v>
      </c>
      <c r="C186" s="82"/>
      <c r="D186" s="14"/>
      <c r="E186" s="14"/>
      <c r="F186" s="15"/>
      <c r="G186" s="14"/>
      <c r="H186" s="14"/>
      <c r="I186" s="14"/>
      <c r="J186" s="97">
        <f t="normal">IF(AE186="-","-",(AE186/AG185)*$AI$1)</f>
        <v>423.424457429048</v>
      </c>
      <c r="K186" s="97">
        <f t="normal">MIN(J185:J187)</f>
        <v>408.335559265442</v>
      </c>
      <c r="L186" s="71"/>
      <c r="M186" s="97"/>
      <c r="N186" s="97">
        <f t="normal">IF(AF186="-","-",(AF186/AG185)*$AI$1)</f>
        <v>285.618530884808</v>
      </c>
      <c r="O186" s="97">
        <f t="normal">MIN(N185:N187)</f>
        <v>285.618530884808</v>
      </c>
      <c r="P186" s="71"/>
      <c r="Q186" s="97"/>
      <c r="R186" s="71"/>
      <c r="S186" s="103">
        <v>27.85</v>
      </c>
      <c r="T186" s="104"/>
      <c r="U186" s="103"/>
      <c r="V186" s="103">
        <f t="shared" si="67"/>
        <v>84.66</v>
      </c>
      <c r="W186" s="104"/>
      <c r="X186" s="103"/>
      <c r="Y186" s="103">
        <v>15.34</v>
      </c>
      <c r="Z186" s="103" t="s">
        <v>34</v>
      </c>
      <c r="AA186" s="27"/>
      <c r="AB186" s="104" t="s">
        <v>34</v>
      </c>
      <c r="AC186" s="28"/>
      <c r="AE186" s="114">
        <v>375.75</v>
      </c>
      <c r="AF186" s="114">
        <v>253.46</v>
      </c>
      <c r="AG186" s="140"/>
    </row>
    <row r="187" spans="1:33">
      <c r="A187" s="83"/>
      <c r="B187" s="71" t="s">
        <v>154</v>
      </c>
      <c r="C187" s="84"/>
      <c r="D187" s="17"/>
      <c r="E187" s="17"/>
      <c r="F187" s="18"/>
      <c r="G187" s="17"/>
      <c r="H187" s="17"/>
      <c r="I187" s="17"/>
      <c r="J187" s="97" t="str">
        <f t="normal">IF(AE187="-","-",(AE187/AG185)*$AI$1)</f>
        <v>-</v>
      </c>
      <c r="K187" s="97"/>
      <c r="L187" s="71"/>
      <c r="M187" s="97"/>
      <c r="N187" s="97" t="s">
        <v>34</v>
      </c>
      <c r="O187" s="97"/>
      <c r="P187" s="71"/>
      <c r="Q187" s="97"/>
      <c r="R187" s="71"/>
      <c r="S187" s="103">
        <v>26.93</v>
      </c>
      <c r="T187" s="104"/>
      <c r="U187" s="103"/>
      <c r="V187" s="103">
        <f t="shared" si="67"/>
        <v>85.51</v>
      </c>
      <c r="W187" s="104"/>
      <c r="X187" s="103"/>
      <c r="Y187" s="103">
        <v>14.49</v>
      </c>
      <c r="Z187" s="103" t="s">
        <v>34</v>
      </c>
      <c r="AA187" s="29"/>
      <c r="AB187" s="104" t="s">
        <v>34</v>
      </c>
      <c r="AC187" s="30"/>
      <c r="AE187" s="114" t="s">
        <v>34</v>
      </c>
      <c r="AF187" s="114" t="s">
        <v>34</v>
      </c>
      <c r="AG187" s="141"/>
    </row>
    <row r="188" spans="1:33" ht="15" customHeight="1">
      <c r="A188" s="85">
        <v>41120</v>
      </c>
      <c r="B188" s="74" t="s">
        <v>155</v>
      </c>
      <c r="C188" s="86" t="s">
        <v>88</v>
      </c>
      <c r="D188" s="87" t="s">
        <v>41</v>
      </c>
      <c r="E188" s="87" t="s">
        <v>80</v>
      </c>
      <c r="F188" s="87" t="s">
        <v>80</v>
      </c>
      <c r="G188" s="87" t="s">
        <v>81</v>
      </c>
      <c r="H188" s="87" t="s">
        <v>44</v>
      </c>
      <c r="I188" s="87" t="s">
        <v>156</v>
      </c>
      <c r="J188" s="98">
        <f t="normal">IF(AE188="-","-",(AE188/AG188)*$AI$1)</f>
        <v>815.994991652755</v>
      </c>
      <c r="K188" s="98">
        <f t="normal">MAX(J188:J190)</f>
        <v>815.994991652755</v>
      </c>
      <c r="L188" s="74">
        <f t="normal">IF(A188=0,"",(K188-K189)/K189)</f>
        <v>0.0429497335445773</v>
      </c>
      <c r="M188" s="98">
        <f t="normal">IF(J188="-","-",AVERAGE(J188:J190))</f>
        <v>800.136060100167</v>
      </c>
      <c r="N188" s="98">
        <v>520.042988313856</v>
      </c>
      <c r="O188" s="98">
        <f t="normal">MAX(N188:N190)</f>
        <v>520.042988313856</v>
      </c>
      <c r="P188" s="74">
        <f t="normal">IF(A188=0,"",(O188-O189)/O189)</f>
        <v>0.159085771694084</v>
      </c>
      <c r="Q188" s="98">
        <f t="normal">IF(N188="-","-",AVERAGE(N188:N190))</f>
        <v>478.772954924875</v>
      </c>
      <c r="R188" s="74">
        <f t="normal">IF(Q188="-","-",Q188/M188)</f>
        <v>0.598364426751293</v>
      </c>
      <c r="S188" s="105" t="s">
        <v>34</v>
      </c>
      <c r="T188" s="106" t="e">
        <v>#DIV/0!</v>
      </c>
      <c r="U188" s="105" t="e">
        <v>#NUM!</v>
      </c>
      <c r="V188" s="105" t="s">
        <v>34</v>
      </c>
      <c r="W188" s="106" t="e">
        <v>#DIV/0!</v>
      </c>
      <c r="X188" s="105" t="e">
        <v>#NUM!</v>
      </c>
      <c r="Y188" s="105" t="s">
        <v>34</v>
      </c>
      <c r="Z188" s="105" t="s">
        <v>34</v>
      </c>
      <c r="AA188" s="123" t="str">
        <f t="normal">IF(Z188="-","-",AVERAGE(Z188:Z190))</f>
        <v>-</v>
      </c>
      <c r="AB188" s="106" t="s">
        <v>34</v>
      </c>
      <c r="AC188" s="124" t="str">
        <f t="shared" ref="AC188" si="71">IF(AB188="-","-",AVERAGE(AB188:AB190))</f>
        <v>-</v>
      </c>
      <c r="AE188" s="114">
        <v>724.12</v>
      </c>
      <c r="AF188" s="114">
        <v>461.49</v>
      </c>
      <c r="AG188" s="139">
        <v>0.9584</v>
      </c>
    </row>
    <row r="189" spans="1:33">
      <c r="A189" s="88"/>
      <c r="B189" s="74" t="s">
        <v>155</v>
      </c>
      <c r="C189" s="89"/>
      <c r="D189" s="15"/>
      <c r="E189" s="15"/>
      <c r="F189" s="15"/>
      <c r="G189" s="15"/>
      <c r="H189" s="15"/>
      <c r="I189" s="15"/>
      <c r="J189" s="98">
        <f t="normal">IF(AE189="-","-",(AE189/AG188)*$AI$1)</f>
        <v>802.021702838063</v>
      </c>
      <c r="K189" s="98">
        <f t="normal">MIN(J188:J190)</f>
        <v>782.391485809683</v>
      </c>
      <c r="L189" s="74"/>
      <c r="M189" s="98"/>
      <c r="N189" s="98">
        <f t="normal">IF(AF189="-","-",(AF189/AG188)*$AI$1)</f>
        <v>467.609348914858</v>
      </c>
      <c r="O189" s="98">
        <f t="normal">MIN(N188:N190)</f>
        <v>448.66652754591</v>
      </c>
      <c r="P189" s="74"/>
      <c r="Q189" s="98"/>
      <c r="R189" s="74"/>
      <c r="S189" s="105" t="s">
        <v>34</v>
      </c>
      <c r="T189" s="106"/>
      <c r="U189" s="105"/>
      <c r="V189" s="105" t="s">
        <v>34</v>
      </c>
      <c r="W189" s="106"/>
      <c r="X189" s="105"/>
      <c r="Y189" s="105" t="s">
        <v>34</v>
      </c>
      <c r="Z189" s="105" t="s">
        <v>34</v>
      </c>
      <c r="AA189" s="125"/>
      <c r="AB189" s="106" t="s">
        <v>34</v>
      </c>
      <c r="AC189" s="126"/>
      <c r="AE189" s="114">
        <v>711.72</v>
      </c>
      <c r="AF189" s="114">
        <v>414.96</v>
      </c>
      <c r="AG189" s="140"/>
    </row>
    <row r="190" spans="1:33">
      <c r="A190" s="90"/>
      <c r="B190" s="74" t="s">
        <v>155</v>
      </c>
      <c r="C190" s="91"/>
      <c r="D190" s="18"/>
      <c r="E190" s="18"/>
      <c r="F190" s="18"/>
      <c r="G190" s="18"/>
      <c r="H190" s="18"/>
      <c r="I190" s="18"/>
      <c r="J190" s="98">
        <f t="normal">IF(AE190="-","-",(AE190/AG188)*$AI$1)</f>
        <v>782.391485809683</v>
      </c>
      <c r="K190" s="98"/>
      <c r="L190" s="74"/>
      <c r="M190" s="98"/>
      <c r="N190" s="98">
        <f t="normal">IF(AF190="-","-",(AF190/AG188)*$AI$1)</f>
        <v>448.66652754591</v>
      </c>
      <c r="O190" s="98"/>
      <c r="P190" s="74"/>
      <c r="Q190" s="98"/>
      <c r="R190" s="74"/>
      <c r="S190" s="105" t="s">
        <v>34</v>
      </c>
      <c r="T190" s="106"/>
      <c r="U190" s="105"/>
      <c r="V190" s="105" t="s">
        <v>34</v>
      </c>
      <c r="W190" s="106"/>
      <c r="X190" s="105"/>
      <c r="Y190" s="105" t="s">
        <v>34</v>
      </c>
      <c r="Z190" s="105" t="s">
        <v>34</v>
      </c>
      <c r="AA190" s="127"/>
      <c r="AB190" s="106" t="s">
        <v>34</v>
      </c>
      <c r="AC190" s="128"/>
      <c r="AE190" s="114">
        <v>694.3</v>
      </c>
      <c r="AF190" s="114">
        <v>398.15</v>
      </c>
      <c r="AG190" s="141"/>
    </row>
    <row r="191" spans="1:33" ht="15" customHeight="1">
      <c r="A191" s="85">
        <v>41120</v>
      </c>
      <c r="B191" s="74" t="s">
        <v>157</v>
      </c>
      <c r="C191" s="86" t="s">
        <v>88</v>
      </c>
      <c r="D191" s="87" t="s">
        <v>41</v>
      </c>
      <c r="E191" s="87" t="s">
        <v>80</v>
      </c>
      <c r="F191" s="87" t="s">
        <v>80</v>
      </c>
      <c r="G191" s="87" t="s">
        <v>81</v>
      </c>
      <c r="H191" s="87" t="s">
        <v>34</v>
      </c>
      <c r="I191" s="87" t="s">
        <v>158</v>
      </c>
      <c r="J191" s="98">
        <f t="normal">IF(AE191="-","-",(AE191/AG191)*$AI$1)</f>
        <v>355.270868113523</v>
      </c>
      <c r="K191" s="98">
        <f t="normal">MAX(J191:J193)</f>
        <v>593.211185308848</v>
      </c>
      <c r="L191" s="74">
        <f t="normal">IF(A191=0,"",(K191-K192)/K192)</f>
        <v>0.669743394550703</v>
      </c>
      <c r="M191" s="98">
        <f t="normal">IF(J191="-","-",AVERAGE(J191:J193))</f>
        <v>489.200333889816</v>
      </c>
      <c r="N191" s="98">
        <f t="normal">IF(AF191="-","-",(AF191/AG191)*$AI$1)</f>
        <v>337.308430717863</v>
      </c>
      <c r="O191" s="98">
        <f t="normal">MAX(N191:N193)</f>
        <v>471.925292153589</v>
      </c>
      <c r="P191" s="74">
        <f t="normal">IF(A191=0,"",(O191-O192)/O192)</f>
        <v>0.39909130391207</v>
      </c>
      <c r="Q191" s="98">
        <f t="normal">IF(N191="-","-",AVERAGE(N191:N193))</f>
        <v>420.697412353923</v>
      </c>
      <c r="R191" s="74">
        <f t="normal">IF(Q191="-","-",Q191/M191)</f>
        <v>0.859969593660739</v>
      </c>
      <c r="S191" s="105" t="s">
        <v>34</v>
      </c>
      <c r="T191" s="106" t="e">
        <v>#DIV/0!</v>
      </c>
      <c r="U191" s="105" t="e">
        <v>#NUM!</v>
      </c>
      <c r="V191" s="105" t="s">
        <v>34</v>
      </c>
      <c r="W191" s="106" t="e">
        <v>#DIV/0!</v>
      </c>
      <c r="X191" s="105" t="e">
        <v>#NUM!</v>
      </c>
      <c r="Y191" s="105" t="s">
        <v>34</v>
      </c>
      <c r="Z191" s="105" t="s">
        <v>34</v>
      </c>
      <c r="AA191" s="123" t="str">
        <f t="normal">IF(Z191="-","-",AVERAGE(Z191:Z193))</f>
        <v>-</v>
      </c>
      <c r="AB191" s="106" t="s">
        <v>34</v>
      </c>
      <c r="AC191" s="124" t="str">
        <f t="shared" ref="AC191" si="72">IF(AB191="-","-",AVERAGE(AB191:AB193))</f>
        <v>-</v>
      </c>
      <c r="AE191" s="114">
        <v>315.27</v>
      </c>
      <c r="AF191" s="114">
        <v>299.33</v>
      </c>
      <c r="AG191" s="139">
        <v>0.9584</v>
      </c>
    </row>
    <row r="192" spans="1:33">
      <c r="A192" s="88"/>
      <c r="B192" s="74" t="s">
        <v>157</v>
      </c>
      <c r="C192" s="89"/>
      <c r="D192" s="15"/>
      <c r="E192" s="15"/>
      <c r="F192" s="15"/>
      <c r="G192" s="15"/>
      <c r="H192" s="15"/>
      <c r="I192" s="15"/>
      <c r="J192" s="98">
        <f t="normal">IF(AE192="-","-",(AE192/AG191)*$AI$1)</f>
        <v>519.118948247078</v>
      </c>
      <c r="K192" s="98">
        <f t="normal">MIN(J191:J193)</f>
        <v>355.270868113523</v>
      </c>
      <c r="L192" s="74"/>
      <c r="M192" s="98"/>
      <c r="N192" s="98">
        <f t="normal">IF(AF192="-","-",(AF192/AG191)*$AI$1)</f>
        <v>452.858514190317</v>
      </c>
      <c r="O192" s="98">
        <f t="normal">MIN(N191:N193)</f>
        <v>337.308430717863</v>
      </c>
      <c r="P192" s="74"/>
      <c r="Q192" s="98"/>
      <c r="R192" s="74"/>
      <c r="S192" s="105" t="s">
        <v>34</v>
      </c>
      <c r="T192" s="106"/>
      <c r="U192" s="105"/>
      <c r="V192" s="105" t="s">
        <v>34</v>
      </c>
      <c r="W192" s="106"/>
      <c r="X192" s="105"/>
      <c r="Y192" s="105" t="s">
        <v>34</v>
      </c>
      <c r="Z192" s="105" t="s">
        <v>34</v>
      </c>
      <c r="AA192" s="125"/>
      <c r="AB192" s="106" t="s">
        <v>34</v>
      </c>
      <c r="AC192" s="126"/>
      <c r="AE192" s="114">
        <v>460.67</v>
      </c>
      <c r="AF192" s="114">
        <v>401.87</v>
      </c>
      <c r="AG192" s="140"/>
    </row>
    <row r="193" spans="1:33">
      <c r="A193" s="90"/>
      <c r="B193" s="74" t="s">
        <v>157</v>
      </c>
      <c r="C193" s="91"/>
      <c r="D193" s="18"/>
      <c r="E193" s="18"/>
      <c r="F193" s="18"/>
      <c r="G193" s="18"/>
      <c r="H193" s="18"/>
      <c r="I193" s="18"/>
      <c r="J193" s="98">
        <f t="normal">IF(AE193="-","-",(AE193/AG191)*$AI$1)</f>
        <v>593.211185308848</v>
      </c>
      <c r="K193" s="98"/>
      <c r="L193" s="74"/>
      <c r="M193" s="98"/>
      <c r="N193" s="98">
        <f t="normal">IF(AF193="-","-",(AF193/AG191)*$AI$1)</f>
        <v>471.925292153589</v>
      </c>
      <c r="O193" s="98"/>
      <c r="P193" s="74"/>
      <c r="Q193" s="98"/>
      <c r="R193" s="74"/>
      <c r="S193" s="105" t="s">
        <v>34</v>
      </c>
      <c r="T193" s="106"/>
      <c r="U193" s="105"/>
      <c r="V193" s="105" t="s">
        <v>34</v>
      </c>
      <c r="W193" s="106"/>
      <c r="X193" s="105"/>
      <c r="Y193" s="105" t="s">
        <v>34</v>
      </c>
      <c r="Z193" s="105" t="s">
        <v>34</v>
      </c>
      <c r="AA193" s="127"/>
      <c r="AB193" s="106" t="s">
        <v>34</v>
      </c>
      <c r="AC193" s="128"/>
      <c r="AE193" s="114">
        <v>526.42</v>
      </c>
      <c r="AF193" s="114">
        <v>418.79</v>
      </c>
      <c r="AG193" s="141"/>
    </row>
    <row r="194" spans="1:33" ht="15" customHeight="1">
      <c r="A194" s="85">
        <v>41120</v>
      </c>
      <c r="B194" s="74" t="s">
        <v>159</v>
      </c>
      <c r="C194" s="86" t="s">
        <v>88</v>
      </c>
      <c r="D194" s="87" t="s">
        <v>41</v>
      </c>
      <c r="E194" s="87" t="s">
        <v>80</v>
      </c>
      <c r="F194" s="87" t="s">
        <v>80</v>
      </c>
      <c r="G194" s="87" t="s">
        <v>81</v>
      </c>
      <c r="H194" s="87" t="s">
        <v>34</v>
      </c>
      <c r="I194" s="87" t="s">
        <v>160</v>
      </c>
      <c r="J194" s="98">
        <f t="normal">IF(AE194="-","-",(AE194/AG194)*$AI$1)</f>
        <v>248.194908180301</v>
      </c>
      <c r="K194" s="98">
        <f t="normal">MAX(J194:J196)</f>
        <v>415.739148580968</v>
      </c>
      <c r="L194" s="74">
        <f t="normal">IF(A194=0,"",(K194-K195)/K195)</f>
        <v>0.675051078320091</v>
      </c>
      <c r="M194" s="98">
        <f t="normal">IF(J194="-","-",AVERAGE(J194:J196))</f>
        <v>324.762520868114</v>
      </c>
      <c r="N194" s="98">
        <f t="normal">IF(AF194="-","-",(AF194/AG194)*$AI$1)</f>
        <v>217.047996661102</v>
      </c>
      <c r="O194" s="98">
        <f t="normal">MAX(N194:N196)</f>
        <v>366.055091819699</v>
      </c>
      <c r="P194" s="74">
        <f t="normal">IF(A194=0,"",(O194-O195)/O195)</f>
        <v>0.686516795597321</v>
      </c>
      <c r="Q194" s="98">
        <f t="normal">IF(N194="-","-",AVERAGE(N194:N196))</f>
        <v>284.728297161937</v>
      </c>
      <c r="R194" s="74">
        <f t="normal">IF(Q194="-","-",Q194/M194)</f>
        <v>0.876727697521368</v>
      </c>
      <c r="S194" s="105" t="s">
        <v>34</v>
      </c>
      <c r="T194" s="106" t="e">
        <v>#DIV/0!</v>
      </c>
      <c r="U194" s="105" t="e">
        <v>#NUM!</v>
      </c>
      <c r="V194" s="105" t="s">
        <v>34</v>
      </c>
      <c r="W194" s="106" t="e">
        <v>#DIV/0!</v>
      </c>
      <c r="X194" s="105" t="e">
        <v>#NUM!</v>
      </c>
      <c r="Y194" s="105" t="s">
        <v>34</v>
      </c>
      <c r="Z194" s="105" t="s">
        <v>34</v>
      </c>
      <c r="AA194" s="123" t="str">
        <f t="normal">IF(Z194="-","-",AVERAGE(Z194:Z196))</f>
        <v>-</v>
      </c>
      <c r="AB194" s="106" t="s">
        <v>34</v>
      </c>
      <c r="AC194" s="124" t="str">
        <f t="shared" ref="AC194" si="73">IF(AB194="-","-",AVERAGE(AB194:AB196))</f>
        <v>-</v>
      </c>
      <c r="AE194" s="114">
        <v>220.25</v>
      </c>
      <c r="AF194" s="114">
        <v>192.61</v>
      </c>
      <c r="AG194" s="139">
        <v>0.9584</v>
      </c>
    </row>
    <row r="195" spans="1:33">
      <c r="A195" s="88"/>
      <c r="B195" s="74" t="s">
        <v>159</v>
      </c>
      <c r="C195" s="89"/>
      <c r="D195" s="15"/>
      <c r="E195" s="15"/>
      <c r="F195" s="15"/>
      <c r="G195" s="15"/>
      <c r="H195" s="15"/>
      <c r="I195" s="15"/>
      <c r="J195" s="98">
        <f t="normal">IF(AE195="-","-",(AE195/AG194)*$AI$1)</f>
        <v>415.739148580968</v>
      </c>
      <c r="K195" s="98">
        <f t="normal">MIN(J194:J196)</f>
        <v>248.194908180301</v>
      </c>
      <c r="L195" s="74"/>
      <c r="M195" s="98"/>
      <c r="N195" s="98">
        <f t="normal">IF(AF195="-","-",(AF195/AG194)*$AI$1)</f>
        <v>366.055091819699</v>
      </c>
      <c r="O195" s="98">
        <f t="normal">MIN(N194:N196)</f>
        <v>217.047996661102</v>
      </c>
      <c r="P195" s="74"/>
      <c r="Q195" s="98"/>
      <c r="R195" s="74"/>
      <c r="S195" s="105" t="s">
        <v>34</v>
      </c>
      <c r="T195" s="106"/>
      <c r="U195" s="105"/>
      <c r="V195" s="105" t="s">
        <v>34</v>
      </c>
      <c r="W195" s="106"/>
      <c r="X195" s="105"/>
      <c r="Y195" s="105" t="s">
        <v>34</v>
      </c>
      <c r="Z195" s="105" t="s">
        <v>34</v>
      </c>
      <c r="AA195" s="125"/>
      <c r="AB195" s="106" t="s">
        <v>34</v>
      </c>
      <c r="AC195" s="126"/>
      <c r="AE195" s="114">
        <v>368.93</v>
      </c>
      <c r="AF195" s="114">
        <v>324.84</v>
      </c>
      <c r="AG195" s="140"/>
    </row>
    <row r="196" spans="1:33">
      <c r="A196" s="90"/>
      <c r="B196" s="74" t="s">
        <v>159</v>
      </c>
      <c r="C196" s="91"/>
      <c r="D196" s="18"/>
      <c r="E196" s="18"/>
      <c r="F196" s="18"/>
      <c r="G196" s="18"/>
      <c r="H196" s="18"/>
      <c r="I196" s="18"/>
      <c r="J196" s="98">
        <f t="normal">IF(AE196="-","-",(AE196/AG194)*$AI$1)</f>
        <v>310.353505843072</v>
      </c>
      <c r="K196" s="98"/>
      <c r="L196" s="74"/>
      <c r="M196" s="98"/>
      <c r="N196" s="98">
        <f t="normal">IF(AF196="-","-",(AF196/AG194)*$AI$1)</f>
        <v>271.081803005008</v>
      </c>
      <c r="O196" s="98"/>
      <c r="P196" s="74"/>
      <c r="Q196" s="98"/>
      <c r="R196" s="74"/>
      <c r="S196" s="105" t="s">
        <v>34</v>
      </c>
      <c r="T196" s="106"/>
      <c r="U196" s="105"/>
      <c r="V196" s="105" t="s">
        <v>34</v>
      </c>
      <c r="W196" s="106"/>
      <c r="X196" s="105"/>
      <c r="Y196" s="105" t="s">
        <v>34</v>
      </c>
      <c r="Z196" s="105" t="s">
        <v>34</v>
      </c>
      <c r="AA196" s="127"/>
      <c r="AB196" s="106" t="s">
        <v>34</v>
      </c>
      <c r="AC196" s="128"/>
      <c r="AE196" s="114">
        <v>275.41</v>
      </c>
      <c r="AF196" s="114">
        <v>240.56</v>
      </c>
      <c r="AG196" s="141"/>
    </row>
    <row r="197" spans="1:33">
      <c r="A197" s="79">
        <v>41120</v>
      </c>
      <c r="B197" s="71" t="s">
        <v>161</v>
      </c>
      <c r="C197" s="80" t="s">
        <v>142</v>
      </c>
      <c r="D197" s="12" t="s">
        <v>100</v>
      </c>
      <c r="E197" s="12" t="s">
        <v>101</v>
      </c>
      <c r="F197" s="12" t="s">
        <v>105</v>
      </c>
      <c r="G197" s="12" t="s">
        <v>106</v>
      </c>
      <c r="H197" s="12" t="s">
        <v>34</v>
      </c>
      <c r="I197" s="12" t="s">
        <v>34</v>
      </c>
      <c r="J197" s="97" t="str">
        <f t="normal">IF(AE197="-","-",(AE197/AG197)*$AI$1)</f>
        <v>-</v>
      </c>
      <c r="K197" s="97">
        <f t="normal">MAX(J197:J199)</f>
        <v>465.107679465776</v>
      </c>
      <c r="L197" s="71">
        <f t="normal">IF(A197=0,"",(K197-K198)/K198)</f>
        <v>0.00553024581577206</v>
      </c>
      <c r="M197" s="97">
        <f t="normal">IF(J198="-","-",AVERAGE(J197:J199))</f>
        <v>463.82867278798</v>
      </c>
      <c r="N197" s="97" t="str">
        <f t="normal">IF(AF197="-","-",(AF197/AG197)*$AI$1)</f>
        <v>-</v>
      </c>
      <c r="O197" s="97">
        <f t="normal">MAX(N197:N199)</f>
        <v>145.040484140234</v>
      </c>
      <c r="P197" s="71">
        <f t="normal">IF(A197=0,"",(O197-O198)/O198)</f>
        <v>0.0592543823553619</v>
      </c>
      <c r="Q197" s="97">
        <f t="normal">IF(N198="-","-",AVERAGE(N197:N199))</f>
        <v>140.983722871452</v>
      </c>
      <c r="R197" s="71">
        <f t="normal">IF(Q197="-","-",Q197/M197)</f>
        <v>0.303956463113908</v>
      </c>
      <c r="S197" s="103">
        <v>28.71</v>
      </c>
      <c r="T197" s="104">
        <f t="normal">AVERAGE(S197:S199)*10</f>
        <v>286.5</v>
      </c>
      <c r="U197" s="103">
        <f t="normal">((LARGE(S197:S199,1))-(SMALL(S197:S199,1)))/(((LARGE(S197:S199,1))+(SMALL(S197:S199,1)))/2)*100</f>
        <v>0.593886462882102</v>
      </c>
      <c r="V197" s="103">
        <f t="shared" ref="V197:V238" si="74">100-Y197</f>
        <v>92</v>
      </c>
      <c r="W197" s="104">
        <f t="normal">AVERAGE(V197:V199)*10</f>
        <v>922.266666666667</v>
      </c>
      <c r="X197" s="103">
        <f t="normal">((LARGE(V197:V199,1))-(SMALL(V197:V199,1)))/(((LARGE(V197:V199,1))+(SMALL(V197:V199,1)))/2)*100</f>
        <v>0.368883584680485</v>
      </c>
      <c r="Y197" s="103">
        <v>8</v>
      </c>
      <c r="Z197" s="129" t="s">
        <v>34</v>
      </c>
      <c r="AA197" s="25" t="str">
        <f t="normal">IF(Z197="-","-",AVERAGE(Z197:Z199))</f>
        <v>-</v>
      </c>
      <c r="AB197" s="104" t="s">
        <v>34</v>
      </c>
      <c r="AC197" s="26" t="s">
        <v>34</v>
      </c>
      <c r="AE197" s="114" t="s">
        <v>34</v>
      </c>
      <c r="AF197" s="114" t="s">
        <v>34</v>
      </c>
      <c r="AG197" s="139">
        <v>0.9584</v>
      </c>
    </row>
    <row r="198" spans="1:33">
      <c r="A198" s="81"/>
      <c r="B198" s="71" t="s">
        <v>161</v>
      </c>
      <c r="C198" s="82"/>
      <c r="D198" s="14"/>
      <c r="E198" s="14"/>
      <c r="F198" s="14"/>
      <c r="G198" s="14"/>
      <c r="H198" s="14"/>
      <c r="I198" s="14"/>
      <c r="J198" s="97">
        <f t="normal">IF(AE198="-","-",(AE198/AG197)*$AI$1)</f>
        <v>465.107679465776</v>
      </c>
      <c r="K198" s="97">
        <f t="normal">MIN(J197:J199)</f>
        <v>462.549666110184</v>
      </c>
      <c r="L198" s="71"/>
      <c r="M198" s="97"/>
      <c r="N198" s="97">
        <f t="normal">IF(AF198="-","-",(AF198/AG197)*$AI$1)</f>
        <v>145.040484140234</v>
      </c>
      <c r="O198" s="97">
        <f t="normal">MIN(N197:N199)</f>
        <v>136.926961602671</v>
      </c>
      <c r="P198" s="71"/>
      <c r="Q198" s="97"/>
      <c r="R198" s="71"/>
      <c r="S198" s="103">
        <v>28.54</v>
      </c>
      <c r="T198" s="104"/>
      <c r="U198" s="103"/>
      <c r="V198" s="103">
        <f t="shared" si="74"/>
        <v>92.34</v>
      </c>
      <c r="W198" s="104"/>
      <c r="X198" s="103"/>
      <c r="Y198" s="103">
        <v>7.66</v>
      </c>
      <c r="Z198" s="129" t="s">
        <v>34</v>
      </c>
      <c r="AA198" s="27"/>
      <c r="AB198" s="104" t="s">
        <v>34</v>
      </c>
      <c r="AC198" s="28"/>
      <c r="AE198" s="114">
        <v>412.74</v>
      </c>
      <c r="AF198" s="114">
        <v>128.71</v>
      </c>
      <c r="AG198" s="140"/>
    </row>
    <row r="199" spans="1:33">
      <c r="A199" s="83"/>
      <c r="B199" s="71" t="s">
        <v>161</v>
      </c>
      <c r="C199" s="84"/>
      <c r="D199" s="17"/>
      <c r="E199" s="17"/>
      <c r="F199" s="17"/>
      <c r="G199" s="17"/>
      <c r="H199" s="17"/>
      <c r="I199" s="17"/>
      <c r="J199" s="97">
        <f t="normal">IF(AE199="-","-",(AE199/AG197)*$AI$1)</f>
        <v>462.549666110184</v>
      </c>
      <c r="K199" s="97"/>
      <c r="L199" s="71"/>
      <c r="M199" s="97"/>
      <c r="N199" s="97">
        <f t="normal">IF(AF199="-","-",(AF199/AG197)*$AI$1)</f>
        <v>136.926961602671</v>
      </c>
      <c r="O199" s="97"/>
      <c r="P199" s="71"/>
      <c r="Q199" s="97"/>
      <c r="R199" s="71"/>
      <c r="S199" s="103">
        <v>28.7</v>
      </c>
      <c r="T199" s="104"/>
      <c r="U199" s="103"/>
      <c r="V199" s="103">
        <f t="shared" si="74"/>
        <v>92.34</v>
      </c>
      <c r="W199" s="104"/>
      <c r="X199" s="103"/>
      <c r="Y199" s="103">
        <v>7.66</v>
      </c>
      <c r="Z199" s="129" t="s">
        <v>34</v>
      </c>
      <c r="AA199" s="29"/>
      <c r="AB199" s="104" t="s">
        <v>34</v>
      </c>
      <c r="AC199" s="30"/>
      <c r="AE199" s="114">
        <v>410.47</v>
      </c>
      <c r="AF199" s="114">
        <v>121.51</v>
      </c>
      <c r="AG199" s="141"/>
    </row>
    <row r="200" spans="1:33">
      <c r="A200" s="79">
        <v>41120</v>
      </c>
      <c r="B200" s="71" t="s">
        <v>162</v>
      </c>
      <c r="C200" s="80" t="s">
        <v>142</v>
      </c>
      <c r="D200" s="12" t="s">
        <v>100</v>
      </c>
      <c r="E200" s="12" t="s">
        <v>101</v>
      </c>
      <c r="F200" s="12" t="s">
        <v>105</v>
      </c>
      <c r="G200" s="12" t="s">
        <v>106</v>
      </c>
      <c r="H200" s="12" t="s">
        <v>34</v>
      </c>
      <c r="I200" s="12" t="s">
        <v>163</v>
      </c>
      <c r="J200" s="97">
        <f t="normal">IF(AE200="-","-",(AE200/AG200)*$AI$1)</f>
        <v>604.95325542571</v>
      </c>
      <c r="K200" s="97">
        <f t="normal">MAX(J200:J202)</f>
        <v>604.95325542571</v>
      </c>
      <c r="L200" s="71">
        <f t="normal">IF(A200=0,"",(K200-K201)/K201)</f>
        <v>0.081183412885425</v>
      </c>
      <c r="M200" s="97">
        <f t="normal">IF(J200="-","-",AVERAGE(J200:J202))</f>
        <v>582.241026711185</v>
      </c>
      <c r="N200" s="97">
        <f t="normal">IF(AF200="-","-",(AF200/AG200)*$AI$1)</f>
        <v>195.580968280467</v>
      </c>
      <c r="O200" s="97">
        <f t="normal">MAX(N200:N202)</f>
        <v>195.580968280467</v>
      </c>
      <c r="P200" s="71">
        <f t="normal">IF(A200=0,"",(O200-O201)/O201)</f>
        <v>0.0835310275939567</v>
      </c>
      <c r="Q200" s="97">
        <f t="normal">IF(N200="-","-",AVERAGE(N200:N202))</f>
        <v>188.042153589316</v>
      </c>
      <c r="R200" s="71">
        <f t="normal">IF(Q200="-","-",Q200/M200)</f>
        <v>0.322962733580421</v>
      </c>
      <c r="S200" s="103">
        <v>71.81</v>
      </c>
      <c r="T200" s="104">
        <f t="normal">AVERAGE(S200:S202)*10</f>
        <v>721.466666666667</v>
      </c>
      <c r="U200" s="103">
        <f t="normal">((LARGE(S200:S202,1))-(SMALL(S200:S202,1)))/(((LARGE(S200:S202,1))+(SMALL(S200:S202,1)))/2)*100</f>
        <v>0.707694442517159</v>
      </c>
      <c r="V200" s="103">
        <f t="shared" si="74"/>
        <v>98.53</v>
      </c>
      <c r="W200" s="104">
        <f t="normal">AVERAGE(V200:V202)*10</f>
        <v>985.133333333333</v>
      </c>
      <c r="X200" s="103">
        <f t="normal">((LARGE(V200:V202,1))-(SMALL(V200:V202,1)))/(((LARGE(V200:V202,1))+(SMALL(V200:V202,1)))/2)*100</f>
        <v>0.0304522153986714</v>
      </c>
      <c r="Y200" s="103">
        <v>1.47</v>
      </c>
      <c r="Z200" s="129" t="s">
        <v>34</v>
      </c>
      <c r="AA200" s="25" t="str">
        <f t="normal">IF(Z200="-","-",AVERAGE(Z200:Z202))</f>
        <v>-</v>
      </c>
      <c r="AB200" s="104" t="s">
        <v>34</v>
      </c>
      <c r="AC200" s="26" t="str">
        <f t="shared" ref="AC200" si="75">IF(AB200="-","-",AVERAGE(AB200:AB202))</f>
        <v>-</v>
      </c>
      <c r="AE200" s="114">
        <v>536.84</v>
      </c>
      <c r="AF200" s="114">
        <v>173.56</v>
      </c>
      <c r="AG200" s="139">
        <v>0.9584</v>
      </c>
    </row>
    <row r="201" spans="1:33">
      <c r="A201" s="81"/>
      <c r="B201" s="71" t="s">
        <v>162</v>
      </c>
      <c r="C201" s="82"/>
      <c r="D201" s="14"/>
      <c r="E201" s="14"/>
      <c r="F201" s="14"/>
      <c r="G201" s="14"/>
      <c r="H201" s="14"/>
      <c r="I201" s="14"/>
      <c r="J201" s="97">
        <f t="normal">IF(AE201="-","-",(AE201/AG200)*$AI$1)</f>
        <v>559.528797996661</v>
      </c>
      <c r="K201" s="97">
        <f t="normal">MIN(J200:J202)</f>
        <v>559.528797996661</v>
      </c>
      <c r="L201" s="71"/>
      <c r="M201" s="97"/>
      <c r="N201" s="97">
        <f t="normal">IF(AF201="-","-",(AF201/AG200)*$AI$1)</f>
        <v>180.503338898164</v>
      </c>
      <c r="O201" s="97">
        <f t="normal">MIN(N200:N202)</f>
        <v>180.503338898164</v>
      </c>
      <c r="P201" s="71"/>
      <c r="Q201" s="97"/>
      <c r="R201" s="71"/>
      <c r="S201" s="103">
        <v>72.31</v>
      </c>
      <c r="T201" s="104"/>
      <c r="U201" s="103"/>
      <c r="V201" s="103">
        <f t="shared" si="74"/>
        <v>98.51</v>
      </c>
      <c r="W201" s="104"/>
      <c r="X201" s="103"/>
      <c r="Y201" s="103">
        <v>1.49</v>
      </c>
      <c r="Z201" s="129" t="s">
        <v>34</v>
      </c>
      <c r="AA201" s="27"/>
      <c r="AB201" s="104" t="s">
        <v>34</v>
      </c>
      <c r="AC201" s="28"/>
      <c r="AE201" s="114">
        <v>496.53</v>
      </c>
      <c r="AF201" s="114">
        <v>160.18</v>
      </c>
      <c r="AG201" s="140"/>
    </row>
    <row r="202" spans="1:33">
      <c r="A202" s="83"/>
      <c r="B202" s="71" t="s">
        <v>162</v>
      </c>
      <c r="C202" s="84"/>
      <c r="D202" s="17"/>
      <c r="E202" s="17"/>
      <c r="F202" s="17"/>
      <c r="G202" s="17"/>
      <c r="H202" s="17"/>
      <c r="I202" s="17"/>
      <c r="J202" s="97" t="str">
        <f t="normal">IF(AE202="-","-",(AE202/AG200)*$AI$1)</f>
        <v>-</v>
      </c>
      <c r="K202" s="97"/>
      <c r="L202" s="71"/>
      <c r="M202" s="97"/>
      <c r="N202" s="97" t="str">
        <f t="normal">IF(AF202="-","-",(AF202/AG200)*$AI$1)</f>
        <v>-</v>
      </c>
      <c r="O202" s="97"/>
      <c r="P202" s="71"/>
      <c r="Q202" s="97"/>
      <c r="R202" s="71"/>
      <c r="S202" s="103">
        <v>72.32</v>
      </c>
      <c r="T202" s="104"/>
      <c r="U202" s="103"/>
      <c r="V202" s="103">
        <f t="shared" si="74"/>
        <v>98.5</v>
      </c>
      <c r="W202" s="104"/>
      <c r="X202" s="103"/>
      <c r="Y202" s="103">
        <v>1.5</v>
      </c>
      <c r="Z202" s="129" t="s">
        <v>34</v>
      </c>
      <c r="AA202" s="29"/>
      <c r="AB202" s="104" t="s">
        <v>34</v>
      </c>
      <c r="AC202" s="30"/>
      <c r="AE202" s="114" t="s">
        <v>34</v>
      </c>
      <c r="AF202" s="114" t="s">
        <v>34</v>
      </c>
      <c r="AG202" s="141"/>
    </row>
    <row r="203" spans="1:33">
      <c r="A203" s="76">
        <v>41172</v>
      </c>
      <c r="B203" s="61" t="s">
        <v>164</v>
      </c>
      <c r="C203" s="64" t="s">
        <v>29</v>
      </c>
      <c r="D203" s="65" t="s">
        <v>30</v>
      </c>
      <c r="E203" s="65" t="s">
        <v>31</v>
      </c>
      <c r="F203" s="65" t="s">
        <v>32</v>
      </c>
      <c r="G203" s="65" t="s">
        <v>33</v>
      </c>
      <c r="H203" s="65" t="s">
        <v>34</v>
      </c>
      <c r="I203" s="65" t="s">
        <v>34</v>
      </c>
      <c r="J203" s="94" t="str">
        <f t="normal">IF(AE203="-","-",(AE203/AG203)*$AI$1)</f>
        <v>-</v>
      </c>
      <c r="K203" s="94">
        <f t="normal">MAX(J203:J205)</f>
        <v>0</v>
      </c>
      <c r="L203" s="61" t="e">
        <v>#DIV/0!</v>
      </c>
      <c r="M203" s="94" t="str">
        <f t="normal">IF(J203="-","-",AVERAGE(J203:J205))</f>
        <v>-</v>
      </c>
      <c r="N203" s="94" t="str">
        <f t="normal">IF(AF203="-","-",(AF203/AG203)*$AI$1)</f>
        <v>-</v>
      </c>
      <c r="O203" s="94">
        <f t="normal">MAX(N203:N205)</f>
        <v>0</v>
      </c>
      <c r="P203" s="61" t="e">
        <v>#DIV/0!</v>
      </c>
      <c r="Q203" s="94" t="str">
        <f t="normal">IF(N203="-","-",AVERAGE(N203:N205))</f>
        <v>-</v>
      </c>
      <c r="R203" s="61" t="str">
        <f t="normal">IF(Q203="-","-",Q203/M203)</f>
        <v>-</v>
      </c>
      <c r="S203" s="101">
        <v>2.18</v>
      </c>
      <c r="T203" s="102">
        <f t="normal">AVERAGE(S203:S205)*10</f>
        <v>22.7333333333333</v>
      </c>
      <c r="U203" s="101">
        <f t="normal">((LARGE(S203:S205,1))-(SMALL(S203:S205,1)))/(((LARGE(S203:S205,1))+(SMALL(S203:S205,1)))/2)*100</f>
        <v>7.92951541850219</v>
      </c>
      <c r="V203" s="101">
        <f t="shared" ref="V203:V208" si="76">100-Y203</f>
        <v>44.96</v>
      </c>
      <c r="W203" s="102">
        <f t="normal">AVERAGE(V203:V205)*10</f>
        <v>450.366666666667</v>
      </c>
      <c r="X203" s="101">
        <f t="normal">((LARGE(V203:V205,1))-(SMALL(V203:V205,1)))/(((LARGE(V203:V205,1))+(SMALL(V203:V205,1)))/2)*100</f>
        <v>0.865224625623961</v>
      </c>
      <c r="Y203" s="101">
        <v>55.04</v>
      </c>
      <c r="Z203" s="134" t="s">
        <v>34</v>
      </c>
      <c r="AA203" s="117" t="str">
        <f t="normal">IF(Z203="-","-",AVERAGE(Z203:Z205))</f>
        <v>-</v>
      </c>
      <c r="AB203" s="102" t="s">
        <v>34</v>
      </c>
      <c r="AC203" s="118" t="str">
        <f t="shared" ref="AC203" si="77">IF(AB203="-","-",AVERAGE(AB203:AB205))</f>
        <v>-</v>
      </c>
      <c r="AD203" s="113"/>
      <c r="AE203" s="94" t="s">
        <v>34</v>
      </c>
      <c r="AF203" s="94" t="s">
        <v>34</v>
      </c>
      <c r="AG203" s="136">
        <v>0.9841</v>
      </c>
    </row>
    <row r="204" spans="1:33">
      <c r="A204" s="77"/>
      <c r="B204" s="61" t="s">
        <v>164</v>
      </c>
      <c r="C204" s="66"/>
      <c r="D204" s="67"/>
      <c r="E204" s="67"/>
      <c r="F204" s="67"/>
      <c r="G204" s="67"/>
      <c r="H204" s="67"/>
      <c r="I204" s="67"/>
      <c r="J204" s="94" t="str">
        <f t="normal">IF(AE204="-","-",(AE204/AG203)*$AI$1)</f>
        <v>-</v>
      </c>
      <c r="K204" s="94">
        <f t="normal">MIN(J203:J205)</f>
        <v>0</v>
      </c>
      <c r="L204" s="61"/>
      <c r="M204" s="94"/>
      <c r="N204" s="94" t="str">
        <f t="normal">IF(AF204="-","-",(AF204/AG203)*$AI$1)</f>
        <v>-</v>
      </c>
      <c r="O204" s="94">
        <f t="normal">MIN(N203:N205)</f>
        <v>0</v>
      </c>
      <c r="P204" s="61"/>
      <c r="Q204" s="94"/>
      <c r="R204" s="61"/>
      <c r="S204" s="101">
        <v>2.28</v>
      </c>
      <c r="T204" s="102"/>
      <c r="U204" s="101"/>
      <c r="V204" s="101">
        <f t="shared" si="76"/>
        <v>44.88</v>
      </c>
      <c r="W204" s="102"/>
      <c r="X204" s="101"/>
      <c r="Y204" s="101">
        <v>55.12</v>
      </c>
      <c r="Z204" s="134" t="s">
        <v>34</v>
      </c>
      <c r="AA204" s="119"/>
      <c r="AB204" s="102" t="s">
        <v>34</v>
      </c>
      <c r="AC204" s="120"/>
      <c r="AD204" s="113"/>
      <c r="AE204" s="94" t="s">
        <v>34</v>
      </c>
      <c r="AF204" s="94" t="s">
        <v>34</v>
      </c>
      <c r="AG204" s="137"/>
    </row>
    <row r="205" spans="1:33">
      <c r="A205" s="78"/>
      <c r="B205" s="61" t="s">
        <v>164</v>
      </c>
      <c r="C205" s="68"/>
      <c r="D205" s="69"/>
      <c r="E205" s="69"/>
      <c r="F205" s="69"/>
      <c r="G205" s="69"/>
      <c r="H205" s="69"/>
      <c r="I205" s="69"/>
      <c r="J205" s="94" t="str">
        <f t="normal">IF(AE205="-","-",(AE205/AG203)*$AI$1)</f>
        <v>-</v>
      </c>
      <c r="K205" s="94"/>
      <c r="L205" s="61"/>
      <c r="M205" s="94"/>
      <c r="N205" s="94" t="str">
        <f t="normal">IF(AF205="-","-",(AF205/AG203)*$AI$1)</f>
        <v>-</v>
      </c>
      <c r="O205" s="94"/>
      <c r="P205" s="61"/>
      <c r="Q205" s="94"/>
      <c r="R205" s="61"/>
      <c r="S205" s="101">
        <v>2.36</v>
      </c>
      <c r="T205" s="102"/>
      <c r="U205" s="101"/>
      <c r="V205" s="101">
        <f t="shared" si="76"/>
        <v>45.27</v>
      </c>
      <c r="W205" s="102"/>
      <c r="X205" s="101"/>
      <c r="Y205" s="101">
        <v>54.73</v>
      </c>
      <c r="Z205" s="134" t="s">
        <v>34</v>
      </c>
      <c r="AA205" s="121"/>
      <c r="AB205" s="102" t="s">
        <v>34</v>
      </c>
      <c r="AC205" s="122"/>
      <c r="AD205" s="113"/>
      <c r="AE205" s="94" t="s">
        <v>34</v>
      </c>
      <c r="AF205" s="94" t="s">
        <v>34</v>
      </c>
      <c r="AG205" s="138"/>
    </row>
    <row r="206" spans="1:33" ht="15" customHeight="1">
      <c r="A206" s="76">
        <v>41172</v>
      </c>
      <c r="B206" s="61" t="s">
        <v>165</v>
      </c>
      <c r="C206" s="64" t="s">
        <v>29</v>
      </c>
      <c r="D206" s="65" t="s">
        <v>30</v>
      </c>
      <c r="E206" s="65" t="s">
        <v>31</v>
      </c>
      <c r="F206" s="65" t="s">
        <v>37</v>
      </c>
      <c r="G206" s="65" t="s">
        <v>38</v>
      </c>
      <c r="H206" s="65" t="s">
        <v>34</v>
      </c>
      <c r="I206" s="65" t="s">
        <v>34</v>
      </c>
      <c r="J206" s="94">
        <f t="normal">IF(AE206="-","-",(AE206/AG206)*$AI$1)</f>
        <v>522.693222233513</v>
      </c>
      <c r="K206" s="94">
        <f t="normal">MAX(J206:J208)</f>
        <v>562.640382074992</v>
      </c>
      <c r="L206" s="61">
        <f t="normal">IF(A206=0,"",(K206-K207)/K207)</f>
        <v>0.0764256319811876</v>
      </c>
      <c r="M206" s="94">
        <f t="normal">IF(J206="-","-",AVERAGE(J206:J208))</f>
        <v>544.371506960675</v>
      </c>
      <c r="N206" s="94">
        <f t="normal">IF(AF206="-","-",(AF206/AG206)*$AI$1)</f>
        <v>279.322833045422</v>
      </c>
      <c r="O206" s="94">
        <f t="normal">MAX(N206:N208)</f>
        <v>314.770450157504</v>
      </c>
      <c r="P206" s="61">
        <f t="normal">IF(A206=0,"",(O206-O207)/O207)</f>
        <v>0.189976351491516</v>
      </c>
      <c r="Q206" s="94">
        <f t="normal">IF(N206="-","-",AVERAGE(N206:N208))</f>
        <v>286.203841073062</v>
      </c>
      <c r="R206" s="61">
        <f t="normal">IF(Q206="-","-",Q206/M206)</f>
        <v>0.525750957596936</v>
      </c>
      <c r="S206" s="101">
        <v>94.79</v>
      </c>
      <c r="T206" s="102">
        <f t="normal">AVERAGE(S206:S208)*10</f>
        <v>946.466666666667</v>
      </c>
      <c r="U206" s="101">
        <f t="normal">((LARGE(S206:S208,1))-(SMALL(S206:S208,1)))/(((LARGE(S206:S208,1))+(SMALL(S206:S208,1)))/2)*100</f>
        <v>0.242936361235811</v>
      </c>
      <c r="V206" s="101">
        <f t="shared" si="76"/>
        <v>99.56</v>
      </c>
      <c r="W206" s="102">
        <f t="normal">AVERAGE(V206:V208)*10</f>
        <v>996.166666666667</v>
      </c>
      <c r="X206" s="101">
        <f t="normal">((LARGE(V206:V208,1))-(SMALL(V206:V208,1)))/(((LARGE(V206:V208,1))+(SMALL(V206:V208,1)))/2)*100</f>
        <v>0.110425136776589</v>
      </c>
      <c r="Y206" s="101">
        <v>0.44</v>
      </c>
      <c r="Z206" s="134" t="s">
        <v>34</v>
      </c>
      <c r="AA206" s="117" t="str">
        <f t="normal">IF(Z206="-","-",AVERAGE(Z206:Z208))</f>
        <v>-</v>
      </c>
      <c r="AB206" s="102" t="s">
        <v>34</v>
      </c>
      <c r="AC206" s="118" t="str">
        <f t="shared" ref="AC206" si="78">IF(AB206="-","-",AVERAGE(AB206:AB208))</f>
        <v>-</v>
      </c>
      <c r="AD206" s="113"/>
      <c r="AE206" s="94">
        <v>476.28</v>
      </c>
      <c r="AF206" s="94">
        <v>254.52</v>
      </c>
      <c r="AG206" s="136">
        <v>0.9841</v>
      </c>
    </row>
    <row r="207" spans="1:33">
      <c r="A207" s="77"/>
      <c r="B207" s="61" t="s">
        <v>165</v>
      </c>
      <c r="C207" s="66"/>
      <c r="D207" s="67"/>
      <c r="E207" s="67"/>
      <c r="F207" s="67"/>
      <c r="G207" s="67"/>
      <c r="H207" s="67"/>
      <c r="I207" s="67"/>
      <c r="J207" s="94">
        <f t="normal">IF(AE207="-","-",(AE207/AG206)*$AI$1)</f>
        <v>562.640382074992</v>
      </c>
      <c r="K207" s="94">
        <f t="normal">MIN(J206:J208)</f>
        <v>522.693222233513</v>
      </c>
      <c r="L207" s="61"/>
      <c r="M207" s="94"/>
      <c r="N207" s="94">
        <f t="normal">IF(AF207="-","-",(AF207/AG206)*$AI$1)</f>
        <v>264.518240016259</v>
      </c>
      <c r="O207" s="94">
        <f t="normal">MIN(N206:N208)</f>
        <v>264.518240016259</v>
      </c>
      <c r="P207" s="61"/>
      <c r="Q207" s="94"/>
      <c r="R207" s="61"/>
      <c r="S207" s="101">
        <v>94.59</v>
      </c>
      <c r="T207" s="102"/>
      <c r="U207" s="101"/>
      <c r="V207" s="101">
        <f t="shared" si="76"/>
        <v>99.62</v>
      </c>
      <c r="W207" s="102"/>
      <c r="X207" s="101"/>
      <c r="Y207" s="101">
        <v>0.38</v>
      </c>
      <c r="Z207" s="134" t="s">
        <v>34</v>
      </c>
      <c r="AA207" s="119"/>
      <c r="AB207" s="102" t="s">
        <v>34</v>
      </c>
      <c r="AC207" s="120"/>
      <c r="AD207" s="113"/>
      <c r="AE207" s="94">
        <v>512.68</v>
      </c>
      <c r="AF207" s="94">
        <v>241.03</v>
      </c>
      <c r="AG207" s="137"/>
    </row>
    <row r="208" spans="1:33">
      <c r="A208" s="78"/>
      <c r="B208" s="61" t="s">
        <v>165</v>
      </c>
      <c r="C208" s="68"/>
      <c r="D208" s="69"/>
      <c r="E208" s="69"/>
      <c r="F208" s="69"/>
      <c r="G208" s="69"/>
      <c r="H208" s="69"/>
      <c r="I208" s="69"/>
      <c r="J208" s="94">
        <f t="normal">IF(AE208="-","-",(AE208/AG206)*$AI$1)</f>
        <v>547.780916573519</v>
      </c>
      <c r="K208" s="94"/>
      <c r="L208" s="61"/>
      <c r="M208" s="94"/>
      <c r="N208" s="94">
        <f t="normal">IF(AF208="-","-",(AF208/AG206)*$AI$1)</f>
        <v>314.770450157504</v>
      </c>
      <c r="O208" s="94"/>
      <c r="P208" s="61"/>
      <c r="Q208" s="94"/>
      <c r="R208" s="61"/>
      <c r="S208" s="101">
        <v>94.56</v>
      </c>
      <c r="T208" s="102"/>
      <c r="U208" s="101"/>
      <c r="V208" s="101">
        <f t="shared" si="76"/>
        <v>99.67</v>
      </c>
      <c r="W208" s="102"/>
      <c r="X208" s="101"/>
      <c r="Y208" s="101">
        <v>0.33</v>
      </c>
      <c r="Z208" s="134" t="s">
        <v>34</v>
      </c>
      <c r="AA208" s="121"/>
      <c r="AB208" s="102" t="s">
        <v>34</v>
      </c>
      <c r="AC208" s="122"/>
      <c r="AD208" s="113"/>
      <c r="AE208" s="94">
        <v>499.14</v>
      </c>
      <c r="AF208" s="94">
        <v>286.82</v>
      </c>
      <c r="AG208" s="138"/>
    </row>
    <row r="209" spans="1:33">
      <c r="A209" s="85">
        <v>41172</v>
      </c>
      <c r="B209" s="74" t="s">
        <v>166</v>
      </c>
      <c r="C209" s="86" t="s">
        <v>167</v>
      </c>
      <c r="D209" s="87" t="s">
        <v>41</v>
      </c>
      <c r="E209" s="87" t="s">
        <v>74</v>
      </c>
      <c r="F209" s="87" t="s">
        <v>85</v>
      </c>
      <c r="G209" s="87" t="s">
        <v>168</v>
      </c>
      <c r="H209" s="87" t="s">
        <v>48</v>
      </c>
      <c r="I209" s="87" t="s">
        <v>34</v>
      </c>
      <c r="J209" s="98">
        <f t="normal">IF(AE209="-","-",(AE209/AG209)*$AI$1)</f>
        <v>145.115740270298</v>
      </c>
      <c r="K209" s="98">
        <f t="normal">MAX(J209:J211)</f>
        <v>157.912000812926</v>
      </c>
      <c r="L209" s="74">
        <f t="normal">IF(A209=0,"",(K209-K210)/K210)</f>
        <v>0.0881796869091734</v>
      </c>
      <c r="M209" s="98">
        <f t="normal">IF(J209="-","-",AVERAGE(J209:J211))</f>
        <v>152.622294482268</v>
      </c>
      <c r="N209" s="98">
        <f t="normal">IF(AF209="-","-",(AF209/AG209)*$AI$1)</f>
        <v>118.063611421604</v>
      </c>
      <c r="O209" s="98">
        <f t="normal">MAX(N209:N211)</f>
        <v>129.970937912814</v>
      </c>
      <c r="P209" s="74">
        <f t="normal">IF(A209=0,"",(O209-O210)/O210)</f>
        <v>0.100855177542294</v>
      </c>
      <c r="Q209" s="98">
        <f t="normal">IF(N209="-","-",AVERAGE(N209:N211))</f>
        <v>124.030078244081</v>
      </c>
      <c r="R209" s="74">
        <f t="normal">IF(Q209="-","-",Q209/M209)</f>
        <v>0.812660290980561</v>
      </c>
      <c r="S209" s="105">
        <v>0.49</v>
      </c>
      <c r="T209" s="106">
        <f t="normal">AVERAGE(S209:S211)*10</f>
        <v>4.86666666666667</v>
      </c>
      <c r="U209" s="105">
        <f t="normal">((LARGE(S209:S211,1))-(SMALL(S209:S211,1)))/(((LARGE(S209:S211,1))+(SMALL(S209:S211,1)))/2)*100</f>
        <v>2.06185567010309</v>
      </c>
      <c r="V209" s="105">
        <f t="shared" si="74"/>
        <v>50.94</v>
      </c>
      <c r="W209" s="106">
        <f t="normal">AVERAGE(V209:V211)*10</f>
        <v>498.533333333333</v>
      </c>
      <c r="X209" s="105">
        <f t="normal">((LARGE(V209:V211,1))-(SMALL(V209:V211,1)))/(((LARGE(V209:V211,1))+(SMALL(V209:V211,1)))/2)*100</f>
        <v>3.71925614877024</v>
      </c>
      <c r="Y209" s="105">
        <v>49.06</v>
      </c>
      <c r="Z209" s="130" t="s">
        <v>34</v>
      </c>
      <c r="AA209" s="123" t="str">
        <f t="normal">IF(Z209="-","-",AVERAGE(Z209:Z211))</f>
        <v>-</v>
      </c>
      <c r="AB209" s="106">
        <v>7.52</v>
      </c>
      <c r="AC209" s="124">
        <f t="shared" ref="AC209" si="79">IF(AB209="-","-",AVERAGE(AB209:AB211))</f>
        <v>7.52</v>
      </c>
      <c r="AE209" s="114">
        <v>132.23</v>
      </c>
      <c r="AF209" s="114">
        <v>107.58</v>
      </c>
      <c r="AG209" s="139">
        <v>0.9841</v>
      </c>
    </row>
    <row r="210" spans="1:33">
      <c r="A210" s="88"/>
      <c r="B210" s="74" t="s">
        <v>166</v>
      </c>
      <c r="C210" s="89"/>
      <c r="D210" s="15"/>
      <c r="E210" s="15"/>
      <c r="F210" s="15"/>
      <c r="G210" s="15"/>
      <c r="H210" s="15"/>
      <c r="I210" s="15"/>
      <c r="J210" s="98">
        <f t="normal">IF(AE210="-","-",(AE210/AG209)*$AI$1)</f>
        <v>157.912000812926</v>
      </c>
      <c r="K210" s="98">
        <f t="normal">MIN(J209:J211)</f>
        <v>145.115740270298</v>
      </c>
      <c r="L210" s="74"/>
      <c r="M210" s="98"/>
      <c r="N210" s="98">
        <f t="normal">IF(AF210="-","-",(AF210/AG209)*$AI$1)</f>
        <v>129.970937912814</v>
      </c>
      <c r="O210" s="98">
        <f t="normal">MIN(N209:N211)</f>
        <v>118.063611421604</v>
      </c>
      <c r="P210" s="74"/>
      <c r="Q210" s="98"/>
      <c r="R210" s="74"/>
      <c r="S210" s="105">
        <v>0.49</v>
      </c>
      <c r="T210" s="106"/>
      <c r="U210" s="105"/>
      <c r="V210" s="105">
        <f t="shared" si="74"/>
        <v>49.54</v>
      </c>
      <c r="W210" s="106"/>
      <c r="X210" s="105"/>
      <c r="Y210" s="105">
        <v>50.46</v>
      </c>
      <c r="Z210" s="130" t="s">
        <v>34</v>
      </c>
      <c r="AA210" s="125"/>
      <c r="AB210" s="106" t="s">
        <v>34</v>
      </c>
      <c r="AC210" s="126"/>
      <c r="AE210" s="114">
        <v>143.89</v>
      </c>
      <c r="AF210" s="114">
        <v>118.43</v>
      </c>
      <c r="AG210" s="140"/>
    </row>
    <row r="211" spans="1:33">
      <c r="A211" s="90"/>
      <c r="B211" s="74" t="s">
        <v>166</v>
      </c>
      <c r="C211" s="91"/>
      <c r="D211" s="18"/>
      <c r="E211" s="18"/>
      <c r="F211" s="18"/>
      <c r="G211" s="18"/>
      <c r="H211" s="18"/>
      <c r="I211" s="18"/>
      <c r="J211" s="98">
        <f t="normal">IF(AE211="-","-",(AE211/AG209)*$AI$1)</f>
        <v>154.839142363581</v>
      </c>
      <c r="K211" s="98"/>
      <c r="L211" s="74"/>
      <c r="M211" s="98"/>
      <c r="N211" s="98">
        <f t="normal">IF(AF211="-","-",(AF211/AG209)*$AI$1)</f>
        <v>124.055685397825</v>
      </c>
      <c r="O211" s="98"/>
      <c r="P211" s="74"/>
      <c r="Q211" s="98"/>
      <c r="R211" s="74"/>
      <c r="S211" s="105">
        <v>0.48</v>
      </c>
      <c r="T211" s="106"/>
      <c r="U211" s="105"/>
      <c r="V211" s="105">
        <f t="shared" si="74"/>
        <v>49.08</v>
      </c>
      <c r="W211" s="106"/>
      <c r="X211" s="105"/>
      <c r="Y211" s="105">
        <v>50.92</v>
      </c>
      <c r="Z211" s="130" t="s">
        <v>34</v>
      </c>
      <c r="AA211" s="127"/>
      <c r="AB211" s="106" t="s">
        <v>34</v>
      </c>
      <c r="AC211" s="128"/>
      <c r="AE211" s="114">
        <v>141.09</v>
      </c>
      <c r="AF211" s="114">
        <v>113.04</v>
      </c>
      <c r="AG211" s="141"/>
    </row>
    <row r="212" spans="1:33">
      <c r="A212" s="85">
        <v>41172</v>
      </c>
      <c r="B212" s="74" t="s">
        <v>169</v>
      </c>
      <c r="C212" s="86" t="s">
        <v>167</v>
      </c>
      <c r="D212" s="87" t="s">
        <v>41</v>
      </c>
      <c r="E212" s="87" t="s">
        <v>74</v>
      </c>
      <c r="F212" s="87" t="s">
        <v>85</v>
      </c>
      <c r="G212" s="87" t="s">
        <v>168</v>
      </c>
      <c r="H212" s="87" t="s">
        <v>48</v>
      </c>
      <c r="I212" s="87" t="s">
        <v>34</v>
      </c>
      <c r="J212" s="98">
        <f t="normal">IF(AE212="-","-",(AE212/AG212)*$AI$1)</f>
        <v>67.756528808048</v>
      </c>
      <c r="K212" s="98">
        <f t="normal">MAX(J212:J214)</f>
        <v>184.788537750229</v>
      </c>
      <c r="L212" s="74">
        <f t="normal">IF(A212=0,"",(K212-K213)/K213)</f>
        <v>1.72724327826369</v>
      </c>
      <c r="M212" s="98">
        <f t="normal">IF(J212="-","-",AVERAGE(J212:J214))</f>
        <v>136.442231480541</v>
      </c>
      <c r="N212" s="98">
        <f t="normal">IF(AF212="-","-",(AF212/AG212)*$AI$1)</f>
        <v>58.790366832639</v>
      </c>
      <c r="O212" s="98">
        <f t="normal">MAX(N212:N214)</f>
        <v>142.405040138197</v>
      </c>
      <c r="P212" s="74">
        <f t="normal">IF(A212=0,"",(O212-O213)/O213)</f>
        <v>1.4222512600336</v>
      </c>
      <c r="Q212" s="98">
        <f t="normal">IF(N212="-","-",AVERAGE(N212:N214))</f>
        <v>104.184534092064</v>
      </c>
      <c r="R212" s="74">
        <f t="normal">IF(Q212="-","-",Q212/M212)</f>
        <v>0.763579816612151</v>
      </c>
      <c r="S212" s="105">
        <v>0.38</v>
      </c>
      <c r="T212" s="106">
        <f t="normal">AVERAGE(S212:S214)*10</f>
        <v>3.96666666666667</v>
      </c>
      <c r="U212" s="105">
        <f t="normal">((LARGE(S212:S214,1))-(SMALL(S212:S214,1)))/(((LARGE(S212:S214,1))+(SMALL(S212:S214,1)))/2)*100</f>
        <v>9.99999999999999</v>
      </c>
      <c r="V212" s="105">
        <f t="shared" si="74"/>
        <v>47.53</v>
      </c>
      <c r="W212" s="106">
        <f t="normal">AVERAGE(V212:V214)*10</f>
        <v>473.066666666667</v>
      </c>
      <c r="X212" s="105">
        <f t="normal">((LARGE(V212:V214,1))-(SMALL(V212:V214,1)))/(((LARGE(V212:V214,1))+(SMALL(V212:V214,1)))/2)*100</f>
        <v>1.7586608750927</v>
      </c>
      <c r="Y212" s="105">
        <v>52.47</v>
      </c>
      <c r="Z212" s="130" t="s">
        <v>34</v>
      </c>
      <c r="AA212" s="123" t="str">
        <f t="normal">IF(Z212="-","-",AVERAGE(Z212:Z214))</f>
        <v>-</v>
      </c>
      <c r="AB212" s="106">
        <v>7.45</v>
      </c>
      <c r="AC212" s="124">
        <f t="shared" ref="AC212" si="80">IF(AB212="-","-",AVERAGE(AB212:AB214))</f>
        <v>7.45</v>
      </c>
      <c r="AE212" s="114">
        <v>61.74</v>
      </c>
      <c r="AF212" s="114">
        <v>53.57</v>
      </c>
      <c r="AG212" s="139">
        <v>0.9841</v>
      </c>
    </row>
    <row r="213" spans="1:33">
      <c r="A213" s="88"/>
      <c r="B213" s="74" t="s">
        <v>169</v>
      </c>
      <c r="C213" s="89"/>
      <c r="D213" s="15"/>
      <c r="E213" s="15"/>
      <c r="F213" s="15"/>
      <c r="G213" s="15"/>
      <c r="H213" s="15"/>
      <c r="I213" s="15"/>
      <c r="J213" s="98">
        <f t="normal">IF(AE213="-","-",(AE213/AG212)*$AI$1)</f>
        <v>156.781627883345</v>
      </c>
      <c r="K213" s="98">
        <f t="normal">MIN(J212:J214)</f>
        <v>67.756528808048</v>
      </c>
      <c r="L213" s="74"/>
      <c r="M213" s="98"/>
      <c r="N213" s="98">
        <f t="normal">IF(AF213="-","-",(AF213/AG212)*$AI$1)</f>
        <v>111.358195305355</v>
      </c>
      <c r="O213" s="98">
        <f t="normal">MIN(N212:N214)</f>
        <v>58.790366832639</v>
      </c>
      <c r="P213" s="74"/>
      <c r="Q213" s="98"/>
      <c r="R213" s="74"/>
      <c r="S213" s="105">
        <v>0.42</v>
      </c>
      <c r="T213" s="106"/>
      <c r="U213" s="105"/>
      <c r="V213" s="105">
        <f t="shared" si="74"/>
        <v>47.61</v>
      </c>
      <c r="W213" s="106"/>
      <c r="X213" s="105"/>
      <c r="Y213" s="105">
        <v>52.39</v>
      </c>
      <c r="Z213" s="130" t="s">
        <v>34</v>
      </c>
      <c r="AA213" s="125"/>
      <c r="AB213" s="106" t="s">
        <v>34</v>
      </c>
      <c r="AC213" s="126"/>
      <c r="AE213" s="114">
        <v>142.86</v>
      </c>
      <c r="AF213" s="114">
        <v>101.47</v>
      </c>
      <c r="AG213" s="140"/>
    </row>
    <row r="214" spans="1:33">
      <c r="A214" s="90"/>
      <c r="B214" s="74" t="s">
        <v>169</v>
      </c>
      <c r="C214" s="91"/>
      <c r="D214" s="18"/>
      <c r="E214" s="18"/>
      <c r="F214" s="18"/>
      <c r="G214" s="18"/>
      <c r="H214" s="18"/>
      <c r="I214" s="18"/>
      <c r="J214" s="98">
        <f t="normal">IF(AE214="-","-",(AE214/AG212)*$AI$1)</f>
        <v>184.788537750229</v>
      </c>
      <c r="K214" s="98"/>
      <c r="L214" s="74"/>
      <c r="M214" s="98"/>
      <c r="N214" s="98">
        <f t="normal">IF(AF214="-","-",(AF214/AG212)*$AI$1)</f>
        <v>142.405040138197</v>
      </c>
      <c r="O214" s="98"/>
      <c r="P214" s="74"/>
      <c r="Q214" s="98"/>
      <c r="R214" s="74"/>
      <c r="S214" s="105">
        <v>0.39</v>
      </c>
      <c r="T214" s="106"/>
      <c r="U214" s="105"/>
      <c r="V214" s="105">
        <f t="shared" si="74"/>
        <v>46.78</v>
      </c>
      <c r="W214" s="106"/>
      <c r="X214" s="105"/>
      <c r="Y214" s="105">
        <v>53.22</v>
      </c>
      <c r="Z214" s="130" t="s">
        <v>34</v>
      </c>
      <c r="AA214" s="127"/>
      <c r="AB214" s="106" t="s">
        <v>34</v>
      </c>
      <c r="AC214" s="128"/>
      <c r="AE214" s="114">
        <v>168.38</v>
      </c>
      <c r="AF214" s="114">
        <v>129.76</v>
      </c>
      <c r="AG214" s="141"/>
    </row>
    <row r="215" spans="1:33">
      <c r="A215" s="76">
        <v>41169</v>
      </c>
      <c r="B215" s="61" t="s">
        <v>170</v>
      </c>
      <c r="C215" s="64" t="s">
        <v>29</v>
      </c>
      <c r="D215" s="65" t="s">
        <v>30</v>
      </c>
      <c r="E215" s="65" t="s">
        <v>31</v>
      </c>
      <c r="F215" s="65" t="s">
        <v>32</v>
      </c>
      <c r="G215" s="65" t="s">
        <v>33</v>
      </c>
      <c r="H215" s="65" t="s">
        <v>34</v>
      </c>
      <c r="I215" s="65" t="s">
        <v>34</v>
      </c>
      <c r="J215" s="94" t="str">
        <f t="normal">IF(AE215="-","-",(AE215/AG215)*$AI$1)</f>
        <v>-</v>
      </c>
      <c r="K215" s="94">
        <f t="normal">MAX(J215:J217)</f>
        <v>0</v>
      </c>
      <c r="L215" s="61" t="e">
        <v>#DIV/0!</v>
      </c>
      <c r="M215" s="94" t="str">
        <f t="normal">IF(J215="-","-",AVERAGE(J215:J217))</f>
        <v>-</v>
      </c>
      <c r="N215" s="94" t="str">
        <f t="normal">IF(AF215="-","-",(AF215/AG215)*$AI$1)</f>
        <v>-</v>
      </c>
      <c r="O215" s="94">
        <f t="normal">MAX(N215:N217)</f>
        <v>0</v>
      </c>
      <c r="P215" s="61" t="e">
        <v>#DIV/0!</v>
      </c>
      <c r="Q215" s="94" t="str">
        <f t="normal">IF(N215="-","-",AVERAGE(N215:N217))</f>
        <v>-</v>
      </c>
      <c r="R215" s="61" t="str">
        <f t="normal">IF(Q215="-","-",Q215/M215)</f>
        <v>-</v>
      </c>
      <c r="S215" s="101">
        <v>1.18</v>
      </c>
      <c r="T215" s="102">
        <f t="normal">AVERAGE(S215:S217)*10</f>
        <v>12.2333333333333</v>
      </c>
      <c r="U215" s="101">
        <f t="normal">((LARGE(S215:S217,1))-(SMALL(S215:S217,1)))/(((LARGE(S215:S217,1))+(SMALL(S215:S217,1)))/2)*100</f>
        <v>10.4417670682731</v>
      </c>
      <c r="V215" s="101">
        <f t="shared" ref="V215:V223" si="81">100-Y215</f>
        <v>46.17</v>
      </c>
      <c r="W215" s="102">
        <f t="normal">AVERAGE(V215:V217)*10</f>
        <v>471.533333333333</v>
      </c>
      <c r="X215" s="101">
        <f t="normal">((LARGE(V215:V217,1))-(SMALL(V215:V217,1)))/(((LARGE(V215:V217,1))+(SMALL(V215:V217,1)))/2)*100</f>
        <v>3.17595651710539</v>
      </c>
      <c r="Y215" s="101">
        <v>53.83</v>
      </c>
      <c r="Z215" s="134" t="s">
        <v>34</v>
      </c>
      <c r="AA215" s="117" t="str">
        <f t="normal">IF(Z215="-","-",AVERAGE(Z215:Z217))</f>
        <v>-</v>
      </c>
      <c r="AB215" s="102" t="s">
        <v>34</v>
      </c>
      <c r="AC215" s="118" t="str">
        <f t="shared" ref="AC215" si="82">IF(AB215="-","-",AVERAGE(AB215:AB217))</f>
        <v>-</v>
      </c>
      <c r="AD215" s="113"/>
      <c r="AE215" s="94" t="s">
        <v>34</v>
      </c>
      <c r="AF215" s="94" t="s">
        <v>34</v>
      </c>
      <c r="AG215" s="136">
        <v>0.9841</v>
      </c>
    </row>
    <row r="216" spans="1:33">
      <c r="A216" s="77"/>
      <c r="B216" s="61" t="s">
        <v>170</v>
      </c>
      <c r="C216" s="66"/>
      <c r="D216" s="67"/>
      <c r="E216" s="67"/>
      <c r="F216" s="67"/>
      <c r="G216" s="67"/>
      <c r="H216" s="67"/>
      <c r="I216" s="67"/>
      <c r="J216" s="94" t="str">
        <f t="normal">IF(AE216="-","-",(AE216/AG215)*$AI$1)</f>
        <v>-</v>
      </c>
      <c r="K216" s="94">
        <f t="normal">MIN(J215:J217)</f>
        <v>0</v>
      </c>
      <c r="L216" s="61"/>
      <c r="M216" s="94"/>
      <c r="N216" s="94" t="str">
        <f t="normal">IF(AF216="-","-",(AF216/AG215)*$AI$1)</f>
        <v>-</v>
      </c>
      <c r="O216" s="94">
        <f t="normal">MIN(N215:N217)</f>
        <v>0</v>
      </c>
      <c r="P216" s="61"/>
      <c r="Q216" s="94"/>
      <c r="R216" s="61"/>
      <c r="S216" s="101">
        <v>1.18</v>
      </c>
      <c r="T216" s="102"/>
      <c r="U216" s="101"/>
      <c r="V216" s="101">
        <f t="shared" si="81"/>
        <v>47.66</v>
      </c>
      <c r="W216" s="102"/>
      <c r="X216" s="101"/>
      <c r="Y216" s="101">
        <v>52.34</v>
      </c>
      <c r="Z216" s="134" t="s">
        <v>34</v>
      </c>
      <c r="AA216" s="119"/>
      <c r="AB216" s="102" t="s">
        <v>34</v>
      </c>
      <c r="AC216" s="120"/>
      <c r="AD216" s="113"/>
      <c r="AE216" s="94" t="s">
        <v>34</v>
      </c>
      <c r="AF216" s="94" t="s">
        <v>34</v>
      </c>
      <c r="AG216" s="137"/>
    </row>
    <row r="217" spans="1:33">
      <c r="A217" s="78"/>
      <c r="B217" s="61" t="s">
        <v>170</v>
      </c>
      <c r="C217" s="68"/>
      <c r="D217" s="69"/>
      <c r="E217" s="69"/>
      <c r="F217" s="69"/>
      <c r="G217" s="69"/>
      <c r="H217" s="69"/>
      <c r="I217" s="69"/>
      <c r="J217" s="94" t="str">
        <f t="normal">IF(AE217="-","-",(AE217/AG215)*$AI$1)</f>
        <v>-</v>
      </c>
      <c r="K217" s="94"/>
      <c r="L217" s="61"/>
      <c r="M217" s="94"/>
      <c r="N217" s="94" t="str">
        <f t="normal">IF(AF217="-","-",(AF217/AG215)*$AI$1)</f>
        <v>-</v>
      </c>
      <c r="O217" s="94"/>
      <c r="P217" s="61"/>
      <c r="Q217" s="94"/>
      <c r="R217" s="61"/>
      <c r="S217" s="101">
        <v>1.31</v>
      </c>
      <c r="T217" s="102"/>
      <c r="U217" s="101"/>
      <c r="V217" s="101">
        <f t="shared" si="81"/>
        <v>47.63</v>
      </c>
      <c r="W217" s="102"/>
      <c r="X217" s="101"/>
      <c r="Y217" s="101">
        <v>52.37</v>
      </c>
      <c r="Z217" s="134" t="s">
        <v>34</v>
      </c>
      <c r="AA217" s="121"/>
      <c r="AB217" s="102" t="s">
        <v>34</v>
      </c>
      <c r="AC217" s="122"/>
      <c r="AD217" s="113"/>
      <c r="AE217" s="94" t="s">
        <v>34</v>
      </c>
      <c r="AF217" s="94" t="s">
        <v>34</v>
      </c>
      <c r="AG217" s="138"/>
    </row>
    <row r="218" spans="1:33" ht="15" customHeight="1">
      <c r="A218" s="76">
        <v>41169</v>
      </c>
      <c r="B218" s="61" t="s">
        <v>171</v>
      </c>
      <c r="C218" s="64" t="s">
        <v>29</v>
      </c>
      <c r="D218" s="65" t="s">
        <v>30</v>
      </c>
      <c r="E218" s="65" t="s">
        <v>31</v>
      </c>
      <c r="F218" s="65" t="s">
        <v>37</v>
      </c>
      <c r="G218" s="65" t="s">
        <v>38</v>
      </c>
      <c r="H218" s="65" t="s">
        <v>34</v>
      </c>
      <c r="I218" s="65" t="s">
        <v>34</v>
      </c>
      <c r="J218" s="94">
        <f t="normal">IF(AE218="-","-",(AE218/AG218)*$AI$1)</f>
        <v>485.32506859059</v>
      </c>
      <c r="K218" s="94">
        <f t="normal">MAX(J218:J220)</f>
        <v>617.622599329336</v>
      </c>
      <c r="L218" s="61">
        <f t="normal">IF(A218=0,"",(K218-K219)/K219)</f>
        <v>0.272595708115686</v>
      </c>
      <c r="M218" s="94">
        <f t="normal">IF(J218="-","-",AVERAGE(J218:J220))</f>
        <v>557.731124885682</v>
      </c>
      <c r="N218" s="94">
        <f t="normal">IF(AF218="-","-",(AF218/AG218)*$AI$1)</f>
        <v>431.956102022152</v>
      </c>
      <c r="O218" s="94">
        <f t="normal">MAX(N218:N220)</f>
        <v>431.956102022152</v>
      </c>
      <c r="P218" s="61">
        <f t="normal">IF(A218=0,"",(O218-O219)/O219)</f>
        <v>0.0947017104714228</v>
      </c>
      <c r="Q218" s="94">
        <f t="normal">IF(N218="-","-",AVERAGE(N218:N220))</f>
        <v>412.399552890966</v>
      </c>
      <c r="R218" s="61">
        <f t="normal">IF(Q218="-","-",Q218/M218)</f>
        <v>0.739423594075901</v>
      </c>
      <c r="S218" s="101">
        <v>94.79</v>
      </c>
      <c r="T218" s="102">
        <f t="normal">AVERAGE(S218:S220)*10</f>
        <v>946.466666666667</v>
      </c>
      <c r="U218" s="101">
        <f t="normal">((LARGE(S218:S220,1))-(SMALL(S218:S220,1)))/(((LARGE(S218:S220,1))+(SMALL(S218:S220,1)))/2)*100</f>
        <v>0.242936361235811</v>
      </c>
      <c r="V218" s="101">
        <f t="shared" si="81"/>
        <v>99.56</v>
      </c>
      <c r="W218" s="102">
        <f t="normal">AVERAGE(V218:V220)*10</f>
        <v>996.166666666667</v>
      </c>
      <c r="X218" s="101">
        <v>0.110425136776589</v>
      </c>
      <c r="Y218" s="101">
        <v>0.44</v>
      </c>
      <c r="Z218" s="134" t="s">
        <v>34</v>
      </c>
      <c r="AA218" s="117" t="str">
        <f t="normal">IF(Z218="-","-",AVERAGE(Z218:Z220))</f>
        <v>-</v>
      </c>
      <c r="AB218" s="102" t="s">
        <v>34</v>
      </c>
      <c r="AC218" s="118" t="s">
        <v>34</v>
      </c>
      <c r="AD218" s="113"/>
      <c r="AE218" s="94">
        <v>442.23</v>
      </c>
      <c r="AF218" s="94">
        <v>393.6</v>
      </c>
      <c r="AG218" s="136">
        <v>0.9841</v>
      </c>
    </row>
    <row r="219" spans="1:33">
      <c r="A219" s="77"/>
      <c r="B219" s="61" t="s">
        <v>171</v>
      </c>
      <c r="C219" s="66"/>
      <c r="D219" s="67"/>
      <c r="E219" s="67"/>
      <c r="F219" s="67"/>
      <c r="G219" s="67"/>
      <c r="H219" s="67"/>
      <c r="I219" s="67"/>
      <c r="J219" s="94">
        <f t="normal">IF(AE219="-","-",(AE219/AG218)*$AI$1)</f>
        <v>570.24570673712</v>
      </c>
      <c r="K219" s="94">
        <f t="normal">MIN(J218:J220)</f>
        <v>485.32506859059</v>
      </c>
      <c r="L219" s="61"/>
      <c r="M219" s="94"/>
      <c r="N219" s="94">
        <f t="normal">IF(AF219="-","-",(AF219/AG218)*$AI$1)</f>
        <v>394.58794837923</v>
      </c>
      <c r="O219" s="94">
        <f t="normal">MIN(N218:N220)</f>
        <v>394.58794837923</v>
      </c>
      <c r="P219" s="61"/>
      <c r="Q219" s="94"/>
      <c r="R219" s="61"/>
      <c r="S219" s="101">
        <v>94.59</v>
      </c>
      <c r="T219" s="102"/>
      <c r="U219" s="101"/>
      <c r="V219" s="101">
        <f t="shared" si="81"/>
        <v>99.62</v>
      </c>
      <c r="W219" s="102"/>
      <c r="X219" s="101"/>
      <c r="Y219" s="101">
        <v>0.38</v>
      </c>
      <c r="Z219" s="134" t="s">
        <v>34</v>
      </c>
      <c r="AA219" s="119"/>
      <c r="AB219" s="102" t="s">
        <v>34</v>
      </c>
      <c r="AC219" s="120"/>
      <c r="AD219" s="113"/>
      <c r="AE219" s="94">
        <v>519.61</v>
      </c>
      <c r="AF219" s="94">
        <v>359.55</v>
      </c>
      <c r="AG219" s="137"/>
    </row>
    <row r="220" spans="1:33">
      <c r="A220" s="78"/>
      <c r="B220" s="61" t="s">
        <v>171</v>
      </c>
      <c r="C220" s="68"/>
      <c r="D220" s="69"/>
      <c r="E220" s="69"/>
      <c r="F220" s="69"/>
      <c r="G220" s="69"/>
      <c r="H220" s="69"/>
      <c r="I220" s="69"/>
      <c r="J220" s="94">
        <f t="normal">IF(AE220="-","-",(AE220/AG218)*$AI$1)</f>
        <v>617.622599329336</v>
      </c>
      <c r="K220" s="94"/>
      <c r="L220" s="61"/>
      <c r="M220" s="94"/>
      <c r="N220" s="94">
        <f t="normal">IF(AF220="-","-",(AF220/AG218)*$AI$1)</f>
        <v>410.654608271517</v>
      </c>
      <c r="O220" s="94"/>
      <c r="P220" s="61"/>
      <c r="Q220" s="94"/>
      <c r="R220" s="61"/>
      <c r="S220" s="101">
        <v>94.56</v>
      </c>
      <c r="T220" s="102"/>
      <c r="U220" s="101"/>
      <c r="V220" s="101">
        <f t="shared" si="81"/>
        <v>99.67</v>
      </c>
      <c r="W220" s="102"/>
      <c r="X220" s="101"/>
      <c r="Y220" s="101">
        <v>0.33</v>
      </c>
      <c r="Z220" s="134" t="s">
        <v>34</v>
      </c>
      <c r="AA220" s="121"/>
      <c r="AB220" s="102" t="s">
        <v>34</v>
      </c>
      <c r="AC220" s="122"/>
      <c r="AD220" s="113"/>
      <c r="AE220" s="94">
        <v>562.78</v>
      </c>
      <c r="AF220" s="94">
        <v>374.19</v>
      </c>
      <c r="AG220" s="138"/>
    </row>
    <row r="221" spans="1:33" ht="15" customHeight="1">
      <c r="A221" s="76">
        <v>41169</v>
      </c>
      <c r="B221" s="61" t="s">
        <v>172</v>
      </c>
      <c r="C221" s="64" t="s">
        <v>29</v>
      </c>
      <c r="D221" s="65" t="s">
        <v>30</v>
      </c>
      <c r="E221" s="65" t="s">
        <v>31</v>
      </c>
      <c r="F221" s="65" t="s">
        <v>37</v>
      </c>
      <c r="G221" s="65" t="s">
        <v>140</v>
      </c>
      <c r="H221" s="65" t="s">
        <v>34</v>
      </c>
      <c r="I221" s="65" t="s">
        <v>34</v>
      </c>
      <c r="J221" s="94">
        <f t="normal">IF(AE221="-","-",(AE221/AG221)*$AI$1)</f>
        <v>510.555431358602</v>
      </c>
      <c r="K221" s="94">
        <f t="normal">MAX(J221:J223)</f>
        <v>588.660908444264</v>
      </c>
      <c r="L221" s="61">
        <f t="normal">IF(A221=0,"",(K221-K222)/K222)</f>
        <v>0.152981385151111</v>
      </c>
      <c r="M221" s="94">
        <f t="normal">IF(J221="-","-",AVERAGE(J221:J223))</f>
        <v>550.744030078244</v>
      </c>
      <c r="N221" s="94">
        <f t="normal">IF(AF221="-","-",(AF221/AG221)*$AI$1)</f>
        <v>355.03587033838</v>
      </c>
      <c r="O221" s="94">
        <f t="normal">MAX(N221:N223)</f>
        <v>360.28167869119</v>
      </c>
      <c r="P221" s="61">
        <f t="normal">IF(A221=0,"",(O221-O222)/O222)</f>
        <v>0.0147754319804646</v>
      </c>
      <c r="Q221" s="94">
        <f t="normal">IF(N221="-","-",AVERAGE(N221:N223))</f>
        <v>357.658774514785</v>
      </c>
      <c r="R221" s="61">
        <f t="normal">IF(Q221="-","-",Q221/M221)</f>
        <v>0.649410170572294</v>
      </c>
      <c r="S221" s="101">
        <v>95.02</v>
      </c>
      <c r="T221" s="102">
        <f t="normal">AVERAGE(S221:S223)*10</f>
        <v>949.666666666667</v>
      </c>
      <c r="U221" s="101">
        <f t="normal">((LARGE(S221:S223,1))-(SMALL(S221:S223,1)))/(((LARGE(S221:S223,1))+(SMALL(S221:S223,1)))/2)*100</f>
        <v>0.115832148686358</v>
      </c>
      <c r="V221" s="101">
        <f t="shared" si="81"/>
        <v>99.91</v>
      </c>
      <c r="W221" s="102">
        <f t="normal">AVERAGE(V221:V223)*10</f>
        <v>999.233333333333</v>
      </c>
      <c r="X221" s="101">
        <f t="normal">((LARGE(V221:V223,1))-(SMALL(V221:V223,1)))/(((LARGE(V221:V223,1))+(SMALL(V221:V223,1)))/2)*100</f>
        <v>0.0200160128102584</v>
      </c>
      <c r="Y221" s="101">
        <v>0.09</v>
      </c>
      <c r="Z221" s="134" t="s">
        <v>34</v>
      </c>
      <c r="AA221" s="117" t="str">
        <f t="normal">IF(Z221="-","-",AVERAGE(Z221:Z223))</f>
        <v>-</v>
      </c>
      <c r="AB221" s="102" t="s">
        <v>34</v>
      </c>
      <c r="AC221" s="118" t="str">
        <f t="shared" ref="AC221" si="83">IF(AB221="-","-",AVERAGE(AB221:AB223))</f>
        <v>-</v>
      </c>
      <c r="AD221" s="113"/>
      <c r="AE221" s="94">
        <v>465.22</v>
      </c>
      <c r="AF221" s="94">
        <v>323.51</v>
      </c>
      <c r="AG221" s="136">
        <v>0.9841</v>
      </c>
    </row>
    <row r="222" spans="1:33">
      <c r="A222" s="77"/>
      <c r="B222" s="61" t="s">
        <v>172</v>
      </c>
      <c r="C222" s="66"/>
      <c r="D222" s="67"/>
      <c r="E222" s="67"/>
      <c r="F222" s="67"/>
      <c r="G222" s="67"/>
      <c r="H222" s="67"/>
      <c r="I222" s="67"/>
      <c r="J222" s="94">
        <f t="normal">IF(AE222="-","-",(AE222/AG221)*$AI$1)</f>
        <v>553.015750431867</v>
      </c>
      <c r="K222" s="94">
        <f t="normal">MIN(J221:J223)</f>
        <v>510.555431358602</v>
      </c>
      <c r="L222" s="61"/>
      <c r="M222" s="94"/>
      <c r="N222" s="94">
        <f t="normal">IF(AF222="-","-",(AF222/AG221)*$AI$1)</f>
        <v>360.28167869119</v>
      </c>
      <c r="O222" s="94">
        <f t="normal">MIN(N221:N223)</f>
        <v>355.03587033838</v>
      </c>
      <c r="P222" s="61"/>
      <c r="Q222" s="94"/>
      <c r="R222" s="61"/>
      <c r="S222" s="101">
        <v>94.91</v>
      </c>
      <c r="T222" s="102"/>
      <c r="U222" s="101"/>
      <c r="V222" s="101">
        <f t="shared" si="81"/>
        <v>99.93</v>
      </c>
      <c r="W222" s="102"/>
      <c r="X222" s="101"/>
      <c r="Y222" s="101">
        <v>0.07</v>
      </c>
      <c r="Z222" s="134" t="s">
        <v>34</v>
      </c>
      <c r="AA222" s="119"/>
      <c r="AB222" s="102" t="s">
        <v>34</v>
      </c>
      <c r="AC222" s="120"/>
      <c r="AD222" s="113"/>
      <c r="AE222" s="94">
        <v>503.91</v>
      </c>
      <c r="AF222" s="94">
        <v>328.29</v>
      </c>
      <c r="AG222" s="137"/>
    </row>
    <row r="223" spans="1:33">
      <c r="A223" s="78"/>
      <c r="B223" s="61" t="s">
        <v>172</v>
      </c>
      <c r="C223" s="68"/>
      <c r="D223" s="69"/>
      <c r="E223" s="69"/>
      <c r="F223" s="69"/>
      <c r="G223" s="69"/>
      <c r="H223" s="69"/>
      <c r="I223" s="69"/>
      <c r="J223" s="94">
        <v>588.660908444264</v>
      </c>
      <c r="K223" s="94"/>
      <c r="L223" s="61"/>
      <c r="M223" s="94"/>
      <c r="N223" s="94" t="s">
        <v>34</v>
      </c>
      <c r="O223" s="94"/>
      <c r="P223" s="61"/>
      <c r="Q223" s="94"/>
      <c r="R223" s="61"/>
      <c r="S223" s="101">
        <v>94.97</v>
      </c>
      <c r="T223" s="102"/>
      <c r="U223" s="101"/>
      <c r="V223" s="101">
        <f t="shared" si="81"/>
        <v>99.93</v>
      </c>
      <c r="W223" s="102"/>
      <c r="X223" s="101"/>
      <c r="Y223" s="101">
        <v>0.07</v>
      </c>
      <c r="Z223" s="134" t="s">
        <v>34</v>
      </c>
      <c r="AA223" s="121"/>
      <c r="AB223" s="102" t="s">
        <v>34</v>
      </c>
      <c r="AC223" s="122"/>
      <c r="AD223" s="113"/>
      <c r="AE223" s="94">
        <v>536.39</v>
      </c>
      <c r="AF223" s="94">
        <v>80.77</v>
      </c>
      <c r="AG223" s="138"/>
    </row>
    <row r="224" spans="1:33" ht="0" customHeight="1" hidden="1">
      <c r="A224" s="79">
        <v>41169</v>
      </c>
      <c r="B224" s="71" t="s">
        <v>173</v>
      </c>
      <c r="C224" s="80" t="s">
        <v>174</v>
      </c>
      <c r="D224" s="12" t="s">
        <v>41</v>
      </c>
      <c r="E224" s="12" t="s">
        <v>74</v>
      </c>
      <c r="F224" s="12" t="s">
        <v>75</v>
      </c>
      <c r="G224" s="12" t="s">
        <v>89</v>
      </c>
      <c r="H224" s="12" t="s">
        <v>34</v>
      </c>
      <c r="I224" s="12" t="s">
        <v>76</v>
      </c>
      <c r="J224" s="97">
        <f t="normal">IF(AE224="-","-",(AE224/AG224)*$AI$1)</f>
        <v>406.659892287369</v>
      </c>
      <c r="K224" s="97">
        <f t="normal">MAX(J224:J226)</f>
        <v>422.594858246113</v>
      </c>
      <c r="L224" s="71">
        <f t="normal">IF(A224=0,"",(K224-K225)/K225)</f>
        <v>0.0811713836477987</v>
      </c>
      <c r="M224" s="97">
        <f t="normal">IF(J224="-","-",AVERAGE(J224:J226))</f>
        <v>406.707448430038</v>
      </c>
      <c r="N224" s="97">
        <f t="normal">IF(AF224="-","-",(AF224/AG224)*$AI$1)</f>
        <v>328.675134640789</v>
      </c>
      <c r="O224" s="97">
        <f t="normal">MAX(N224:N226)</f>
        <v>328.675134640789</v>
      </c>
      <c r="P224" s="71">
        <f t="normal">IF(A224=0,"",(O224-O225)/O225)</f>
        <v>0.138225904530252</v>
      </c>
      <c r="Q224" s="97">
        <f t="normal">IF(N224="-","-",AVERAGE(N224:N226))</f>
        <v>306.715171222437</v>
      </c>
      <c r="R224" s="71">
        <f t="normal">IF(Q224="-","-",Q224/M224)</f>
        <v>0.75414200651208</v>
      </c>
      <c r="S224" s="103" t="s">
        <v>34</v>
      </c>
      <c r="T224" s="104">
        <f t="normal">AVERAGE(S224:S226)*10</f>
        <v>52.7</v>
      </c>
      <c r="U224" s="103">
        <f t="normal">((LARGE(S224:S226,1))-(SMALL(S224:S226,1)))/(((LARGE(S224:S226,1))+(SMALL(S224:S226,1)))/2)*100</f>
        <v>3.03605313092978</v>
      </c>
      <c r="V224" s="103" t="s">
        <v>34</v>
      </c>
      <c r="W224" s="104">
        <f t="normal">AVERAGE(V224:V226)*10</f>
        <v>775.35</v>
      </c>
      <c r="X224" s="103">
        <f t="normal">((LARGE(V224:V226,1))-(SMALL(V224:V226,1)))/(((LARGE(V224:V226,1))+(SMALL(V224:V226,1)))/2)*100</f>
        <v>0.425614238730893</v>
      </c>
      <c r="Y224" s="103">
        <v>22.91</v>
      </c>
      <c r="Z224" s="129" t="s">
        <v>34</v>
      </c>
      <c r="AA224" s="25" t="str">
        <f t="normal">IF(Z224="-","-",AVERAGE(Z224:Z226))</f>
        <v>-</v>
      </c>
      <c r="AB224" s="104">
        <v>6.43</v>
      </c>
      <c r="AC224" s="26">
        <f t="shared" ref="AC224" si="84">IF(AB224="-","-",AVERAGE(AB224:AB226))</f>
        <v>6.43</v>
      </c>
      <c r="AE224" s="114">
        <v>370.55</v>
      </c>
      <c r="AF224" s="114">
        <v>299.49</v>
      </c>
      <c r="AG224" s="139">
        <v>0.9841</v>
      </c>
    </row>
    <row r="225" spans="1:33">
      <c r="A225" s="81"/>
      <c r="B225" s="71" t="s">
        <v>173</v>
      </c>
      <c r="C225" s="82"/>
      <c r="D225" s="14"/>
      <c r="E225" s="14"/>
      <c r="F225" s="15"/>
      <c r="G225" s="14"/>
      <c r="H225" s="14"/>
      <c r="I225" s="14"/>
      <c r="J225" s="97">
        <f t="normal">IF(AE225="-","-",(AE225/AG224)*$AI$1)</f>
        <v>422.594858246113</v>
      </c>
      <c r="K225" s="97">
        <f t="normal">MIN(J224:J226)</f>
        <v>390.86759475663</v>
      </c>
      <c r="L225" s="71"/>
      <c r="M225" s="97"/>
      <c r="N225" s="97">
        <f t="normal">IF(AF225="-","-",(AF225/AG224)*$AI$1)</f>
        <v>302.709480743827</v>
      </c>
      <c r="O225" s="97">
        <f t="normal">MIN(N224:N226)</f>
        <v>288.760898282695</v>
      </c>
      <c r="P225" s="71"/>
      <c r="Q225" s="97"/>
      <c r="R225" s="71"/>
      <c r="S225" s="103">
        <v>5.35</v>
      </c>
      <c r="T225" s="104"/>
      <c r="U225" s="103"/>
      <c r="V225" s="103">
        <f t="shared" si="74"/>
        <v>77.7</v>
      </c>
      <c r="W225" s="104"/>
      <c r="X225" s="103"/>
      <c r="Y225" s="103">
        <v>22.3</v>
      </c>
      <c r="Z225" s="129" t="s">
        <v>34</v>
      </c>
      <c r="AA225" s="27"/>
      <c r="AB225" s="104" t="s">
        <v>34</v>
      </c>
      <c r="AC225" s="28"/>
      <c r="AE225" s="114">
        <v>385.07</v>
      </c>
      <c r="AF225" s="114">
        <v>275.83</v>
      </c>
      <c r="AG225" s="140"/>
    </row>
    <row r="226" spans="1:33">
      <c r="A226" s="83"/>
      <c r="B226" s="71" t="s">
        <v>173</v>
      </c>
      <c r="C226" s="84"/>
      <c r="D226" s="17"/>
      <c r="E226" s="17"/>
      <c r="F226" s="18"/>
      <c r="G226" s="17"/>
      <c r="H226" s="17"/>
      <c r="I226" s="17"/>
      <c r="J226" s="97">
        <f t="normal">IF(AE226="-","-",(AE226/AG224)*$AI$1)</f>
        <v>390.86759475663</v>
      </c>
      <c r="K226" s="97"/>
      <c r="L226" s="71"/>
      <c r="M226" s="97"/>
      <c r="N226" s="97">
        <f t="normal">IF(AF226="-","-",(AF226/AG224)*$AI$1)</f>
        <v>288.760898282695</v>
      </c>
      <c r="O226" s="97"/>
      <c r="P226" s="71"/>
      <c r="Q226" s="97"/>
      <c r="R226" s="71"/>
      <c r="S226" s="103">
        <v>5.19</v>
      </c>
      <c r="T226" s="104"/>
      <c r="U226" s="103"/>
      <c r="V226" s="103">
        <f t="shared" si="74"/>
        <v>77.37</v>
      </c>
      <c r="W226" s="104"/>
      <c r="X226" s="103"/>
      <c r="Y226" s="103">
        <v>22.63</v>
      </c>
      <c r="Z226" s="129" t="s">
        <v>34</v>
      </c>
      <c r="AA226" s="29"/>
      <c r="AB226" s="104" t="s">
        <v>34</v>
      </c>
      <c r="AC226" s="30"/>
      <c r="AE226" s="114">
        <v>356.16</v>
      </c>
      <c r="AF226" s="114">
        <v>263.12</v>
      </c>
      <c r="AG226" s="141"/>
    </row>
    <row r="227" spans="1:33" ht="0" customHeight="1" hidden="1">
      <c r="A227" s="79">
        <v>41169</v>
      </c>
      <c r="B227" s="71" t="s">
        <v>175</v>
      </c>
      <c r="C227" s="80" t="s">
        <v>176</v>
      </c>
      <c r="D227" s="12" t="s">
        <v>41</v>
      </c>
      <c r="E227" s="12" t="s">
        <v>74</v>
      </c>
      <c r="F227" s="12" t="s">
        <v>85</v>
      </c>
      <c r="G227" s="12" t="s">
        <v>34</v>
      </c>
      <c r="H227" s="12" t="s">
        <v>44</v>
      </c>
      <c r="I227" s="12" t="s">
        <v>34</v>
      </c>
      <c r="J227" s="97" t="str">
        <f t="normal">IF(AE227="-","-",(AE227/AG227)*$AI$1)</f>
        <v>-</v>
      </c>
      <c r="K227" s="97">
        <f t="normal">MAX(J227:J229)</f>
        <v>435.775226094909</v>
      </c>
      <c r="L227" s="71">
        <f t="normal">IF(A227=0,"",(K227-K228)/K228)</f>
        <v>0.0451674036639292</v>
      </c>
      <c r="M227" s="97">
        <f t="normal">IF(J228="-","-",AVERAGE(J227:J229))</f>
        <v>426.35910984656</v>
      </c>
      <c r="N227" s="97" t="str">
        <f t="normal">IF(AF227="-","-",(AF227/AG227)*$AI$1)</f>
        <v>-</v>
      </c>
      <c r="O227" s="97">
        <f t="normal">MAX(N227:N229)</f>
        <v>377.357992073976</v>
      </c>
      <c r="P227" s="71">
        <f t="normal">IF(A227=0,"",(O227-O228)/O228)</f>
        <v>0.119594946600677</v>
      </c>
      <c r="Q227" s="97">
        <f t="normal">IF(N228="-","-",AVERAGE(N227:N229))</f>
        <v>357.203332994614</v>
      </c>
      <c r="R227" s="71">
        <f t="normal">IF(Q227="-","-",Q227/M227)</f>
        <v>0.837799227799228</v>
      </c>
      <c r="S227" s="103">
        <v>2.7</v>
      </c>
      <c r="T227" s="104">
        <f t="normal">AVERAGE(S227:S229)*10</f>
        <v>27.7333333333333</v>
      </c>
      <c r="U227" s="103">
        <f t="normal">((LARGE(S227:S229,1))-(SMALL(S227:S229,1)))/(((LARGE(S227:S229,1))+(SMALL(S227:S229,1)))/2)*100</f>
        <v>4.70162748643761</v>
      </c>
      <c r="V227" s="103">
        <f t="shared" si="74"/>
        <v>67.06</v>
      </c>
      <c r="W227" s="104">
        <f t="normal">AVERAGE(V227:V229)*10</f>
        <v>673.333333333333</v>
      </c>
      <c r="X227" s="103">
        <f t="normal">((LARGE(V227:V229,1))-(SMALL(V227:V229,1)))/(((LARGE(V227:V229,1))+(SMALL(V227:V229,1)))/2)*100</f>
        <v>0.964606366402027</v>
      </c>
      <c r="Y227" s="103">
        <v>32.94</v>
      </c>
      <c r="Z227" s="129" t="s">
        <v>34</v>
      </c>
      <c r="AA227" s="25" t="str">
        <f t="normal">IF(Z227="-","-",AVERAGE(Z227:Z229))</f>
        <v>-</v>
      </c>
      <c r="AB227" s="104">
        <v>7.84</v>
      </c>
      <c r="AC227" s="26">
        <f t="shared" ref="AC227" si="85">IF(AB227="-","-",AVERAGE(AB227:AB229))</f>
        <v>7.84</v>
      </c>
      <c r="AE227" s="114" t="s">
        <v>34</v>
      </c>
      <c r="AF227" s="114" t="s">
        <v>34</v>
      </c>
      <c r="AG227" s="139">
        <v>0.9841</v>
      </c>
    </row>
    <row r="228" spans="1:33">
      <c r="A228" s="81"/>
      <c r="B228" s="71" t="s">
        <v>175</v>
      </c>
      <c r="C228" s="82"/>
      <c r="D228" s="14"/>
      <c r="E228" s="14"/>
      <c r="F228" s="14"/>
      <c r="G228" s="14"/>
      <c r="H228" s="14"/>
      <c r="I228" s="14"/>
      <c r="J228" s="97">
        <f t="normal">IF(AE228="-","-",(AE228/AG227)*$AI$1)</f>
        <v>435.775226094909</v>
      </c>
      <c r="K228" s="97">
        <f t="normal">MIN(J227:J229)</f>
        <v>416.942993598212</v>
      </c>
      <c r="L228" s="71"/>
      <c r="M228" s="97"/>
      <c r="N228" s="97">
        <f t="normal">IF(AF228="-","-",(AF228/AG227)*$AI$1)</f>
        <v>377.357992073976</v>
      </c>
      <c r="O228" s="97">
        <f t="normal">MIN(N227:N229)</f>
        <v>337.048673915253</v>
      </c>
      <c r="P228" s="71"/>
      <c r="Q228" s="97"/>
      <c r="R228" s="71"/>
      <c r="S228" s="103">
        <v>2.83</v>
      </c>
      <c r="T228" s="104"/>
      <c r="U228" s="103"/>
      <c r="V228" s="103">
        <f t="shared" si="74"/>
        <v>67.71</v>
      </c>
      <c r="W228" s="104"/>
      <c r="X228" s="103"/>
      <c r="Y228" s="103">
        <v>32.29</v>
      </c>
      <c r="Z228" s="129" t="s">
        <v>34</v>
      </c>
      <c r="AA228" s="27"/>
      <c r="AB228" s="104" t="s">
        <v>34</v>
      </c>
      <c r="AC228" s="28"/>
      <c r="AE228" s="114">
        <v>397.08</v>
      </c>
      <c r="AF228" s="114">
        <v>343.85</v>
      </c>
      <c r="AG228" s="140"/>
    </row>
    <row r="229" spans="1:33">
      <c r="A229" s="83"/>
      <c r="B229" s="71" t="s">
        <v>175</v>
      </c>
      <c r="C229" s="84"/>
      <c r="D229" s="17"/>
      <c r="E229" s="17"/>
      <c r="F229" s="17"/>
      <c r="G229" s="17"/>
      <c r="H229" s="17"/>
      <c r="I229" s="17"/>
      <c r="J229" s="97">
        <f t="normal">IF(AE229="-","-",(AE229/AG227)*$AI$1)</f>
        <v>416.942993598212</v>
      </c>
      <c r="K229" s="97"/>
      <c r="L229" s="71"/>
      <c r="M229" s="97"/>
      <c r="N229" s="97">
        <f t="normal">IF(AF229="-","-",(AF229/AG227)*$AI$1)</f>
        <v>337.048673915253</v>
      </c>
      <c r="O229" s="97"/>
      <c r="P229" s="71"/>
      <c r="Q229" s="97"/>
      <c r="R229" s="71"/>
      <c r="S229" s="103">
        <v>2.79</v>
      </c>
      <c r="T229" s="104"/>
      <c r="U229" s="103"/>
      <c r="V229" s="103">
        <f t="shared" si="74"/>
        <v>67.23</v>
      </c>
      <c r="W229" s="104"/>
      <c r="X229" s="103"/>
      <c r="Y229" s="103">
        <v>32.77</v>
      </c>
      <c r="Z229" s="129" t="s">
        <v>34</v>
      </c>
      <c r="AA229" s="29"/>
      <c r="AB229" s="104" t="s">
        <v>34</v>
      </c>
      <c r="AC229" s="30"/>
      <c r="AE229" s="114">
        <v>379.92</v>
      </c>
      <c r="AF229" s="114">
        <v>307.12</v>
      </c>
      <c r="AG229" s="141"/>
    </row>
    <row r="230" spans="1:33" ht="0" customHeight="1" hidden="1">
      <c r="A230" s="85">
        <v>41169</v>
      </c>
      <c r="B230" s="74" t="s">
        <v>177</v>
      </c>
      <c r="C230" s="86" t="s">
        <v>176</v>
      </c>
      <c r="D230" s="87" t="s">
        <v>41</v>
      </c>
      <c r="E230" s="87" t="s">
        <v>74</v>
      </c>
      <c r="F230" s="87" t="s">
        <v>85</v>
      </c>
      <c r="G230" s="87" t="s">
        <v>89</v>
      </c>
      <c r="H230" s="87"/>
      <c r="I230" s="87" t="s">
        <v>34</v>
      </c>
      <c r="J230" s="98">
        <f t="normal">IF(AE230="-","-",(AE230/AG230)*$AI$1)</f>
        <v>175.997967686211</v>
      </c>
      <c r="K230" s="98">
        <f t="normal">MAX(J230:J232)</f>
        <v>218.008332486536</v>
      </c>
      <c r="L230" s="74">
        <f t="normal">IF(A230=0,"",(K230-K231)/K231)</f>
        <v>0.23869801084991</v>
      </c>
      <c r="M230" s="98">
        <f t="normal">IF(J230="-","-",AVERAGE(J230:J232))</f>
        <v>197.003150086373</v>
      </c>
      <c r="N230" s="98">
        <f t="normal">IF(AF230="-","-",(AF230/AG230)*$AI$1)</f>
        <v>153.335636622295</v>
      </c>
      <c r="O230" s="98">
        <f t="normal">MAX(N230:N232)</f>
        <v>172.420282491617</v>
      </c>
      <c r="P230" s="74">
        <f t="normal">IF(A230=0,"",(O230-O231)/O231)</f>
        <v>0.124463212138563</v>
      </c>
      <c r="Q230" s="98">
        <f t="normal">IF(N230="-","-",AVERAGE(N230:N232))</f>
        <v>162.877959556956</v>
      </c>
      <c r="R230" s="74">
        <f t="normal">IF(Q230="-","-",Q230/M230)</f>
        <v>0.826778452453902</v>
      </c>
      <c r="S230" s="105">
        <v>4.1</v>
      </c>
      <c r="T230" s="106">
        <f t="normal">AVERAGE(S230:S232)*10</f>
        <v>41.0333333333333</v>
      </c>
      <c r="U230" s="105">
        <f t="normal">((LARGE(S230:S232,1))-(SMALL(S230:S232,1)))/(((LARGE(S230:S232,1))+(SMALL(S230:S232,1)))/2)*100</f>
        <v>2.19244823386116</v>
      </c>
      <c r="V230" s="105">
        <f t="shared" si="74"/>
        <v>63.57</v>
      </c>
      <c r="W230" s="106">
        <f t="normal">AVERAGE(V230:V232)*10</f>
        <v>635.966666666667</v>
      </c>
      <c r="X230" s="105">
        <f t="normal">((LARGE(V230:V232,1))-(SMALL(V230:V232,1)))/(((LARGE(V230:V232,1))+(SMALL(V230:V232,1)))/2)*100</f>
        <v>0.534507152963376</v>
      </c>
      <c r="Y230" s="105">
        <v>36.43</v>
      </c>
      <c r="Z230" s="130" t="s">
        <v>34</v>
      </c>
      <c r="AA230" s="123" t="str">
        <f t="normal">IF(Z230="-","-",AVERAGE(Z230:Z232))</f>
        <v>-</v>
      </c>
      <c r="AB230" s="106">
        <v>7.73</v>
      </c>
      <c r="AC230" s="124">
        <f t="shared" ref="AC230" si="86">IF(AB230="-","-",AVERAGE(AB230:AB232))</f>
        <v>7.73</v>
      </c>
      <c r="AE230" s="114">
        <v>160.37</v>
      </c>
      <c r="AF230" s="114">
        <v>139.72</v>
      </c>
      <c r="AG230" s="139">
        <v>0.9841</v>
      </c>
    </row>
    <row r="231" spans="1:33">
      <c r="A231" s="88"/>
      <c r="B231" s="74" t="s">
        <v>177</v>
      </c>
      <c r="C231" s="89"/>
      <c r="D231" s="15"/>
      <c r="E231" s="15"/>
      <c r="F231" s="15"/>
      <c r="G231" s="15"/>
      <c r="H231" s="15"/>
      <c r="I231" s="15"/>
      <c r="J231" s="98" t="str">
        <f t="normal">IF(AE231="-","-",(AE231/AG230)*$AI$1)</f>
        <v>-</v>
      </c>
      <c r="K231" s="98">
        <f t="normal">MIN(J230:J232)</f>
        <v>175.997967686211</v>
      </c>
      <c r="L231" s="74"/>
      <c r="M231" s="98"/>
      <c r="N231" s="98" t="str">
        <f t="normal">IF(AF231="-","-",(AF231/AG230)*$AI$1)</f>
        <v>-</v>
      </c>
      <c r="O231" s="98">
        <f t="normal">MIN(N230:N232)</f>
        <v>153.335636622295</v>
      </c>
      <c r="P231" s="74"/>
      <c r="Q231" s="98"/>
      <c r="R231" s="74"/>
      <c r="S231" s="105">
        <v>4.06</v>
      </c>
      <c r="T231" s="106"/>
      <c r="U231" s="105"/>
      <c r="V231" s="105">
        <f t="shared" si="74"/>
        <v>63.44</v>
      </c>
      <c r="W231" s="106"/>
      <c r="X231" s="105"/>
      <c r="Y231" s="105">
        <v>36.56</v>
      </c>
      <c r="Z231" s="130" t="s">
        <v>34</v>
      </c>
      <c r="AA231" s="125"/>
      <c r="AB231" s="106" t="s">
        <v>34</v>
      </c>
      <c r="AC231" s="126"/>
      <c r="AE231" s="114" t="s">
        <v>34</v>
      </c>
      <c r="AF231" s="114" t="s">
        <v>34</v>
      </c>
      <c r="AG231" s="140"/>
    </row>
    <row r="232" spans="1:33">
      <c r="A232" s="90"/>
      <c r="B232" s="74" t="s">
        <v>177</v>
      </c>
      <c r="C232" s="91"/>
      <c r="D232" s="18"/>
      <c r="E232" s="18"/>
      <c r="F232" s="18"/>
      <c r="G232" s="18"/>
      <c r="H232" s="18"/>
      <c r="I232" s="18"/>
      <c r="J232" s="98">
        <f t="normal">IF(AE232="-","-",(AE232/AG230)*$AI$1)</f>
        <v>218.008332486536</v>
      </c>
      <c r="K232" s="98"/>
      <c r="L232" s="74"/>
      <c r="M232" s="98"/>
      <c r="N232" s="98">
        <f t="normal">IF(AF232="-","-",(AF232/AG230)*$AI$1)</f>
        <v>172.420282491617</v>
      </c>
      <c r="O232" s="98"/>
      <c r="P232" s="74"/>
      <c r="Q232" s="98"/>
      <c r="R232" s="74"/>
      <c r="S232" s="105">
        <v>4.15</v>
      </c>
      <c r="T232" s="106"/>
      <c r="U232" s="105"/>
      <c r="V232" s="105">
        <f t="shared" si="74"/>
        <v>63.78</v>
      </c>
      <c r="W232" s="106"/>
      <c r="X232" s="105"/>
      <c r="Y232" s="105">
        <v>36.22</v>
      </c>
      <c r="Z232" s="130" t="s">
        <v>34</v>
      </c>
      <c r="AA232" s="127"/>
      <c r="AB232" s="106" t="s">
        <v>34</v>
      </c>
      <c r="AC232" s="128"/>
      <c r="AE232" s="114">
        <v>198.65</v>
      </c>
      <c r="AF232" s="114">
        <v>157.11</v>
      </c>
      <c r="AG232" s="141"/>
    </row>
    <row r="233" spans="1:33" ht="0" customHeight="1" hidden="1">
      <c r="A233" s="79">
        <v>41169</v>
      </c>
      <c r="B233" s="71" t="s">
        <v>178</v>
      </c>
      <c r="C233" s="80" t="s">
        <v>179</v>
      </c>
      <c r="D233" s="12" t="s">
        <v>41</v>
      </c>
      <c r="E233" s="12" t="s">
        <v>74</v>
      </c>
      <c r="F233" s="12" t="s">
        <v>75</v>
      </c>
      <c r="G233" s="12" t="s">
        <v>89</v>
      </c>
      <c r="H233" s="12" t="s">
        <v>34</v>
      </c>
      <c r="I233" s="12" t="s">
        <v>76</v>
      </c>
      <c r="J233" s="97">
        <f t="normal">IF(AE233="-","-",(AE233/AG233)*$AI$1)</f>
        <v>208.921451072046</v>
      </c>
      <c r="K233" s="97">
        <f t="normal">MAX(J233:J235)</f>
        <v>222.891982522101</v>
      </c>
      <c r="L233" s="71">
        <f t="normal">IF(A233=0,"",(K233-K234)/K234)</f>
        <v>0.0668697799022954</v>
      </c>
      <c r="M233" s="97">
        <f t="normal">IF(J233="-","-",AVERAGE(J233:J235))</f>
        <v>215.906716797073</v>
      </c>
      <c r="N233" s="97">
        <f t="normal">IF(AF233="-","-",(AF233/AG233)*$AI$1)</f>
        <v>189.057616095925</v>
      </c>
      <c r="O233" s="97">
        <f t="normal">MAX(N233:N235)</f>
        <v>189.057616095925</v>
      </c>
      <c r="P233" s="71">
        <f t="normal">IF(A233=0,"",(O233-O234)/O234)</f>
        <v>0.0568711656441718</v>
      </c>
      <c r="Q233" s="97">
        <f t="normal">IF(N233="-","-",AVERAGE(N233:N235))</f>
        <v>183.970937912814</v>
      </c>
      <c r="R233" s="71">
        <f t="normal">IF(Q233="-","-",Q233/M233)</f>
        <v>0.852085292398404</v>
      </c>
      <c r="S233" s="103">
        <v>4.47</v>
      </c>
      <c r="T233" s="104">
        <f t="normal">AVERAGE(S233:S235)*10</f>
        <v>43.7666666666667</v>
      </c>
      <c r="U233" s="103">
        <f t="normal">((LARGE(S233:S235,1))-(SMALL(S233:S235,1)))/(((LARGE(S233:S235,1))+(SMALL(S233:S235,1)))/2)*100</f>
        <v>3.18181818181817</v>
      </c>
      <c r="V233" s="103">
        <f t="shared" si="74"/>
        <v>71.92</v>
      </c>
      <c r="W233" s="104">
        <f t="normal">AVERAGE(V233:V235)*10</f>
        <v>717.666666666667</v>
      </c>
      <c r="X233" s="103">
        <f t="normal">((LARGE(V233:V235,1))-(SMALL(V233:V235,1)))/(((LARGE(V233:V235,1))+(SMALL(V233:V235,1)))/2)*100</f>
        <v>0.404040404040413</v>
      </c>
      <c r="Y233" s="103">
        <v>28.08</v>
      </c>
      <c r="Z233" s="129" t="s">
        <v>34</v>
      </c>
      <c r="AA233" s="25" t="str">
        <f t="normal">IF(Z233="-","-",AVERAGE(Z233:Z235))</f>
        <v>-</v>
      </c>
      <c r="AB233" s="104">
        <v>6.68</v>
      </c>
      <c r="AC233" s="26">
        <f t="shared" ref="AC233" si="87">IF(AB233="-","-",AVERAGE(AB233:AB235))</f>
        <v>6.68</v>
      </c>
      <c r="AE233" s="114">
        <v>190.37</v>
      </c>
      <c r="AF233" s="114">
        <v>172.27</v>
      </c>
      <c r="AG233" s="139">
        <v>0.9841</v>
      </c>
    </row>
    <row r="234" spans="1:33">
      <c r="A234" s="81"/>
      <c r="B234" s="71" t="s">
        <v>178</v>
      </c>
      <c r="C234" s="82"/>
      <c r="D234" s="14"/>
      <c r="E234" s="14"/>
      <c r="F234" s="15"/>
      <c r="G234" s="14"/>
      <c r="H234" s="14"/>
      <c r="I234" s="14"/>
      <c r="J234" s="97">
        <f t="normal">IF(AE234="-","-",(AE234/AG233)*$AI$1)</f>
        <v>222.891982522101</v>
      </c>
      <c r="K234" s="97">
        <f t="normal">MIN(J233:J235)</f>
        <v>208.921451072046</v>
      </c>
      <c r="L234" s="71"/>
      <c r="M234" s="97"/>
      <c r="N234" s="97">
        <f t="normal">IF(AF234="-","-",(AF234/AG233)*$AI$1)</f>
        <v>178.884259729702</v>
      </c>
      <c r="O234" s="97">
        <f t="normal">MIN(N233:N235)</f>
        <v>178.884259729702</v>
      </c>
      <c r="P234" s="71"/>
      <c r="Q234" s="97"/>
      <c r="R234" s="71"/>
      <c r="S234" s="103">
        <v>4.33</v>
      </c>
      <c r="T234" s="104"/>
      <c r="U234" s="103"/>
      <c r="V234" s="103">
        <f t="shared" si="74"/>
        <v>71.75</v>
      </c>
      <c r="W234" s="104"/>
      <c r="X234" s="103"/>
      <c r="Y234" s="103">
        <v>28.25</v>
      </c>
      <c r="Z234" s="129" t="s">
        <v>34</v>
      </c>
      <c r="AA234" s="27"/>
      <c r="AB234" s="104" t="s">
        <v>34</v>
      </c>
      <c r="AC234" s="28"/>
      <c r="AE234" s="114">
        <v>203.1</v>
      </c>
      <c r="AF234" s="114">
        <v>163</v>
      </c>
      <c r="AG234" s="140"/>
    </row>
    <row r="235" spans="1:33">
      <c r="A235" s="83"/>
      <c r="B235" s="71" t="s">
        <v>178</v>
      </c>
      <c r="C235" s="84"/>
      <c r="D235" s="17"/>
      <c r="E235" s="17"/>
      <c r="F235" s="18"/>
      <c r="G235" s="17"/>
      <c r="H235" s="17"/>
      <c r="I235" s="17"/>
      <c r="J235" s="97" t="str">
        <f t="normal">IF(AE235="-","-",(AE235/AG233)*$AI$1)</f>
        <v>-</v>
      </c>
      <c r="K235" s="97"/>
      <c r="L235" s="71"/>
      <c r="M235" s="97"/>
      <c r="N235" s="97" t="str">
        <f t="normal">IF(AF235="-","-",(AF235/AG233)*$AI$1)</f>
        <v>-</v>
      </c>
      <c r="O235" s="97"/>
      <c r="P235" s="71"/>
      <c r="Q235" s="97"/>
      <c r="R235" s="71"/>
      <c r="S235" s="103">
        <v>4.33</v>
      </c>
      <c r="T235" s="104"/>
      <c r="U235" s="103"/>
      <c r="V235" s="103">
        <f t="shared" si="74"/>
        <v>71.63</v>
      </c>
      <c r="W235" s="104"/>
      <c r="X235" s="103"/>
      <c r="Y235" s="103">
        <v>28.37</v>
      </c>
      <c r="Z235" s="129" t="s">
        <v>34</v>
      </c>
      <c r="AA235" s="29"/>
      <c r="AB235" s="104" t="s">
        <v>34</v>
      </c>
      <c r="AC235" s="30"/>
      <c r="AE235" s="114" t="s">
        <v>34</v>
      </c>
      <c r="AF235" s="114" t="s">
        <v>34</v>
      </c>
      <c r="AG235" s="141"/>
    </row>
    <row r="236" spans="1:33" ht="0" customHeight="1" hidden="1">
      <c r="A236" s="85">
        <v>41169</v>
      </c>
      <c r="B236" s="74" t="s">
        <v>180</v>
      </c>
      <c r="C236" s="86" t="s">
        <v>179</v>
      </c>
      <c r="D236" s="87" t="s">
        <v>41</v>
      </c>
      <c r="E236" s="87" t="s">
        <v>74</v>
      </c>
      <c r="F236" s="87" t="s">
        <v>75</v>
      </c>
      <c r="G236" s="87" t="s">
        <v>89</v>
      </c>
      <c r="H236" s="87"/>
      <c r="I236" s="87" t="s">
        <v>76</v>
      </c>
      <c r="J236" s="98">
        <f t="normal">IF(AE236="-","-",(AE236/AG236)*$AI$1)</f>
        <v>181.540087389493</v>
      </c>
      <c r="K236" s="98">
        <f t="normal">MAX(J236:J238)</f>
        <v>203.379331368763</v>
      </c>
      <c r="L236" s="74">
        <f t="normal">IF(A236=0,"",(K236-K237)/K237)</f>
        <v>0.120299842824326</v>
      </c>
      <c r="M236" s="98">
        <f t="normal">IF(J236="-","-",AVERAGE(J236:J238))</f>
        <v>192.459709379128</v>
      </c>
      <c r="N236" s="98">
        <f t="normal">IF(AF236="-","-",(AF236/AG236)*$AI$1)</f>
        <v>161.006808251194</v>
      </c>
      <c r="O236" s="98">
        <f t="normal">MAX(N236:N238)</f>
        <v>163.388273549436</v>
      </c>
      <c r="P236" s="74">
        <f t="normal">IF(A236=0,"",(O236-O237)/O237)</f>
        <v>0.0147910844523206</v>
      </c>
      <c r="Q236" s="98">
        <f t="normal">IF(N236="-","-",AVERAGE(N236:N238))</f>
        <v>162.197540900315</v>
      </c>
      <c r="R236" s="74">
        <f t="normal">IF(Q236="-","-",Q236/M236)</f>
        <v>0.842761019558648</v>
      </c>
      <c r="S236" s="105">
        <v>4.95</v>
      </c>
      <c r="T236" s="106">
        <f t="normal">AVERAGE(S236:S238)*10</f>
        <v>48.8666666666667</v>
      </c>
      <c r="U236" s="105">
        <f t="normal">((LARGE(S236:S238,1))-(SMALL(S236:S238,1)))/(((LARGE(S236:S238,1))+(SMALL(S236:S238,1)))/2)*100</f>
        <v>2.04081632653062</v>
      </c>
      <c r="V236" s="105">
        <f t="shared" si="74"/>
        <v>64.74</v>
      </c>
      <c r="W236" s="106">
        <f t="normal">AVERAGE(V236:V238)*10</f>
        <v>641.8</v>
      </c>
      <c r="X236" s="105">
        <f t="normal">((LARGE(V236:V238,1))-(SMALL(V236:V238,1)))/(((LARGE(V236:V238,1))+(SMALL(V236:V238,1)))/2)*100</f>
        <v>1.35292745509682</v>
      </c>
      <c r="Y236" s="105">
        <v>35.26</v>
      </c>
      <c r="Z236" s="130" t="s">
        <v>34</v>
      </c>
      <c r="AA236" s="123" t="str">
        <f t="normal">IF(Z236="-","-",AVERAGE(Z236:Z238))</f>
        <v>-</v>
      </c>
      <c r="AB236" s="106">
        <v>7.01</v>
      </c>
      <c r="AC236" s="124">
        <f t="shared" ref="AC236" si="88">IF(AB236="-","-",AVERAGE(AB236:AB238))</f>
        <v>7.01</v>
      </c>
      <c r="AE236" s="114">
        <v>165.42</v>
      </c>
      <c r="AF236" s="114">
        <v>146.71</v>
      </c>
      <c r="AG236" s="139">
        <v>0.9841</v>
      </c>
    </row>
    <row r="237" spans="1:33">
      <c r="A237" s="88"/>
      <c r="B237" s="74" t="s">
        <v>180</v>
      </c>
      <c r="C237" s="89"/>
      <c r="D237" s="15"/>
      <c r="E237" s="15"/>
      <c r="F237" s="15"/>
      <c r="G237" s="15"/>
      <c r="H237" s="15"/>
      <c r="I237" s="15"/>
      <c r="J237" s="98">
        <f t="normal">IF(AE237="-","-",(AE237/AG236)*$AI$1)</f>
        <v>203.379331368763</v>
      </c>
      <c r="K237" s="98">
        <f t="normal">MIN(J236:J238)</f>
        <v>181.540087389493</v>
      </c>
      <c r="L237" s="74"/>
      <c r="M237" s="98"/>
      <c r="N237" s="98">
        <f t="normal">IF(AF237="-","-",(AF237/AG236)*$AI$1)</f>
        <v>163.388273549436</v>
      </c>
      <c r="O237" s="98">
        <f t="normal">MIN(N236:N238)</f>
        <v>161.006808251194</v>
      </c>
      <c r="P237" s="74"/>
      <c r="Q237" s="98"/>
      <c r="R237" s="74"/>
      <c r="S237" s="105">
        <v>4.86</v>
      </c>
      <c r="T237" s="106"/>
      <c r="U237" s="105"/>
      <c r="V237" s="105">
        <f t="shared" si="74"/>
        <v>63.87</v>
      </c>
      <c r="W237" s="106"/>
      <c r="X237" s="105"/>
      <c r="Y237" s="105">
        <v>36.13</v>
      </c>
      <c r="Z237" s="130" t="s">
        <v>34</v>
      </c>
      <c r="AA237" s="125"/>
      <c r="AB237" s="106" t="s">
        <v>34</v>
      </c>
      <c r="AC237" s="126"/>
      <c r="AE237" s="114">
        <v>185.32</v>
      </c>
      <c r="AF237" s="114">
        <v>148.88</v>
      </c>
      <c r="AG237" s="140"/>
    </row>
    <row r="238" spans="1:33">
      <c r="A238" s="90"/>
      <c r="B238" s="74" t="s">
        <v>180</v>
      </c>
      <c r="C238" s="91"/>
      <c r="D238" s="18"/>
      <c r="E238" s="18"/>
      <c r="F238" s="18"/>
      <c r="G238" s="18"/>
      <c r="H238" s="18"/>
      <c r="I238" s="18"/>
      <c r="J238" s="98" t="str">
        <f t="normal">IF(AE238="-","-",(AE238/AG236)*$AI$1)</f>
        <v>-</v>
      </c>
      <c r="K238" s="98"/>
      <c r="L238" s="74"/>
      <c r="M238" s="98"/>
      <c r="N238" s="98" t="str">
        <f t="normal">IF(AF238="-","-",(AF238/AG236)*$AI$1)</f>
        <v>-</v>
      </c>
      <c r="O238" s="98"/>
      <c r="P238" s="74"/>
      <c r="Q238" s="98"/>
      <c r="R238" s="74"/>
      <c r="S238" s="105">
        <v>4.85</v>
      </c>
      <c r="T238" s="106"/>
      <c r="U238" s="105"/>
      <c r="V238" s="105">
        <f t="shared" si="74"/>
        <v>63.93</v>
      </c>
      <c r="W238" s="106"/>
      <c r="X238" s="105"/>
      <c r="Y238" s="105">
        <v>36.07</v>
      </c>
      <c r="Z238" s="130" t="s">
        <v>34</v>
      </c>
      <c r="AA238" s="127"/>
      <c r="AB238" s="106" t="s">
        <v>34</v>
      </c>
      <c r="AC238" s="128"/>
      <c r="AE238" s="114" t="s">
        <v>34</v>
      </c>
      <c r="AF238" s="114" t="s">
        <v>34</v>
      </c>
      <c r="AG238" s="141"/>
    </row>
    <row r="239" spans="1:33">
      <c r="A239" s="79">
        <v>41169</v>
      </c>
      <c r="B239" s="71" t="s">
        <v>181</v>
      </c>
      <c r="C239" s="80" t="s">
        <v>167</v>
      </c>
      <c r="D239" s="12" t="s">
        <v>41</v>
      </c>
      <c r="E239" s="12" t="s">
        <v>74</v>
      </c>
      <c r="F239" s="12" t="s">
        <v>85</v>
      </c>
      <c r="G239" s="12" t="s">
        <v>168</v>
      </c>
      <c r="H239" s="12" t="s">
        <v>44</v>
      </c>
      <c r="I239" s="12" t="s">
        <v>34</v>
      </c>
      <c r="J239" s="97">
        <f t="normal">IF(AE239="-","-",(AE239/AG239)*$AI$1)</f>
        <v>921.572197947363</v>
      </c>
      <c r="K239" s="97">
        <f t="normal">MAX(J239:J241)</f>
        <v>921.572197947363</v>
      </c>
      <c r="L239" s="71">
        <f t="normal">IF(A239=0,"",(K239-K240)/K240)</f>
        <v>0.0250732421874999</v>
      </c>
      <c r="M239" s="97">
        <f t="normal">IF(J239="-","-",AVERAGE(J239:J241))</f>
        <v>912.18534701758</v>
      </c>
      <c r="N239" s="97">
        <f t="normal">IF(AF239="-","-",(AF239/AG239)*$AI$1)</f>
        <v>768.379229753074</v>
      </c>
      <c r="O239" s="97">
        <f t="normal">MAX(N239:N241)</f>
        <v>811.640686922061</v>
      </c>
      <c r="P239" s="71">
        <f t="normal">IF(A239=0,"",(O239-O240)/O240)</f>
        <v>0.0767091777311902</v>
      </c>
      <c r="Q239" s="97">
        <f t="normal">IF(N239="-","-",AVERAGE(N239:N241))</f>
        <v>777.945330759069</v>
      </c>
      <c r="R239" s="71">
        <f t="normal">IF(Q239="-","-",Q239/M239)</f>
        <v>0.852836907874685</v>
      </c>
      <c r="S239" s="103">
        <v>2.09</v>
      </c>
      <c r="T239" s="104">
        <f t="normal">AVERAGE(S239:S241)*10</f>
        <v>20.9</v>
      </c>
      <c r="U239" s="103">
        <f t="normal">((LARGE(S239:S241,1))-(SMALL(S239:S241,1)))/(((LARGE(S239:S241,1))+(SMALL(S239:S241,1)))/2)*100</f>
        <v>1.91387559808613</v>
      </c>
      <c r="V239" s="103" t="s">
        <v>34</v>
      </c>
      <c r="W239" s="104">
        <f t="normal">AVERAGE(V239:V241)*10</f>
        <v>722.25</v>
      </c>
      <c r="X239" s="103">
        <f t="normal">((LARGE(V239:V241,1))-(SMALL(V239:V241,1)))/(((LARGE(V239:V241,1))+(SMALL(V239:V241,1)))/2)*100</f>
        <v>1.12149532710281</v>
      </c>
      <c r="Y239" s="103" t="s">
        <v>34</v>
      </c>
      <c r="Z239" s="71" t="s">
        <v>34</v>
      </c>
      <c r="AA239" s="25" t="str">
        <f t="normal">IF(Z239="-","-",AVERAGE(Z239:Z241))</f>
        <v>-</v>
      </c>
      <c r="AB239" s="104">
        <v>6.25</v>
      </c>
      <c r="AC239" s="26">
        <f t="shared" ref="AC239" si="89">IF(AB239="-","-",AVERAGE(AB239:AB241))</f>
        <v>6.25</v>
      </c>
      <c r="AE239" s="114">
        <v>839.74</v>
      </c>
      <c r="AF239" s="114">
        <v>700.15</v>
      </c>
      <c r="AG239" s="139">
        <v>0.9841</v>
      </c>
    </row>
    <row r="240" spans="1:33">
      <c r="A240" s="81"/>
      <c r="B240" s="71" t="s">
        <v>181</v>
      </c>
      <c r="C240" s="82"/>
      <c r="D240" s="14"/>
      <c r="E240" s="14"/>
      <c r="F240" s="14"/>
      <c r="G240" s="14"/>
      <c r="H240" s="14"/>
      <c r="I240" s="14"/>
      <c r="J240" s="97">
        <f t="normal">IF(AE240="-","-",(AE240/AG239)*$AI$1)</f>
        <v>899.030586322528</v>
      </c>
      <c r="K240" s="97">
        <f t="normal">MIN(J239:J241)</f>
        <v>899.030586322528</v>
      </c>
      <c r="L240" s="71"/>
      <c r="M240" s="97"/>
      <c r="N240" s="97">
        <f t="normal">IF(AF240="-","-",(AF240/AG239)*$AI$1)</f>
        <v>753.816075602073</v>
      </c>
      <c r="O240" s="97">
        <f t="normal">MIN(N239:N241)</f>
        <v>753.816075602073</v>
      </c>
      <c r="P240" s="71"/>
      <c r="Q240" s="97"/>
      <c r="R240" s="71"/>
      <c r="S240" s="103">
        <v>2.11</v>
      </c>
      <c r="T240" s="104"/>
      <c r="U240" s="103"/>
      <c r="V240" s="103">
        <f t="normal">100-Y240</f>
        <v>72.63</v>
      </c>
      <c r="W240" s="104"/>
      <c r="X240" s="103"/>
      <c r="Y240" s="103">
        <v>27.37</v>
      </c>
      <c r="Z240" s="71" t="s">
        <v>34</v>
      </c>
      <c r="AA240" s="27"/>
      <c r="AB240" s="104" t="s">
        <v>34</v>
      </c>
      <c r="AC240" s="28"/>
      <c r="AE240" s="114">
        <v>819.2</v>
      </c>
      <c r="AF240" s="114">
        <v>686.88</v>
      </c>
      <c r="AG240" s="140"/>
    </row>
    <row r="241" spans="1:33">
      <c r="A241" s="83"/>
      <c r="B241" s="71" t="s">
        <v>181</v>
      </c>
      <c r="C241" s="84"/>
      <c r="D241" s="17"/>
      <c r="E241" s="17"/>
      <c r="F241" s="17"/>
      <c r="G241" s="17"/>
      <c r="H241" s="17"/>
      <c r="I241" s="17"/>
      <c r="J241" s="97">
        <f t="normal">IF(AE241="-","-",(AE241/AG239)*$AI$1)</f>
        <v>915.953256782847</v>
      </c>
      <c r="K241" s="97"/>
      <c r="L241" s="71"/>
      <c r="M241" s="97"/>
      <c r="N241" s="97">
        <f t="normal">IF(AF241="-","-",(AF241/AG239)*$AI$1)</f>
        <v>811.640686922061</v>
      </c>
      <c r="O241" s="97"/>
      <c r="P241" s="71"/>
      <c r="Q241" s="97"/>
      <c r="R241" s="71"/>
      <c r="S241" s="103">
        <v>2.07</v>
      </c>
      <c r="T241" s="104"/>
      <c r="U241" s="103"/>
      <c r="V241" s="103">
        <f t="normal">100-Y241</f>
        <v>71.82</v>
      </c>
      <c r="W241" s="104"/>
      <c r="X241" s="103"/>
      <c r="Y241" s="103">
        <v>28.18</v>
      </c>
      <c r="Z241" s="71" t="s">
        <v>34</v>
      </c>
      <c r="AA241" s="29"/>
      <c r="AB241" s="104" t="s">
        <v>34</v>
      </c>
      <c r="AC241" s="30"/>
      <c r="AE241" s="114">
        <v>834.62</v>
      </c>
      <c r="AF241" s="114">
        <v>739.57</v>
      </c>
      <c r="AG241" s="141"/>
    </row>
    <row r="242" spans="1:33">
      <c r="A242" s="85">
        <v>41169</v>
      </c>
      <c r="B242" s="74" t="s">
        <v>182</v>
      </c>
      <c r="C242" s="86" t="s">
        <v>167</v>
      </c>
      <c r="D242" s="87" t="s">
        <v>41</v>
      </c>
      <c r="E242" s="87" t="s">
        <v>74</v>
      </c>
      <c r="F242" s="87" t="s">
        <v>85</v>
      </c>
      <c r="G242" s="87" t="s">
        <v>168</v>
      </c>
      <c r="H242" s="87" t="s">
        <v>48</v>
      </c>
      <c r="I242" s="87" t="s">
        <v>34</v>
      </c>
      <c r="J242" s="98" t="str">
        <f t="normal">IF(AE242="-","-",(AE242/AG242)*$AI$1)</f>
        <v>-</v>
      </c>
      <c r="K242" s="98">
        <f t="normal">MAX(J242:J244)</f>
        <v>148.978762320902</v>
      </c>
      <c r="L242" s="74">
        <f t="normal">IF(A242=0,"",(K242-K243)/K243)</f>
        <v>0.0862607025686166</v>
      </c>
      <c r="M242" s="98" t="str">
        <f t="normal">IF(J242="-","-",AVERAGE(J242:J244))</f>
        <v>-</v>
      </c>
      <c r="N242" s="98" t="str">
        <f t="normal">IF(AF242="-","-",(AF242/AG242)*$AI$1)</f>
        <v>-</v>
      </c>
      <c r="O242" s="98">
        <f t="normal">MAX(N242:N244)</f>
        <v>147.705720963317</v>
      </c>
      <c r="P242" s="74">
        <f t="normal">IF(A242=0,"",(O242-O243)/O243)</f>
        <v>0.590146502835539</v>
      </c>
      <c r="Q242" s="98" t="str">
        <f t="normal">IF(N242="-","-",AVERAGE(N242:N244))</f>
        <v>-</v>
      </c>
      <c r="R242" s="74" t="str">
        <f t="normal">IF(Q242="-","-",Q242/M242)</f>
        <v>-</v>
      </c>
      <c r="S242" s="105">
        <v>0.57</v>
      </c>
      <c r="T242" s="106">
        <f t="normal">AVERAGE(S242:S244)*10</f>
        <v>5.76666666666667</v>
      </c>
      <c r="U242" s="105">
        <f t="normal">((LARGE(S242:S244,1))-(SMALL(S242:S244,1)))/(((LARGE(S242:S244,1))+(SMALL(S242:S244,1)))/2)*100</f>
        <v>3.44827586206897</v>
      </c>
      <c r="V242" s="105">
        <f t="normal">100-Y242</f>
        <v>51.94</v>
      </c>
      <c r="W242" s="106">
        <f t="normal">AVERAGE(V242:V244)*10</f>
        <v>515.75</v>
      </c>
      <c r="X242" s="105">
        <f t="normal">((LARGE(V242:V244,1))-(SMALL(V242:V244,1)))/(((LARGE(V242:V244,1))+(SMALL(V242:V244,1)))/2)*100</f>
        <v>1.41541444498303</v>
      </c>
      <c r="Y242" s="105">
        <v>48.06</v>
      </c>
      <c r="Z242" s="74" t="s">
        <v>34</v>
      </c>
      <c r="AA242" s="123" t="str">
        <f t="normal">IF(Z242="-","-",AVERAGE(Z242:Z244))</f>
        <v>-</v>
      </c>
      <c r="AB242" s="106">
        <v>7.53</v>
      </c>
      <c r="AC242" s="124">
        <f t="shared" ref="AC242" si="90">IF(AB242="-","-",AVERAGE(AB242:AB244))</f>
        <v>7.53</v>
      </c>
      <c r="AE242" s="114" t="s">
        <v>34</v>
      </c>
      <c r="AF242" s="114" t="s">
        <v>34</v>
      </c>
      <c r="AG242" s="139">
        <v>0.9841</v>
      </c>
    </row>
    <row r="243" spans="1:33">
      <c r="A243" s="88"/>
      <c r="B243" s="74" t="s">
        <v>182</v>
      </c>
      <c r="C243" s="89"/>
      <c r="D243" s="15"/>
      <c r="E243" s="15"/>
      <c r="F243" s="15"/>
      <c r="G243" s="15"/>
      <c r="H243" s="15"/>
      <c r="I243" s="15"/>
      <c r="J243" s="98">
        <f t="normal">IF(AE243="-","-",(AE243/AG242)*$AI$1)</f>
        <v>148.978762320902</v>
      </c>
      <c r="K243" s="98">
        <f t="normal">MIN(J242:J244)</f>
        <v>137.148257290926</v>
      </c>
      <c r="L243" s="74"/>
      <c r="M243" s="98"/>
      <c r="N243" s="98">
        <f t="normal">IF(AF243="-","-",(AF243/AG242)*$AI$1)</f>
        <v>147.705720963317</v>
      </c>
      <c r="O243" s="98">
        <f t="normal">MIN(N242:N244)</f>
        <v>92.8881211259018</v>
      </c>
      <c r="P243" s="74"/>
      <c r="Q243" s="98"/>
      <c r="R243" s="74"/>
      <c r="S243" s="105">
        <v>0.57</v>
      </c>
      <c r="T243" s="106"/>
      <c r="U243" s="105"/>
      <c r="V243" s="105" t="s">
        <v>34</v>
      </c>
      <c r="W243" s="106"/>
      <c r="X243" s="105"/>
      <c r="Y243" s="105" t="s">
        <v>34</v>
      </c>
      <c r="Z243" s="74" t="s">
        <v>34</v>
      </c>
      <c r="AA243" s="125"/>
      <c r="AB243" s="106" t="s">
        <v>34</v>
      </c>
      <c r="AC243" s="126"/>
      <c r="AE243" s="114">
        <v>135.75</v>
      </c>
      <c r="AF243" s="114">
        <v>134.59</v>
      </c>
      <c r="AG243" s="140"/>
    </row>
    <row r="244" spans="1:33">
      <c r="A244" s="90"/>
      <c r="B244" s="74" t="s">
        <v>182</v>
      </c>
      <c r="C244" s="91"/>
      <c r="D244" s="18"/>
      <c r="E244" s="18"/>
      <c r="F244" s="18"/>
      <c r="G244" s="18"/>
      <c r="H244" s="18"/>
      <c r="I244" s="18"/>
      <c r="J244" s="98">
        <f t="normal">IF(AE244="-","-",(AE244/AG242)*$AI$1)</f>
        <v>137.148257290926</v>
      </c>
      <c r="K244" s="98"/>
      <c r="L244" s="74"/>
      <c r="M244" s="98"/>
      <c r="N244" s="98">
        <f t="normal">IF(AF244="-","-",(AF244/AG242)*$AI$1)</f>
        <v>92.8881211259018</v>
      </c>
      <c r="O244" s="98"/>
      <c r="P244" s="74"/>
      <c r="Q244" s="98"/>
      <c r="R244" s="74"/>
      <c r="S244" s="105">
        <v>0.59</v>
      </c>
      <c r="T244" s="106"/>
      <c r="U244" s="105"/>
      <c r="V244" s="105">
        <f t="shared" ref="V244:V252" si="91">100-Y244</f>
        <v>51.21</v>
      </c>
      <c r="W244" s="106"/>
      <c r="X244" s="105"/>
      <c r="Y244" s="105">
        <v>48.79</v>
      </c>
      <c r="Z244" s="74" t="s">
        <v>34</v>
      </c>
      <c r="AA244" s="127"/>
      <c r="AB244" s="106" t="s">
        <v>34</v>
      </c>
      <c r="AC244" s="128"/>
      <c r="AE244" s="114">
        <v>124.97</v>
      </c>
      <c r="AF244" s="114">
        <v>84.64</v>
      </c>
      <c r="AG244" s="141"/>
    </row>
    <row r="245" spans="1:33">
      <c r="A245" s="85">
        <v>41169</v>
      </c>
      <c r="B245" s="74" t="s">
        <v>183</v>
      </c>
      <c r="C245" s="86" t="s">
        <v>167</v>
      </c>
      <c r="D245" s="87" t="s">
        <v>41</v>
      </c>
      <c r="E245" s="87" t="s">
        <v>74</v>
      </c>
      <c r="F245" s="87" t="s">
        <v>85</v>
      </c>
      <c r="G245" s="87" t="s">
        <v>168</v>
      </c>
      <c r="H245" s="87" t="s">
        <v>184</v>
      </c>
      <c r="I245" s="87" t="s">
        <v>34</v>
      </c>
      <c r="J245" s="98">
        <f t="normal">IF(AE245="-","-",(AE245/AG245)*$AI$1)</f>
        <v>99.7142566812316</v>
      </c>
      <c r="K245" s="98">
        <f t="normal">MAX(J245:J247)</f>
        <v>193.535209836399</v>
      </c>
      <c r="L245" s="74">
        <f t="normal">IF(A245=0,"",(K245-K246)/K246)</f>
        <v>0.940898084965882</v>
      </c>
      <c r="M245" s="98">
        <f t="normal">IF(J245="-","-",AVERAGE(J245:J247))</f>
        <v>157.681536429225</v>
      </c>
      <c r="N245" s="98">
        <f t="normal">IF(AF245="-","-",(AF245/AG245)*$AI$1)</f>
        <v>76.7336652779189</v>
      </c>
      <c r="O245" s="98">
        <f t="normal">MAX(N245:N247)</f>
        <v>122.255868306066</v>
      </c>
      <c r="P245" s="74">
        <f t="normal">IF(A245=0,"",(O245-O246)/O246)</f>
        <v>0.59324942791762</v>
      </c>
      <c r="Q245" s="98">
        <f t="normal">IF(N245="-","-",AVERAGE(N245:N247))</f>
        <v>104.100396301189</v>
      </c>
      <c r="R245" s="74">
        <f t="normal">IF(Q245="-","-",Q245/M245)</f>
        <v>0.660193949517446</v>
      </c>
      <c r="S245" s="105">
        <v>0.67</v>
      </c>
      <c r="T245" s="106">
        <f t="normal">AVERAGE(S245:S247)*10</f>
        <v>6.5</v>
      </c>
      <c r="U245" s="105">
        <f t="normal">((LARGE(S245:S247,1))-(SMALL(S245:S247,1)))/(((LARGE(S245:S247,1))+(SMALL(S245:S247,1)))/2)*100</f>
        <v>4.58015267175573</v>
      </c>
      <c r="V245" s="105">
        <f t="shared" si="91"/>
        <v>52.33</v>
      </c>
      <c r="W245" s="106">
        <f t="normal">AVERAGE(V245:V247)*10</f>
        <v>526.6</v>
      </c>
      <c r="X245" s="105">
        <f t="normal">((LARGE(V245:V247,1))-(SMALL(V245:V247,1)))/(((LARGE(V245:V247,1))+(SMALL(V245:V247,1)))/2)*100</f>
        <v>1.51716290536697</v>
      </c>
      <c r="Y245" s="105">
        <v>47.67</v>
      </c>
      <c r="Z245" s="130" t="s">
        <v>34</v>
      </c>
      <c r="AA245" s="123" t="str">
        <f t="normal">IF(Z245="-","-",AVERAGE(Z245:Z247))</f>
        <v>-</v>
      </c>
      <c r="AB245" s="106">
        <v>7.54</v>
      </c>
      <c r="AC245" s="124">
        <f t="shared" ref="AC245" si="92">IF(AB245="-","-",AVERAGE(AB245:AB247))</f>
        <v>7.54</v>
      </c>
      <c r="AE245" s="114">
        <v>90.86</v>
      </c>
      <c r="AF245" s="114">
        <v>69.92</v>
      </c>
      <c r="AG245" s="139">
        <v>0.9841</v>
      </c>
    </row>
    <row r="246" spans="1:33">
      <c r="A246" s="88"/>
      <c r="B246" s="74" t="s">
        <v>183</v>
      </c>
      <c r="C246" s="89"/>
      <c r="D246" s="15"/>
      <c r="E246" s="15"/>
      <c r="F246" s="15"/>
      <c r="G246" s="15"/>
      <c r="H246" s="15"/>
      <c r="I246" s="15"/>
      <c r="J246" s="98">
        <f t="normal">IF(AE246="-","-",(AE246/AG245)*$AI$1)</f>
        <v>179.795142770044</v>
      </c>
      <c r="K246" s="98">
        <f t="normal">MIN(J245:J247)</f>
        <v>99.7142566812316</v>
      </c>
      <c r="L246" s="74"/>
      <c r="M246" s="98"/>
      <c r="N246" s="98">
        <f t="normal">IF(AF246="-","-",(AF246/AG245)*$AI$1)</f>
        <v>113.311655319581</v>
      </c>
      <c r="O246" s="98">
        <f t="normal">MIN(N245:N247)</f>
        <v>76.7336652779189</v>
      </c>
      <c r="P246" s="74"/>
      <c r="Q246" s="98"/>
      <c r="R246" s="74"/>
      <c r="S246" s="105">
        <v>0.64</v>
      </c>
      <c r="T246" s="106"/>
      <c r="U246" s="105"/>
      <c r="V246" s="105">
        <f t="shared" si="91"/>
        <v>53.13</v>
      </c>
      <c r="W246" s="106"/>
      <c r="X246" s="105"/>
      <c r="Y246" s="105">
        <v>46.87</v>
      </c>
      <c r="Z246" s="130" t="s">
        <v>34</v>
      </c>
      <c r="AA246" s="125"/>
      <c r="AB246" s="106" t="s">
        <v>34</v>
      </c>
      <c r="AC246" s="126"/>
      <c r="AE246" s="114">
        <v>163.83</v>
      </c>
      <c r="AF246" s="114">
        <v>103.25</v>
      </c>
      <c r="AG246" s="140"/>
    </row>
    <row r="247" spans="1:33">
      <c r="A247" s="90"/>
      <c r="B247" s="74" t="s">
        <v>183</v>
      </c>
      <c r="C247" s="91"/>
      <c r="D247" s="18"/>
      <c r="E247" s="18"/>
      <c r="F247" s="18"/>
      <c r="G247" s="18"/>
      <c r="H247" s="18"/>
      <c r="I247" s="18"/>
      <c r="J247" s="98">
        <f t="normal">IF(AE247="-","-",(AE247/AG245)*$AI$1)</f>
        <v>193.535209836399</v>
      </c>
      <c r="K247" s="98"/>
      <c r="L247" s="74"/>
      <c r="M247" s="98"/>
      <c r="N247" s="98">
        <f t="normal">IF(AF247="-","-",(AF247/AG245)*$AI$1)</f>
        <v>122.255868306066</v>
      </c>
      <c r="O247" s="98"/>
      <c r="P247" s="74"/>
      <c r="Q247" s="98"/>
      <c r="R247" s="74"/>
      <c r="S247" s="105">
        <v>0.64</v>
      </c>
      <c r="T247" s="106"/>
      <c r="U247" s="105"/>
      <c r="V247" s="105">
        <f t="shared" si="91"/>
        <v>52.52</v>
      </c>
      <c r="W247" s="106"/>
      <c r="X247" s="105"/>
      <c r="Y247" s="105">
        <v>47.48</v>
      </c>
      <c r="Z247" s="130" t="s">
        <v>34</v>
      </c>
      <c r="AA247" s="127"/>
      <c r="AB247" s="106" t="s">
        <v>34</v>
      </c>
      <c r="AC247" s="128"/>
      <c r="AE247" s="114">
        <v>176.35</v>
      </c>
      <c r="AF247" s="114">
        <v>111.4</v>
      </c>
      <c r="AG247" s="141"/>
    </row>
    <row r="248" spans="1:33">
      <c r="A248" s="85">
        <v>41169</v>
      </c>
      <c r="B248" s="74" t="s">
        <v>185</v>
      </c>
      <c r="C248" s="86" t="s">
        <v>167</v>
      </c>
      <c r="D248" s="87" t="s">
        <v>41</v>
      </c>
      <c r="E248" s="87" t="s">
        <v>74</v>
      </c>
      <c r="F248" s="87" t="s">
        <v>85</v>
      </c>
      <c r="G248" s="87" t="s">
        <v>168</v>
      </c>
      <c r="H248" s="87" t="s">
        <v>184</v>
      </c>
      <c r="I248" s="87" t="s">
        <v>34</v>
      </c>
      <c r="J248" s="98">
        <f t="normal">IF(AE248="-","-",(AE248/AG248)*$AI$1)</f>
        <v>152.841784371507</v>
      </c>
      <c r="K248" s="98">
        <f t="normal">MAX(J248:J250)</f>
        <v>156.024387765471</v>
      </c>
      <c r="L248" s="74">
        <f t="normal">IF(A248=0,"",(K248-K249)/K249)</f>
        <v>0.375483746130031</v>
      </c>
      <c r="M248" s="98">
        <f t="normal">IF(J248="-","-",AVERAGE(J248:J250))</f>
        <v>140.766182298547</v>
      </c>
      <c r="N248" s="98">
        <f t="normal">IF(AF248="-","-",(AF248/AG248)*$AI$1)</f>
        <v>92.9649425871355</v>
      </c>
      <c r="O248" s="98">
        <f t="normal">MAX(N248:N250)</f>
        <v>93.3819733766894</v>
      </c>
      <c r="P248" s="74">
        <f t="normal">IF(A248=0,"",(O248-O249)/O249)</f>
        <v>0.430805448125105</v>
      </c>
      <c r="Q248" s="98">
        <f t="normal">IF(N248="-","-",AVERAGE(N248:N250))</f>
        <v>83.8707448430038</v>
      </c>
      <c r="R248" s="74">
        <f t="normal">IF(Q248="-","-",Q248/M248)</f>
        <v>0.595816008316008</v>
      </c>
      <c r="S248" s="105">
        <v>0.63</v>
      </c>
      <c r="T248" s="106">
        <f t="normal">AVERAGE(S248:S250)*10</f>
        <v>6.3</v>
      </c>
      <c r="U248" s="105">
        <f t="normal">((LARGE(S248:S250,1))-(SMALL(S248:S250,1)))/(((LARGE(S248:S250,1))+(SMALL(S248:S250,1)))/2)*100</f>
        <v>0</v>
      </c>
      <c r="V248" s="105">
        <f t="shared" si="91"/>
        <v>55</v>
      </c>
      <c r="W248" s="106">
        <f t="normal">AVERAGE(V248:V250)*10</f>
        <v>554.2</v>
      </c>
      <c r="X248" s="105">
        <f t="normal">((LARGE(V248:V250,1))-(SMALL(V248:V250,1)))/(((LARGE(V248:V250,1))+(SMALL(V248:V250,1)))/2)*100</f>
        <v>1.78394449950446</v>
      </c>
      <c r="Y248" s="105">
        <v>45</v>
      </c>
      <c r="Z248" s="130" t="s">
        <v>34</v>
      </c>
      <c r="AA248" s="123" t="str">
        <f t="normal">IF(Z248="-","-",AVERAGE(Z248:Z250))</f>
        <v>-</v>
      </c>
      <c r="AB248" s="106">
        <v>7.48</v>
      </c>
      <c r="AC248" s="124">
        <f t="shared" ref="AC248" si="93">IF(AB248="-","-",AVERAGE(AB248:AB250))</f>
        <v>7.48</v>
      </c>
      <c r="AE248" s="114">
        <v>139.27</v>
      </c>
      <c r="AF248" s="114">
        <v>84.71</v>
      </c>
      <c r="AG248" s="139">
        <v>0.9841</v>
      </c>
    </row>
    <row r="249" spans="1:33">
      <c r="A249" s="88"/>
      <c r="B249" s="74" t="s">
        <v>185</v>
      </c>
      <c r="C249" s="89"/>
      <c r="D249" s="15"/>
      <c r="E249" s="15"/>
      <c r="F249" s="15"/>
      <c r="G249" s="15"/>
      <c r="H249" s="15"/>
      <c r="I249" s="15"/>
      <c r="J249" s="98">
        <f t="normal">IF(AE249="-","-",(AE249/AG248)*$AI$1)</f>
        <v>156.024387765471</v>
      </c>
      <c r="K249" s="98">
        <f t="normal">MIN(J248:J250)</f>
        <v>113.432374758663</v>
      </c>
      <c r="L249" s="74"/>
      <c r="M249" s="98"/>
      <c r="N249" s="98">
        <f t="normal">IF(AF249="-","-",(AF249/AG248)*$AI$1)</f>
        <v>93.3819733766894</v>
      </c>
      <c r="O249" s="98">
        <f t="normal">MIN(N248:N250)</f>
        <v>65.2653185651865</v>
      </c>
      <c r="P249" s="74"/>
      <c r="Q249" s="98"/>
      <c r="R249" s="74"/>
      <c r="S249" s="105">
        <v>0.63</v>
      </c>
      <c r="T249" s="106"/>
      <c r="U249" s="105"/>
      <c r="V249" s="105">
        <f t="shared" si="91"/>
        <v>55.27</v>
      </c>
      <c r="W249" s="106"/>
      <c r="X249" s="105"/>
      <c r="Y249" s="105">
        <v>44.73</v>
      </c>
      <c r="Z249" s="130" t="s">
        <v>34</v>
      </c>
      <c r="AA249" s="125"/>
      <c r="AB249" s="106" t="s">
        <v>34</v>
      </c>
      <c r="AC249" s="126"/>
      <c r="AE249" s="114">
        <v>142.17</v>
      </c>
      <c r="AF249" s="114">
        <v>85.09</v>
      </c>
      <c r="AG249" s="140"/>
    </row>
    <row r="250" spans="1:33">
      <c r="A250" s="90"/>
      <c r="B250" s="74" t="s">
        <v>185</v>
      </c>
      <c r="C250" s="91"/>
      <c r="D250" s="18"/>
      <c r="E250" s="18"/>
      <c r="F250" s="18"/>
      <c r="G250" s="18"/>
      <c r="H250" s="18"/>
      <c r="I250" s="18"/>
      <c r="J250" s="98">
        <f t="normal">IF(AE250="-","-",(AE250/AG248)*$AI$1)</f>
        <v>113.432374758663</v>
      </c>
      <c r="K250" s="98"/>
      <c r="L250" s="74"/>
      <c r="M250" s="98"/>
      <c r="N250" s="98">
        <f t="normal">IF(AF250="-","-",(AF250/AG248)*$AI$1)</f>
        <v>65.2653185651865</v>
      </c>
      <c r="O250" s="98"/>
      <c r="P250" s="74"/>
      <c r="Q250" s="98"/>
      <c r="R250" s="74"/>
      <c r="S250" s="105">
        <v>0.63</v>
      </c>
      <c r="T250" s="106"/>
      <c r="U250" s="105"/>
      <c r="V250" s="105">
        <f t="shared" si="91"/>
        <v>55.99</v>
      </c>
      <c r="W250" s="106"/>
      <c r="X250" s="105"/>
      <c r="Y250" s="105">
        <v>44.01</v>
      </c>
      <c r="Z250" s="130" t="s">
        <v>34</v>
      </c>
      <c r="AA250" s="127"/>
      <c r="AB250" s="106" t="s">
        <v>34</v>
      </c>
      <c r="AC250" s="128"/>
      <c r="AE250" s="114">
        <v>103.36</v>
      </c>
      <c r="AF250" s="114">
        <v>59.47</v>
      </c>
      <c r="AG250" s="141"/>
    </row>
    <row r="251" spans="1:33">
      <c r="A251" s="79">
        <v>41169</v>
      </c>
      <c r="B251" s="71" t="s">
        <v>186</v>
      </c>
      <c r="C251" s="80" t="s">
        <v>167</v>
      </c>
      <c r="D251" s="12" t="s">
        <v>41</v>
      </c>
      <c r="E251" s="12" t="s">
        <v>74</v>
      </c>
      <c r="F251" s="12" t="s">
        <v>85</v>
      </c>
      <c r="G251" s="12" t="s">
        <v>168</v>
      </c>
      <c r="H251" s="12" t="s">
        <v>94</v>
      </c>
      <c r="I251" s="12" t="s">
        <v>34</v>
      </c>
      <c r="J251" s="97">
        <f t="normal">IF(AE251="-","-",(AE251/AG251)*$AI$1)</f>
        <v>640.350777360024</v>
      </c>
      <c r="K251" s="97">
        <f t="normal">MAX(J251:J253)</f>
        <v>678.871252921451</v>
      </c>
      <c r="L251" s="71">
        <f t="normal">IF(A251=0,"",(K251-K252)/K252)</f>
        <v>0.109299906749875</v>
      </c>
      <c r="M251" s="97">
        <f t="normal">IF(J251="-","-",AVERAGE(J251:J253))</f>
        <v>643.734579819124</v>
      </c>
      <c r="N251" s="97">
        <f t="normal">IF(AF251="-","-",(AF251/AG251)*$AI$1)</f>
        <v>516.009755106188</v>
      </c>
      <c r="O251" s="97">
        <f t="normal">MAX(N251:N253)</f>
        <v>537.695356162992</v>
      </c>
      <c r="P251" s="71">
        <f t="normal">IF(A251=0,"",(O251-O252)/O252)</f>
        <v>0.10041775222352</v>
      </c>
      <c r="Q251" s="97">
        <f t="normal">IF(N251="-","-",AVERAGE(N251:N253))</f>
        <v>514.111167564272</v>
      </c>
      <c r="R251" s="71">
        <f t="normal">IF(Q251="-","-",Q251/M251)</f>
        <v>0.798638419748596</v>
      </c>
      <c r="S251" s="103">
        <v>2.13</v>
      </c>
      <c r="T251" s="104">
        <f t="normal">AVERAGE(S251:S253)*10</f>
        <v>21.25</v>
      </c>
      <c r="U251" s="103">
        <v>0.470588235294108</v>
      </c>
      <c r="V251" s="103">
        <f t="shared" si="91"/>
        <v>76.96</v>
      </c>
      <c r="W251" s="104">
        <f t="normal">AVERAGE(V251:V253)*10</f>
        <v>767.35</v>
      </c>
      <c r="X251" s="103">
        <f t="normal">((LARGE(V251:V253,1))-(SMALL(V251:V253,1)))/(((LARGE(V251:V253,1))+(SMALL(V251:V253,1)))/2)*100</f>
        <v>0.586433830716105</v>
      </c>
      <c r="Y251" s="103">
        <v>23.04</v>
      </c>
      <c r="Z251" s="129" t="s">
        <v>34</v>
      </c>
      <c r="AA251" s="25" t="str">
        <f t="normal">IF(Z251="-","-",AVERAGE(Z251:Z253))</f>
        <v>-</v>
      </c>
      <c r="AB251" s="104">
        <v>6.6</v>
      </c>
      <c r="AC251" s="26">
        <f t="shared" ref="AC251" si="94">IF(AB251="-","-",AVERAGE(AB251:AB253))</f>
        <v>6.6</v>
      </c>
      <c r="AE251" s="114">
        <v>583.49</v>
      </c>
      <c r="AF251" s="114">
        <v>470.19</v>
      </c>
      <c r="AG251" s="139">
        <v>0.9841</v>
      </c>
    </row>
    <row r="252" spans="1:33">
      <c r="A252" s="81"/>
      <c r="B252" s="71" t="s">
        <v>186</v>
      </c>
      <c r="C252" s="82"/>
      <c r="D252" s="14"/>
      <c r="E252" s="14"/>
      <c r="F252" s="14"/>
      <c r="G252" s="14"/>
      <c r="H252" s="14"/>
      <c r="I252" s="14"/>
      <c r="J252" s="97">
        <f t="normal">IF(AE252="-","-",(AE252/AG251)*$AI$1)</f>
        <v>678.871252921451</v>
      </c>
      <c r="K252" s="97">
        <f t="normal">MIN(J251:J253)</f>
        <v>611.981709175897</v>
      </c>
      <c r="L252" s="71"/>
      <c r="M252" s="97"/>
      <c r="N252" s="97">
        <f t="normal">IF(AF252="-","-",(AF252/AG251)*$AI$1)</f>
        <v>537.695356162992</v>
      </c>
      <c r="O252" s="97">
        <f t="normal">MIN(N251:N253)</f>
        <v>488.628391423636</v>
      </c>
      <c r="P252" s="71"/>
      <c r="Q252" s="97"/>
      <c r="R252" s="71"/>
      <c r="S252" s="103">
        <v>2.12</v>
      </c>
      <c r="T252" s="104"/>
      <c r="U252" s="103"/>
      <c r="V252" s="103">
        <f t="shared" si="91"/>
        <v>76.51</v>
      </c>
      <c r="W252" s="104"/>
      <c r="X252" s="103"/>
      <c r="Y252" s="103">
        <v>23.49</v>
      </c>
      <c r="Z252" s="129" t="s">
        <v>34</v>
      </c>
      <c r="AA252" s="27"/>
      <c r="AB252" s="104" t="s">
        <v>34</v>
      </c>
      <c r="AC252" s="28"/>
      <c r="AE252" s="114">
        <v>618.59</v>
      </c>
      <c r="AF252" s="114">
        <v>489.95</v>
      </c>
      <c r="AG252" s="140"/>
    </row>
    <row r="253" spans="1:33">
      <c r="A253" s="83"/>
      <c r="B253" s="71" t="s">
        <v>186</v>
      </c>
      <c r="C253" s="84"/>
      <c r="D253" s="17"/>
      <c r="E253" s="17"/>
      <c r="F253" s="17"/>
      <c r="G253" s="17"/>
      <c r="H253" s="17"/>
      <c r="I253" s="17"/>
      <c r="J253" s="97">
        <f t="normal">IF(AE253="-","-",(AE253/AG251)*$AI$1)</f>
        <v>611.981709175897</v>
      </c>
      <c r="K253" s="97"/>
      <c r="L253" s="71"/>
      <c r="M253" s="97"/>
      <c r="N253" s="97">
        <v>488.628391423636</v>
      </c>
      <c r="O253" s="97"/>
      <c r="P253" s="71"/>
      <c r="Q253" s="97"/>
      <c r="R253" s="71"/>
      <c r="S253" s="103" t="s">
        <v>34</v>
      </c>
      <c r="T253" s="104"/>
      <c r="U253" s="103"/>
      <c r="V253" s="103" t="s">
        <v>34</v>
      </c>
      <c r="W253" s="104"/>
      <c r="X253" s="103"/>
      <c r="Y253" s="103" t="s">
        <v>34</v>
      </c>
      <c r="Z253" s="129" t="s">
        <v>34</v>
      </c>
      <c r="AA253" s="29"/>
      <c r="AB253" s="104" t="s">
        <v>34</v>
      </c>
      <c r="AC253" s="30"/>
      <c r="AE253" s="114">
        <v>557.64</v>
      </c>
      <c r="AF253" s="114">
        <v>445.24</v>
      </c>
      <c r="AG253" s="141"/>
    </row>
    <row r="254" spans="1:33">
      <c r="A254" s="85">
        <v>41169</v>
      </c>
      <c r="B254" s="74" t="s">
        <v>187</v>
      </c>
      <c r="C254" s="86" t="s">
        <v>167</v>
      </c>
      <c r="D254" s="87" t="s">
        <v>41</v>
      </c>
      <c r="E254" s="87" t="s">
        <v>74</v>
      </c>
      <c r="F254" s="87" t="s">
        <v>85</v>
      </c>
      <c r="G254" s="87" t="s">
        <v>168</v>
      </c>
      <c r="H254" s="87" t="s">
        <v>94</v>
      </c>
      <c r="I254" s="87" t="s">
        <v>34</v>
      </c>
      <c r="J254" s="98">
        <v>1002.52006909867</v>
      </c>
      <c r="K254" s="98">
        <f t="normal">MAX(J254:J256)</f>
        <v>1127.75002540392</v>
      </c>
      <c r="L254" s="74">
        <f t="normal">IF(A254=0,"",(K254-K255)/K255)</f>
        <v>0.124915161466885</v>
      </c>
      <c r="M254" s="98">
        <f t="normal">IF(J254="-","-",AVERAGE(J254:J256))</f>
        <v>1065.1350472513</v>
      </c>
      <c r="N254" s="98">
        <f t="normal">IF(AF254="-","-",(AF254/AG254)*$AI$1)</f>
        <v>833.885987196423</v>
      </c>
      <c r="O254" s="98">
        <f t="normal">MAX(N254:N256)</f>
        <v>858.940758053043</v>
      </c>
      <c r="P254" s="74">
        <f t="normal">IF(A254=0,"",(O254-O255)/O255)</f>
        <v>0.0300457991156032</v>
      </c>
      <c r="Q254" s="98">
        <f t="normal">IF(N254="-","-",AVERAGE(N254:N256))</f>
        <v>846.413372624733</v>
      </c>
      <c r="R254" s="74">
        <f t="normal">IF(Q254="-","-",Q254/M254)</f>
        <v>0.794653574501187</v>
      </c>
      <c r="S254" s="105">
        <v>0.67</v>
      </c>
      <c r="T254" s="106">
        <f t="normal">AVERAGE(S254:S256)*10</f>
        <v>6.76666666666667</v>
      </c>
      <c r="U254" s="105">
        <f t="normal">((LARGE(S254:S256,1))-(SMALL(S254:S256,1)))/(((LARGE(S254:S256,1))+(SMALL(S254:S256,1)))/2)*100</f>
        <v>2.94117647058822</v>
      </c>
      <c r="V254" s="105">
        <f t="normal">100-Y254</f>
        <v>64.95</v>
      </c>
      <c r="W254" s="106">
        <f t="normal">AVERAGE(V254:V256)*10</f>
        <v>650.25</v>
      </c>
      <c r="X254" s="105">
        <f t="normal">((LARGE(V254:V256,1))-(SMALL(V254:V256,1)))/(((LARGE(V254:V256,1))+(SMALL(V254:V256,1)))/2)*100</f>
        <v>0.230680507497103</v>
      </c>
      <c r="Y254" s="105">
        <v>35.05</v>
      </c>
      <c r="Z254" s="130" t="s">
        <v>34</v>
      </c>
      <c r="AA254" s="123" t="s">
        <v>34</v>
      </c>
      <c r="AB254" s="106">
        <v>7.08</v>
      </c>
      <c r="AC254" s="124">
        <v>7.08</v>
      </c>
      <c r="AE254" s="114">
        <v>913.5</v>
      </c>
      <c r="AF254" s="114">
        <v>759.84</v>
      </c>
      <c r="AG254" s="139">
        <v>0.9841</v>
      </c>
    </row>
    <row r="255" spans="1:33">
      <c r="A255" s="88"/>
      <c r="B255" s="74" t="s">
        <v>187</v>
      </c>
      <c r="C255" s="89"/>
      <c r="D255" s="15"/>
      <c r="E255" s="15"/>
      <c r="F255" s="15"/>
      <c r="G255" s="15"/>
      <c r="H255" s="15"/>
      <c r="I255" s="15"/>
      <c r="J255" s="98">
        <f t="normal">IF(AE255="-","-",(AE255/AG254)*$AI$1)</f>
        <v>1127.75002540392</v>
      </c>
      <c r="K255" s="98">
        <f t="normal">MIN(J254:J256)</f>
        <v>1002.52006909867</v>
      </c>
      <c r="L255" s="74"/>
      <c r="M255" s="98"/>
      <c r="N255" s="98">
        <f t="normal">IF(AF255="-","-",(AF255/AG254)*$AI$1)</f>
        <v>858.940758053043</v>
      </c>
      <c r="O255" s="98">
        <f t="normal">MIN(N254:N256)</f>
        <v>833.885987196423</v>
      </c>
      <c r="P255" s="74"/>
      <c r="Q255" s="98"/>
      <c r="R255" s="74"/>
      <c r="S255" s="105">
        <v>0.69</v>
      </c>
      <c r="T255" s="106"/>
      <c r="U255" s="105"/>
      <c r="V255" s="105">
        <f t="normal">100-Y255</f>
        <v>65.1</v>
      </c>
      <c r="W255" s="106"/>
      <c r="X255" s="105"/>
      <c r="Y255" s="105">
        <v>34.9</v>
      </c>
      <c r="Z255" s="130" t="s">
        <v>34</v>
      </c>
      <c r="AA255" s="125"/>
      <c r="AB255" s="106" t="s">
        <v>34</v>
      </c>
      <c r="AC255" s="126"/>
      <c r="AE255" s="114">
        <v>1027.61</v>
      </c>
      <c r="AF255" s="114">
        <v>782.67</v>
      </c>
      <c r="AG255" s="140"/>
    </row>
    <row r="256" spans="1:33">
      <c r="A256" s="90"/>
      <c r="B256" s="74" t="s">
        <v>187</v>
      </c>
      <c r="C256" s="91"/>
      <c r="D256" s="18"/>
      <c r="E256" s="18"/>
      <c r="F256" s="18"/>
      <c r="G256" s="18"/>
      <c r="H256" s="18"/>
      <c r="I256" s="18"/>
      <c r="J256" s="98" t="str">
        <f t="normal">IF(AE256="-","-",(AE256/AG254)*$AI$1)</f>
        <v>-</v>
      </c>
      <c r="K256" s="98"/>
      <c r="L256" s="74"/>
      <c r="M256" s="98"/>
      <c r="N256" s="98" t="str">
        <f t="normal">IF(AF256="-","-",(AF256/AG254)*$AI$1)</f>
        <v>-</v>
      </c>
      <c r="O256" s="98"/>
      <c r="P256" s="74"/>
      <c r="Q256" s="98"/>
      <c r="R256" s="74"/>
      <c r="S256" s="105">
        <v>0.67</v>
      </c>
      <c r="T256" s="106"/>
      <c r="U256" s="105"/>
      <c r="V256" s="105" t="s">
        <v>34</v>
      </c>
      <c r="W256" s="106"/>
      <c r="X256" s="105"/>
      <c r="Y256" s="105" t="s">
        <v>34</v>
      </c>
      <c r="Z256" s="130" t="s">
        <v>34</v>
      </c>
      <c r="AA256" s="127"/>
      <c r="AB256" s="106" t="s">
        <v>34</v>
      </c>
      <c r="AC256" s="128"/>
      <c r="AE256" s="114" t="s">
        <v>34</v>
      </c>
      <c r="AF256" s="114" t="s">
        <v>34</v>
      </c>
      <c r="AG256" s="141"/>
    </row>
    <row r="257" spans="1:33">
      <c r="A257" s="60">
        <v>41491</v>
      </c>
      <c r="B257" s="61" t="s">
        <v>188</v>
      </c>
      <c r="C257" s="62" t="s">
        <v>29</v>
      </c>
      <c r="D257" s="63" t="s">
        <v>30</v>
      </c>
      <c r="E257" s="63" t="s">
        <v>31</v>
      </c>
      <c r="F257" s="63" t="s">
        <v>32</v>
      </c>
      <c r="G257" s="63" t="s">
        <v>33</v>
      </c>
      <c r="H257" s="63" t="s">
        <v>34</v>
      </c>
      <c r="I257" s="63" t="s">
        <v>34</v>
      </c>
      <c r="J257" s="94">
        <f t="normal">IF(AE257="-","-",(AE257/AG257)*$AI$1)</f>
        <v>24.6203440867058</v>
      </c>
      <c r="K257" s="94">
        <f t="normal">MAX(J257:J259)</f>
        <v>27.632118405091</v>
      </c>
      <c r="L257" s="61">
        <f t="normal">IF(A257=0,"",(K257-K258)/K258)</f>
        <v>0.179369343166168</v>
      </c>
      <c r="M257" s="94">
        <f t="normal">IF(J257="-","-",AVERAGE(J257:J259))</f>
        <v>25.2273446793278</v>
      </c>
      <c r="N257" s="94" t="str">
        <f t="normal">IF(AF257="-","-",(AF257/AG257)*$AI$1)</f>
        <v>-</v>
      </c>
      <c r="O257" s="94">
        <f t="normal">MAX(N257:N259)</f>
        <v>0</v>
      </c>
      <c r="P257" s="61" t="e">
        <v>#DIV/0!</v>
      </c>
      <c r="Q257" s="94" t="str">
        <f t="normal">IF(N257="-","-",AVERAGE(N257:N259))</f>
        <v>-</v>
      </c>
      <c r="R257" s="61" t="str">
        <f t="normal">IF(Q257="-","-",Q257/M257)</f>
        <v>-</v>
      </c>
      <c r="S257" s="101">
        <v>2.45</v>
      </c>
      <c r="T257" s="102">
        <f t="normal">AVERAGE(S257:S259)*10</f>
        <v>24.75</v>
      </c>
      <c r="U257" s="101">
        <f t="normal">((LARGE(S257:S259,1))-(SMALL(S257:S259,1)))/(((LARGE(S257:S259,1))+(SMALL(S257:S259,1)))/2)*100</f>
        <v>2.02020202020201</v>
      </c>
      <c r="V257" s="101">
        <f t="normal">100-Y257</f>
        <v>52.57</v>
      </c>
      <c r="W257" s="102">
        <f t="normal">AVERAGE(V257:V259)*10</f>
        <v>529.35</v>
      </c>
      <c r="X257" s="101">
        <f t="normal">((LARGE(V257:V259,1))-(SMALL(V257:V259,1)))/(((LARGE(V257:V259,1))+(SMALL(V257:V259,1)))/2)*100</f>
        <v>1.37904977802965</v>
      </c>
      <c r="Y257" s="101">
        <v>47.43</v>
      </c>
      <c r="Z257" s="94" t="s">
        <v>34</v>
      </c>
      <c r="AA257" s="111" t="str">
        <f t="normal">IF(Z257="-","-",AVERAGE(Z257:Z259))</f>
        <v>-</v>
      </c>
      <c r="AB257" s="102" t="s">
        <v>34</v>
      </c>
      <c r="AC257" s="112" t="str">
        <f t="shared" ref="AC257" si="95">IF(AB257="-","-",AVERAGE(AB257:AB259))</f>
        <v>-</v>
      </c>
      <c r="AD257" s="113"/>
      <c r="AE257" s="94">
        <v>22.9265556</v>
      </c>
      <c r="AF257" s="94" t="s">
        <v>34</v>
      </c>
      <c r="AG257" s="134">
        <v>1.0057</v>
      </c>
    </row>
    <row r="258" spans="1:33">
      <c r="A258" s="60"/>
      <c r="B258" s="61" t="s">
        <v>188</v>
      </c>
      <c r="C258" s="62"/>
      <c r="D258" s="63"/>
      <c r="E258" s="63"/>
      <c r="F258" s="63"/>
      <c r="G258" s="63"/>
      <c r="H258" s="63"/>
      <c r="I258" s="63"/>
      <c r="J258" s="94">
        <f t="normal">IF(AE258="-","-",(AE258/AG257)*$AI$1)</f>
        <v>27.632118405091</v>
      </c>
      <c r="K258" s="94">
        <f t="normal">MIN(J257:J259)</f>
        <v>23.4295715461867</v>
      </c>
      <c r="L258" s="61"/>
      <c r="M258" s="94"/>
      <c r="N258" s="94" t="str">
        <f t="normal">IF(AF258="-","-",(AF258/AG257)*$AI$1)</f>
        <v>-</v>
      </c>
      <c r="O258" s="94">
        <f t="normal">MIN(N257:N259)</f>
        <v>0</v>
      </c>
      <c r="P258" s="61"/>
      <c r="Q258" s="94"/>
      <c r="R258" s="61"/>
      <c r="S258" s="101">
        <v>2.5</v>
      </c>
      <c r="T258" s="102"/>
      <c r="U258" s="101"/>
      <c r="V258" s="101">
        <f t="normal">100-Y258</f>
        <v>53.3</v>
      </c>
      <c r="W258" s="102"/>
      <c r="X258" s="101"/>
      <c r="Y258" s="101">
        <v>46.7</v>
      </c>
      <c r="Z258" s="94" t="s">
        <v>34</v>
      </c>
      <c r="AA258" s="111"/>
      <c r="AB258" s="102" t="s">
        <v>34</v>
      </c>
      <c r="AC258" s="112"/>
      <c r="AD258" s="113"/>
      <c r="AE258" s="94">
        <v>25.731131</v>
      </c>
      <c r="AF258" s="94" t="s">
        <v>34</v>
      </c>
      <c r="AG258" s="134"/>
    </row>
    <row r="259" spans="1:33">
      <c r="A259" s="60"/>
      <c r="B259" s="61" t="s">
        <v>188</v>
      </c>
      <c r="C259" s="62"/>
      <c r="D259" s="63"/>
      <c r="E259" s="63"/>
      <c r="F259" s="63"/>
      <c r="G259" s="63"/>
      <c r="H259" s="63"/>
      <c r="I259" s="63"/>
      <c r="J259" s="94">
        <f t="normal">IF(AE259="-","-",(AE259/AG257)*$AI$1)</f>
        <v>23.4295715461867</v>
      </c>
      <c r="K259" s="94"/>
      <c r="L259" s="61"/>
      <c r="M259" s="94"/>
      <c r="N259" s="94" t="str">
        <f t="normal">IF(AF259="-","-",(AF259/AG257)*$AI$1)</f>
        <v>-</v>
      </c>
      <c r="O259" s="94"/>
      <c r="P259" s="61"/>
      <c r="Q259" s="94"/>
      <c r="R259" s="61"/>
      <c r="S259" s="101" t="s">
        <v>34</v>
      </c>
      <c r="T259" s="102"/>
      <c r="U259" s="101"/>
      <c r="V259" s="101" t="s">
        <v>34</v>
      </c>
      <c r="W259" s="102"/>
      <c r="X259" s="101"/>
      <c r="Y259" s="101" t="s">
        <v>34</v>
      </c>
      <c r="Z259" s="94" t="s">
        <v>34</v>
      </c>
      <c r="AA259" s="111"/>
      <c r="AB259" s="102" t="s">
        <v>34</v>
      </c>
      <c r="AC259" s="112"/>
      <c r="AD259" s="113"/>
      <c r="AE259" s="94">
        <v>21.8177038</v>
      </c>
      <c r="AF259" s="94" t="s">
        <v>34</v>
      </c>
      <c r="AG259" s="134"/>
    </row>
    <row r="260" spans="1:33" ht="15" customHeight="1">
      <c r="A260" s="60">
        <v>41491</v>
      </c>
      <c r="B260" s="61" t="s">
        <v>189</v>
      </c>
      <c r="C260" s="62" t="s">
        <v>29</v>
      </c>
      <c r="D260" s="63" t="s">
        <v>30</v>
      </c>
      <c r="E260" s="63" t="s">
        <v>31</v>
      </c>
      <c r="F260" s="63" t="s">
        <v>37</v>
      </c>
      <c r="G260" s="63" t="s">
        <v>140</v>
      </c>
      <c r="H260" s="63" t="s">
        <v>34</v>
      </c>
      <c r="I260" s="63" t="s">
        <v>34</v>
      </c>
      <c r="J260" s="94">
        <f t="normal">IF(AE260="-","-",(AE260/AG260)*$AI$1)</f>
        <v>600.620463358854</v>
      </c>
      <c r="K260" s="94">
        <f t="normal">MAX(J260:J262)</f>
        <v>624.729044446654</v>
      </c>
      <c r="L260" s="61">
        <f t="normal">IF(A260=0,"",(K260-K261)/K261)</f>
        <v>0.0755819328119513</v>
      </c>
      <c r="M260" s="94">
        <f t="normal">IF(J260="-","-",AVERAGE(J260:J262))</f>
        <v>602.05946107189</v>
      </c>
      <c r="N260" s="94">
        <f t="normal">IF(AF260="-","-",(AF260/AG260)*$AI$1)</f>
        <v>316.901660534951</v>
      </c>
      <c r="O260" s="94">
        <f t="normal">MAX(N260:N262)</f>
        <v>316.901660534951</v>
      </c>
      <c r="P260" s="61">
        <f t="normal">IF(A260=0,"",(O260-O261)/O261)</f>
        <v>0.191168160167918</v>
      </c>
      <c r="Q260" s="94">
        <v>291.228795863578</v>
      </c>
      <c r="R260" s="61">
        <f t="normal">IF(Q260="-","-",Q260/M260)</f>
        <v>0.483720985540336</v>
      </c>
      <c r="S260" s="101">
        <v>96.43</v>
      </c>
      <c r="T260" s="102">
        <f t="normal">AVERAGE(S260:S262)*10</f>
        <v>963.4</v>
      </c>
      <c r="U260" s="101">
        <f t="normal">((LARGE(S260:S262,1))-(SMALL(S260:S262,1)))/(((LARGE(S260:S262,1))+(SMALL(S260:S262,1)))/2)*100</f>
        <v>0.186838281087821</v>
      </c>
      <c r="V260" s="101">
        <f t="normal">100-Y260</f>
        <v>99.99</v>
      </c>
      <c r="W260" s="102">
        <f t="normal">AVERAGE(V260:V262)*10</f>
        <v>999.9</v>
      </c>
      <c r="X260" s="101">
        <f t="normal">((LARGE(V260:V262,1))-(SMALL(V260:V262,1)))/(((LARGE(V260:V262,1))+(SMALL(V260:V262,1)))/2)*100</f>
        <v>0</v>
      </c>
      <c r="Y260" s="101">
        <v>0.01</v>
      </c>
      <c r="Z260" s="94" t="s">
        <v>34</v>
      </c>
      <c r="AA260" s="111" t="str">
        <f t="normal">IF(Z260="-","-",AVERAGE(Z260:Z262))</f>
        <v>-</v>
      </c>
      <c r="AB260" s="102" t="s">
        <v>34</v>
      </c>
      <c r="AC260" s="112" t="str">
        <f t="shared" ref="AC260" si="96">IF(AB260="-","-",AVERAGE(AB260:AB262))</f>
        <v>-</v>
      </c>
      <c r="AD260" s="113"/>
      <c r="AE260" s="94">
        <v>559.3</v>
      </c>
      <c r="AF260" s="94">
        <v>295.1</v>
      </c>
      <c r="AG260" s="134">
        <v>1.0057</v>
      </c>
    </row>
    <row r="261" spans="1:33">
      <c r="A261" s="60"/>
      <c r="B261" s="61" t="s">
        <v>189</v>
      </c>
      <c r="C261" s="62"/>
      <c r="D261" s="63"/>
      <c r="E261" s="63"/>
      <c r="F261" s="63"/>
      <c r="G261" s="63"/>
      <c r="H261" s="63"/>
      <c r="I261" s="63"/>
      <c r="J261" s="94">
        <f t="normal">IF(AE261="-","-",(AE261/AG260)*$AI$1)</f>
        <v>624.729044446654</v>
      </c>
      <c r="K261" s="94">
        <f t="normal">MIN(J260:J262)</f>
        <v>580.828875410162</v>
      </c>
      <c r="L261" s="61"/>
      <c r="M261" s="94"/>
      <c r="N261" s="94">
        <f t="normal">IF(AF261="-","-",(AF261/AG260)*$AI$1)</f>
        <v>290.74197076663</v>
      </c>
      <c r="O261" s="94">
        <f t="normal">MIN(N260:N262)</f>
        <v>266.042756289152</v>
      </c>
      <c r="P261" s="61"/>
      <c r="Q261" s="94"/>
      <c r="R261" s="61"/>
      <c r="S261" s="101">
        <v>96.25</v>
      </c>
      <c r="T261" s="102"/>
      <c r="U261" s="101"/>
      <c r="V261" s="101">
        <f t="normal">100-Y261</f>
        <v>99.99</v>
      </c>
      <c r="W261" s="102"/>
      <c r="X261" s="101"/>
      <c r="Y261" s="101">
        <v>0.01</v>
      </c>
      <c r="Z261" s="94" t="s">
        <v>34</v>
      </c>
      <c r="AA261" s="111"/>
      <c r="AB261" s="102" t="s">
        <v>34</v>
      </c>
      <c r="AC261" s="112"/>
      <c r="AD261" s="113"/>
      <c r="AE261" s="94">
        <v>581.75</v>
      </c>
      <c r="AF261" s="94">
        <v>270.74</v>
      </c>
      <c r="AG261" s="134"/>
    </row>
    <row r="262" spans="1:33">
      <c r="A262" s="60"/>
      <c r="B262" s="61" t="s">
        <v>189</v>
      </c>
      <c r="C262" s="62"/>
      <c r="D262" s="63"/>
      <c r="E262" s="63"/>
      <c r="F262" s="63"/>
      <c r="G262" s="63"/>
      <c r="H262" s="63"/>
      <c r="I262" s="63"/>
      <c r="J262" s="94">
        <f t="normal">IF(AE262="-","-",(AE262/AG260)*$AI$1)</f>
        <v>580.828875410162</v>
      </c>
      <c r="K262" s="94"/>
      <c r="L262" s="61"/>
      <c r="M262" s="94"/>
      <c r="N262" s="94">
        <f t="normal">IF(AF262="-","-",(AF262/AG260)*$AI$1)</f>
        <v>266.042756289152</v>
      </c>
      <c r="O262" s="94"/>
      <c r="P262" s="61"/>
      <c r="Q262" s="94"/>
      <c r="R262" s="61"/>
      <c r="S262" s="101" t="s">
        <v>34</v>
      </c>
      <c r="T262" s="102"/>
      <c r="U262" s="101"/>
      <c r="V262" s="101" t="s">
        <v>34</v>
      </c>
      <c r="W262" s="102"/>
      <c r="X262" s="101"/>
      <c r="Y262" s="101" t="s">
        <v>34</v>
      </c>
      <c r="Z262" s="94" t="s">
        <v>34</v>
      </c>
      <c r="AA262" s="111"/>
      <c r="AB262" s="102" t="s">
        <v>34</v>
      </c>
      <c r="AC262" s="112"/>
      <c r="AD262" s="113"/>
      <c r="AE262" s="94">
        <v>540.87</v>
      </c>
      <c r="AF262" s="94">
        <v>247.74</v>
      </c>
      <c r="AG262" s="134"/>
    </row>
    <row r="263" spans="1:33">
      <c r="A263" s="70">
        <v>41491</v>
      </c>
      <c r="B263" s="71" t="s">
        <v>190</v>
      </c>
      <c r="C263" s="72" t="s">
        <v>191</v>
      </c>
      <c r="D263" s="6" t="s">
        <v>41</v>
      </c>
      <c r="E263" s="6" t="s">
        <v>68</v>
      </c>
      <c r="F263" s="6" t="s">
        <v>69</v>
      </c>
      <c r="G263" s="6" t="s">
        <v>70</v>
      </c>
      <c r="H263" s="6" t="s">
        <v>34</v>
      </c>
      <c r="I263" s="6" t="s">
        <v>192</v>
      </c>
      <c r="J263" s="97">
        <f t="normal">IF(AE263="-","-",(AE263/AG263)*$AI$1)</f>
        <v>477.650591627722</v>
      </c>
      <c r="K263" s="97">
        <f t="normal">MAX(J263:J265)</f>
        <v>487.433628318584</v>
      </c>
      <c r="L263" s="71">
        <f t="normal">IF(A263=0,"",(K263-K264)/K264)</f>
        <v>0.0212852128521285</v>
      </c>
      <c r="M263" s="97">
        <f t="normal">IF(J263="-","-",AVERAGE(J263:J265))</f>
        <v>480.786317987471</v>
      </c>
      <c r="N263" s="97">
        <f t="normal">IF(AF263="-","-",(AF263/AG263)*$AI$1)</f>
        <v>236.328527393855</v>
      </c>
      <c r="O263" s="97">
        <f t="normal">MAX(N263:N265)</f>
        <v>280.744158297703</v>
      </c>
      <c r="P263" s="71">
        <f t="normal">IF(A263=0,"",(O263-O264)/O264)</f>
        <v>0.187940200845186</v>
      </c>
      <c r="Q263" s="97">
        <f t="normal">IF(N263="-","-",AVERAGE(N263:N265))</f>
        <v>255.89818037188</v>
      </c>
      <c r="R263" s="71">
        <f t="normal">IF(Q263="-","-",Q263/M263)</f>
        <v>0.532249298280881</v>
      </c>
      <c r="S263" s="103">
        <v>2.91</v>
      </c>
      <c r="T263" s="104">
        <f t="normal">AVERAGE(S263:S265)*10</f>
        <v>29.1333333333333</v>
      </c>
      <c r="U263" s="103">
        <f t="normal">((LARGE(S263:S265,1))-(SMALL(S263:S265,1)))/(((LARGE(S263:S265,1))+(SMALL(S263:S265,1)))/2)*100</f>
        <v>0.343053173241845</v>
      </c>
      <c r="V263" s="103">
        <f t="normal">100-Y263</f>
        <v>68.84</v>
      </c>
      <c r="W263" s="104">
        <f t="normal">AVERAGE(V263:V265)*10</f>
        <v>688.266666666667</v>
      </c>
      <c r="X263" s="103">
        <f t="normal">((LARGE(V263:V265,1))-(SMALL(V263:V265,1)))/(((LARGE(V263:V265,1))+(SMALL(V263:V265,1)))/2)*100</f>
        <v>0.319674513222899</v>
      </c>
      <c r="Y263" s="103">
        <v>31.16</v>
      </c>
      <c r="Z263" s="97" t="s">
        <v>34</v>
      </c>
      <c r="AA263" s="23" t="str">
        <f t="normal">IF(Z263="-","-",AVERAGE(Z263:Z265))</f>
        <v>-</v>
      </c>
      <c r="AB263" s="104" t="s">
        <v>34</v>
      </c>
      <c r="AC263" s="24" t="str">
        <f t="shared" ref="AC263" si="97">IF(AB263="-","-",AVERAGE(AB263:AB265))</f>
        <v>-</v>
      </c>
      <c r="AE263" s="114">
        <v>444.79</v>
      </c>
      <c r="AF263" s="114">
        <v>220.07</v>
      </c>
      <c r="AG263" s="135">
        <v>1.0057</v>
      </c>
    </row>
    <row r="264" spans="1:33">
      <c r="A264" s="70"/>
      <c r="B264" s="71" t="s">
        <v>190</v>
      </c>
      <c r="C264" s="72"/>
      <c r="D264" s="6"/>
      <c r="E264" s="6"/>
      <c r="F264" s="6"/>
      <c r="G264" s="6"/>
      <c r="H264" s="6"/>
      <c r="I264" s="6"/>
      <c r="J264" s="97">
        <f t="normal">IF(AE264="-","-",(AE264/AG263)*$AI$1)</f>
        <v>487.433628318584</v>
      </c>
      <c r="K264" s="97">
        <f t="normal">MIN(J263:J265)</f>
        <v>477.274734016108</v>
      </c>
      <c r="L264" s="71"/>
      <c r="M264" s="97"/>
      <c r="N264" s="97">
        <f t="normal">IF(AF264="-","-",(AF264/AG263)*$AI$1)</f>
        <v>280.744158297703</v>
      </c>
      <c r="O264" s="97">
        <f t="normal">MIN(N263:N265)</f>
        <v>236.328527393855</v>
      </c>
      <c r="P264" s="71"/>
      <c r="Q264" s="97"/>
      <c r="R264" s="71"/>
      <c r="S264" s="103">
        <v>2.91</v>
      </c>
      <c r="T264" s="104"/>
      <c r="U264" s="103"/>
      <c r="V264" s="103">
        <f t="normal">100-Y264</f>
        <v>68.71</v>
      </c>
      <c r="W264" s="104"/>
      <c r="X264" s="103"/>
      <c r="Y264" s="103">
        <v>31.29</v>
      </c>
      <c r="Z264" s="97" t="s">
        <v>34</v>
      </c>
      <c r="AA264" s="23"/>
      <c r="AB264" s="104" t="s">
        <v>34</v>
      </c>
      <c r="AC264" s="24"/>
      <c r="AE264" s="114">
        <v>453.9</v>
      </c>
      <c r="AF264" s="114">
        <v>261.43</v>
      </c>
      <c r="AG264" s="135"/>
    </row>
    <row r="265" spans="1:33">
      <c r="A265" s="70"/>
      <c r="B265" s="71" t="s">
        <v>190</v>
      </c>
      <c r="C265" s="72"/>
      <c r="D265" s="6"/>
      <c r="E265" s="6"/>
      <c r="F265" s="6"/>
      <c r="G265" s="6"/>
      <c r="H265" s="6"/>
      <c r="I265" s="6"/>
      <c r="J265" s="97">
        <f t="normal">IF(AE265="-","-",(AE265/AG263)*$AI$1)</f>
        <v>477.274734016108</v>
      </c>
      <c r="K265" s="97"/>
      <c r="L265" s="71"/>
      <c r="M265" s="97"/>
      <c r="N265" s="97">
        <f t="normal">IF(AF265="-","-",(AF265/AG263)*$AI$1)</f>
        <v>250.621855424083</v>
      </c>
      <c r="O265" s="97"/>
      <c r="P265" s="71"/>
      <c r="Q265" s="97"/>
      <c r="R265" s="71"/>
      <c r="S265" s="103">
        <v>2.92</v>
      </c>
      <c r="T265" s="104"/>
      <c r="U265" s="103"/>
      <c r="V265" s="103">
        <f t="normal">100-Y265</f>
        <v>68.93</v>
      </c>
      <c r="W265" s="104"/>
      <c r="X265" s="103"/>
      <c r="Y265" s="103">
        <v>31.07</v>
      </c>
      <c r="Z265" s="97" t="s">
        <v>34</v>
      </c>
      <c r="AA265" s="23"/>
      <c r="AB265" s="104" t="s">
        <v>34</v>
      </c>
      <c r="AC265" s="24"/>
      <c r="AE265" s="114">
        <v>444.44</v>
      </c>
      <c r="AF265" s="114">
        <v>233.38</v>
      </c>
      <c r="AG265" s="135"/>
    </row>
    <row r="266" spans="1:33" ht="15" customHeight="1">
      <c r="A266" s="70">
        <v>41491</v>
      </c>
      <c r="B266" s="71" t="s">
        <v>193</v>
      </c>
      <c r="C266" s="72" t="s">
        <v>191</v>
      </c>
      <c r="D266" s="6" t="s">
        <v>41</v>
      </c>
      <c r="E266" s="6" t="s">
        <v>68</v>
      </c>
      <c r="F266" s="6" t="s">
        <v>69</v>
      </c>
      <c r="G266" s="6" t="s">
        <v>194</v>
      </c>
      <c r="H266" s="6" t="s">
        <v>34</v>
      </c>
      <c r="I266" s="6" t="s">
        <v>195</v>
      </c>
      <c r="J266" s="97">
        <f t="normal">IF(AE266="-","-",(AE266/AG266)*$AI$1)</f>
        <v>418.812767226807</v>
      </c>
      <c r="K266" s="97">
        <f t="normal">MAX(J266:J268)</f>
        <v>418.812767226807</v>
      </c>
      <c r="L266" s="71">
        <f t="normal">IF(A266=0,"",(K266-K267)/K267)</f>
        <v>0.0860182116900114</v>
      </c>
      <c r="M266" s="97">
        <f t="normal">IF(J266="-","-",AVERAGE(J266:J268))</f>
        <v>404.444267674257</v>
      </c>
      <c r="N266" s="97">
        <f t="normal">IF(AF266="-","-",(AF266/AG266)*$AI$1)</f>
        <v>243.018792880581</v>
      </c>
      <c r="O266" s="97">
        <f t="normal">MAX(N266:N268)</f>
        <v>243.018792880581</v>
      </c>
      <c r="P266" s="71">
        <f t="normal">IF(A266=0,"",(O266-O267)/O267)</f>
        <v>0.0582183773673135</v>
      </c>
      <c r="Q266" s="97">
        <f t="normal">IF(N266="-","-",AVERAGE(N266:N268))</f>
        <v>236.546882768221</v>
      </c>
      <c r="R266" s="71">
        <f t="normal">IF(Q266="-","-",Q266/M266)</f>
        <v>0.584868921813322</v>
      </c>
      <c r="S266" s="103">
        <v>28.49</v>
      </c>
      <c r="T266" s="104">
        <f t="normal">AVERAGE(S266:S268)*10</f>
        <v>282.633333333333</v>
      </c>
      <c r="U266" s="103">
        <f t="normal">((LARGE(S266:S268,1))-(SMALL(S266:S268,1)))/(((LARGE(S266:S268,1))+(SMALL(S266:S268,1)))/2)*100</f>
        <v>2.37968389273663</v>
      </c>
      <c r="V266" s="103" t="s">
        <v>34</v>
      </c>
      <c r="W266" s="104">
        <f t="normal">AVERAGE(V266:V268)*10</f>
        <v>642.85</v>
      </c>
      <c r="X266" s="103">
        <f t="normal">((LARGE(V266:V268,1))-(SMALL(V266:V268,1)))/(((LARGE(V266:V268,1))+(SMALL(V266:V268,1)))/2)*100</f>
        <v>1.85113167924088</v>
      </c>
      <c r="Y266" s="103" t="s">
        <v>34</v>
      </c>
      <c r="Z266" s="97" t="s">
        <v>34</v>
      </c>
      <c r="AA266" s="23" t="str">
        <f t="normal">IF(Z266="-","-",AVERAGE(Z266:Z268))</f>
        <v>-</v>
      </c>
      <c r="AB266" s="104" t="s">
        <v>34</v>
      </c>
      <c r="AC266" s="24" t="str">
        <f t="shared" ref="AC266" si="98">IF(AB266="-","-",AVERAGE(AB266:AB268))</f>
        <v>-</v>
      </c>
      <c r="AE266" s="114">
        <v>390</v>
      </c>
      <c r="AF266" s="114">
        <v>226.3</v>
      </c>
      <c r="AG266" s="135">
        <v>1.0057</v>
      </c>
    </row>
    <row r="267" spans="1:33">
      <c r="A267" s="70"/>
      <c r="B267" s="71" t="s">
        <v>193</v>
      </c>
      <c r="C267" s="72"/>
      <c r="D267" s="6"/>
      <c r="E267" s="6"/>
      <c r="F267" s="6"/>
      <c r="G267" s="6"/>
      <c r="H267" s="6"/>
      <c r="I267" s="6"/>
      <c r="J267" s="97">
        <f t="normal">IF(AE267="-","-",(AE267/AG266)*$AI$1)</f>
        <v>408.8793874913</v>
      </c>
      <c r="K267" s="97">
        <f t="normal">MIN(J266:J268)</f>
        <v>385.640648304663</v>
      </c>
      <c r="L267" s="71"/>
      <c r="M267" s="97"/>
      <c r="N267" s="97">
        <f t="normal">IF(AF267="-","-",(AF267/AG266)*$AI$1)</f>
        <v>236.97285472805</v>
      </c>
      <c r="O267" s="97">
        <f t="normal">MIN(N266:N268)</f>
        <v>229.649000696033</v>
      </c>
      <c r="P267" s="71"/>
      <c r="Q267" s="97"/>
      <c r="R267" s="71"/>
      <c r="S267" s="103">
        <v>28.48</v>
      </c>
      <c r="T267" s="104"/>
      <c r="U267" s="103"/>
      <c r="V267" s="103">
        <f t="shared" ref="V267:V274" si="99">100-Y267</f>
        <v>63.69</v>
      </c>
      <c r="W267" s="104"/>
      <c r="X267" s="103"/>
      <c r="Y267" s="103">
        <v>36.31</v>
      </c>
      <c r="Z267" s="97" t="s">
        <v>34</v>
      </c>
      <c r="AA267" s="23"/>
      <c r="AB267" s="104" t="s">
        <v>34</v>
      </c>
      <c r="AC267" s="24"/>
      <c r="AE267" s="114">
        <v>380.75</v>
      </c>
      <c r="AF267" s="114">
        <v>220.67</v>
      </c>
      <c r="AG267" s="135"/>
    </row>
    <row r="268" spans="1:33">
      <c r="A268" s="70"/>
      <c r="B268" s="71" t="s">
        <v>193</v>
      </c>
      <c r="C268" s="72"/>
      <c r="D268" s="6"/>
      <c r="E268" s="6"/>
      <c r="F268" s="6"/>
      <c r="G268" s="6"/>
      <c r="H268" s="6"/>
      <c r="I268" s="6"/>
      <c r="J268" s="97">
        <f t="normal">IF(AE268="-","-",(AE268/AG266)*$AI$1)</f>
        <v>385.640648304663</v>
      </c>
      <c r="K268" s="97"/>
      <c r="L268" s="71"/>
      <c r="M268" s="97"/>
      <c r="N268" s="97">
        <f t="normal">IF(AF268="-","-",(AF268/AG266)*$AI$1)</f>
        <v>229.649000696033</v>
      </c>
      <c r="O268" s="97"/>
      <c r="P268" s="71"/>
      <c r="Q268" s="97"/>
      <c r="R268" s="71"/>
      <c r="S268" s="103">
        <v>27.82</v>
      </c>
      <c r="T268" s="104"/>
      <c r="U268" s="103"/>
      <c r="V268" s="103">
        <f t="shared" si="99"/>
        <v>64.88</v>
      </c>
      <c r="W268" s="104"/>
      <c r="X268" s="103"/>
      <c r="Y268" s="103">
        <v>35.12</v>
      </c>
      <c r="Z268" s="97" t="s">
        <v>34</v>
      </c>
      <c r="AA268" s="23"/>
      <c r="AB268" s="104" t="s">
        <v>34</v>
      </c>
      <c r="AC268" s="24"/>
      <c r="AE268" s="114">
        <v>359.11</v>
      </c>
      <c r="AF268" s="114">
        <v>213.85</v>
      </c>
      <c r="AG268" s="135"/>
    </row>
    <row r="269" spans="1:33" ht="15" customHeight="1">
      <c r="A269" s="70">
        <v>41491</v>
      </c>
      <c r="B269" s="71" t="s">
        <v>196</v>
      </c>
      <c r="C269" s="72" t="s">
        <v>191</v>
      </c>
      <c r="D269" s="6" t="s">
        <v>41</v>
      </c>
      <c r="E269" s="6" t="s">
        <v>68</v>
      </c>
      <c r="F269" s="6" t="s">
        <v>69</v>
      </c>
      <c r="G269" s="6" t="s">
        <v>197</v>
      </c>
      <c r="H269" s="6" t="s">
        <v>34</v>
      </c>
      <c r="I269" s="6" t="s">
        <v>34</v>
      </c>
      <c r="J269" s="97">
        <f t="normal">IF(AE269="-","-",(AE269/AG269)*$AI$1)</f>
        <v>440.2581286666</v>
      </c>
      <c r="K269" s="97">
        <f t="normal">MAX(J269:J271)</f>
        <v>443.028736203639</v>
      </c>
      <c r="L269" s="71">
        <f t="normal">IF(A269=0,"",(K269-K270)/K270)</f>
        <v>0.0405316787732041</v>
      </c>
      <c r="M269" s="97">
        <f t="normal">IF(J269="-","-",AVERAGE(J269:J271))</f>
        <v>436.352789102118</v>
      </c>
      <c r="N269" s="97">
        <f t="normal">IF(AF269="-","-",(AF269/AG269)*$AI$1)</f>
        <v>218.888734214975</v>
      </c>
      <c r="O269" s="97">
        <f t="normal">MAX(N269:N271)</f>
        <v>231.914885154619</v>
      </c>
      <c r="P269" s="71">
        <f t="normal">IF(A269=0,"",(O269-O270)/O270)</f>
        <v>0.0834294887874379</v>
      </c>
      <c r="Q269" s="97">
        <f t="normal">IF(N269="-","-",AVERAGE(N269:N271))</f>
        <v>221.619966192702</v>
      </c>
      <c r="R269" s="71">
        <f t="normal">IF(Q269="-","-",Q269/M269)</f>
        <v>0.507891714520099</v>
      </c>
      <c r="S269" s="103">
        <v>33.04</v>
      </c>
      <c r="T269" s="104">
        <f t="normal">AVERAGE(S269:S271)*10</f>
        <v>332.166666666667</v>
      </c>
      <c r="U269" s="103">
        <f t="normal">((LARGE(S269:S271,1))-(SMALL(S269:S271,1)))/(((LARGE(S269:S271,1))+(SMALL(S269:S271,1)))/2)*100</f>
        <v>4.11349647200121</v>
      </c>
      <c r="V269" s="103">
        <f t="shared" si="99"/>
        <v>97.66</v>
      </c>
      <c r="W269" s="104">
        <f t="normal">AVERAGE(V269:V271)*10</f>
        <v>976.866666666667</v>
      </c>
      <c r="X269" s="103">
        <f t="normal">((LARGE(V269:V271,1))-(SMALL(V269:V271,1)))/(((LARGE(V269:V271,1))+(SMALL(V269:V271,1)))/2)*100</f>
        <v>0.102354145342881</v>
      </c>
      <c r="Y269" s="103">
        <v>2.34</v>
      </c>
      <c r="Z269" s="97" t="s">
        <v>34</v>
      </c>
      <c r="AA269" s="23" t="str">
        <f t="normal">IF(Z269="-","-",AVERAGE(Z269:Z271))</f>
        <v>-</v>
      </c>
      <c r="AB269" s="104" t="s">
        <v>34</v>
      </c>
      <c r="AC269" s="24" t="str">
        <f t="shared" ref="AC269" si="100">IF(AB269="-","-",AVERAGE(AB269:AB271))</f>
        <v>-</v>
      </c>
      <c r="AE269" s="114">
        <v>409.97</v>
      </c>
      <c r="AF269" s="114">
        <v>203.83</v>
      </c>
      <c r="AG269" s="135">
        <v>1.0057</v>
      </c>
    </row>
    <row r="270" spans="1:33">
      <c r="A270" s="70"/>
      <c r="B270" s="71" t="s">
        <v>196</v>
      </c>
      <c r="C270" s="72"/>
      <c r="D270" s="6"/>
      <c r="E270" s="6"/>
      <c r="F270" s="6"/>
      <c r="G270" s="6"/>
      <c r="H270" s="6"/>
      <c r="I270" s="6"/>
      <c r="J270" s="97">
        <f t="normal">IF(AE270="-","-",(AE270/AG269)*$AI$1)</f>
        <v>443.028736203639</v>
      </c>
      <c r="K270" s="97">
        <f t="normal">MIN(J269:J271)</f>
        <v>425.771502436114</v>
      </c>
      <c r="L270" s="71"/>
      <c r="M270" s="97"/>
      <c r="N270" s="97">
        <f t="normal">IF(AF270="-","-",(AF270/AG269)*$AI$1)</f>
        <v>231.914885154619</v>
      </c>
      <c r="O270" s="97">
        <f t="normal">MIN(N269:N271)</f>
        <v>214.056279208512</v>
      </c>
      <c r="P270" s="71"/>
      <c r="Q270" s="97"/>
      <c r="R270" s="71"/>
      <c r="S270" s="103">
        <v>32.62</v>
      </c>
      <c r="T270" s="104"/>
      <c r="U270" s="103"/>
      <c r="V270" s="103">
        <f t="shared" si="99"/>
        <v>97.65</v>
      </c>
      <c r="W270" s="104"/>
      <c r="X270" s="103"/>
      <c r="Y270" s="103">
        <v>2.35</v>
      </c>
      <c r="Z270" s="97" t="s">
        <v>34</v>
      </c>
      <c r="AA270" s="23"/>
      <c r="AB270" s="104" t="s">
        <v>34</v>
      </c>
      <c r="AC270" s="24"/>
      <c r="AE270" s="114">
        <v>412.55</v>
      </c>
      <c r="AF270" s="114">
        <v>215.96</v>
      </c>
      <c r="AG270" s="135"/>
    </row>
    <row r="271" spans="1:33">
      <c r="A271" s="70"/>
      <c r="B271" s="71" t="s">
        <v>196</v>
      </c>
      <c r="C271" s="72"/>
      <c r="D271" s="6"/>
      <c r="E271" s="6"/>
      <c r="F271" s="6"/>
      <c r="G271" s="6"/>
      <c r="H271" s="6"/>
      <c r="I271" s="6"/>
      <c r="J271" s="97">
        <f t="normal">IF(AE271="-","-",(AE271/AG269)*$AI$1)</f>
        <v>425.771502436114</v>
      </c>
      <c r="K271" s="97"/>
      <c r="L271" s="71"/>
      <c r="M271" s="97"/>
      <c r="N271" s="97">
        <f t="normal">IF(AF271="-","-",(AF271/AG269)*$AI$1)</f>
        <v>214.056279208512</v>
      </c>
      <c r="O271" s="97"/>
      <c r="P271" s="71"/>
      <c r="Q271" s="97"/>
      <c r="R271" s="71"/>
      <c r="S271" s="103">
        <v>33.99</v>
      </c>
      <c r="T271" s="104"/>
      <c r="U271" s="103"/>
      <c r="V271" s="103">
        <f t="shared" si="99"/>
        <v>97.75</v>
      </c>
      <c r="W271" s="104"/>
      <c r="X271" s="103"/>
      <c r="Y271" s="103">
        <v>2.25</v>
      </c>
      <c r="Z271" s="97" t="s">
        <v>34</v>
      </c>
      <c r="AA271" s="23"/>
      <c r="AB271" s="104" t="s">
        <v>34</v>
      </c>
      <c r="AC271" s="24"/>
      <c r="AE271" s="114">
        <v>396.48</v>
      </c>
      <c r="AF271" s="114">
        <v>199.33</v>
      </c>
      <c r="AG271" s="135"/>
    </row>
    <row r="272" spans="1:33">
      <c r="A272" s="70">
        <v>41491</v>
      </c>
      <c r="B272" s="71" t="s">
        <v>198</v>
      </c>
      <c r="C272" s="72" t="s">
        <v>191</v>
      </c>
      <c r="D272" s="6" t="s">
        <v>41</v>
      </c>
      <c r="E272" s="6" t="s">
        <v>74</v>
      </c>
      <c r="F272" s="6" t="s">
        <v>75</v>
      </c>
      <c r="G272" s="6" t="s">
        <v>199</v>
      </c>
      <c r="H272" s="6" t="s">
        <v>34</v>
      </c>
      <c r="I272" s="6" t="s">
        <v>90</v>
      </c>
      <c r="J272" s="97">
        <f t="normal">IF(AE272="-","-",(AE272/AG272)*$AI$1)</f>
        <v>252.619270160088</v>
      </c>
      <c r="K272" s="97">
        <f t="normal">MAX(J272:J274)</f>
        <v>259.094759868748</v>
      </c>
      <c r="L272" s="71">
        <f t="normal">IF(A272=0,"",(K272-K273)/K273)</f>
        <v>0.0256333956810066</v>
      </c>
      <c r="M272" s="97">
        <f t="normal">IF(J272="-","-",AVERAGE(J272:J274))</f>
        <v>256.760863080442</v>
      </c>
      <c r="N272" s="97">
        <f t="normal">IF(AF272="-","-",(AF272/AG272)*$AI$1)</f>
        <v>159.685790991349</v>
      </c>
      <c r="O272" s="97">
        <f t="normal">MAX(N272:N274)</f>
        <v>171.01521328428</v>
      </c>
      <c r="P272" s="71">
        <f t="normal">IF(A272=0,"",(O272-O273)/O273)</f>
        <v>0.0709482178883661</v>
      </c>
      <c r="Q272" s="97">
        <f t="normal">IF(N272="-","-",AVERAGE(N272:N274))</f>
        <v>166.698220145173</v>
      </c>
      <c r="R272" s="71">
        <f t="normal">IF(Q272="-","-",Q272/M272)</f>
        <v>0.649235316259811</v>
      </c>
      <c r="S272" s="103">
        <v>19.22</v>
      </c>
      <c r="T272" s="104">
        <f t="normal">AVERAGE(S272:S274)*10</f>
        <v>194.566666666667</v>
      </c>
      <c r="U272" s="103">
        <f t="normal">((LARGE(S272:S274,1))-(SMALL(S272:S274,1)))/(((LARGE(S272:S274,1))+(SMALL(S272:S274,1)))/2)*100</f>
        <v>2.51733881325457</v>
      </c>
      <c r="V272" s="103">
        <f t="shared" si="99"/>
        <v>80.41</v>
      </c>
      <c r="W272" s="104">
        <f t="normal">AVERAGE(V272:V274)*10</f>
        <v>806</v>
      </c>
      <c r="X272" s="103">
        <f t="normal">((LARGE(V272:V274,1))-(SMALL(V272:V274,1)))/(((LARGE(V272:V274,1))+(SMALL(V272:V274,1)))/2)*100</f>
        <v>0.570436507936518</v>
      </c>
      <c r="Y272" s="103">
        <v>19.59</v>
      </c>
      <c r="Z272" s="97" t="s">
        <v>34</v>
      </c>
      <c r="AA272" s="23" t="str">
        <f t="normal">IF(Z272="-","-",AVERAGE(Z272:Z274))</f>
        <v>-</v>
      </c>
      <c r="AB272" s="104" t="s">
        <v>34</v>
      </c>
      <c r="AC272" s="24" t="str">
        <f t="shared" ref="AC272" si="101">IF(AB272="-","-",AVERAGE(AB272:AB274))</f>
        <v>-</v>
      </c>
      <c r="AE272" s="114">
        <v>235.24</v>
      </c>
      <c r="AF272" s="114">
        <v>148.7</v>
      </c>
      <c r="AG272" s="135">
        <v>1.0057</v>
      </c>
    </row>
    <row r="273" spans="1:33">
      <c r="A273" s="70"/>
      <c r="B273" s="71" t="s">
        <v>198</v>
      </c>
      <c r="C273" s="72"/>
      <c r="D273" s="6"/>
      <c r="E273" s="6"/>
      <c r="F273" s="9"/>
      <c r="G273" s="6"/>
      <c r="H273" s="6"/>
      <c r="I273" s="6"/>
      <c r="J273" s="97">
        <f t="normal">IF(AE273="-","-",(AE273/AG272)*$AI$1)</f>
        <v>258.568559212489</v>
      </c>
      <c r="K273" s="97">
        <f t="normal">MIN(J272:J274)</f>
        <v>252.619270160088</v>
      </c>
      <c r="L273" s="71"/>
      <c r="M273" s="97"/>
      <c r="N273" s="97">
        <f t="normal">IF(AF273="-","-",(AF273/AG272)*$AI$1)</f>
        <v>171.01521328428</v>
      </c>
      <c r="O273" s="97">
        <f t="normal">MIN(N272:N274)</f>
        <v>159.685790991349</v>
      </c>
      <c r="P273" s="71"/>
      <c r="Q273" s="97"/>
      <c r="R273" s="71"/>
      <c r="S273" s="103">
        <v>19.44</v>
      </c>
      <c r="T273" s="104"/>
      <c r="U273" s="103"/>
      <c r="V273" s="103">
        <f t="shared" si="99"/>
        <v>80.52</v>
      </c>
      <c r="W273" s="104"/>
      <c r="X273" s="103"/>
      <c r="Y273" s="103">
        <v>19.48</v>
      </c>
      <c r="Z273" s="97" t="s">
        <v>34</v>
      </c>
      <c r="AA273" s="23"/>
      <c r="AB273" s="104" t="s">
        <v>34</v>
      </c>
      <c r="AC273" s="24"/>
      <c r="AE273" s="114">
        <v>240.78</v>
      </c>
      <c r="AF273" s="114">
        <v>159.25</v>
      </c>
      <c r="AG273" s="135"/>
    </row>
    <row r="274" spans="1:33">
      <c r="A274" s="70"/>
      <c r="B274" s="71" t="s">
        <v>198</v>
      </c>
      <c r="C274" s="72"/>
      <c r="D274" s="6"/>
      <c r="E274" s="6"/>
      <c r="F274" s="9"/>
      <c r="G274" s="6"/>
      <c r="H274" s="6"/>
      <c r="I274" s="6"/>
      <c r="J274" s="97">
        <f t="normal">IF(AE274="-","-",(AE274/AG272)*$AI$1)</f>
        <v>259.094759868748</v>
      </c>
      <c r="K274" s="97"/>
      <c r="L274" s="71"/>
      <c r="M274" s="97"/>
      <c r="N274" s="97">
        <f t="normal">IF(AF274="-","-",(AF274/AG272)*$AI$1)</f>
        <v>169.393656159889</v>
      </c>
      <c r="O274" s="97"/>
      <c r="P274" s="71"/>
      <c r="Q274" s="97"/>
      <c r="R274" s="71"/>
      <c r="S274" s="103">
        <v>19.71</v>
      </c>
      <c r="T274" s="104"/>
      <c r="U274" s="103"/>
      <c r="V274" s="103">
        <f t="shared" si="99"/>
        <v>80.87</v>
      </c>
      <c r="W274" s="104"/>
      <c r="X274" s="103"/>
      <c r="Y274" s="103">
        <v>19.13</v>
      </c>
      <c r="Z274" s="97" t="s">
        <v>34</v>
      </c>
      <c r="AA274" s="23"/>
      <c r="AB274" s="104" t="s">
        <v>34</v>
      </c>
      <c r="AC274" s="24"/>
      <c r="AE274" s="114">
        <v>241.27</v>
      </c>
      <c r="AF274" s="114">
        <v>157.74</v>
      </c>
      <c r="AG274" s="135"/>
    </row>
    <row r="275" spans="1:33">
      <c r="A275" s="70">
        <v>41491</v>
      </c>
      <c r="B275" s="71" t="s">
        <v>200</v>
      </c>
      <c r="C275" s="72" t="s">
        <v>191</v>
      </c>
      <c r="D275" s="6" t="s">
        <v>41</v>
      </c>
      <c r="E275" s="6" t="s">
        <v>68</v>
      </c>
      <c r="F275" s="6" t="s">
        <v>69</v>
      </c>
      <c r="G275" s="6" t="s">
        <v>201</v>
      </c>
      <c r="H275" s="6" t="s">
        <v>34</v>
      </c>
      <c r="I275" s="6" t="s">
        <v>34</v>
      </c>
      <c r="J275" s="97" t="str">
        <f t="normal">IF(AE275="-","-",(AE275/AG275)*$AI$1)</f>
        <v>-</v>
      </c>
      <c r="K275" s="97">
        <f t="normal">MAX(J275:J277)</f>
        <v>375.900566769414</v>
      </c>
      <c r="L275" s="71">
        <f t="normal">IF(A275=0,"",(K275-K276)/K276)</f>
        <v>0.0449891035018063</v>
      </c>
      <c r="M275" s="97">
        <f t="normal">IF(J276="-","-",AVERAGE(J275:J277))</f>
        <v>367.808889330814</v>
      </c>
      <c r="N275" s="97" t="str">
        <f t="normal">IF(AF275="-","-",(AF275/AG275)*$AI$1)</f>
        <v>-</v>
      </c>
      <c r="O275" s="97">
        <f t="normal">MAX(N275:N277)</f>
        <v>215.881873322064</v>
      </c>
      <c r="P275" s="71">
        <f t="normal">IF(A275=0,"",(O275-O276)/O276)</f>
        <v>0.0455065529436237</v>
      </c>
      <c r="Q275" s="97">
        <f t="normal">IF(N276="-","-",AVERAGE(N275:N277))</f>
        <v>211.183653176892</v>
      </c>
      <c r="R275" s="71">
        <f t="normal">IF(Q275="-","-",Q275/M275)</f>
        <v>0.574166800484664</v>
      </c>
      <c r="S275" s="103">
        <v>47.34</v>
      </c>
      <c r="T275" s="104">
        <f t="normal">AVERAGE(S275:S277)*10</f>
        <v>474.366666666667</v>
      </c>
      <c r="U275" s="103">
        <f t="normal">((LARGE(S275:S277,1))-(SMALL(S275:S277,1)))/(((LARGE(S275:S277,1))+(SMALL(S275:S277,1)))/2)*100</f>
        <v>0.589721988205548</v>
      </c>
      <c r="V275" s="103" t="s">
        <v>34</v>
      </c>
      <c r="W275" s="104">
        <f t="normal">AVERAGE(V275:V277)*10</f>
        <v>942.65</v>
      </c>
      <c r="X275" s="103">
        <f t="normal">((LARGE(V275:V277,1))-(SMALL(V275:V277,1)))/(((LARGE(V275:V277,1))+(SMALL(V275:V277,1)))/2)*100</f>
        <v>0.116692303612157</v>
      </c>
      <c r="Y275" s="103" t="s">
        <v>34</v>
      </c>
      <c r="Z275" s="97" t="s">
        <v>34</v>
      </c>
      <c r="AA275" s="23" t="str">
        <f t="normal">IF(Z275="-","-",AVERAGE(Z275:Z277))</f>
        <v>-</v>
      </c>
      <c r="AB275" s="104" t="s">
        <v>34</v>
      </c>
      <c r="AC275" s="24" t="str">
        <f t="shared" ref="AC275" si="102">IF(AB275="-","-",AVERAGE(AB275:AB277))</f>
        <v>-</v>
      </c>
      <c r="AE275" s="114" t="s">
        <v>34</v>
      </c>
      <c r="AF275" s="114" t="s">
        <v>34</v>
      </c>
      <c r="AG275" s="135">
        <v>1.0057</v>
      </c>
    </row>
    <row r="276" spans="1:33">
      <c r="A276" s="70"/>
      <c r="B276" s="71" t="s">
        <v>200</v>
      </c>
      <c r="C276" s="72"/>
      <c r="D276" s="6"/>
      <c r="E276" s="6"/>
      <c r="F276" s="6"/>
      <c r="G276" s="6"/>
      <c r="H276" s="6"/>
      <c r="I276" s="6"/>
      <c r="J276" s="97">
        <f t="normal">IF(AE276="-","-",(AE276/AG275)*$AI$1)</f>
        <v>359.717211892214</v>
      </c>
      <c r="K276" s="97">
        <f t="normal">MIN(J275:J277)</f>
        <v>359.717211892214</v>
      </c>
      <c r="L276" s="71"/>
      <c r="M276" s="97"/>
      <c r="N276" s="97">
        <f t="normal">IF(AF276="-","-",(AF276/AG275)*$AI$1)</f>
        <v>206.485433031719</v>
      </c>
      <c r="O276" s="97">
        <f t="normal">MIN(N275:N277)</f>
        <v>206.485433031719</v>
      </c>
      <c r="P276" s="71"/>
      <c r="Q276" s="97"/>
      <c r="R276" s="71"/>
      <c r="S276" s="103">
        <v>47.62</v>
      </c>
      <c r="T276" s="104"/>
      <c r="U276" s="103"/>
      <c r="V276" s="103">
        <f t="normal">100-Y276</f>
        <v>94.21</v>
      </c>
      <c r="W276" s="104"/>
      <c r="X276" s="103"/>
      <c r="Y276" s="103">
        <v>5.79</v>
      </c>
      <c r="Z276" s="97" t="s">
        <v>34</v>
      </c>
      <c r="AA276" s="23"/>
      <c r="AB276" s="104" t="s">
        <v>34</v>
      </c>
      <c r="AC276" s="24"/>
      <c r="AE276" s="114">
        <v>334.97</v>
      </c>
      <c r="AF276" s="114">
        <v>192.28</v>
      </c>
      <c r="AG276" s="135"/>
    </row>
    <row r="277" spans="1:33">
      <c r="A277" s="70"/>
      <c r="B277" s="71" t="s">
        <v>200</v>
      </c>
      <c r="C277" s="72"/>
      <c r="D277" s="6"/>
      <c r="E277" s="6"/>
      <c r="F277" s="6"/>
      <c r="G277" s="6"/>
      <c r="H277" s="6"/>
      <c r="I277" s="6"/>
      <c r="J277" s="97">
        <f t="normal">IF(AE277="-","-",(AE277/AG275)*$AI$1)</f>
        <v>375.900566769414</v>
      </c>
      <c r="K277" s="97"/>
      <c r="L277" s="71"/>
      <c r="M277" s="97"/>
      <c r="N277" s="97">
        <f t="normal">IF(AF277="-","-",(AF277/AG275)*$AI$1)</f>
        <v>215.881873322064</v>
      </c>
      <c r="O277" s="97"/>
      <c r="P277" s="71"/>
      <c r="Q277" s="97"/>
      <c r="R277" s="71"/>
      <c r="S277" s="103">
        <v>47.35</v>
      </c>
      <c r="T277" s="104"/>
      <c r="U277" s="103"/>
      <c r="V277" s="103">
        <f t="normal">100-Y277</f>
        <v>94.32</v>
      </c>
      <c r="W277" s="104"/>
      <c r="X277" s="103"/>
      <c r="Y277" s="103">
        <v>5.68</v>
      </c>
      <c r="Z277" s="97" t="s">
        <v>34</v>
      </c>
      <c r="AA277" s="23"/>
      <c r="AB277" s="104" t="s">
        <v>34</v>
      </c>
      <c r="AC277" s="24"/>
      <c r="AE277" s="114">
        <v>350.04</v>
      </c>
      <c r="AF277" s="114">
        <v>201.03</v>
      </c>
      <c r="AG277" s="135"/>
    </row>
    <row r="278" spans="1:33" ht="15" customHeight="1">
      <c r="A278" s="73">
        <v>41491</v>
      </c>
      <c r="B278" s="74" t="s">
        <v>202</v>
      </c>
      <c r="C278" s="75" t="s">
        <v>191</v>
      </c>
      <c r="D278" s="9" t="s">
        <v>41</v>
      </c>
      <c r="E278" s="9" t="s">
        <v>80</v>
      </c>
      <c r="F278" s="9" t="s">
        <v>80</v>
      </c>
      <c r="G278" s="9" t="s">
        <v>145</v>
      </c>
      <c r="H278" s="9" t="s">
        <v>34</v>
      </c>
      <c r="I278" s="9" t="s">
        <v>203</v>
      </c>
      <c r="J278" s="98">
        <f t="normal">IF(AE278="-","-",(AE278/AG278)*$AI$1)</f>
        <v>414.088370202405</v>
      </c>
      <c r="K278" s="98">
        <f t="normal">MAX(J278:J280)</f>
        <v>448.964890408669</v>
      </c>
      <c r="L278" s="74">
        <f t="normal">IF(A278=0,"",(K278-K279)/K279)</f>
        <v>0.15292995406911</v>
      </c>
      <c r="M278" s="98">
        <f t="normal">IF(J278="-","-",AVERAGE(J278:J280))</f>
        <v>417.488458117156</v>
      </c>
      <c r="N278" s="98">
        <f t="normal">IF(AF278="-","-",(AF278/AG278)*$AI$1)</f>
        <v>245.809173376563</v>
      </c>
      <c r="O278" s="98">
        <f t="normal">MAX(N278:N280)</f>
        <v>248.547653120993</v>
      </c>
      <c r="P278" s="74">
        <f t="normal">IF(A278=0,"",(O278-O279)/O279)</f>
        <v>0.150417702117615</v>
      </c>
      <c r="Q278" s="98">
        <f t="normal">IF(N278="-","-",AVERAGE(N278:N280))</f>
        <v>236.802249009816</v>
      </c>
      <c r="R278" s="74">
        <f t="normal">IF(Q278="-","-",Q278/M278)</f>
        <v>0.56720669615102</v>
      </c>
      <c r="S278" s="105">
        <v>9.38</v>
      </c>
      <c r="T278" s="106">
        <f t="normal">AVERAGE(S278:S280)*10</f>
        <v>93.8</v>
      </c>
      <c r="U278" s="105">
        <f t="normal">((LARGE(S278:S280,1))-(SMALL(S278:S280,1)))/(((LARGE(S278:S280,1))+(SMALL(S278:S280,1)))/2)*100</f>
        <v>0</v>
      </c>
      <c r="V278" s="105">
        <v>74.19</v>
      </c>
      <c r="W278" s="106">
        <f t="normal">AVERAGE(V278:V280)*10</f>
        <v>741.9</v>
      </c>
      <c r="X278" s="105">
        <f t="normal">((LARGE(V278:V280,1))-(SMALL(V278:V280,1)))/(((LARGE(V278:V280,1))+(SMALL(V278:V280,1)))/2)*100</f>
        <v>0</v>
      </c>
      <c r="Y278" s="105">
        <f t="normal">100-V278</f>
        <v>25.81</v>
      </c>
      <c r="Z278" s="98" t="s">
        <v>34</v>
      </c>
      <c r="AA278" s="115" t="str">
        <f t="normal">IF(Z278="-","-",AVERAGE(Z278:Z280))</f>
        <v>-</v>
      </c>
      <c r="AB278" s="106" t="s">
        <v>34</v>
      </c>
      <c r="AC278" s="116" t="str">
        <f t="shared" ref="AC278" si="103">IF(AB278="-","-",AVERAGE(AB278:AB280))</f>
        <v>-</v>
      </c>
      <c r="AE278" s="114">
        <v>385.60062399311</v>
      </c>
      <c r="AF278" s="114">
        <v>228.898412652601</v>
      </c>
      <c r="AG278" s="135">
        <v>1.0057</v>
      </c>
    </row>
    <row r="279" spans="1:33">
      <c r="A279" s="73"/>
      <c r="B279" s="74" t="s">
        <v>202</v>
      </c>
      <c r="C279" s="75"/>
      <c r="D279" s="9"/>
      <c r="E279" s="9"/>
      <c r="F279" s="9"/>
      <c r="G279" s="9"/>
      <c r="H279" s="9"/>
      <c r="I279" s="9"/>
      <c r="J279" s="98">
        <f t="normal">IF(AE279="-","-",(AE279/AG278)*$AI$1)</f>
        <v>448.964890408669</v>
      </c>
      <c r="K279" s="98">
        <f t="normal">MIN(J278:J280)</f>
        <v>389.412113740395</v>
      </c>
      <c r="L279" s="74"/>
      <c r="M279" s="98"/>
      <c r="N279" s="98">
        <f t="normal">IF(AF279="-","-",(AF279/AG278)*$AI$1)</f>
        <v>248.547653120993</v>
      </c>
      <c r="O279" s="98">
        <f t="normal">MIN(N278:N280)</f>
        <v>216.049920531892</v>
      </c>
      <c r="P279" s="74"/>
      <c r="Q279" s="98"/>
      <c r="R279" s="74"/>
      <c r="S279" s="105" t="s">
        <v>34</v>
      </c>
      <c r="T279" s="106"/>
      <c r="U279" s="105"/>
      <c r="V279" s="105" t="s">
        <v>34</v>
      </c>
      <c r="W279" s="106"/>
      <c r="X279" s="105"/>
      <c r="Y279" s="105" t="s">
        <v>34</v>
      </c>
      <c r="Z279" s="98" t="s">
        <v>34</v>
      </c>
      <c r="AA279" s="115"/>
      <c r="AB279" s="106" t="s">
        <v>34</v>
      </c>
      <c r="AC279" s="116"/>
      <c r="AE279" s="114">
        <v>418.07776878148</v>
      </c>
      <c r="AF279" s="114">
        <v>231.448495133132</v>
      </c>
      <c r="AG279" s="135"/>
    </row>
    <row r="280" spans="1:33">
      <c r="A280" s="73"/>
      <c r="B280" s="74" t="s">
        <v>202</v>
      </c>
      <c r="C280" s="75"/>
      <c r="D280" s="9"/>
      <c r="E280" s="9"/>
      <c r="F280" s="9"/>
      <c r="G280" s="9"/>
      <c r="H280" s="9"/>
      <c r="I280" s="9"/>
      <c r="J280" s="98">
        <f t="normal">IF(AE280="-","-",(AE280/AG278)*$AI$1)</f>
        <v>389.412113740395</v>
      </c>
      <c r="K280" s="98"/>
      <c r="L280" s="74"/>
      <c r="M280" s="98"/>
      <c r="N280" s="98">
        <f t="normal">IF(AF280="-","-",(AF280/AG278)*$AI$1)</f>
        <v>216.049920531892</v>
      </c>
      <c r="O280" s="98"/>
      <c r="P280" s="74"/>
      <c r="Q280" s="98"/>
      <c r="R280" s="74"/>
      <c r="S280" s="105" t="s">
        <v>34</v>
      </c>
      <c r="T280" s="106"/>
      <c r="U280" s="105"/>
      <c r="V280" s="105" t="s">
        <v>34</v>
      </c>
      <c r="W280" s="106"/>
      <c r="X280" s="105"/>
      <c r="Y280" s="105" t="s">
        <v>34</v>
      </c>
      <c r="Z280" s="98" t="s">
        <v>34</v>
      </c>
      <c r="AA280" s="115"/>
      <c r="AB280" s="106" t="s">
        <v>34</v>
      </c>
      <c r="AC280" s="116"/>
      <c r="AE280" s="114">
        <v>362.622002582144</v>
      </c>
      <c r="AF280" s="114">
        <v>201.186486184189</v>
      </c>
      <c r="AG280" s="135"/>
    </row>
    <row r="281" spans="1:33" ht="15" customHeight="1">
      <c r="A281" s="73">
        <v>41491</v>
      </c>
      <c r="B281" s="74" t="s">
        <v>204</v>
      </c>
      <c r="C281" s="75" t="s">
        <v>191</v>
      </c>
      <c r="D281" s="9" t="s">
        <v>41</v>
      </c>
      <c r="E281" s="9" t="s">
        <v>80</v>
      </c>
      <c r="F281" s="9" t="s">
        <v>80</v>
      </c>
      <c r="G281" s="9" t="s">
        <v>145</v>
      </c>
      <c r="H281" s="9" t="s">
        <v>34</v>
      </c>
      <c r="I281" s="9" t="s">
        <v>203</v>
      </c>
      <c r="J281" s="98">
        <f t="normal">IF(AE281="-","-",(AE281/AG281)*$AI$1)</f>
        <v>424.420633449175</v>
      </c>
      <c r="K281" s="98">
        <f t="normal">MAX(J281:J283)</f>
        <v>433.950255188775</v>
      </c>
      <c r="L281" s="74">
        <f t="normal">IF(A281=0,"",(K281-K282)/K282)</f>
        <v>0.0224532480010573</v>
      </c>
      <c r="M281" s="98">
        <f t="normal">IF(J281="-","-",AVERAGE(J281:J283))</f>
        <v>427.86078095148</v>
      </c>
      <c r="N281" s="98">
        <f t="normal">IF(AF281="-","-",(AF281/AG281)*$AI$1)</f>
        <v>248.289213054701</v>
      </c>
      <c r="O281" s="98">
        <f t="normal">MAX(N281:N283)</f>
        <v>248.289213054701</v>
      </c>
      <c r="P281" s="74">
        <f t="normal">IF(A281=0,"",(O281-O282)/O282)</f>
        <v>0.0698017571968166</v>
      </c>
      <c r="Q281" s="98">
        <f t="normal">IF(N281="-","-",AVERAGE(N281:N283))</f>
        <v>240.759585348268</v>
      </c>
      <c r="R281" s="74">
        <f t="normal">IF(Q281="-","-",Q281/M281)</f>
        <v>0.562705431455683</v>
      </c>
      <c r="S281" s="105">
        <v>12.17</v>
      </c>
      <c r="T281" s="106">
        <f t="normal">AVERAGE(S281:S283)*10</f>
        <v>121.7</v>
      </c>
      <c r="U281" s="105">
        <f t="normal">((LARGE(S281:S283,1))-(SMALL(S281:S283,1)))/(((LARGE(S281:S283,1))+(SMALL(S281:S283,1)))/2)*100</f>
        <v>0</v>
      </c>
      <c r="V281" s="105">
        <v>71.7</v>
      </c>
      <c r="W281" s="106">
        <f t="normal">AVERAGE(V281:V283)*10</f>
        <v>717</v>
      </c>
      <c r="X281" s="105">
        <f t="normal">((LARGE(V281:V283,1))-(SMALL(V281:V283,1)))/(((LARGE(V281:V283,1))+(SMALL(V281:V283,1)))/2)*100</f>
        <v>0</v>
      </c>
      <c r="Y281" s="105">
        <f t="normal">100-V281</f>
        <v>28.3</v>
      </c>
      <c r="Z281" s="98" t="s">
        <v>34</v>
      </c>
      <c r="AA281" s="115" t="str">
        <f t="normal">IF(Z281="-","-",AVERAGE(Z281:Z283))</f>
        <v>-</v>
      </c>
      <c r="AB281" s="106" t="s">
        <v>34</v>
      </c>
      <c r="AC281" s="116" t="str">
        <f t="shared" ref="AC281" si="104">IF(AB281="-","-",AVERAGE(AB281:AB283))</f>
        <v>-</v>
      </c>
      <c r="AE281" s="114">
        <v>395.222065796144</v>
      </c>
      <c r="AF281" s="114">
        <v>231.207834786216</v>
      </c>
      <c r="AG281" s="135">
        <v>1.0057</v>
      </c>
    </row>
    <row r="282" spans="1:33">
      <c r="A282" s="73"/>
      <c r="B282" s="74" t="s">
        <v>204</v>
      </c>
      <c r="C282" s="75"/>
      <c r="D282" s="9"/>
      <c r="E282" s="9"/>
      <c r="F282" s="9"/>
      <c r="G282" s="9"/>
      <c r="H282" s="9"/>
      <c r="I282" s="9"/>
      <c r="J282" s="98">
        <f t="normal">IF(AE282="-","-",(AE282/AG281)*$AI$1)</f>
        <v>433.950255188775</v>
      </c>
      <c r="K282" s="98">
        <f t="normal">MIN(J281:J283)</f>
        <v>424.420633449175</v>
      </c>
      <c r="L282" s="74"/>
      <c r="M282" s="98"/>
      <c r="N282" s="98">
        <f t="normal">IF(AF282="-","-",(AF282/AG281)*$AI$1)</f>
        <v>241.90054950659</v>
      </c>
      <c r="O282" s="98">
        <f t="normal">MIN(N281:N283)</f>
        <v>232.088993483512</v>
      </c>
      <c r="P282" s="74"/>
      <c r="Q282" s="98"/>
      <c r="R282" s="74"/>
      <c r="S282" s="105" t="s">
        <v>34</v>
      </c>
      <c r="T282" s="106"/>
      <c r="U282" s="105"/>
      <c r="V282" s="105" t="s">
        <v>34</v>
      </c>
      <c r="W282" s="106"/>
      <c r="X282" s="105"/>
      <c r="Y282" s="105" t="s">
        <v>34</v>
      </c>
      <c r="Z282" s="98" t="s">
        <v>34</v>
      </c>
      <c r="AA282" s="115"/>
      <c r="AB282" s="106" t="s">
        <v>34</v>
      </c>
      <c r="AC282" s="116"/>
      <c r="AE282" s="114">
        <v>404.096084854955</v>
      </c>
      <c r="AF282" s="114">
        <v>225.258687628498</v>
      </c>
      <c r="AG282" s="135"/>
    </row>
    <row r="283" spans="1:33">
      <c r="A283" s="73"/>
      <c r="B283" s="74" t="s">
        <v>204</v>
      </c>
      <c r="C283" s="75"/>
      <c r="D283" s="9"/>
      <c r="E283" s="9"/>
      <c r="F283" s="9"/>
      <c r="G283" s="9"/>
      <c r="H283" s="9"/>
      <c r="I283" s="9"/>
      <c r="J283" s="98">
        <f t="normal">IF(AE283="-","-",(AE283/AG281)*$AI$1)</f>
        <v>425.21145421649</v>
      </c>
      <c r="K283" s="98"/>
      <c r="L283" s="74"/>
      <c r="M283" s="98"/>
      <c r="N283" s="98">
        <f t="normal">IF(AF283="-","-",(AF283/AG281)*$AI$1)</f>
        <v>232.088993483512</v>
      </c>
      <c r="O283" s="98"/>
      <c r="P283" s="74"/>
      <c r="Q283" s="98"/>
      <c r="R283" s="74"/>
      <c r="S283" s="105" t="s">
        <v>34</v>
      </c>
      <c r="T283" s="106"/>
      <c r="U283" s="105"/>
      <c r="V283" s="105" t="s">
        <v>34</v>
      </c>
      <c r="W283" s="106"/>
      <c r="X283" s="105"/>
      <c r="Y283" s="105" t="s">
        <v>34</v>
      </c>
      <c r="Z283" s="98" t="s">
        <v>34</v>
      </c>
      <c r="AA283" s="115"/>
      <c r="AB283" s="106" t="s">
        <v>34</v>
      </c>
      <c r="AC283" s="116"/>
      <c r="AE283" s="114">
        <v>395.958481023633</v>
      </c>
      <c r="AF283" s="114">
        <v>216.122130320711</v>
      </c>
      <c r="AG283" s="135"/>
    </row>
    <row r="284" spans="1:33" ht="15" customHeight="1">
      <c r="A284" s="73">
        <v>41491</v>
      </c>
      <c r="B284" s="74" t="s">
        <v>205</v>
      </c>
      <c r="C284" s="86" t="s">
        <v>191</v>
      </c>
      <c r="D284" s="87" t="s">
        <v>41</v>
      </c>
      <c r="E284" s="87" t="s">
        <v>80</v>
      </c>
      <c r="F284" s="9" t="s">
        <v>80</v>
      </c>
      <c r="G284" s="9" t="s">
        <v>145</v>
      </c>
      <c r="H284" s="87" t="s">
        <v>34</v>
      </c>
      <c r="I284" s="9" t="s">
        <v>206</v>
      </c>
      <c r="J284" s="98">
        <f t="normal">IF(AE284="-","-",(AE284/AG284)*$AI$1)</f>
        <v>422.622581835871</v>
      </c>
      <c r="K284" s="98">
        <f t="normal">MAX(J284:J286)</f>
        <v>440.831571808326</v>
      </c>
      <c r="L284" s="74">
        <f t="normal">IF(A284=0,"",(K284-K285)/K285)</f>
        <v>0.136729061378721</v>
      </c>
      <c r="M284" s="98">
        <f t="normal">IF(J284="-","-",AVERAGE(J284:J286))</f>
        <v>417.087076052732</v>
      </c>
      <c r="N284" s="98">
        <f t="normal">IF(AF284="-","-",(AF284/AG284)*$AI$1)</f>
        <v>259.965896044023</v>
      </c>
      <c r="O284" s="98">
        <f t="normal">MAX(N284:N286)</f>
        <v>259.965896044023</v>
      </c>
      <c r="P284" s="74">
        <f t="normal">IF(A284=0,"",(O284-O285)/O285)</f>
        <v>0.209748641349047</v>
      </c>
      <c r="Q284" s="98">
        <f t="normal">IF(N284="-","-",AVERAGE(N284:N286))</f>
        <v>239.64361080816</v>
      </c>
      <c r="R284" s="74">
        <f t="normal">IF(Q284="-","-",Q284/M284)</f>
        <v>0.574564939954797</v>
      </c>
      <c r="S284" s="105">
        <v>10.35</v>
      </c>
      <c r="T284" s="106">
        <f t="normal">AVERAGE(S284:S286)*10</f>
        <v>103.5</v>
      </c>
      <c r="U284" s="105">
        <f t="normal">((LARGE(S284:S286,1))-(SMALL(S284:S286,1)))/(((LARGE(S284:S286,1))+(SMALL(S284:S286,1)))/2)*100</f>
        <v>0</v>
      </c>
      <c r="V284" s="105">
        <v>64.45</v>
      </c>
      <c r="W284" s="106">
        <f t="normal">AVERAGE(V284:V286)*10</f>
        <v>644.5</v>
      </c>
      <c r="X284" s="105">
        <f t="normal">((LARGE(V284:V286,1))-(SMALL(V284:V286,1)))/(((LARGE(V284:V286,1))+(SMALL(V284:V286,1)))/2)*100</f>
        <v>0</v>
      </c>
      <c r="Y284" s="105">
        <f t="normal">100-V284</f>
        <v>35.55</v>
      </c>
      <c r="Z284" s="98" t="s">
        <v>34</v>
      </c>
      <c r="AA284" s="115" t="str">
        <f t="normal">IF(Z284="-","-",AVERAGE(Z284:Z286))</f>
        <v>-</v>
      </c>
      <c r="AB284" s="106" t="s">
        <v>34</v>
      </c>
      <c r="AC284" s="116" t="str">
        <f t="shared" ref="AC284" si="105">IF(AB284="-","-",AVERAGE(AB284:AB286))</f>
        <v>-</v>
      </c>
      <c r="AE284" s="114">
        <v>393.547713474385</v>
      </c>
      <c r="AF284" s="114">
        <v>242.081205232846</v>
      </c>
      <c r="AG284" s="135">
        <v>1.0057</v>
      </c>
    </row>
    <row r="285" spans="1:33">
      <c r="A285" s="73"/>
      <c r="B285" s="74" t="s">
        <v>205</v>
      </c>
      <c r="C285" s="89"/>
      <c r="D285" s="15"/>
      <c r="E285" s="15"/>
      <c r="F285" s="9"/>
      <c r="G285" s="9"/>
      <c r="H285" s="15"/>
      <c r="I285" s="9"/>
      <c r="J285" s="98">
        <f t="normal">IF(AE285="-","-",(AE285/AG284)*$AI$1)</f>
        <v>440.831571808326</v>
      </c>
      <c r="K285" s="98">
        <f t="normal">MIN(J284:J286)</f>
        <v>387.807074513999</v>
      </c>
      <c r="L285" s="74"/>
      <c r="M285" s="98"/>
      <c r="N285" s="98">
        <f t="normal">IF(AF285="-","-",(AF285/AG284)*$AI$1)</f>
        <v>244.072447843232</v>
      </c>
      <c r="O285" s="98">
        <f t="normal">MIN(N284:N286)</f>
        <v>214.892488537224</v>
      </c>
      <c r="P285" s="74"/>
      <c r="Q285" s="98"/>
      <c r="R285" s="74"/>
      <c r="S285" s="105" t="s">
        <v>34</v>
      </c>
      <c r="T285" s="106"/>
      <c r="U285" s="105"/>
      <c r="V285" s="105" t="s">
        <v>34</v>
      </c>
      <c r="W285" s="106"/>
      <c r="X285" s="105"/>
      <c r="Y285" s="105" t="s">
        <v>34</v>
      </c>
      <c r="Z285" s="98" t="s">
        <v>34</v>
      </c>
      <c r="AA285" s="115"/>
      <c r="AB285" s="106" t="s">
        <v>34</v>
      </c>
      <c r="AC285" s="116"/>
      <c r="AE285" s="114">
        <v>410.503992377438</v>
      </c>
      <c r="AF285" s="114">
        <v>227.281167403647</v>
      </c>
      <c r="AG285" s="135"/>
    </row>
    <row r="286" spans="1:33">
      <c r="A286" s="73"/>
      <c r="B286" s="74" t="s">
        <v>205</v>
      </c>
      <c r="C286" s="91"/>
      <c r="D286" s="18"/>
      <c r="E286" s="18"/>
      <c r="F286" s="9"/>
      <c r="G286" s="9"/>
      <c r="H286" s="18"/>
      <c r="I286" s="9"/>
      <c r="J286" s="98">
        <f t="normal">IF(AE286="-","-",(AE286/AG284)*$AI$1)</f>
        <v>387.807074513999</v>
      </c>
      <c r="K286" s="98"/>
      <c r="L286" s="74"/>
      <c r="M286" s="98"/>
      <c r="N286" s="98">
        <f t="normal">IF(AF286="-","-",(AF286/AG284)*$AI$1)</f>
        <v>214.892488537224</v>
      </c>
      <c r="O286" s="98"/>
      <c r="P286" s="74"/>
      <c r="Q286" s="98"/>
      <c r="R286" s="74"/>
      <c r="S286" s="105" t="s">
        <v>34</v>
      </c>
      <c r="T286" s="106"/>
      <c r="U286" s="105"/>
      <c r="V286" s="105" t="s">
        <v>34</v>
      </c>
      <c r="W286" s="106"/>
      <c r="X286" s="105"/>
      <c r="Y286" s="105" t="s">
        <v>34</v>
      </c>
      <c r="Z286" s="98" t="s">
        <v>34</v>
      </c>
      <c r="AA286" s="115"/>
      <c r="AB286" s="106" t="s">
        <v>34</v>
      </c>
      <c r="AC286" s="116"/>
      <c r="AE286" s="114">
        <v>361.127384109934</v>
      </c>
      <c r="AF286" s="114">
        <v>200.108681223969</v>
      </c>
      <c r="AG286" s="135"/>
    </row>
    <row r="287" spans="1:33" ht="15" customHeight="1">
      <c r="A287" s="73">
        <v>41491</v>
      </c>
      <c r="B287" s="74" t="s">
        <v>207</v>
      </c>
      <c r="C287" s="86" t="s">
        <v>191</v>
      </c>
      <c r="D287" s="87" t="s">
        <v>41</v>
      </c>
      <c r="E287" s="87" t="s">
        <v>80</v>
      </c>
      <c r="F287" s="9" t="s">
        <v>80</v>
      </c>
      <c r="G287" s="9" t="s">
        <v>145</v>
      </c>
      <c r="H287" s="87" t="s">
        <v>34</v>
      </c>
      <c r="I287" s="9" t="s">
        <v>206</v>
      </c>
      <c r="J287" s="98">
        <f t="normal">IF(AE287="-","-",(AE287/AG287)*$AI$1)</f>
        <v>434.82009357289</v>
      </c>
      <c r="K287" s="98">
        <f t="normal">MAX(J287:J289)</f>
        <v>497.320933545827</v>
      </c>
      <c r="L287" s="74">
        <f t="normal">IF(A287=0,"",(K287-K288)/K288)</f>
        <v>0.143739539402083</v>
      </c>
      <c r="M287" s="98">
        <f t="normal">IF(J287="-","-",AVERAGE(J287:J289))</f>
        <v>471.104603407599</v>
      </c>
      <c r="N287" s="98">
        <f t="normal">IF(AF287="-","-",(AF287/AG287)*$AI$1)</f>
        <v>267.276377568187</v>
      </c>
      <c r="O287" s="98">
        <f t="normal">MAX(N287:N289)</f>
        <v>296.175111164069</v>
      </c>
      <c r="P287" s="74">
        <f t="normal">IF(A287=0,"",(O287-O288)/O288)</f>
        <v>0.108123036756249</v>
      </c>
      <c r="Q287" s="98">
        <f t="normal">IF(N287="-","-",AVERAGE(N287:N289))</f>
        <v>281.36192665405</v>
      </c>
      <c r="R287" s="74">
        <f t="normal">IF(Q287="-","-",Q287/M287)</f>
        <v>0.597238754660643</v>
      </c>
      <c r="S287" s="105">
        <v>10.35</v>
      </c>
      <c r="T287" s="106">
        <f t="normal">AVERAGE(S287:S289)*10</f>
        <v>103.5</v>
      </c>
      <c r="U287" s="105">
        <f t="normal">((LARGE(S287:S289,1))-(SMALL(S287:S289,1)))/(((LARGE(S287:S289,1))+(SMALL(S287:S289,1)))/2)*100</f>
        <v>0</v>
      </c>
      <c r="V287" s="105">
        <v>64.45</v>
      </c>
      <c r="W287" s="106">
        <f t="normal">AVERAGE(V287:V289)*10</f>
        <v>644.5</v>
      </c>
      <c r="X287" s="105">
        <f t="normal">((LARGE(V287:V289,1))-(SMALL(V287:V289,1)))/(((LARGE(V287:V289,1))+(SMALL(V287:V289,1)))/2)*100</f>
        <v>0</v>
      </c>
      <c r="Y287" s="105">
        <f t="normal">100-V287</f>
        <v>35.55</v>
      </c>
      <c r="Z287" s="98" t="s">
        <v>34</v>
      </c>
      <c r="AA287" s="115" t="str">
        <f t="normal">IF(Z287="-","-",AVERAGE(Z287:Z289))</f>
        <v>-</v>
      </c>
      <c r="AB287" s="106" t="s">
        <v>34</v>
      </c>
      <c r="AC287" s="116" t="str">
        <f t="shared" ref="AC287" si="106">IF(AB287="-","-",AVERAGE(AB287:AB289))</f>
        <v>-</v>
      </c>
      <c r="AE287" s="114">
        <v>404.906081579866</v>
      </c>
      <c r="AF287" s="114">
        <v>248.888752704005</v>
      </c>
      <c r="AG287" s="135">
        <v>1.0057</v>
      </c>
    </row>
    <row r="288" spans="1:33">
      <c r="A288" s="73"/>
      <c r="B288" s="74" t="s">
        <v>207</v>
      </c>
      <c r="C288" s="89"/>
      <c r="D288" s="15"/>
      <c r="E288" s="15"/>
      <c r="F288" s="9"/>
      <c r="G288" s="9"/>
      <c r="H288" s="15"/>
      <c r="I288" s="9"/>
      <c r="J288" s="98">
        <f t="normal">IF(AE288="-","-",(AE288/AG287)*$AI$1)</f>
        <v>497.320933545827</v>
      </c>
      <c r="K288" s="98">
        <f t="normal">MIN(J287:J289)</f>
        <v>434.82009357289</v>
      </c>
      <c r="L288" s="74"/>
      <c r="M288" s="98"/>
      <c r="N288" s="98">
        <f t="normal">IF(AF288="-","-",(AF288/AG287)*$AI$1)</f>
        <v>296.175111164069</v>
      </c>
      <c r="O288" s="98">
        <f t="normal">MIN(N287:N289)</f>
        <v>267.276377568187</v>
      </c>
      <c r="P288" s="74"/>
      <c r="Q288" s="98"/>
      <c r="R288" s="74"/>
      <c r="S288" s="105" t="s">
        <v>34</v>
      </c>
      <c r="T288" s="106"/>
      <c r="U288" s="105"/>
      <c r="V288" s="105" t="s">
        <v>34</v>
      </c>
      <c r="W288" s="106"/>
      <c r="X288" s="105"/>
      <c r="Y288" s="105" t="s">
        <v>34</v>
      </c>
      <c r="Z288" s="98" t="s">
        <v>34</v>
      </c>
      <c r="AA288" s="115"/>
      <c r="AB288" s="106" t="s">
        <v>34</v>
      </c>
      <c r="AC288" s="116"/>
      <c r="AE288" s="114">
        <v>463.107095247258</v>
      </c>
      <c r="AF288" s="114">
        <v>275.799360460837</v>
      </c>
      <c r="AG288" s="135"/>
    </row>
    <row r="289" spans="1:33">
      <c r="A289" s="73"/>
      <c r="B289" s="74" t="s">
        <v>207</v>
      </c>
      <c r="C289" s="91"/>
      <c r="D289" s="18"/>
      <c r="E289" s="18"/>
      <c r="F289" s="9"/>
      <c r="G289" s="9"/>
      <c r="H289" s="18"/>
      <c r="I289" s="9"/>
      <c r="J289" s="98">
        <f t="normal">IF(AE289="-","-",(AE289/AG287)*$AI$1)</f>
        <v>481.172783104079</v>
      </c>
      <c r="K289" s="98"/>
      <c r="L289" s="74"/>
      <c r="M289" s="98"/>
      <c r="N289" s="98">
        <f t="normal">IF(AF289="-","-",(AF289/AG287)*$AI$1)</f>
        <v>280.634291229896</v>
      </c>
      <c r="O289" s="98"/>
      <c r="P289" s="74"/>
      <c r="Q289" s="98"/>
      <c r="R289" s="74"/>
      <c r="S289" s="105" t="s">
        <v>34</v>
      </c>
      <c r="T289" s="106"/>
      <c r="U289" s="105"/>
      <c r="V289" s="105" t="s">
        <v>34</v>
      </c>
      <c r="W289" s="106"/>
      <c r="X289" s="105"/>
      <c r="Y289" s="105" t="s">
        <v>34</v>
      </c>
      <c r="Z289" s="98" t="s">
        <v>34</v>
      </c>
      <c r="AA289" s="115"/>
      <c r="AB289" s="106" t="s">
        <v>34</v>
      </c>
      <c r="AC289" s="116"/>
      <c r="AE289" s="114">
        <v>448.069877747937</v>
      </c>
      <c r="AF289" s="114">
        <v>261.327691379543</v>
      </c>
      <c r="AG289" s="135"/>
    </row>
    <row r="290" spans="1:33" ht="0" customHeight="1" hidden="1">
      <c r="A290" s="60">
        <v>41303</v>
      </c>
      <c r="B290" s="61" t="s">
        <v>208</v>
      </c>
      <c r="C290" s="62" t="s">
        <v>29</v>
      </c>
      <c r="D290" s="63" t="s">
        <v>30</v>
      </c>
      <c r="E290" s="63" t="s">
        <v>31</v>
      </c>
      <c r="F290" s="63" t="s">
        <v>32</v>
      </c>
      <c r="G290" s="63" t="s">
        <v>33</v>
      </c>
      <c r="H290" s="63" t="s">
        <v>34</v>
      </c>
      <c r="I290" s="63" t="s">
        <v>34</v>
      </c>
      <c r="J290" s="94" t="str">
        <f t="normal">IF(AE290="-","-",(AE290/AG290)*$AI$1)</f>
        <v>-</v>
      </c>
      <c r="K290" s="94">
        <f t="normal">MAX(J290:J292)</f>
        <v>0</v>
      </c>
      <c r="L290" s="61" t="e">
        <v>#DIV/0!</v>
      </c>
      <c r="M290" s="94" t="str">
        <f t="normal">IF(J290="-","-",AVERAGE(J290:J292))</f>
        <v>-</v>
      </c>
      <c r="N290" s="94" t="str">
        <f t="normal">IF(AF290="-","-",(AF290/AG290)*$AI$1)</f>
        <v>-</v>
      </c>
      <c r="O290" s="94">
        <f t="normal">MAX(N290:N292)</f>
        <v>0</v>
      </c>
      <c r="P290" s="61" t="e">
        <v>#DIV/0!</v>
      </c>
      <c r="Q290" s="94" t="str">
        <f t="normal">IF(N290="-","-",AVERAGE(N290:N292))</f>
        <v>-</v>
      </c>
      <c r="R290" s="61" t="str">
        <f t="normal">IF(Q290="-","-",Q290/M290)</f>
        <v>-</v>
      </c>
      <c r="S290" s="101">
        <v>0.576131056891264</v>
      </c>
      <c r="T290" s="102">
        <f t="normal">AVERAGE(S290:S292)*10</f>
        <v>5.74766091576187</v>
      </c>
      <c r="U290" s="101">
        <f t="normal">((LARGE(S290:S292,1))-(SMALL(S290:S292,1)))/(((LARGE(S290:S292,1))+(SMALL(S290:S292,1)))/2)*100</f>
        <v>0.592600128763192</v>
      </c>
      <c r="V290" s="101">
        <f t="normal">100-Y290</f>
        <v>34.895314057828</v>
      </c>
      <c r="W290" s="102">
        <f t="normal">AVERAGE(V290:V292)*10</f>
        <v>347.836546027508</v>
      </c>
      <c r="X290" s="101">
        <f t="normal">((LARGE(V290:V292,1))-(SMALL(V290:V292,1)))/(((LARGE(V290:V292,1))+(SMALL(V290:V292,1)))/2)*100</f>
        <v>0.737017762750324</v>
      </c>
      <c r="Y290" s="101">
        <v>65.104685942172</v>
      </c>
      <c r="Z290" s="94" t="s">
        <v>34</v>
      </c>
      <c r="AA290" s="111" t="str">
        <f t="normal">IF(Z290="-","-",AVERAGE(Z290:Z292))</f>
        <v>-</v>
      </c>
      <c r="AB290" s="102" t="s">
        <v>34</v>
      </c>
      <c r="AC290" s="112" t="str">
        <f t="shared" ref="AC290" si="107">IF(AB290="-","-",AVERAGE(AB290:AB292))</f>
        <v>-</v>
      </c>
      <c r="AD290" s="113"/>
      <c r="AE290" s="94" t="s">
        <v>34</v>
      </c>
      <c r="AF290" s="94" t="s">
        <v>34</v>
      </c>
      <c r="AG290" s="134">
        <v>1.0057</v>
      </c>
    </row>
    <row r="291" spans="1:33">
      <c r="A291" s="60"/>
      <c r="B291" s="61" t="s">
        <v>208</v>
      </c>
      <c r="C291" s="62"/>
      <c r="D291" s="63"/>
      <c r="E291" s="63"/>
      <c r="F291" s="63"/>
      <c r="G291" s="63"/>
      <c r="H291" s="63"/>
      <c r="I291" s="63"/>
      <c r="J291" s="94" t="str">
        <f t="normal">IF(AE291="-","-",(AE291/AG290)*$AI$1)</f>
        <v>-</v>
      </c>
      <c r="K291" s="94">
        <f t="normal">MIN(J290:J292)</f>
        <v>0</v>
      </c>
      <c r="L291" s="61"/>
      <c r="M291" s="94"/>
      <c r="N291" s="94" t="str">
        <f t="normal">IF(AF291="-","-",(AF291/AG290)*$AI$1)</f>
        <v>-</v>
      </c>
      <c r="O291" s="94">
        <f t="normal">MIN(N290:N292)</f>
        <v>0</v>
      </c>
      <c r="P291" s="61"/>
      <c r="Q291" s="94"/>
      <c r="R291" s="61"/>
      <c r="S291" s="101">
        <v>0.572726989759385</v>
      </c>
      <c r="T291" s="102"/>
      <c r="U291" s="101"/>
      <c r="V291" s="101">
        <f t="shared" ref="V291:V299" si="108">100-Y291</f>
        <v>34.8165760869591</v>
      </c>
      <c r="W291" s="102"/>
      <c r="X291" s="101"/>
      <c r="Y291" s="101">
        <v>65.1834239130409</v>
      </c>
      <c r="Z291" s="94" t="s">
        <v>34</v>
      </c>
      <c r="AA291" s="111"/>
      <c r="AB291" s="102" t="s">
        <v>34</v>
      </c>
      <c r="AC291" s="112"/>
      <c r="AD291" s="113"/>
      <c r="AE291" s="94" t="s">
        <v>34</v>
      </c>
      <c r="AF291" s="94" t="s">
        <v>34</v>
      </c>
      <c r="AG291" s="134"/>
    </row>
    <row r="292" spans="1:33">
      <c r="A292" s="60"/>
      <c r="B292" s="61" t="s">
        <v>208</v>
      </c>
      <c r="C292" s="62"/>
      <c r="D292" s="63"/>
      <c r="E292" s="63"/>
      <c r="F292" s="63"/>
      <c r="G292" s="63"/>
      <c r="H292" s="63"/>
      <c r="I292" s="63"/>
      <c r="J292" s="94" t="str">
        <f t="normal">IF(AE292="-","-",(AE292/AG290)*$AI$1)</f>
        <v>-</v>
      </c>
      <c r="K292" s="94"/>
      <c r="L292" s="61"/>
      <c r="M292" s="94"/>
      <c r="N292" s="94" t="str">
        <f t="normal">IF(AF292="-","-",(AF292/AG290)*$AI$1)</f>
        <v>-</v>
      </c>
      <c r="O292" s="94"/>
      <c r="P292" s="61"/>
      <c r="Q292" s="94"/>
      <c r="R292" s="61"/>
      <c r="S292" s="101">
        <v>0.575440228077914</v>
      </c>
      <c r="T292" s="102"/>
      <c r="U292" s="101"/>
      <c r="V292" s="101">
        <f t="shared" si="108"/>
        <v>34.6390736634652</v>
      </c>
      <c r="W292" s="102"/>
      <c r="X292" s="101"/>
      <c r="Y292" s="101">
        <v>65.3609263365348</v>
      </c>
      <c r="Z292" s="94" t="s">
        <v>34</v>
      </c>
      <c r="AA292" s="111"/>
      <c r="AB292" s="102" t="s">
        <v>34</v>
      </c>
      <c r="AC292" s="112"/>
      <c r="AD292" s="113"/>
      <c r="AE292" s="94" t="s">
        <v>34</v>
      </c>
      <c r="AF292" s="94" t="s">
        <v>34</v>
      </c>
      <c r="AG292" s="134"/>
    </row>
    <row r="293" spans="1:33" ht="0" customHeight="1" hidden="1">
      <c r="A293" s="60">
        <v>41303</v>
      </c>
      <c r="B293" s="61" t="s">
        <v>209</v>
      </c>
      <c r="C293" s="62" t="s">
        <v>29</v>
      </c>
      <c r="D293" s="63" t="s">
        <v>30</v>
      </c>
      <c r="E293" s="63" t="s">
        <v>31</v>
      </c>
      <c r="F293" s="63" t="s">
        <v>32</v>
      </c>
      <c r="G293" s="63" t="s">
        <v>33</v>
      </c>
      <c r="H293" s="63" t="s">
        <v>34</v>
      </c>
      <c r="I293" s="63" t="s">
        <v>34</v>
      </c>
      <c r="J293" s="94" t="str">
        <f t="normal">IF(AE293="-","-",(AE293/AG293)*$AI$1)</f>
        <v>-</v>
      </c>
      <c r="K293" s="94">
        <f t="normal">MAX(J293:J295)</f>
        <v>0</v>
      </c>
      <c r="L293" s="61" t="e">
        <v>#DIV/0!</v>
      </c>
      <c r="M293" s="94" t="str">
        <f t="normal">IF(J293="-","-",AVERAGE(J293:J295))</f>
        <v>-</v>
      </c>
      <c r="N293" s="94" t="str">
        <f t="normal">IF(AF293="-","-",(AF293/AG293)*$AI$1)</f>
        <v>-</v>
      </c>
      <c r="O293" s="94">
        <f t="normal">MAX(N293:N295)</f>
        <v>0</v>
      </c>
      <c r="P293" s="61" t="e">
        <v>#DIV/0!</v>
      </c>
      <c r="Q293" s="94" t="str">
        <f t="normal">IF(N293="-","-",AVERAGE(N293:N295))</f>
        <v>-</v>
      </c>
      <c r="R293" s="61" t="str">
        <f t="normal">IF(Q293="-","-",Q293/M293)</f>
        <v>-</v>
      </c>
      <c r="S293" s="101">
        <v>0.576131056891264</v>
      </c>
      <c r="T293" s="102">
        <f t="normal">AVERAGE(S293:S295)*10</f>
        <v>5.74766091576187</v>
      </c>
      <c r="U293" s="101">
        <f t="normal">((LARGE(S293:S295,1))-(SMALL(S293:S295,1)))/(((LARGE(S293:S295,1))+(SMALL(S293:S295,1)))/2)*100</f>
        <v>0.592600128763192</v>
      </c>
      <c r="V293" s="101">
        <f t="shared" si="108"/>
        <v>34.895314057828</v>
      </c>
      <c r="W293" s="102">
        <f t="normal">AVERAGE(V293:V295)*10</f>
        <v>347.836546027508</v>
      </c>
      <c r="X293" s="101">
        <f t="normal">((LARGE(V293:V295,1))-(SMALL(V293:V295,1)))/(((LARGE(V293:V295,1))+(SMALL(V293:V295,1)))/2)*100</f>
        <v>0.737017762750324</v>
      </c>
      <c r="Y293" s="101">
        <v>65.104685942172</v>
      </c>
      <c r="Z293" s="94" t="s">
        <v>34</v>
      </c>
      <c r="AA293" s="111" t="str">
        <f t="normal">IF(Z293="-","-",AVERAGE(Z293:Z295))</f>
        <v>-</v>
      </c>
      <c r="AB293" s="102" t="s">
        <v>34</v>
      </c>
      <c r="AC293" s="112" t="str">
        <f t="shared" ref="AC293" si="109">IF(AB293="-","-",AVERAGE(AB293:AB295))</f>
        <v>-</v>
      </c>
      <c r="AD293" s="113"/>
      <c r="AE293" s="94" t="s">
        <v>34</v>
      </c>
      <c r="AF293" s="94" t="s">
        <v>34</v>
      </c>
      <c r="AG293" s="134">
        <v>1.0057</v>
      </c>
    </row>
    <row r="294" spans="1:33">
      <c r="A294" s="60"/>
      <c r="B294" s="61" t="s">
        <v>209</v>
      </c>
      <c r="C294" s="62"/>
      <c r="D294" s="63"/>
      <c r="E294" s="63"/>
      <c r="F294" s="63"/>
      <c r="G294" s="63"/>
      <c r="H294" s="63"/>
      <c r="I294" s="63"/>
      <c r="J294" s="94" t="str">
        <f t="normal">IF(AE294="-","-",(AE294/AG293)*$AI$1)</f>
        <v>-</v>
      </c>
      <c r="K294" s="94">
        <f t="normal">MIN(J293:J295)</f>
        <v>0</v>
      </c>
      <c r="L294" s="61"/>
      <c r="M294" s="94"/>
      <c r="N294" s="94" t="str">
        <f t="normal">IF(AF294="-","-",(AF294/AG293)*$AI$1)</f>
        <v>-</v>
      </c>
      <c r="O294" s="94">
        <f t="normal">MIN(N293:N295)</f>
        <v>0</v>
      </c>
      <c r="P294" s="61"/>
      <c r="Q294" s="94"/>
      <c r="R294" s="61"/>
      <c r="S294" s="101">
        <v>0.572726989759385</v>
      </c>
      <c r="T294" s="102"/>
      <c r="U294" s="101"/>
      <c r="V294" s="101">
        <f t="shared" si="108"/>
        <v>34.8165760869591</v>
      </c>
      <c r="W294" s="102"/>
      <c r="X294" s="101"/>
      <c r="Y294" s="101">
        <v>65.1834239130409</v>
      </c>
      <c r="Z294" s="94" t="s">
        <v>34</v>
      </c>
      <c r="AA294" s="111"/>
      <c r="AB294" s="102" t="s">
        <v>34</v>
      </c>
      <c r="AC294" s="112"/>
      <c r="AD294" s="113"/>
      <c r="AE294" s="94" t="s">
        <v>34</v>
      </c>
      <c r="AF294" s="94" t="s">
        <v>34</v>
      </c>
      <c r="AG294" s="134"/>
    </row>
    <row r="295" spans="1:33">
      <c r="A295" s="60"/>
      <c r="B295" s="61" t="s">
        <v>209</v>
      </c>
      <c r="C295" s="62"/>
      <c r="D295" s="63"/>
      <c r="E295" s="63"/>
      <c r="F295" s="63"/>
      <c r="G295" s="63"/>
      <c r="H295" s="63"/>
      <c r="I295" s="63"/>
      <c r="J295" s="94" t="str">
        <f t="normal">IF(AE295="-","-",(AE295/AG293)*$AI$1)</f>
        <v>-</v>
      </c>
      <c r="K295" s="94"/>
      <c r="L295" s="61"/>
      <c r="M295" s="94"/>
      <c r="N295" s="94" t="str">
        <f t="normal">IF(AF295="-","-",(AF295/AG293)*$AI$1)</f>
        <v>-</v>
      </c>
      <c r="O295" s="94"/>
      <c r="P295" s="61"/>
      <c r="Q295" s="94"/>
      <c r="R295" s="61"/>
      <c r="S295" s="101">
        <v>0.575440228077914</v>
      </c>
      <c r="T295" s="102"/>
      <c r="U295" s="101"/>
      <c r="V295" s="101">
        <f t="shared" si="108"/>
        <v>34.6390736634652</v>
      </c>
      <c r="W295" s="102"/>
      <c r="X295" s="101"/>
      <c r="Y295" s="101">
        <v>65.3609263365348</v>
      </c>
      <c r="Z295" s="94" t="s">
        <v>34</v>
      </c>
      <c r="AA295" s="111"/>
      <c r="AB295" s="102" t="s">
        <v>34</v>
      </c>
      <c r="AC295" s="112"/>
      <c r="AD295" s="113"/>
      <c r="AE295" s="94" t="s">
        <v>34</v>
      </c>
      <c r="AF295" s="94" t="s">
        <v>34</v>
      </c>
      <c r="AG295" s="134"/>
    </row>
    <row r="296" spans="1:33" ht="15" customHeight="1">
      <c r="A296" s="60">
        <v>41303</v>
      </c>
      <c r="B296" s="61" t="s">
        <v>210</v>
      </c>
      <c r="C296" s="62" t="s">
        <v>29</v>
      </c>
      <c r="D296" s="63" t="s">
        <v>30</v>
      </c>
      <c r="E296" s="63" t="s">
        <v>31</v>
      </c>
      <c r="F296" s="63" t="s">
        <v>37</v>
      </c>
      <c r="G296" s="63" t="s">
        <v>140</v>
      </c>
      <c r="H296" s="63" t="s">
        <v>34</v>
      </c>
      <c r="I296" s="63" t="s">
        <v>34</v>
      </c>
      <c r="J296" s="94">
        <f t="normal">IF(AE296="-","-",(AE296/AG296)*$AI$1)</f>
        <v>262.626363875325</v>
      </c>
      <c r="K296" s="94">
        <f t="normal">MAX(J296:J298)</f>
        <v>262.626363875325</v>
      </c>
      <c r="L296" s="61">
        <f t="normal">IF(A296=0,"",(K296-K297)/K297)</f>
        <v>0.0156143680286697</v>
      </c>
      <c r="M296" s="94">
        <f t="normal">IF(J296="-","-",AVERAGE(J296:J298))</f>
        <v>260.607514581404</v>
      </c>
      <c r="N296" s="94">
        <f t="normal">IF(AF296="-","-",(AF296/AG296)*$AI$1)</f>
        <v>194.714372024306</v>
      </c>
      <c r="O296" s="94">
        <f t="normal">MAX(N296:N298)</f>
        <v>194.714372024306</v>
      </c>
      <c r="P296" s="61">
        <f t="normal">IF(A296=0,"",(O296-O297)/O297)</f>
        <v>0.204822135861942</v>
      </c>
      <c r="Q296" s="94">
        <f t="normal">IF(N296="-","-",AVERAGE(N296:N298))</f>
        <v>178.163458667912</v>
      </c>
      <c r="R296" s="61">
        <f t="normal">IF(Q296="-","-",Q296/M296)</f>
        <v>0.683646666728253</v>
      </c>
      <c r="S296" s="101">
        <v>94.6</v>
      </c>
      <c r="T296" s="102">
        <f t="normal">AVERAGE(S296:S298)*10</f>
        <v>946.433333333333</v>
      </c>
      <c r="U296" s="101">
        <f t="normal">((LARGE(S296:S298,1))-(SMALL(S296:S298,1)))/(((LARGE(S296:S298,1))+(SMALL(S296:S298,1)))/2)*100</f>
        <v>0.0950921865920053</v>
      </c>
      <c r="V296" s="101">
        <f t="shared" si="108"/>
        <v>99.99</v>
      </c>
      <c r="W296" s="102">
        <f t="normal">AVERAGE(V296:V298)*10</f>
        <v>999.9</v>
      </c>
      <c r="X296" s="101">
        <f t="normal">((LARGE(V296:V298,1))-(SMALL(V296:V298,1)))/(((LARGE(V296:V298,1))+(SMALL(V296:V298,1)))/2)*100</f>
        <v>0</v>
      </c>
      <c r="Y296" s="101">
        <v>0.01</v>
      </c>
      <c r="Z296" s="94" t="s">
        <v>34</v>
      </c>
      <c r="AA296" s="111" t="str">
        <f t="normal">IF(Z296="-","-",AVERAGE(Z296:Z298))</f>
        <v>-</v>
      </c>
      <c r="AB296" s="102" t="s">
        <v>34</v>
      </c>
      <c r="AC296" s="112" t="str">
        <f t="shared" ref="AC296" si="110">IF(AB296="-","-",AVERAGE(AB296:AB298))</f>
        <v>-</v>
      </c>
      <c r="AD296" s="113"/>
      <c r="AE296" s="94">
        <v>244.558642730939</v>
      </c>
      <c r="AF296" s="94">
        <v>181.318744393375</v>
      </c>
      <c r="AG296" s="134">
        <v>1.0057</v>
      </c>
    </row>
    <row r="297" spans="1:33">
      <c r="A297" s="60"/>
      <c r="B297" s="61" t="s">
        <v>210</v>
      </c>
      <c r="C297" s="62"/>
      <c r="D297" s="63"/>
      <c r="E297" s="63"/>
      <c r="F297" s="63"/>
      <c r="G297" s="63"/>
      <c r="H297" s="63"/>
      <c r="I297" s="63"/>
      <c r="J297" s="94">
        <f t="normal">IF(AE297="-","-",(AE297/AG296)*$AI$1)</f>
        <v>258.588665287484</v>
      </c>
      <c r="K297" s="94">
        <f t="normal">MIN(J296:J298)</f>
        <v>258.588665287484</v>
      </c>
      <c r="L297" s="61"/>
      <c r="M297" s="94"/>
      <c r="N297" s="94">
        <f t="normal">IF(AF297="-","-",(AF297/AG296)*$AI$1)</f>
        <v>161.612545311517</v>
      </c>
      <c r="O297" s="94">
        <f t="normal">MIN(N296:N298)</f>
        <v>161.612545311517</v>
      </c>
      <c r="P297" s="61"/>
      <c r="Q297" s="94"/>
      <c r="R297" s="61"/>
      <c r="S297" s="101">
        <v>94.69</v>
      </c>
      <c r="T297" s="102"/>
      <c r="U297" s="101"/>
      <c r="V297" s="101">
        <f t="shared" si="108"/>
        <v>99.99</v>
      </c>
      <c r="W297" s="102"/>
      <c r="X297" s="101"/>
      <c r="Y297" s="101">
        <v>0.01</v>
      </c>
      <c r="Z297" s="94" t="s">
        <v>34</v>
      </c>
      <c r="AA297" s="111"/>
      <c r="AB297" s="102" t="s">
        <v>34</v>
      </c>
      <c r="AC297" s="112"/>
      <c r="AD297" s="113"/>
      <c r="AE297" s="94">
        <v>240.798722851502</v>
      </c>
      <c r="AF297" s="94">
        <v>150.494200759067</v>
      </c>
      <c r="AG297" s="134"/>
    </row>
    <row r="298" spans="1:33">
      <c r="A298" s="60"/>
      <c r="B298" s="61" t="s">
        <v>210</v>
      </c>
      <c r="C298" s="62"/>
      <c r="D298" s="63"/>
      <c r="E298" s="63"/>
      <c r="F298" s="63"/>
      <c r="G298" s="63"/>
      <c r="H298" s="63"/>
      <c r="I298" s="63"/>
      <c r="J298" s="94" t="s">
        <v>34</v>
      </c>
      <c r="K298" s="94"/>
      <c r="L298" s="61"/>
      <c r="M298" s="94"/>
      <c r="N298" s="94" t="s">
        <v>34</v>
      </c>
      <c r="O298" s="94"/>
      <c r="P298" s="61"/>
      <c r="Q298" s="94"/>
      <c r="R298" s="61"/>
      <c r="S298" s="101">
        <v>94.64</v>
      </c>
      <c r="T298" s="102"/>
      <c r="U298" s="101"/>
      <c r="V298" s="101">
        <f t="shared" si="108"/>
        <v>99.99</v>
      </c>
      <c r="W298" s="102"/>
      <c r="X298" s="101"/>
      <c r="Y298" s="101">
        <v>0.01</v>
      </c>
      <c r="Z298" s="94" t="s">
        <v>34</v>
      </c>
      <c r="AA298" s="111"/>
      <c r="AB298" s="102" t="s">
        <v>34</v>
      </c>
      <c r="AC298" s="112"/>
      <c r="AD298" s="113"/>
      <c r="AE298" s="94">
        <v>153.401615250016</v>
      </c>
      <c r="AF298" s="94">
        <v>84.0187203084974</v>
      </c>
      <c r="AG298" s="134"/>
    </row>
    <row r="299" spans="1:33" ht="0" customHeight="1" hidden="1">
      <c r="A299" s="73">
        <v>41303</v>
      </c>
      <c r="B299" s="74" t="s">
        <v>211</v>
      </c>
      <c r="C299" s="75" t="s">
        <v>212</v>
      </c>
      <c r="D299" s="9" t="s">
        <v>41</v>
      </c>
      <c r="E299" s="9" t="s">
        <v>74</v>
      </c>
      <c r="F299" s="9" t="s">
        <v>85</v>
      </c>
      <c r="G299" s="9" t="s">
        <v>34</v>
      </c>
      <c r="H299" s="9" t="s">
        <v>44</v>
      </c>
      <c r="I299" s="9" t="s">
        <v>34</v>
      </c>
      <c r="J299" s="98">
        <f t="normal">IF(AE299="-","-",(AE299/AG299)*$AI$1)</f>
        <v>150.449910016221</v>
      </c>
      <c r="K299" s="98">
        <f t="normal">MAX(J299:J301)</f>
        <v>229.622496815519</v>
      </c>
      <c r="L299" s="74">
        <f t="normal">IF(A299=0,"",(K299-K300)/K300)</f>
        <v>1.54091824490556</v>
      </c>
      <c r="M299" s="98">
        <f t="normal">IF(J299="-","-",AVERAGE(J299:J301))</f>
        <v>156.814098225592</v>
      </c>
      <c r="N299" s="98">
        <f t="normal">IF(AF299="-","-",(AF299/AG299)*$AI$1)</f>
        <v>92.8200809699743</v>
      </c>
      <c r="O299" s="98">
        <f t="normal">MAX(N299:N301)</f>
        <v>175.332964087719</v>
      </c>
      <c r="P299" s="74">
        <f t="normal">IF(A299=0,"",(O299-O300)/O300)</f>
        <v>1.58091199639435</v>
      </c>
      <c r="Q299" s="98">
        <f t="normal">IF(N299="-","-",AVERAGE(N299:N301))</f>
        <v>112.029181436459</v>
      </c>
      <c r="R299" s="74">
        <f t="normal">IF(Q299="-","-",Q299/M299)</f>
        <v>0.714407586461359</v>
      </c>
      <c r="S299" s="105">
        <v>0.863936092838931</v>
      </c>
      <c r="T299" s="106">
        <f t="normal">AVERAGE(S299:S301)*10</f>
        <v>9.34716008424387</v>
      </c>
      <c r="U299" s="105">
        <f t="normal">((LARGE(S299:S301,1))-(SMALL(S299:S301,1)))/(((LARGE(S299:S301,1))+(SMALL(S299:S301,1)))/2)*100</f>
        <v>18.8972129145807</v>
      </c>
      <c r="V299" s="105">
        <f t="shared" si="108"/>
        <v>67.1627906976733</v>
      </c>
      <c r="W299" s="106">
        <f t="normal">AVERAGE(V299:V301)*10</f>
        <v>671.251284417116</v>
      </c>
      <c r="X299" s="105">
        <f t="normal">((LARGE(V299:V301,1))-(SMALL(V299:V301,1)))/(((LARGE(V299:V301,1))+(SMALL(V299:V301,1)))/2)*100</f>
        <v>0.112215073061508</v>
      </c>
      <c r="Y299" s="105">
        <v>32.8372093023267</v>
      </c>
      <c r="Z299" s="98" t="s">
        <v>34</v>
      </c>
      <c r="AA299" s="115" t="str">
        <f t="normal">IF(Z299="-","-",AVERAGE(Z299:Z301))</f>
        <v>-</v>
      </c>
      <c r="AB299" s="106">
        <v>7.042</v>
      </c>
      <c r="AC299" s="116">
        <f t="shared" ref="AC299" si="111">IF(AB299="-","-",AVERAGE(AB299:AB301))</f>
        <v>7.042</v>
      </c>
      <c r="AE299" s="114">
        <v>140.099513428994</v>
      </c>
      <c r="AF299" s="114">
        <v>86.4344031773177</v>
      </c>
      <c r="AG299" s="135">
        <v>1.0057</v>
      </c>
    </row>
    <row r="300" spans="1:33">
      <c r="A300" s="73"/>
      <c r="B300" s="74" t="s">
        <v>211</v>
      </c>
      <c r="C300" s="75"/>
      <c r="D300" s="9"/>
      <c r="E300" s="9"/>
      <c r="F300" s="9"/>
      <c r="G300" s="9"/>
      <c r="H300" s="9"/>
      <c r="I300" s="9"/>
      <c r="J300" s="98">
        <f t="normal">IF(AE300="-","-",(AE300/AG299)*$AI$1)</f>
        <v>90.3698878450351</v>
      </c>
      <c r="K300" s="98">
        <f t="normal">MIN(J299:J301)</f>
        <v>90.3698878450351</v>
      </c>
      <c r="L300" s="74"/>
      <c r="M300" s="98"/>
      <c r="N300" s="98">
        <f t="normal">IF(AF300="-","-",(AF300/AG299)*$AI$1)</f>
        <v>67.9344992516856</v>
      </c>
      <c r="O300" s="98">
        <f t="normal">MIN(N299:N301)</f>
        <v>67.9344992516856</v>
      </c>
      <c r="P300" s="74"/>
      <c r="Q300" s="98"/>
      <c r="R300" s="74"/>
      <c r="S300" s="105">
        <v>1.04423132245644</v>
      </c>
      <c r="T300" s="106"/>
      <c r="U300" s="105"/>
      <c r="V300" s="105" t="s">
        <v>34</v>
      </c>
      <c r="W300" s="106"/>
      <c r="X300" s="105"/>
      <c r="Y300" s="105" t="s">
        <v>34</v>
      </c>
      <c r="Z300" s="98" t="s">
        <v>34</v>
      </c>
      <c r="AA300" s="115"/>
      <c r="AB300" s="106" t="s">
        <v>34</v>
      </c>
      <c r="AC300" s="116"/>
      <c r="AE300" s="114">
        <v>84.152774264585</v>
      </c>
      <c r="AF300" s="114">
        <v>63.2608573124261</v>
      </c>
      <c r="AG300" s="135"/>
    </row>
    <row r="301" spans="1:33">
      <c r="A301" s="73"/>
      <c r="B301" s="74" t="s">
        <v>211</v>
      </c>
      <c r="C301" s="75"/>
      <c r="D301" s="9"/>
      <c r="E301" s="9"/>
      <c r="F301" s="9"/>
      <c r="G301" s="9"/>
      <c r="H301" s="9"/>
      <c r="I301" s="9"/>
      <c r="J301" s="98">
        <v>229.622496815519</v>
      </c>
      <c r="K301" s="98"/>
      <c r="L301" s="74"/>
      <c r="M301" s="98"/>
      <c r="N301" s="98">
        <f t="normal">IF(AF301="-","-",(AF301/AG299)*$AI$1)</f>
        <v>175.332964087719</v>
      </c>
      <c r="O301" s="98"/>
      <c r="P301" s="74"/>
      <c r="Q301" s="98"/>
      <c r="R301" s="74"/>
      <c r="S301" s="105">
        <v>0.895980609977789</v>
      </c>
      <c r="T301" s="106"/>
      <c r="U301" s="105"/>
      <c r="V301" s="105">
        <f t="shared" ref="V301:V308" si="112">100-Y301</f>
        <v>67.0874661857498</v>
      </c>
      <c r="W301" s="106"/>
      <c r="X301" s="105"/>
      <c r="Y301" s="105">
        <v>32.9125338142502</v>
      </c>
      <c r="Z301" s="98" t="s">
        <v>34</v>
      </c>
      <c r="AA301" s="115"/>
      <c r="AB301" s="106" t="s">
        <v>34</v>
      </c>
      <c r="AC301" s="116"/>
      <c r="AE301" s="114">
        <v>213.825319488303</v>
      </c>
      <c r="AF301" s="114">
        <v>163.270705539832</v>
      </c>
      <c r="AG301" s="135"/>
    </row>
    <row r="302" spans="1:33" ht="15" customHeight="1">
      <c r="A302" s="73">
        <v>41303</v>
      </c>
      <c r="B302" s="74" t="s">
        <v>213</v>
      </c>
      <c r="C302" s="75" t="s">
        <v>214</v>
      </c>
      <c r="D302" s="9" t="s">
        <v>41</v>
      </c>
      <c r="E302" s="9" t="s">
        <v>74</v>
      </c>
      <c r="F302" s="9" t="s">
        <v>85</v>
      </c>
      <c r="G302" s="9" t="s">
        <v>34</v>
      </c>
      <c r="H302" s="9" t="s">
        <v>44</v>
      </c>
      <c r="I302" s="9" t="s">
        <v>34</v>
      </c>
      <c r="J302" s="98">
        <f t="normal">IF(AE302="-","-",(AE302/AG302)*$AI$1)</f>
        <v>184.893981528775</v>
      </c>
      <c r="K302" s="98">
        <f t="normal">MAX(J302:J304)</f>
        <v>396.639817476362</v>
      </c>
      <c r="L302" s="74">
        <f t="normal">IF(A302=0,"",(K302-K303)/K303)</f>
        <v>1.14522838546064</v>
      </c>
      <c r="M302" s="98">
        <f t="normal">IF(J302="-","-",AVERAGE(J302:J304))</f>
        <v>280.101910588756</v>
      </c>
      <c r="N302" s="98">
        <f t="normal">IF(AF302="-","-",(AF302/AG302)*$AI$1)</f>
        <v>140.060538019767</v>
      </c>
      <c r="O302" s="98">
        <f t="normal">MAX(N302:N304)</f>
        <v>308.233516212542</v>
      </c>
      <c r="P302" s="74">
        <f t="normal">IF(A302=0,"",(O302-O303)/O303)</f>
        <v>1.20071635144684</v>
      </c>
      <c r="Q302" s="98">
        <f t="normal">IF(N302="-","-",AVERAGE(N302:N304))</f>
        <v>215.30498885707</v>
      </c>
      <c r="R302" s="74">
        <f t="normal">IF(Q302="-","-",Q302/M302)</f>
        <v>0.76866661996169</v>
      </c>
      <c r="S302" s="105">
        <v>1.81828773374239</v>
      </c>
      <c r="T302" s="106">
        <f t="normal">AVERAGE(S302:S304)*10</f>
        <v>18.0915091059909</v>
      </c>
      <c r="U302" s="105">
        <f t="normal">((LARGE(S302:S304,1))-(SMALL(S302:S304,1)))/(((LARGE(S302:S304,1))+(SMALL(S302:S304,1)))/2)*100</f>
        <v>1.80618177836681</v>
      </c>
      <c r="V302" s="105">
        <f t="shared" si="112"/>
        <v>64.224690303288</v>
      </c>
      <c r="W302" s="106">
        <f t="normal">AVERAGE(V302:V304)*10</f>
        <v>640.381487401131</v>
      </c>
      <c r="X302" s="105">
        <f t="normal">((LARGE(V302:V304,1))-(SMALL(V302:V304,1)))/(((LARGE(V302:V304,1))+(SMALL(V302:V304,1)))/2)*100</f>
        <v>1.22815555278388</v>
      </c>
      <c r="Y302" s="105">
        <v>35.775309696712</v>
      </c>
      <c r="Z302" s="98" t="s">
        <v>34</v>
      </c>
      <c r="AA302" s="115" t="str">
        <f t="normal">IF(Z302="-","-",AVERAGE(Z302:Z304))</f>
        <v>-</v>
      </c>
      <c r="AB302" s="106">
        <v>7.394</v>
      </c>
      <c r="AC302" s="116">
        <f t="shared" ref="AC302" si="113">IF(AB302="-","-",AVERAGE(AB302:AB304))</f>
        <v>7.394</v>
      </c>
      <c r="AE302" s="114">
        <v>172.173960392119</v>
      </c>
      <c r="AF302" s="114">
        <v>130.42489174674</v>
      </c>
      <c r="AG302" s="135">
        <v>1.0057</v>
      </c>
    </row>
    <row r="303" spans="1:33">
      <c r="A303" s="73"/>
      <c r="B303" s="74" t="s">
        <v>213</v>
      </c>
      <c r="C303" s="75"/>
      <c r="D303" s="9"/>
      <c r="E303" s="9"/>
      <c r="F303" s="9"/>
      <c r="G303" s="9"/>
      <c r="H303" s="9"/>
      <c r="I303" s="9"/>
      <c r="J303" s="98">
        <f t="normal">IF(AE303="-","-",(AE303/AG302)*$AI$1)</f>
        <v>258.771932761131</v>
      </c>
      <c r="K303" s="98">
        <f t="normal">MIN(J302:J304)</f>
        <v>184.893981528775</v>
      </c>
      <c r="L303" s="74"/>
      <c r="M303" s="98"/>
      <c r="N303" s="98">
        <f t="normal">IF(AF303="-","-",(AF303/AG302)*$AI$1)</f>
        <v>197.620912338903</v>
      </c>
      <c r="O303" s="98">
        <f t="normal">MIN(N302:N304)</f>
        <v>140.060538019767</v>
      </c>
      <c r="P303" s="74"/>
      <c r="Q303" s="98"/>
      <c r="R303" s="74"/>
      <c r="S303" s="105">
        <v>1.82087951916395</v>
      </c>
      <c r="T303" s="106"/>
      <c r="U303" s="105"/>
      <c r="V303" s="105">
        <f t="shared" si="112"/>
        <v>64.3375492432099</v>
      </c>
      <c r="W303" s="106"/>
      <c r="X303" s="105"/>
      <c r="Y303" s="105">
        <v>35.6624507567901</v>
      </c>
      <c r="Z303" s="98" t="s">
        <v>34</v>
      </c>
      <c r="AA303" s="115"/>
      <c r="AB303" s="106" t="s">
        <v>34</v>
      </c>
      <c r="AC303" s="116"/>
      <c r="AE303" s="114">
        <v>240.969382201731</v>
      </c>
      <c r="AF303" s="114">
        <v>184.025325499291</v>
      </c>
      <c r="AG303" s="135"/>
    </row>
    <row r="304" spans="1:33">
      <c r="A304" s="73"/>
      <c r="B304" s="74" t="s">
        <v>213</v>
      </c>
      <c r="C304" s="75"/>
      <c r="D304" s="9"/>
      <c r="E304" s="9"/>
      <c r="F304" s="9"/>
      <c r="G304" s="9"/>
      <c r="H304" s="9"/>
      <c r="I304" s="9"/>
      <c r="J304" s="98">
        <f t="normal">IF(AE304="-","-",(AE304/AG302)*$AI$1)</f>
        <v>396.639817476362</v>
      </c>
      <c r="K304" s="98"/>
      <c r="L304" s="74"/>
      <c r="M304" s="98"/>
      <c r="N304" s="98">
        <f t="normal">IF(AF304="-","-",(AF304/AG302)*$AI$1)</f>
        <v>308.233516212542</v>
      </c>
      <c r="O304" s="98"/>
      <c r="P304" s="74"/>
      <c r="Q304" s="98"/>
      <c r="R304" s="74"/>
      <c r="S304" s="105">
        <v>1.78828547889092</v>
      </c>
      <c r="T304" s="106"/>
      <c r="U304" s="105"/>
      <c r="V304" s="105">
        <f t="shared" si="112"/>
        <v>63.5522066738414</v>
      </c>
      <c r="W304" s="106"/>
      <c r="X304" s="105"/>
      <c r="Y304" s="105">
        <v>36.4477933261586</v>
      </c>
      <c r="Z304" s="98" t="s">
        <v>34</v>
      </c>
      <c r="AA304" s="115"/>
      <c r="AB304" s="106" t="s">
        <v>34</v>
      </c>
      <c r="AC304" s="116"/>
      <c r="AE304" s="114">
        <v>369.352467070349</v>
      </c>
      <c r="AF304" s="114">
        <v>287.028191902735</v>
      </c>
      <c r="AG304" s="135"/>
    </row>
    <row r="305" spans="1:33" ht="15" customHeight="1">
      <c r="A305" s="73">
        <v>41303</v>
      </c>
      <c r="B305" s="74" t="s">
        <v>215</v>
      </c>
      <c r="C305" s="86" t="s">
        <v>216</v>
      </c>
      <c r="D305" s="87" t="s">
        <v>41</v>
      </c>
      <c r="E305" s="87" t="s">
        <v>74</v>
      </c>
      <c r="F305" s="9" t="s">
        <v>85</v>
      </c>
      <c r="G305" s="9" t="s">
        <v>217</v>
      </c>
      <c r="H305" s="9" t="s">
        <v>44</v>
      </c>
      <c r="I305" s="9" t="s">
        <v>34</v>
      </c>
      <c r="J305" s="98">
        <f t="normal">IF(AE305="-","-",(AE305/AG305)*$AI$1)</f>
        <v>356.0332005995</v>
      </c>
      <c r="K305" s="98">
        <f t="normal">MAX(J305:J307)</f>
        <v>484.001369160518</v>
      </c>
      <c r="L305" s="74">
        <f t="normal">IF(A305=0,"",(K305-K306)/K306)</f>
        <v>0.360292119634715</v>
      </c>
      <c r="M305" s="98">
        <f t="normal">IF(J305="-","-",AVERAGE(J305:J307))</f>
        <v>398.613834765293</v>
      </c>
      <c r="N305" s="98">
        <v>280.620679846182</v>
      </c>
      <c r="O305" s="98">
        <f t="normal">MAX(N305:N307)</f>
        <v>363.091187195543</v>
      </c>
      <c r="P305" s="74">
        <f t="normal">IF(A305=0,"",(O305-O306)/O306)</f>
        <v>0.29388606497057</v>
      </c>
      <c r="Q305" s="98">
        <f t="normal">IF(N305="-","-",AVERAGE(N305:N307))</f>
        <v>308.795292298695</v>
      </c>
      <c r="R305" s="74">
        <f t="normal">IF(Q305="-","-",Q305/M305)</f>
        <v>0.77467279197802</v>
      </c>
      <c r="S305" s="105">
        <v>0.766878326641167</v>
      </c>
      <c r="T305" s="106">
        <f t="normal">AVERAGE(S305:S307)*10</f>
        <v>7.67359462096116</v>
      </c>
      <c r="U305" s="105">
        <f t="normal">((LARGE(S305:S307,1))-(SMALL(S305:S307,1)))/(((LARGE(S305:S307,1))+(SMALL(S305:S307,1)))/2)*100</f>
        <v>0.577065192326002</v>
      </c>
      <c r="V305" s="105">
        <f t="shared" si="112"/>
        <v>49.7209538305408</v>
      </c>
      <c r="W305" s="106">
        <f t="normal">AVERAGE(V305:V307)*10</f>
        <v>502.820867710142</v>
      </c>
      <c r="X305" s="105">
        <f t="normal">((LARGE(V305:V307,1))-(SMALL(V305:V307,1)))/(((LARGE(V305:V307,1))+(SMALL(V305:V307,1)))/2)*100</f>
        <v>2.32326513326221</v>
      </c>
      <c r="Y305" s="105">
        <v>50.2790461694592</v>
      </c>
      <c r="Z305" s="98" t="s">
        <v>34</v>
      </c>
      <c r="AA305" s="115" t="str">
        <f t="normal">IF(Z305="-","-",AVERAGE(Z305:Z307))</f>
        <v>-</v>
      </c>
      <c r="AB305" s="106">
        <v>7.664</v>
      </c>
      <c r="AC305" s="116">
        <f t="shared" ref="AC305" si="114">IF(AB305="-","-",AVERAGE(AB305:AB307))</f>
        <v>7.664</v>
      </c>
      <c r="AE305" s="114">
        <v>331.539435039738</v>
      </c>
      <c r="AF305" s="114">
        <v>261.315016408616</v>
      </c>
      <c r="AG305" s="135">
        <v>1.0057</v>
      </c>
    </row>
    <row r="306" spans="1:33">
      <c r="A306" s="73"/>
      <c r="B306" s="74" t="s">
        <v>215</v>
      </c>
      <c r="C306" s="89"/>
      <c r="D306" s="15"/>
      <c r="E306" s="15"/>
      <c r="F306" s="9"/>
      <c r="G306" s="9"/>
      <c r="H306" s="9"/>
      <c r="I306" s="9"/>
      <c r="J306" s="98">
        <v>355.806934535862</v>
      </c>
      <c r="K306" s="98">
        <f t="normal">MIN(J305:J307)</f>
        <v>355.806934535862</v>
      </c>
      <c r="L306" s="74"/>
      <c r="M306" s="98"/>
      <c r="N306" s="98">
        <f t="normal">IF(AF306="-","-",(AF306/AG305)*$AI$1)</f>
        <v>282.67400985436</v>
      </c>
      <c r="O306" s="98">
        <f t="normal">MIN(N305:N307)</f>
        <v>280.620679846182</v>
      </c>
      <c r="P306" s="74"/>
      <c r="Q306" s="98"/>
      <c r="R306" s="74"/>
      <c r="S306" s="105">
        <v>0.769814806117788</v>
      </c>
      <c r="T306" s="106"/>
      <c r="U306" s="105"/>
      <c r="V306" s="105">
        <f t="shared" si="112"/>
        <v>50.8896797153032</v>
      </c>
      <c r="W306" s="106"/>
      <c r="X306" s="105"/>
      <c r="Y306" s="105">
        <v>49.1103202846968</v>
      </c>
      <c r="Z306" s="98" t="s">
        <v>34</v>
      </c>
      <c r="AA306" s="115"/>
      <c r="AB306" s="106" t="s">
        <v>34</v>
      </c>
      <c r="AC306" s="116"/>
      <c r="AE306" s="114">
        <v>331.328735243256</v>
      </c>
      <c r="AF306" s="114">
        <v>263.227084917157</v>
      </c>
      <c r="AG306" s="135"/>
    </row>
    <row r="307" spans="1:33">
      <c r="A307" s="73"/>
      <c r="B307" s="74" t="s">
        <v>215</v>
      </c>
      <c r="C307" s="91"/>
      <c r="D307" s="18"/>
      <c r="E307" s="18"/>
      <c r="F307" s="9"/>
      <c r="G307" s="9"/>
      <c r="H307" s="9"/>
      <c r="I307" s="9"/>
      <c r="J307" s="98">
        <f t="normal">IF(AE307="-","-",(AE307/AG305)*$AI$1)</f>
        <v>484.001369160518</v>
      </c>
      <c r="K307" s="98"/>
      <c r="L307" s="74"/>
      <c r="M307" s="98"/>
      <c r="N307" s="98">
        <f t="normal">IF(AF307="-","-",(AF307/AG305)*$AI$1)</f>
        <v>363.091187195543</v>
      </c>
      <c r="O307" s="98"/>
      <c r="P307" s="74"/>
      <c r="Q307" s="98"/>
      <c r="R307" s="74"/>
      <c r="S307" s="105">
        <v>0.765385253529392</v>
      </c>
      <c r="T307" s="106"/>
      <c r="U307" s="105"/>
      <c r="V307" s="105">
        <f t="shared" si="112"/>
        <v>50.2356267671985</v>
      </c>
      <c r="W307" s="106"/>
      <c r="X307" s="105"/>
      <c r="Y307" s="105">
        <v>49.7643732328015</v>
      </c>
      <c r="Z307" s="98" t="s">
        <v>34</v>
      </c>
      <c r="AA307" s="115"/>
      <c r="AB307" s="106" t="s">
        <v>34</v>
      </c>
      <c r="AC307" s="116"/>
      <c r="AE307" s="114">
        <v>450.703867559938</v>
      </c>
      <c r="AF307" s="114">
        <v>338.111858298664</v>
      </c>
      <c r="AG307" s="135"/>
    </row>
    <row r="308" spans="1:33">
      <c r="A308" s="73">
        <v>41303</v>
      </c>
      <c r="B308" s="74" t="s">
        <v>218</v>
      </c>
      <c r="C308" s="75" t="s">
        <v>84</v>
      </c>
      <c r="D308" s="9" t="s">
        <v>41</v>
      </c>
      <c r="E308" s="9" t="s">
        <v>74</v>
      </c>
      <c r="F308" s="9" t="s">
        <v>85</v>
      </c>
      <c r="G308" s="9" t="s">
        <v>34</v>
      </c>
      <c r="H308" s="9" t="s">
        <v>44</v>
      </c>
      <c r="I308" s="9" t="s">
        <v>34</v>
      </c>
      <c r="J308" s="98">
        <f t="normal">IF(AE308="-","-",(AE308/AG308)*$AI$1)</f>
        <v>401.434479075342</v>
      </c>
      <c r="K308" s="98">
        <f t="normal">MAX(J308:J310)</f>
        <v>511.603162036889</v>
      </c>
      <c r="L308" s="74">
        <f t="normal">IF(A308=0,"",(K308-K309)/K309)</f>
        <v>0.274437520203318</v>
      </c>
      <c r="M308" s="98">
        <f t="normal">IF(J308="-","-",AVERAGE(J308:J310))</f>
        <v>443.882611974377</v>
      </c>
      <c r="N308" s="98">
        <f t="normal">IF(AF308="-","-",(AF308/AG308)*$AI$1)</f>
        <v>295.290982084519</v>
      </c>
      <c r="O308" s="98">
        <f t="normal">MAX(N308:N310)</f>
        <v>403.320869629512</v>
      </c>
      <c r="P308" s="74">
        <f t="normal">IF(A308=0,"",(O308-O309)/O309)</f>
        <v>0.3658421492671</v>
      </c>
      <c r="Q308" s="98">
        <f t="normal">IF(N308="-","-",AVERAGE(N308:N310))</f>
        <v>338.88947389879</v>
      </c>
      <c r="R308" s="74">
        <f t="normal">IF(Q308="-","-",Q308/M308)</f>
        <v>0.763466431792449</v>
      </c>
      <c r="S308" s="105">
        <v>3.97237696671223</v>
      </c>
      <c r="T308" s="106">
        <f t="normal">AVERAGE(S308:S310)*10</f>
        <v>39.5786732694163</v>
      </c>
      <c r="U308" s="105">
        <f t="normal">((LARGE(S308:S310,1))-(SMALL(S308:S310,1)))/(((LARGE(S308:S310,1))+(SMALL(S308:S310,1)))/2)*100</f>
        <v>0.733204959743408</v>
      </c>
      <c r="V308" s="105">
        <f t="shared" si="112"/>
        <v>67.2316940967765</v>
      </c>
      <c r="W308" s="106">
        <f t="normal">AVERAGE(V308:V310)*10</f>
        <v>674.78781603623</v>
      </c>
      <c r="X308" s="105">
        <f t="normal">((LARGE(V308:V310,1))-(SMALL(V308:V310,1)))/(((LARGE(V308:V310,1))+(SMALL(V308:V310,1)))/2)*100</f>
        <v>0.732341340416819</v>
      </c>
      <c r="Y308" s="105">
        <v>32.7683059032235</v>
      </c>
      <c r="Z308" s="98" t="s">
        <v>34</v>
      </c>
      <c r="AA308" s="115" t="str">
        <f t="normal">IF(Z308="-","-",AVERAGE(Z308:Z310))</f>
        <v>-</v>
      </c>
      <c r="AB308" s="106">
        <v>8.639</v>
      </c>
      <c r="AC308" s="116">
        <f t="shared" ref="AC308" si="115">IF(AB308="-","-",AVERAGE(AB308:AB310))</f>
        <v>8.639</v>
      </c>
      <c r="AE308" s="114">
        <v>373.817273709325</v>
      </c>
      <c r="AF308" s="114">
        <v>274.976056187408</v>
      </c>
      <c r="AG308" s="135">
        <v>1.0057</v>
      </c>
    </row>
    <row r="309" spans="1:33">
      <c r="A309" s="73"/>
      <c r="B309" s="74" t="s">
        <v>218</v>
      </c>
      <c r="C309" s="75"/>
      <c r="D309" s="9"/>
      <c r="E309" s="9"/>
      <c r="F309" s="9"/>
      <c r="G309" s="9"/>
      <c r="H309" s="9"/>
      <c r="I309" s="9"/>
      <c r="J309" s="98">
        <f t="normal">IF(AE309="-","-",(AE309/AG308)*$AI$1)</f>
        <v>418.6101948109</v>
      </c>
      <c r="K309" s="98">
        <f t="normal">MIN(J308:J310)</f>
        <v>401.434479075342</v>
      </c>
      <c r="L309" s="74"/>
      <c r="M309" s="98"/>
      <c r="N309" s="98">
        <f t="normal">IF(AF309="-","-",(AF309/AG308)*$AI$1)</f>
        <v>318.056569982339</v>
      </c>
      <c r="O309" s="98">
        <f t="normal">MIN(N308:N310)</f>
        <v>295.290982084519</v>
      </c>
      <c r="P309" s="74"/>
      <c r="Q309" s="98"/>
      <c r="R309" s="74"/>
      <c r="S309" s="105" t="s">
        <v>34</v>
      </c>
      <c r="T309" s="106"/>
      <c r="U309" s="105"/>
      <c r="V309" s="105" t="s">
        <v>34</v>
      </c>
      <c r="W309" s="106"/>
      <c r="X309" s="105"/>
      <c r="Y309" s="105" t="s">
        <v>34</v>
      </c>
      <c r="Z309" s="98" t="s">
        <v>34</v>
      </c>
      <c r="AA309" s="115"/>
      <c r="AB309" s="106" t="s">
        <v>34</v>
      </c>
      <c r="AC309" s="116"/>
      <c r="AE309" s="114">
        <v>389.811363816039</v>
      </c>
      <c r="AF309" s="114">
        <v>296.17545595485</v>
      </c>
      <c r="AG309" s="135"/>
    </row>
    <row r="310" spans="1:33">
      <c r="A310" s="73"/>
      <c r="B310" s="74" t="s">
        <v>218</v>
      </c>
      <c r="C310" s="75"/>
      <c r="D310" s="9"/>
      <c r="E310" s="9"/>
      <c r="F310" s="9"/>
      <c r="G310" s="9"/>
      <c r="H310" s="9"/>
      <c r="I310" s="9"/>
      <c r="J310" s="98">
        <f t="normal">IF(AE310="-","-",(AE310/AG308)*$AI$1)</f>
        <v>511.603162036889</v>
      </c>
      <c r="K310" s="98"/>
      <c r="L310" s="74"/>
      <c r="M310" s="98"/>
      <c r="N310" s="98">
        <f t="normal">IF(AF310="-","-",(AF310/AG308)*$AI$1)</f>
        <v>403.320869629512</v>
      </c>
      <c r="O310" s="98"/>
      <c r="P310" s="74"/>
      <c r="Q310" s="98"/>
      <c r="R310" s="74"/>
      <c r="S310" s="105">
        <v>3.94335768717103</v>
      </c>
      <c r="T310" s="106"/>
      <c r="U310" s="105"/>
      <c r="V310" s="105">
        <f t="shared" ref="V310:V321" si="116">100-Y310</f>
        <v>67.7258691104694</v>
      </c>
      <c r="W310" s="106"/>
      <c r="X310" s="105"/>
      <c r="Y310" s="105">
        <v>32.2741308895306</v>
      </c>
      <c r="Z310" s="98" t="s">
        <v>34</v>
      </c>
      <c r="AA310" s="115"/>
      <c r="AB310" s="106" t="s">
        <v>34</v>
      </c>
      <c r="AC310" s="116"/>
      <c r="AE310" s="114">
        <v>476.406759315277</v>
      </c>
      <c r="AF310" s="114">
        <v>375.57388758</v>
      </c>
      <c r="AG310" s="135"/>
    </row>
    <row r="311" spans="1:33" ht="0" customHeight="1" hidden="1">
      <c r="A311" s="73">
        <v>41303</v>
      </c>
      <c r="B311" s="74" t="s">
        <v>219</v>
      </c>
      <c r="C311" s="75" t="s">
        <v>176</v>
      </c>
      <c r="D311" s="9" t="s">
        <v>41</v>
      </c>
      <c r="E311" s="9" t="s">
        <v>74</v>
      </c>
      <c r="F311" s="9" t="s">
        <v>85</v>
      </c>
      <c r="G311" s="9" t="s">
        <v>34</v>
      </c>
      <c r="H311" s="9" t="s">
        <v>44</v>
      </c>
      <c r="I311" s="9" t="s">
        <v>34</v>
      </c>
      <c r="J311" s="98">
        <f t="normal">IF(AE311="-","-",(AE311/AG311)*$AI$1)</f>
        <v>510.203195797159</v>
      </c>
      <c r="K311" s="98">
        <f t="normal">MAX(J311:J313)</f>
        <v>510.203195797159</v>
      </c>
      <c r="L311" s="74">
        <f t="normal">IF(A311=0,"",(K311-K312)/K312)</f>
        <v>0.159093549038542</v>
      </c>
      <c r="M311" s="98">
        <f t="normal">IF(J311="-","-",AVERAGE(J311:J313))</f>
        <v>470.662147402169</v>
      </c>
      <c r="N311" s="98">
        <v>410.397965385396</v>
      </c>
      <c r="O311" s="98">
        <f t="normal">MAX(N311:N313)</f>
        <v>410.397965385396</v>
      </c>
      <c r="P311" s="74">
        <f t="normal">IF(A311=0,"",(O311-O312)/O312)</f>
        <v>0.300928296151747</v>
      </c>
      <c r="Q311" s="98">
        <f t="normal">IF(N311="-","-",AVERAGE(N311:N313))</f>
        <v>364.306800266232</v>
      </c>
      <c r="R311" s="74">
        <f t="normal">IF(Q311="-","-",Q311/M311)</f>
        <v>0.774030378854625</v>
      </c>
      <c r="S311" s="105">
        <v>1.66814199259324</v>
      </c>
      <c r="T311" s="106">
        <f t="normal">AVERAGE(S311:S313)*10</f>
        <v>16.7176507446129</v>
      </c>
      <c r="U311" s="105">
        <f t="normal">((LARGE(S311:S313,1))-(SMALL(S311:S313,1)))/(((LARGE(S311:S313,1))+(SMALL(S311:S313,1)))/2)*100</f>
        <v>0.869017788346944</v>
      </c>
      <c r="V311" s="105">
        <f t="shared" si="116"/>
        <v>55.9021009313413</v>
      </c>
      <c r="W311" s="106">
        <f t="normal">AVERAGE(V311:V313)*10</f>
        <v>558.416887571185</v>
      </c>
      <c r="X311" s="105">
        <f t="normal">((LARGE(V311:V313,1))-(SMALL(V311:V313,1)))/(((LARGE(V311:V313,1))+(SMALL(V311:V313,1)))/2)*100</f>
        <v>0.879629514208421</v>
      </c>
      <c r="Y311" s="105">
        <v>44.0978990686587</v>
      </c>
      <c r="Z311" s="98" t="s">
        <v>34</v>
      </c>
      <c r="AA311" s="115" t="str">
        <f t="normal">IF(Z311="-","-",AVERAGE(Z311:Z313))</f>
        <v>-</v>
      </c>
      <c r="AB311" s="106">
        <v>8.246</v>
      </c>
      <c r="AC311" s="116">
        <f t="shared" ref="AC311" si="117">IF(AB311="-","-",AVERAGE(AB311:AB313))</f>
        <v>8.246</v>
      </c>
      <c r="AE311" s="114">
        <v>475.10310556778</v>
      </c>
      <c r="AF311" s="114">
        <v>382.164105359345</v>
      </c>
      <c r="AG311" s="135">
        <v>1.0057</v>
      </c>
    </row>
    <row r="312" spans="1:33">
      <c r="A312" s="73"/>
      <c r="B312" s="74" t="s">
        <v>219</v>
      </c>
      <c r="C312" s="75"/>
      <c r="D312" s="9"/>
      <c r="E312" s="9"/>
      <c r="F312" s="9"/>
      <c r="G312" s="9"/>
      <c r="H312" s="9"/>
      <c r="I312" s="9"/>
      <c r="J312" s="98">
        <f t="normal">IF(AE312="-","-",(AE312/AG311)*$AI$1)</f>
        <v>461.608942773229</v>
      </c>
      <c r="K312" s="98">
        <f t="normal">MIN(J311:J313)</f>
        <v>440.174303636119</v>
      </c>
      <c r="L312" s="74"/>
      <c r="M312" s="98"/>
      <c r="N312" s="98">
        <f t="normal">IF(AF312="-","-",(AF312/AG311)*$AI$1)</f>
        <v>367.056958492407</v>
      </c>
      <c r="O312" s="98">
        <f t="normal">MIN(N311:N313)</f>
        <v>315.465476920893</v>
      </c>
      <c r="P312" s="74"/>
      <c r="Q312" s="98"/>
      <c r="R312" s="74"/>
      <c r="S312" s="105">
        <v>1.68084845464001</v>
      </c>
      <c r="T312" s="106"/>
      <c r="U312" s="105"/>
      <c r="V312" s="105">
        <f t="shared" si="116"/>
        <v>55.5660155330658</v>
      </c>
      <c r="W312" s="106"/>
      <c r="X312" s="105"/>
      <c r="Y312" s="105">
        <v>44.4339844669342</v>
      </c>
      <c r="Z312" s="98" t="s">
        <v>34</v>
      </c>
      <c r="AA312" s="115"/>
      <c r="AB312" s="106" t="s">
        <v>34</v>
      </c>
      <c r="AC312" s="116"/>
      <c r="AE312" s="114">
        <v>429.851957173182</v>
      </c>
      <c r="AF312" s="114">
        <v>341.804799218346</v>
      </c>
      <c r="AG312" s="135"/>
    </row>
    <row r="313" spans="1:33">
      <c r="A313" s="73"/>
      <c r="B313" s="74" t="s">
        <v>219</v>
      </c>
      <c r="C313" s="75"/>
      <c r="D313" s="9"/>
      <c r="E313" s="9"/>
      <c r="F313" s="9"/>
      <c r="G313" s="9"/>
      <c r="H313" s="9"/>
      <c r="I313" s="9"/>
      <c r="J313" s="98">
        <f t="normal">IF(AE313="-","-",(AE313/AG311)*$AI$1)</f>
        <v>440.174303636119</v>
      </c>
      <c r="K313" s="98"/>
      <c r="L313" s="74"/>
      <c r="M313" s="98"/>
      <c r="N313" s="98">
        <f t="normal">IF(AF313="-","-",(AF313/AG311)*$AI$1)</f>
        <v>315.465476920893</v>
      </c>
      <c r="O313" s="98"/>
      <c r="P313" s="74"/>
      <c r="Q313" s="98"/>
      <c r="R313" s="74"/>
      <c r="S313" s="105">
        <v>1.66630477615061</v>
      </c>
      <c r="T313" s="106"/>
      <c r="U313" s="105"/>
      <c r="V313" s="105">
        <f t="shared" si="116"/>
        <v>56.0569498069485</v>
      </c>
      <c r="W313" s="106"/>
      <c r="X313" s="105"/>
      <c r="Y313" s="105">
        <v>43.9430501930515</v>
      </c>
      <c r="Z313" s="98" t="s">
        <v>34</v>
      </c>
      <c r="AA313" s="115"/>
      <c r="AB313" s="106" t="s">
        <v>34</v>
      </c>
      <c r="AC313" s="116"/>
      <c r="AE313" s="114">
        <v>409.891941821153</v>
      </c>
      <c r="AF313" s="114">
        <v>293.762620499391</v>
      </c>
      <c r="AG313" s="135"/>
    </row>
    <row r="314" spans="1:33" ht="15" customHeight="1">
      <c r="A314" s="73">
        <v>41303</v>
      </c>
      <c r="B314" s="74" t="s">
        <v>220</v>
      </c>
      <c r="C314" s="86" t="s">
        <v>221</v>
      </c>
      <c r="D314" s="87" t="s">
        <v>41</v>
      </c>
      <c r="E314" s="87" t="s">
        <v>74</v>
      </c>
      <c r="F314" s="9" t="s">
        <v>75</v>
      </c>
      <c r="G314" s="9" t="s">
        <v>34</v>
      </c>
      <c r="H314" s="9" t="s">
        <v>44</v>
      </c>
      <c r="I314" s="9" t="s">
        <v>76</v>
      </c>
      <c r="J314" s="98">
        <f t="normal">IF(AE314="-","-",(AE314/AG314)*$AI$1)</f>
        <v>133.719061154712</v>
      </c>
      <c r="K314" s="98">
        <f t="normal">MAX(J314:J316)</f>
        <v>364.845815211596</v>
      </c>
      <c r="L314" s="74">
        <f t="normal">IF(A314=0,"",(K314-K315)/K315)</f>
        <v>1.72845032010411</v>
      </c>
      <c r="M314" s="98">
        <f t="normal">IF(J314="-","-",AVERAGE(J314:J316))</f>
        <v>263.39477711103</v>
      </c>
      <c r="N314" s="98">
        <f t="normal">IF(AF314="-","-",(AF314/AG314)*$AI$1)</f>
        <v>102.355087703155</v>
      </c>
      <c r="O314" s="98">
        <f t="normal">MAX(N314:N316)</f>
        <v>260.499632389548</v>
      </c>
      <c r="P314" s="74">
        <f t="normal">IF(A314=0,"",(O314-O315)/O315)</f>
        <v>1.54505797645385</v>
      </c>
      <c r="Q314" s="98">
        <v>187.934812766482</v>
      </c>
      <c r="R314" s="74">
        <f t="normal">IF(Q314="-","-",Q314/M314)</f>
        <v>0.713510020311683</v>
      </c>
      <c r="S314" s="105">
        <v>5.47980604784908</v>
      </c>
      <c r="T314" s="106">
        <f t="normal">AVERAGE(S314:S316)*10</f>
        <v>54.9448859679175</v>
      </c>
      <c r="U314" s="105">
        <f t="normal">((LARGE(S314:S316,1))-(SMALL(S314:S316,1)))/(((LARGE(S314:S316,1))+(SMALL(S314:S316,1)))/2)*100</f>
        <v>0.571391490228585</v>
      </c>
      <c r="V314" s="105">
        <f t="shared" si="116"/>
        <v>75.2808025379401</v>
      </c>
      <c r="W314" s="106">
        <f t="normal">AVERAGE(V314:V316)*10</f>
        <v>752.829260043289</v>
      </c>
      <c r="X314" s="105">
        <f t="normal">((LARGE(V314:V316,1))-(SMALL(V314:V316,1)))/(((LARGE(V314:V316,1))+(SMALL(V314:V316,1)))/2)*100</f>
        <v>0.608384771827136</v>
      </c>
      <c r="Y314" s="105">
        <v>24.7191974620599</v>
      </c>
      <c r="Z314" s="98" t="s">
        <v>34</v>
      </c>
      <c r="AA314" s="115" t="s">
        <v>34</v>
      </c>
      <c r="AB314" s="106">
        <v>7.28</v>
      </c>
      <c r="AC314" s="116">
        <v>7.28</v>
      </c>
      <c r="AE314" s="114">
        <v>124.51968500305</v>
      </c>
      <c r="AF314" s="114">
        <v>95.3134367620951</v>
      </c>
      <c r="AG314" s="135">
        <v>1.0057</v>
      </c>
    </row>
    <row r="315" spans="1:33">
      <c r="A315" s="73"/>
      <c r="B315" s="74" t="s">
        <v>220</v>
      </c>
      <c r="C315" s="89"/>
      <c r="D315" s="15"/>
      <c r="E315" s="15"/>
      <c r="F315" s="9"/>
      <c r="G315" s="9"/>
      <c r="H315" s="9"/>
      <c r="I315" s="9"/>
      <c r="J315" s="98">
        <f t="normal">IF(AE315="-","-",(AE315/AG314)*$AI$1)</f>
        <v>364.845815211596</v>
      </c>
      <c r="K315" s="98">
        <f t="normal">MIN(J314:J316)</f>
        <v>133.719061154712</v>
      </c>
      <c r="L315" s="74"/>
      <c r="M315" s="98"/>
      <c r="N315" s="98">
        <f t="normal">IF(AF315="-","-",(AF315/AG314)*$AI$1)</f>
        <v>260.499632389548</v>
      </c>
      <c r="O315" s="98">
        <f t="normal">MIN(N314:N316)</f>
        <v>102.355087703155</v>
      </c>
      <c r="P315" s="74"/>
      <c r="Q315" s="98"/>
      <c r="R315" s="74"/>
      <c r="S315" s="105">
        <v>5.51120690419804</v>
      </c>
      <c r="T315" s="106"/>
      <c r="U315" s="105"/>
      <c r="V315" s="105">
        <f t="shared" si="116"/>
        <v>75.512995896033</v>
      </c>
      <c r="W315" s="106"/>
      <c r="X315" s="105"/>
      <c r="Y315" s="105">
        <v>24.487004103967</v>
      </c>
      <c r="Z315" s="98" t="s">
        <v>34</v>
      </c>
      <c r="AA315" s="115"/>
      <c r="AB315" s="106" t="s">
        <v>34</v>
      </c>
      <c r="AC315" s="116"/>
      <c r="AE315" s="114">
        <v>339.745774405835</v>
      </c>
      <c r="AF315" s="114">
        <v>242.5782224946</v>
      </c>
      <c r="AG315" s="135"/>
    </row>
    <row r="316" spans="1:33">
      <c r="A316" s="73"/>
      <c r="B316" s="74" t="s">
        <v>220</v>
      </c>
      <c r="C316" s="91"/>
      <c r="D316" s="18"/>
      <c r="E316" s="18"/>
      <c r="F316" s="9"/>
      <c r="G316" s="9"/>
      <c r="H316" s="9"/>
      <c r="I316" s="9"/>
      <c r="J316" s="98">
        <f t="normal">IF(AE316="-","-",(AE316/AG314)*$AI$1)</f>
        <v>291.619454966781</v>
      </c>
      <c r="K316" s="98"/>
      <c r="L316" s="74"/>
      <c r="M316" s="98"/>
      <c r="N316" s="98">
        <f t="normal">IF(AF316="-","-",(AF316/AG314)*$AI$1)</f>
        <v>200.949718206744</v>
      </c>
      <c r="O316" s="98"/>
      <c r="P316" s="74"/>
      <c r="Q316" s="98"/>
      <c r="R316" s="74"/>
      <c r="S316" s="105">
        <v>5.49245283832812</v>
      </c>
      <c r="T316" s="106"/>
      <c r="U316" s="105"/>
      <c r="V316" s="105">
        <f t="shared" si="116"/>
        <v>75.0549795790137</v>
      </c>
      <c r="W316" s="106"/>
      <c r="X316" s="105"/>
      <c r="Y316" s="105">
        <v>24.9450204209863</v>
      </c>
      <c r="Z316" s="98" t="s">
        <v>34</v>
      </c>
      <c r="AA316" s="115"/>
      <c r="AB316" s="106" t="s">
        <v>34</v>
      </c>
      <c r="AC316" s="116"/>
      <c r="AE316" s="114">
        <v>271.557116537122</v>
      </c>
      <c r="AF316" s="114">
        <v>187.125121852336</v>
      </c>
      <c r="AG316" s="135"/>
    </row>
    <row r="317" spans="1:33" ht="15" customHeight="1">
      <c r="A317" s="73">
        <v>41303</v>
      </c>
      <c r="B317" s="74" t="s">
        <v>222</v>
      </c>
      <c r="C317" s="75" t="s">
        <v>223</v>
      </c>
      <c r="D317" s="9" t="s">
        <v>41</v>
      </c>
      <c r="E317" s="9" t="s">
        <v>74</v>
      </c>
      <c r="F317" s="9" t="s">
        <v>85</v>
      </c>
      <c r="G317" s="9" t="s">
        <v>34</v>
      </c>
      <c r="H317" s="9" t="s">
        <v>44</v>
      </c>
      <c r="I317" s="9" t="s">
        <v>34</v>
      </c>
      <c r="J317" s="98">
        <f t="normal">IF(AE317="-","-",(AE317/AG317)*$AI$1)</f>
        <v>399.51066840938</v>
      </c>
      <c r="K317" s="98">
        <f t="normal">MAX(J317:J319)</f>
        <v>459.18548825708</v>
      </c>
      <c r="L317" s="74">
        <f t="normal">IF(A317=0,"",(K317-K318)/K318)</f>
        <v>0.149369777996893</v>
      </c>
      <c r="M317" s="98">
        <f t="normal">IF(J317="-","-",AVERAGE(J317:J319))</f>
        <v>421.788538306546</v>
      </c>
      <c r="N317" s="98">
        <f t="normal">IF(AF317="-","-",(AF317/AG317)*$AI$1)</f>
        <v>248.123838694669</v>
      </c>
      <c r="O317" s="98">
        <f t="normal">MAX(N317:N319)</f>
        <v>341.04451397009</v>
      </c>
      <c r="P317" s="74">
        <f t="normal">IF(A317=0,"",(O317-O318)/O318)</f>
        <v>0.374493139249571</v>
      </c>
      <c r="Q317" s="98">
        <f t="normal">IF(N317="-","-",AVERAGE(N317:N319))</f>
        <v>281.439319629974</v>
      </c>
      <c r="R317" s="74">
        <f t="normal">IF(Q317="-","-",Q317/M317)</f>
        <v>0.667252175130066</v>
      </c>
      <c r="S317" s="105">
        <v>3.50556263670557</v>
      </c>
      <c r="T317" s="106">
        <f t="normal">AVERAGE(S317:S319)*10</f>
        <v>35.8530439963025</v>
      </c>
      <c r="U317" s="105">
        <f t="normal">((LARGE(S317:S319,1))-(SMALL(S317:S319,1)))/(((LARGE(S317:S319,1))+(SMALL(S317:S319,1)))/2)*100</f>
        <v>4.36030955454514</v>
      </c>
      <c r="V317" s="105">
        <f t="shared" si="116"/>
        <v>78.2067108068671</v>
      </c>
      <c r="W317" s="106">
        <f t="normal">AVERAGE(V317:V319)*10</f>
        <v>785.101684182243</v>
      </c>
      <c r="X317" s="105">
        <f t="normal">((LARGE(V317:V319,1))-(SMALL(V317:V319,1)))/(((LARGE(V317:V319,1))+(SMALL(V317:V319,1)))/2)*100</f>
        <v>0.769423207300806</v>
      </c>
      <c r="Y317" s="105">
        <v>21.7932891931329</v>
      </c>
      <c r="Z317" s="98" t="s">
        <v>34</v>
      </c>
      <c r="AA317" s="115" t="str">
        <f t="normal">IF(Z317="-","-",AVERAGE(Z317:Z319))</f>
        <v>-</v>
      </c>
      <c r="AB317" s="106">
        <v>6.698</v>
      </c>
      <c r="AC317" s="116">
        <f t="shared" ref="AC317" si="118">IF(AB317="-","-",AVERAGE(AB317:AB319))</f>
        <v>6.698</v>
      </c>
      <c r="AE317" s="114">
        <v>372.025814091957</v>
      </c>
      <c r="AF317" s="114">
        <v>231.053837569656</v>
      </c>
      <c r="AG317" s="135">
        <v>1.0057</v>
      </c>
    </row>
    <row r="318" spans="1:33">
      <c r="A318" s="73"/>
      <c r="B318" s="74" t="s">
        <v>222</v>
      </c>
      <c r="C318" s="75"/>
      <c r="D318" s="9"/>
      <c r="E318" s="9"/>
      <c r="F318" s="9"/>
      <c r="G318" s="9"/>
      <c r="H318" s="9"/>
      <c r="I318" s="9"/>
      <c r="J318" s="98">
        <f t="normal">IF(AE318="-","-",(AE318/AG317)*$AI$1)</f>
        <v>406.669458253178</v>
      </c>
      <c r="K318" s="98">
        <f t="normal">MIN(J317:J319)</f>
        <v>399.51066840938</v>
      </c>
      <c r="L318" s="74"/>
      <c r="M318" s="98"/>
      <c r="N318" s="98">
        <f t="normal">IF(AF318="-","-",(AF318/AG317)*$AI$1)</f>
        <v>255.149606225163</v>
      </c>
      <c r="O318" s="98">
        <f t="normal">MIN(N317:N319)</f>
        <v>248.123838694669</v>
      </c>
      <c r="P318" s="74"/>
      <c r="Q318" s="98"/>
      <c r="R318" s="74"/>
      <c r="S318" s="105">
        <v>3.58852783097548</v>
      </c>
      <c r="T318" s="106"/>
      <c r="U318" s="105"/>
      <c r="V318" s="105">
        <f t="shared" si="116"/>
        <v>78.513019152142</v>
      </c>
      <c r="W318" s="106"/>
      <c r="X318" s="105"/>
      <c r="Y318" s="105">
        <v>21.486980847858</v>
      </c>
      <c r="Z318" s="98" t="s">
        <v>34</v>
      </c>
      <c r="AA318" s="115"/>
      <c r="AB318" s="106" t="s">
        <v>34</v>
      </c>
      <c r="AC318" s="116"/>
      <c r="AE318" s="114">
        <v>378.692105708538</v>
      </c>
      <c r="AF318" s="114">
        <v>237.596258315413</v>
      </c>
      <c r="AG318" s="135"/>
    </row>
    <row r="319" spans="1:33">
      <c r="A319" s="73"/>
      <c r="B319" s="74" t="s">
        <v>222</v>
      </c>
      <c r="C319" s="75"/>
      <c r="D319" s="9"/>
      <c r="E319" s="9"/>
      <c r="F319" s="9"/>
      <c r="G319" s="9"/>
      <c r="H319" s="9"/>
      <c r="I319" s="9"/>
      <c r="J319" s="98">
        <f t="normal">IF(AE319="-","-",(AE319/AG317)*$AI$1)</f>
        <v>459.18548825708</v>
      </c>
      <c r="K319" s="98"/>
      <c r="L319" s="74"/>
      <c r="M319" s="98"/>
      <c r="N319" s="98">
        <f t="normal">IF(AF319="-","-",(AF319/AG317)*$AI$1)</f>
        <v>341.04451397009</v>
      </c>
      <c r="O319" s="98"/>
      <c r="P319" s="74"/>
      <c r="Q319" s="98"/>
      <c r="R319" s="74"/>
      <c r="S319" s="105">
        <v>3.66182273120971</v>
      </c>
      <c r="T319" s="106"/>
      <c r="U319" s="105"/>
      <c r="V319" s="105">
        <f t="shared" si="116"/>
        <v>78.8107752956637</v>
      </c>
      <c r="W319" s="106"/>
      <c r="X319" s="105"/>
      <c r="Y319" s="105">
        <v>21.1892247043363</v>
      </c>
      <c r="Z319" s="98" t="s">
        <v>34</v>
      </c>
      <c r="AA319" s="115"/>
      <c r="AB319" s="106" t="s">
        <v>34</v>
      </c>
      <c r="AC319" s="116"/>
      <c r="AE319" s="114">
        <v>427.595227351986</v>
      </c>
      <c r="AF319" s="114">
        <v>317.581914536777</v>
      </c>
      <c r="AG319" s="135"/>
    </row>
    <row r="320" spans="1:33">
      <c r="A320" s="73">
        <v>41303</v>
      </c>
      <c r="B320" s="74" t="s">
        <v>224</v>
      </c>
      <c r="C320" s="75" t="s">
        <v>29</v>
      </c>
      <c r="D320" s="9" t="s">
        <v>100</v>
      </c>
      <c r="E320" s="9" t="s">
        <v>101</v>
      </c>
      <c r="F320" s="9" t="s">
        <v>225</v>
      </c>
      <c r="G320" s="9" t="s">
        <v>34</v>
      </c>
      <c r="H320" s="9" t="s">
        <v>226</v>
      </c>
      <c r="I320" s="9" t="s">
        <v>227</v>
      </c>
      <c r="J320" s="98">
        <f t="normal">IF(AE320="-","-",(AE320/AG320)*$AI$1)</f>
        <v>171.798833527205</v>
      </c>
      <c r="K320" s="98">
        <f t="normal">MAX(J320:J322)</f>
        <v>218.219670451181</v>
      </c>
      <c r="L320" s="74">
        <f t="normal">IF(A320=0,"",(K320-K321)/K321)</f>
        <v>0.270204610653687</v>
      </c>
      <c r="M320" s="98">
        <f t="normal">IF(J320="-","-",AVERAGE(J320:J322))</f>
        <v>195.976019265059</v>
      </c>
      <c r="N320" s="98">
        <f t="normal">IF(AF320="-","-",(AF320/AG320)*$AI$1)</f>
        <v>133.433077800577</v>
      </c>
      <c r="O320" s="98">
        <f t="normal">MAX(N320:N322)</f>
        <v>145.869922144115</v>
      </c>
      <c r="P320" s="74">
        <f t="normal">IF(A320=0,"",(O320-O321)/O321)</f>
        <v>0.223553815483803</v>
      </c>
      <c r="Q320" s="98">
        <f t="normal">IF(N320="-","-",AVERAGE(N320:N322))</f>
        <v>132.840410513455</v>
      </c>
      <c r="R320" s="74">
        <f t="normal">IF(Q320="-","-",Q320/M320)</f>
        <v>0.677840130703886</v>
      </c>
      <c r="S320" s="105">
        <v>1.87984768482271</v>
      </c>
      <c r="T320" s="106">
        <f t="normal">AVERAGE(S320:S322)*10</f>
        <v>25.0122969874549</v>
      </c>
      <c r="U320" s="105">
        <f t="normal">((LARGE(S320:S322,1))-(SMALL(S320:S322,1)))/(((LARGE(S320:S322,1))+(SMALL(S320:S322,1)))/2)*100</f>
        <v>49.6861215292976</v>
      </c>
      <c r="V320" s="105">
        <f t="shared" si="116"/>
        <v>69.1349234603038</v>
      </c>
      <c r="W320" s="106">
        <f t="normal">AVERAGE(V320:V322)*10</f>
        <v>691.57022050707</v>
      </c>
      <c r="X320" s="105">
        <f t="normal">((LARGE(V320:V322,1))-(SMALL(V320:V322,1)))/(((LARGE(V320:V322,1))+(SMALL(V320:V322,1)))/2)*100</f>
        <v>0.0639084499244345</v>
      </c>
      <c r="Y320" s="105">
        <v>30.8650765396962</v>
      </c>
      <c r="Z320" s="98" t="s">
        <v>34</v>
      </c>
      <c r="AA320" s="115" t="str">
        <f t="normal">IF(Z320="-","-",AVERAGE(Z320:Z322))</f>
        <v>-</v>
      </c>
      <c r="AB320" s="106" t="s">
        <v>34</v>
      </c>
      <c r="AC320" s="116" t="str">
        <f t="shared" ref="AC320" si="119">IF(AB320="-","-",AVERAGE(AB320:AB322))</f>
        <v>-</v>
      </c>
      <c r="AE320" s="114">
        <v>159.979710072509</v>
      </c>
      <c r="AF320" s="114">
        <v>124.253376244482</v>
      </c>
      <c r="AG320" s="135">
        <v>1.0057</v>
      </c>
    </row>
    <row r="321" spans="1:33">
      <c r="A321" s="73"/>
      <c r="B321" s="74" t="s">
        <v>224</v>
      </c>
      <c r="C321" s="75"/>
      <c r="D321" s="9"/>
      <c r="E321" s="9"/>
      <c r="F321" s="9"/>
      <c r="G321" s="9"/>
      <c r="H321" s="9"/>
      <c r="I321" s="9"/>
      <c r="J321" s="98">
        <f t="normal">IF(AE321="-","-",(AE321/AG320)*$AI$1)</f>
        <v>218.219670451181</v>
      </c>
      <c r="K321" s="98">
        <f t="normal">MIN(J320:J322)</f>
        <v>171.798833527205</v>
      </c>
      <c r="L321" s="74"/>
      <c r="M321" s="98"/>
      <c r="N321" s="98">
        <f t="normal">IF(AF321="-","-",(AF321/AG320)*$AI$1)</f>
        <v>145.869922144115</v>
      </c>
      <c r="O321" s="98">
        <f t="normal">MIN(N320:N322)</f>
        <v>119.218231595671</v>
      </c>
      <c r="P321" s="74"/>
      <c r="Q321" s="98"/>
      <c r="R321" s="74"/>
      <c r="S321" s="105">
        <v>3.12261171266828</v>
      </c>
      <c r="T321" s="106"/>
      <c r="U321" s="105"/>
      <c r="V321" s="105">
        <f t="shared" si="116"/>
        <v>69.1791206411103</v>
      </c>
      <c r="W321" s="106"/>
      <c r="X321" s="105"/>
      <c r="Y321" s="105">
        <v>30.8208793588897</v>
      </c>
      <c r="Z321" s="98" t="s">
        <v>34</v>
      </c>
      <c r="AA321" s="115"/>
      <c r="AB321" s="106" t="s">
        <v>34</v>
      </c>
      <c r="AC321" s="116"/>
      <c r="AE321" s="114">
        <v>203.206965345141</v>
      </c>
      <c r="AF321" s="114">
        <v>135.834611759571</v>
      </c>
      <c r="AG321" s="135"/>
    </row>
    <row r="322" spans="1:33">
      <c r="A322" s="73"/>
      <c r="B322" s="74" t="s">
        <v>224</v>
      </c>
      <c r="C322" s="75"/>
      <c r="D322" s="9"/>
      <c r="E322" s="9"/>
      <c r="F322" s="9"/>
      <c r="G322" s="9"/>
      <c r="H322" s="9"/>
      <c r="I322" s="9"/>
      <c r="J322" s="98">
        <f t="normal">IF(AE322="-","-",(AE322/AG320)*$AI$1)</f>
        <v>197.909553816791</v>
      </c>
      <c r="K322" s="98"/>
      <c r="L322" s="74"/>
      <c r="M322" s="98"/>
      <c r="N322" s="98">
        <f t="normal">IF(AF322="-","-",(AF322/AG320)*$AI$1)</f>
        <v>119.218231595671</v>
      </c>
      <c r="O322" s="98"/>
      <c r="P322" s="74"/>
      <c r="Q322" s="98"/>
      <c r="R322" s="74"/>
      <c r="S322" s="143" t="s">
        <v>34</v>
      </c>
      <c r="T322" s="106"/>
      <c r="U322" s="105"/>
      <c r="V322" s="105" t="s">
        <v>34</v>
      </c>
      <c r="W322" s="106"/>
      <c r="X322" s="105"/>
      <c r="Y322" s="105" t="s">
        <v>34</v>
      </c>
      <c r="Z322" s="98" t="s">
        <v>34</v>
      </c>
      <c r="AA322" s="115"/>
      <c r="AB322" s="106" t="s">
        <v>34</v>
      </c>
      <c r="AC322" s="116"/>
      <c r="AE322" s="114">
        <v>184.294109512543</v>
      </c>
      <c r="AF322" s="114">
        <v>111.016458810895</v>
      </c>
      <c r="AG322" s="135"/>
    </row>
    <row r="323" spans="1:33" ht="15" customHeight="1">
      <c r="A323" s="73">
        <v>41303</v>
      </c>
      <c r="B323" s="74" t="s">
        <v>228</v>
      </c>
      <c r="C323" s="86" t="s">
        <v>29</v>
      </c>
      <c r="D323" s="87" t="s">
        <v>41</v>
      </c>
      <c r="E323" s="87" t="s">
        <v>80</v>
      </c>
      <c r="F323" s="9" t="s">
        <v>80</v>
      </c>
      <c r="G323" s="9" t="s">
        <v>229</v>
      </c>
      <c r="H323" s="87" t="s">
        <v>34</v>
      </c>
      <c r="I323" s="9" t="s">
        <v>34</v>
      </c>
      <c r="J323" s="98">
        <f t="normal">IF(AE323="-","-",(AE323/AG323)*$AI$1)</f>
        <v>299.011604285937</v>
      </c>
      <c r="K323" s="98">
        <f t="normal">MAX(J323:J325)</f>
        <v>338.885653996071</v>
      </c>
      <c r="L323" s="74">
        <f t="normal">IF(A323=0,"",(K323-K324)/K324)</f>
        <v>2.75535307063385</v>
      </c>
      <c r="M323" s="98">
        <f t="normal">IF(J323="-","-",AVERAGE(J323:J325))</f>
        <v>242.712649578982</v>
      </c>
      <c r="N323" s="98">
        <f t="normal">IF(AF323="-","-",(AF323/AG323)*$AI$1)</f>
        <v>247.369598170431</v>
      </c>
      <c r="O323" s="98">
        <f t="normal">MAX(N323:N325)</f>
        <v>274.37005694221</v>
      </c>
      <c r="P323" s="74">
        <f t="normal">IF(A323=0,"",(O323-O324)/O324)</f>
        <v>2.70109623619437</v>
      </c>
      <c r="Q323" s="98">
        <f t="normal">IF(N323="-","-",AVERAGE(N323:N325))</f>
        <v>198.623920230782</v>
      </c>
      <c r="R323" s="74">
        <f t="normal">IF(Q323="-","-",Q323/M323)</f>
        <v>0.818350096607334</v>
      </c>
      <c r="S323" s="105" t="s">
        <v>34</v>
      </c>
      <c r="T323" s="106" t="e">
        <v>#DIV/0!</v>
      </c>
      <c r="U323" s="105" t="e">
        <v>#NUM!</v>
      </c>
      <c r="V323" s="105" t="s">
        <v>34</v>
      </c>
      <c r="W323" s="106" t="e">
        <v>#DIV/0!</v>
      </c>
      <c r="X323" s="105" t="e">
        <v>#NUM!</v>
      </c>
      <c r="Y323" s="105" t="s">
        <v>34</v>
      </c>
      <c r="Z323" s="98" t="s">
        <v>34</v>
      </c>
      <c r="AA323" s="115" t="str">
        <f t="normal">IF(Z323="-","-",AVERAGE(Z323:Z325))</f>
        <v>-</v>
      </c>
      <c r="AB323" s="106" t="s">
        <v>34</v>
      </c>
      <c r="AC323" s="116" t="str">
        <f t="shared" ref="AC323" si="120">IF(AB323="-","-",AVERAGE(AB323:AB325))</f>
        <v>-</v>
      </c>
      <c r="AE323" s="114">
        <v>278.440713361451</v>
      </c>
      <c r="AF323" s="114">
        <v>230.351486000002</v>
      </c>
      <c r="AG323" s="135">
        <v>1.0057</v>
      </c>
    </row>
    <row r="324" spans="1:33">
      <c r="A324" s="73"/>
      <c r="B324" s="74" t="s">
        <v>230</v>
      </c>
      <c r="C324" s="89"/>
      <c r="D324" s="15"/>
      <c r="E324" s="15"/>
      <c r="F324" s="9"/>
      <c r="G324" s="9"/>
      <c r="H324" s="15"/>
      <c r="I324" s="9"/>
      <c r="J324" s="98">
        <f t="normal">IF(AE324="-","-",(AE324/AG323)*$AI$1)</f>
        <v>338.885653996071</v>
      </c>
      <c r="K324" s="98">
        <f t="normal">MIN(J323:J325)</f>
        <v>90.2406904549382</v>
      </c>
      <c r="L324" s="74"/>
      <c r="M324" s="98"/>
      <c r="N324" s="98">
        <f t="normal">IF(AF324="-","-",(AF324/AG323)*$AI$1)</f>
        <v>274.37005694221</v>
      </c>
      <c r="O324" s="98">
        <f t="normal">MIN(N323:N325)</f>
        <v>74.132105579705</v>
      </c>
      <c r="P324" s="74"/>
      <c r="Q324" s="98"/>
      <c r="R324" s="74"/>
      <c r="S324" s="105" t="s">
        <v>34</v>
      </c>
      <c r="T324" s="106"/>
      <c r="U324" s="105"/>
      <c r="V324" s="105" t="s">
        <v>34</v>
      </c>
      <c r="W324" s="106"/>
      <c r="X324" s="105"/>
      <c r="Y324" s="105" t="s">
        <v>34</v>
      </c>
      <c r="Z324" s="98" t="s">
        <v>34</v>
      </c>
      <c r="AA324" s="115"/>
      <c r="AB324" s="106" t="s">
        <v>34</v>
      </c>
      <c r="AC324" s="116"/>
      <c r="AE324" s="114">
        <v>315.571576133193</v>
      </c>
      <c r="AF324" s="114">
        <v>255.494413209982</v>
      </c>
      <c r="AG324" s="135"/>
    </row>
    <row r="325" spans="1:33">
      <c r="A325" s="73"/>
      <c r="B325" s="74" t="s">
        <v>230</v>
      </c>
      <c r="C325" s="91"/>
      <c r="D325" s="18"/>
      <c r="E325" s="18"/>
      <c r="F325" s="9"/>
      <c r="G325" s="9"/>
      <c r="H325" s="18"/>
      <c r="I325" s="9"/>
      <c r="J325" s="98">
        <f t="normal">IF(AE325="-","-",(AE325/AG323)*$AI$1)</f>
        <v>90.2406904549382</v>
      </c>
      <c r="K325" s="98"/>
      <c r="L325" s="74"/>
      <c r="M325" s="98"/>
      <c r="N325" s="98">
        <f t="normal">IF(AF325="-","-",(AF325/AG323)*$AI$1)</f>
        <v>74.132105579705</v>
      </c>
      <c r="O325" s="98"/>
      <c r="P325" s="74"/>
      <c r="Q325" s="98"/>
      <c r="R325" s="74"/>
      <c r="S325" s="105" t="s">
        <v>34</v>
      </c>
      <c r="T325" s="106"/>
      <c r="U325" s="105"/>
      <c r="V325" s="105" t="s">
        <v>34</v>
      </c>
      <c r="W325" s="106"/>
      <c r="X325" s="105"/>
      <c r="Y325" s="105" t="s">
        <v>34</v>
      </c>
      <c r="Z325" s="98" t="s">
        <v>34</v>
      </c>
      <c r="AA325" s="115"/>
      <c r="AB325" s="106" t="s">
        <v>34</v>
      </c>
      <c r="AC325" s="116"/>
      <c r="AE325" s="114">
        <v>84.0324651764179</v>
      </c>
      <c r="AF325" s="114">
        <v>69.0320912791753</v>
      </c>
      <c r="AG325" s="135"/>
    </row>
    <row r="326" spans="1:33" ht="15" customHeight="1">
      <c r="A326" s="73">
        <v>41303</v>
      </c>
      <c r="B326" s="74" t="s">
        <v>231</v>
      </c>
      <c r="C326" s="75" t="s">
        <v>232</v>
      </c>
      <c r="D326" s="9" t="s">
        <v>41</v>
      </c>
      <c r="E326" s="9" t="s">
        <v>233</v>
      </c>
      <c r="F326" s="9" t="s">
        <v>234</v>
      </c>
      <c r="G326" s="9" t="s">
        <v>235</v>
      </c>
      <c r="H326" s="9" t="s">
        <v>34</v>
      </c>
      <c r="I326" s="9" t="s">
        <v>34</v>
      </c>
      <c r="J326" s="98">
        <f t="normal">IF(AE326="-","-",(AE326/AG326)*$AI$1)</f>
        <v>263.595181113848</v>
      </c>
      <c r="K326" s="98">
        <f t="normal">MAX(J326:J328)</f>
        <v>278.968394764508</v>
      </c>
      <c r="L326" s="74">
        <f t="normal">IF(A326=0,"",(K326-K327)/K327)</f>
        <v>0.0583213000544963</v>
      </c>
      <c r="M326" s="98">
        <f t="normal">IF(J326="-","-",AVERAGE(J326:J328))</f>
        <v>269.447607478285</v>
      </c>
      <c r="N326" s="98">
        <f t="normal">IF(AF326="-","-",(AF326/AG326)*$AI$1)</f>
        <v>199.480283206959</v>
      </c>
      <c r="O326" s="98">
        <f t="normal">MAX(N326:N328)</f>
        <v>204.88326074214</v>
      </c>
      <c r="P326" s="74">
        <f t="normal">IF(A326=0,"",(O326-O327)/O327)</f>
        <v>0.0504520515575023</v>
      </c>
      <c r="Q326" s="98">
        <f t="normal">IF(N326="-","-",AVERAGE(N326:N328))</f>
        <v>199.802162673665</v>
      </c>
      <c r="R326" s="74">
        <f t="normal">IF(Q326="-","-",Q326/M326)</f>
        <v>0.741525094780318</v>
      </c>
      <c r="S326" s="105">
        <v>7.85081877301575</v>
      </c>
      <c r="T326" s="106">
        <f t="normal">AVERAGE(S326:S328)*10</f>
        <v>78.3286090381912</v>
      </c>
      <c r="U326" s="105">
        <f t="normal">((LARGE(S326:S328,1))-(SMALL(S326:S328,1)))/(((LARGE(S326:S328,1))+(SMALL(S326:S328,1)))/2)*100</f>
        <v>0.458526441798023</v>
      </c>
      <c r="V326" s="105">
        <f t="normal">100-Y326</f>
        <v>67.7208083832337</v>
      </c>
      <c r="W326" s="106">
        <f t="normal">AVERAGE(V326:V328)*10</f>
        <v>680.177210452796</v>
      </c>
      <c r="X326" s="105">
        <f t="normal">((LARGE(V326:V328,1))-(SMALL(V326:V328,1)))/(((LARGE(V326:V328,1))+(SMALL(V326:V328,1)))/2)*100</f>
        <v>0.873045016748482</v>
      </c>
      <c r="Y326" s="105">
        <v>32.2791916167663</v>
      </c>
      <c r="Z326" s="98" t="s">
        <v>34</v>
      </c>
      <c r="AA326" s="115" t="str">
        <f t="normal">IF(Z326="-","-",AVERAGE(Z326:Z328))</f>
        <v>-</v>
      </c>
      <c r="AB326" s="106">
        <v>7.61</v>
      </c>
      <c r="AC326" s="116">
        <f t="shared" ref="AC326" si="121">IF(AB326="-","-",AVERAGE(AB326:AB328))</f>
        <v>7.61</v>
      </c>
      <c r="AE326" s="114">
        <v>245.460808931664</v>
      </c>
      <c r="AF326" s="114">
        <v>185.756778538184</v>
      </c>
      <c r="AG326" s="135">
        <v>1.0057</v>
      </c>
    </row>
    <row r="327" spans="1:33">
      <c r="A327" s="73"/>
      <c r="B327" s="74" t="s">
        <v>231</v>
      </c>
      <c r="C327" s="75"/>
      <c r="D327" s="9"/>
      <c r="E327" s="9"/>
      <c r="F327" s="9"/>
      <c r="G327" s="9"/>
      <c r="H327" s="9"/>
      <c r="I327" s="9"/>
      <c r="J327" s="98">
        <f t="normal">IF(AE327="-","-",(AE327/AG326)*$AI$1)</f>
        <v>278.968394764508</v>
      </c>
      <c r="K327" s="98">
        <f t="normal">MIN(J326:J328)</f>
        <v>263.595181113848</v>
      </c>
      <c r="L327" s="74"/>
      <c r="M327" s="98"/>
      <c r="N327" s="98">
        <f t="normal">IF(AF327="-","-",(AF327/AG326)*$AI$1)</f>
        <v>204.88326074214</v>
      </c>
      <c r="O327" s="98">
        <f t="normal">MIN(N326:N328)</f>
        <v>195.042944071897</v>
      </c>
      <c r="P327" s="74"/>
      <c r="Q327" s="98"/>
      <c r="R327" s="74"/>
      <c r="S327" s="105">
        <v>7.81490303462248</v>
      </c>
      <c r="T327" s="106"/>
      <c r="U327" s="105"/>
      <c r="V327" s="105">
        <f t="normal">100-Y327</f>
        <v>68.3146337073254</v>
      </c>
      <c r="W327" s="106"/>
      <c r="X327" s="105"/>
      <c r="Y327" s="105">
        <v>31.6853662926746</v>
      </c>
      <c r="Z327" s="98" t="s">
        <v>34</v>
      </c>
      <c r="AA327" s="115"/>
      <c r="AB327" s="106" t="s">
        <v>34</v>
      </c>
      <c r="AC327" s="116"/>
      <c r="AE327" s="114">
        <v>259.776402420987</v>
      </c>
      <c r="AF327" s="114">
        <v>190.788051229972</v>
      </c>
      <c r="AG327" s="135"/>
    </row>
    <row r="328" spans="1:33">
      <c r="A328" s="73"/>
      <c r="B328" s="74" t="s">
        <v>231</v>
      </c>
      <c r="C328" s="75"/>
      <c r="D328" s="9"/>
      <c r="E328" s="9"/>
      <c r="F328" s="9"/>
      <c r="G328" s="9"/>
      <c r="H328" s="9"/>
      <c r="I328" s="9"/>
      <c r="J328" s="98">
        <f t="normal">IF(AE328="-","-",(AE328/AG326)*$AI$1)</f>
        <v>265.779246556498</v>
      </c>
      <c r="K328" s="98"/>
      <c r="L328" s="74"/>
      <c r="M328" s="98"/>
      <c r="N328" s="98">
        <f t="normal">IF(AF328="-","-",(AF328/AG326)*$AI$1)</f>
        <v>195.042944071897</v>
      </c>
      <c r="O328" s="98"/>
      <c r="P328" s="74"/>
      <c r="Q328" s="98"/>
      <c r="R328" s="74"/>
      <c r="S328" s="105" t="s">
        <v>34</v>
      </c>
      <c r="T328" s="106"/>
      <c r="U328" s="105"/>
      <c r="V328" s="105" t="s">
        <v>34</v>
      </c>
      <c r="W328" s="106"/>
      <c r="X328" s="105"/>
      <c r="Y328" s="105" t="s">
        <v>34</v>
      </c>
      <c r="Z328" s="98" t="s">
        <v>34</v>
      </c>
      <c r="AA328" s="115"/>
      <c r="AB328" s="106" t="s">
        <v>34</v>
      </c>
      <c r="AC328" s="116"/>
      <c r="AE328" s="114">
        <v>247.494618760991</v>
      </c>
      <c r="AF328" s="114">
        <v>181.624711901025</v>
      </c>
      <c r="AG328" s="135"/>
    </row>
    <row r="329" spans="1:33" s="44" customFormat="1" ht="0" customHeight="1" hidden="1">
      <c r="A329" s="60">
        <v>41414</v>
      </c>
      <c r="B329" s="61" t="s">
        <v>236</v>
      </c>
      <c r="C329" s="62" t="s">
        <v>29</v>
      </c>
      <c r="D329" s="63" t="s">
        <v>30</v>
      </c>
      <c r="E329" s="63" t="s">
        <v>31</v>
      </c>
      <c r="F329" s="63" t="s">
        <v>32</v>
      </c>
      <c r="G329" s="63" t="s">
        <v>33</v>
      </c>
      <c r="H329" s="63" t="s">
        <v>34</v>
      </c>
      <c r="I329" s="63" t="s">
        <v>34</v>
      </c>
      <c r="J329" s="94" t="str">
        <f t="normal">IF(AE329="-","-",(AE329/AG329)*$AI$1)</f>
        <v>-</v>
      </c>
      <c r="K329" s="94">
        <f t="normal">MAX(J329:J331)</f>
        <v>0</v>
      </c>
      <c r="L329" s="61" t="e">
        <v>#DIV/0!</v>
      </c>
      <c r="M329" s="94" t="str">
        <f t="normal">IF(J329="-","-",AVERAGE(J329:J331))</f>
        <v>-</v>
      </c>
      <c r="N329" s="94" t="str">
        <f t="normal">IF(AF329="-","-",(AF329/AG329)*$AI$1)</f>
        <v>-</v>
      </c>
      <c r="O329" s="94">
        <f t="normal">MAX(N329:N331)</f>
        <v>0</v>
      </c>
      <c r="P329" s="61" t="e">
        <v>#DIV/0!</v>
      </c>
      <c r="Q329" s="94" t="str">
        <f t="normal">IF(N329="-","-",AVERAGE(N329:N331))</f>
        <v>-</v>
      </c>
      <c r="R329" s="61" t="str">
        <f t="normal">IF(Q329="-","-",Q329/M329)</f>
        <v>-</v>
      </c>
      <c r="S329" s="101">
        <v>4.38381146103668</v>
      </c>
      <c r="T329" s="102">
        <f t="normal">AVERAGE(S329:S331)*10</f>
        <v>44.2241991664642</v>
      </c>
      <c r="U329" s="101">
        <f t="normal">((LARGE(S329:S331,1))-(SMALL(S329:S331,1)))/(((LARGE(S329:S331,1))+(SMALL(S329:S331,1)))/2)*100</f>
        <v>1.74603300172442</v>
      </c>
      <c r="V329" s="101">
        <f t="normal">100-Y329</f>
        <v>50.2488888888896</v>
      </c>
      <c r="W329" s="102">
        <f t="normal">AVERAGE(V329:V331)*10</f>
        <v>503.027553538306</v>
      </c>
      <c r="X329" s="101">
        <f t="normal">((LARGE(V329:V331,1))-(SMALL(V329:V331,1)))/(((LARGE(V329:V331,1))+(SMALL(V329:V331,1)))/2)*100</f>
        <v>0.214169043274473</v>
      </c>
      <c r="Y329" s="101">
        <v>49.7511111111104</v>
      </c>
      <c r="Z329" s="94" t="s">
        <v>34</v>
      </c>
      <c r="AA329" s="111" t="str">
        <f t="normal">IF(Z329="-","-",AVERAGE(Z329:Z331))</f>
        <v>-</v>
      </c>
      <c r="AB329" s="102" t="s">
        <v>34</v>
      </c>
      <c r="AC329" s="112" t="str">
        <f t="shared" ref="AC329" si="122">IF(AB329="-","-",AVERAGE(AB329:AB331))</f>
        <v>-</v>
      </c>
      <c r="AD329" s="113"/>
      <c r="AE329" s="94" t="s">
        <v>34</v>
      </c>
      <c r="AF329" s="94" t="s">
        <v>34</v>
      </c>
      <c r="AG329" s="134">
        <v>1.0057</v>
      </c>
    </row>
    <row r="330" spans="1:33" s="44" customFormat="1" customHeight="0">
      <c r="A330" s="60"/>
      <c r="B330" s="61" t="s">
        <v>236</v>
      </c>
      <c r="C330" s="62"/>
      <c r="D330" s="63"/>
      <c r="E330" s="63"/>
      <c r="F330" s="63"/>
      <c r="G330" s="63"/>
      <c r="H330" s="63"/>
      <c r="I330" s="63"/>
      <c r="J330" s="94" t="str">
        <f t="normal">IF(AE330="-","-",(AE330/AG329)*$AI$1)</f>
        <v>-</v>
      </c>
      <c r="K330" s="94">
        <f t="normal">MIN(J329:J331)</f>
        <v>0</v>
      </c>
      <c r="L330" s="61"/>
      <c r="M330" s="94"/>
      <c r="N330" s="94" t="str">
        <f t="normal">IF(AF330="-","-",(AF330/AG329)*$AI$1)</f>
        <v>-</v>
      </c>
      <c r="O330" s="94">
        <f t="normal">MIN(N329:N331)</f>
        <v>0</v>
      </c>
      <c r="P330" s="61"/>
      <c r="Q330" s="94"/>
      <c r="R330" s="61"/>
      <c r="S330" s="101">
        <v>4.46102837225616</v>
      </c>
      <c r="T330" s="102"/>
      <c r="U330" s="101"/>
      <c r="V330" s="101">
        <f t="normal">100-Y330</f>
        <v>50.3566218187716</v>
      </c>
      <c r="W330" s="102"/>
      <c r="X330" s="101"/>
      <c r="Y330" s="101">
        <v>49.6433781812284</v>
      </c>
      <c r="Z330" s="94" t="s">
        <v>34</v>
      </c>
      <c r="AA330" s="111"/>
      <c r="AB330" s="102" t="s">
        <v>34</v>
      </c>
      <c r="AC330" s="112"/>
      <c r="AD330" s="113"/>
      <c r="AE330" s="94" t="s">
        <v>34</v>
      </c>
      <c r="AF330" s="94" t="s">
        <v>34</v>
      </c>
      <c r="AG330" s="134"/>
    </row>
    <row r="331" spans="1:33" s="44" customFormat="1" customHeight="0">
      <c r="A331" s="60"/>
      <c r="B331" s="61" t="s">
        <v>236</v>
      </c>
      <c r="C331" s="62"/>
      <c r="D331" s="63"/>
      <c r="E331" s="63"/>
      <c r="F331" s="63"/>
      <c r="G331" s="63"/>
      <c r="H331" s="63"/>
      <c r="I331" s="63"/>
      <c r="J331" s="94" t="str">
        <f t="normal">IF(AE331="-","-",(AE331/AG329)*$AI$1)</f>
        <v>-</v>
      </c>
      <c r="K331" s="94"/>
      <c r="L331" s="61"/>
      <c r="M331" s="94"/>
      <c r="N331" s="94" t="str">
        <f t="normal">IF(AF331="-","-",(AF331/AG329)*$AI$1)</f>
        <v>-</v>
      </c>
      <c r="O331" s="94"/>
      <c r="P331" s="61"/>
      <c r="Q331" s="94"/>
      <c r="R331" s="61"/>
      <c r="S331" s="101" t="s">
        <v>34</v>
      </c>
      <c r="T331" s="102"/>
      <c r="U331" s="101"/>
      <c r="V331" s="101" t="s">
        <v>34</v>
      </c>
      <c r="W331" s="102"/>
      <c r="X331" s="101"/>
      <c r="Y331" s="101" t="s">
        <v>34</v>
      </c>
      <c r="Z331" s="94" t="s">
        <v>34</v>
      </c>
      <c r="AA331" s="111"/>
      <c r="AB331" s="102" t="s">
        <v>34</v>
      </c>
      <c r="AC331" s="112"/>
      <c r="AD331" s="113"/>
      <c r="AE331" s="94" t="s">
        <v>34</v>
      </c>
      <c r="AF331" s="94" t="s">
        <v>34</v>
      </c>
      <c r="AG331" s="134"/>
    </row>
    <row r="332" spans="1:33" s="44" customFormat="1" ht="15" customHeight="1">
      <c r="A332" s="60">
        <v>41414</v>
      </c>
      <c r="B332" s="61" t="s">
        <v>237</v>
      </c>
      <c r="C332" s="62" t="s">
        <v>29</v>
      </c>
      <c r="D332" s="63" t="s">
        <v>30</v>
      </c>
      <c r="E332" s="63" t="s">
        <v>31</v>
      </c>
      <c r="F332" s="63" t="s">
        <v>37</v>
      </c>
      <c r="G332" s="63" t="s">
        <v>140</v>
      </c>
      <c r="H332" s="63" t="s">
        <v>34</v>
      </c>
      <c r="I332" s="63" t="s">
        <v>34</v>
      </c>
      <c r="J332" s="94">
        <f t="normal">IF(AE332="-","-",(AE332/AG332)*$AI$1)</f>
        <v>591.395795071536</v>
      </c>
      <c r="K332" s="94">
        <f t="normal">MAX(J332:J334)</f>
        <v>640.346175685923</v>
      </c>
      <c r="L332" s="61">
        <f t="normal">IF(A332=0,"",(K332-K333)/K333)</f>
        <v>0.0827709311130049</v>
      </c>
      <c r="M332" s="94">
        <f t="normal">IF(J332="-","-",AVERAGE(J332:J334))</f>
        <v>617.672709506002</v>
      </c>
      <c r="N332" s="94">
        <f t="normal">IF(AF332="-","-",(AF332/AG332)*$AI$1)</f>
        <v>266.919264829921</v>
      </c>
      <c r="O332" s="94">
        <f t="normal">MAX(N332:N334)</f>
        <v>275.575877234197</v>
      </c>
      <c r="P332" s="61">
        <f t="normal">IF(A332=0,"",(O332-O333)/O333)</f>
        <v>0.042360489633975</v>
      </c>
      <c r="Q332" s="94">
        <f t="normal">IF(N332="-","-",AVERAGE(N332:N334))</f>
        <v>268.957296925026</v>
      </c>
      <c r="R332" s="61">
        <f t="normal">IF(Q332="-","-",Q332/M332)</f>
        <v>0.435436587671376</v>
      </c>
      <c r="S332" s="101">
        <v>94.6</v>
      </c>
      <c r="T332" s="102">
        <f t="normal">AVERAGE(S332:S334)*10</f>
        <v>946.433333333333</v>
      </c>
      <c r="U332" s="101">
        <f t="normal">((LARGE(S332:S334,1))-(SMALL(S332:S334,1)))/(((LARGE(S332:S334,1))+(SMALL(S332:S334,1)))/2)*100</f>
        <v>0.0950921865920053</v>
      </c>
      <c r="V332" s="101">
        <f t="normal">100-Y332</f>
        <v>99.99</v>
      </c>
      <c r="W332" s="102">
        <f t="normal">AVERAGE(V332:V334)*10</f>
        <v>999.9</v>
      </c>
      <c r="X332" s="101">
        <f t="normal">((LARGE(V332:V334,1))-(SMALL(V332:V334,1)))/(((LARGE(V332:V334,1))+(SMALL(V332:V334,1)))/2)*100</f>
        <v>0</v>
      </c>
      <c r="Y332" s="101">
        <v>0.01</v>
      </c>
      <c r="Z332" s="94" t="s">
        <v>34</v>
      </c>
      <c r="AA332" s="111" t="str">
        <f t="normal">IF(Z332="-","-",AVERAGE(Z332:Z334))</f>
        <v>-</v>
      </c>
      <c r="AB332" s="102" t="s">
        <v>34</v>
      </c>
      <c r="AC332" s="112" t="str">
        <f t="shared" ref="AC332" si="123">IF(AB332="-","-",AVERAGE(AB332:AB334))</f>
        <v>-</v>
      </c>
      <c r="AD332" s="113"/>
      <c r="AE332" s="94">
        <v>550.709954725411</v>
      </c>
      <c r="AF332" s="94">
        <v>248.556207999492</v>
      </c>
      <c r="AG332" s="134">
        <v>1.0057</v>
      </c>
    </row>
    <row r="333" spans="1:33" s="44" customFormat="1" customHeight="0">
      <c r="A333" s="60"/>
      <c r="B333" s="61" t="s">
        <v>237</v>
      </c>
      <c r="C333" s="62"/>
      <c r="D333" s="63"/>
      <c r="E333" s="63"/>
      <c r="F333" s="63"/>
      <c r="G333" s="63"/>
      <c r="H333" s="63"/>
      <c r="I333" s="63"/>
      <c r="J333" s="94">
        <f t="normal">IF(AE333="-","-",(AE333/AG332)*$AI$1)</f>
        <v>621.276157760546</v>
      </c>
      <c r="K333" s="94">
        <f t="normal">MIN(J332:J334)</f>
        <v>591.395795071536</v>
      </c>
      <c r="L333" s="61"/>
      <c r="M333" s="94"/>
      <c r="N333" s="94">
        <f t="normal">IF(AF333="-","-",(AF333/AG332)*$AI$1)</f>
        <v>264.376748710962</v>
      </c>
      <c r="O333" s="94">
        <f t="normal">MIN(N332:N334)</f>
        <v>264.376748710962</v>
      </c>
      <c r="P333" s="61"/>
      <c r="Q333" s="94"/>
      <c r="R333" s="61"/>
      <c r="S333" s="101">
        <v>94.69</v>
      </c>
      <c r="T333" s="102"/>
      <c r="U333" s="101"/>
      <c r="V333" s="101">
        <f t="normal">100-Y333</f>
        <v>99.99</v>
      </c>
      <c r="W333" s="102"/>
      <c r="X333" s="101"/>
      <c r="Y333" s="101">
        <v>0.01</v>
      </c>
      <c r="Z333" s="94" t="s">
        <v>34</v>
      </c>
      <c r="AA333" s="111"/>
      <c r="AB333" s="102" t="s">
        <v>34</v>
      </c>
      <c r="AC333" s="112"/>
      <c r="AD333" s="113"/>
      <c r="AE333" s="94">
        <v>578.534659129427</v>
      </c>
      <c r="AF333" s="94">
        <v>246.188607572791</v>
      </c>
      <c r="AG333" s="134"/>
    </row>
    <row r="334" spans="1:33" s="44" customFormat="1" customHeight="0">
      <c r="A334" s="60"/>
      <c r="B334" s="61" t="s">
        <v>237</v>
      </c>
      <c r="C334" s="62"/>
      <c r="D334" s="63"/>
      <c r="E334" s="63"/>
      <c r="F334" s="63"/>
      <c r="G334" s="63"/>
      <c r="H334" s="63"/>
      <c r="I334" s="63"/>
      <c r="J334" s="94">
        <f t="normal">IF(AE334="-","-",(AE334/AG332)*$AI$1)</f>
        <v>640.346175685923</v>
      </c>
      <c r="K334" s="94"/>
      <c r="L334" s="61"/>
      <c r="M334" s="94"/>
      <c r="N334" s="94">
        <f t="normal">IF(AF334="-","-",(AF334/AG332)*$AI$1)</f>
        <v>275.575877234197</v>
      </c>
      <c r="O334" s="94"/>
      <c r="P334" s="61"/>
      <c r="Q334" s="94"/>
      <c r="R334" s="61"/>
      <c r="S334" s="101">
        <v>94.64</v>
      </c>
      <c r="T334" s="102"/>
      <c r="U334" s="101"/>
      <c r="V334" s="101">
        <f t="normal">100-Y334</f>
        <v>99.99</v>
      </c>
      <c r="W334" s="102"/>
      <c r="X334" s="101"/>
      <c r="Y334" s="101">
        <v>0.01</v>
      </c>
      <c r="Z334" s="94" t="s">
        <v>34</v>
      </c>
      <c r="AA334" s="111"/>
      <c r="AB334" s="102" t="s">
        <v>34</v>
      </c>
      <c r="AC334" s="112"/>
      <c r="AD334" s="113"/>
      <c r="AE334" s="94">
        <v>596.292730451234</v>
      </c>
      <c r="AF334" s="94">
        <v>256.617277531881</v>
      </c>
      <c r="AG334" s="134"/>
    </row>
    <row r="335" spans="1:33" ht="0" customHeight="1" hidden="1">
      <c r="A335" s="70">
        <v>41414</v>
      </c>
      <c r="B335" s="71" t="s">
        <v>238</v>
      </c>
      <c r="C335" s="72" t="s">
        <v>174</v>
      </c>
      <c r="D335" s="6" t="s">
        <v>41</v>
      </c>
      <c r="E335" s="6" t="s">
        <v>74</v>
      </c>
      <c r="F335" s="6" t="s">
        <v>75</v>
      </c>
      <c r="G335" s="6" t="s">
        <v>34</v>
      </c>
      <c r="H335" s="6" t="s">
        <v>44</v>
      </c>
      <c r="I335" s="6" t="s">
        <v>76</v>
      </c>
      <c r="J335" s="97">
        <f t="normal">IF(AE335="-","-",(AE335/AG335)*$AI$1)</f>
        <v>299.840022138426</v>
      </c>
      <c r="K335" s="97">
        <f t="normal">MAX(J335:J337)</f>
        <v>327.13892249863</v>
      </c>
      <c r="L335" s="71">
        <f t="normal">IF(A335=0,"",(K335-K336)/K336)</f>
        <v>0.0910448850874236</v>
      </c>
      <c r="M335" s="97">
        <f t="normal">IF(J335="-","-",AVERAGE(J335:J337))</f>
        <v>313.879678618165</v>
      </c>
      <c r="N335" s="97">
        <f t="normal">IF(AF335="-","-",(AF335/AG335)*$AI$1)</f>
        <v>160.862617645709</v>
      </c>
      <c r="O335" s="97">
        <f t="normal">MAX(N335:N337)</f>
        <v>167.407826856586</v>
      </c>
      <c r="P335" s="71">
        <f t="normal">IF(A335=0,"",(O335-O336)/O336)</f>
        <v>0.0406881928608931</v>
      </c>
      <c r="Q335" s="97">
        <f t="normal">IF(N335="-","-",AVERAGE(N335:N337))</f>
        <v>164.097336949382</v>
      </c>
      <c r="R335" s="71">
        <f t="normal">IF(Q335="-","-",Q335/M335)</f>
        <v>0.522803316454923</v>
      </c>
      <c r="S335" s="103">
        <v>8.04104927520695</v>
      </c>
      <c r="T335" s="104">
        <f t="normal">AVERAGE(S335:S337)*10</f>
        <v>79.725766263562</v>
      </c>
      <c r="U335" s="103">
        <f t="normal">((LARGE(S335:S337,1))-(SMALL(S335:S337,1)))/(((LARGE(S335:S337,1))+(SMALL(S335:S337,1)))/2)*100</f>
        <v>1.71770437738758</v>
      </c>
      <c r="V335" s="103">
        <f t="normal">100-Y335</f>
        <v>75.6033703051368</v>
      </c>
      <c r="W335" s="104">
        <f t="normal">AVERAGE(V335:V337)*10</f>
        <v>759.671274389727</v>
      </c>
      <c r="X335" s="103">
        <f t="normal">((LARGE(V335:V337,1))-(SMALL(V335:V337,1)))/(((LARGE(V335:V337,1))+(SMALL(V335:V337,1)))/2)*100</f>
        <v>0.957669839834798</v>
      </c>
      <c r="Y335" s="103">
        <v>24.3966296948632</v>
      </c>
      <c r="Z335" s="97" t="s">
        <v>34</v>
      </c>
      <c r="AA335" s="23" t="str">
        <f t="normal">IF(Z335="-","-",AVERAGE(Z335:Z337))</f>
        <v>-</v>
      </c>
      <c r="AB335" s="104">
        <v>6.843</v>
      </c>
      <c r="AC335" s="24">
        <f t="shared" ref="AC335" si="124">IF(AB335="-","-",AVERAGE(AB335:AB337))</f>
        <v>6.843</v>
      </c>
      <c r="AE335" s="114">
        <v>279.212139133903</v>
      </c>
      <c r="AF335" s="114">
        <v>149.795865339157</v>
      </c>
      <c r="AG335" s="135">
        <v>1.0057</v>
      </c>
    </row>
    <row r="336" spans="1:33">
      <c r="A336" s="70"/>
      <c r="B336" s="71" t="s">
        <v>238</v>
      </c>
      <c r="C336" s="72"/>
      <c r="D336" s="6"/>
      <c r="E336" s="6"/>
      <c r="F336" s="9"/>
      <c r="G336" s="6"/>
      <c r="H336" s="6"/>
      <c r="I336" s="6"/>
      <c r="J336" s="97">
        <f t="normal">IF(AE336="-","-",(AE336/AG335)*$AI$1)</f>
        <v>314.660091217439</v>
      </c>
      <c r="K336" s="97">
        <f t="normal">MIN(J335:J337)</f>
        <v>299.840022138426</v>
      </c>
      <c r="L336" s="71"/>
      <c r="M336" s="97"/>
      <c r="N336" s="97">
        <f t="normal">IF(AF336="-","-",(AF336/AG335)*$AI$1)</f>
        <v>164.021566345851</v>
      </c>
      <c r="O336" s="97">
        <f t="normal">MIN(N335:N337)</f>
        <v>160.862617645709</v>
      </c>
      <c r="P336" s="71"/>
      <c r="Q336" s="97"/>
      <c r="R336" s="71"/>
      <c r="S336" s="103">
        <v>7.90410397750545</v>
      </c>
      <c r="T336" s="104"/>
      <c r="U336" s="103"/>
      <c r="V336" s="103">
        <f t="normal">100-Y336</f>
        <v>76.3308845728087</v>
      </c>
      <c r="W336" s="104"/>
      <c r="X336" s="103"/>
      <c r="Y336" s="103">
        <v>23.6691154271913</v>
      </c>
      <c r="Z336" s="97" t="s">
        <v>34</v>
      </c>
      <c r="AA336" s="23"/>
      <c r="AB336" s="104" t="s">
        <v>34</v>
      </c>
      <c r="AC336" s="24"/>
      <c r="AE336" s="114">
        <v>293.012642349424</v>
      </c>
      <c r="AF336" s="114">
        <v>152.737490068539</v>
      </c>
      <c r="AG336" s="135"/>
    </row>
    <row r="337" spans="1:33">
      <c r="A337" s="70"/>
      <c r="B337" s="71" t="s">
        <v>238</v>
      </c>
      <c r="C337" s="72"/>
      <c r="D337" s="6"/>
      <c r="E337" s="6"/>
      <c r="F337" s="9"/>
      <c r="G337" s="6"/>
      <c r="H337" s="6"/>
      <c r="I337" s="6"/>
      <c r="J337" s="97">
        <f t="normal">IF(AE337="-","-",(AE337/AG335)*$AI$1)</f>
        <v>327.13892249863</v>
      </c>
      <c r="K337" s="97"/>
      <c r="L337" s="71"/>
      <c r="M337" s="97"/>
      <c r="N337" s="97">
        <f t="normal">IF(AF337="-","-",(AF337/AG335)*$AI$1)</f>
        <v>167.407826856586</v>
      </c>
      <c r="O337" s="97"/>
      <c r="P337" s="71"/>
      <c r="Q337" s="97"/>
      <c r="R337" s="71"/>
      <c r="S337" s="103" t="s">
        <v>34</v>
      </c>
      <c r="T337" s="104"/>
      <c r="U337" s="103"/>
      <c r="V337" s="103" t="s">
        <v>34</v>
      </c>
      <c r="W337" s="104"/>
      <c r="X337" s="103"/>
      <c r="Y337" s="103" t="s">
        <v>34</v>
      </c>
      <c r="Z337" s="97" t="s">
        <v>34</v>
      </c>
      <c r="AA337" s="23"/>
      <c r="AB337" s="104" t="s">
        <v>34</v>
      </c>
      <c r="AC337" s="24"/>
      <c r="AE337" s="114">
        <v>304.632976256363</v>
      </c>
      <c r="AF337" s="114">
        <v>155.890788397841</v>
      </c>
      <c r="AG337" s="135"/>
    </row>
    <row r="338" spans="1:33" ht="15" customHeight="1">
      <c r="A338" s="70">
        <v>41414</v>
      </c>
      <c r="B338" s="71" t="s">
        <v>239</v>
      </c>
      <c r="C338" s="80" t="s">
        <v>240</v>
      </c>
      <c r="D338" s="12" t="s">
        <v>41</v>
      </c>
      <c r="E338" s="12" t="s">
        <v>74</v>
      </c>
      <c r="F338" s="6" t="s">
        <v>75</v>
      </c>
      <c r="G338" s="6" t="s">
        <v>34</v>
      </c>
      <c r="H338" s="6" t="s">
        <v>44</v>
      </c>
      <c r="I338" s="6" t="s">
        <v>76</v>
      </c>
      <c r="J338" s="97">
        <f t="normal">IF(AE338="-","-",(AE338/AG338)*$AI$1)</f>
        <v>334.673340250068</v>
      </c>
      <c r="K338" s="97">
        <f t="normal">MAX(J338:J340)</f>
        <v>334.673340250068</v>
      </c>
      <c r="L338" s="71">
        <f t="normal">IF(A338=0,"",(K338-K339)/K339)</f>
        <v>0.0768866977446156</v>
      </c>
      <c r="M338" s="97">
        <f t="normal">IF(J338="-","-",AVERAGE(J338:J340))</f>
        <v>325.251069750573</v>
      </c>
      <c r="N338" s="97">
        <f t="normal">IF(AF338="-","-",(AF338/AG338)*$AI$1)</f>
        <v>119.955953420098</v>
      </c>
      <c r="O338" s="97">
        <f t="normal">MAX(N338:N340)</f>
        <v>119.955953420098</v>
      </c>
      <c r="P338" s="71">
        <f t="normal">IF(A338=0,"",(O338-O339)/O339)</f>
        <v>0.123988335811946</v>
      </c>
      <c r="Q338" s="97">
        <f t="normal">IF(N338="-","-",AVERAGE(N338:N340))</f>
        <v>114.995635116076</v>
      </c>
      <c r="R338" s="71">
        <f t="normal">IF(Q338="-","-",Q338/M338)</f>
        <v>0.353559590762493</v>
      </c>
      <c r="S338" s="103">
        <v>4.86766512295049</v>
      </c>
      <c r="T338" s="104">
        <f t="normal">AVERAGE(S338:S340)*10</f>
        <v>49.409807296189</v>
      </c>
      <c r="U338" s="103">
        <f t="normal">((LARGE(S338:S340,1))-(SMALL(S338:S340,1)))/(((LARGE(S338:S340,1))+(SMALL(S338:S340,1)))/2)*100</f>
        <v>3.27839799399749</v>
      </c>
      <c r="V338" s="103">
        <f t="shared" ref="V338:V353" si="125">100-Y338</f>
        <v>81.8416927899683</v>
      </c>
      <c r="W338" s="104">
        <f t="normal">AVERAGE(V338:V340)*10</f>
        <v>821.124049339136</v>
      </c>
      <c r="X338" s="103">
        <f t="normal">((LARGE(V338:V340,1))-(SMALL(V338:V340,1)))/(((LARGE(V338:V340,1))+(SMALL(V338:V340,1)))/2)*100</f>
        <v>0.615656259993333</v>
      </c>
      <c r="Y338" s="103">
        <v>18.1583072100317</v>
      </c>
      <c r="Z338" s="97" t="s">
        <v>34</v>
      </c>
      <c r="AA338" s="23" t="str">
        <f t="normal">IF(Z338="-","-",AVERAGE(Z338:Z340))</f>
        <v>-</v>
      </c>
      <c r="AB338" s="104">
        <v>7.662</v>
      </c>
      <c r="AC338" s="24">
        <f t="shared" ref="AC338" si="126">IF(AB338="-","-",AVERAGE(AB338:AB340))</f>
        <v>7.662</v>
      </c>
      <c r="AE338" s="114">
        <v>311.649053971753</v>
      </c>
      <c r="AF338" s="114">
        <v>111.703428106104</v>
      </c>
      <c r="AG338" s="135">
        <v>1.0057</v>
      </c>
    </row>
    <row r="339" spans="1:33">
      <c r="A339" s="70"/>
      <c r="B339" s="71" t="s">
        <v>239</v>
      </c>
      <c r="C339" s="82"/>
      <c r="D339" s="14"/>
      <c r="E339" s="14"/>
      <c r="F339" s="9"/>
      <c r="G339" s="6"/>
      <c r="H339" s="6"/>
      <c r="I339" s="6"/>
      <c r="J339" s="97">
        <f t="normal">IF(AE339="-","-",(AE339/AG338)*$AI$1)</f>
        <v>310.778599968774</v>
      </c>
      <c r="K339" s="97">
        <f t="normal">MIN(J338:J340)</f>
        <v>310.778599968774</v>
      </c>
      <c r="L339" s="71"/>
      <c r="M339" s="97"/>
      <c r="N339" s="97">
        <f t="normal">IF(AF339="-","-",(AF339/AG338)*$AI$1)</f>
        <v>106.723485999029</v>
      </c>
      <c r="O339" s="97">
        <f t="normal">MIN(N338:N340)</f>
        <v>106.723485999029</v>
      </c>
      <c r="P339" s="71"/>
      <c r="Q339" s="97"/>
      <c r="R339" s="71"/>
      <c r="S339" s="103">
        <v>5.02990600968387</v>
      </c>
      <c r="T339" s="104"/>
      <c r="U339" s="103"/>
      <c r="V339" s="103">
        <f t="shared" si="125"/>
        <v>82.3471121177797</v>
      </c>
      <c r="W339" s="104"/>
      <c r="X339" s="103"/>
      <c r="Y339" s="103">
        <v>17.6528878822203</v>
      </c>
      <c r="Z339" s="97" t="s">
        <v>34</v>
      </c>
      <c r="AA339" s="23"/>
      <c r="AB339" s="104" t="s">
        <v>34</v>
      </c>
      <c r="AC339" s="24"/>
      <c r="AE339" s="114">
        <v>289.398183322774</v>
      </c>
      <c r="AF339" s="114">
        <v>99.3813054344659</v>
      </c>
      <c r="AG339" s="135"/>
    </row>
    <row r="340" spans="1:33">
      <c r="A340" s="70"/>
      <c r="B340" s="71" t="s">
        <v>239</v>
      </c>
      <c r="C340" s="84"/>
      <c r="D340" s="17"/>
      <c r="E340" s="17"/>
      <c r="F340" s="9"/>
      <c r="G340" s="6"/>
      <c r="H340" s="6"/>
      <c r="I340" s="6"/>
      <c r="J340" s="97">
        <f t="normal">IF(AE340="-","-",(AE340/AG338)*$AI$1)</f>
        <v>330.301269032878</v>
      </c>
      <c r="K340" s="97"/>
      <c r="L340" s="71"/>
      <c r="M340" s="97"/>
      <c r="N340" s="97">
        <f t="normal">IF(AF340="-","-",(AF340/AG338)*$AI$1)</f>
        <v>118.3074659291</v>
      </c>
      <c r="O340" s="97"/>
      <c r="P340" s="71"/>
      <c r="Q340" s="97"/>
      <c r="R340" s="71"/>
      <c r="S340" s="103">
        <v>4.92537105622235</v>
      </c>
      <c r="T340" s="104"/>
      <c r="U340" s="103"/>
      <c r="V340" s="103">
        <f t="shared" si="125"/>
        <v>82.1484098939929</v>
      </c>
      <c r="W340" s="104"/>
      <c r="X340" s="103"/>
      <c r="Y340" s="103">
        <v>17.8515901060071</v>
      </c>
      <c r="Z340" s="97" t="s">
        <v>34</v>
      </c>
      <c r="AA340" s="23"/>
      <c r="AB340" s="104" t="s">
        <v>34</v>
      </c>
      <c r="AC340" s="24"/>
      <c r="AE340" s="114">
        <v>307.577765061449</v>
      </c>
      <c r="AF340" s="114">
        <v>110.168350448978</v>
      </c>
      <c r="AG340" s="135"/>
    </row>
    <row r="341" spans="1:33">
      <c r="A341" s="70">
        <v>41414</v>
      </c>
      <c r="B341" s="71" t="s">
        <v>241</v>
      </c>
      <c r="C341" s="72" t="s">
        <v>84</v>
      </c>
      <c r="D341" s="6" t="s">
        <v>41</v>
      </c>
      <c r="E341" s="6" t="s">
        <v>74</v>
      </c>
      <c r="F341" s="6" t="s">
        <v>85</v>
      </c>
      <c r="G341" s="6" t="s">
        <v>34</v>
      </c>
      <c r="H341" s="6" t="s">
        <v>44</v>
      </c>
      <c r="I341" s="6" t="s">
        <v>34</v>
      </c>
      <c r="J341" s="97">
        <f t="normal">IF(AE341="-","-",(AE341/AG341)*$AI$1)</f>
        <v>613.958279017015</v>
      </c>
      <c r="K341" s="97">
        <f t="normal">MAX(J341:J343)</f>
        <v>613.958279017015</v>
      </c>
      <c r="L341" s="71">
        <f t="normal">IF(A341=0,"",(K341-K342)/K342)</f>
        <v>0.105736172529747</v>
      </c>
      <c r="M341" s="97">
        <f t="normal">IF(J341="-","-",AVERAGE(J341:J343))</f>
        <v>585.063054283743</v>
      </c>
      <c r="N341" s="97">
        <f t="normal">IF(AF341="-","-",(AF341/AG341)*$AI$1)</f>
        <v>319.894013195222</v>
      </c>
      <c r="O341" s="97">
        <f t="normal">MAX(N341:N343)</f>
        <v>319.894013195222</v>
      </c>
      <c r="P341" s="71">
        <f t="normal">IF(A341=0,"",(O341-O342)/O342)</f>
        <v>0.206522048155808</v>
      </c>
      <c r="Q341" s="97">
        <f t="normal">IF(N341="-","-",AVERAGE(N341:N343))</f>
        <v>286.541836696509</v>
      </c>
      <c r="R341" s="71">
        <f t="normal">IF(Q341="-","-",Q341/M341)</f>
        <v>0.489762316383667</v>
      </c>
      <c r="S341" s="103">
        <v>2.16698141873051</v>
      </c>
      <c r="T341" s="104">
        <f t="normal">AVERAGE(S341:S343)*10</f>
        <v>21.6384017810337</v>
      </c>
      <c r="U341" s="103">
        <f t="normal">((LARGE(S341:S343,1))-(SMALL(S341:S343,1)))/(((LARGE(S341:S343,1))+(SMALL(S341:S343,1)))/2)*100</f>
        <v>6.30078237982779</v>
      </c>
      <c r="V341" s="103">
        <f t="shared" si="125"/>
        <v>71.4944976925804</v>
      </c>
      <c r="W341" s="104">
        <f t="normal">AVERAGE(V341:V343)*10</f>
        <v>715.344851569142</v>
      </c>
      <c r="X341" s="103">
        <f t="normal">((LARGE(V341:V343,1))-(SMALL(V341:V343,1)))/(((LARGE(V341:V343,1))+(SMALL(V341:V343,1)))/2)*100</f>
        <v>0.888040589282892</v>
      </c>
      <c r="Y341" s="103">
        <v>28.5055023074196</v>
      </c>
      <c r="Z341" s="97" t="s">
        <v>34</v>
      </c>
      <c r="AA341" s="23" t="str">
        <f t="normal">IF(Z341="-","-",AVERAGE(Z341:Z343))</f>
        <v>-</v>
      </c>
      <c r="AB341" s="104">
        <v>7.353</v>
      </c>
      <c r="AC341" s="24">
        <f t="shared" ref="AC341" si="127">IF(AB341="-","-",AVERAGE(AB341:AB343))</f>
        <v>7.353</v>
      </c>
      <c r="AE341" s="114">
        <v>571.720223340196</v>
      </c>
      <c r="AF341" s="114">
        <v>297.886489880032</v>
      </c>
      <c r="AG341" s="135">
        <v>1.0057</v>
      </c>
    </row>
    <row r="342" spans="1:33">
      <c r="A342" s="70"/>
      <c r="B342" s="71" t="s">
        <v>241</v>
      </c>
      <c r="C342" s="72"/>
      <c r="D342" s="6"/>
      <c r="E342" s="6"/>
      <c r="F342" s="6"/>
      <c r="G342" s="6"/>
      <c r="H342" s="6"/>
      <c r="I342" s="6"/>
      <c r="J342" s="97">
        <f t="normal">IF(AE342="-","-",(AE342/AG341)*$AI$1)</f>
        <v>585.982449108256</v>
      </c>
      <c r="K342" s="97">
        <f t="normal">MIN(J341:J343)</f>
        <v>555.248434725959</v>
      </c>
      <c r="L342" s="71"/>
      <c r="M342" s="97"/>
      <c r="N342" s="97">
        <f t="normal">IF(AF342="-","-",(AF342/AG341)*$AI$1)</f>
        <v>274.594184497748</v>
      </c>
      <c r="O342" s="97">
        <f t="normal">MIN(N341:N343)</f>
        <v>265.137312396558</v>
      </c>
      <c r="P342" s="71"/>
      <c r="Q342" s="97"/>
      <c r="R342" s="71"/>
      <c r="S342" s="103">
        <v>2.094149608139</v>
      </c>
      <c r="T342" s="104"/>
      <c r="U342" s="103"/>
      <c r="V342" s="103">
        <f t="shared" si="125"/>
        <v>71.2367624810887</v>
      </c>
      <c r="W342" s="104"/>
      <c r="X342" s="103"/>
      <c r="Y342" s="103">
        <v>28.7632375189113</v>
      </c>
      <c r="Z342" s="97" t="s">
        <v>34</v>
      </c>
      <c r="AA342" s="23"/>
      <c r="AB342" s="104" t="s">
        <v>34</v>
      </c>
      <c r="AC342" s="24"/>
      <c r="AE342" s="114">
        <v>545.669026914975</v>
      </c>
      <c r="AF342" s="114">
        <v>255.703121619801</v>
      </c>
      <c r="AG342" s="135"/>
    </row>
    <row r="343" spans="1:33">
      <c r="A343" s="70"/>
      <c r="B343" s="71" t="s">
        <v>241</v>
      </c>
      <c r="C343" s="72"/>
      <c r="D343" s="6"/>
      <c r="E343" s="6"/>
      <c r="F343" s="6"/>
      <c r="G343" s="6"/>
      <c r="H343" s="6"/>
      <c r="I343" s="6"/>
      <c r="J343" s="97">
        <f t="normal">IF(AE343="-","-",(AE343/AG341)*$AI$1)</f>
        <v>555.248434725959</v>
      </c>
      <c r="K343" s="97"/>
      <c r="L343" s="71"/>
      <c r="M343" s="97"/>
      <c r="N343" s="97">
        <f t="normal">IF(AF343="-","-",(AF343/AG341)*$AI$1)</f>
        <v>265.137312396558</v>
      </c>
      <c r="O343" s="97"/>
      <c r="P343" s="71"/>
      <c r="Q343" s="97"/>
      <c r="R343" s="71"/>
      <c r="S343" s="103">
        <v>2.2303895074406</v>
      </c>
      <c r="T343" s="104"/>
      <c r="U343" s="103"/>
      <c r="V343" s="103">
        <f t="shared" si="125"/>
        <v>71.8721952970736</v>
      </c>
      <c r="W343" s="104"/>
      <c r="X343" s="103"/>
      <c r="Y343" s="103">
        <v>28.1278047029264</v>
      </c>
      <c r="Z343" s="97" t="s">
        <v>34</v>
      </c>
      <c r="AA343" s="23"/>
      <c r="AB343" s="104" t="s">
        <v>34</v>
      </c>
      <c r="AC343" s="24"/>
      <c r="AE343" s="114">
        <v>517.049398892497</v>
      </c>
      <c r="AF343" s="114">
        <v>246.896847293721</v>
      </c>
      <c r="AG343" s="135"/>
    </row>
    <row r="344" spans="1:33" ht="0" customHeight="1" hidden="1">
      <c r="A344" s="70">
        <v>41414</v>
      </c>
      <c r="B344" s="71" t="s">
        <v>242</v>
      </c>
      <c r="C344" s="72" t="s">
        <v>79</v>
      </c>
      <c r="D344" s="6" t="s">
        <v>41</v>
      </c>
      <c r="E344" s="6" t="s">
        <v>74</v>
      </c>
      <c r="F344" s="6" t="s">
        <v>75</v>
      </c>
      <c r="G344" s="6" t="s">
        <v>34</v>
      </c>
      <c r="H344" s="6" t="s">
        <v>44</v>
      </c>
      <c r="I344" s="6" t="s">
        <v>76</v>
      </c>
      <c r="J344" s="97">
        <f t="normal">IF(AE344="-","-",(AE344/AG344)*$AI$1)</f>
        <v>364.557811997652</v>
      </c>
      <c r="K344" s="97">
        <f t="normal">MAX(J344:J346)</f>
        <v>381.559065155511</v>
      </c>
      <c r="L344" s="71">
        <f t="normal">IF(A344=0,"",(K344-K345)/K345)</f>
        <v>0.0875197241374186</v>
      </c>
      <c r="M344" s="97">
        <f t="normal">IF(J344="-","-",AVERAGE(J344:J346))</f>
        <v>365.656474726659</v>
      </c>
      <c r="N344" s="97">
        <f t="normal">IF(AF344="-","-",(AF344/AG344)*$AI$1)</f>
        <v>142.592714786994</v>
      </c>
      <c r="O344" s="97">
        <f t="normal">MAX(N344:N346)</f>
        <v>154.272511168915</v>
      </c>
      <c r="P344" s="71">
        <f t="normal">IF(A344=0,"",(O344-O345)/O345)</f>
        <v>0.117127294272852</v>
      </c>
      <c r="Q344" s="97">
        <f t="normal">IF(N344="-","-",AVERAGE(N344:N346))</f>
        <v>144.987582673236</v>
      </c>
      <c r="R344" s="71">
        <f t="normal">IF(Q344="-","-",Q344/M344)</f>
        <v>0.396513100941584</v>
      </c>
      <c r="S344" s="103">
        <v>5.00956578787128</v>
      </c>
      <c r="T344" s="104">
        <f t="normal">AVERAGE(S344:S346)*10</f>
        <v>50.6289324974268</v>
      </c>
      <c r="U344" s="103">
        <f t="normal">((LARGE(S344:S346,1))-(SMALL(S344:S346,1)))/(((LARGE(S344:S346,1))+(SMALL(S344:S346,1)))/2)*100</f>
        <v>2.15496615912499</v>
      </c>
      <c r="V344" s="103">
        <f t="shared" si="125"/>
        <v>77.62703889586</v>
      </c>
      <c r="W344" s="104">
        <f t="normal">AVERAGE(V344:V346)*10</f>
        <v>776.565278088115</v>
      </c>
      <c r="X344" s="103">
        <f t="normal">((LARGE(V344:V346,1))-(SMALL(V344:V346,1)))/(((LARGE(V344:V346,1))+(SMALL(V344:V346,1)))/2)*100</f>
        <v>0.235054247667826</v>
      </c>
      <c r="Y344" s="103">
        <v>22.37296110414</v>
      </c>
      <c r="Z344" s="97" t="s">
        <v>34</v>
      </c>
      <c r="AA344" s="23" t="str">
        <f t="normal">IF(Z344="-","-",AVERAGE(Z344:Z346))</f>
        <v>-</v>
      </c>
      <c r="AB344" s="104">
        <v>7.713</v>
      </c>
      <c r="AC344" s="24">
        <f t="shared" ref="AC344" si="128">IF(AB344="-","-",AVERAGE(AB344:AB346))</f>
        <v>7.713</v>
      </c>
      <c r="AE344" s="114">
        <v>339.477584746332</v>
      </c>
      <c r="AF344" s="114">
        <v>132.782864130815</v>
      </c>
      <c r="AG344" s="135">
        <v>1.0057</v>
      </c>
    </row>
    <row r="345" spans="1:33">
      <c r="A345" s="70"/>
      <c r="B345" s="71" t="s">
        <v>242</v>
      </c>
      <c r="C345" s="72"/>
      <c r="D345" s="6"/>
      <c r="E345" s="6"/>
      <c r="F345" s="9"/>
      <c r="G345" s="6"/>
      <c r="H345" s="6"/>
      <c r="I345" s="6"/>
      <c r="J345" s="97">
        <f t="normal">IF(AE345="-","-",(AE345/AG344)*$AI$1)</f>
        <v>350.852547026814</v>
      </c>
      <c r="K345" s="97">
        <f t="normal">MIN(J344:J346)</f>
        <v>350.852547026814</v>
      </c>
      <c r="L345" s="71"/>
      <c r="M345" s="97"/>
      <c r="N345" s="97">
        <f t="normal">IF(AF345="-","-",(AF345/AG344)*$AI$1)</f>
        <v>138.097522063797</v>
      </c>
      <c r="O345" s="97">
        <f t="normal">MIN(N344:N346)</f>
        <v>138.097522063797</v>
      </c>
      <c r="P345" s="71"/>
      <c r="Q345" s="97"/>
      <c r="R345" s="71"/>
      <c r="S345" s="103">
        <v>5.11869609592294</v>
      </c>
      <c r="T345" s="104"/>
      <c r="U345" s="103"/>
      <c r="V345" s="103">
        <f t="shared" si="125"/>
        <v>77.7625570776259</v>
      </c>
      <c r="W345" s="104"/>
      <c r="X345" s="103"/>
      <c r="Y345" s="103">
        <v>22.2374429223741</v>
      </c>
      <c r="Z345" s="97" t="s">
        <v>34</v>
      </c>
      <c r="AA345" s="23"/>
      <c r="AB345" s="104" t="s">
        <v>34</v>
      </c>
      <c r="AC345" s="24"/>
      <c r="AE345" s="114">
        <v>326.715191245247</v>
      </c>
      <c r="AF345" s="114">
        <v>128.596924018112</v>
      </c>
      <c r="AG345" s="135"/>
    </row>
    <row r="346" spans="1:33">
      <c r="A346" s="70"/>
      <c r="B346" s="71" t="s">
        <v>242</v>
      </c>
      <c r="C346" s="72"/>
      <c r="D346" s="6"/>
      <c r="E346" s="6"/>
      <c r="F346" s="9"/>
      <c r="G346" s="6"/>
      <c r="H346" s="6"/>
      <c r="I346" s="6"/>
      <c r="J346" s="97">
        <f t="normal">IF(AE346="-","-",(AE346/AG344)*$AI$1)</f>
        <v>381.559065155511</v>
      </c>
      <c r="K346" s="97"/>
      <c r="L346" s="71"/>
      <c r="M346" s="97"/>
      <c r="N346" s="97">
        <f t="normal">IF(AF346="-","-",(AF346/AG344)*$AI$1)</f>
        <v>154.272511168915</v>
      </c>
      <c r="O346" s="97"/>
      <c r="P346" s="71"/>
      <c r="Q346" s="97"/>
      <c r="R346" s="71"/>
      <c r="S346" s="103">
        <v>5.06041786543383</v>
      </c>
      <c r="T346" s="104"/>
      <c r="U346" s="103"/>
      <c r="V346" s="103">
        <f t="shared" si="125"/>
        <v>77.5799874529487</v>
      </c>
      <c r="W346" s="104"/>
      <c r="X346" s="103"/>
      <c r="Y346" s="103">
        <v>22.4200125470513</v>
      </c>
      <c r="Z346" s="97" t="s">
        <v>34</v>
      </c>
      <c r="AA346" s="23"/>
      <c r="AB346" s="104" t="s">
        <v>34</v>
      </c>
      <c r="AC346" s="24"/>
      <c r="AE346" s="114">
        <v>355.309214654535</v>
      </c>
      <c r="AF346" s="114">
        <v>143.659133780165</v>
      </c>
      <c r="AG346" s="135"/>
    </row>
    <row r="347" spans="1:33" ht="0" customHeight="1" hidden="1">
      <c r="A347" s="70">
        <v>41414</v>
      </c>
      <c r="B347" s="71" t="s">
        <v>243</v>
      </c>
      <c r="C347" s="80" t="s">
        <v>244</v>
      </c>
      <c r="D347" s="12" t="s">
        <v>41</v>
      </c>
      <c r="E347" s="12" t="s">
        <v>74</v>
      </c>
      <c r="F347" s="6" t="s">
        <v>75</v>
      </c>
      <c r="G347" s="6" t="s">
        <v>34</v>
      </c>
      <c r="H347" s="6" t="s">
        <v>44</v>
      </c>
      <c r="I347" s="6" t="s">
        <v>76</v>
      </c>
      <c r="J347" s="97">
        <f t="normal">IF(AE347="-","-",(AE347/AG347)*$AI$1)</f>
        <v>358.067150022062</v>
      </c>
      <c r="K347" s="97">
        <f t="normal">MAX(J347:J349)</f>
        <v>358.067150022062</v>
      </c>
      <c r="L347" s="71">
        <f t="normal">IF(A347=0,"",(K347-K348)/K348)</f>
        <v>0.070909719460255</v>
      </c>
      <c r="M347" s="97">
        <f t="normal">IF(J347="-","-",AVERAGE(J347:J349))</f>
        <v>344.80830341638</v>
      </c>
      <c r="N347" s="97">
        <f t="normal">IF(AF347="-","-",(AF347/AG347)*$AI$1)</f>
        <v>150.424305411234</v>
      </c>
      <c r="O347" s="97">
        <f t="normal">MAX(N347:N349)</f>
        <v>152.344301447585</v>
      </c>
      <c r="P347" s="71">
        <f t="normal">IF(A347=0,"",(O347-O348)/O348)</f>
        <v>0.033813965675539</v>
      </c>
      <c r="Q347" s="97">
        <f t="normal">IF(N347="-","-",AVERAGE(N347:N349))</f>
        <v>150.043344688319</v>
      </c>
      <c r="R347" s="71">
        <f t="normal">IF(Q347="-","-",Q347/M347)</f>
        <v>0.435150033226234</v>
      </c>
      <c r="S347" s="103">
        <v>5.90663464425098</v>
      </c>
      <c r="T347" s="104">
        <f t="normal">AVERAGE(S347:S349)*10</f>
        <v>60.2530529283826</v>
      </c>
      <c r="U347" s="103">
        <f t="normal">((LARGE(S347:S349,1))-(SMALL(S347:S349,1)))/(((LARGE(S347:S349,1))+(SMALL(S347:S349,1)))/2)*100</f>
        <v>3.6921787919386</v>
      </c>
      <c r="V347" s="103">
        <f t="shared" si="125"/>
        <v>80.5189594061388</v>
      </c>
      <c r="W347" s="104">
        <f t="normal">AVERAGE(V347:V349)*10</f>
        <v>806.629591549476</v>
      </c>
      <c r="X347" s="103">
        <f t="normal">((LARGE(V347:V349,1))-(SMALL(V347:V349,1)))/(((LARGE(V347:V349,1))+(SMALL(V347:V349,1)))/2)*100</f>
        <v>0.332724781242571</v>
      </c>
      <c r="Y347" s="103">
        <v>19.4810405938612</v>
      </c>
      <c r="Z347" s="97" t="s">
        <v>34</v>
      </c>
      <c r="AA347" s="23" t="str">
        <f t="normal">IF(Z347="-","-",AVERAGE(Z347:Z349))</f>
        <v>-</v>
      </c>
      <c r="AB347" s="104">
        <v>6.198</v>
      </c>
      <c r="AC347" s="24">
        <f t="shared" ref="AC347" si="129">IF(AB347="-","-",AVERAGE(AB347:AB349))</f>
        <v>6.198</v>
      </c>
      <c r="AE347" s="114">
        <v>333.433456275174</v>
      </c>
      <c r="AF347" s="114">
        <v>140.075670325998</v>
      </c>
      <c r="AG347" s="135">
        <v>1.0057</v>
      </c>
    </row>
    <row r="348" spans="1:33">
      <c r="A348" s="70"/>
      <c r="B348" s="71" t="s">
        <v>243</v>
      </c>
      <c r="C348" s="82"/>
      <c r="D348" s="14"/>
      <c r="E348" s="14"/>
      <c r="F348" s="9"/>
      <c r="G348" s="6"/>
      <c r="H348" s="6"/>
      <c r="I348" s="6"/>
      <c r="J348" s="97">
        <f t="normal">IF(AE348="-","-",(AE348/AG347)*$AI$1)</f>
        <v>341.999836757554</v>
      </c>
      <c r="K348" s="97">
        <f t="normal">MIN(J347:J349)</f>
        <v>334.357923469525</v>
      </c>
      <c r="L348" s="71"/>
      <c r="M348" s="97"/>
      <c r="N348" s="97">
        <f t="normal">IF(AF348="-","-",(AF348/AG347)*$AI$1)</f>
        <v>152.344301447585</v>
      </c>
      <c r="O348" s="97">
        <f t="normal">MIN(N347:N349)</f>
        <v>147.361427206139</v>
      </c>
      <c r="P348" s="71"/>
      <c r="Q348" s="97"/>
      <c r="R348" s="71"/>
      <c r="S348" s="103">
        <v>6.04046134002097</v>
      </c>
      <c r="T348" s="104"/>
      <c r="U348" s="103"/>
      <c r="V348" s="103">
        <f t="shared" si="125"/>
        <v>80.7873123760978</v>
      </c>
      <c r="W348" s="104"/>
      <c r="X348" s="103"/>
      <c r="Y348" s="103">
        <v>19.2126876239022</v>
      </c>
      <c r="Z348" s="97" t="s">
        <v>34</v>
      </c>
      <c r="AA348" s="23"/>
      <c r="AB348" s="104" t="s">
        <v>34</v>
      </c>
      <c r="AC348" s="24"/>
      <c r="AE348" s="114">
        <v>318.471514654696</v>
      </c>
      <c r="AF348" s="114">
        <v>141.863577746145</v>
      </c>
      <c r="AG348" s="135"/>
    </row>
    <row r="349" spans="1:33">
      <c r="A349" s="70"/>
      <c r="B349" s="71" t="s">
        <v>243</v>
      </c>
      <c r="C349" s="84"/>
      <c r="D349" s="17"/>
      <c r="E349" s="17"/>
      <c r="F349" s="9"/>
      <c r="G349" s="6"/>
      <c r="H349" s="6"/>
      <c r="I349" s="6"/>
      <c r="J349" s="97">
        <f t="normal">IF(AE349="-","-",(AE349/AG347)*$AI$1)</f>
        <v>334.357923469525</v>
      </c>
      <c r="K349" s="97"/>
      <c r="L349" s="71"/>
      <c r="M349" s="97"/>
      <c r="N349" s="97">
        <f t="normal">IF(AF349="-","-",(AF349/AG347)*$AI$1)</f>
        <v>147.361427206139</v>
      </c>
      <c r="O349" s="97"/>
      <c r="P349" s="71"/>
      <c r="Q349" s="97"/>
      <c r="R349" s="71"/>
      <c r="S349" s="103">
        <v>6.12881989424282</v>
      </c>
      <c r="T349" s="104"/>
      <c r="U349" s="103"/>
      <c r="V349" s="103">
        <f t="shared" si="125"/>
        <v>80.6826056826062</v>
      </c>
      <c r="W349" s="104"/>
      <c r="X349" s="103"/>
      <c r="Y349" s="103">
        <v>19.3173943173938</v>
      </c>
      <c r="Z349" s="97" t="s">
        <v>34</v>
      </c>
      <c r="AA349" s="23"/>
      <c r="AB349" s="104" t="s">
        <v>34</v>
      </c>
      <c r="AC349" s="24"/>
      <c r="AE349" s="114">
        <v>311.355336697501</v>
      </c>
      <c r="AF349" s="114">
        <v>137.22350679742</v>
      </c>
      <c r="AG349" s="135"/>
    </row>
    <row r="350" spans="1:33" ht="0" customHeight="1" hidden="1">
      <c r="A350" s="70">
        <v>41414</v>
      </c>
      <c r="B350" s="71" t="s">
        <v>245</v>
      </c>
      <c r="C350" s="72" t="s">
        <v>246</v>
      </c>
      <c r="D350" s="6" t="s">
        <v>41</v>
      </c>
      <c r="E350" s="6" t="s">
        <v>74</v>
      </c>
      <c r="F350" s="6" t="s">
        <v>75</v>
      </c>
      <c r="G350" s="6" t="s">
        <v>34</v>
      </c>
      <c r="H350" s="6" t="s">
        <v>44</v>
      </c>
      <c r="I350" s="6" t="s">
        <v>76</v>
      </c>
      <c r="J350" s="97" t="str">
        <f t="normal">IF(AE350="-","-",(AE350/AG350)*$AI$1)</f>
        <v>-</v>
      </c>
      <c r="K350" s="97">
        <f t="normal">MAX(J350:J352)</f>
        <v>393.911849173864</v>
      </c>
      <c r="L350" s="71">
        <f t="normal">IF(A350=0,"",(K350-K351)/K351)</f>
        <v>0.0129983519975841</v>
      </c>
      <c r="M350" s="97">
        <f t="normal">IF(J351="-","-",AVERAGE(J350:J352))</f>
        <v>391.384596853323</v>
      </c>
      <c r="N350" s="97" t="str">
        <f t="normal">IF(AF350="-","-",(AF350/AG350)*$AI$1)</f>
        <v>-</v>
      </c>
      <c r="O350" s="97">
        <f t="normal">MAX(N350:N352)</f>
        <v>173.171063328909</v>
      </c>
      <c r="P350" s="71">
        <f t="normal">IF(A350=0,"",(O350-O351)/O351)</f>
        <v>0.107546502300741</v>
      </c>
      <c r="Q350" s="97">
        <f t="normal">IF(N351="-","-",AVERAGE(N350:N352))</f>
        <v>164.763316059591</v>
      </c>
      <c r="R350" s="71">
        <f t="normal">IF(Q350="-","-",Q350/M350)</f>
        <v>0.420975473700971</v>
      </c>
      <c r="S350" s="103">
        <v>5.4367887696707</v>
      </c>
      <c r="T350" s="104">
        <f t="normal">AVERAGE(S350:S352)*10</f>
        <v>57.9527836063087</v>
      </c>
      <c r="U350" s="103">
        <f t="normal">((LARGE(S350:S352,1))-(SMALL(S350:S352,1)))/(((LARGE(S350:S352,1))+(SMALL(S350:S352,1)))/2)*100</f>
        <v>10.8516472190042</v>
      </c>
      <c r="V350" s="103">
        <f t="shared" si="125"/>
        <v>75.660095366878</v>
      </c>
      <c r="W350" s="104">
        <f t="normal">AVERAGE(V350:V352)*10</f>
        <v>759.09315139946</v>
      </c>
      <c r="X350" s="103">
        <f t="normal">((LARGE(V350:V352,1))-(SMALL(V350:V352,1)))/(((LARGE(V350:V352,1))+(SMALL(V350:V352,1)))/2)*100</f>
        <v>0.572976688065825</v>
      </c>
      <c r="Y350" s="103">
        <v>24.339904633122</v>
      </c>
      <c r="Z350" s="97" t="s">
        <v>34</v>
      </c>
      <c r="AA350" s="23" t="str">
        <f t="normal">IF(Z350="-","-",AVERAGE(Z350:Z352))</f>
        <v>-</v>
      </c>
      <c r="AB350" s="104">
        <v>7.555</v>
      </c>
      <c r="AC350" s="24">
        <f t="shared" ref="AC350" si="130">IF(AB350="-","-",AVERAGE(AB350:AB352))</f>
        <v>7.555</v>
      </c>
      <c r="AE350" s="114" t="s">
        <v>34</v>
      </c>
      <c r="AF350" s="114" t="s">
        <v>34</v>
      </c>
      <c r="AG350" s="135">
        <v>1.0057</v>
      </c>
    </row>
    <row r="351" spans="1:33">
      <c r="A351" s="70"/>
      <c r="B351" s="71" t="s">
        <v>245</v>
      </c>
      <c r="C351" s="72"/>
      <c r="D351" s="6"/>
      <c r="E351" s="6"/>
      <c r="F351" s="9"/>
      <c r="G351" s="6"/>
      <c r="H351" s="6"/>
      <c r="I351" s="6"/>
      <c r="J351" s="97">
        <f t="normal">IF(AE351="-","-",(AE351/AG350)*$AI$1)</f>
        <v>388.857344532781</v>
      </c>
      <c r="K351" s="97">
        <f t="normal">MIN(J350:J352)</f>
        <v>388.857344532781</v>
      </c>
      <c r="L351" s="71"/>
      <c r="M351" s="97"/>
      <c r="N351" s="97">
        <f t="normal">IF(AF351="-","-",(AF351/AG350)*$AI$1)</f>
        <v>156.355568790273</v>
      </c>
      <c r="O351" s="97">
        <f t="normal">MIN(N350:N352)</f>
        <v>156.355568790273</v>
      </c>
      <c r="P351" s="71"/>
      <c r="Q351" s="97"/>
      <c r="R351" s="71"/>
      <c r="S351" s="103">
        <v>5.88842854414569</v>
      </c>
      <c r="T351" s="104"/>
      <c r="U351" s="103"/>
      <c r="V351" s="103">
        <f t="shared" si="125"/>
        <v>75.9729944400319</v>
      </c>
      <c r="W351" s="104"/>
      <c r="X351" s="103"/>
      <c r="Y351" s="103">
        <v>24.0270055599681</v>
      </c>
      <c r="Z351" s="97" t="s">
        <v>34</v>
      </c>
      <c r="AA351" s="23"/>
      <c r="AB351" s="104" t="s">
        <v>34</v>
      </c>
      <c r="AC351" s="24"/>
      <c r="AE351" s="114">
        <v>362.105399441313</v>
      </c>
      <c r="AF351" s="114">
        <v>145.598884752201</v>
      </c>
      <c r="AG351" s="135"/>
    </row>
    <row r="352" spans="1:33">
      <c r="A352" s="70"/>
      <c r="B352" s="71" t="s">
        <v>245</v>
      </c>
      <c r="C352" s="72"/>
      <c r="D352" s="6"/>
      <c r="E352" s="6"/>
      <c r="F352" s="9"/>
      <c r="G352" s="6"/>
      <c r="H352" s="6"/>
      <c r="I352" s="6"/>
      <c r="J352" s="97">
        <f t="normal">IF(AE352="-","-",(AE352/AG350)*$AI$1)</f>
        <v>393.911849173864</v>
      </c>
      <c r="K352" s="97"/>
      <c r="L352" s="71"/>
      <c r="M352" s="97"/>
      <c r="N352" s="97">
        <f t="normal">IF(AF352="-","-",(AF352/AG350)*$AI$1)</f>
        <v>173.171063328909</v>
      </c>
      <c r="O352" s="97"/>
      <c r="P352" s="71"/>
      <c r="Q352" s="97"/>
      <c r="R352" s="71"/>
      <c r="S352" s="103">
        <v>6.06061776807621</v>
      </c>
      <c r="T352" s="104"/>
      <c r="U352" s="103"/>
      <c r="V352" s="103">
        <f t="shared" si="125"/>
        <v>76.094855612928</v>
      </c>
      <c r="W352" s="104"/>
      <c r="X352" s="103"/>
      <c r="Y352" s="103">
        <v>23.905144387072</v>
      </c>
      <c r="Z352" s="97" t="s">
        <v>34</v>
      </c>
      <c r="AA352" s="23"/>
      <c r="AB352" s="104" t="s">
        <v>34</v>
      </c>
      <c r="AC352" s="24"/>
      <c r="AE352" s="114">
        <v>366.812172883477</v>
      </c>
      <c r="AF352" s="114">
        <v>161.257535546189</v>
      </c>
      <c r="AG352" s="135"/>
    </row>
    <row r="353" spans="1:33">
      <c r="A353" s="70">
        <v>41414</v>
      </c>
      <c r="B353" s="71" t="s">
        <v>247</v>
      </c>
      <c r="C353" s="72" t="s">
        <v>29</v>
      </c>
      <c r="D353" s="6" t="s">
        <v>100</v>
      </c>
      <c r="E353" s="6" t="s">
        <v>101</v>
      </c>
      <c r="F353" s="6" t="s">
        <v>248</v>
      </c>
      <c r="G353" s="6" t="s">
        <v>249</v>
      </c>
      <c r="H353" s="6" t="s">
        <v>34</v>
      </c>
      <c r="I353" s="6" t="s">
        <v>34</v>
      </c>
      <c r="J353" s="97">
        <f t="normal">IF(AE353="-","-",(AE353/AG353)*$AI$1)</f>
        <v>389.043408784724</v>
      </c>
      <c r="K353" s="97">
        <f t="normal">MAX(J353:J355)</f>
        <v>419.121854679719</v>
      </c>
      <c r="L353" s="71">
        <f t="normal">IF(A353=0,"",(K353-K354)/K354)</f>
        <v>0.0773138555128149</v>
      </c>
      <c r="M353" s="97">
        <f t="normal">IF(J353="-","-",AVERAGE(J353:J355))</f>
        <v>402.090777767967</v>
      </c>
      <c r="N353" s="97">
        <f t="normal">IF(AF353="-","-",(AF353/AG353)*$AI$1)</f>
        <v>131.299855557882</v>
      </c>
      <c r="O353" s="97">
        <f t="normal">MAX(N353:N355)</f>
        <v>131.299855557882</v>
      </c>
      <c r="P353" s="71">
        <f t="normal">IF(A353=0,"",(O353-O354)/O354)</f>
        <v>0.111617057894061</v>
      </c>
      <c r="Q353" s="97">
        <f t="normal">IF(N353="-","-",AVERAGE(N353:N355))</f>
        <v>126.198797684117</v>
      </c>
      <c r="R353" s="71">
        <f t="normal">IF(Q353="-","-",Q353/M353)</f>
        <v>0.313856483813569</v>
      </c>
      <c r="S353" s="103">
        <v>4.9861040005851</v>
      </c>
      <c r="T353" s="104">
        <f t="normal">AVERAGE(S353:S355)*10</f>
        <v>47.0923813942834</v>
      </c>
      <c r="U353" s="103">
        <f t="normal">((LARGE(S353:S355,1))-(SMALL(S353:S355,1)))/(((LARGE(S353:S355,1))+(SMALL(S353:S355,1)))/2)*100</f>
        <v>11.7584141196293</v>
      </c>
      <c r="V353" s="103">
        <f t="shared" si="125"/>
        <v>86.1752841950858</v>
      </c>
      <c r="W353" s="104">
        <f t="normal">AVERAGE(V353:V355)*10</f>
        <v>863.965732834859</v>
      </c>
      <c r="X353" s="103">
        <f t="normal">((LARGE(V353:V355,1))-(SMALL(V353:V355,1)))/(((LARGE(V353:V355,1))+(SMALL(V353:V355,1)))/2)*100</f>
        <v>0.512263577107411</v>
      </c>
      <c r="Y353" s="103">
        <v>13.8247158049142</v>
      </c>
      <c r="Z353" s="97" t="s">
        <v>34</v>
      </c>
      <c r="AA353" s="23" t="str">
        <f t="normal">IF(Z353="-","-",AVERAGE(Z353:Z355))</f>
        <v>-</v>
      </c>
      <c r="AB353" s="104" t="s">
        <v>34</v>
      </c>
      <c r="AC353" s="24" t="str">
        <f t="shared" ref="AC353" si="131">IF(AB353="-","-",AVERAGE(AB353:AB355))</f>
        <v>-</v>
      </c>
      <c r="AE353" s="114">
        <v>362.278663161849</v>
      </c>
      <c r="AF353" s="114">
        <v>122.266911791261</v>
      </c>
      <c r="AG353" s="135">
        <v>1.0057</v>
      </c>
    </row>
    <row r="354" spans="1:33">
      <c r="A354" s="70"/>
      <c r="B354" s="71" t="s">
        <v>247</v>
      </c>
      <c r="C354" s="72"/>
      <c r="D354" s="6"/>
      <c r="E354" s="6"/>
      <c r="F354" s="6"/>
      <c r="G354" s="6"/>
      <c r="H354" s="6"/>
      <c r="I354" s="6"/>
      <c r="J354" s="97">
        <f t="normal">IF(AE354="-","-",(AE354/AG353)*$AI$1)</f>
        <v>398.107069839457</v>
      </c>
      <c r="K354" s="97">
        <f t="normal">MIN(J353:J355)</f>
        <v>389.043408784724</v>
      </c>
      <c r="L354" s="71"/>
      <c r="M354" s="97"/>
      <c r="N354" s="97">
        <f t="normal">IF(AF354="-","-",(AF354/AG353)*$AI$1)</f>
        <v>129.180451900544</v>
      </c>
      <c r="O354" s="97">
        <f t="normal">MIN(N353:N355)</f>
        <v>118.116085593925</v>
      </c>
      <c r="P354" s="71"/>
      <c r="Q354" s="97"/>
      <c r="R354" s="71"/>
      <c r="S354" s="103">
        <v>4.43237227827159</v>
      </c>
      <c r="T354" s="104"/>
      <c r="U354" s="103"/>
      <c r="V354" s="103" t="s">
        <v>34</v>
      </c>
      <c r="W354" s="104"/>
      <c r="X354" s="103"/>
      <c r="Y354" s="103" t="s">
        <v>34</v>
      </c>
      <c r="Z354" s="97" t="s">
        <v>34</v>
      </c>
      <c r="AA354" s="23"/>
      <c r="AB354" s="104" t="s">
        <v>34</v>
      </c>
      <c r="AC354" s="24"/>
      <c r="AE354" s="114">
        <v>370.718777905131</v>
      </c>
      <c r="AF354" s="114">
        <v>120.293315255905</v>
      </c>
      <c r="AG354" s="135"/>
    </row>
    <row r="355" spans="1:33">
      <c r="A355" s="70"/>
      <c r="B355" s="71" t="s">
        <v>247</v>
      </c>
      <c r="C355" s="72"/>
      <c r="D355" s="6"/>
      <c r="E355" s="6"/>
      <c r="F355" s="6"/>
      <c r="G355" s="6"/>
      <c r="H355" s="6"/>
      <c r="I355" s="6"/>
      <c r="J355" s="97">
        <f t="normal">IF(AE355="-","-",(AE355/AG353)*$AI$1)</f>
        <v>419.121854679719</v>
      </c>
      <c r="K355" s="97"/>
      <c r="L355" s="71"/>
      <c r="M355" s="97"/>
      <c r="N355" s="97">
        <v>118.116085593925</v>
      </c>
      <c r="O355" s="97"/>
      <c r="P355" s="71"/>
      <c r="Q355" s="97"/>
      <c r="R355" s="71"/>
      <c r="S355" s="103" t="s">
        <v>34</v>
      </c>
      <c r="T355" s="104"/>
      <c r="U355" s="103"/>
      <c r="V355" s="103">
        <f t="shared" ref="V355:V363" si="132">100-Y355</f>
        <v>86.617862371886</v>
      </c>
      <c r="W355" s="104"/>
      <c r="X355" s="103"/>
      <c r="Y355" s="103">
        <v>13.382137628114</v>
      </c>
      <c r="Z355" s="97" t="s">
        <v>34</v>
      </c>
      <c r="AA355" s="23"/>
      <c r="AB355" s="104" t="s">
        <v>34</v>
      </c>
      <c r="AC355" s="24"/>
      <c r="AE355" s="114">
        <v>390.28782338092</v>
      </c>
      <c r="AF355" s="114">
        <v>109.990136372047</v>
      </c>
      <c r="AG355" s="135"/>
    </row>
    <row r="356" spans="1:33">
      <c r="A356" s="70">
        <v>41414</v>
      </c>
      <c r="B356" s="71" t="s">
        <v>250</v>
      </c>
      <c r="C356" s="80" t="s">
        <v>29</v>
      </c>
      <c r="D356" s="12" t="s">
        <v>100</v>
      </c>
      <c r="E356" s="12" t="s">
        <v>101</v>
      </c>
      <c r="F356" s="6" t="s">
        <v>248</v>
      </c>
      <c r="G356" s="6" t="s">
        <v>251</v>
      </c>
      <c r="H356" s="12" t="s">
        <v>34</v>
      </c>
      <c r="I356" s="6" t="s">
        <v>34</v>
      </c>
      <c r="J356" s="97">
        <f t="normal">IF(AE356="-","-",(AE356/AG356)*$AI$1)</f>
        <v>319.073921899983</v>
      </c>
      <c r="K356" s="97">
        <f t="normal">MAX(J356:J358)</f>
        <v>319.073921899983</v>
      </c>
      <c r="L356" s="71">
        <f t="normal">IF(A356=0,"",(K356-K357)/K357)</f>
        <v>0.206721992488895</v>
      </c>
      <c r="M356" s="97">
        <f t="normal">IF(J356="-","-",AVERAGE(J356:J358))</f>
        <v>296.944648130778</v>
      </c>
      <c r="N356" s="97">
        <f t="normal">IF(AF356="-","-",(AF356/AG356)*$AI$1)</f>
        <v>107.247530348434</v>
      </c>
      <c r="O356" s="97">
        <f t="normal">MAX(N356:N358)</f>
        <v>107.247530348434</v>
      </c>
      <c r="P356" s="71">
        <f t="normal">IF(A356=0,"",(O356-O357)/O357)</f>
        <v>0.211369621069408</v>
      </c>
      <c r="Q356" s="97">
        <v>99.9873180229012</v>
      </c>
      <c r="R356" s="71">
        <f t="normal">IF(Q356="-","-",Q356/M356)</f>
        <v>0.336720390996458</v>
      </c>
      <c r="S356" s="103">
        <v>5.52995391705063</v>
      </c>
      <c r="T356" s="104">
        <f t="normal">AVERAGE(S356:S358)*10</f>
        <v>56.0051313640917</v>
      </c>
      <c r="U356" s="103">
        <f t="normal">((LARGE(S356:S358,1))-(SMALL(S356:S358,1)))/(((LARGE(S356:S358,1))+(SMALL(S356:S358,1)))/2)*100</f>
        <v>2.84371239528675</v>
      </c>
      <c r="V356" s="103">
        <f t="shared" si="132"/>
        <v>86.598639455782</v>
      </c>
      <c r="W356" s="104">
        <f t="normal">AVERAGE(V356:V358)*10</f>
        <v>865.087871843934</v>
      </c>
      <c r="X356" s="103">
        <f t="normal">((LARGE(V356:V358,1))-(SMALL(V356:V358,1)))/(((LARGE(V356:V358,1))+(SMALL(V356:V358,1)))/2)*100</f>
        <v>0.717097041681366</v>
      </c>
      <c r="Y356" s="103">
        <v>13.401360544218</v>
      </c>
      <c r="Z356" s="97" t="s">
        <v>34</v>
      </c>
      <c r="AA356" s="23" t="s">
        <v>34</v>
      </c>
      <c r="AB356" s="104" t="s">
        <v>34</v>
      </c>
      <c r="AC356" s="24" t="str">
        <f t="shared" ref="AC356" si="133">IF(AB356="-","-",AVERAGE(AB356:AB358))</f>
        <v>-</v>
      </c>
      <c r="AE356" s="114">
        <v>297.12281782853</v>
      </c>
      <c r="AF356" s="114">
        <v>99.8692974735367</v>
      </c>
      <c r="AG356" s="135">
        <v>1.0057</v>
      </c>
    </row>
    <row r="357" spans="1:33">
      <c r="A357" s="70"/>
      <c r="B357" s="71" t="s">
        <v>250</v>
      </c>
      <c r="C357" s="82"/>
      <c r="D357" s="14"/>
      <c r="E357" s="14"/>
      <c r="F357" s="6"/>
      <c r="G357" s="6"/>
      <c r="H357" s="14"/>
      <c r="I357" s="6"/>
      <c r="J357" s="97">
        <f t="normal">IF(AE357="-","-",(AE357/AG356)*$AI$1)</f>
        <v>307.346243771137</v>
      </c>
      <c r="K357" s="97">
        <f t="normal">MIN(J356:J358)</f>
        <v>264.413778721215</v>
      </c>
      <c r="L357" s="71"/>
      <c r="M357" s="97"/>
      <c r="N357" s="97">
        <f t="normal">IF(AF357="-","-",(AF357/AG356)*$AI$1)</f>
        <v>104.180314491285</v>
      </c>
      <c r="O357" s="97">
        <f t="normal">MIN(N356:N358)</f>
        <v>88.5341092289853</v>
      </c>
      <c r="P357" s="71"/>
      <c r="Q357" s="97"/>
      <c r="R357" s="71"/>
      <c r="S357" s="103">
        <v>5.68947810661957</v>
      </c>
      <c r="T357" s="104"/>
      <c r="U357" s="103"/>
      <c r="V357" s="103">
        <f t="shared" si="132"/>
        <v>86.7738759435509</v>
      </c>
      <c r="W357" s="104"/>
      <c r="X357" s="103"/>
      <c r="Y357" s="103">
        <v>13.2261240564491</v>
      </c>
      <c r="Z357" s="97" t="s">
        <v>34</v>
      </c>
      <c r="AA357" s="23"/>
      <c r="AB357" s="104" t="s">
        <v>34</v>
      </c>
      <c r="AC357" s="24"/>
      <c r="AE357" s="114">
        <v>286.201960519104</v>
      </c>
      <c r="AF357" s="114">
        <v>97.0130947073009</v>
      </c>
      <c r="AG357" s="135"/>
    </row>
    <row r="358" spans="1:33">
      <c r="A358" s="70"/>
      <c r="B358" s="71" t="s">
        <v>250</v>
      </c>
      <c r="C358" s="84"/>
      <c r="D358" s="17"/>
      <c r="E358" s="17"/>
      <c r="F358" s="6"/>
      <c r="G358" s="6"/>
      <c r="H358" s="17"/>
      <c r="I358" s="6"/>
      <c r="J358" s="97">
        <f t="normal">IF(AE358="-","-",(AE358/AG356)*$AI$1)</f>
        <v>264.413778721215</v>
      </c>
      <c r="K358" s="97"/>
      <c r="L358" s="71"/>
      <c r="M358" s="97"/>
      <c r="N358" s="97">
        <f t="normal">IF(AF358="-","-",(AF358/AG356)*$AI$1)</f>
        <v>88.5341092289853</v>
      </c>
      <c r="O358" s="97"/>
      <c r="P358" s="71"/>
      <c r="Q358" s="97"/>
      <c r="R358" s="71"/>
      <c r="S358" s="103">
        <v>5.58210738555732</v>
      </c>
      <c r="T358" s="104"/>
      <c r="U358" s="103"/>
      <c r="V358" s="103">
        <f t="shared" si="132"/>
        <v>86.1538461538472</v>
      </c>
      <c r="W358" s="104"/>
      <c r="X358" s="103"/>
      <c r="Y358" s="103">
        <v>13.8461538461528</v>
      </c>
      <c r="Z358" s="97" t="s">
        <v>34</v>
      </c>
      <c r="AA358" s="23"/>
      <c r="AB358" s="104" t="s">
        <v>34</v>
      </c>
      <c r="AC358" s="24"/>
      <c r="AE358" s="114">
        <v>246.223090055487</v>
      </c>
      <c r="AF358" s="114">
        <v>82.4432904181394</v>
      </c>
      <c r="AG358" s="135"/>
    </row>
    <row r="359" spans="1:33" ht="15" customHeight="1">
      <c r="A359" s="70">
        <v>41414</v>
      </c>
      <c r="B359" s="71" t="s">
        <v>252</v>
      </c>
      <c r="C359" s="72" t="s">
        <v>56</v>
      </c>
      <c r="D359" s="6" t="s">
        <v>41</v>
      </c>
      <c r="E359" s="6" t="s">
        <v>42</v>
      </c>
      <c r="F359" s="6" t="s">
        <v>253</v>
      </c>
      <c r="G359" s="6" t="s">
        <v>34</v>
      </c>
      <c r="H359" s="6" t="s">
        <v>44</v>
      </c>
      <c r="I359" s="6" t="s">
        <v>34</v>
      </c>
      <c r="J359" s="97">
        <f t="normal">IF(AE359="-","-",(AE359/AG359)*$AI$1)</f>
        <v>1039.60345109174</v>
      </c>
      <c r="K359" s="97">
        <f t="normal">MAX(J359:J361)</f>
        <v>1189.20570481699</v>
      </c>
      <c r="L359" s="71">
        <f t="normal">IF(A359=0,"",(K359-K360)/K360)</f>
        <v>0.14390319074849</v>
      </c>
      <c r="M359" s="97">
        <f t="normal">IF(J359="-","-",AVERAGE(J359:J361))</f>
        <v>1110.69727906636</v>
      </c>
      <c r="N359" s="97">
        <f t="normal">IF(AF359="-","-",(AF359/AG359)*$AI$1)</f>
        <v>733.911485285598</v>
      </c>
      <c r="O359" s="97">
        <f t="normal">MAX(N359:N361)</f>
        <v>803.544794791345</v>
      </c>
      <c r="P359" s="71">
        <f t="normal">IF(A359=0,"",(O359-O360)/O360)</f>
        <v>0.0948797108395841</v>
      </c>
      <c r="Q359" s="97">
        <f t="normal">IF(N359="-","-",AVERAGE(N359:N361))</f>
        <v>767.98839598073</v>
      </c>
      <c r="R359" s="71">
        <f t="normal">IF(Q359="-","-",Q359/M359)</f>
        <v>0.691447085047593</v>
      </c>
      <c r="S359" s="103">
        <v>97.0718731384672</v>
      </c>
      <c r="T359" s="104">
        <f t="normal">AVERAGE(S359:S361)*10</f>
        <v>972.36657581929</v>
      </c>
      <c r="U359" s="103">
        <f t="normal">((LARGE(S359:S361,1))-(SMALL(S359:S361,1)))/(((LARGE(S359:S361,1))+(SMALL(S359:S361,1)))/2)*100</f>
        <v>0.37246032886355</v>
      </c>
      <c r="V359" s="103">
        <f t="shared" si="132"/>
        <v>99.9873036026028</v>
      </c>
      <c r="W359" s="104">
        <f t="normal">AVERAGE(V359:V361)*10</f>
        <v>999.88285670772</v>
      </c>
      <c r="X359" s="103">
        <f t="normal">((LARGE(V359:V361,1))-(SMALL(V359:V361,1)))/(((LARGE(V359:V361,1))+(SMALL(V359:V361,1)))/2)*100</f>
        <v>0.00242973591964112</v>
      </c>
      <c r="Y359" s="103">
        <v>0.0126963973972089</v>
      </c>
      <c r="Z359" s="97" t="s">
        <v>34</v>
      </c>
      <c r="AA359" s="23" t="str">
        <f t="normal">IF(Z359="-","-",AVERAGE(Z359:Z361))</f>
        <v>-</v>
      </c>
      <c r="AB359" s="104">
        <v>5.58</v>
      </c>
      <c r="AC359" s="24">
        <f t="shared" ref="AC359" si="134">IF(AB359="-","-",AVERAGE(AB359:AB361))</f>
        <v>5.58</v>
      </c>
      <c r="AE359" s="114">
        <v>968.082584039782</v>
      </c>
      <c r="AF359" s="114">
        <v>683.421093288635</v>
      </c>
      <c r="AG359" s="135">
        <v>1.0057</v>
      </c>
    </row>
    <row r="360" spans="1:33">
      <c r="A360" s="70"/>
      <c r="B360" s="71" t="s">
        <v>252</v>
      </c>
      <c r="C360" s="72"/>
      <c r="D360" s="6"/>
      <c r="E360" s="6"/>
      <c r="F360" s="9"/>
      <c r="G360" s="6"/>
      <c r="H360" s="6"/>
      <c r="I360" s="6"/>
      <c r="J360" s="97">
        <f t="normal">IF(AE360="-","-",(AE360/AG359)*$AI$1)</f>
        <v>1103.28268129036</v>
      </c>
      <c r="K360" s="97">
        <f t="normal">MIN(J359:J361)</f>
        <v>1039.60345109174</v>
      </c>
      <c r="L360" s="71"/>
      <c r="M360" s="97"/>
      <c r="N360" s="97">
        <f t="normal">IF(AF360="-","-",(AF360/AG359)*$AI$1)</f>
        <v>766.508907865248</v>
      </c>
      <c r="O360" s="97">
        <f t="normal">MIN(N359:N361)</f>
        <v>733.911485285598</v>
      </c>
      <c r="P360" s="71"/>
      <c r="Q360" s="97"/>
      <c r="R360" s="71"/>
      <c r="S360" s="103">
        <v>97.2039976716423</v>
      </c>
      <c r="T360" s="104"/>
      <c r="U360" s="103"/>
      <c r="V360" s="103">
        <f t="shared" si="132"/>
        <v>99.987820350165</v>
      </c>
      <c r="W360" s="104"/>
      <c r="X360" s="103"/>
      <c r="Y360" s="103">
        <v>0.0121796498350389</v>
      </c>
      <c r="Z360" s="97" t="s">
        <v>34</v>
      </c>
      <c r="AA360" s="23"/>
      <c r="AB360" s="104" t="s">
        <v>34</v>
      </c>
      <c r="AC360" s="24"/>
      <c r="AE360" s="114">
        <v>1027.38091904974</v>
      </c>
      <c r="AF360" s="114">
        <v>713.775933926</v>
      </c>
      <c r="AG360" s="135"/>
    </row>
    <row r="361" spans="1:33">
      <c r="A361" s="70"/>
      <c r="B361" s="71" t="s">
        <v>252</v>
      </c>
      <c r="C361" s="72"/>
      <c r="D361" s="6"/>
      <c r="E361" s="6"/>
      <c r="F361" s="9"/>
      <c r="G361" s="6"/>
      <c r="H361" s="6"/>
      <c r="I361" s="6"/>
      <c r="J361" s="97">
        <f t="normal">IF(AE361="-","-",(AE361/AG359)*$AI$1)</f>
        <v>1189.20570481699</v>
      </c>
      <c r="K361" s="97"/>
      <c r="L361" s="71"/>
      <c r="M361" s="97"/>
      <c r="N361" s="97">
        <f t="normal">IF(AF361="-","-",(AF361/AG359)*$AI$1)</f>
        <v>803.544794791345</v>
      </c>
      <c r="O361" s="97"/>
      <c r="P361" s="71"/>
      <c r="Q361" s="97"/>
      <c r="R361" s="71"/>
      <c r="S361" s="103">
        <v>97.4341019356774</v>
      </c>
      <c r="T361" s="104"/>
      <c r="U361" s="103"/>
      <c r="V361" s="103">
        <f t="shared" si="132"/>
        <v>99.9897330595482</v>
      </c>
      <c r="W361" s="104"/>
      <c r="X361" s="103"/>
      <c r="Y361" s="103">
        <v>0.0102669404517944</v>
      </c>
      <c r="Z361" s="97" t="s">
        <v>34</v>
      </c>
      <c r="AA361" s="23"/>
      <c r="AB361" s="104" t="s">
        <v>34</v>
      </c>
      <c r="AC361" s="24"/>
      <c r="AE361" s="114">
        <v>1107.39275679115</v>
      </c>
      <c r="AF361" s="114">
        <v>748.263889001533</v>
      </c>
      <c r="AG361" s="135"/>
    </row>
    <row r="362" spans="1:33" s="44" customFormat="1" ht="0" customHeight="1" hidden="1">
      <c r="A362" s="60">
        <v>41596</v>
      </c>
      <c r="B362" s="61" t="s">
        <v>254</v>
      </c>
      <c r="C362" s="62" t="s">
        <v>29</v>
      </c>
      <c r="D362" s="63" t="s">
        <v>30</v>
      </c>
      <c r="E362" s="63" t="s">
        <v>31</v>
      </c>
      <c r="F362" s="63" t="s">
        <v>32</v>
      </c>
      <c r="G362" s="63" t="s">
        <v>33</v>
      </c>
      <c r="H362" s="63" t="s">
        <v>34</v>
      </c>
      <c r="I362" s="63" t="s">
        <v>34</v>
      </c>
      <c r="J362" s="94">
        <f t="normal">IF(AE362="-","-",(AE362/AG362)*$AI$1)</f>
        <v>34.4178184349209</v>
      </c>
      <c r="K362" s="94">
        <f t="normal">MAX(J362:J364)</f>
        <v>47.9486924530178</v>
      </c>
      <c r="L362" s="61">
        <f t="normal">IF(A362=0,"",(K362-K363)/K363)</f>
        <v>0.393135725429017</v>
      </c>
      <c r="M362" s="94">
        <f t="normal">IF(J362="-","-",AVERAGE(J362:J364))</f>
        <v>40.4029034503331</v>
      </c>
      <c r="N362" s="94" t="str">
        <f t="normal">IF(AF362="-","-",(AF362/AG362)*$AI$1)</f>
        <v>-</v>
      </c>
      <c r="O362" s="94">
        <f t="normal">MAX(N362:N364)</f>
        <v>0</v>
      </c>
      <c r="P362" s="61" t="e">
        <v>#DIV/0!</v>
      </c>
      <c r="Q362" s="94" t="str">
        <f t="normal">IF(N362="-","-",AVERAGE(N362:N364))</f>
        <v>-</v>
      </c>
      <c r="R362" s="61" t="str">
        <f t="normal">IF(Q362="-","-",Q362/M362)</f>
        <v>-</v>
      </c>
      <c r="S362" s="101">
        <v>3.32572507498717</v>
      </c>
      <c r="T362" s="102">
        <f t="normal">AVERAGE(S362:S364)*10</f>
        <v>36.1153271564792</v>
      </c>
      <c r="U362" s="101">
        <f t="normal">((LARGE(S362:S364,1))-(SMALL(S362:S364,1)))/(((LARGE(S362:S364,1))+(SMALL(S362:S364,1)))/2)*100</f>
        <v>15.8274983594864</v>
      </c>
      <c r="V362" s="101">
        <f t="shared" si="132"/>
        <v>60.0880344951495</v>
      </c>
      <c r="W362" s="102">
        <f t="normal">AVERAGE(V362:V364)*10</f>
        <v>611.687975639194</v>
      </c>
      <c r="X362" s="101">
        <f t="normal">((LARGE(V362:V364,1))-(SMALL(V362:V364,1)))/(((LARGE(V362:V364,1))+(SMALL(V362:V364,1)))/2)*100</f>
        <v>3.53370709188942</v>
      </c>
      <c r="Y362" s="101">
        <v>39.9119655048505</v>
      </c>
      <c r="Z362" s="94" t="s">
        <v>34</v>
      </c>
      <c r="AA362" s="111" t="str">
        <f t="normal">IF(Z362="-","-",AVERAGE(Z362:Z364))</f>
        <v>-</v>
      </c>
      <c r="AB362" s="102" t="s">
        <v>34</v>
      </c>
      <c r="AC362" s="112" t="str">
        <f t="shared" ref="AC362" si="135">IF(AB362="-","-",AVERAGE(AB362:AB364))</f>
        <v>-</v>
      </c>
      <c r="AD362" s="113"/>
      <c r="AE362" s="94">
        <v>32.05</v>
      </c>
      <c r="AF362" s="94" t="s">
        <v>34</v>
      </c>
      <c r="AG362" s="134">
        <v>1.0057</v>
      </c>
    </row>
    <row r="363" spans="1:33" s="44" customFormat="1" customHeight="0">
      <c r="A363" s="60"/>
      <c r="B363" s="61" t="s">
        <v>254</v>
      </c>
      <c r="C363" s="62"/>
      <c r="D363" s="63"/>
      <c r="E363" s="63"/>
      <c r="F363" s="63"/>
      <c r="G363" s="63"/>
      <c r="H363" s="63"/>
      <c r="I363" s="63"/>
      <c r="J363" s="94">
        <v>47.9486924530178</v>
      </c>
      <c r="K363" s="94">
        <f t="normal">MIN(J362:J364)</f>
        <v>34.4178184349209</v>
      </c>
      <c r="L363" s="61"/>
      <c r="M363" s="94"/>
      <c r="N363" s="94" t="str">
        <f t="normal">IF(AF363="-","-",(AF363/AG362)*$AI$1)</f>
        <v>-</v>
      </c>
      <c r="O363" s="94">
        <f t="normal">MIN(N362:N364)</f>
        <v>0</v>
      </c>
      <c r="P363" s="61"/>
      <c r="Q363" s="94"/>
      <c r="R363" s="61"/>
      <c r="S363" s="101">
        <v>3.89734035630866</v>
      </c>
      <c r="T363" s="102"/>
      <c r="U363" s="101"/>
      <c r="V363" s="101">
        <f t="shared" si="132"/>
        <v>62.2495606326892</v>
      </c>
      <c r="W363" s="102"/>
      <c r="X363" s="101"/>
      <c r="Y363" s="101">
        <v>37.7504393673108</v>
      </c>
      <c r="Z363" s="94" t="s">
        <v>34</v>
      </c>
      <c r="AA363" s="111"/>
      <c r="AB363" s="102" t="s">
        <v>34</v>
      </c>
      <c r="AC363" s="112"/>
      <c r="AD363" s="113"/>
      <c r="AE363" s="94">
        <v>44.65</v>
      </c>
      <c r="AF363" s="94" t="s">
        <v>34</v>
      </c>
      <c r="AG363" s="134"/>
    </row>
    <row r="364" spans="1:33" s="44" customFormat="1" customHeight="0">
      <c r="A364" s="60"/>
      <c r="B364" s="61" t="s">
        <v>254</v>
      </c>
      <c r="C364" s="62"/>
      <c r="D364" s="63"/>
      <c r="E364" s="63"/>
      <c r="F364" s="63"/>
      <c r="G364" s="63"/>
      <c r="H364" s="63"/>
      <c r="I364" s="63"/>
      <c r="J364" s="94">
        <f t="normal">IF(AE364="-","-",(AE364/AG362)*$AI$1)</f>
        <v>38.8421994630606</v>
      </c>
      <c r="K364" s="94"/>
      <c r="L364" s="61"/>
      <c r="M364" s="94"/>
      <c r="N364" s="94" t="str">
        <f t="normal">IF(AF364="-","-",(AF364/AG362)*$AI$1)</f>
        <v>-</v>
      </c>
      <c r="O364" s="94"/>
      <c r="P364" s="61"/>
      <c r="Q364" s="94"/>
      <c r="R364" s="61"/>
      <c r="S364" s="101" t="s">
        <v>34</v>
      </c>
      <c r="T364" s="102"/>
      <c r="U364" s="101"/>
      <c r="V364" s="101" t="s">
        <v>34</v>
      </c>
      <c r="W364" s="102"/>
      <c r="X364" s="101"/>
      <c r="Y364" s="101" t="s">
        <v>34</v>
      </c>
      <c r="Z364" s="94" t="s">
        <v>34</v>
      </c>
      <c r="AA364" s="111"/>
      <c r="AB364" s="102" t="s">
        <v>34</v>
      </c>
      <c r="AC364" s="112"/>
      <c r="AD364" s="113"/>
      <c r="AE364" s="94">
        <v>36.17</v>
      </c>
      <c r="AF364" s="94" t="s">
        <v>34</v>
      </c>
      <c r="AG364" s="134"/>
    </row>
    <row r="365" spans="1:33" s="44" customFormat="1" ht="15" customHeight="1">
      <c r="A365" s="60">
        <v>41596</v>
      </c>
      <c r="B365" s="61" t="s">
        <v>255</v>
      </c>
      <c r="C365" s="62" t="s">
        <v>29</v>
      </c>
      <c r="D365" s="63" t="s">
        <v>30</v>
      </c>
      <c r="E365" s="63" t="s">
        <v>31</v>
      </c>
      <c r="F365" s="63" t="s">
        <v>37</v>
      </c>
      <c r="G365" s="63" t="s">
        <v>140</v>
      </c>
      <c r="H365" s="63" t="s">
        <v>34</v>
      </c>
      <c r="I365" s="63" t="s">
        <v>34</v>
      </c>
      <c r="J365" s="94">
        <f t="normal">IF(AE365="-","-",(AE365/AG365)*$AI$1)</f>
        <v>597.353582473251</v>
      </c>
      <c r="K365" s="94">
        <f t="normal">MAX(J365:J367)</f>
        <v>707.149564609532</v>
      </c>
      <c r="L365" s="61">
        <f t="normal">IF(A365=0,"",(K365-K366)/K366)</f>
        <v>0.183804007137093</v>
      </c>
      <c r="M365" s="94">
        <f t="normal">IF(J365="-","-",AVERAGE(J365:J367))</f>
        <v>659.154513250037</v>
      </c>
      <c r="N365" s="94">
        <f t="normal">IF(AF365="-","-",(AF365/AG365)*$AI$1)</f>
        <v>238.557335723618</v>
      </c>
      <c r="O365" s="94">
        <f t="normal">MAX(N365:N367)</f>
        <v>301.354835793983</v>
      </c>
      <c r="P365" s="61">
        <f t="normal">IF(A365=0,"",(O365-O366)/O366)</f>
        <v>0.263238604169854</v>
      </c>
      <c r="Q365" s="94">
        <f t="normal">IF(N365="-","-",AVERAGE(N365:N367))</f>
        <v>267.693202516877</v>
      </c>
      <c r="R365" s="61">
        <f t="normal">IF(Q365="-","-",Q365/M365)</f>
        <v>0.406116012461153</v>
      </c>
      <c r="S365" s="101">
        <v>94.6</v>
      </c>
      <c r="T365" s="102">
        <f t="normal">AVERAGE(S365:S367)*10</f>
        <v>946.433333333333</v>
      </c>
      <c r="U365" s="101">
        <f t="normal">((LARGE(S365:S367,1))-(SMALL(S365:S367,1)))/(((LARGE(S365:S367,1))+(SMALL(S365:S367,1)))/2)*100</f>
        <v>0.0950921865920053</v>
      </c>
      <c r="V365" s="101">
        <f t="shared" ref="V365:V372" si="136">100-Y365</f>
        <v>99.99</v>
      </c>
      <c r="W365" s="102">
        <f t="normal">AVERAGE(V365:V367)*10</f>
        <v>999.9</v>
      </c>
      <c r="X365" s="101">
        <f t="normal">((LARGE(V365:V367,1))-(SMALL(V365:V367,1)))/(((LARGE(V365:V367,1))+(SMALL(V365:V367,1)))/2)*100</f>
        <v>0</v>
      </c>
      <c r="Y365" s="101">
        <v>0.01</v>
      </c>
      <c r="Z365" s="94" t="s">
        <v>34</v>
      </c>
      <c r="AA365" s="111" t="str">
        <f t="normal">IF(Z365="-","-",AVERAGE(Z365:Z367))</f>
        <v>-</v>
      </c>
      <c r="AB365" s="102" t="s">
        <v>34</v>
      </c>
      <c r="AC365" s="112" t="str">
        <f t="shared" ref="AC365" si="137">IF(AB365="-","-",AVERAGE(AB365:AB367))</f>
        <v>-</v>
      </c>
      <c r="AD365" s="113"/>
      <c r="AE365" s="94">
        <v>556.257868419767</v>
      </c>
      <c r="AF365" s="94">
        <v>222.145474571521</v>
      </c>
      <c r="AG365" s="134">
        <v>1.0057</v>
      </c>
    </row>
    <row r="366" spans="1:33" s="44" customFormat="1" customHeight="0">
      <c r="A366" s="60"/>
      <c r="B366" s="61" t="s">
        <v>255</v>
      </c>
      <c r="C366" s="62"/>
      <c r="D366" s="63"/>
      <c r="E366" s="63"/>
      <c r="F366" s="63"/>
      <c r="G366" s="63"/>
      <c r="H366" s="63"/>
      <c r="I366" s="63"/>
      <c r="J366" s="94">
        <f t="normal">IF(AE366="-","-",(AE366/AG365)*$AI$1)</f>
        <v>707.149564609532</v>
      </c>
      <c r="K366" s="94">
        <f t="normal">MIN(J365:J367)</f>
        <v>597.353582473251</v>
      </c>
      <c r="L366" s="61"/>
      <c r="M366" s="94"/>
      <c r="N366" s="94">
        <f t="normal">IF(AF366="-","-",(AF366/AG365)*$AI$1)</f>
        <v>301.354835793983</v>
      </c>
      <c r="O366" s="94">
        <f t="normal">MIN(N365:N367)</f>
        <v>238.557335723618</v>
      </c>
      <c r="P366" s="61"/>
      <c r="Q366" s="94"/>
      <c r="R366" s="61"/>
      <c r="S366" s="101">
        <v>94.69</v>
      </c>
      <c r="T366" s="102"/>
      <c r="U366" s="101"/>
      <c r="V366" s="101">
        <f t="shared" si="136"/>
        <v>99.99</v>
      </c>
      <c r="W366" s="102"/>
      <c r="X366" s="101"/>
      <c r="Y366" s="101">
        <v>0.01</v>
      </c>
      <c r="Z366" s="94" t="s">
        <v>34</v>
      </c>
      <c r="AA366" s="111"/>
      <c r="AB366" s="102" t="s">
        <v>34</v>
      </c>
      <c r="AC366" s="112"/>
      <c r="AD366" s="113"/>
      <c r="AE366" s="94">
        <v>658.500293636858</v>
      </c>
      <c r="AF366" s="94">
        <v>280.622739220378</v>
      </c>
      <c r="AG366" s="134"/>
    </row>
    <row r="367" spans="1:33" s="44" customFormat="1" customHeight="0">
      <c r="A367" s="60"/>
      <c r="B367" s="61" t="s">
        <v>255</v>
      </c>
      <c r="C367" s="62"/>
      <c r="D367" s="63"/>
      <c r="E367" s="63"/>
      <c r="F367" s="63"/>
      <c r="G367" s="63"/>
      <c r="H367" s="63"/>
      <c r="I367" s="63"/>
      <c r="J367" s="94">
        <f t="normal">IF(AE367="-","-",(AE367/AG365)*$AI$1)</f>
        <v>672.960392667329</v>
      </c>
      <c r="K367" s="94"/>
      <c r="L367" s="61"/>
      <c r="M367" s="94"/>
      <c r="N367" s="94">
        <f t="normal">IF(AF367="-","-",(AF367/AG365)*$AI$1)</f>
        <v>263.167436033031</v>
      </c>
      <c r="O367" s="94"/>
      <c r="P367" s="61"/>
      <c r="Q367" s="94"/>
      <c r="R367" s="61"/>
      <c r="S367" s="101">
        <v>94.64</v>
      </c>
      <c r="T367" s="102"/>
      <c r="U367" s="101"/>
      <c r="V367" s="101">
        <f t="shared" si="136"/>
        <v>99.99</v>
      </c>
      <c r="W367" s="102"/>
      <c r="X367" s="101"/>
      <c r="Y367" s="101">
        <v>0.01</v>
      </c>
      <c r="Z367" s="94" t="s">
        <v>34</v>
      </c>
      <c r="AA367" s="111"/>
      <c r="AB367" s="102" t="s">
        <v>34</v>
      </c>
      <c r="AC367" s="112"/>
      <c r="AD367" s="113"/>
      <c r="AE367" s="94">
        <v>626.663210097715</v>
      </c>
      <c r="AF367" s="94">
        <v>245.062491128166</v>
      </c>
      <c r="AG367" s="134"/>
    </row>
    <row r="368" spans="1:33" s="44" customFormat="1" ht="0" customHeight="1" hidden="1">
      <c r="A368" s="60">
        <v>41596</v>
      </c>
      <c r="B368" s="61" t="s">
        <v>256</v>
      </c>
      <c r="C368" s="62" t="s">
        <v>29</v>
      </c>
      <c r="D368" s="63" t="s">
        <v>30</v>
      </c>
      <c r="E368" s="63" t="s">
        <v>31</v>
      </c>
      <c r="F368" s="63" t="s">
        <v>37</v>
      </c>
      <c r="G368" s="63" t="s">
        <v>38</v>
      </c>
      <c r="H368" s="63" t="s">
        <v>34</v>
      </c>
      <c r="I368" s="63" t="s">
        <v>34</v>
      </c>
      <c r="J368" s="94">
        <f t="normal">IF(AE368="-","-",(AE368/AG368)*$AI$1)</f>
        <v>782.663894891925</v>
      </c>
      <c r="K368" s="94">
        <f t="normal">MAX(J368:J370)</f>
        <v>782.663894891925</v>
      </c>
      <c r="L368" s="61">
        <f t="normal">IF(A368=0,"",(K368-K369)/K369)</f>
        <v>0.107274405985376</v>
      </c>
      <c r="M368" s="94">
        <f t="normal">IF(J368="-","-",AVERAGE(J368:J370))</f>
        <v>737.460477012972</v>
      </c>
      <c r="N368" s="94">
        <f t="normal">IF(AF368="-","-",(AF368/AG368)*$AI$1)</f>
        <v>263.591526687631</v>
      </c>
      <c r="O368" s="94">
        <f t="normal">MAX(N368:N370)</f>
        <v>263.591526687631</v>
      </c>
      <c r="P368" s="61">
        <f t="normal">IF(A368=0,"",(O368-O369)/O369)</f>
        <v>0.108237734596557</v>
      </c>
      <c r="Q368" s="94">
        <f t="normal">IF(N368="-","-",AVERAGE(N368:N370))</f>
        <v>251.368209438396</v>
      </c>
      <c r="R368" s="61">
        <f t="normal">IF(Q368="-","-",Q368/M368)</f>
        <v>0.340856516754015</v>
      </c>
      <c r="S368" s="101">
        <v>93.2312966817682</v>
      </c>
      <c r="T368" s="102">
        <f t="normal">AVERAGE(S368:S370)*10</f>
        <v>933.156389054158</v>
      </c>
      <c r="U368" s="101">
        <f t="normal">((LARGE(S368:S370,1))-(SMALL(S368:S370,1)))/(((LARGE(S368:S370,1))+(SMALL(S368:S370,1)))/2)*100</f>
        <v>0.159021417776475</v>
      </c>
      <c r="V368" s="101">
        <f t="shared" si="136"/>
        <v>99.6453993853587</v>
      </c>
      <c r="W368" s="102">
        <f t="normal">AVERAGE(V368:V370)*10</f>
        <v>996.456535197765</v>
      </c>
      <c r="X368" s="101">
        <f t="normal">((LARGE(V368:V370,1))-(SMALL(V368:V370,1)))/(((LARGE(V368:V370,1))+(SMALL(V368:V370,1)))/2)*100</f>
        <v>0.00471096194004233</v>
      </c>
      <c r="Y368" s="101">
        <v>0.354600614641265</v>
      </c>
      <c r="Z368" s="94" t="s">
        <v>34</v>
      </c>
      <c r="AA368" s="111" t="str">
        <f t="normal">IF(Z368="-","-",AVERAGE(Z368:Z370))</f>
        <v>-</v>
      </c>
      <c r="AB368" s="102" t="s">
        <v>34</v>
      </c>
      <c r="AC368" s="112" t="str">
        <f t="shared" ref="AC368" si="138">IF(AB368="-","-",AVERAGE(AB368:AB370))</f>
        <v>-</v>
      </c>
      <c r="AD368" s="113"/>
      <c r="AE368" s="94">
        <v>728.819517678527</v>
      </c>
      <c r="AF368" s="94">
        <v>245.457405916436</v>
      </c>
      <c r="AG368" s="134">
        <v>1.0057</v>
      </c>
    </row>
    <row r="369" spans="1:33" s="44" customFormat="1" customHeight="0">
      <c r="A369" s="60"/>
      <c r="B369" s="61" t="s">
        <v>256</v>
      </c>
      <c r="C369" s="62"/>
      <c r="D369" s="63"/>
      <c r="E369" s="63"/>
      <c r="F369" s="63"/>
      <c r="G369" s="63"/>
      <c r="H369" s="63"/>
      <c r="I369" s="63"/>
      <c r="J369" s="94">
        <f t="normal">IF(AE369="-","-",(AE369/AG368)*$AI$1)</f>
        <v>722.879293827624</v>
      </c>
      <c r="K369" s="94">
        <f t="normal">MIN(J368:J370)</f>
        <v>706.838242319368</v>
      </c>
      <c r="L369" s="61"/>
      <c r="M369" s="94"/>
      <c r="N369" s="94">
        <f t="normal">IF(AF369="-","-",(AF369/AG368)*$AI$1)</f>
        <v>237.847456785605</v>
      </c>
      <c r="O369" s="94">
        <f t="normal">MIN(N368:N370)</f>
        <v>237.847456785605</v>
      </c>
      <c r="P369" s="61"/>
      <c r="Q369" s="94"/>
      <c r="R369" s="61"/>
      <c r="S369" s="101">
        <v>93.3796723861373</v>
      </c>
      <c r="T369" s="102"/>
      <c r="U369" s="101"/>
      <c r="V369" s="101">
        <f t="shared" si="136"/>
        <v>99.6434334495862</v>
      </c>
      <c r="W369" s="102"/>
      <c r="X369" s="101"/>
      <c r="Y369" s="101">
        <v>0.356566550413826</v>
      </c>
      <c r="Z369" s="94" t="s">
        <v>34</v>
      </c>
      <c r="AA369" s="111"/>
      <c r="AB369" s="102" t="s">
        <v>34</v>
      </c>
      <c r="AC369" s="112"/>
      <c r="AD369" s="113"/>
      <c r="AE369" s="94">
        <v>673.147875743001</v>
      </c>
      <c r="AF369" s="94">
        <v>221.484432675262</v>
      </c>
      <c r="AG369" s="134"/>
    </row>
    <row r="370" spans="1:33" s="44" customFormat="1" customHeight="0">
      <c r="A370" s="60"/>
      <c r="B370" s="61" t="s">
        <v>256</v>
      </c>
      <c r="C370" s="62"/>
      <c r="D370" s="63"/>
      <c r="E370" s="63"/>
      <c r="F370" s="63"/>
      <c r="G370" s="63"/>
      <c r="H370" s="63"/>
      <c r="I370" s="63"/>
      <c r="J370" s="94">
        <f t="normal">IF(AE370="-","-",(AE370/AG368)*$AI$1)</f>
        <v>706.838242319368</v>
      </c>
      <c r="K370" s="94"/>
      <c r="L370" s="61"/>
      <c r="M370" s="94"/>
      <c r="N370" s="94">
        <f t="normal">IF(AF370="-","-",(AF370/AG368)*$AI$1)</f>
        <v>252.665644841952</v>
      </c>
      <c r="O370" s="94"/>
      <c r="P370" s="61"/>
      <c r="Q370" s="94"/>
      <c r="R370" s="61"/>
      <c r="S370" s="101">
        <v>93.3359476483419</v>
      </c>
      <c r="T370" s="102"/>
      <c r="U370" s="101"/>
      <c r="V370" s="101">
        <f t="shared" si="136"/>
        <v>99.6481277243845</v>
      </c>
      <c r="W370" s="102"/>
      <c r="X370" s="101"/>
      <c r="Y370" s="101">
        <v>0.351872275615516</v>
      </c>
      <c r="Z370" s="94" t="s">
        <v>34</v>
      </c>
      <c r="AA370" s="111"/>
      <c r="AB370" s="102" t="s">
        <v>34</v>
      </c>
      <c r="AC370" s="112"/>
      <c r="AD370" s="113"/>
      <c r="AE370" s="94">
        <v>658.210389167211</v>
      </c>
      <c r="AF370" s="94">
        <v>235.28318427551</v>
      </c>
      <c r="AG370" s="134"/>
    </row>
    <row r="371" spans="1:33" s="44" customFormat="1" ht="15" customHeight="1">
      <c r="A371" s="60">
        <v>41596</v>
      </c>
      <c r="B371" s="61" t="s">
        <v>257</v>
      </c>
      <c r="C371" s="62" t="s">
        <v>29</v>
      </c>
      <c r="D371" s="63" t="s">
        <v>30</v>
      </c>
      <c r="E371" s="63" t="s">
        <v>31</v>
      </c>
      <c r="F371" s="63" t="s">
        <v>32</v>
      </c>
      <c r="G371" s="63" t="s">
        <v>33</v>
      </c>
      <c r="H371" s="63" t="s">
        <v>34</v>
      </c>
      <c r="I371" s="63" t="s">
        <v>34</v>
      </c>
      <c r="J371" s="94">
        <f t="normal">IF(AE371="-","-",(AE371/AG371)*$AI$1)</f>
        <v>71.8854529183653</v>
      </c>
      <c r="K371" s="94">
        <f t="normal">MAX(J371:J373)</f>
        <v>86.8445858605946</v>
      </c>
      <c r="L371" s="61">
        <f t="normal">IF(A371=0,"",(K371-K372)/K372)</f>
        <v>0.20809680310726</v>
      </c>
      <c r="M371" s="94">
        <f t="normal">IF(J371="-","-",AVERAGE(J371:J373))</f>
        <v>80.7914885154619</v>
      </c>
      <c r="N371" s="94" t="str">
        <f t="normal">IF(AF371="-","-",(AF371/AG371)*$AI$1)</f>
        <v>-</v>
      </c>
      <c r="O371" s="94">
        <f t="normal">MAX(N371:N373)</f>
        <v>0</v>
      </c>
      <c r="P371" s="61" t="e">
        <v>#DIV/0!</v>
      </c>
      <c r="Q371" s="94" t="str">
        <f t="normal">IF(N371="-","-",AVERAGE(N371:N373))</f>
        <v>-</v>
      </c>
      <c r="R371" s="61" t="str">
        <f t="normal">IF(Q371="-","-",Q371/M371)</f>
        <v>-</v>
      </c>
      <c r="S371" s="101">
        <v>2.47908294573387</v>
      </c>
      <c r="T371" s="102">
        <f t="normal">AVERAGE(S371:S373)*10</f>
        <v>24.7175492881206</v>
      </c>
      <c r="U371" s="101">
        <f t="normal">((LARGE(S371:S373,1))-(SMALL(S371:S373,1)))/(((LARGE(S371:S373,1))+(SMALL(S371:S373,1)))/2)*100</f>
        <v>0.592940411397237</v>
      </c>
      <c r="V371" s="101">
        <f t="shared" si="136"/>
        <v>61.2409347300564</v>
      </c>
      <c r="W371" s="102">
        <f t="normal">AVERAGE(V371:V373)*10</f>
        <v>598.289479303992</v>
      </c>
      <c r="X371" s="101">
        <f t="normal">((LARGE(V371:V373,1))-(SMALL(V371:V373,1)))/(((LARGE(V371:V373,1))+(SMALL(V371:V373,1)))/2)*100</f>
        <v>4.72007898684682</v>
      </c>
      <c r="Y371" s="101">
        <v>38.7590652699436</v>
      </c>
      <c r="Z371" s="94" t="s">
        <v>34</v>
      </c>
      <c r="AA371" s="111" t="str">
        <f t="normal">IF(Z371="-","-",AVERAGE(Z371:Z373))</f>
        <v>-</v>
      </c>
      <c r="AB371" s="102" t="s">
        <v>34</v>
      </c>
      <c r="AC371" s="112" t="str">
        <f t="shared" ref="AC371" si="139">IF(AB371="-","-",AVERAGE(AB371:AB373))</f>
        <v>-</v>
      </c>
      <c r="AD371" s="113"/>
      <c r="AE371" s="94">
        <v>66.94</v>
      </c>
      <c r="AF371" s="94" t="s">
        <v>34</v>
      </c>
      <c r="AG371" s="134">
        <v>1.0057</v>
      </c>
    </row>
    <row r="372" spans="1:33" s="44" customFormat="1" customHeight="0">
      <c r="A372" s="60"/>
      <c r="B372" s="61" t="s">
        <v>257</v>
      </c>
      <c r="C372" s="62"/>
      <c r="D372" s="63"/>
      <c r="E372" s="63"/>
      <c r="F372" s="63"/>
      <c r="G372" s="63"/>
      <c r="H372" s="63"/>
      <c r="I372" s="63"/>
      <c r="J372" s="94">
        <f t="normal">IF(AE372="-","-",(AE372/AG371)*$AI$1)</f>
        <v>83.6444267674257</v>
      </c>
      <c r="K372" s="94">
        <f t="normal">MIN(J371:J373)</f>
        <v>71.8854529183653</v>
      </c>
      <c r="L372" s="61"/>
      <c r="M372" s="94"/>
      <c r="N372" s="94" t="str">
        <f t="normal">IF(AF372="-","-",(AF372/AG371)*$AI$1)</f>
        <v>-</v>
      </c>
      <c r="O372" s="94">
        <f t="normal">MIN(N371:N373)</f>
        <v>0</v>
      </c>
      <c r="P372" s="61"/>
      <c r="Q372" s="94"/>
      <c r="R372" s="61"/>
      <c r="S372" s="101">
        <v>2.46442691189024</v>
      </c>
      <c r="T372" s="102"/>
      <c r="U372" s="101"/>
      <c r="V372" s="101">
        <f t="shared" si="136"/>
        <v>58.4169611307421</v>
      </c>
      <c r="W372" s="102"/>
      <c r="X372" s="101"/>
      <c r="Y372" s="101">
        <v>41.5830388692579</v>
      </c>
      <c r="Z372" s="94" t="s">
        <v>34</v>
      </c>
      <c r="AA372" s="111"/>
      <c r="AB372" s="102" t="s">
        <v>34</v>
      </c>
      <c r="AC372" s="112"/>
      <c r="AD372" s="113"/>
      <c r="AE372" s="94">
        <v>77.89</v>
      </c>
      <c r="AF372" s="94" t="s">
        <v>34</v>
      </c>
      <c r="AG372" s="134"/>
    </row>
    <row r="373" spans="1:33" s="44" customFormat="1" customHeight="0">
      <c r="A373" s="60"/>
      <c r="B373" s="61" t="s">
        <v>257</v>
      </c>
      <c r="C373" s="62"/>
      <c r="D373" s="63"/>
      <c r="E373" s="63"/>
      <c r="F373" s="63"/>
      <c r="G373" s="63"/>
      <c r="H373" s="63"/>
      <c r="I373" s="63"/>
      <c r="J373" s="94">
        <f t="normal">IF(AE373="-","-",(AE373/AG371)*$AI$1)</f>
        <v>86.8445858605946</v>
      </c>
      <c r="K373" s="94"/>
      <c r="L373" s="61"/>
      <c r="M373" s="94"/>
      <c r="N373" s="94" t="str">
        <f t="normal">IF(AF373="-","-",(AF373/AG371)*$AI$1)</f>
        <v>-</v>
      </c>
      <c r="O373" s="94"/>
      <c r="P373" s="61"/>
      <c r="Q373" s="94"/>
      <c r="R373" s="61"/>
      <c r="S373" s="101" t="s">
        <v>34</v>
      </c>
      <c r="T373" s="102"/>
      <c r="U373" s="101"/>
      <c r="V373" s="101" t="s">
        <v>34</v>
      </c>
      <c r="W373" s="102"/>
      <c r="X373" s="101"/>
      <c r="Y373" s="101" t="s">
        <v>34</v>
      </c>
      <c r="Z373" s="94" t="s">
        <v>34</v>
      </c>
      <c r="AA373" s="111"/>
      <c r="AB373" s="102" t="s">
        <v>34</v>
      </c>
      <c r="AC373" s="112"/>
      <c r="AD373" s="113"/>
      <c r="AE373" s="94">
        <v>80.87</v>
      </c>
      <c r="AF373" s="94" t="s">
        <v>34</v>
      </c>
      <c r="AG373" s="134"/>
    </row>
    <row r="374" spans="1:33" s="44" customFormat="1" ht="0" customHeight="1" hidden="1">
      <c r="A374" s="60">
        <v>41596</v>
      </c>
      <c r="B374" s="61" t="s">
        <v>258</v>
      </c>
      <c r="C374" s="62" t="s">
        <v>29</v>
      </c>
      <c r="D374" s="63" t="s">
        <v>30</v>
      </c>
      <c r="E374" s="63" t="s">
        <v>31</v>
      </c>
      <c r="F374" s="63" t="s">
        <v>37</v>
      </c>
      <c r="G374" s="63" t="s">
        <v>140</v>
      </c>
      <c r="H374" s="63" t="s">
        <v>34</v>
      </c>
      <c r="I374" s="63" t="s">
        <v>34</v>
      </c>
      <c r="J374" s="94">
        <f t="normal">IF(AE374="-","-",(AE374/AG374)*$AI$1)</f>
        <v>707.459910194959</v>
      </c>
      <c r="K374" s="94">
        <f t="normal">MAX(J374:J376)</f>
        <v>724.7741195801</v>
      </c>
      <c r="L374" s="61">
        <f t="normal">IF(A374=0,"",(K374-K375)/K375)</f>
        <v>0.0461247515779612</v>
      </c>
      <c r="M374" s="94">
        <f t="normal">IF(J374="-","-",AVERAGE(J374:J376))</f>
        <v>708.350696169135</v>
      </c>
      <c r="N374" s="94">
        <f t="normal">IF(AF374="-","-",(AF374/AG374)*$AI$1)</f>
        <v>284.997489174859</v>
      </c>
      <c r="O374" s="94">
        <f t="normal">MAX(N374:N376)</f>
        <v>293.182223447783</v>
      </c>
      <c r="P374" s="61">
        <f t="normal">IF(A374=0,"",(O374-O375)/O375)</f>
        <v>0.0372025016987865</v>
      </c>
      <c r="Q374" s="94">
        <f t="normal">IF(N374="-","-",AVERAGE(N374:N376))</f>
        <v>286.948680496842</v>
      </c>
      <c r="R374" s="61">
        <f t="normal">IF(Q374="-","-",Q374/M374)</f>
        <v>0.405094089761898</v>
      </c>
      <c r="S374" s="101">
        <v>94.6</v>
      </c>
      <c r="T374" s="102">
        <f t="normal">AVERAGE(S374:S376)*10</f>
        <v>946.433333333333</v>
      </c>
      <c r="U374" s="101">
        <f t="normal">((LARGE(S374:S376,1))-(SMALL(S374:S376,1)))/(((LARGE(S374:S376,1))+(SMALL(S374:S376,1)))/2)*100</f>
        <v>0.0950921865920053</v>
      </c>
      <c r="V374" s="101">
        <f t="normal">100-Y374</f>
        <v>99.99</v>
      </c>
      <c r="W374" s="102">
        <f t="normal">AVERAGE(V374:V376)*10</f>
        <v>999.9</v>
      </c>
      <c r="X374" s="101">
        <f t="normal">((LARGE(V374:V376,1))-(SMALL(V374:V376,1)))/(((LARGE(V374:V376,1))+(SMALL(V374:V376,1)))/2)*100</f>
        <v>0</v>
      </c>
      <c r="Y374" s="101">
        <v>0.01</v>
      </c>
      <c r="Z374" s="94" t="s">
        <v>34</v>
      </c>
      <c r="AA374" s="111" t="str">
        <f t="normal">IF(Z374="-","-",AVERAGE(Z374:Z376))</f>
        <v>-</v>
      </c>
      <c r="AB374" s="102" t="s">
        <v>34</v>
      </c>
      <c r="AC374" s="112" t="str">
        <f t="shared" ref="AC374" si="140">IF(AB374="-","-",AVERAGE(AB374:AB376))</f>
        <v>-</v>
      </c>
      <c r="AD374" s="113"/>
      <c r="AE374" s="94">
        <v>658.789288595435</v>
      </c>
      <c r="AF374" s="94">
        <v>265.390717465885</v>
      </c>
      <c r="AG374" s="134">
        <v>1.0057</v>
      </c>
    </row>
    <row r="375" spans="1:33" s="44" customFormat="1" customHeight="0">
      <c r="A375" s="60"/>
      <c r="B375" s="61" t="s">
        <v>258</v>
      </c>
      <c r="C375" s="62"/>
      <c r="D375" s="63"/>
      <c r="E375" s="63"/>
      <c r="F375" s="63"/>
      <c r="G375" s="63"/>
      <c r="H375" s="63"/>
      <c r="I375" s="63"/>
      <c r="J375" s="94">
        <f t="normal">IF(AE375="-","-",(AE375/AG374)*$AI$1)</f>
        <v>692.818058732345</v>
      </c>
      <c r="K375" s="94">
        <f t="normal">MIN(J374:J376)</f>
        <v>692.818058732345</v>
      </c>
      <c r="L375" s="61"/>
      <c r="M375" s="94"/>
      <c r="N375" s="94">
        <f t="normal">IF(AF375="-","-",(AF375/AG374)*$AI$1)</f>
        <v>282.666328867885</v>
      </c>
      <c r="O375" s="94">
        <f t="normal">MIN(N374:N376)</f>
        <v>282.666328867885</v>
      </c>
      <c r="P375" s="61"/>
      <c r="Q375" s="94"/>
      <c r="R375" s="61"/>
      <c r="S375" s="101">
        <v>94.69</v>
      </c>
      <c r="T375" s="102"/>
      <c r="U375" s="101"/>
      <c r="V375" s="101">
        <f t="normal">100-Y375</f>
        <v>99.99</v>
      </c>
      <c r="W375" s="102"/>
      <c r="X375" s="101"/>
      <c r="Y375" s="101">
        <v>0.01</v>
      </c>
      <c r="Z375" s="94" t="s">
        <v>34</v>
      </c>
      <c r="AA375" s="111"/>
      <c r="AB375" s="102" t="s">
        <v>34</v>
      </c>
      <c r="AC375" s="112"/>
      <c r="AD375" s="113"/>
      <c r="AE375" s="94">
        <v>645.15474228437</v>
      </c>
      <c r="AF375" s="94">
        <v>263.219932354104</v>
      </c>
      <c r="AG375" s="134"/>
    </row>
    <row r="376" spans="1:33" s="44" customFormat="1" customHeight="0">
      <c r="A376" s="60"/>
      <c r="B376" s="61" t="s">
        <v>258</v>
      </c>
      <c r="C376" s="62"/>
      <c r="D376" s="63"/>
      <c r="E376" s="63"/>
      <c r="F376" s="63"/>
      <c r="G376" s="63"/>
      <c r="H376" s="63"/>
      <c r="I376" s="63"/>
      <c r="J376" s="94">
        <f t="normal">IF(AE376="-","-",(AE376/AG374)*$AI$1)</f>
        <v>724.7741195801</v>
      </c>
      <c r="K376" s="94"/>
      <c r="L376" s="61"/>
      <c r="M376" s="94"/>
      <c r="N376" s="94">
        <f t="normal">IF(AF376="-","-",(AF376/AG374)*$AI$1)</f>
        <v>293.182223447783</v>
      </c>
      <c r="O376" s="94"/>
      <c r="P376" s="61"/>
      <c r="Q376" s="94"/>
      <c r="R376" s="61"/>
      <c r="S376" s="101">
        <v>94.64</v>
      </c>
      <c r="T376" s="102"/>
      <c r="U376" s="101"/>
      <c r="V376" s="101">
        <f t="normal">100-Y376</f>
        <v>99.99</v>
      </c>
      <c r="W376" s="102"/>
      <c r="X376" s="101"/>
      <c r="Y376" s="101">
        <v>0.01</v>
      </c>
      <c r="Z376" s="94" t="s">
        <v>34</v>
      </c>
      <c r="AA376" s="111"/>
      <c r="AB376" s="102" t="s">
        <v>34</v>
      </c>
      <c r="AC376" s="112"/>
      <c r="AD376" s="113"/>
      <c r="AE376" s="94">
        <v>674.91234450158</v>
      </c>
      <c r="AF376" s="94">
        <v>273.012372334662</v>
      </c>
      <c r="AG376" s="134"/>
    </row>
    <row r="377" spans="1:33" ht="15" customHeight="1">
      <c r="A377" s="70">
        <v>41596</v>
      </c>
      <c r="B377" s="71" t="s">
        <v>259</v>
      </c>
      <c r="C377" s="72" t="s">
        <v>40</v>
      </c>
      <c r="D377" s="6" t="s">
        <v>41</v>
      </c>
      <c r="E377" s="6" t="s">
        <v>42</v>
      </c>
      <c r="F377" s="6" t="s">
        <v>253</v>
      </c>
      <c r="G377" s="6" t="s">
        <v>34</v>
      </c>
      <c r="H377" s="6" t="s">
        <v>260</v>
      </c>
      <c r="I377" s="6" t="s">
        <v>34</v>
      </c>
      <c r="J377" s="97">
        <f t="normal">IF(AE377="-","-",(AE377/AG377)*$AI$1)</f>
        <v>760.571218258007</v>
      </c>
      <c r="K377" s="97">
        <f t="normal">MAX(J377:J379)</f>
        <v>765.087852403786</v>
      </c>
      <c r="L377" s="71">
        <f t="normal">IF(A377=0,"",(K377-K378)/K378)</f>
        <v>0.0316003698761811</v>
      </c>
      <c r="M377" s="97">
        <f t="normal">IF(J377="-","-",AVERAGE(J377:J379))</f>
        <v>755.770154898315</v>
      </c>
      <c r="N377" s="97">
        <f t="normal">IF(AF377="-","-",(AF377/AG377)*$AI$1)</f>
        <v>456.713457188479</v>
      </c>
      <c r="O377" s="97">
        <f t="normal">MAX(N377:N379)</f>
        <v>475.572786674775</v>
      </c>
      <c r="P377" s="71">
        <f t="normal">IF(A377=0,"",(O377-O378)/O378)</f>
        <v>0.0412935708143863</v>
      </c>
      <c r="Q377" s="97">
        <f t="normal">IF(N377="-","-",AVERAGE(N377:N379))</f>
        <v>463.804410930267</v>
      </c>
      <c r="R377" s="71">
        <f t="normal">IF(Q377="-","-",Q377/M377)</f>
        <v>0.613684475265724</v>
      </c>
      <c r="S377" s="103">
        <v>8.87938408896484</v>
      </c>
      <c r="T377" s="104">
        <f t="normal">AVERAGE(S377:S379)*10</f>
        <v>87.7431219161624</v>
      </c>
      <c r="U377" s="103">
        <f t="normal">((LARGE(S377:S379,1))-(SMALL(S377:S379,1)))/(((LARGE(S377:S379,1))+(SMALL(S377:S379,1)))/2)*100</f>
        <v>2.39498880491158</v>
      </c>
      <c r="V377" s="103">
        <f t="normal">100-Y377</f>
        <v>92.4067262217556</v>
      </c>
      <c r="W377" s="104">
        <f t="normal">AVERAGE(V377:V379)*10</f>
        <v>924.518927697583</v>
      </c>
      <c r="X377" s="103">
        <f t="normal">((LARGE(V377:V379,1))-(SMALL(V377:V379,1)))/(((LARGE(V377:V379,1))+(SMALL(V377:V379,1)))/2)*100</f>
        <v>0.0977082169970927</v>
      </c>
      <c r="Y377" s="103">
        <v>7.59327377824436</v>
      </c>
      <c r="Z377" s="97" t="s">
        <v>34</v>
      </c>
      <c r="AA377" s="23" t="str">
        <f t="normal">IF(Z377="-","-",AVERAGE(Z377:Z379))</f>
        <v>-</v>
      </c>
      <c r="AB377" s="104">
        <v>5.242</v>
      </c>
      <c r="AC377" s="24">
        <f t="shared" ref="AC377" si="141">IF(AB377="-","-",AVERAGE(AB377:AB379))</f>
        <v>5.242</v>
      </c>
      <c r="AE377" s="114">
        <v>708.246735372294</v>
      </c>
      <c r="AF377" s="114">
        <v>425.293262865235</v>
      </c>
      <c r="AG377" s="135">
        <v>1.0057</v>
      </c>
    </row>
    <row r="378" spans="1:33">
      <c r="A378" s="70"/>
      <c r="B378" s="71" t="s">
        <v>259</v>
      </c>
      <c r="C378" s="72"/>
      <c r="D378" s="6"/>
      <c r="E378" s="6"/>
      <c r="F378" s="9"/>
      <c r="G378" s="6"/>
      <c r="H378" s="6"/>
      <c r="I378" s="6"/>
      <c r="J378" s="97">
        <f t="normal">IF(AE378="-","-",(AE378/AG377)*$AI$1)</f>
        <v>741.651394033153</v>
      </c>
      <c r="K378" s="97">
        <f t="normal">MIN(J377:J379)</f>
        <v>741.651394033153</v>
      </c>
      <c r="L378" s="71"/>
      <c r="M378" s="97"/>
      <c r="N378" s="97">
        <f t="normal">IF(AF378="-","-",(AF378/AG377)*$AI$1)</f>
        <v>459.126988927547</v>
      </c>
      <c r="O378" s="97">
        <f t="normal">MIN(N377:N379)</f>
        <v>456.713457188479</v>
      </c>
      <c r="P378" s="71"/>
      <c r="Q378" s="97"/>
      <c r="R378" s="71"/>
      <c r="S378" s="103">
        <v>8.66924029426764</v>
      </c>
      <c r="T378" s="104"/>
      <c r="U378" s="103"/>
      <c r="V378" s="103">
        <f t="normal">100-Y378</f>
        <v>92.497059317761</v>
      </c>
      <c r="W378" s="104"/>
      <c r="X378" s="103"/>
      <c r="Y378" s="103">
        <v>7.50294068223897</v>
      </c>
      <c r="Z378" s="97" t="s">
        <v>34</v>
      </c>
      <c r="AA378" s="23"/>
      <c r="AB378" s="104" t="s">
        <v>34</v>
      </c>
      <c r="AC378" s="24"/>
      <c r="AE378" s="114">
        <v>690.628524980687</v>
      </c>
      <c r="AF378" s="114">
        <v>427.540752559661</v>
      </c>
      <c r="AG378" s="135"/>
    </row>
    <row r="379" spans="1:33">
      <c r="A379" s="70"/>
      <c r="B379" s="71" t="s">
        <v>259</v>
      </c>
      <c r="C379" s="72"/>
      <c r="D379" s="6"/>
      <c r="E379" s="6"/>
      <c r="F379" s="9"/>
      <c r="G379" s="6"/>
      <c r="H379" s="6"/>
      <c r="I379" s="6"/>
      <c r="J379" s="97">
        <f t="normal">IF(AE379="-","-",(AE379/AG377)*$AI$1)</f>
        <v>765.087852403786</v>
      </c>
      <c r="K379" s="97"/>
      <c r="L379" s="71"/>
      <c r="M379" s="97"/>
      <c r="N379" s="97">
        <f t="normal">IF(AF379="-","-",(AF379/AG377)*$AI$1)</f>
        <v>475.572786674775</v>
      </c>
      <c r="O379" s="97"/>
      <c r="P379" s="71"/>
      <c r="Q379" s="97"/>
      <c r="R379" s="71"/>
      <c r="S379" s="103" t="s">
        <v>34</v>
      </c>
      <c r="T379" s="104"/>
      <c r="U379" s="103"/>
      <c r="V379" s="103" t="s">
        <v>34</v>
      </c>
      <c r="W379" s="104"/>
      <c r="X379" s="103"/>
      <c r="Y379" s="103" t="s">
        <v>34</v>
      </c>
      <c r="Z379" s="97" t="s">
        <v>34</v>
      </c>
      <c r="AA379" s="23"/>
      <c r="AB379" s="104" t="s">
        <v>34</v>
      </c>
      <c r="AC379" s="24"/>
      <c r="AE379" s="114">
        <v>712.452641817118</v>
      </c>
      <c r="AF379" s="114">
        <v>442.855140332242</v>
      </c>
      <c r="AG379" s="135"/>
    </row>
    <row r="380" spans="1:33">
      <c r="A380" s="70">
        <v>41596</v>
      </c>
      <c r="B380" s="71" t="s">
        <v>261</v>
      </c>
      <c r="C380" s="72" t="s">
        <v>40</v>
      </c>
      <c r="D380" s="6" t="s">
        <v>41</v>
      </c>
      <c r="E380" s="6" t="s">
        <v>233</v>
      </c>
      <c r="F380" s="6" t="s">
        <v>253</v>
      </c>
      <c r="G380" s="6" t="s">
        <v>262</v>
      </c>
      <c r="H380" s="6" t="s">
        <v>263</v>
      </c>
      <c r="I380" s="6" t="s">
        <v>34</v>
      </c>
      <c r="J380" s="97">
        <f t="normal">IF(AE380="-","-",(AE380/AG380)*$AI$1)</f>
        <v>663.370270128058</v>
      </c>
      <c r="K380" s="97">
        <f t="normal">MAX(J380:J382)</f>
        <v>663.370270128058</v>
      </c>
      <c r="L380" s="71">
        <f t="normal">IF(A380=0,"",(K380-K381)/K381)</f>
        <v>0.0104424805954568</v>
      </c>
      <c r="M380" s="97">
        <f t="normal">IF(J380="-","-",AVERAGE(J380:J382))</f>
        <v>659.933446347677</v>
      </c>
      <c r="N380" s="97">
        <f t="normal">IF(AF380="-","-",(AF380/AG380)*$AI$1)</f>
        <v>410.678481501855</v>
      </c>
      <c r="O380" s="97">
        <f t="normal">MAX(N380:N382)</f>
        <v>410.678481501855</v>
      </c>
      <c r="P380" s="71">
        <f t="normal">IF(A380=0,"",(O380-O381)/O381)</f>
        <v>0.0793141690704651</v>
      </c>
      <c r="Q380" s="97">
        <f t="normal">IF(N380="-","-",AVERAGE(N380:N382))</f>
        <v>394.383515481253</v>
      </c>
      <c r="R380" s="71">
        <f t="normal">IF(Q380="-","-",Q380/M380)</f>
        <v>0.597611043452822</v>
      </c>
      <c r="S380" s="103">
        <v>32.8946845306723</v>
      </c>
      <c r="T380" s="104">
        <f t="normal">AVERAGE(S380:S382)*10</f>
        <v>326.073636038091</v>
      </c>
      <c r="U380" s="103">
        <f t="normal">((LARGE(S380:S382,1))-(SMALL(S380:S382,1)))/(((LARGE(S380:S382,1))+(SMALL(S380:S382,1)))/2)*100</f>
        <v>1.76230700742507</v>
      </c>
      <c r="V380" s="103">
        <f t="normal">100-Y380</f>
        <v>91.0895576504714</v>
      </c>
      <c r="W380" s="104">
        <f t="normal">AVERAGE(V380:V382)*10</f>
        <v>909.711292232338</v>
      </c>
      <c r="X380" s="103">
        <f t="normal">((LARGE(V380:V382,1))-(SMALL(V380:V382,1)))/(((LARGE(V380:V382,1))+(SMALL(V380:V382,1)))/2)*100</f>
        <v>0.260364861355077</v>
      </c>
      <c r="Y380" s="103">
        <v>8.91044234952859</v>
      </c>
      <c r="Z380" s="97" t="s">
        <v>34</v>
      </c>
      <c r="AA380" s="23" t="s">
        <v>34</v>
      </c>
      <c r="AB380" s="104" t="s">
        <v>34</v>
      </c>
      <c r="AC380" s="24" t="str">
        <f t="shared" ref="AC380" si="142">IF(AB380="-","-",AVERAGE(AB380:AB382))</f>
        <v>-</v>
      </c>
      <c r="AE380" s="114">
        <v>617.732852470174</v>
      </c>
      <c r="AF380" s="114">
        <v>382.42532300594</v>
      </c>
      <c r="AG380" s="135">
        <v>1.0057</v>
      </c>
    </row>
    <row r="381" spans="1:33">
      <c r="A381" s="70"/>
      <c r="B381" s="71" t="s">
        <v>261</v>
      </c>
      <c r="C381" s="72"/>
      <c r="D381" s="6"/>
      <c r="E381" s="6"/>
      <c r="F381" s="9"/>
      <c r="G381" s="6"/>
      <c r="H381" s="6"/>
      <c r="I381" s="6"/>
      <c r="J381" s="97">
        <f t="normal">IF(AE381="-","-",(AE381/AG380)*$AI$1)</f>
        <v>659.915440059375</v>
      </c>
      <c r="K381" s="97">
        <f t="normal">MIN(J380:J382)</f>
        <v>656.5146288556</v>
      </c>
      <c r="L381" s="71"/>
      <c r="M381" s="97"/>
      <c r="N381" s="97">
        <f t="normal">IF(AF381="-","-",(AF381/AG380)*$AI$1)</f>
        <v>391.972583631895</v>
      </c>
      <c r="O381" s="97">
        <f t="normal">MIN(N380:N382)</f>
        <v>380.499481310008</v>
      </c>
      <c r="P381" s="71"/>
      <c r="Q381" s="97"/>
      <c r="R381" s="71"/>
      <c r="S381" s="103">
        <v>32.3200426769458</v>
      </c>
      <c r="T381" s="104"/>
      <c r="U381" s="103"/>
      <c r="V381" s="103">
        <f t="normal">100-Y381</f>
        <v>90.8527007959962</v>
      </c>
      <c r="W381" s="104"/>
      <c r="X381" s="103"/>
      <c r="Y381" s="103">
        <v>9.14729920400382</v>
      </c>
      <c r="Z381" s="97" t="s">
        <v>34</v>
      </c>
      <c r="AA381" s="23"/>
      <c r="AB381" s="104" t="s">
        <v>34</v>
      </c>
      <c r="AC381" s="24"/>
      <c r="AE381" s="114">
        <v>614.515701914549</v>
      </c>
      <c r="AF381" s="114">
        <v>365.00632162833</v>
      </c>
      <c r="AG381" s="135"/>
    </row>
    <row r="382" spans="1:33">
      <c r="A382" s="70"/>
      <c r="B382" s="71" t="s">
        <v>261</v>
      </c>
      <c r="C382" s="72"/>
      <c r="D382" s="6"/>
      <c r="E382" s="6"/>
      <c r="F382" s="9"/>
      <c r="G382" s="6"/>
      <c r="H382" s="6"/>
      <c r="I382" s="6"/>
      <c r="J382" s="97">
        <f t="normal">IF(AE382="-","-",(AE382/AG380)*$AI$1)</f>
        <v>656.5146288556</v>
      </c>
      <c r="K382" s="97"/>
      <c r="L382" s="71"/>
      <c r="M382" s="97"/>
      <c r="N382" s="97">
        <f t="normal">IF(AF382="-","-",(AF382/AG380)*$AI$1)</f>
        <v>380.499481310008</v>
      </c>
      <c r="O382" s="97"/>
      <c r="P382" s="71"/>
      <c r="Q382" s="97"/>
      <c r="R382" s="71"/>
      <c r="S382" s="103" t="s">
        <v>34</v>
      </c>
      <c r="T382" s="104"/>
      <c r="U382" s="103"/>
      <c r="V382" s="103" t="s">
        <v>34</v>
      </c>
      <c r="W382" s="104"/>
      <c r="X382" s="103"/>
      <c r="Y382" s="103" t="s">
        <v>34</v>
      </c>
      <c r="Z382" s="97" t="s">
        <v>34</v>
      </c>
      <c r="AA382" s="23"/>
      <c r="AB382" s="104" t="s">
        <v>34</v>
      </c>
      <c r="AC382" s="24"/>
      <c r="AE382" s="114">
        <v>611.348853925997</v>
      </c>
      <c r="AF382" s="114">
        <v>354.322526253218</v>
      </c>
      <c r="AG382" s="135"/>
    </row>
    <row r="383" spans="1:33">
      <c r="A383" s="73">
        <v>41596</v>
      </c>
      <c r="B383" s="74" t="s">
        <v>264</v>
      </c>
      <c r="C383" s="86" t="s">
        <v>265</v>
      </c>
      <c r="D383" s="87" t="s">
        <v>41</v>
      </c>
      <c r="E383" s="87" t="s">
        <v>266</v>
      </c>
      <c r="F383" s="9" t="s">
        <v>267</v>
      </c>
      <c r="G383" s="9" t="s">
        <v>268</v>
      </c>
      <c r="H383" s="9" t="s">
        <v>34</v>
      </c>
      <c r="I383" s="9" t="s">
        <v>34</v>
      </c>
      <c r="J383" s="98">
        <f t="normal">IF(AE383="-","-",(AE383/AG383)*$AI$1)</f>
        <v>1794.88064678081</v>
      </c>
      <c r="K383" s="98">
        <f t="normal">MAX(J383:J385)</f>
        <v>1794.88064678081</v>
      </c>
      <c r="L383" s="74">
        <f t="normal">IF(A383=0,"",(K383-K384)/K384)</f>
        <v>0.820345590895876</v>
      </c>
      <c r="M383" s="98">
        <f t="normal">IF(J383="-","-",AVERAGE(J383:J385))</f>
        <v>1444.80755269756</v>
      </c>
      <c r="N383" s="98">
        <f t="normal">IF(AF383="-","-",(AF383/AG383)*$AI$1)</f>
        <v>437.037247666927</v>
      </c>
      <c r="O383" s="98">
        <f t="normal">MAX(N383:N385)</f>
        <v>685.214747792958</v>
      </c>
      <c r="P383" s="74">
        <f t="normal">IF(A383=0,"",(O383-O384)/O384)</f>
        <v>0.965049161750311</v>
      </c>
      <c r="Q383" s="98">
        <f t="normal">IF(N383="-","-",AVERAGE(N383:N385))</f>
        <v>490.317688908674</v>
      </c>
      <c r="R383" s="74">
        <f t="normal">IF(Q383="-","-",Q383/M383)</f>
        <v>0.339365397137644</v>
      </c>
      <c r="S383" s="105">
        <v>0.124197976678865</v>
      </c>
      <c r="T383" s="106">
        <f t="normal">AVERAGE(S383:S385)*10</f>
        <v>1.27822712074482</v>
      </c>
      <c r="U383" s="105">
        <f t="normal">((LARGE(S383:S385,1))-(SMALL(S383:S385,1)))/(((LARGE(S383:S385,1))+(SMALL(S383:S385,1)))/2)*100</f>
        <v>4.97526462315962</v>
      </c>
      <c r="V383" s="105">
        <f t="normal">100-Y383</f>
        <v>73.1164383561507</v>
      </c>
      <c r="W383" s="106">
        <f t="normal">AVERAGE(V383:V385)*10</f>
        <v>733.815662034324</v>
      </c>
      <c r="X383" s="105">
        <f t="normal">((LARGE(V383:V385,1))-(SMALL(V383:V385,1)))/(((LARGE(V383:V385,1))+(SMALL(V383:V385,1)))/2)*100</f>
        <v>0.91212584170598</v>
      </c>
      <c r="Y383" s="105">
        <v>26.8835616438493</v>
      </c>
      <c r="Z383" s="98" t="s">
        <v>34</v>
      </c>
      <c r="AA383" s="115" t="str">
        <f t="normal">IF(Z383="-","-",AVERAGE(Z383:Z385))</f>
        <v>-</v>
      </c>
      <c r="AB383" s="106">
        <v>6.41</v>
      </c>
      <c r="AC383" s="116">
        <f t="shared" ref="AC383" si="143">IF(AB383="-","-",AVERAGE(AB383:AB385))</f>
        <v>6.41</v>
      </c>
      <c r="AE383" s="114">
        <v>1671.39950598839</v>
      </c>
      <c r="AF383" s="114">
        <v>406.970703683915</v>
      </c>
      <c r="AG383" s="135">
        <v>1.0057</v>
      </c>
    </row>
    <row r="384" spans="1:33">
      <c r="A384" s="73"/>
      <c r="B384" s="74" t="s">
        <v>264</v>
      </c>
      <c r="C384" s="89"/>
      <c r="D384" s="15"/>
      <c r="E384" s="15"/>
      <c r="F384" s="9"/>
      <c r="G384" s="9"/>
      <c r="H384" s="9"/>
      <c r="I384" s="9"/>
      <c r="J384" s="98">
        <f t="normal">IF(AE384="-","-",(AE384/AG383)*$AI$1)</f>
        <v>986.010928780544</v>
      </c>
      <c r="K384" s="98">
        <f t="normal">MIN(J383:J385)</f>
        <v>986.010928780544</v>
      </c>
      <c r="L384" s="74"/>
      <c r="M384" s="98"/>
      <c r="N384" s="98">
        <f t="normal">IF(AF384="-","-",(AF384/AG383)*$AI$1)</f>
        <v>348.701071266137</v>
      </c>
      <c r="O384" s="98">
        <f t="normal">MIN(N383:N385)</f>
        <v>348.701071266137</v>
      </c>
      <c r="P384" s="74"/>
      <c r="Q384" s="98"/>
      <c r="R384" s="74"/>
      <c r="S384" s="105">
        <v>0.128735368220698</v>
      </c>
      <c r="T384" s="106"/>
      <c r="U384" s="105"/>
      <c r="V384" s="105">
        <f t="normal">100-Y384</f>
        <v>73.2418524871504</v>
      </c>
      <c r="W384" s="106"/>
      <c r="X384" s="105"/>
      <c r="Y384" s="105">
        <v>26.7581475128496</v>
      </c>
      <c r="Z384" s="98" t="s">
        <v>34</v>
      </c>
      <c r="AA384" s="115"/>
      <c r="AB384" s="106" t="s">
        <v>34</v>
      </c>
      <c r="AC384" s="116"/>
      <c r="AE384" s="114">
        <v>918.177028772771</v>
      </c>
      <c r="AF384" s="114">
        <v>324.711729048476</v>
      </c>
      <c r="AG384" s="135"/>
    </row>
    <row r="385" spans="1:33">
      <c r="A385" s="73"/>
      <c r="B385" s="74" t="s">
        <v>264</v>
      </c>
      <c r="C385" s="91"/>
      <c r="D385" s="18"/>
      <c r="E385" s="18"/>
      <c r="F385" s="9"/>
      <c r="G385" s="9"/>
      <c r="H385" s="9"/>
      <c r="I385" s="9"/>
      <c r="J385" s="98">
        <v>1553.53108253132</v>
      </c>
      <c r="K385" s="98"/>
      <c r="L385" s="74"/>
      <c r="M385" s="98"/>
      <c r="N385" s="98">
        <f t="normal">IF(AF385="-","-",(AF385/AG383)*$AI$1)</f>
        <v>685.214747792958</v>
      </c>
      <c r="O385" s="98"/>
      <c r="P385" s="74"/>
      <c r="Q385" s="98"/>
      <c r="R385" s="74"/>
      <c r="S385" s="105">
        <v>0.130534791323883</v>
      </c>
      <c r="T385" s="106"/>
      <c r="U385" s="105"/>
      <c r="V385" s="105">
        <f t="normal">100-Y385</f>
        <v>73.7864077669961</v>
      </c>
      <c r="W385" s="106"/>
      <c r="X385" s="105"/>
      <c r="Y385" s="105">
        <v>26.2135922330039</v>
      </c>
      <c r="Z385" s="98" t="s">
        <v>34</v>
      </c>
      <c r="AA385" s="115"/>
      <c r="AB385" s="106" t="s">
        <v>34</v>
      </c>
      <c r="AC385" s="116"/>
      <c r="AE385" s="114">
        <v>1446.65389787199</v>
      </c>
      <c r="AF385" s="114">
        <v>638.074510977202</v>
      </c>
      <c r="AG385" s="135"/>
    </row>
    <row r="386" spans="1:33" ht="15" customHeight="1">
      <c r="A386" s="70">
        <v>41596</v>
      </c>
      <c r="B386" s="71" t="s">
        <v>269</v>
      </c>
      <c r="C386" s="72" t="s">
        <v>40</v>
      </c>
      <c r="D386" s="6" t="s">
        <v>41</v>
      </c>
      <c r="E386" s="6" t="s">
        <v>42</v>
      </c>
      <c r="F386" s="6" t="s">
        <v>43</v>
      </c>
      <c r="G386" s="6" t="s">
        <v>34</v>
      </c>
      <c r="H386" s="6" t="s">
        <v>270</v>
      </c>
      <c r="I386" s="6" t="s">
        <v>34</v>
      </c>
      <c r="J386" s="97">
        <f t="normal">IF(AE386="-","-",(AE386/AG386)*$AI$1)</f>
        <v>513.825751298056</v>
      </c>
      <c r="K386" s="97">
        <f t="normal">MAX(J386:J388)</f>
        <v>576.397182654336</v>
      </c>
      <c r="L386" s="71">
        <f t="normal">IF(A386=0,"",(K386-K387)/K387)</f>
        <v>0.121775584812961</v>
      </c>
      <c r="M386" s="97">
        <f t="normal">IF(J386="-","-",AVERAGE(J386:J388))</f>
        <v>538.877052063734</v>
      </c>
      <c r="N386" s="97">
        <f t="normal">IF(AF386="-","-",(AF386/AG386)*$AI$1)</f>
        <v>190.946170096479</v>
      </c>
      <c r="O386" s="97">
        <f t="normal">MAX(N386:N388)</f>
        <v>201.522425379015</v>
      </c>
      <c r="P386" s="71">
        <f t="normal">IF(A386=0,"",(O386-O387)/O387)</f>
        <v>0.120433613947947</v>
      </c>
      <c r="Q386" s="97">
        <f t="normal">IF(N386="-","-",AVERAGE(N386:N388))</f>
        <v>190.776566079975</v>
      </c>
      <c r="R386" s="71">
        <f t="normal">IF(Q386="-","-",Q386/M386)</f>
        <v>0.35402614631549</v>
      </c>
      <c r="S386" s="103">
        <v>1.20445165694034</v>
      </c>
      <c r="T386" s="104">
        <f t="normal">AVERAGE(S386:S388)*10</f>
        <v>12.067251122029</v>
      </c>
      <c r="U386" s="103">
        <f t="normal">((LARGE(S386:S388,1))-(SMALL(S386:S388,1)))/(((LARGE(S386:S388,1))+(SMALL(S386:S388,1)))/2)*100</f>
        <v>0.376797538987105</v>
      </c>
      <c r="V386" s="103">
        <f t="normal">100-Y386</f>
        <v>80.2777256520935</v>
      </c>
      <c r="W386" s="104">
        <f t="normal">AVERAGE(V386:V388)*10</f>
        <v>799.724049774692</v>
      </c>
      <c r="X386" s="103">
        <f t="normal">((LARGE(V386:V388,1))-(SMALL(V386:V388,1)))/(((LARGE(V386:V388,1))+(SMALL(V386:V388,1)))/2)*100</f>
        <v>0.763565069001655</v>
      </c>
      <c r="Y386" s="103">
        <v>19.7222743479065</v>
      </c>
      <c r="Z386" s="97" t="s">
        <v>34</v>
      </c>
      <c r="AA386" s="23" t="str">
        <f t="normal">IF(Z386="-","-",AVERAGE(Z386:Z388))</f>
        <v>-</v>
      </c>
      <c r="AB386" s="104">
        <v>5.156</v>
      </c>
      <c r="AC386" s="24">
        <f t="shared" ref="AC386" si="144">IF(AB386="-","-",AVERAGE(AB386:AB388))</f>
        <v>5.156</v>
      </c>
      <c r="AE386" s="114">
        <v>478.476442667088</v>
      </c>
      <c r="AF386" s="114">
        <v>177.809780801879</v>
      </c>
      <c r="AG386" s="135">
        <v>1.0057</v>
      </c>
    </row>
    <row r="387" spans="1:33">
      <c r="A387" s="70"/>
      <c r="B387" s="71" t="s">
        <v>269</v>
      </c>
      <c r="C387" s="72"/>
      <c r="D387" s="6"/>
      <c r="E387" s="6"/>
      <c r="F387" s="9"/>
      <c r="G387" s="6"/>
      <c r="H387" s="6"/>
      <c r="I387" s="6"/>
      <c r="J387" s="97">
        <f t="normal">IF(AE387="-","-",(AE387/AG386)*$AI$1)</f>
        <v>526.40822223881</v>
      </c>
      <c r="K387" s="97">
        <f t="normal">MIN(J386:J388)</f>
        <v>513.825751298056</v>
      </c>
      <c r="L387" s="71"/>
      <c r="M387" s="97"/>
      <c r="N387" s="97">
        <f t="normal">IF(AF387="-","-",(AF387/AG386)*$AI$1)</f>
        <v>179.861102764431</v>
      </c>
      <c r="O387" s="97">
        <f t="normal">MIN(N386:N388)</f>
        <v>179.861102764431</v>
      </c>
      <c r="P387" s="71"/>
      <c r="Q387" s="97"/>
      <c r="R387" s="71"/>
      <c r="S387" s="103">
        <v>1.20899856746546</v>
      </c>
      <c r="T387" s="104"/>
      <c r="U387" s="103"/>
      <c r="V387" s="103">
        <f t="normal">100-Y387</f>
        <v>79.667084302845</v>
      </c>
      <c r="W387" s="104"/>
      <c r="X387" s="103"/>
      <c r="Y387" s="103">
        <v>20.332915697155</v>
      </c>
      <c r="Z387" s="97" t="s">
        <v>34</v>
      </c>
      <c r="AA387" s="23"/>
      <c r="AB387" s="104" t="s">
        <v>34</v>
      </c>
      <c r="AC387" s="24"/>
      <c r="AE387" s="114">
        <v>490.193286208862</v>
      </c>
      <c r="AF387" s="114">
        <v>167.487325046471</v>
      </c>
      <c r="AG387" s="135"/>
    </row>
    <row r="388" spans="1:33">
      <c r="A388" s="70"/>
      <c r="B388" s="71" t="s">
        <v>269</v>
      </c>
      <c r="C388" s="72"/>
      <c r="D388" s="6"/>
      <c r="E388" s="6"/>
      <c r="F388" s="9"/>
      <c r="G388" s="6"/>
      <c r="H388" s="6"/>
      <c r="I388" s="6"/>
      <c r="J388" s="97">
        <f t="normal">IF(AE388="-","-",(AE388/AG386)*$AI$1)</f>
        <v>576.397182654336</v>
      </c>
      <c r="K388" s="97"/>
      <c r="L388" s="71"/>
      <c r="M388" s="97"/>
      <c r="N388" s="97">
        <f t="normal">IF(AF388="-","-",(AF388/AG386)*$AI$1)</f>
        <v>201.522425379015</v>
      </c>
      <c r="O388" s="97"/>
      <c r="P388" s="71"/>
      <c r="Q388" s="97"/>
      <c r="R388" s="71"/>
      <c r="S388" s="103" t="s">
        <v>34</v>
      </c>
      <c r="T388" s="104"/>
      <c r="U388" s="103"/>
      <c r="V388" s="103" t="s">
        <v>34</v>
      </c>
      <c r="W388" s="104"/>
      <c r="X388" s="103"/>
      <c r="Y388" s="103" t="s">
        <v>34</v>
      </c>
      <c r="Z388" s="97" t="s">
        <v>34</v>
      </c>
      <c r="AA388" s="23"/>
      <c r="AB388" s="104" t="s">
        <v>34</v>
      </c>
      <c r="AC388" s="24"/>
      <c r="AE388" s="114">
        <v>536.743191292098</v>
      </c>
      <c r="AF388" s="114">
        <v>187.658428892292</v>
      </c>
      <c r="AG388" s="135"/>
    </row>
    <row r="389" spans="1:33" s="44" customFormat="1" customHeight="0">
      <c r="A389" s="73">
        <v>41596</v>
      </c>
      <c r="B389" s="74" t="s">
        <v>271</v>
      </c>
      <c r="C389" s="86" t="s">
        <v>40</v>
      </c>
      <c r="D389" s="87" t="s">
        <v>41</v>
      </c>
      <c r="E389" s="87" t="s">
        <v>42</v>
      </c>
      <c r="F389" s="9" t="s">
        <v>43</v>
      </c>
      <c r="G389" s="9" t="s">
        <v>34</v>
      </c>
      <c r="H389" s="9" t="s">
        <v>270</v>
      </c>
      <c r="I389" s="9" t="s">
        <v>34</v>
      </c>
      <c r="J389" s="98">
        <f t="normal">IF(AE389="-","-",(AE389/AG389)*$AI$1)</f>
        <v>152.883892886227</v>
      </c>
      <c r="K389" s="98">
        <f t="normal">MAX(J389:J391)</f>
        <v>152.883892886227</v>
      </c>
      <c r="L389" s="74">
        <f t="normal">IF(A389=0,"",(K389-K390)/K390)</f>
        <v>0.157422499579485</v>
      </c>
      <c r="M389" s="98">
        <f t="normal">IF(J389="-","-",AVERAGE(J389:J391))</f>
        <v>143.1338227394</v>
      </c>
      <c r="N389" s="98">
        <f t="normal">IF(AF389="-","-",(AF389/AG389)*$AI$1)</f>
        <v>8.26426714085616</v>
      </c>
      <c r="O389" s="98">
        <f t="normal">MAX(N389:N391)</f>
        <v>8.26426714085616</v>
      </c>
      <c r="P389" s="74">
        <f t="normal">IF(A389=0,"",(O389-O390)/O390)</f>
        <v>2.19998850034061</v>
      </c>
      <c r="Q389" s="98">
        <f t="normal">IF(N389="-","-",AVERAGE(N389:N391))</f>
        <v>5.01209827886242</v>
      </c>
      <c r="R389" s="74">
        <f t="normal">IF(Q389="-","-",Q389/M389)</f>
        <v>0.0350168687102545</v>
      </c>
      <c r="S389" s="105">
        <v>1.1738726946137</v>
      </c>
      <c r="T389" s="106">
        <f t="normal">AVERAGE(S389:S391)*10</f>
        <v>11.7604616164934</v>
      </c>
      <c r="U389" s="105">
        <f t="normal">((LARGE(S389:S391,1))-(SMALL(S389:S391,1)))/(((LARGE(S389:S391,1))+(SMALL(S389:S391,1)))/2)*100</f>
        <v>0.369622742120403</v>
      </c>
      <c r="V389" s="105">
        <f t="normal">100-Y389</f>
        <v>40.3396226415105</v>
      </c>
      <c r="W389" s="106">
        <f t="normal">AVERAGE(V389:V391)*10</f>
        <v>405.23041392534</v>
      </c>
      <c r="X389" s="105">
        <f t="normal">((LARGE(V389:V391,1))-(SMALL(V389:V391,1)))/(((LARGE(V389:V391,1))+(SMALL(V389:V391,1)))/2)*100</f>
        <v>0.905256588451884</v>
      </c>
      <c r="Y389" s="105">
        <v>59.6603773584895</v>
      </c>
      <c r="Z389" s="98" t="s">
        <v>34</v>
      </c>
      <c r="AA389" s="115" t="str">
        <f t="normal">IF(Z389="-","-",AVERAGE(Z389:Z391))</f>
        <v>-</v>
      </c>
      <c r="AB389" s="106">
        <v>6.841</v>
      </c>
      <c r="AC389" s="116">
        <f t="shared" ref="AC389" si="145">IF(AB389="-","-",AVERAGE(AB389:AB391))</f>
        <v>6.841</v>
      </c>
      <c r="AE389" s="114">
        <v>142.366047292295</v>
      </c>
      <c r="AF389" s="114">
        <v>7.69571616996207</v>
      </c>
      <c r="AG389" s="135">
        <v>1.0057</v>
      </c>
    </row>
    <row r="390" spans="1:33" s="44" customFormat="1" customHeight="0">
      <c r="A390" s="73"/>
      <c r="B390" s="74" t="s">
        <v>271</v>
      </c>
      <c r="C390" s="89"/>
      <c r="D390" s="15"/>
      <c r="E390" s="15"/>
      <c r="F390" s="9"/>
      <c r="G390" s="9"/>
      <c r="H390" s="9"/>
      <c r="I390" s="9"/>
      <c r="J390" s="98">
        <f t="normal">IF(AE390="-","-",(AE390/AG389)*$AI$1)</f>
        <v>132.0899610486</v>
      </c>
      <c r="K390" s="98">
        <f t="normal">MIN(J389:J391)</f>
        <v>132.0899610486</v>
      </c>
      <c r="L390" s="74"/>
      <c r="M390" s="98"/>
      <c r="N390" s="98">
        <f t="normal">IF(AF390="-","-",(AF390/AG389)*$AI$1)</f>
        <v>4.18943493329571</v>
      </c>
      <c r="O390" s="98">
        <f t="normal">MIN(N389:N391)</f>
        <v>2.5825927624354</v>
      </c>
      <c r="P390" s="74"/>
      <c r="Q390" s="98"/>
      <c r="R390" s="74"/>
      <c r="S390" s="105">
        <v>1.17821962868499</v>
      </c>
      <c r="T390" s="106"/>
      <c r="U390" s="105"/>
      <c r="V390" s="105">
        <f t="normal">100-Y390</f>
        <v>40.7064601435575</v>
      </c>
      <c r="W390" s="106"/>
      <c r="X390" s="105"/>
      <c r="Y390" s="105">
        <v>59.2935398564425</v>
      </c>
      <c r="Z390" s="98" t="s">
        <v>34</v>
      </c>
      <c r="AA390" s="115"/>
      <c r="AB390" s="106" t="s">
        <v>34</v>
      </c>
      <c r="AC390" s="116"/>
      <c r="AE390" s="114">
        <v>123.002660950534</v>
      </c>
      <c r="AF390" s="114">
        <v>3.90121732631064</v>
      </c>
      <c r="AG390" s="135"/>
    </row>
    <row r="391" spans="1:33" s="44" customFormat="1" customHeight="0">
      <c r="A391" s="73"/>
      <c r="B391" s="74" t="s">
        <v>271</v>
      </c>
      <c r="C391" s="91"/>
      <c r="D391" s="18"/>
      <c r="E391" s="18"/>
      <c r="F391" s="9"/>
      <c r="G391" s="9"/>
      <c r="H391" s="9"/>
      <c r="I391" s="9"/>
      <c r="J391" s="98">
        <f t="normal">IF(AE391="-","-",(AE391/AG389)*$AI$1)</f>
        <v>144.427614283374</v>
      </c>
      <c r="K391" s="98"/>
      <c r="L391" s="74"/>
      <c r="M391" s="98"/>
      <c r="N391" s="98">
        <f t="normal">IF(AF391="-","-",(AF391/AG389)*$AI$1)</f>
        <v>2.5825927624354</v>
      </c>
      <c r="O391" s="98"/>
      <c r="P391" s="74"/>
      <c r="Q391" s="98"/>
      <c r="R391" s="74"/>
      <c r="S391" s="105" t="s">
        <v>34</v>
      </c>
      <c r="T391" s="106"/>
      <c r="U391" s="105"/>
      <c r="V391" s="105" t="s">
        <v>34</v>
      </c>
      <c r="W391" s="106"/>
      <c r="X391" s="105"/>
      <c r="Y391" s="105" t="s">
        <v>34</v>
      </c>
      <c r="Z391" s="98" t="s">
        <v>34</v>
      </c>
      <c r="AA391" s="115"/>
      <c r="AB391" s="106" t="s">
        <v>34</v>
      </c>
      <c r="AC391" s="116"/>
      <c r="AE391" s="114">
        <v>134.491529337768</v>
      </c>
      <c r="AF391" s="114">
        <v>2.40491994553822</v>
      </c>
      <c r="AG391" s="135"/>
    </row>
    <row r="392" spans="1:33" ht="15" customHeight="1">
      <c r="A392" s="70">
        <v>41596</v>
      </c>
      <c r="B392" s="71" t="s">
        <v>272</v>
      </c>
      <c r="C392" s="72" t="s">
        <v>40</v>
      </c>
      <c r="D392" s="6" t="s">
        <v>41</v>
      </c>
      <c r="E392" s="6" t="s">
        <v>42</v>
      </c>
      <c r="F392" s="6" t="s">
        <v>43</v>
      </c>
      <c r="G392" s="6" t="s">
        <v>273</v>
      </c>
      <c r="H392" s="6" t="s">
        <v>34</v>
      </c>
      <c r="I392" s="6" t="s">
        <v>34</v>
      </c>
      <c r="J392" s="97">
        <f t="normal">IF(AE392="-","-",(AE392/AG392)*$AI$1)</f>
        <v>410.77171482952</v>
      </c>
      <c r="K392" s="97">
        <f t="normal">MAX(J392:J394)</f>
        <v>438.698607070695</v>
      </c>
      <c r="L392" s="71">
        <f t="normal">IF(A392=0,"",(K392-K393)/K393)</f>
        <v>0.0679864051807094</v>
      </c>
      <c r="M392" s="97">
        <f t="normal">IF(J392="-","-",AVERAGE(J392:J394))</f>
        <v>425.671166811576</v>
      </c>
      <c r="N392" s="97">
        <f t="normal">IF(AF392="-","-",(AF392/AG392)*$AI$1)</f>
        <v>140.639917801006</v>
      </c>
      <c r="O392" s="97">
        <f t="normal">MAX(N392:N394)</f>
        <v>158.978918101669</v>
      </c>
      <c r="P392" s="71">
        <f t="normal">IF(A392=0,"",(O392-O393)/O393)</f>
        <v>0.130396836029239</v>
      </c>
      <c r="Q392" s="97">
        <f t="normal">IF(N392="-","-",AVERAGE(N392:N394))</f>
        <v>150.591321061914</v>
      </c>
      <c r="R392" s="71">
        <f t="normal">IF(Q392="-","-",Q392/M392)</f>
        <v>0.353773834835692</v>
      </c>
      <c r="S392" s="103">
        <v>25.5163033752105</v>
      </c>
      <c r="T392" s="104">
        <f t="normal">AVERAGE(S392:S394)*10</f>
        <v>256.938543320509</v>
      </c>
      <c r="U392" s="103">
        <f t="normal">((LARGE(S392:S394,1))-(SMALL(S392:S394,1)))/(((LARGE(S392:S394,1))+(SMALL(S392:S394,1)))/2)*100</f>
        <v>1.38204999955159</v>
      </c>
      <c r="V392" s="103">
        <f t="normal">100-Y392</f>
        <v>95.5042782999011</v>
      </c>
      <c r="W392" s="104">
        <f t="normal">AVERAGE(V392:V394)*10</f>
        <v>954.389236788401</v>
      </c>
      <c r="X392" s="103">
        <f t="normal">((LARGE(V392:V394,1))-(SMALL(V392:V394,1)))/(((LARGE(V392:V394,1))+(SMALL(V392:V394,1)))/2)*100</f>
        <v>0.136955905498129</v>
      </c>
      <c r="Y392" s="103">
        <v>4.4957217000989</v>
      </c>
      <c r="Z392" s="97" t="s">
        <v>34</v>
      </c>
      <c r="AA392" s="23" t="str">
        <f t="normal">IF(Z392="-","-",AVERAGE(Z392:Z394))</f>
        <v>-</v>
      </c>
      <c r="AB392" s="104" t="s">
        <v>34</v>
      </c>
      <c r="AC392" s="24" t="str">
        <f t="shared" ref="AC392" si="146">IF(AB392="-","-",AVERAGE(AB392:AB394))</f>
        <v>-</v>
      </c>
      <c r="AE392" s="114">
        <v>382.512142225971</v>
      </c>
      <c r="AF392" s="114">
        <v>130.964412344881</v>
      </c>
      <c r="AG392" s="135">
        <v>1.0057</v>
      </c>
    </row>
    <row r="393" spans="1:33">
      <c r="A393" s="70"/>
      <c r="B393" s="71" t="s">
        <v>272</v>
      </c>
      <c r="C393" s="72"/>
      <c r="D393" s="6"/>
      <c r="E393" s="6"/>
      <c r="F393" s="9"/>
      <c r="G393" s="6"/>
      <c r="H393" s="6"/>
      <c r="I393" s="6"/>
      <c r="J393" s="97">
        <f t="normal">IF(AE393="-","-",(AE393/AG392)*$AI$1)</f>
        <v>438.698607070695</v>
      </c>
      <c r="K393" s="97">
        <f t="normal">MIN(J392:J394)</f>
        <v>410.77171482952</v>
      </c>
      <c r="L393" s="71"/>
      <c r="M393" s="97"/>
      <c r="N393" s="97">
        <f t="normal">IF(AF393="-","-",(AF393/AG392)*$AI$1)</f>
        <v>158.978918101669</v>
      </c>
      <c r="O393" s="97">
        <f t="normal">MIN(N392:N394)</f>
        <v>140.639917801006</v>
      </c>
      <c r="P393" s="71"/>
      <c r="Q393" s="97"/>
      <c r="R393" s="71"/>
      <c r="S393" s="103">
        <v>25.8714052888914</v>
      </c>
      <c r="T393" s="104"/>
      <c r="U393" s="103"/>
      <c r="V393" s="103">
        <f t="normal">100-Y393</f>
        <v>95.3735690577791</v>
      </c>
      <c r="W393" s="104"/>
      <c r="X393" s="103"/>
      <c r="Y393" s="103">
        <v>4.62643094222092</v>
      </c>
      <c r="Z393" s="97" t="s">
        <v>34</v>
      </c>
      <c r="AA393" s="23"/>
      <c r="AB393" s="104" t="s">
        <v>34</v>
      </c>
      <c r="AC393" s="24"/>
      <c r="AE393" s="114">
        <v>408.517767713887</v>
      </c>
      <c r="AF393" s="114">
        <v>148.041757347082</v>
      </c>
      <c r="AG393" s="135"/>
    </row>
    <row r="394" spans="1:33">
      <c r="A394" s="70"/>
      <c r="B394" s="71" t="s">
        <v>272</v>
      </c>
      <c r="C394" s="72"/>
      <c r="D394" s="6"/>
      <c r="E394" s="6"/>
      <c r="F394" s="9"/>
      <c r="G394" s="6"/>
      <c r="H394" s="6"/>
      <c r="I394" s="6"/>
      <c r="J394" s="97">
        <f t="normal">IF(AE394="-","-",(AE394/AG392)*$AI$1)</f>
        <v>427.543178534512</v>
      </c>
      <c r="K394" s="97"/>
      <c r="L394" s="71"/>
      <c r="M394" s="97"/>
      <c r="N394" s="97">
        <f t="normal">IF(AF394="-","-",(AF394/AG392)*$AI$1)</f>
        <v>152.155127283069</v>
      </c>
      <c r="O394" s="97"/>
      <c r="P394" s="71"/>
      <c r="Q394" s="97"/>
      <c r="R394" s="71"/>
      <c r="S394" s="103" t="s">
        <v>34</v>
      </c>
      <c r="T394" s="104"/>
      <c r="U394" s="103"/>
      <c r="V394" s="103" t="s">
        <v>34</v>
      </c>
      <c r="W394" s="104"/>
      <c r="X394" s="103"/>
      <c r="Y394" s="103" t="s">
        <v>34</v>
      </c>
      <c r="Z394" s="97" t="s">
        <v>34</v>
      </c>
      <c r="AA394" s="23"/>
      <c r="AB394" s="104" t="s">
        <v>34</v>
      </c>
      <c r="AC394" s="24"/>
      <c r="AE394" s="114">
        <v>398.129791344591</v>
      </c>
      <c r="AF394" s="114">
        <v>141.687418063502</v>
      </c>
      <c r="AG394" s="135"/>
    </row>
    <row r="395" spans="1:33">
      <c r="A395" s="70">
        <v>41596</v>
      </c>
      <c r="B395" s="71" t="s">
        <v>274</v>
      </c>
      <c r="C395" s="72" t="s">
        <v>275</v>
      </c>
      <c r="D395" s="6" t="s">
        <v>41</v>
      </c>
      <c r="E395" s="6" t="s">
        <v>74</v>
      </c>
      <c r="F395" s="6" t="s">
        <v>75</v>
      </c>
      <c r="G395" s="6" t="s">
        <v>199</v>
      </c>
      <c r="H395" s="6" t="s">
        <v>34</v>
      </c>
      <c r="I395" s="6" t="s">
        <v>90</v>
      </c>
      <c r="J395" s="97">
        <f t="normal">IF(AE395="-","-",(AE395/AG395)*$AI$1)</f>
        <v>189.826699706093</v>
      </c>
      <c r="K395" s="97">
        <f t="normal">MAX(J395:J397)</f>
        <v>197.985157718256</v>
      </c>
      <c r="L395" s="71">
        <f t="normal">IF(A395=0,"",(K395-K396)/K396)</f>
        <v>0.0429784536358387</v>
      </c>
      <c r="M395" s="97">
        <f t="normal">IF(J395="-","-",AVERAGE(J395:J397))</f>
        <v>193.930982223168</v>
      </c>
      <c r="N395" s="97">
        <f t="normal">IF(AF395="-","-",(AF395/AG395)*$AI$1)</f>
        <v>97.2405116041709</v>
      </c>
      <c r="O395" s="97">
        <f t="normal">MAX(N395:N397)</f>
        <v>104.205550485968</v>
      </c>
      <c r="P395" s="71">
        <f t="normal">IF(A395=0,"",(O395-O396)/O396)</f>
        <v>0.111321215543086</v>
      </c>
      <c r="Q395" s="97">
        <f t="normal">IF(N395="-","-",AVERAGE(N395:N397))</f>
        <v>98.4044422338092</v>
      </c>
      <c r="R395" s="71">
        <f t="normal">IF(Q395="-","-",Q395/M395)</f>
        <v>0.507419913547229</v>
      </c>
      <c r="S395" s="103">
        <v>6.77187333743284</v>
      </c>
      <c r="T395" s="104">
        <f t="normal">AVERAGE(S395:S397)*10</f>
        <v>68.5125680473679</v>
      </c>
      <c r="U395" s="103">
        <f t="normal">((LARGE(S395:S397,1))-(SMALL(S395:S397,1)))/(((LARGE(S395:S397,1))+(SMALL(S395:S397,1)))/2)*100</f>
        <v>2.31734029438427</v>
      </c>
      <c r="V395" s="103">
        <f t="normal">100-Y395</f>
        <v>81.0223446587089</v>
      </c>
      <c r="W395" s="104">
        <f t="normal">AVERAGE(V395:V397)*10</f>
        <v>812.456657005668</v>
      </c>
      <c r="X395" s="103">
        <f t="normal">((LARGE(V395:V397,1))-(SMALL(V395:V397,1)))/(((LARGE(V395:V397,1))+(SMALL(V395:V397,1)))/2)*100</f>
        <v>0.549742659949287</v>
      </c>
      <c r="Y395" s="103">
        <v>18.9776553412911</v>
      </c>
      <c r="Z395" s="97" t="s">
        <v>34</v>
      </c>
      <c r="AA395" s="23" t="str">
        <f t="normal">IF(Z395="-","-",AVERAGE(Z395:Z397))</f>
        <v>-</v>
      </c>
      <c r="AB395" s="104">
        <v>7.703</v>
      </c>
      <c r="AC395" s="24">
        <f t="shared" ref="AC395" si="147">IF(AB395="-","-",AVERAGE(AB395:AB397))</f>
        <v>7.703</v>
      </c>
      <c r="AE395" s="114">
        <v>176.767325828165</v>
      </c>
      <c r="AF395" s="114">
        <v>90.5507245558469</v>
      </c>
      <c r="AG395" s="135">
        <v>1.0057</v>
      </c>
    </row>
    <row r="396" spans="1:33">
      <c r="A396" s="70"/>
      <c r="B396" s="71" t="s">
        <v>274</v>
      </c>
      <c r="C396" s="72"/>
      <c r="D396" s="6"/>
      <c r="E396" s="6"/>
      <c r="F396" s="9"/>
      <c r="G396" s="6"/>
      <c r="H396" s="6"/>
      <c r="I396" s="6"/>
      <c r="J396" s="97">
        <f t="normal">IF(AE396="-","-",(AE396/AG395)*$AI$1)</f>
        <v>197.985157718256</v>
      </c>
      <c r="K396" s="97">
        <f t="normal">MIN(J395:J397)</f>
        <v>189.826699706093</v>
      </c>
      <c r="L396" s="71"/>
      <c r="M396" s="97"/>
      <c r="N396" s="97">
        <f t="normal">IF(AF396="-","-",(AF396/AG395)*$AI$1)</f>
        <v>93.767264611289</v>
      </c>
      <c r="O396" s="97">
        <f t="normal">MIN(N395:N397)</f>
        <v>93.767264611289</v>
      </c>
      <c r="P396" s="71"/>
      <c r="Q396" s="97"/>
      <c r="R396" s="71"/>
      <c r="S396" s="103">
        <v>6.93064027204075</v>
      </c>
      <c r="T396" s="104"/>
      <c r="U396" s="103"/>
      <c r="V396" s="103">
        <f t="normal">100-Y396</f>
        <v>81.4689867424247</v>
      </c>
      <c r="W396" s="104"/>
      <c r="X396" s="103"/>
      <c r="Y396" s="103">
        <v>18.5310132575753</v>
      </c>
      <c r="Z396" s="97" t="s">
        <v>34</v>
      </c>
      <c r="AA396" s="23"/>
      <c r="AB396" s="104" t="s">
        <v>34</v>
      </c>
      <c r="AC396" s="24"/>
      <c r="AE396" s="114">
        <v>184.364512145602</v>
      </c>
      <c r="AF396" s="114">
        <v>87.3164240921975</v>
      </c>
      <c r="AG396" s="135"/>
    </row>
    <row r="397" spans="1:33">
      <c r="A397" s="70"/>
      <c r="B397" s="71" t="s">
        <v>274</v>
      </c>
      <c r="C397" s="72"/>
      <c r="D397" s="6"/>
      <c r="E397" s="6"/>
      <c r="F397" s="9"/>
      <c r="G397" s="6"/>
      <c r="H397" s="6"/>
      <c r="I397" s="6"/>
      <c r="J397" s="97">
        <f t="normal">IF(AE397="-","-",(AE397/AG395)*$AI$1)</f>
        <v>193.981089245155</v>
      </c>
      <c r="K397" s="97"/>
      <c r="L397" s="71"/>
      <c r="M397" s="97"/>
      <c r="N397" s="97">
        <f t="normal">IF(AF397="-","-",(AF397/AG395)*$AI$1)</f>
        <v>104.205550485968</v>
      </c>
      <c r="O397" s="97"/>
      <c r="P397" s="71"/>
      <c r="Q397" s="97"/>
      <c r="R397" s="71"/>
      <c r="S397" s="103" t="s">
        <v>34</v>
      </c>
      <c r="T397" s="104"/>
      <c r="U397" s="103"/>
      <c r="V397" s="103" t="s">
        <v>34</v>
      </c>
      <c r="W397" s="104"/>
      <c r="X397" s="103"/>
      <c r="Y397" s="103" t="s">
        <v>34</v>
      </c>
      <c r="Z397" s="97" t="s">
        <v>34</v>
      </c>
      <c r="AA397" s="23"/>
      <c r="AB397" s="104" t="s">
        <v>34</v>
      </c>
      <c r="AC397" s="24"/>
      <c r="AE397" s="114">
        <v>180.635908753567</v>
      </c>
      <c r="AF397" s="114">
        <v>97.0365945590165</v>
      </c>
      <c r="AG397" s="135"/>
    </row>
    <row r="398" spans="1:33" ht="15" customHeight="1">
      <c r="A398" s="70">
        <v>41596</v>
      </c>
      <c r="B398" s="71" t="s">
        <v>276</v>
      </c>
      <c r="C398" s="72" t="s">
        <v>275</v>
      </c>
      <c r="D398" s="6" t="s">
        <v>41</v>
      </c>
      <c r="E398" s="6" t="s">
        <v>74</v>
      </c>
      <c r="F398" s="6" t="s">
        <v>234</v>
      </c>
      <c r="G398" s="6" t="s">
        <v>277</v>
      </c>
      <c r="H398" s="6" t="s">
        <v>278</v>
      </c>
      <c r="I398" s="6" t="s">
        <v>34</v>
      </c>
      <c r="J398" s="97">
        <f t="normal">IF(AE398="-","-",(AE398/AG398)*$AI$1)</f>
        <v>491.008576208352</v>
      </c>
      <c r="K398" s="97">
        <f t="normal">MAX(J398:J400)</f>
        <v>492.96048722299</v>
      </c>
      <c r="L398" s="71">
        <f t="normal">IF(A398=0,"",(K398-K399)/K399)</f>
        <v>0.122699291761316</v>
      </c>
      <c r="M398" s="97">
        <f t="normal">IF(J398="-","-",AVERAGE(J398:J400))</f>
        <v>474.351374874376</v>
      </c>
      <c r="N398" s="97">
        <f t="normal">IF(AF398="-","-",(AF398/AG398)*$AI$1)</f>
        <v>266.106651175598</v>
      </c>
      <c r="O398" s="97">
        <f t="normal">MAX(N398:N400)</f>
        <v>266.106651175598</v>
      </c>
      <c r="P398" s="71">
        <f t="normal">IF(A398=0,"",(O398-O399)/O399)</f>
        <v>0.213594960531664</v>
      </c>
      <c r="Q398" s="97">
        <f t="normal">IF(N398="-","-",AVERAGE(N398:N400))</f>
        <v>243.832104177622</v>
      </c>
      <c r="R398" s="71">
        <f t="normal">IF(Q398="-","-",Q398/M398)</f>
        <v>0.514032670912352</v>
      </c>
      <c r="S398" s="103" t="s">
        <v>34</v>
      </c>
      <c r="T398" s="104">
        <f t="normal">AVERAGE(S398:S400)*10</f>
        <v>266.582882092298</v>
      </c>
      <c r="U398" s="103">
        <f t="normal">((LARGE(S398:S400,1))-(SMALL(S398:S400,1)))/(((LARGE(S398:S400,1))+(SMALL(S398:S400,1)))/2)*100</f>
        <v>1.72710545102138</v>
      </c>
      <c r="V398" s="103">
        <f t="shared" ref="V398:V417" si="148">100-Y398</f>
        <v>70.1229566118623</v>
      </c>
      <c r="W398" s="104">
        <f t="normal">AVERAGE(V398:V400)*10</f>
        <v>698.633625931214</v>
      </c>
      <c r="X398" s="103">
        <f t="normal">((LARGE(V398:V400,1))-(SMALL(V398:V400,1)))/(((LARGE(V398:V400,1))+(SMALL(V398:V400,1)))/2)*100</f>
        <v>3.17456884082652</v>
      </c>
      <c r="Y398" s="103">
        <v>29.8770433881377</v>
      </c>
      <c r="Z398" s="97" t="s">
        <v>34</v>
      </c>
      <c r="AA398" s="23" t="str">
        <f t="normal">IF(Z398="-","-",AVERAGE(Z398:Z400))</f>
        <v>-</v>
      </c>
      <c r="AB398" s="104" t="s">
        <v>34</v>
      </c>
      <c r="AC398" s="24" t="str">
        <f t="shared" ref="AC398" si="149">IF(AB398="-","-",AVERAGE(AB398:AB400))</f>
        <v>-</v>
      </c>
      <c r="AE398" s="114">
        <v>457.2290047155</v>
      </c>
      <c r="AF398" s="114">
        <v>247.799499154906</v>
      </c>
      <c r="AG398" s="135">
        <v>1.0057</v>
      </c>
    </row>
    <row r="399" spans="1:33" ht="15" customHeight="1">
      <c r="A399" s="70"/>
      <c r="B399" s="71" t="s">
        <v>276</v>
      </c>
      <c r="C399" s="72"/>
      <c r="D399" s="6"/>
      <c r="E399" s="6"/>
      <c r="F399" s="9"/>
      <c r="G399" s="6"/>
      <c r="H399" s="6"/>
      <c r="I399" s="6"/>
      <c r="J399" s="97">
        <f t="normal">IF(AE399="-","-",(AE399/AG398)*$AI$1)</f>
        <v>439.085061191784</v>
      </c>
      <c r="K399" s="97">
        <f t="normal">MIN(J398:J400)</f>
        <v>439.085061191784</v>
      </c>
      <c r="L399" s="71"/>
      <c r="M399" s="97"/>
      <c r="N399" s="97">
        <f t="normal">IF(AF399="-","-",(AF399/AG398)*$AI$1)</f>
        <v>219.271387761052</v>
      </c>
      <c r="O399" s="97">
        <f t="normal">MIN(N398:N400)</f>
        <v>219.271387761052</v>
      </c>
      <c r="P399" s="71"/>
      <c r="Q399" s="97"/>
      <c r="R399" s="71"/>
      <c r="S399" s="103">
        <v>26.4280798348245</v>
      </c>
      <c r="T399" s="104"/>
      <c r="U399" s="103"/>
      <c r="V399" s="103">
        <f t="shared" si="148"/>
        <v>70.8404356060605</v>
      </c>
      <c r="W399" s="104"/>
      <c r="X399" s="103"/>
      <c r="Y399" s="103">
        <v>29.1595643939395</v>
      </c>
      <c r="Z399" s="97" t="s">
        <v>34</v>
      </c>
      <c r="AA399" s="23"/>
      <c r="AB399" s="104" t="s">
        <v>34</v>
      </c>
      <c r="AC399" s="24"/>
      <c r="AE399" s="114">
        <v>408.877635222757</v>
      </c>
      <c r="AF399" s="114">
        <v>204.186328399343</v>
      </c>
      <c r="AG399" s="135"/>
    </row>
    <row r="400" spans="1:33" ht="15" customHeight="1">
      <c r="A400" s="70"/>
      <c r="B400" s="71" t="s">
        <v>276</v>
      </c>
      <c r="C400" s="72"/>
      <c r="D400" s="6"/>
      <c r="E400" s="6"/>
      <c r="F400" s="9"/>
      <c r="G400" s="6"/>
      <c r="H400" s="6"/>
      <c r="I400" s="6"/>
      <c r="J400" s="97">
        <f t="normal">IF(AE400="-","-",(AE400/AG398)*$AI$1)</f>
        <v>492.96048722299</v>
      </c>
      <c r="K400" s="97"/>
      <c r="L400" s="71"/>
      <c r="M400" s="97"/>
      <c r="N400" s="97">
        <f t="normal">IF(AF400="-","-",(AF400/AG398)*$AI$1)</f>
        <v>246.118273596215</v>
      </c>
      <c r="O400" s="97"/>
      <c r="P400" s="71"/>
      <c r="Q400" s="97"/>
      <c r="R400" s="71"/>
      <c r="S400" s="103">
        <v>26.8884965836351</v>
      </c>
      <c r="T400" s="104"/>
      <c r="U400" s="103"/>
      <c r="V400" s="103">
        <f t="shared" si="148"/>
        <v>68.6266955614414</v>
      </c>
      <c r="W400" s="104"/>
      <c r="X400" s="103"/>
      <c r="Y400" s="103">
        <v>31.3733044385586</v>
      </c>
      <c r="Z400" s="97" t="s">
        <v>34</v>
      </c>
      <c r="AA400" s="23"/>
      <c r="AB400" s="104" t="s">
        <v>34</v>
      </c>
      <c r="AC400" s="24"/>
      <c r="AE400" s="114">
        <v>459.046631481631</v>
      </c>
      <c r="AF400" s="114">
        <v>229.186247921957</v>
      </c>
      <c r="AG400" s="135"/>
    </row>
    <row r="401" spans="1:33" ht="15" customHeight="1">
      <c r="A401" s="70">
        <v>41596</v>
      </c>
      <c r="B401" s="71" t="s">
        <v>279</v>
      </c>
      <c r="C401" s="72" t="s">
        <v>275</v>
      </c>
      <c r="D401" s="6" t="s">
        <v>41</v>
      </c>
      <c r="E401" s="6" t="s">
        <v>80</v>
      </c>
      <c r="F401" s="6" t="s">
        <v>80</v>
      </c>
      <c r="G401" s="6" t="s">
        <v>280</v>
      </c>
      <c r="H401" s="6" t="s">
        <v>44</v>
      </c>
      <c r="I401" s="6" t="s">
        <v>34</v>
      </c>
      <c r="J401" s="97">
        <f t="normal">IF(AE401="-","-",(AE401/AG401)*$AI$1)</f>
        <v>220.181031342197</v>
      </c>
      <c r="K401" s="97">
        <f t="normal">MAX(J401:J403)</f>
        <v>220.181031342197</v>
      </c>
      <c r="L401" s="71">
        <f t="normal">IF(A401=0,"",(K401-K402)/K402)</f>
        <v>0.18089416028131</v>
      </c>
      <c r="M401" s="97">
        <f t="normal">IF(J401="-","-",AVERAGE(J401:J403))</f>
        <v>201.233692816367</v>
      </c>
      <c r="N401" s="97">
        <f t="normal">IF(AF401="-","-",(AF401/AG401)*$AI$1)</f>
        <v>155.729911247899</v>
      </c>
      <c r="O401" s="97">
        <f t="normal">MAX(N401:N403)</f>
        <v>155.729911247899</v>
      </c>
      <c r="P401" s="71">
        <f t="normal">IF(A401=0,"",(O401-O402)/O402)</f>
        <v>0.221031894138581</v>
      </c>
      <c r="Q401" s="97">
        <f t="normal">IF(N401="-","-",AVERAGE(N401:N403))</f>
        <v>137.358971985325</v>
      </c>
      <c r="R401" s="71">
        <f t="normal">IF(Q401="-","-",Q401/M401)</f>
        <v>0.68258436280186</v>
      </c>
      <c r="S401" s="103">
        <v>3.64764791940032</v>
      </c>
      <c r="T401" s="104">
        <f t="normal">AVERAGE(S401:S403)*10</f>
        <v>36.6260618095533</v>
      </c>
      <c r="U401" s="103">
        <f t="normal">((LARGE(S401:S403,1))-(SMALL(S401:S403,1)))/(((LARGE(S401:S403,1))+(SMALL(S401:S403,1)))/2)*100</f>
        <v>0.728044255888189</v>
      </c>
      <c r="V401" s="103">
        <f t="shared" si="148"/>
        <v>59.541037833368</v>
      </c>
      <c r="W401" s="104">
        <f t="normal">AVERAGE(V401:V403)*10</f>
        <v>590.381418061674</v>
      </c>
      <c r="X401" s="103">
        <f t="normal">((LARGE(V401:V403,1))-(SMALL(V401:V403,1)))/(((LARGE(V401:V403,1))+(SMALL(V401:V403,1)))/2)*100</f>
        <v>1.28260399973102</v>
      </c>
      <c r="Y401" s="50">
        <v>40.458962166632</v>
      </c>
      <c r="Z401" s="97">
        <v>40920</v>
      </c>
      <c r="AA401" s="23">
        <f t="normal">IF(Z401="-","-",AVERAGE(Z401:Z403))</f>
        <v>40893.3333333333</v>
      </c>
      <c r="AB401" s="104">
        <v>7.281</v>
      </c>
      <c r="AC401" s="24">
        <f t="shared" ref="AC401" si="150">IF(AB401="-","-",AVERAGE(AB401:AB403))</f>
        <v>7.281</v>
      </c>
      <c r="AE401" s="114">
        <v>205.033391871155</v>
      </c>
      <c r="AF401" s="114">
        <v>145.016270131493</v>
      </c>
      <c r="AG401" s="135">
        <v>1.0057</v>
      </c>
    </row>
    <row r="402" spans="1:33">
      <c r="A402" s="70"/>
      <c r="B402" s="71" t="s">
        <v>279</v>
      </c>
      <c r="C402" s="72"/>
      <c r="D402" s="6"/>
      <c r="E402" s="6"/>
      <c r="F402" s="9"/>
      <c r="G402" s="6"/>
      <c r="H402" s="6"/>
      <c r="I402" s="6"/>
      <c r="J402" s="97">
        <v>186.452807328428</v>
      </c>
      <c r="K402" s="97">
        <f t="normal">MIN(J401:J403)</f>
        <v>186.452807328428</v>
      </c>
      <c r="L402" s="71"/>
      <c r="M402" s="97"/>
      <c r="N402" s="97">
        <f t="normal">IF(AF402="-","-",(AF402/AG401)*$AI$1)</f>
        <v>127.539593351707</v>
      </c>
      <c r="O402" s="97">
        <f t="normal">MIN(N401:N403)</f>
        <v>127.539593351707</v>
      </c>
      <c r="P402" s="71"/>
      <c r="Q402" s="97"/>
      <c r="R402" s="71"/>
      <c r="S402" s="103">
        <v>3.6743014352481</v>
      </c>
      <c r="T402" s="104"/>
      <c r="U402" s="103"/>
      <c r="V402" s="103">
        <f t="shared" si="148"/>
        <v>58.7911592241767</v>
      </c>
      <c r="W402" s="104"/>
      <c r="X402" s="103"/>
      <c r="Y402" s="103">
        <v>41.2088407758233</v>
      </c>
      <c r="Z402" s="97">
        <v>40870</v>
      </c>
      <c r="AA402" s="23"/>
      <c r="AB402" s="104" t="s">
        <v>34</v>
      </c>
      <c r="AC402" s="24"/>
      <c r="AE402" s="114">
        <v>173.625544750185</v>
      </c>
      <c r="AF402" s="114">
        <v>118.765341697974</v>
      </c>
      <c r="AG402" s="135"/>
    </row>
    <row r="403" spans="1:33">
      <c r="A403" s="70"/>
      <c r="B403" s="71" t="s">
        <v>279</v>
      </c>
      <c r="C403" s="72"/>
      <c r="D403" s="6"/>
      <c r="E403" s="6"/>
      <c r="F403" s="9"/>
      <c r="G403" s="6"/>
      <c r="H403" s="6"/>
      <c r="I403" s="6"/>
      <c r="J403" s="97">
        <f t="normal">IF(AE403="-","-",(AE403/AG401)*$AI$1)</f>
        <v>197.067239778476</v>
      </c>
      <c r="K403" s="97"/>
      <c r="L403" s="71"/>
      <c r="M403" s="97"/>
      <c r="N403" s="97">
        <f t="normal">IF(AF403="-","-",(AF403/AG401)*$AI$1)</f>
        <v>128.807411356369</v>
      </c>
      <c r="O403" s="97"/>
      <c r="P403" s="71"/>
      <c r="Q403" s="97"/>
      <c r="R403" s="71"/>
      <c r="S403" s="103">
        <v>3.66586918821757</v>
      </c>
      <c r="T403" s="104"/>
      <c r="U403" s="103"/>
      <c r="V403" s="103">
        <f t="shared" si="148"/>
        <v>58.7822283609576</v>
      </c>
      <c r="W403" s="104"/>
      <c r="X403" s="103"/>
      <c r="Y403" s="103">
        <v>41.2177716390424</v>
      </c>
      <c r="Z403" s="97">
        <v>40890</v>
      </c>
      <c r="AA403" s="23"/>
      <c r="AB403" s="104" t="s">
        <v>34</v>
      </c>
      <c r="AC403" s="24"/>
      <c r="AE403" s="114">
        <v>183.509743560383</v>
      </c>
      <c r="AF403" s="114">
        <v>119.945938519537</v>
      </c>
      <c r="AG403" s="135"/>
    </row>
    <row r="404" spans="1:33">
      <c r="A404" s="70">
        <v>41596</v>
      </c>
      <c r="B404" s="71" t="s">
        <v>281</v>
      </c>
      <c r="C404" s="80" t="s">
        <v>142</v>
      </c>
      <c r="D404" s="12" t="s">
        <v>41</v>
      </c>
      <c r="E404" s="12" t="s">
        <v>74</v>
      </c>
      <c r="F404" s="6" t="s">
        <v>75</v>
      </c>
      <c r="G404" s="6" t="s">
        <v>89</v>
      </c>
      <c r="H404" s="12" t="s">
        <v>34</v>
      </c>
      <c r="I404" s="6" t="s">
        <v>76</v>
      </c>
      <c r="J404" s="97" t="str">
        <f t="normal">IF(AE404="-","-",(AE404/AG404)*$AI$1)</f>
        <v>-</v>
      </c>
      <c r="K404" s="97">
        <f t="normal">MAX(J404:J406)</f>
        <v>232.596592324016</v>
      </c>
      <c r="L404" s="71">
        <f t="normal">IF(A404=0,"",(K404-K405)/K405)</f>
        <v>0.00691748341532541</v>
      </c>
      <c r="M404" s="97">
        <f t="normal">IF(J405="-","-",AVERAGE(J404:J406))</f>
        <v>231.797627614214</v>
      </c>
      <c r="N404" s="97" t="str">
        <f t="normal">IF(AF404="-","-",(AF404/AG404)*$AI$1)</f>
        <v>-</v>
      </c>
      <c r="O404" s="97">
        <f t="normal">MAX(N404:N406)</f>
        <v>112.521638584591</v>
      </c>
      <c r="P404" s="71">
        <f t="normal">IF(A404=0,"",(O404-O405)/O405)</f>
        <v>0.0273735272977427</v>
      </c>
      <c r="Q404" s="97">
        <f t="normal">IF(N405="-","-",AVERAGE(N404:N406))</f>
        <v>111.022615072917</v>
      </c>
      <c r="R404" s="71">
        <f t="normal">IF(Q404="-","-",Q404/M404)</f>
        <v>0.478963552024331</v>
      </c>
      <c r="S404" s="103">
        <v>1.69007079569945</v>
      </c>
      <c r="T404" s="104">
        <f t="normal">AVERAGE(S404:S406)*10</f>
        <v>16.9100690229868</v>
      </c>
      <c r="U404" s="103">
        <f t="normal">((LARGE(S404:S406,1))-(SMALL(S404:S406,1)))/(((LARGE(S404:S406,1))+(SMALL(S404:S406,1)))/2)*100</f>
        <v>12.3038661015443</v>
      </c>
      <c r="V404" s="103">
        <f t="shared" si="148"/>
        <v>76.6939146230707</v>
      </c>
      <c r="W404" s="104">
        <f t="normal">AVERAGE(V404:V406)*10</f>
        <v>764.812704737671</v>
      </c>
      <c r="X404" s="103">
        <f t="normal">((LARGE(V404:V406,1))-(SMALL(V404:V406,1)))/(((LARGE(V404:V406,1))+(SMALL(V404:V406,1)))/2)*100</f>
        <v>3.41917434687779</v>
      </c>
      <c r="Y404" s="103">
        <v>23.3060853769293</v>
      </c>
      <c r="Z404" s="97">
        <v>18210</v>
      </c>
      <c r="AA404" s="23">
        <f t="normal">IF(Z404="-","-",AVERAGE(Z404:Z406))</f>
        <v>17933.3333333333</v>
      </c>
      <c r="AB404" s="104">
        <v>7.593</v>
      </c>
      <c r="AC404" s="24">
        <f t="shared" ref="AC404" si="151">IF(AB404="-","-",AVERAGE(AB404:AB406))</f>
        <v>7.593</v>
      </c>
      <c r="AE404" s="114" t="s">
        <v>34</v>
      </c>
      <c r="AF404" s="114" t="s">
        <v>34</v>
      </c>
      <c r="AG404" s="135">
        <v>1.0057</v>
      </c>
    </row>
    <row r="405" spans="1:33">
      <c r="A405" s="70"/>
      <c r="B405" s="71" t="s">
        <v>281</v>
      </c>
      <c r="C405" s="82"/>
      <c r="D405" s="14"/>
      <c r="E405" s="14"/>
      <c r="F405" s="9"/>
      <c r="G405" s="6"/>
      <c r="H405" s="14"/>
      <c r="I405" s="6"/>
      <c r="J405" s="97">
        <f t="normal">IF(AE405="-","-",(AE405/AG404)*$AI$1)</f>
        <v>230.998662904412</v>
      </c>
      <c r="K405" s="97">
        <f t="normal">MIN(J404:J406)</f>
        <v>230.998662904412</v>
      </c>
      <c r="L405" s="71"/>
      <c r="M405" s="97"/>
      <c r="N405" s="97">
        <f t="normal">IF(AF405="-","-",(AF405/AG404)*$AI$1)</f>
        <v>112.521638584591</v>
      </c>
      <c r="O405" s="97">
        <f t="normal">MIN(N404:N406)</f>
        <v>109.523591561243</v>
      </c>
      <c r="P405" s="71"/>
      <c r="Q405" s="97"/>
      <c r="R405" s="71"/>
      <c r="S405" s="103">
        <v>1.79553336243728</v>
      </c>
      <c r="T405" s="104"/>
      <c r="U405" s="103"/>
      <c r="V405" s="103">
        <f t="shared" si="148"/>
        <v>77.6806447206672</v>
      </c>
      <c r="W405" s="104"/>
      <c r="X405" s="103"/>
      <c r="Y405" s="103">
        <v>22.3193552793328</v>
      </c>
      <c r="Z405" s="97">
        <v>17790</v>
      </c>
      <c r="AA405" s="23"/>
      <c r="AB405" s="104" t="s">
        <v>34</v>
      </c>
      <c r="AC405" s="24"/>
      <c r="AE405" s="114">
        <v>215.106810447192</v>
      </c>
      <c r="AF405" s="114">
        <v>104.780566596781</v>
      </c>
      <c r="AG405" s="135"/>
    </row>
    <row r="406" spans="1:33">
      <c r="A406" s="70"/>
      <c r="B406" s="71" t="s">
        <v>281</v>
      </c>
      <c r="C406" s="84"/>
      <c r="D406" s="17"/>
      <c r="E406" s="17"/>
      <c r="F406" s="9"/>
      <c r="G406" s="6"/>
      <c r="H406" s="17"/>
      <c r="I406" s="6"/>
      <c r="J406" s="97">
        <f t="normal">IF(AE406="-","-",(AE406/AG404)*$AI$1)</f>
        <v>232.596592324016</v>
      </c>
      <c r="K406" s="97"/>
      <c r="L406" s="71"/>
      <c r="M406" s="97"/>
      <c r="N406" s="97">
        <f t="normal">IF(AF406="-","-",(AF406/AG404)*$AI$1)</f>
        <v>109.523591561243</v>
      </c>
      <c r="O406" s="97"/>
      <c r="P406" s="71"/>
      <c r="Q406" s="97"/>
      <c r="R406" s="71"/>
      <c r="S406" s="103">
        <v>1.58741654875931</v>
      </c>
      <c r="T406" s="104"/>
      <c r="U406" s="103"/>
      <c r="V406" s="103">
        <f t="shared" si="148"/>
        <v>75.0692520775635</v>
      </c>
      <c r="W406" s="104"/>
      <c r="X406" s="103"/>
      <c r="Y406" s="103">
        <v>24.9307479224365</v>
      </c>
      <c r="Z406" s="97">
        <v>17800</v>
      </c>
      <c r="AA406" s="23"/>
      <c r="AB406" s="104" t="s">
        <v>34</v>
      </c>
      <c r="AC406" s="24"/>
      <c r="AE406" s="114">
        <v>216.594808240984</v>
      </c>
      <c r="AF406" s="114">
        <v>101.988774104761</v>
      </c>
      <c r="AG406" s="135"/>
    </row>
    <row r="407" spans="1:33">
      <c r="A407" s="70">
        <v>41596</v>
      </c>
      <c r="B407" s="71" t="s">
        <v>282</v>
      </c>
      <c r="C407" s="72" t="s">
        <v>142</v>
      </c>
      <c r="D407" s="6" t="s">
        <v>41</v>
      </c>
      <c r="E407" s="6" t="s">
        <v>74</v>
      </c>
      <c r="F407" s="6" t="s">
        <v>75</v>
      </c>
      <c r="G407" s="6" t="s">
        <v>283</v>
      </c>
      <c r="H407" s="6" t="s">
        <v>34</v>
      </c>
      <c r="I407" s="6" t="s">
        <v>76</v>
      </c>
      <c r="J407" s="97">
        <f t="normal">IF(AE407="-","-",(AE407/AG407)*$AI$1)</f>
        <v>100.568536558672</v>
      </c>
      <c r="K407" s="97">
        <f t="normal">MAX(J407:J409)</f>
        <v>106.556805488686</v>
      </c>
      <c r="L407" s="71">
        <f t="normal">IF(A407=0,"",(K407-K408)/K408)</f>
        <v>0.0854028760715407</v>
      </c>
      <c r="M407" s="97">
        <f t="normal">IF(J407="-","-",AVERAGE(J407:J409))</f>
        <v>101.765975491527</v>
      </c>
      <c r="N407" s="97">
        <f t="normal">IF(AF407="-","-",(AF407/AG407)*$AI$1)</f>
        <v>52.7015699111038</v>
      </c>
      <c r="O407" s="97">
        <f t="normal">MAX(N407:N409)</f>
        <v>53.0943468363315</v>
      </c>
      <c r="P407" s="71">
        <f t="normal">IF(A407=0,"",(O407-O408)/O408)</f>
        <v>0.144931296106582</v>
      </c>
      <c r="Q407" s="97">
        <f t="normal">IF(N407="-","-",AVERAGE(N407:N409))</f>
        <v>50.7231026330911</v>
      </c>
      <c r="R407" s="71">
        <f t="normal">IF(Q407="-","-",Q407/M407)</f>
        <v>0.498428894216359</v>
      </c>
      <c r="S407" s="103">
        <v>36.4309287192587</v>
      </c>
      <c r="T407" s="104">
        <f t="normal">AVERAGE(S407:S409)*10</f>
        <v>365.256255425152</v>
      </c>
      <c r="U407" s="103">
        <f t="normal">((LARGE(S407:S409,1))-(SMALL(S407:S409,1)))/(((LARGE(S407:S409,1))+(SMALL(S407:S409,1)))/2)*100</f>
        <v>1.31268280095038</v>
      </c>
      <c r="V407" s="103">
        <f t="shared" si="148"/>
        <v>94.0580377706125</v>
      </c>
      <c r="W407" s="104">
        <f t="normal">AVERAGE(V407:V409)*10</f>
        <v>940.742286733621</v>
      </c>
      <c r="X407" s="103">
        <f t="normal">((LARGE(V407:V409,1))-(SMALL(V407:V409,1)))/(((LARGE(V407:V409,1))+(SMALL(V407:V409,1)))/2)*100</f>
        <v>0.203295716887441</v>
      </c>
      <c r="Y407" s="103">
        <v>5.94196222938752</v>
      </c>
      <c r="Z407" s="97" t="s">
        <v>34</v>
      </c>
      <c r="AA407" s="23" t="str">
        <f t="normal">IF(Z407="-","-",AVERAGE(Z407:Z409))</f>
        <v>-</v>
      </c>
      <c r="AB407" s="104" t="s">
        <v>34</v>
      </c>
      <c r="AC407" s="24" t="str">
        <f t="shared" ref="AC407" si="152">IF(AB407="-","-",AVERAGE(AB407:AB409))</f>
        <v>-</v>
      </c>
      <c r="AE407" s="114">
        <v>93.649793719497</v>
      </c>
      <c r="AF407" s="114">
        <v>49.0758970922195</v>
      </c>
      <c r="AG407" s="135">
        <v>1.0057</v>
      </c>
    </row>
    <row r="408" spans="1:33">
      <c r="A408" s="70"/>
      <c r="B408" s="71" t="s">
        <v>282</v>
      </c>
      <c r="C408" s="72"/>
      <c r="D408" s="6"/>
      <c r="E408" s="6"/>
      <c r="F408" s="9"/>
      <c r="G408" s="6"/>
      <c r="H408" s="6"/>
      <c r="I408" s="6"/>
      <c r="J408" s="97">
        <f t="normal">IF(AE408="-","-",(AE408/AG407)*$AI$1)</f>
        <v>98.1725844272245</v>
      </c>
      <c r="K408" s="97">
        <f t="normal">MIN(J407:J409)</f>
        <v>98.1725844272245</v>
      </c>
      <c r="L408" s="71"/>
      <c r="M408" s="97"/>
      <c r="N408" s="97">
        <f t="normal">IF(AF408="-","-",(AF408/AG407)*$AI$1)</f>
        <v>46.3733911518381</v>
      </c>
      <c r="O408" s="97">
        <f t="normal">MIN(N407:N409)</f>
        <v>46.3733911518381</v>
      </c>
      <c r="P408" s="71"/>
      <c r="Q408" s="97"/>
      <c r="R408" s="71"/>
      <c r="S408" s="103">
        <v>36.8130175235895</v>
      </c>
      <c r="T408" s="104"/>
      <c r="U408" s="103"/>
      <c r="V408" s="103">
        <f t="shared" si="148"/>
        <v>94.1779567923838</v>
      </c>
      <c r="W408" s="104"/>
      <c r="X408" s="103"/>
      <c r="Y408" s="103">
        <v>5.82204320761624</v>
      </c>
      <c r="Z408" s="97" t="s">
        <v>34</v>
      </c>
      <c r="AA408" s="23"/>
      <c r="AB408" s="104" t="s">
        <v>34</v>
      </c>
      <c r="AC408" s="24"/>
      <c r="AE408" s="114">
        <v>91.418674220796</v>
      </c>
      <c r="AF408" s="114">
        <v>43.1830735938922</v>
      </c>
      <c r="AG408" s="135"/>
    </row>
    <row r="409" spans="1:33">
      <c r="A409" s="70"/>
      <c r="B409" s="71" t="s">
        <v>282</v>
      </c>
      <c r="C409" s="72"/>
      <c r="D409" s="6"/>
      <c r="E409" s="6"/>
      <c r="F409" s="9"/>
      <c r="G409" s="6"/>
      <c r="H409" s="6"/>
      <c r="I409" s="6"/>
      <c r="J409" s="97">
        <f t="normal">IF(AE409="-","-",(AE409/AG407)*$AI$1)</f>
        <v>106.556805488686</v>
      </c>
      <c r="K409" s="97"/>
      <c r="L409" s="71"/>
      <c r="M409" s="97"/>
      <c r="N409" s="97">
        <f t="normal">IF(AF409="-","-",(AF409/AG407)*$AI$1)</f>
        <v>53.0943468363315</v>
      </c>
      <c r="O409" s="97"/>
      <c r="P409" s="71"/>
      <c r="Q409" s="97"/>
      <c r="R409" s="71"/>
      <c r="S409" s="103">
        <v>36.3329303846974</v>
      </c>
      <c r="T409" s="104"/>
      <c r="U409" s="103"/>
      <c r="V409" s="103">
        <f t="shared" si="148"/>
        <v>93.98669145709</v>
      </c>
      <c r="W409" s="104"/>
      <c r="X409" s="103"/>
      <c r="Y409" s="103">
        <v>6.01330854290999</v>
      </c>
      <c r="Z409" s="97" t="s">
        <v>34</v>
      </c>
      <c r="AA409" s="23"/>
      <c r="AB409" s="104" t="s">
        <v>34</v>
      </c>
      <c r="AC409" s="24"/>
      <c r="AE409" s="114">
        <v>99.2260919258992</v>
      </c>
      <c r="AF409" s="114">
        <v>49.4416524197209</v>
      </c>
      <c r="AG409" s="135"/>
    </row>
    <row r="410" spans="1:33">
      <c r="A410" s="70">
        <v>41596</v>
      </c>
      <c r="B410" s="71" t="s">
        <v>284</v>
      </c>
      <c r="C410" s="72" t="s">
        <v>142</v>
      </c>
      <c r="D410" s="6" t="s">
        <v>100</v>
      </c>
      <c r="E410" s="6" t="s">
        <v>101</v>
      </c>
      <c r="F410" s="6" t="s">
        <v>119</v>
      </c>
      <c r="G410" s="6" t="s">
        <v>106</v>
      </c>
      <c r="H410" s="6" t="s">
        <v>34</v>
      </c>
      <c r="I410" s="6" t="s">
        <v>34</v>
      </c>
      <c r="J410" s="97">
        <f t="normal">IF(AE410="-","-",(AE410/AG410)*$AI$1)</f>
        <v>490.008124207089</v>
      </c>
      <c r="K410" s="97">
        <f t="normal">MAX(J410:J412)</f>
        <v>506.160637613854</v>
      </c>
      <c r="L410" s="71">
        <f t="normal">IF(A410=0,"",(K410-K411)/K411)</f>
        <v>0.0587296998425074</v>
      </c>
      <c r="M410" s="97">
        <f t="normal">IF(J410="-","-",AVERAGE(J410:J412))</f>
        <v>491.417243400655</v>
      </c>
      <c r="N410" s="97">
        <f t="normal">IF(AF410="-","-",(AF410/AG410)*$AI$1)</f>
        <v>216.762398108458</v>
      </c>
      <c r="O410" s="97">
        <f t="normal">MAX(N410:N412)</f>
        <v>221.235850659698</v>
      </c>
      <c r="P410" s="71">
        <f t="normal">IF(A410=0,"",(O410-O411)/O411)</f>
        <v>0.0396682434107101</v>
      </c>
      <c r="Q410" s="97">
        <f t="normal">IF(N410="-","-",AVERAGE(N410:N412))</f>
        <v>216.930969682466</v>
      </c>
      <c r="R410" s="71">
        <f t="normal">IF(Q410="-","-",Q410/M410)</f>
        <v>0.441439474490725</v>
      </c>
      <c r="S410" s="103">
        <v>31.6411694295505</v>
      </c>
      <c r="T410" s="104">
        <f t="normal">AVERAGE(S410:S412)*10</f>
        <v>314.338300203395</v>
      </c>
      <c r="U410" s="103">
        <f t="normal">((LARGE(S410:S412,1))-(SMALL(S410:S412,1)))/(((LARGE(S410:S412,1))+(SMALL(S410:S412,1)))/2)*100</f>
        <v>2.28688074172758</v>
      </c>
      <c r="V410" s="103">
        <f t="shared" si="148"/>
        <v>95.289423226408</v>
      </c>
      <c r="W410" s="104">
        <f t="normal">AVERAGE(V410:V412)*10</f>
        <v>952.916877786922</v>
      </c>
      <c r="X410" s="103">
        <f t="normal">((LARGE(V410:V412,1))-(SMALL(V410:V412,1)))/(((LARGE(V410:V412,1))+(SMALL(V410:V412,1)))/2)*100</f>
        <v>0.15934979750295</v>
      </c>
      <c r="Y410" s="103">
        <v>4.71057677359201</v>
      </c>
      <c r="Z410" s="97" t="s">
        <v>34</v>
      </c>
      <c r="AA410" s="23" t="str">
        <f t="normal">IF(Z410="-","-",AVERAGE(Z410:Z412))</f>
        <v>-</v>
      </c>
      <c r="AB410" s="104" t="s">
        <v>34</v>
      </c>
      <c r="AC410" s="24" t="str">
        <f t="shared" ref="AC410" si="153">IF(AB410="-","-",AVERAGE(AB410:AB412))</f>
        <v>-</v>
      </c>
      <c r="AE410" s="114">
        <v>456.297380106546</v>
      </c>
      <c r="AF410" s="114">
        <v>201.849947942293</v>
      </c>
      <c r="AG410" s="135">
        <v>1.0057</v>
      </c>
    </row>
    <row r="411" spans="1:33">
      <c r="A411" s="70"/>
      <c r="B411" s="71" t="s">
        <v>284</v>
      </c>
      <c r="C411" s="72"/>
      <c r="D411" s="6"/>
      <c r="E411" s="6"/>
      <c r="F411" s="6"/>
      <c r="G411" s="6"/>
      <c r="H411" s="6"/>
      <c r="I411" s="6"/>
      <c r="J411" s="97">
        <f t="normal">IF(AE411="-","-",(AE411/AG410)*$AI$1)</f>
        <v>506.160637613854</v>
      </c>
      <c r="K411" s="97">
        <f t="normal">MIN(J410:J412)</f>
        <v>478.082968381022</v>
      </c>
      <c r="L411" s="71"/>
      <c r="M411" s="97"/>
      <c r="N411" s="97">
        <f t="normal">IF(AF411="-","-",(AF411/AG410)*$AI$1)</f>
        <v>221.235850659698</v>
      </c>
      <c r="O411" s="97">
        <f t="normal">MIN(N410:N412)</f>
        <v>212.794660279241</v>
      </c>
      <c r="P411" s="71"/>
      <c r="Q411" s="97"/>
      <c r="R411" s="71"/>
      <c r="S411" s="103">
        <v>30.9719186144276</v>
      </c>
      <c r="T411" s="104"/>
      <c r="U411" s="103"/>
      <c r="V411" s="103">
        <f t="shared" si="148"/>
        <v>95.2168955969381</v>
      </c>
      <c r="W411" s="104"/>
      <c r="X411" s="103"/>
      <c r="Y411" s="103">
        <v>4.78310440306188</v>
      </c>
      <c r="Z411" s="97" t="s">
        <v>34</v>
      </c>
      <c r="AA411" s="23"/>
      <c r="AB411" s="104" t="s">
        <v>34</v>
      </c>
      <c r="AC411" s="24"/>
      <c r="AE411" s="114">
        <v>471.338660415049</v>
      </c>
      <c r="AF411" s="114">
        <v>206.01564352635</v>
      </c>
      <c r="AG411" s="135"/>
    </row>
    <row r="412" spans="1:33">
      <c r="A412" s="70"/>
      <c r="B412" s="71" t="s">
        <v>284</v>
      </c>
      <c r="C412" s="72"/>
      <c r="D412" s="6"/>
      <c r="E412" s="6"/>
      <c r="F412" s="6"/>
      <c r="G412" s="6"/>
      <c r="H412" s="6"/>
      <c r="I412" s="6"/>
      <c r="J412" s="97">
        <f t="normal">IF(AE412="-","-",(AE412/AG410)*$AI$1)</f>
        <v>478.082968381022</v>
      </c>
      <c r="K412" s="97"/>
      <c r="L412" s="71"/>
      <c r="M412" s="97"/>
      <c r="N412" s="97">
        <f t="normal">IF(AF412="-","-",(AF412/AG410)*$AI$1)</f>
        <v>212.794660279241</v>
      </c>
      <c r="O412" s="97"/>
      <c r="P412" s="71"/>
      <c r="Q412" s="97"/>
      <c r="R412" s="71"/>
      <c r="S412" s="103">
        <v>31.6884020170405</v>
      </c>
      <c r="T412" s="104"/>
      <c r="U412" s="103"/>
      <c r="V412" s="103">
        <f t="shared" si="148"/>
        <v>95.3687445127303</v>
      </c>
      <c r="W412" s="104"/>
      <c r="X412" s="103"/>
      <c r="Y412" s="103">
        <v>4.63125548726965</v>
      </c>
      <c r="Z412" s="97" t="s">
        <v>34</v>
      </c>
      <c r="AA412" s="23"/>
      <c r="AB412" s="104" t="s">
        <v>34</v>
      </c>
      <c r="AC412" s="24"/>
      <c r="AE412" s="114">
        <v>445.192630834068</v>
      </c>
      <c r="AF412" s="114">
        <v>198.155175780401</v>
      </c>
      <c r="AG412" s="135"/>
    </row>
    <row r="413" spans="1:33">
      <c r="A413" s="70">
        <v>41596</v>
      </c>
      <c r="B413" s="71" t="s">
        <v>285</v>
      </c>
      <c r="C413" s="80" t="s">
        <v>142</v>
      </c>
      <c r="D413" s="12" t="s">
        <v>100</v>
      </c>
      <c r="E413" s="12" t="s">
        <v>101</v>
      </c>
      <c r="F413" s="6" t="s">
        <v>119</v>
      </c>
      <c r="G413" s="6" t="s">
        <v>286</v>
      </c>
      <c r="H413" s="12" t="s">
        <v>34</v>
      </c>
      <c r="I413" s="6" t="s">
        <v>34</v>
      </c>
      <c r="J413" s="97">
        <f t="normal">IF(AE413="-","-",(AE413/AG413)*$AI$1)</f>
        <v>344.362145604038</v>
      </c>
      <c r="K413" s="97">
        <f t="normal">MAX(J413:J415)</f>
        <v>351.898321867548</v>
      </c>
      <c r="L413" s="71">
        <f t="normal">IF(A413=0,"",(K413-K414)/K414)</f>
        <v>0.0876632362623921</v>
      </c>
      <c r="M413" s="97">
        <f t="normal">IF(J413="-","-",AVERAGE(J413:J415))</f>
        <v>339.932189247246</v>
      </c>
      <c r="N413" s="97">
        <f t="normal">IF(AF413="-","-",(AF413/AG413)*$AI$1)</f>
        <v>132.106508925088</v>
      </c>
      <c r="O413" s="97">
        <f t="normal">MAX(N413:N415)</f>
        <v>132.315260685368</v>
      </c>
      <c r="P413" s="71">
        <f t="normal">IF(A413=0,"",(O413-O414)/O414)</f>
        <v>0.148166866417308</v>
      </c>
      <c r="Q413" s="97">
        <f t="normal">IF(N413="-","-",AVERAGE(N413:N415))</f>
        <v>126.554071555742</v>
      </c>
      <c r="R413" s="71">
        <f t="normal">IF(Q413="-","-",Q413/M413)</f>
        <v>0.37229210871729</v>
      </c>
      <c r="S413" s="103">
        <v>49.6748015991407</v>
      </c>
      <c r="T413" s="104">
        <f t="normal">AVERAGE(S413:S415)*10</f>
        <v>497.012106377127</v>
      </c>
      <c r="U413" s="103">
        <f t="normal">((LARGE(S413:S415,1))-(SMALL(S413:S415,1)))/(((LARGE(S413:S415,1))+(SMALL(S413:S415,1)))/2)*100</f>
        <v>0.735448018275698</v>
      </c>
      <c r="V413" s="103">
        <f t="shared" si="148"/>
        <v>92.7527527527528</v>
      </c>
      <c r="W413" s="104">
        <f t="normal">AVERAGE(V413:V415)*10</f>
        <v>927.100264234575</v>
      </c>
      <c r="X413" s="103">
        <v>0.414908232474565</v>
      </c>
      <c r="Y413" s="103">
        <v>7.24724724724716</v>
      </c>
      <c r="Z413" s="97" t="s">
        <v>34</v>
      </c>
      <c r="AA413" s="23" t="str">
        <f t="normal">IF(Z413="-","-",AVERAGE(Z413:Z415))</f>
        <v>-</v>
      </c>
      <c r="AB413" s="104" t="s">
        <v>34</v>
      </c>
      <c r="AC413" s="24" t="s">
        <v>34</v>
      </c>
      <c r="AE413" s="114">
        <v>320.671305401834</v>
      </c>
      <c r="AF413" s="114">
        <v>123.018070394408</v>
      </c>
      <c r="AG413" s="135">
        <v>1.0057</v>
      </c>
    </row>
    <row r="414" spans="1:33">
      <c r="A414" s="70"/>
      <c r="B414" s="71" t="s">
        <v>285</v>
      </c>
      <c r="C414" s="82"/>
      <c r="D414" s="14"/>
      <c r="E414" s="14"/>
      <c r="F414" s="6"/>
      <c r="G414" s="6"/>
      <c r="H414" s="14"/>
      <c r="I414" s="6"/>
      <c r="J414" s="97">
        <f t="normal">IF(AE414="-","-",(AE414/AG413)*$AI$1)</f>
        <v>323.536100270153</v>
      </c>
      <c r="K414" s="97">
        <f t="normal">MIN(J413:J415)</f>
        <v>323.536100270153</v>
      </c>
      <c r="L414" s="71"/>
      <c r="M414" s="97"/>
      <c r="N414" s="97">
        <f t="normal">IF(AF414="-","-",(AF414/AG413)*$AI$1)</f>
        <v>115.240445056771</v>
      </c>
      <c r="O414" s="97">
        <f t="normal">MIN(N413:N415)</f>
        <v>115.240445056771</v>
      </c>
      <c r="P414" s="71"/>
      <c r="Q414" s="97"/>
      <c r="R414" s="71"/>
      <c r="S414" s="103">
        <v>49.531603316464</v>
      </c>
      <c r="T414" s="104"/>
      <c r="U414" s="103"/>
      <c r="V414" s="103">
        <f t="shared" si="148"/>
        <v>92.4963768115941</v>
      </c>
      <c r="W414" s="104"/>
      <c r="X414" s="103"/>
      <c r="Y414" s="103">
        <v>7.50362318840593</v>
      </c>
      <c r="Z414" s="97" t="s">
        <v>34</v>
      </c>
      <c r="AA414" s="23"/>
      <c r="AB414" s="104" t="s">
        <v>34</v>
      </c>
      <c r="AC414" s="24"/>
      <c r="AE414" s="114">
        <v>301.278014853419</v>
      </c>
      <c r="AF414" s="114">
        <v>107.312329253328</v>
      </c>
      <c r="AG414" s="135"/>
    </row>
    <row r="415" spans="1:33">
      <c r="A415" s="70"/>
      <c r="B415" s="71" t="s">
        <v>285</v>
      </c>
      <c r="C415" s="84"/>
      <c r="D415" s="17"/>
      <c r="E415" s="17"/>
      <c r="F415" s="6"/>
      <c r="G415" s="6"/>
      <c r="H415" s="17"/>
      <c r="I415" s="6"/>
      <c r="J415" s="97">
        <v>351.898321867548</v>
      </c>
      <c r="K415" s="97"/>
      <c r="L415" s="71"/>
      <c r="M415" s="97"/>
      <c r="N415" s="97">
        <f t="normal">IF(AF415="-","-",(AF415/AG413)*$AI$1)</f>
        <v>132.315260685368</v>
      </c>
      <c r="O415" s="97"/>
      <c r="P415" s="71"/>
      <c r="Q415" s="97"/>
      <c r="R415" s="71"/>
      <c r="S415" s="103">
        <v>49.8972269975335</v>
      </c>
      <c r="T415" s="104"/>
      <c r="U415" s="103"/>
      <c r="V415" s="103">
        <f t="shared" si="148"/>
        <v>92.8809497060255</v>
      </c>
      <c r="W415" s="104"/>
      <c r="X415" s="103"/>
      <c r="Y415" s="103">
        <v>7.11905029397449</v>
      </c>
      <c r="Z415" s="97" t="s">
        <v>34</v>
      </c>
      <c r="AA415" s="23"/>
      <c r="AB415" s="104" t="s">
        <v>34</v>
      </c>
      <c r="AC415" s="24"/>
      <c r="AE415" s="114">
        <v>327.689020650179</v>
      </c>
      <c r="AF415" s="114">
        <v>123.212460806736</v>
      </c>
      <c r="AG415" s="135"/>
    </row>
    <row r="416" spans="1:33" ht="15" customHeight="1">
      <c r="A416" s="70">
        <v>41596</v>
      </c>
      <c r="B416" s="71" t="s">
        <v>287</v>
      </c>
      <c r="C416" s="72" t="s">
        <v>88</v>
      </c>
      <c r="D416" s="6" t="s">
        <v>41</v>
      </c>
      <c r="E416" s="6" t="s">
        <v>74</v>
      </c>
      <c r="F416" s="6" t="s">
        <v>85</v>
      </c>
      <c r="G416" s="6" t="s">
        <v>92</v>
      </c>
      <c r="H416" s="6" t="s">
        <v>94</v>
      </c>
      <c r="I416" s="12" t="s">
        <v>288</v>
      </c>
      <c r="J416" s="97">
        <f t="normal">IF(AE416="-","-",(AE416/AG416)*$AI$1)</f>
        <v>426.634791639178</v>
      </c>
      <c r="K416" s="97">
        <f t="normal">MAX(J416:J418)</f>
        <v>426.634791639178</v>
      </c>
      <c r="L416" s="71">
        <f t="normal">IF(A416=0,"",(K416-K417)/K417)</f>
        <v>0.0316068760369287</v>
      </c>
      <c r="M416" s="97">
        <f t="normal">IF(J416="-","-",AVERAGE(J416:J418))</f>
        <v>418.471458784942</v>
      </c>
      <c r="N416" s="97">
        <f t="normal">IF(AF416="-","-",(AF416/AG416)*$AI$1)</f>
        <v>259.282300175037</v>
      </c>
      <c r="O416" s="97">
        <f t="normal">MAX(N416:N418)</f>
        <v>272.69912440609</v>
      </c>
      <c r="P416" s="71">
        <f t="normal">IF(A416=0,"",(O416-O417)/O417)</f>
        <v>0.078811642336101</v>
      </c>
      <c r="Q416" s="97">
        <f t="normal">IF(N416="-","-",AVERAGE(N416:N418))</f>
        <v>261.586250873068</v>
      </c>
      <c r="R416" s="71">
        <f t="normal">IF(Q416="-","-",Q416/M416)</f>
        <v>0.625099383438479</v>
      </c>
      <c r="S416" s="103">
        <v>2.41815424429201</v>
      </c>
      <c r="T416" s="104">
        <f t="normal">AVERAGE(S416:S418)*10</f>
        <v>24.0524118147496</v>
      </c>
      <c r="U416" s="103">
        <f t="normal">((LARGE(S416:S418,1))-(SMALL(S416:S418,1)))/(((LARGE(S416:S418,1))+(SMALL(S416:S418,1)))/2)*100</f>
        <v>1.07374369909394</v>
      </c>
      <c r="V416" s="103">
        <f t="shared" si="148"/>
        <v>59.7238204833147</v>
      </c>
      <c r="W416" s="104">
        <f t="normal">AVERAGE(V416:V418)*10</f>
        <v>598.189830135297</v>
      </c>
      <c r="X416" s="103">
        <f t="normal">((LARGE(V416:V418,1))-(SMALL(V416:V418,1)))/(((LARGE(V416:V418,1))+(SMALL(V416:V418,1)))/2)*100</f>
        <v>0.318168331927272</v>
      </c>
      <c r="Y416" s="103">
        <v>40.2761795166853</v>
      </c>
      <c r="Z416" s="97">
        <v>38360</v>
      </c>
      <c r="AA416" s="25">
        <f t="normal">IF(Z416="-","-",AVERAGE(Z416:Z418))</f>
        <v>38320</v>
      </c>
      <c r="AB416" s="104">
        <v>7.978</v>
      </c>
      <c r="AC416" s="26">
        <f t="shared" ref="AC416" si="154">IF(AB416="-","-",AVERAGE(AB416:AB418))</f>
        <v>7.978</v>
      </c>
      <c r="AE416" s="114">
        <v>397.28389810326</v>
      </c>
      <c r="AF416" s="114">
        <v>241.44463822781</v>
      </c>
      <c r="AG416" s="135">
        <v>1.0057</v>
      </c>
    </row>
    <row r="417" spans="1:33">
      <c r="A417" s="70"/>
      <c r="B417" s="71" t="s">
        <v>287</v>
      </c>
      <c r="C417" s="72"/>
      <c r="D417" s="6"/>
      <c r="E417" s="6"/>
      <c r="F417" s="6"/>
      <c r="G417" s="6"/>
      <c r="H417" s="6"/>
      <c r="I417" s="14"/>
      <c r="J417" s="97">
        <f t="normal">IF(AE417="-","-",(AE417/AG416)*$AI$1)</f>
        <v>415.216238493919</v>
      </c>
      <c r="K417" s="97">
        <f t="normal">MIN(J416:J418)</f>
        <v>413.56334622173</v>
      </c>
      <c r="L417" s="71"/>
      <c r="M417" s="97"/>
      <c r="N417" s="97">
        <f t="normal">IF(AF417="-","-",(AF417/AG416)*$AI$1)</f>
        <v>252.777328038078</v>
      </c>
      <c r="O417" s="97">
        <f t="normal">MIN(N416:N418)</f>
        <v>252.777328038078</v>
      </c>
      <c r="P417" s="71"/>
      <c r="Q417" s="97"/>
      <c r="R417" s="71"/>
      <c r="S417" s="103">
        <v>2.39232811865791</v>
      </c>
      <c r="T417" s="104"/>
      <c r="U417" s="103"/>
      <c r="V417" s="103">
        <f t="shared" si="148"/>
        <v>59.9141455437447</v>
      </c>
      <c r="W417" s="104"/>
      <c r="X417" s="103"/>
      <c r="Y417" s="103">
        <v>40.0858544562553</v>
      </c>
      <c r="Z417" s="97">
        <v>38300</v>
      </c>
      <c r="AA417" s="27"/>
      <c r="AB417" s="104" t="s">
        <v>34</v>
      </c>
      <c r="AC417" s="28"/>
      <c r="AE417" s="114">
        <v>386.650899123458</v>
      </c>
      <c r="AF417" s="114">
        <v>235.387184081384</v>
      </c>
      <c r="AG417" s="135"/>
    </row>
    <row r="418" spans="1:33">
      <c r="A418" s="70"/>
      <c r="B418" s="71" t="s">
        <v>287</v>
      </c>
      <c r="C418" s="72"/>
      <c r="D418" s="6"/>
      <c r="E418" s="6"/>
      <c r="F418" s="6"/>
      <c r="G418" s="6"/>
      <c r="H418" s="6"/>
      <c r="I418" s="17"/>
      <c r="J418" s="97">
        <f t="normal">IF(AE418="-","-",(AE418/AG416)*$AI$1)</f>
        <v>413.56334622173</v>
      </c>
      <c r="K418" s="97"/>
      <c r="L418" s="71"/>
      <c r="M418" s="97"/>
      <c r="N418" s="97">
        <f t="normal">IF(AF418="-","-",(AF418/AG416)*$AI$1)</f>
        <v>272.69912440609</v>
      </c>
      <c r="O418" s="97"/>
      <c r="P418" s="71"/>
      <c r="Q418" s="97"/>
      <c r="R418" s="71"/>
      <c r="S418" s="103" t="s">
        <v>34</v>
      </c>
      <c r="T418" s="104"/>
      <c r="U418" s="103"/>
      <c r="V418" s="103" t="s">
        <v>34</v>
      </c>
      <c r="W418" s="104"/>
      <c r="X418" s="103"/>
      <c r="Y418" s="103" t="s">
        <v>34</v>
      </c>
      <c r="Z418" s="97">
        <v>38300</v>
      </c>
      <c r="AA418" s="29"/>
      <c r="AB418" s="104" t="s">
        <v>34</v>
      </c>
      <c r="AC418" s="30"/>
      <c r="AE418" s="114">
        <v>385.111719717772</v>
      </c>
      <c r="AF418" s="114">
        <v>253.938434643708</v>
      </c>
      <c r="AG418" s="135"/>
    </row>
    <row r="419" spans="1:33" ht="15" customHeight="1">
      <c r="A419" s="70">
        <v>41596</v>
      </c>
      <c r="B419" s="71" t="s">
        <v>289</v>
      </c>
      <c r="C419" s="72" t="s">
        <v>88</v>
      </c>
      <c r="D419" s="6" t="s">
        <v>41</v>
      </c>
      <c r="E419" s="6" t="s">
        <v>74</v>
      </c>
      <c r="F419" s="6" t="s">
        <v>85</v>
      </c>
      <c r="G419" s="6" t="s">
        <v>92</v>
      </c>
      <c r="H419" s="6" t="s">
        <v>94</v>
      </c>
      <c r="I419" s="12" t="s">
        <v>290</v>
      </c>
      <c r="J419" s="97">
        <f t="normal">IF(AE419="-","-",(AE419/AG419)*$AI$1)</f>
        <v>132.534422165742</v>
      </c>
      <c r="K419" s="97">
        <f t="normal">MAX(J419:J421)</f>
        <v>140.606534710014</v>
      </c>
      <c r="L419" s="71">
        <f t="normal">IF(A419=0,"",(K419-K420)/K420)</f>
        <v>0.0760183505966658</v>
      </c>
      <c r="M419" s="97">
        <f t="normal">IF(J419="-","-",AVERAGE(J419:J421))</f>
        <v>134.604648816914</v>
      </c>
      <c r="N419" s="97">
        <f t="normal">IF(AF419="-","-",(AF419/AG419)*$AI$1)</f>
        <v>70.3681028801515</v>
      </c>
      <c r="O419" s="97">
        <f t="normal">MAX(N419:N421)</f>
        <v>77.7123085202368</v>
      </c>
      <c r="P419" s="71">
        <f t="normal">IF(A419=0,"",(O419-O420)/O420)</f>
        <v>0.213562546378214</v>
      </c>
      <c r="Q419" s="97">
        <f t="normal">IF(N419="-","-",AVERAGE(N419:N421))</f>
        <v>70.7056400227764</v>
      </c>
      <c r="R419" s="71">
        <f t="normal">IF(Q419="-","-",Q419/M419)</f>
        <v>0.525283789558771</v>
      </c>
      <c r="S419" s="103">
        <v>1.79778461974024</v>
      </c>
      <c r="T419" s="104">
        <f t="normal">AVERAGE(S419:S421)*10</f>
        <v>19.2939141136503</v>
      </c>
      <c r="U419" s="103">
        <f t="normal">((LARGE(S419:S421,1))-(SMALL(S419:S421,1)))/(((LARGE(S419:S421,1))+(SMALL(S419:S421,1)))/2)*100</f>
        <v>13.642311337095</v>
      </c>
      <c r="V419" s="103">
        <f t="normal">100-Y419</f>
        <v>50.9186351706039</v>
      </c>
      <c r="W419" s="104">
        <f t="normal">AVERAGE(V419:V421)*10</f>
        <v>517.449161816035</v>
      </c>
      <c r="X419" s="103">
        <f t="normal">((LARGE(V419:V421,1))-(SMALL(V419:V421,1)))/(((LARGE(V419:V421,1))+(SMALL(V419:V421,1)))/2)*100</f>
        <v>3.19367030415004</v>
      </c>
      <c r="Y419" s="103">
        <v>49.0813648293961</v>
      </c>
      <c r="Z419" s="49">
        <v>22730</v>
      </c>
      <c r="AA419" s="25">
        <f t="normal">IF(Z419="-","-",AVERAGE(Z419:Z421))</f>
        <v>22600</v>
      </c>
      <c r="AB419" s="104">
        <v>7.594</v>
      </c>
      <c r="AC419" s="26">
        <f t="shared" ref="AC419" si="155">IF(AB419="-","-",AVERAGE(AB419:AB421))</f>
        <v>7.594</v>
      </c>
      <c r="AE419" s="114">
        <v>123.416544788969</v>
      </c>
      <c r="AF419" s="114">
        <v>65.5270380246003</v>
      </c>
      <c r="AG419" s="135">
        <v>1.0057</v>
      </c>
    </row>
    <row r="420" spans="1:33">
      <c r="A420" s="70"/>
      <c r="B420" s="71" t="s">
        <v>289</v>
      </c>
      <c r="C420" s="72"/>
      <c r="D420" s="6"/>
      <c r="E420" s="6"/>
      <c r="F420" s="6"/>
      <c r="G420" s="6"/>
      <c r="H420" s="6"/>
      <c r="I420" s="14"/>
      <c r="J420" s="97">
        <f t="normal">IF(AE420="-","-",(AE420/AG419)*$AI$1)</f>
        <v>140.606534710014</v>
      </c>
      <c r="K420" s="97">
        <f t="normal">MIN(J419:J421)</f>
        <v>130.672989574988</v>
      </c>
      <c r="L420" s="71"/>
      <c r="M420" s="97"/>
      <c r="N420" s="97">
        <f t="normal">IF(AF420="-","-",(AF420/AG419)*$AI$1)</f>
        <v>77.7123085202368</v>
      </c>
      <c r="O420" s="97">
        <f t="normal">MIN(N419:N421)</f>
        <v>64.0365086679408</v>
      </c>
      <c r="P420" s="71"/>
      <c r="Q420" s="97"/>
      <c r="R420" s="71"/>
      <c r="S420" s="103">
        <v>2.06099820298983</v>
      </c>
      <c r="T420" s="104"/>
      <c r="U420" s="103"/>
      <c r="V420" s="103">
        <f t="normal">100-Y420</f>
        <v>52.5711971926031</v>
      </c>
      <c r="W420" s="104"/>
      <c r="X420" s="103"/>
      <c r="Y420" s="103">
        <v>47.4288028073969</v>
      </c>
      <c r="Z420" s="97">
        <v>22620</v>
      </c>
      <c r="AA420" s="27"/>
      <c r="AB420" s="104" t="s">
        <v>34</v>
      </c>
      <c r="AC420" s="28"/>
      <c r="AE420" s="114">
        <v>130.933325886908</v>
      </c>
      <c r="AF420" s="114">
        <v>72.3659895174094</v>
      </c>
      <c r="AG420" s="135"/>
    </row>
    <row r="421" spans="1:33">
      <c r="A421" s="70"/>
      <c r="B421" s="71" t="s">
        <v>289</v>
      </c>
      <c r="C421" s="72"/>
      <c r="D421" s="6"/>
      <c r="E421" s="6"/>
      <c r="F421" s="6"/>
      <c r="G421" s="6"/>
      <c r="H421" s="6"/>
      <c r="I421" s="17"/>
      <c r="J421" s="97">
        <f t="normal">IF(AE421="-","-",(AE421/AG419)*$AI$1)</f>
        <v>130.672989574988</v>
      </c>
      <c r="K421" s="97"/>
      <c r="L421" s="71"/>
      <c r="M421" s="97"/>
      <c r="N421" s="97">
        <f t="normal">IF(AF421="-","-",(AF421/AG419)*$AI$1)</f>
        <v>64.0365086679408</v>
      </c>
      <c r="O421" s="97"/>
      <c r="P421" s="71"/>
      <c r="Q421" s="97"/>
      <c r="R421" s="71"/>
      <c r="S421" s="103" t="s">
        <v>34</v>
      </c>
      <c r="T421" s="104"/>
      <c r="U421" s="103"/>
      <c r="V421" s="103" t="s">
        <v>34</v>
      </c>
      <c r="W421" s="104"/>
      <c r="X421" s="103"/>
      <c r="Y421" s="103" t="s">
        <v>34</v>
      </c>
      <c r="Z421" s="97">
        <v>22450</v>
      </c>
      <c r="AA421" s="29"/>
      <c r="AB421" s="104" t="s">
        <v>34</v>
      </c>
      <c r="AC421" s="30"/>
      <c r="AE421" s="114">
        <v>121.683171866264</v>
      </c>
      <c r="AF421" s="114">
        <v>59.6310340438408</v>
      </c>
      <c r="AG421" s="135"/>
    </row>
    <row r="422" spans="1:33" ht="15" customHeight="1">
      <c r="A422" s="70">
        <v>41596</v>
      </c>
      <c r="B422" s="71" t="s">
        <v>291</v>
      </c>
      <c r="C422" s="72" t="s">
        <v>88</v>
      </c>
      <c r="D422" s="6" t="s">
        <v>41</v>
      </c>
      <c r="E422" s="6" t="s">
        <v>74</v>
      </c>
      <c r="F422" s="6" t="s">
        <v>75</v>
      </c>
      <c r="G422" s="6" t="s">
        <v>199</v>
      </c>
      <c r="H422" s="12" t="s">
        <v>34</v>
      </c>
      <c r="I422" s="6" t="s">
        <v>90</v>
      </c>
      <c r="J422" s="97">
        <f t="normal">IF(AE422="-","-",(AE422/AG422)*$AI$1)</f>
        <v>389.600541039662</v>
      </c>
      <c r="K422" s="97">
        <f t="normal">MAX(J422:J424)</f>
        <v>473.327206016339</v>
      </c>
      <c r="L422" s="71">
        <f t="normal">IF(A422=0,"",(K422-K423)/K423)</f>
        <v>0.214903872446506</v>
      </c>
      <c r="M422" s="97">
        <f t="normal">IF(J422="-","-",AVERAGE(J422:J424))</f>
        <v>433.25396859788</v>
      </c>
      <c r="N422" s="97">
        <f t="normal">IF(AF422="-","-",(AF422/AG422)*$AI$1)</f>
        <v>186.263641711076</v>
      </c>
      <c r="O422" s="97">
        <f t="normal">MAX(N422:N424)</f>
        <v>215.425088024727</v>
      </c>
      <c r="P422" s="71">
        <f t="normal">IF(A422=0,"",(O422-O423)/O423)</f>
        <v>0.156560056733371</v>
      </c>
      <c r="Q422" s="97">
        <f t="normal">IF(N422="-","-",AVERAGE(N422:N424))</f>
        <v>199.994712444992</v>
      </c>
      <c r="R422" s="71">
        <f t="normal">IF(Q422="-","-",Q422/M422)</f>
        <v>0.461610803225243</v>
      </c>
      <c r="S422" s="103">
        <v>35.4849957504304</v>
      </c>
      <c r="T422" s="104">
        <f t="normal">AVERAGE(S422:S424)*10</f>
        <v>349.389344477884</v>
      </c>
      <c r="U422" s="103">
        <f t="normal">((LARGE(S422:S424,1))-(SMALL(S422:S424,1)))/(((LARGE(S422:S424,1))+(SMALL(S422:S424,1)))/2)*100</f>
        <v>3.12580398499568</v>
      </c>
      <c r="V422" s="103">
        <f t="normal">100-Y422</f>
        <v>84.5155479129563</v>
      </c>
      <c r="W422" s="104">
        <f t="normal">AVERAGE(V422:V424)*10</f>
        <v>831.143530046811</v>
      </c>
      <c r="X422" s="103">
        <f t="normal">((LARGE(V422:V424,1))-(SMALL(V422:V424,1)))/(((LARGE(V422:V424,1))+(SMALL(V422:V424,1)))/2)*100</f>
        <v>3.37172788482462</v>
      </c>
      <c r="Y422" s="103">
        <v>15.4844520870437</v>
      </c>
      <c r="Z422" s="97" t="s">
        <v>34</v>
      </c>
      <c r="AA422" s="23" t="str">
        <f t="normal">IF(Z422="-","-",AVERAGE(Z422:Z424))</f>
        <v>-</v>
      </c>
      <c r="AB422" s="104">
        <v>6.143</v>
      </c>
      <c r="AC422" s="24">
        <f t="shared" ref="AC422" si="156">IF(AB422="-","-",AVERAGE(AB422:AB424))</f>
        <v>6.143</v>
      </c>
      <c r="AE422" s="114">
        <v>362.7974667811</v>
      </c>
      <c r="AF422" s="114">
        <v>173.449393026694</v>
      </c>
      <c r="AG422" s="135">
        <v>1.0057</v>
      </c>
    </row>
    <row r="423" spans="1:33">
      <c r="A423" s="70"/>
      <c r="B423" s="71" t="s">
        <v>291</v>
      </c>
      <c r="C423" s="72"/>
      <c r="D423" s="6"/>
      <c r="E423" s="6"/>
      <c r="F423" s="9"/>
      <c r="G423" s="6"/>
      <c r="H423" s="14"/>
      <c r="I423" s="6"/>
      <c r="J423" s="97">
        <f t="normal">IF(AE423="-","-",(AE423/AG422)*$AI$1)</f>
        <v>436.83415873764</v>
      </c>
      <c r="K423" s="97">
        <f t="normal">MIN(J422:J424)</f>
        <v>389.600541039662</v>
      </c>
      <c r="L423" s="71"/>
      <c r="M423" s="97"/>
      <c r="N423" s="97">
        <f t="normal">IF(AF423="-","-",(AF423/AG422)*$AI$1)</f>
        <v>198.295407599173</v>
      </c>
      <c r="O423" s="97">
        <f t="normal">MIN(N422:N424)</f>
        <v>186.263641711076</v>
      </c>
      <c r="P423" s="71"/>
      <c r="Q423" s="97"/>
      <c r="R423" s="71"/>
      <c r="S423" s="103">
        <v>34.3928731451464</v>
      </c>
      <c r="T423" s="104"/>
      <c r="U423" s="103"/>
      <c r="V423" s="103">
        <f t="normal">100-Y423</f>
        <v>81.7131580964059</v>
      </c>
      <c r="W423" s="104"/>
      <c r="X423" s="103"/>
      <c r="Y423" s="103">
        <v>18.2868419035941</v>
      </c>
      <c r="Z423" s="97" t="s">
        <v>34</v>
      </c>
      <c r="AA423" s="23"/>
      <c r="AB423" s="104" t="s">
        <v>34</v>
      </c>
      <c r="AC423" s="24"/>
      <c r="AE423" s="114">
        <v>406.781586520782</v>
      </c>
      <c r="AF423" s="114">
        <v>184.653417983785</v>
      </c>
      <c r="AG423" s="135"/>
    </row>
    <row r="424" spans="1:33">
      <c r="A424" s="70"/>
      <c r="B424" s="71" t="s">
        <v>291</v>
      </c>
      <c r="C424" s="72"/>
      <c r="D424" s="6"/>
      <c r="E424" s="6"/>
      <c r="F424" s="9"/>
      <c r="G424" s="6"/>
      <c r="H424" s="17"/>
      <c r="I424" s="6"/>
      <c r="J424" s="97">
        <f t="normal">IF(AE424="-","-",(AE424/AG422)*$AI$1)</f>
        <v>473.327206016339</v>
      </c>
      <c r="K424" s="97"/>
      <c r="L424" s="71"/>
      <c r="M424" s="97"/>
      <c r="N424" s="97">
        <f t="normal">IF(AF424="-","-",(AF424/AG422)*$AI$1)</f>
        <v>215.425088024727</v>
      </c>
      <c r="O424" s="97"/>
      <c r="P424" s="71"/>
      <c r="Q424" s="97"/>
      <c r="R424" s="71"/>
      <c r="S424" s="103" t="s">
        <v>34</v>
      </c>
      <c r="T424" s="104"/>
      <c r="U424" s="103"/>
      <c r="V424" s="103" t="s">
        <v>34</v>
      </c>
      <c r="W424" s="104"/>
      <c r="X424" s="103"/>
      <c r="Y424" s="103" t="s">
        <v>34</v>
      </c>
      <c r="Z424" s="97" t="s">
        <v>34</v>
      </c>
      <c r="AA424" s="23"/>
      <c r="AB424" s="104" t="s">
        <v>34</v>
      </c>
      <c r="AC424" s="24"/>
      <c r="AE424" s="114">
        <v>440.764047306141</v>
      </c>
      <c r="AF424" s="114">
        <v>200.604639839322</v>
      </c>
      <c r="AG424" s="135"/>
    </row>
    <row r="425" spans="1:33" ht="15" customHeight="1">
      <c r="A425" s="73">
        <v>41596</v>
      </c>
      <c r="B425" s="74" t="s">
        <v>292</v>
      </c>
      <c r="C425" s="75" t="s">
        <v>56</v>
      </c>
      <c r="D425" s="9" t="s">
        <v>41</v>
      </c>
      <c r="E425" s="9" t="s">
        <v>233</v>
      </c>
      <c r="F425" s="9" t="s">
        <v>253</v>
      </c>
      <c r="G425" s="9" t="s">
        <v>89</v>
      </c>
      <c r="H425" s="9" t="s">
        <v>44</v>
      </c>
      <c r="I425" s="9" t="s">
        <v>34</v>
      </c>
      <c r="J425" s="98">
        <f t="normal">IF(AE425="-","-",(AE425/AG425)*$AI$1)</f>
        <v>2401.19260967096</v>
      </c>
      <c r="K425" s="98">
        <f t="normal">MAX(J425:J427)</f>
        <v>3596.92674465498</v>
      </c>
      <c r="L425" s="74">
        <f t="normal">IF(A425=0,"",(K425-K426)/K426)</f>
        <v>1.01477121494477</v>
      </c>
      <c r="M425" s="98">
        <f t="normal">IF(J425="-","-",AVERAGE(J425:J427))</f>
        <v>2594.46578801485</v>
      </c>
      <c r="N425" s="98">
        <f t="normal">IF(AF425="-","-",(AF425/AG425)*$AI$1)</f>
        <v>553.925741787078</v>
      </c>
      <c r="O425" s="98">
        <f t="normal">MAX(N425:N427)</f>
        <v>1606.42606906132</v>
      </c>
      <c r="P425" s="74">
        <f t="normal">IF(A425=0,"",(O425-O426)/O426)</f>
        <v>2.69197308636653</v>
      </c>
      <c r="Q425" s="98">
        <f t="normal">IF(N425="-","-",AVERAGE(N425:N427))</f>
        <v>865.154989634312</v>
      </c>
      <c r="R425" s="74">
        <f t="normal">IF(Q425="-","-",Q425/M425)</f>
        <v>0.333461706695421</v>
      </c>
      <c r="S425" s="105">
        <v>0.137029034149464</v>
      </c>
      <c r="T425" s="106">
        <f t="normal">AVERAGE(S425:S427)*10</f>
        <v>0.930879506855077</v>
      </c>
      <c r="U425" s="105">
        <f t="normal">((LARGE(S425:S427,1))-(SMALL(S425:S427,1)))/(((LARGE(S425:S427,1))+(SMALL(S425:S427,1)))/2)*100</f>
        <v>94.4076717563776</v>
      </c>
      <c r="V425" s="105">
        <f t="normal">100-Y425</f>
        <v>94.994040524437</v>
      </c>
      <c r="W425" s="106">
        <f t="normal">AVERAGE(V425:V427)*10</f>
        <v>923.949794458922</v>
      </c>
      <c r="X425" s="105">
        <f t="normal">((LARGE(V425:V427,1))-(SMALL(V425:V427,1)))/(((LARGE(V425:V427,1))+(SMALL(V425:V427,1)))/2)*100</f>
        <v>5.62597901776009</v>
      </c>
      <c r="Y425" s="105">
        <v>5.00595947556296</v>
      </c>
      <c r="Z425" s="98">
        <v>2880</v>
      </c>
      <c r="AA425" s="115">
        <f t="normal">IF(Z425="-","-",AVERAGE(Z425:Z427))</f>
        <v>2666.66666666667</v>
      </c>
      <c r="AB425" s="106">
        <v>8.871</v>
      </c>
      <c r="AC425" s="116">
        <f t="shared" ref="AC425" si="157">IF(AB425="-","-",AVERAGE(AB425:AB427))</f>
        <v>8.871</v>
      </c>
      <c r="AE425" s="114">
        <v>2235.99945143156</v>
      </c>
      <c r="AF425" s="114">
        <v>515.817702328948</v>
      </c>
      <c r="AG425" s="135">
        <v>1.0057</v>
      </c>
    </row>
    <row r="426" spans="1:33">
      <c r="A426" s="73"/>
      <c r="B426" s="74" t="s">
        <v>292</v>
      </c>
      <c r="C426" s="75"/>
      <c r="D426" s="9"/>
      <c r="E426" s="9"/>
      <c r="F426" s="9"/>
      <c r="G426" s="9"/>
      <c r="H426" s="9"/>
      <c r="I426" s="9"/>
      <c r="J426" s="98">
        <f t="normal">IF(AE426="-","-",(AE426/AG425)*$AI$1)</f>
        <v>1785.27800971862</v>
      </c>
      <c r="K426" s="98">
        <f t="normal">MIN(J425:J427)</f>
        <v>1785.27800971862</v>
      </c>
      <c r="L426" s="74"/>
      <c r="M426" s="98"/>
      <c r="N426" s="98">
        <f t="normal">IF(AF426="-","-",(AF426/AG425)*$AI$1)</f>
        <v>435.113158054543</v>
      </c>
      <c r="O426" s="98">
        <f t="normal">MIN(N425:N427)</f>
        <v>435.113158054543</v>
      </c>
      <c r="P426" s="74"/>
      <c r="Q426" s="98"/>
      <c r="R426" s="74"/>
      <c r="S426" s="105">
        <v>0.0491468672215513</v>
      </c>
      <c r="T426" s="106"/>
      <c r="U426" s="105"/>
      <c r="V426" s="105">
        <f t="normal">100-Y426</f>
        <v>89.7959183673474</v>
      </c>
      <c r="W426" s="106"/>
      <c r="X426" s="105"/>
      <c r="Y426" s="105">
        <v>10.2040816326526</v>
      </c>
      <c r="Z426" s="98">
        <v>2570</v>
      </c>
      <c r="AA426" s="115"/>
      <c r="AB426" s="106" t="s">
        <v>34</v>
      </c>
      <c r="AC426" s="116"/>
      <c r="AE426" s="114">
        <v>1662.45749479076</v>
      </c>
      <c r="AF426" s="114">
        <v>405.178984310605</v>
      </c>
      <c r="AG426" s="135"/>
    </row>
    <row r="427" spans="1:33">
      <c r="A427" s="73"/>
      <c r="B427" s="74" t="s">
        <v>292</v>
      </c>
      <c r="C427" s="75"/>
      <c r="D427" s="9"/>
      <c r="E427" s="9"/>
      <c r="F427" s="9"/>
      <c r="G427" s="9"/>
      <c r="H427" s="9"/>
      <c r="I427" s="9"/>
      <c r="J427" s="98">
        <f t="normal">IF(AE427="-","-",(AE427/AG425)*$AI$1)</f>
        <v>3596.92674465498</v>
      </c>
      <c r="K427" s="98"/>
      <c r="L427" s="74"/>
      <c r="M427" s="98"/>
      <c r="N427" s="98">
        <f t="normal">IF(AF427="-","-",(AF427/AG425)*$AI$1)</f>
        <v>1606.42606906132</v>
      </c>
      <c r="O427" s="98"/>
      <c r="P427" s="74"/>
      <c r="Q427" s="98"/>
      <c r="R427" s="74"/>
      <c r="S427" s="105" t="s">
        <v>34</v>
      </c>
      <c r="T427" s="106"/>
      <c r="U427" s="105"/>
      <c r="V427" s="105" t="s">
        <v>34</v>
      </c>
      <c r="W427" s="106"/>
      <c r="X427" s="105"/>
      <c r="Y427" s="105" t="s">
        <v>34</v>
      </c>
      <c r="Z427" s="98">
        <v>2550</v>
      </c>
      <c r="AA427" s="115"/>
      <c r="AB427" s="106" t="s">
        <v>34</v>
      </c>
      <c r="AC427" s="116"/>
      <c r="AE427" s="114">
        <v>3349.47150657362</v>
      </c>
      <c r="AF427" s="114">
        <v>1495.90990523608</v>
      </c>
      <c r="AG427" s="135"/>
    </row>
    <row r="428" spans="1:33" ht="15" customHeight="1">
      <c r="A428" s="70">
        <v>41596</v>
      </c>
      <c r="B428" s="71" t="s">
        <v>293</v>
      </c>
      <c r="C428" s="72" t="s">
        <v>56</v>
      </c>
      <c r="D428" s="6" t="s">
        <v>41</v>
      </c>
      <c r="E428" s="6" t="s">
        <v>74</v>
      </c>
      <c r="F428" s="6" t="s">
        <v>85</v>
      </c>
      <c r="G428" s="6" t="s">
        <v>168</v>
      </c>
      <c r="H428" s="6" t="s">
        <v>44</v>
      </c>
      <c r="I428" s="6" t="s">
        <v>294</v>
      </c>
      <c r="J428" s="97">
        <f t="normal">IF(AE428="-","-",(AE428/AG428)*$AI$1)</f>
        <v>642.57695670644</v>
      </c>
      <c r="K428" s="97">
        <f t="normal">MAX(J428:J430)</f>
        <v>713.854385041034</v>
      </c>
      <c r="L428" s="71">
        <f t="normal">IF(A428=0,"",(K428-K429)/K429)</f>
        <v>0.110924345466621</v>
      </c>
      <c r="M428" s="97">
        <f t="normal">IF(J428="-","-",AVERAGE(J428:J430))</f>
        <v>675.183260525124</v>
      </c>
      <c r="N428" s="97">
        <f t="normal">IF(AF428="-","-",(AF428/AG428)*$AI$1)</f>
        <v>341.525284312573</v>
      </c>
      <c r="O428" s="97">
        <f t="normal">MAX(N428:N430)</f>
        <v>355.127420180046</v>
      </c>
      <c r="P428" s="71">
        <f t="normal">IF(A428=0,"",(O428-O429)/O429)</f>
        <v>0.0708285485383608</v>
      </c>
      <c r="Q428" s="97">
        <f t="normal">IF(N428="-","-",AVERAGE(N428:N430))</f>
        <v>342.763562561031</v>
      </c>
      <c r="R428" s="71">
        <f t="normal">IF(Q428="-","-",Q428/M428)</f>
        <v>0.5076600422446</v>
      </c>
      <c r="S428" s="103">
        <v>0.379832941106882</v>
      </c>
      <c r="T428" s="104">
        <f t="normal">AVERAGE(S428:S430)*10</f>
        <v>3.88102723672392</v>
      </c>
      <c r="U428" s="103">
        <f t="normal">((LARGE(S428:S430,1))-(SMALL(S428:S430,1)))/(((LARGE(S428:S430,1))+(SMALL(S428:S430,1)))/2)*100</f>
        <v>4.26164624007676</v>
      </c>
      <c r="V428" s="103">
        <f t="normal">100-Y428</f>
        <v>68.9098998887686</v>
      </c>
      <c r="W428" s="104">
        <f t="normal">AVERAGE(V428:V430)*10</f>
        <v>691.761920050751</v>
      </c>
      <c r="X428" s="103">
        <f t="normal">((LARGE(V428:V430,1))-(SMALL(V428:V430,1)))/(((LARGE(V428:V430,1))+(SMALL(V428:V430,1)))/2)*100</f>
        <v>0.769895273469275</v>
      </c>
      <c r="Y428" s="103">
        <v>31.0901001112314</v>
      </c>
      <c r="Z428" s="97">
        <v>6830</v>
      </c>
      <c r="AA428" s="23">
        <f t="normal">IF(Z428="-","-",AVERAGE(Z428:Z430))</f>
        <v>6540</v>
      </c>
      <c r="AB428" s="104">
        <v>6.88</v>
      </c>
      <c r="AC428" s="24">
        <f t="shared" ref="AC428" si="158">IF(AB428="-","-",AVERAGE(AB428:AB430))</f>
        <v>6.88</v>
      </c>
      <c r="AE428" s="114">
        <v>598.370041999691</v>
      </c>
      <c r="AF428" s="114">
        <v>318.029609660328</v>
      </c>
      <c r="AG428" s="135">
        <v>1.0057</v>
      </c>
    </row>
    <row r="429" spans="1:33">
      <c r="A429" s="70"/>
      <c r="B429" s="71" t="s">
        <v>293</v>
      </c>
      <c r="C429" s="72"/>
      <c r="D429" s="6"/>
      <c r="E429" s="6"/>
      <c r="F429" s="6"/>
      <c r="G429" s="6"/>
      <c r="H429" s="6"/>
      <c r="I429" s="6"/>
      <c r="J429" s="97">
        <f t="normal">IF(AE429="-","-",(AE429/AG428)*$AI$1)</f>
        <v>669.118439827897</v>
      </c>
      <c r="K429" s="97">
        <f t="normal">MIN(J428:J430)</f>
        <v>642.57695670644</v>
      </c>
      <c r="L429" s="71"/>
      <c r="M429" s="97"/>
      <c r="N429" s="97">
        <f t="normal">IF(AF429="-","-",(AF429/AG428)*$AI$1)</f>
        <v>331.637983190475</v>
      </c>
      <c r="O429" s="97">
        <f t="normal">MIN(N428:N430)</f>
        <v>331.637983190475</v>
      </c>
      <c r="P429" s="71"/>
      <c r="Q429" s="97"/>
      <c r="R429" s="71"/>
      <c r="S429" s="103">
        <v>0.396372506237902</v>
      </c>
      <c r="T429" s="104"/>
      <c r="U429" s="103"/>
      <c r="V429" s="103">
        <f t="normal">100-Y429</f>
        <v>69.4424841213817</v>
      </c>
      <c r="W429" s="104"/>
      <c r="X429" s="103"/>
      <c r="Y429" s="103">
        <v>30.5575158786183</v>
      </c>
      <c r="Z429" s="97">
        <v>6430</v>
      </c>
      <c r="AA429" s="23"/>
      <c r="AB429" s="104" t="s">
        <v>34</v>
      </c>
      <c r="AC429" s="24"/>
      <c r="AE429" s="114">
        <v>623.085569384181</v>
      </c>
      <c r="AF429" s="114">
        <v>308.822518235797</v>
      </c>
      <c r="AG429" s="135"/>
    </row>
    <row r="430" spans="1:33">
      <c r="A430" s="70"/>
      <c r="B430" s="71" t="s">
        <v>293</v>
      </c>
      <c r="C430" s="72"/>
      <c r="D430" s="6"/>
      <c r="E430" s="6"/>
      <c r="F430" s="6"/>
      <c r="G430" s="6"/>
      <c r="H430" s="6"/>
      <c r="I430" s="6"/>
      <c r="J430" s="97">
        <f t="normal">IF(AE430="-","-",(AE430/AG428)*$AI$1)</f>
        <v>713.854385041034</v>
      </c>
      <c r="K430" s="97"/>
      <c r="L430" s="71"/>
      <c r="M430" s="97"/>
      <c r="N430" s="97">
        <f t="normal">IF(AF430="-","-",(AF430/AG428)*$AI$1)</f>
        <v>355.127420180046</v>
      </c>
      <c r="O430" s="97"/>
      <c r="P430" s="71"/>
      <c r="Q430" s="97"/>
      <c r="R430" s="71"/>
      <c r="S430" s="103" t="s">
        <v>34</v>
      </c>
      <c r="T430" s="104"/>
      <c r="U430" s="103"/>
      <c r="V430" s="103" t="s">
        <v>34</v>
      </c>
      <c r="W430" s="104"/>
      <c r="X430" s="103"/>
      <c r="Y430" s="103" t="s">
        <v>34</v>
      </c>
      <c r="Z430" s="97">
        <v>6360</v>
      </c>
      <c r="AA430" s="23"/>
      <c r="AB430" s="104" t="s">
        <v>34</v>
      </c>
      <c r="AC430" s="24"/>
      <c r="AE430" s="114">
        <v>664.743847255341</v>
      </c>
      <c r="AF430" s="114">
        <v>330.6959689584</v>
      </c>
      <c r="AG430" s="135"/>
    </row>
    <row r="431" spans="1:33" ht="15" customHeight="1">
      <c r="A431" s="70">
        <v>41596</v>
      </c>
      <c r="B431" s="71" t="s">
        <v>295</v>
      </c>
      <c r="C431" s="80" t="s">
        <v>56</v>
      </c>
      <c r="D431" s="12" t="s">
        <v>41</v>
      </c>
      <c r="E431" s="12" t="s">
        <v>74</v>
      </c>
      <c r="F431" s="6" t="s">
        <v>85</v>
      </c>
      <c r="G431" s="6" t="s">
        <v>168</v>
      </c>
      <c r="H431" s="6" t="s">
        <v>44</v>
      </c>
      <c r="I431" s="6" t="s">
        <v>296</v>
      </c>
      <c r="J431" s="97">
        <f t="normal">IF(AE431="-","-",(AE431/AG431)*$AI$1)</f>
        <v>656.248376089907</v>
      </c>
      <c r="K431" s="97">
        <f t="normal">MAX(J431:J433)</f>
        <v>664.290977669982</v>
      </c>
      <c r="L431" s="71">
        <f t="normal">IF(A431=0,"",(K431-K432)/K432)</f>
        <v>0.0186757279231752</v>
      </c>
      <c r="M431" s="97">
        <f t="normal">IF(J431="-","-",AVERAGE(J431:J433))</f>
        <v>657.550553144584</v>
      </c>
      <c r="N431" s="97">
        <f t="normal">IF(AF431="-","-",(AF431/AG431)*$AI$1)</f>
        <v>414.042961981904</v>
      </c>
      <c r="O431" s="97">
        <f t="normal">MAX(N431:N433)</f>
        <v>414.042961981904</v>
      </c>
      <c r="P431" s="71">
        <f t="normal">IF(A431=0,"",(O431-O432)/O432)</f>
        <v>0.0946771949071966</v>
      </c>
      <c r="Q431" s="97">
        <f t="normal">IF(N431="-","-",AVERAGE(N431:N433))</f>
        <v>391.455404337939</v>
      </c>
      <c r="R431" s="71">
        <f t="normal">IF(Q431="-","-",Q431/M431)</f>
        <v>0.595323663657332</v>
      </c>
      <c r="S431" s="103">
        <v>2.16623516559165</v>
      </c>
      <c r="T431" s="104">
        <f t="normal">AVERAGE(S431:S433)*10</f>
        <v>21.6974969795415</v>
      </c>
      <c r="U431" s="103">
        <f t="normal">((LARGE(S431:S433,1))-(SMALL(S431:S433,1)))/(((LARGE(S431:S433,1))+(SMALL(S431:S433,1)))/2)*100</f>
        <v>1.74402479824323</v>
      </c>
      <c r="V431" s="103">
        <f t="shared" ref="V431:V438" si="159">100-Y431</f>
        <v>69.7063903281525</v>
      </c>
      <c r="W431" s="104">
        <f t="normal">AVERAGE(V431:V433)*10</f>
        <v>697.150493393731</v>
      </c>
      <c r="X431" s="103">
        <f t="normal">((LARGE(V431:V433,1))-(SMALL(V431:V433,1)))/(((LARGE(V431:V433,1))+(SMALL(V431:V433,1)))/2)*100</f>
        <v>0.785023270157363</v>
      </c>
      <c r="Y431" s="103">
        <v>30.2936096718475</v>
      </c>
      <c r="Z431" s="97">
        <v>38340</v>
      </c>
      <c r="AA431" s="23">
        <f t="normal">IF(Z431="-","-",AVERAGE(Z431:Z433))</f>
        <v>37856.6666666667</v>
      </c>
      <c r="AB431" s="104">
        <v>6.382</v>
      </c>
      <c r="AC431" s="24">
        <f t="shared" ref="AC431" si="160">IF(AB431="-","-",AVERAGE(AB431:AB433))</f>
        <v>6.382</v>
      </c>
      <c r="AE431" s="114">
        <v>611.100918364462</v>
      </c>
      <c r="AF431" s="114">
        <v>385.558339690001</v>
      </c>
      <c r="AG431" s="135">
        <v>1.0057</v>
      </c>
    </row>
    <row r="432" spans="1:33">
      <c r="A432" s="70"/>
      <c r="B432" s="71" t="s">
        <v>295</v>
      </c>
      <c r="C432" s="82"/>
      <c r="D432" s="14"/>
      <c r="E432" s="14"/>
      <c r="F432" s="6"/>
      <c r="G432" s="6"/>
      <c r="H432" s="6"/>
      <c r="I432" s="6"/>
      <c r="J432" s="97">
        <f t="normal">IF(AE432="-","-",(AE432/AG431)*$AI$1)</f>
        <v>664.290977669982</v>
      </c>
      <c r="K432" s="97">
        <f t="normal">MIN(J431:J433)</f>
        <v>652.112305673863</v>
      </c>
      <c r="L432" s="71"/>
      <c r="M432" s="97"/>
      <c r="N432" s="97">
        <f t="normal">IF(AF432="-","-",(AF432/AG431)*$AI$1)</f>
        <v>382.090321810247</v>
      </c>
      <c r="O432" s="97">
        <f t="normal">MIN(N431:N433)</f>
        <v>378.232929221665</v>
      </c>
      <c r="P432" s="71"/>
      <c r="Q432" s="97"/>
      <c r="R432" s="71"/>
      <c r="S432" s="103">
        <v>2.19044277411045</v>
      </c>
      <c r="T432" s="104"/>
      <c r="U432" s="103"/>
      <c r="V432" s="103">
        <f t="shared" si="159"/>
        <v>69.9930355188545</v>
      </c>
      <c r="W432" s="104"/>
      <c r="X432" s="103"/>
      <c r="Y432" s="103">
        <v>30.0069644811455</v>
      </c>
      <c r="Z432" s="97">
        <v>37640</v>
      </c>
      <c r="AA432" s="23"/>
      <c r="AB432" s="104" t="s">
        <v>34</v>
      </c>
      <c r="AC432" s="24"/>
      <c r="AE432" s="114">
        <v>618.590218743242</v>
      </c>
      <c r="AF432" s="114">
        <v>355.803922819042</v>
      </c>
      <c r="AG432" s="135"/>
    </row>
    <row r="433" spans="1:33">
      <c r="A433" s="70"/>
      <c r="B433" s="71" t="s">
        <v>295</v>
      </c>
      <c r="C433" s="84"/>
      <c r="D433" s="17"/>
      <c r="E433" s="17"/>
      <c r="F433" s="6"/>
      <c r="G433" s="6"/>
      <c r="H433" s="6"/>
      <c r="I433" s="6"/>
      <c r="J433" s="97">
        <f t="normal">IF(AE433="-","-",(AE433/AG431)*$AI$1)</f>
        <v>652.112305673863</v>
      </c>
      <c r="K433" s="97"/>
      <c r="L433" s="71"/>
      <c r="M433" s="97"/>
      <c r="N433" s="97">
        <f t="normal">IF(AF433="-","-",(AF433/AG431)*$AI$1)</f>
        <v>378.232929221665</v>
      </c>
      <c r="O433" s="97"/>
      <c r="P433" s="71"/>
      <c r="Q433" s="97"/>
      <c r="R433" s="71"/>
      <c r="S433" s="103">
        <v>2.15257115416035</v>
      </c>
      <c r="T433" s="104"/>
      <c r="U433" s="103"/>
      <c r="V433" s="103">
        <f t="shared" si="159"/>
        <v>69.4457221711122</v>
      </c>
      <c r="W433" s="104"/>
      <c r="X433" s="103"/>
      <c r="Y433" s="103">
        <v>30.5542778288878</v>
      </c>
      <c r="Z433" s="97">
        <v>37590</v>
      </c>
      <c r="AA433" s="23"/>
      <c r="AB433" s="104" t="s">
        <v>34</v>
      </c>
      <c r="AC433" s="24"/>
      <c r="AE433" s="114">
        <v>607.249394274263</v>
      </c>
      <c r="AF433" s="114">
        <v>352.211904553915</v>
      </c>
      <c r="AG433" s="135"/>
    </row>
    <row r="434" spans="1:33" ht="15" customHeight="1">
      <c r="A434" s="70">
        <v>41596</v>
      </c>
      <c r="B434" s="71" t="s">
        <v>297</v>
      </c>
      <c r="C434" s="72" t="s">
        <v>56</v>
      </c>
      <c r="D434" s="6" t="s">
        <v>41</v>
      </c>
      <c r="E434" s="6" t="s">
        <v>74</v>
      </c>
      <c r="F434" s="6" t="s">
        <v>85</v>
      </c>
      <c r="G434" s="6" t="s">
        <v>168</v>
      </c>
      <c r="H434" s="6" t="s">
        <v>44</v>
      </c>
      <c r="I434" s="6" t="s">
        <v>296</v>
      </c>
      <c r="J434" s="97">
        <f t="normal">IF(AE434="-","-",(AE434/AG434)*$AI$1)</f>
        <v>630.136254868144</v>
      </c>
      <c r="K434" s="97">
        <f t="normal">MAX(J434:J436)</f>
        <v>630.136254868144</v>
      </c>
      <c r="L434" s="71">
        <f t="normal">IF(A434=0,"",(K434-K435)/K435)</f>
        <v>0.294588753468983</v>
      </c>
      <c r="M434" s="97">
        <f t="normal">IF(J434="-","-",AVERAGE(J434:J436))</f>
        <v>571.442199032059</v>
      </c>
      <c r="N434" s="97">
        <f t="normal">IF(AF434="-","-",(AF434/AG434)*$AI$1)</f>
        <v>277.230189928399</v>
      </c>
      <c r="O434" s="97">
        <f t="normal">MAX(N434:N436)</f>
        <v>341.374137837437</v>
      </c>
      <c r="P434" s="71">
        <f t="normal">IF(A434=0,"",(O434-O435)/O435)</f>
        <v>0.231374324439936</v>
      </c>
      <c r="Q434" s="97">
        <f t="normal">IF(N434="-","-",AVERAGE(N434:N436))</f>
        <v>305.618550982922</v>
      </c>
      <c r="R434" s="71">
        <f t="normal">IF(Q434="-","-",Q434/M434)</f>
        <v>0.534819709675967</v>
      </c>
      <c r="S434" s="103">
        <v>0.41896865385099</v>
      </c>
      <c r="T434" s="104">
        <f t="normal">AVERAGE(S434:S436)*10</f>
        <v>4.2330602333682</v>
      </c>
      <c r="U434" s="103">
        <f t="normal">((LARGE(S434:S436,1))-(SMALL(S434:S436,1)))/(((LARGE(S434:S436,1))+(SMALL(S434:S436,1)))/2)*100</f>
        <v>2.5313222921377</v>
      </c>
      <c r="V434" s="103">
        <f t="shared" si="159"/>
        <v>58.1290645322623</v>
      </c>
      <c r="W434" s="104">
        <f t="normal">AVERAGE(V434:V436)*10</f>
        <v>594.525624525856</v>
      </c>
      <c r="X434" s="103">
        <f t="normal">((LARGE(V434:V436,1))-(SMALL(V434:V436,1)))/(((LARGE(V434:V436,1))+(SMALL(V434:V436,1)))/2)*100</f>
        <v>3.9229092930199</v>
      </c>
      <c r="Y434" s="103">
        <v>41.8709354677377</v>
      </c>
      <c r="Z434" s="97">
        <v>5980</v>
      </c>
      <c r="AA434" s="23">
        <f t="normal">IF(Z434="-","-",AVERAGE(Z434:Z436))</f>
        <v>6036.66666666667</v>
      </c>
      <c r="AB434" s="104">
        <v>7.263</v>
      </c>
      <c r="AC434" s="24">
        <f t="shared" ref="AC434" si="161">IF(AB434="-","-",AVERAGE(AB434:AB436))</f>
        <v>7.263</v>
      </c>
      <c r="AE434" s="114">
        <v>586.785214371197</v>
      </c>
      <c r="AF434" s="114">
        <v>258.157779639806</v>
      </c>
      <c r="AG434" s="135">
        <v>1.0057</v>
      </c>
    </row>
    <row r="435" spans="1:33">
      <c r="A435" s="70"/>
      <c r="B435" s="71" t="s">
        <v>297</v>
      </c>
      <c r="C435" s="72"/>
      <c r="D435" s="6"/>
      <c r="E435" s="6"/>
      <c r="F435" s="6"/>
      <c r="G435" s="6"/>
      <c r="H435" s="6"/>
      <c r="I435" s="6"/>
      <c r="J435" s="97">
        <f t="normal">IF(AE435="-","-",(AE435/AG434)*$AI$1)</f>
        <v>597.444066100088</v>
      </c>
      <c r="K435" s="97">
        <f t="normal">MIN(J434:J436)</f>
        <v>486.746276127944</v>
      </c>
      <c r="L435" s="71"/>
      <c r="M435" s="97"/>
      <c r="N435" s="97">
        <f t="normal">IF(AF435="-","-",(AF435/AG434)*$AI$1)</f>
        <v>341.374137837437</v>
      </c>
      <c r="O435" s="97">
        <f t="normal">MIN(N434:N436)</f>
        <v>277.230189928399</v>
      </c>
      <c r="P435" s="71"/>
      <c r="Q435" s="97"/>
      <c r="R435" s="71"/>
      <c r="S435" s="103">
        <v>0.429710050466497</v>
      </c>
      <c r="T435" s="104"/>
      <c r="U435" s="103"/>
      <c r="V435" s="103">
        <f t="shared" si="159"/>
        <v>60.455037919831</v>
      </c>
      <c r="W435" s="104"/>
      <c r="X435" s="103"/>
      <c r="Y435" s="103">
        <v>39.544962080169</v>
      </c>
      <c r="Z435" s="97">
        <v>6070</v>
      </c>
      <c r="AA435" s="23"/>
      <c r="AB435" s="104" t="s">
        <v>34</v>
      </c>
      <c r="AC435" s="24"/>
      <c r="AE435" s="114">
        <v>556.342127108202</v>
      </c>
      <c r="AF435" s="114">
        <v>317.88886150288</v>
      </c>
      <c r="AG435" s="135"/>
    </row>
    <row r="436" spans="1:33">
      <c r="A436" s="70"/>
      <c r="B436" s="71" t="s">
        <v>297</v>
      </c>
      <c r="C436" s="72"/>
      <c r="D436" s="6"/>
      <c r="E436" s="6"/>
      <c r="F436" s="6"/>
      <c r="G436" s="6"/>
      <c r="H436" s="6"/>
      <c r="I436" s="6"/>
      <c r="J436" s="97">
        <f t="normal">IF(AE436="-","-",(AE436/AG434)*$AI$1)</f>
        <v>486.746276127944</v>
      </c>
      <c r="K436" s="97"/>
      <c r="L436" s="71"/>
      <c r="M436" s="97"/>
      <c r="N436" s="97">
        <f t="normal">IF(AF436="-","-",(AF436/AG434)*$AI$1)</f>
        <v>298.25132518293</v>
      </c>
      <c r="O436" s="97"/>
      <c r="P436" s="71"/>
      <c r="Q436" s="97"/>
      <c r="R436" s="71"/>
      <c r="S436" s="103">
        <v>0.421239365692973</v>
      </c>
      <c r="T436" s="104"/>
      <c r="U436" s="103"/>
      <c r="V436" s="103">
        <f t="shared" si="159"/>
        <v>59.7735849056636</v>
      </c>
      <c r="W436" s="104"/>
      <c r="X436" s="103"/>
      <c r="Y436" s="103">
        <v>40.2264150943364</v>
      </c>
      <c r="Z436" s="97">
        <v>6060</v>
      </c>
      <c r="AA436" s="23"/>
      <c r="AB436" s="104" t="s">
        <v>34</v>
      </c>
      <c r="AC436" s="24"/>
      <c r="AE436" s="114">
        <v>453.259935094327</v>
      </c>
      <c r="AF436" s="114">
        <v>277.732738644882</v>
      </c>
      <c r="AG436" s="135"/>
    </row>
    <row r="437" spans="1:33" ht="0" customHeight="1" hidden="1">
      <c r="A437" s="70">
        <v>41596</v>
      </c>
      <c r="B437" s="71" t="s">
        <v>298</v>
      </c>
      <c r="C437" s="72" t="s">
        <v>299</v>
      </c>
      <c r="D437" s="6" t="s">
        <v>41</v>
      </c>
      <c r="E437" s="6" t="s">
        <v>74</v>
      </c>
      <c r="F437" s="6" t="s">
        <v>75</v>
      </c>
      <c r="G437" s="6" t="s">
        <v>34</v>
      </c>
      <c r="H437" s="6" t="s">
        <v>44</v>
      </c>
      <c r="I437" s="6" t="s">
        <v>76</v>
      </c>
      <c r="J437" s="97">
        <f t="normal">IF(AE437="-","-",(AE437/AG437)*$AI$1)</f>
        <v>145.291126556152</v>
      </c>
      <c r="K437" s="97">
        <f t="normal">MAX(J437:J439)</f>
        <v>168.202367008061</v>
      </c>
      <c r="L437" s="71">
        <f t="normal">IF(A437=0,"",(K437-K438)/K438)</f>
        <v>0.157691945784828</v>
      </c>
      <c r="M437" s="97">
        <f t="normal">IF(J437="-","-",AVERAGE(J437:J439))</f>
        <v>154.31623269509</v>
      </c>
      <c r="N437" s="97">
        <f t="normal">IF(AF437="-","-",(AF437/AG437)*$AI$1)</f>
        <v>101.065277105884</v>
      </c>
      <c r="O437" s="97">
        <f t="normal">MAX(N437:N439)</f>
        <v>101.065277105884</v>
      </c>
      <c r="P437" s="71">
        <f t="normal">IF(A437=0,"",(O437-O438)/O438)</f>
        <v>0.249860027604522</v>
      </c>
      <c r="Q437" s="97">
        <f t="normal">IF(N437="-","-",AVERAGE(N437:N439))</f>
        <v>94.2971495002761</v>
      </c>
      <c r="R437" s="71">
        <f t="normal">IF(Q437="-","-",Q437/M437)</f>
        <v>0.611064356959749</v>
      </c>
      <c r="S437" s="103">
        <v>3.92727272727273</v>
      </c>
      <c r="T437" s="104">
        <f t="normal">AVERAGE(S437:S439)*10</f>
        <v>39.38482834571</v>
      </c>
      <c r="U437" s="103">
        <f t="normal">((LARGE(S437:S439,1))-(SMALL(S437:S439,1)))/(((LARGE(S437:S439,1))+(SMALL(S437:S439,1)))/2)*100</f>
        <v>0.569260183127905</v>
      </c>
      <c r="V437" s="103">
        <f t="shared" si="159"/>
        <v>74.1358024691362</v>
      </c>
      <c r="W437" s="104">
        <f t="normal">AVERAGE(V437:V439)*10</f>
        <v>741.400144248921</v>
      </c>
      <c r="X437" s="103">
        <f t="normal">((LARGE(V437:V439,1))-(SMALL(V437:V439,1)))/(((LARGE(V437:V439,1))+(SMALL(V437:V439,1)))/2)*100</f>
        <v>0.0113621660006979</v>
      </c>
      <c r="Y437" s="103">
        <v>25.8641975308638</v>
      </c>
      <c r="Z437" s="97" t="s">
        <v>34</v>
      </c>
      <c r="AA437" s="23" t="str">
        <f t="normal">IF(Z437="-","-",AVERAGE(Z437:Z439))</f>
        <v>-</v>
      </c>
      <c r="AB437" s="104">
        <v>7.204</v>
      </c>
      <c r="AC437" s="24">
        <f t="shared" ref="AC437" si="162">IF(AB437="-","-",AVERAGE(AB437:AB439))</f>
        <v>7.204</v>
      </c>
      <c r="AE437" s="114">
        <v>135.295635164372</v>
      </c>
      <c r="AF437" s="114">
        <v>94.1123603568399</v>
      </c>
      <c r="AG437" s="135">
        <v>1.0057</v>
      </c>
    </row>
    <row r="438" spans="1:33">
      <c r="A438" s="70"/>
      <c r="B438" s="71" t="s">
        <v>298</v>
      </c>
      <c r="C438" s="72"/>
      <c r="D438" s="6"/>
      <c r="E438" s="6"/>
      <c r="F438" s="9"/>
      <c r="G438" s="6"/>
      <c r="H438" s="6"/>
      <c r="I438" s="6"/>
      <c r="J438" s="97">
        <f t="normal">IF(AE438="-","-",(AE438/AG437)*$AI$1)</f>
        <v>168.202367008061</v>
      </c>
      <c r="K438" s="97">
        <f t="normal">MIN(J437:J439)</f>
        <v>145.291126556152</v>
      </c>
      <c r="L438" s="71"/>
      <c r="M438" s="97"/>
      <c r="N438" s="97">
        <f t="normal">IF(AF438="-","-",(AF438/AG437)*$AI$1)</f>
        <v>100.964895032995</v>
      </c>
      <c r="O438" s="97">
        <f t="normal">MIN(N437:N439)</f>
        <v>80.8612763619499</v>
      </c>
      <c r="P438" s="71"/>
      <c r="Q438" s="97"/>
      <c r="R438" s="71"/>
      <c r="S438" s="103">
        <v>3.94969294186927</v>
      </c>
      <c r="T438" s="104"/>
      <c r="U438" s="103"/>
      <c r="V438" s="103">
        <f t="shared" si="159"/>
        <v>74.1442263806481</v>
      </c>
      <c r="W438" s="104"/>
      <c r="X438" s="103"/>
      <c r="Y438" s="103">
        <v>25.8557736193519</v>
      </c>
      <c r="Z438" s="97" t="s">
        <v>34</v>
      </c>
      <c r="AA438" s="23"/>
      <c r="AB438" s="104" t="s">
        <v>34</v>
      </c>
      <c r="AC438" s="24"/>
      <c r="AE438" s="114">
        <v>156.630667129636</v>
      </c>
      <c r="AF438" s="114">
        <v>94.0188841987804</v>
      </c>
      <c r="AG438" s="135"/>
    </row>
    <row r="439" spans="1:33">
      <c r="A439" s="70"/>
      <c r="B439" s="71" t="s">
        <v>298</v>
      </c>
      <c r="C439" s="72"/>
      <c r="D439" s="6"/>
      <c r="E439" s="6"/>
      <c r="F439" s="9"/>
      <c r="G439" s="6"/>
      <c r="H439" s="6"/>
      <c r="I439" s="6"/>
      <c r="J439" s="97">
        <f t="normal">IF(AE439="-","-",(AE439/AG437)*$AI$1)</f>
        <v>149.455204521057</v>
      </c>
      <c r="K439" s="97"/>
      <c r="L439" s="71"/>
      <c r="M439" s="97"/>
      <c r="N439" s="97">
        <f t="normal">IF(AF439="-","-",(AF439/AG437)*$AI$1)</f>
        <v>80.8612763619499</v>
      </c>
      <c r="O439" s="97"/>
      <c r="P439" s="71"/>
      <c r="Q439" s="97"/>
      <c r="R439" s="71"/>
      <c r="S439" s="103" t="s">
        <v>34</v>
      </c>
      <c r="T439" s="104"/>
      <c r="U439" s="103"/>
      <c r="V439" s="103" t="s">
        <v>34</v>
      </c>
      <c r="W439" s="104"/>
      <c r="X439" s="103"/>
      <c r="Y439" s="103" t="s">
        <v>34</v>
      </c>
      <c r="Z439" s="97" t="s">
        <v>34</v>
      </c>
      <c r="AA439" s="23"/>
      <c r="AB439" s="104" t="s">
        <v>34</v>
      </c>
      <c r="AC439" s="24"/>
      <c r="AE439" s="114">
        <v>139.173239987803</v>
      </c>
      <c r="AF439" s="114">
        <v>75.2983200344565</v>
      </c>
      <c r="AG439" s="135"/>
    </row>
    <row r="440" spans="1:33" ht="15" customHeight="1">
      <c r="A440" s="73">
        <v>41596</v>
      </c>
      <c r="B440" s="74" t="s">
        <v>300</v>
      </c>
      <c r="C440" s="86" t="s">
        <v>240</v>
      </c>
      <c r="D440" s="87" t="s">
        <v>41</v>
      </c>
      <c r="E440" s="87" t="s">
        <v>74</v>
      </c>
      <c r="F440" s="9" t="s">
        <v>75</v>
      </c>
      <c r="G440" s="9" t="s">
        <v>34</v>
      </c>
      <c r="H440" s="9" t="s">
        <v>44</v>
      </c>
      <c r="I440" s="9" t="s">
        <v>76</v>
      </c>
      <c r="J440" s="98">
        <f t="normal">IF(AE440="-","-",(AE440/AG440)*$AI$1)</f>
        <v>183.967776765394</v>
      </c>
      <c r="K440" s="98">
        <f t="normal">MAX(J440:J442)</f>
        <v>261.384465553479</v>
      </c>
      <c r="L440" s="74">
        <f t="normal">IF(A440=0,"",(K440-K441)/K441)</f>
        <v>0.420816569886646</v>
      </c>
      <c r="M440" s="98">
        <f t="normal">IF(J440="-","-",AVERAGE(J440:J442))</f>
        <v>222.676121159437</v>
      </c>
      <c r="N440" s="98">
        <f t="normal">IF(AF440="-","-",(AF440/AG440)*$AI$1)</f>
        <v>116.716551836842</v>
      </c>
      <c r="O440" s="98">
        <f t="normal">MAX(N440:N442)</f>
        <v>151.427099842376</v>
      </c>
      <c r="P440" s="74">
        <f t="normal">IF(A440=0,"",(O440-O441)/O441)</f>
        <v>0.29739182197616</v>
      </c>
      <c r="Q440" s="98">
        <f t="normal">IF(N440="-","-",AVERAGE(N440:N442))</f>
        <v>134.071825839609</v>
      </c>
      <c r="R440" s="74">
        <f t="normal">IF(Q440="-","-",Q440/M440)</f>
        <v>0.602093413256527</v>
      </c>
      <c r="S440" s="105">
        <v>6.58976271536921</v>
      </c>
      <c r="T440" s="106">
        <f t="normal">AVERAGE(S440:S442)*10</f>
        <v>67.1150861859015</v>
      </c>
      <c r="U440" s="105">
        <f t="normal">((LARGE(S440:S442,1))-(SMALL(S440:S442,1)))/(((LARGE(S440:S442,1))+(SMALL(S440:S442,1)))/2)*100</f>
        <v>3.62797427939574</v>
      </c>
      <c r="V440" s="105">
        <f t="normal">100-Y440</f>
        <v>68.810938025328</v>
      </c>
      <c r="W440" s="106">
        <f t="normal">AVERAGE(V440:V442)*10</f>
        <v>690.536243692661</v>
      </c>
      <c r="X440" s="105">
        <f t="normal">((LARGE(V440:V442,1))-(SMALL(V440:V442,1)))/(((LARGE(V440:V442,1))+(SMALL(V440:V442,1)))/2)*100</f>
        <v>0.702892414858269</v>
      </c>
      <c r="Y440" s="105">
        <v>31.189061974672</v>
      </c>
      <c r="Z440" s="98" t="s">
        <v>34</v>
      </c>
      <c r="AA440" s="115" t="str">
        <f t="normal">IF(Z440="-","-",AVERAGE(Z440:Z442))</f>
        <v>-</v>
      </c>
      <c r="AB440" s="106">
        <v>6.932</v>
      </c>
      <c r="AC440" s="116">
        <f t="shared" ref="AC440" si="163">IF(AB440="-","-",AVERAGE(AB440:AB442))</f>
        <v>6.932</v>
      </c>
      <c r="AE440" s="114">
        <v>171.311475086071</v>
      </c>
      <c r="AF440" s="114">
        <v>108.686885353993</v>
      </c>
      <c r="AG440" s="135">
        <v>1.0057</v>
      </c>
    </row>
    <row r="441" spans="1:33">
      <c r="A441" s="73"/>
      <c r="B441" s="74" t="s">
        <v>300</v>
      </c>
      <c r="C441" s="89"/>
      <c r="D441" s="15"/>
      <c r="E441" s="15"/>
      <c r="F441" s="9"/>
      <c r="G441" s="9"/>
      <c r="H441" s="9"/>
      <c r="I441" s="9"/>
      <c r="J441" s="98" t="str">
        <f t="normal">IF(AE441="-","-",(AE441/AG440)*$AI$1)</f>
        <v>-</v>
      </c>
      <c r="K441" s="98">
        <f t="normal">MIN(J440:J442)</f>
        <v>183.967776765394</v>
      </c>
      <c r="L441" s="74"/>
      <c r="M441" s="98"/>
      <c r="N441" s="98" t="str">
        <f t="normal">IF(AF441="-","-",(AF441/AG440)*$AI$1)</f>
        <v>-</v>
      </c>
      <c r="O441" s="98">
        <f t="normal">MIN(N440:N442)</f>
        <v>116.716551836842</v>
      </c>
      <c r="P441" s="74"/>
      <c r="Q441" s="98"/>
      <c r="R441" s="74"/>
      <c r="S441" s="105">
        <v>6.83325452181109</v>
      </c>
      <c r="T441" s="106"/>
      <c r="U441" s="105"/>
      <c r="V441" s="105">
        <f t="normal">100-Y441</f>
        <v>69.2963107132043</v>
      </c>
      <c r="W441" s="106"/>
      <c r="X441" s="105"/>
      <c r="Y441" s="105">
        <v>30.7036892867957</v>
      </c>
      <c r="Z441" s="98" t="s">
        <v>34</v>
      </c>
      <c r="AA441" s="115"/>
      <c r="AB441" s="106" t="s">
        <v>34</v>
      </c>
      <c r="AC441" s="116"/>
      <c r="AE441" s="114" t="s">
        <v>34</v>
      </c>
      <c r="AF441" s="114" t="s">
        <v>34</v>
      </c>
      <c r="AG441" s="135"/>
    </row>
    <row r="442" spans="1:33">
      <c r="A442" s="73"/>
      <c r="B442" s="74" t="s">
        <v>300</v>
      </c>
      <c r="C442" s="91"/>
      <c r="D442" s="18"/>
      <c r="E442" s="18"/>
      <c r="F442" s="9"/>
      <c r="G442" s="9"/>
      <c r="H442" s="9"/>
      <c r="I442" s="9"/>
      <c r="J442" s="98">
        <f t="normal">IF(AE442="-","-",(AE442/AG440)*$AI$1)</f>
        <v>261.384465553479</v>
      </c>
      <c r="K442" s="98"/>
      <c r="L442" s="74"/>
      <c r="M442" s="98"/>
      <c r="N442" s="98">
        <f t="normal">IF(AF442="-","-",(AF442/AG440)*$AI$1)</f>
        <v>151.427099842376</v>
      </c>
      <c r="O442" s="98"/>
      <c r="P442" s="74"/>
      <c r="Q442" s="98"/>
      <c r="R442" s="74"/>
      <c r="S442" s="105" t="s">
        <v>34</v>
      </c>
      <c r="T442" s="106"/>
      <c r="U442" s="105"/>
      <c r="V442" s="105" t="s">
        <v>34</v>
      </c>
      <c r="W442" s="106"/>
      <c r="X442" s="105"/>
      <c r="Y442" s="105" t="s">
        <v>34</v>
      </c>
      <c r="Z442" s="98" t="s">
        <v>34</v>
      </c>
      <c r="AA442" s="115"/>
      <c r="AB442" s="106" t="s">
        <v>34</v>
      </c>
      <c r="AC442" s="116"/>
      <c r="AE442" s="114">
        <v>243.402182414013</v>
      </c>
      <c r="AF442" s="114">
        <v>141.009476214331</v>
      </c>
      <c r="AG442" s="135"/>
    </row>
    <row r="443" spans="1:33" ht="0" customHeight="1" hidden="1">
      <c r="A443" s="70">
        <v>41596</v>
      </c>
      <c r="B443" s="71" t="s">
        <v>301</v>
      </c>
      <c r="C443" s="72" t="s">
        <v>302</v>
      </c>
      <c r="D443" s="6" t="s">
        <v>41</v>
      </c>
      <c r="E443" s="6" t="s">
        <v>74</v>
      </c>
      <c r="F443" s="6" t="s">
        <v>75</v>
      </c>
      <c r="G443" s="6" t="s">
        <v>34</v>
      </c>
      <c r="H443" s="6" t="s">
        <v>44</v>
      </c>
      <c r="I443" s="6" t="s">
        <v>76</v>
      </c>
      <c r="J443" s="97">
        <f t="normal">IF(AE443="-","-",(AE443/AG443)*$AI$1)</f>
        <v>125.807607848849</v>
      </c>
      <c r="K443" s="97">
        <f t="normal">MAX(J443:J445)</f>
        <v>150.054620085916</v>
      </c>
      <c r="L443" s="71">
        <f t="normal">IF(A443=0,"",(K443-K444)/K444)</f>
        <v>0.192730890060311</v>
      </c>
      <c r="M443" s="97">
        <f t="normal">IF(J443="-","-",AVERAGE(J443:J445))</f>
        <v>137.931113967382</v>
      </c>
      <c r="N443" s="97">
        <f t="normal">IF(AF443="-","-",(AF443/AG443)*$AI$1)</f>
        <v>53.5425920936485</v>
      </c>
      <c r="O443" s="97">
        <f t="normal">MAX(N443:N445)</f>
        <v>65.3539112091935</v>
      </c>
      <c r="P443" s="71">
        <f t="normal">IF(A443=0,"",(O443-O444)/O444)</f>
        <v>0.220596699817717</v>
      </c>
      <c r="Q443" s="97">
        <f t="normal">IF(N443="-","-",AVERAGE(N443:N445))</f>
        <v>59.448251651421</v>
      </c>
      <c r="R443" s="71">
        <f t="normal">IF(Q443="-","-",Q443/M443)</f>
        <v>0.430999576103469</v>
      </c>
      <c r="S443" s="103">
        <v>0.651769398574872</v>
      </c>
      <c r="T443" s="104">
        <f t="normal">AVERAGE(S443:S445)*10</f>
        <v>7.07314946150093</v>
      </c>
      <c r="U443" s="103">
        <f t="normal">((LARGE(S443:S445,1))-(SMALL(S443:S445,1)))/(((LARGE(S443:S445,1))+(SMALL(S443:S445,1)))/2)*100</f>
        <v>15.7060296484768</v>
      </c>
      <c r="V443" s="103">
        <f t="normal">100-Y443</f>
        <v>61.6094310609953</v>
      </c>
      <c r="W443" s="104">
        <f t="normal">AVERAGE(V443:V445)*10</f>
        <v>622.574658831075</v>
      </c>
      <c r="X443" s="103">
        <f t="normal">((LARGE(V443:V445,1))-(SMALL(V443:V445,1)))/(((LARGE(V443:V445,1))+(SMALL(V443:V445,1)))/2)*100</f>
        <v>2.08178991200471</v>
      </c>
      <c r="Y443" s="103">
        <v>38.3905689390047</v>
      </c>
      <c r="Z443" s="97" t="s">
        <v>34</v>
      </c>
      <c r="AA443" s="23" t="str">
        <f t="normal">IF(Z443="-","-",AVERAGE(Z443:Z445))</f>
        <v>-</v>
      </c>
      <c r="AB443" s="104">
        <v>7.324</v>
      </c>
      <c r="AC443" s="24">
        <f t="shared" ref="AC443" si="164">IF(AB443="-","-",AVERAGE(AB443:AB445))</f>
        <v>7.324</v>
      </c>
      <c r="AE443" s="114">
        <v>117.152510382951</v>
      </c>
      <c r="AF443" s="114">
        <v>49.8590600635021</v>
      </c>
      <c r="AG443" s="135">
        <v>1.0057</v>
      </c>
    </row>
    <row r="444" spans="1:33">
      <c r="A444" s="70"/>
      <c r="B444" s="71" t="s">
        <v>301</v>
      </c>
      <c r="C444" s="72"/>
      <c r="D444" s="6"/>
      <c r="E444" s="6"/>
      <c r="F444" s="9"/>
      <c r="G444" s="6"/>
      <c r="H444" s="6"/>
      <c r="I444" s="6"/>
      <c r="J444" s="97" t="str">
        <f t="normal">IF(AE444="-","-",(AE444/AG443)*$AI$1)</f>
        <v>-</v>
      </c>
      <c r="K444" s="97">
        <f t="normal">MIN(J443:J445)</f>
        <v>125.807607848849</v>
      </c>
      <c r="L444" s="71"/>
      <c r="M444" s="97"/>
      <c r="N444" s="97" t="str">
        <f t="normal">IF(AF444="-","-",(AF444/AG443)*$AI$1)</f>
        <v>-</v>
      </c>
      <c r="O444" s="97">
        <f t="normal">MIN(N443:N445)</f>
        <v>53.5425920936485</v>
      </c>
      <c r="P444" s="71"/>
      <c r="Q444" s="97"/>
      <c r="R444" s="71"/>
      <c r="S444" s="103">
        <v>0.762860493725313</v>
      </c>
      <c r="T444" s="104"/>
      <c r="U444" s="103"/>
      <c r="V444" s="103">
        <f t="normal">100-Y444</f>
        <v>62.9055007052196</v>
      </c>
      <c r="W444" s="104"/>
      <c r="X444" s="103"/>
      <c r="Y444" s="103">
        <v>37.0944992947804</v>
      </c>
      <c r="Z444" s="97" t="s">
        <v>34</v>
      </c>
      <c r="AA444" s="23"/>
      <c r="AB444" s="104" t="s">
        <v>34</v>
      </c>
      <c r="AC444" s="24"/>
      <c r="AE444" s="114" t="s">
        <v>34</v>
      </c>
      <c r="AF444" s="114" t="s">
        <v>34</v>
      </c>
      <c r="AG444" s="135"/>
    </row>
    <row r="445" spans="1:33">
      <c r="A445" s="70"/>
      <c r="B445" s="71" t="s">
        <v>301</v>
      </c>
      <c r="C445" s="72"/>
      <c r="D445" s="6"/>
      <c r="E445" s="6"/>
      <c r="F445" s="9"/>
      <c r="G445" s="6"/>
      <c r="H445" s="6"/>
      <c r="I445" s="6"/>
      <c r="J445" s="97">
        <f t="normal">IF(AE445="-","-",(AE445/AG443)*$AI$1)</f>
        <v>150.054620085916</v>
      </c>
      <c r="K445" s="97"/>
      <c r="L445" s="71"/>
      <c r="M445" s="97"/>
      <c r="N445" s="97">
        <f t="normal">IF(AF445="-","-",(AF445/AG443)*$AI$1)</f>
        <v>65.3539112091935</v>
      </c>
      <c r="O445" s="97"/>
      <c r="P445" s="71"/>
      <c r="Q445" s="97"/>
      <c r="R445" s="71"/>
      <c r="S445" s="103" t="s">
        <v>34</v>
      </c>
      <c r="T445" s="104"/>
      <c r="U445" s="103"/>
      <c r="V445" s="103" t="s">
        <v>34</v>
      </c>
      <c r="W445" s="104"/>
      <c r="X445" s="103"/>
      <c r="Y445" s="103" t="s">
        <v>34</v>
      </c>
      <c r="Z445" s="97" t="s">
        <v>34</v>
      </c>
      <c r="AA445" s="23"/>
      <c r="AB445" s="104" t="s">
        <v>34</v>
      </c>
      <c r="AC445" s="24"/>
      <c r="AE445" s="114">
        <v>139.731417981857</v>
      </c>
      <c r="AF445" s="114">
        <v>60.857804169524</v>
      </c>
      <c r="AG445" s="135"/>
    </row>
    <row r="446" spans="1:33" ht="15" customHeight="1">
      <c r="A446" s="70">
        <v>41596</v>
      </c>
      <c r="B446" s="71" t="s">
        <v>303</v>
      </c>
      <c r="C446" s="72" t="s">
        <v>214</v>
      </c>
      <c r="D446" s="6" t="s">
        <v>41</v>
      </c>
      <c r="E446" s="6" t="s">
        <v>74</v>
      </c>
      <c r="F446" s="6" t="s">
        <v>85</v>
      </c>
      <c r="G446" s="6" t="s">
        <v>34</v>
      </c>
      <c r="H446" s="6" t="s">
        <v>44</v>
      </c>
      <c r="I446" s="6" t="s">
        <v>34</v>
      </c>
      <c r="J446" s="97" t="str">
        <f t="normal">IF(AE446="-","-",(AE446/AG446)*$AI$1)</f>
        <v>-</v>
      </c>
      <c r="K446" s="97">
        <f t="normal">MAX(J446:J448)</f>
        <v>254.598131273326</v>
      </c>
      <c r="L446" s="71">
        <f t="normal">IF(A446=0,"",(K446-K447)/K447)</f>
        <v>0.0929971724436316</v>
      </c>
      <c r="M446" s="97">
        <f t="normal">IF(J447="-","-",AVERAGE(J446:J448))</f>
        <v>243.766947572769</v>
      </c>
      <c r="N446" s="97" t="str">
        <f t="normal">IF(AF446="-","-",(AF446/AG446)*$AI$1)</f>
        <v>-</v>
      </c>
      <c r="O446" s="97">
        <f t="normal">MAX(N446:N448)</f>
        <v>163.123389867156</v>
      </c>
      <c r="P446" s="71">
        <f t="normal">IF(A446=0,"",(O446-O447)/O447)</f>
        <v>0.0665935193850501</v>
      </c>
      <c r="Q446" s="97">
        <f t="normal">IF(N447="-","-",AVERAGE(N446:N448))</f>
        <v>158.031027862399</v>
      </c>
      <c r="R446" s="71">
        <f t="normal">IF(Q446="-","-",Q446/M446)</f>
        <v>0.648287347550362</v>
      </c>
      <c r="S446" s="103">
        <v>1.39933428038215</v>
      </c>
      <c r="T446" s="104">
        <f t="normal">AVERAGE(S446:S448)*10</f>
        <v>13.9398592102237</v>
      </c>
      <c r="U446" s="103">
        <f t="normal">((LARGE(S446:S448,1))-(SMALL(S446:S448,1)))/(((LARGE(S446:S448,1))+(SMALL(S446:S448,1)))/2)*100</f>
        <v>0.767347686819892</v>
      </c>
      <c r="V446" s="103">
        <f t="normal">100-Y446</f>
        <v>60.487683503359</v>
      </c>
      <c r="W446" s="104">
        <f t="normal">AVERAGE(V446:V448)*10</f>
        <v>604.987992587614</v>
      </c>
      <c r="X446" s="103">
        <f t="normal">((LARGE(V446:V448,1))-(SMALL(V446:V448,1)))/(((LARGE(V446:V448,1))+(SMALL(V446:V448,1)))/2)*100</f>
        <v>0.0367470281679693</v>
      </c>
      <c r="Y446" s="103">
        <v>39.512316496641</v>
      </c>
      <c r="Z446" s="97" t="s">
        <v>34</v>
      </c>
      <c r="AA446" s="23" t="str">
        <f t="normal">IF(Z446="-","-",AVERAGE(Z446:Z448))</f>
        <v>-</v>
      </c>
      <c r="AB446" s="104">
        <v>7.536</v>
      </c>
      <c r="AC446" s="24">
        <f t="shared" ref="AC446" si="165">IF(AB446="-","-",AVERAGE(AB446:AB448))</f>
        <v>7.536</v>
      </c>
      <c r="AE446" s="114" t="s">
        <v>34</v>
      </c>
      <c r="AF446" s="114" t="s">
        <v>34</v>
      </c>
      <c r="AG446" s="135">
        <v>1.0057</v>
      </c>
    </row>
    <row r="447" spans="1:33">
      <c r="A447" s="70"/>
      <c r="B447" s="71" t="s">
        <v>303</v>
      </c>
      <c r="C447" s="72"/>
      <c r="D447" s="6"/>
      <c r="E447" s="6"/>
      <c r="F447" s="6"/>
      <c r="G447" s="6"/>
      <c r="H447" s="6"/>
      <c r="I447" s="6"/>
      <c r="J447" s="97">
        <f t="normal">IF(AE447="-","-",(AE447/AG446)*$AI$1)</f>
        <v>232.935763872213</v>
      </c>
      <c r="K447" s="97">
        <f t="normal">MIN(J446:J448)</f>
        <v>232.935763872213</v>
      </c>
      <c r="L447" s="71"/>
      <c r="M447" s="97"/>
      <c r="N447" s="97">
        <f t="normal">IF(AF447="-","-",(AF447/AG446)*$AI$1)</f>
        <v>152.938665857642</v>
      </c>
      <c r="O447" s="97">
        <f t="normal">MIN(N446:N448)</f>
        <v>152.938665857642</v>
      </c>
      <c r="P447" s="71"/>
      <c r="Q447" s="97"/>
      <c r="R447" s="71"/>
      <c r="S447" s="103">
        <v>1.38863756166259</v>
      </c>
      <c r="T447" s="104"/>
      <c r="U447" s="103"/>
      <c r="V447" s="103">
        <f t="normal">100-Y447</f>
        <v>60.5099150141639</v>
      </c>
      <c r="W447" s="104"/>
      <c r="X447" s="103"/>
      <c r="Y447" s="103">
        <v>39.4900849858361</v>
      </c>
      <c r="Z447" s="97" t="s">
        <v>34</v>
      </c>
      <c r="AA447" s="23"/>
      <c r="AB447" s="104" t="s">
        <v>34</v>
      </c>
      <c r="AC447" s="24"/>
      <c r="AE447" s="114">
        <v>216.910646042856</v>
      </c>
      <c r="AF447" s="114">
        <v>142.417052086139</v>
      </c>
      <c r="AG447" s="135"/>
    </row>
    <row r="448" spans="1:33">
      <c r="A448" s="70"/>
      <c r="B448" s="71" t="s">
        <v>303</v>
      </c>
      <c r="C448" s="72"/>
      <c r="D448" s="6"/>
      <c r="E448" s="6"/>
      <c r="F448" s="6"/>
      <c r="G448" s="6"/>
      <c r="H448" s="6"/>
      <c r="I448" s="6"/>
      <c r="J448" s="97">
        <f t="normal">IF(AE448="-","-",(AE448/AG446)*$AI$1)</f>
        <v>254.598131273326</v>
      </c>
      <c r="K448" s="97"/>
      <c r="L448" s="71"/>
      <c r="M448" s="97"/>
      <c r="N448" s="97">
        <f t="normal">IF(AF448="-","-",(AF448/AG446)*$AI$1)</f>
        <v>163.123389867156</v>
      </c>
      <c r="O448" s="97"/>
      <c r="P448" s="71"/>
      <c r="Q448" s="97"/>
      <c r="R448" s="71"/>
      <c r="S448" s="103" t="s">
        <v>34</v>
      </c>
      <c r="T448" s="104"/>
      <c r="U448" s="103"/>
      <c r="V448" s="103" t="s">
        <v>34</v>
      </c>
      <c r="W448" s="104"/>
      <c r="X448" s="103"/>
      <c r="Y448" s="103" t="s">
        <v>34</v>
      </c>
      <c r="Z448" s="97" t="s">
        <v>34</v>
      </c>
      <c r="AA448" s="23"/>
      <c r="AB448" s="104" t="s">
        <v>34</v>
      </c>
      <c r="AC448" s="24"/>
      <c r="AE448" s="114">
        <v>237.082722797763</v>
      </c>
      <c r="AF448" s="114">
        <v>151.901104804999</v>
      </c>
      <c r="AG448" s="135"/>
    </row>
    <row r="449" spans="1:33" ht="15" customHeight="1">
      <c r="A449" s="70">
        <v>41596</v>
      </c>
      <c r="B449" s="71" t="s">
        <v>304</v>
      </c>
      <c r="C449" s="80" t="s">
        <v>29</v>
      </c>
      <c r="D449" s="12" t="s">
        <v>41</v>
      </c>
      <c r="E449" s="12" t="s">
        <v>74</v>
      </c>
      <c r="F449" s="6" t="s">
        <v>234</v>
      </c>
      <c r="G449" s="6" t="s">
        <v>305</v>
      </c>
      <c r="H449" s="12" t="s">
        <v>34</v>
      </c>
      <c r="I449" s="6" t="s">
        <v>306</v>
      </c>
      <c r="J449" s="97">
        <f t="normal">IF(AE449="-","-",(AE449/AG449)*$AI$1)</f>
        <v>396.693987886528</v>
      </c>
      <c r="K449" s="97">
        <f t="normal">MAX(J449:J451)</f>
        <v>398.730351341366</v>
      </c>
      <c r="L449" s="71">
        <f t="normal">IF(A449=0,"",(K449-K450)/K450)</f>
        <v>0.00513333581304615</v>
      </c>
      <c r="M449" s="97">
        <f t="normal">IF(J449="-","-",AVERAGE(J449:J451))</f>
        <v>397.712169613947</v>
      </c>
      <c r="N449" s="97">
        <f t="normal">IF(AF449="-","-",(AF449/AG449)*$AI$1)</f>
        <v>168.052032014201</v>
      </c>
      <c r="O449" s="97">
        <f t="normal">MAX(N449:N451)</f>
        <v>168.052032014201</v>
      </c>
      <c r="P449" s="71">
        <f t="normal">IF(A449=0,"",(O449-O450)/O450)</f>
        <v>0.0848251895649223</v>
      </c>
      <c r="Q449" s="97">
        <f t="normal">IF(N449="-","-",AVERAGE(N449:N451))</f>
        <v>161.481828072821</v>
      </c>
      <c r="R449" s="71">
        <f t="normal">IF(Q449="-","-",Q449/M449)</f>
        <v>0.406026871718733</v>
      </c>
      <c r="S449" s="103">
        <v>74.6628225175918</v>
      </c>
      <c r="T449" s="104">
        <f t="normal">AVERAGE(S449:S451)*10</f>
        <v>747.921771093923</v>
      </c>
      <c r="U449" s="103">
        <f t="normal">((LARGE(S449:S451,1))-(SMALL(S449:S451,1)))/(((LARGE(S449:S451,1))+(SMALL(S449:S451,1)))/2)*100</f>
        <v>0.345904068579936</v>
      </c>
      <c r="V449" s="103">
        <f t="normal">100-Y449</f>
        <v>79.4390994175012</v>
      </c>
      <c r="W449" s="104">
        <f t="normal">AVERAGE(V449:V451)*10</f>
        <v>800.077177618956</v>
      </c>
      <c r="X449" s="103">
        <f t="normal">((LARGE(V449:V451,1))-(SMALL(V449:V451,1)))/(((LARGE(V449:V451,1))+(SMALL(V449:V451,1)))/2)*100</f>
        <v>1.42140873480886</v>
      </c>
      <c r="Y449" s="103">
        <v>20.5609005824988</v>
      </c>
      <c r="Z449" s="97" t="s">
        <v>34</v>
      </c>
      <c r="AA449" s="23" t="str">
        <f t="normal">IF(Z449="-","-",AVERAGE(Z449:Z451))</f>
        <v>-</v>
      </c>
      <c r="AB449" s="104" t="s">
        <v>34</v>
      </c>
      <c r="AC449" s="24" t="str">
        <f t="shared" ref="AC449" si="166">IF(AB449="-","-",AVERAGE(AB449:AB451))</f>
        <v>-</v>
      </c>
      <c r="AE449" s="114">
        <v>369.402910756927</v>
      </c>
      <c r="AF449" s="114">
        <v>156.490674626557</v>
      </c>
      <c r="AG449" s="135">
        <v>1.0057</v>
      </c>
    </row>
    <row r="450" spans="1:33">
      <c r="A450" s="70"/>
      <c r="B450" s="71" t="s">
        <v>304</v>
      </c>
      <c r="C450" s="82"/>
      <c r="D450" s="14"/>
      <c r="E450" s="14"/>
      <c r="F450" s="9"/>
      <c r="G450" s="6"/>
      <c r="H450" s="14"/>
      <c r="I450" s="6"/>
      <c r="J450" s="97" t="str">
        <f t="normal">IF(AE450="-","-",(AE450/AG449)*$AI$1)</f>
        <v>-</v>
      </c>
      <c r="K450" s="97">
        <f t="normal">MIN(J449:J451)</f>
        <v>396.693987886528</v>
      </c>
      <c r="L450" s="71"/>
      <c r="M450" s="97"/>
      <c r="N450" s="97" t="str">
        <f t="normal">IF(AF450="-","-",(AF450/AG449)*$AI$1)</f>
        <v>-</v>
      </c>
      <c r="O450" s="97">
        <f t="normal">MIN(N449:N451)</f>
        <v>154.911624131441</v>
      </c>
      <c r="P450" s="71"/>
      <c r="Q450" s="97"/>
      <c r="R450" s="71"/>
      <c r="S450" s="103">
        <v>74.9215317011927</v>
      </c>
      <c r="T450" s="104"/>
      <c r="U450" s="103"/>
      <c r="V450" s="103">
        <f t="normal">100-Y450</f>
        <v>80.57633610629</v>
      </c>
      <c r="W450" s="104"/>
      <c r="X450" s="103"/>
      <c r="Y450" s="103">
        <v>19.42366389371</v>
      </c>
      <c r="Z450" s="97" t="s">
        <v>34</v>
      </c>
      <c r="AA450" s="23"/>
      <c r="AB450" s="104" t="s">
        <v>34</v>
      </c>
      <c r="AC450" s="24"/>
      <c r="AE450" s="114" t="s">
        <v>34</v>
      </c>
      <c r="AF450" s="114" t="s">
        <v>34</v>
      </c>
      <c r="AG450" s="135"/>
    </row>
    <row r="451" spans="1:33">
      <c r="A451" s="70"/>
      <c r="B451" s="71" t="s">
        <v>304</v>
      </c>
      <c r="C451" s="84"/>
      <c r="D451" s="17"/>
      <c r="E451" s="17"/>
      <c r="F451" s="9"/>
      <c r="G451" s="6"/>
      <c r="H451" s="17"/>
      <c r="I451" s="6"/>
      <c r="J451" s="97">
        <f t="normal">IF(AE451="-","-",(AE451/AG449)*$AI$1)</f>
        <v>398.730351341366</v>
      </c>
      <c r="K451" s="97"/>
      <c r="L451" s="71"/>
      <c r="M451" s="97"/>
      <c r="N451" s="97">
        <f t="normal">IF(AF451="-","-",(AF451/AG449)*$AI$1)</f>
        <v>154.911624131441</v>
      </c>
      <c r="O451" s="97"/>
      <c r="P451" s="71"/>
      <c r="Q451" s="97"/>
      <c r="R451" s="71"/>
      <c r="S451" s="103" t="s">
        <v>34</v>
      </c>
      <c r="T451" s="104"/>
      <c r="U451" s="103"/>
      <c r="V451" s="103" t="s">
        <v>34</v>
      </c>
      <c r="W451" s="104"/>
      <c r="X451" s="103"/>
      <c r="Y451" s="103" t="s">
        <v>34</v>
      </c>
      <c r="Z451" s="97" t="s">
        <v>34</v>
      </c>
      <c r="AA451" s="23"/>
      <c r="AB451" s="104" t="s">
        <v>34</v>
      </c>
      <c r="AC451" s="24"/>
      <c r="AE451" s="114">
        <v>371.299179948159</v>
      </c>
      <c r="AF451" s="114">
        <v>144.254278137954</v>
      </c>
      <c r="AG451" s="135"/>
    </row>
    <row r="452" spans="1:33" ht="15" customHeight="1">
      <c r="A452" s="70">
        <v>41596</v>
      </c>
      <c r="B452" s="71" t="s">
        <v>307</v>
      </c>
      <c r="C452" s="72" t="s">
        <v>29</v>
      </c>
      <c r="D452" s="6" t="s">
        <v>41</v>
      </c>
      <c r="E452" s="6" t="s">
        <v>74</v>
      </c>
      <c r="F452" s="6" t="s">
        <v>234</v>
      </c>
      <c r="G452" s="6" t="s">
        <v>305</v>
      </c>
      <c r="H452" s="6" t="s">
        <v>34</v>
      </c>
      <c r="I452" s="6" t="s">
        <v>308</v>
      </c>
      <c r="J452" s="97">
        <f t="normal">IF(AE452="-","-",(AE452/AG452)*$AI$1)</f>
        <v>430.662275772601</v>
      </c>
      <c r="K452" s="97">
        <f t="normal">MAX(J452:J454)</f>
        <v>430.662275772601</v>
      </c>
      <c r="L452" s="71">
        <f t="normal">IF(A452=0,"",(K452-K453)/K453)</f>
        <v>0.0338719291745204</v>
      </c>
      <c r="M452" s="97">
        <f t="normal">IF(J452="-","-",AVERAGE(J452:J454))</f>
        <v>424.854166570246</v>
      </c>
      <c r="N452" s="97">
        <f t="normal">IF(AF452="-","-",(AF452/AG452)*$AI$1)</f>
        <v>180.340265979107</v>
      </c>
      <c r="O452" s="97">
        <f t="normal">MAX(N452:N454)</f>
        <v>180.340265979107</v>
      </c>
      <c r="P452" s="71">
        <f t="normal">IF(A452=0,"",(O452-O453)/O453)</f>
        <v>0.0837519954686216</v>
      </c>
      <c r="Q452" s="97">
        <f t="normal">IF(N452="-","-",AVERAGE(N452:N454))</f>
        <v>171.308316808522</v>
      </c>
      <c r="R452" s="71">
        <f t="normal">IF(Q452="-","-",Q452/M452)</f>
        <v>0.40321675127128</v>
      </c>
      <c r="S452" s="103">
        <v>80.6686209692509</v>
      </c>
      <c r="T452" s="104">
        <f t="normal">AVERAGE(S452:S454)*10</f>
        <v>806.686209692509</v>
      </c>
      <c r="U452" s="103">
        <f t="normal">((LARGE(S452:S454,1))-(SMALL(S452:S454,1)))/(((LARGE(S452:S454,1))+(SMALL(S452:S454,1)))/2)*100</f>
        <v>0</v>
      </c>
      <c r="V452" s="103">
        <f t="normal">100-Y452</f>
        <v>78.109729696295</v>
      </c>
      <c r="W452" s="104">
        <f t="normal">AVERAGE(V452:V454)*10</f>
        <v>781.09729696295</v>
      </c>
      <c r="X452" s="103">
        <f t="normal">((LARGE(V452:V454,1))-(SMALL(V452:V454,1)))/(((LARGE(V452:V454,1))+(SMALL(V452:V454,1)))/2)*100</f>
        <v>0</v>
      </c>
      <c r="Y452" s="103">
        <v>21.890270303705</v>
      </c>
      <c r="Z452" s="97" t="s">
        <v>34</v>
      </c>
      <c r="AA452" s="23" t="str">
        <f t="normal">IF(Z452="-","-",AVERAGE(Z452:Z454))</f>
        <v>-</v>
      </c>
      <c r="AB452" s="104" t="s">
        <v>34</v>
      </c>
      <c r="AC452" s="24" t="str">
        <f t="shared" ref="AC452" si="167">IF(AB452="-","-",AVERAGE(AB452:AB454))</f>
        <v>-</v>
      </c>
      <c r="AE452" s="114">
        <v>401.034306244912</v>
      </c>
      <c r="AF452" s="114">
        <v>167.933523606655</v>
      </c>
      <c r="AG452" s="135">
        <v>1.0057</v>
      </c>
    </row>
    <row r="453" spans="1:33">
      <c r="A453" s="70"/>
      <c r="B453" s="71" t="s">
        <v>307</v>
      </c>
      <c r="C453" s="72"/>
      <c r="D453" s="6"/>
      <c r="E453" s="6"/>
      <c r="F453" s="9"/>
      <c r="G453" s="6"/>
      <c r="H453" s="6"/>
      <c r="I453" s="6"/>
      <c r="J453" s="97">
        <f t="normal">IF(AE453="-","-",(AE453/AG452)*$AI$1)</f>
        <v>416.552827888902</v>
      </c>
      <c r="K453" s="97">
        <f t="normal">MIN(J452:J454)</f>
        <v>416.552827888902</v>
      </c>
      <c r="L453" s="71"/>
      <c r="M453" s="97"/>
      <c r="N453" s="97">
        <f t="normal">IF(AF453="-","-",(AF453/AG452)*$AI$1)</f>
        <v>167.181054526381</v>
      </c>
      <c r="O453" s="97">
        <f t="normal">MIN(N452:N454)</f>
        <v>166.403629920078</v>
      </c>
      <c r="P453" s="71"/>
      <c r="Q453" s="97"/>
      <c r="R453" s="71"/>
      <c r="S453" s="103" t="s">
        <v>34</v>
      </c>
      <c r="T453" s="104"/>
      <c r="U453" s="103"/>
      <c r="V453" s="103" t="s">
        <v>34</v>
      </c>
      <c r="W453" s="104"/>
      <c r="X453" s="103"/>
      <c r="Y453" s="103" t="s">
        <v>34</v>
      </c>
      <c r="Z453" s="97" t="s">
        <v>34</v>
      </c>
      <c r="AA453" s="23"/>
      <c r="AB453" s="104" t="s">
        <v>34</v>
      </c>
      <c r="AC453" s="24"/>
      <c r="AE453" s="114">
        <v>387.895536118397</v>
      </c>
      <c r="AF453" s="114">
        <v>155.679617164057</v>
      </c>
      <c r="AG453" s="135"/>
    </row>
    <row r="454" spans="1:33">
      <c r="A454" s="70"/>
      <c r="B454" s="71" t="s">
        <v>307</v>
      </c>
      <c r="C454" s="72"/>
      <c r="D454" s="6"/>
      <c r="E454" s="6"/>
      <c r="F454" s="9"/>
      <c r="G454" s="6"/>
      <c r="H454" s="6"/>
      <c r="I454" s="6"/>
      <c r="J454" s="97">
        <f t="normal">IF(AE454="-","-",(AE454/AG452)*$AI$1)</f>
        <v>427.347396049236</v>
      </c>
      <c r="K454" s="97"/>
      <c r="L454" s="71"/>
      <c r="M454" s="97"/>
      <c r="N454" s="97">
        <f t="normal">IF(AF454="-","-",(AF454/AG452)*$AI$1)</f>
        <v>166.403629920078</v>
      </c>
      <c r="O454" s="97"/>
      <c r="P454" s="71"/>
      <c r="Q454" s="97"/>
      <c r="R454" s="71"/>
      <c r="S454" s="103" t="s">
        <v>34</v>
      </c>
      <c r="T454" s="104"/>
      <c r="U454" s="103"/>
      <c r="V454" s="103" t="s">
        <v>34</v>
      </c>
      <c r="W454" s="104"/>
      <c r="X454" s="103"/>
      <c r="Y454" s="103" t="s">
        <v>34</v>
      </c>
      <c r="Z454" s="97" t="s">
        <v>34</v>
      </c>
      <c r="AA454" s="23"/>
      <c r="AB454" s="104" t="s">
        <v>34</v>
      </c>
      <c r="AC454" s="24"/>
      <c r="AE454" s="114">
        <v>397.947477969182</v>
      </c>
      <c r="AF454" s="114">
        <v>154.955676491317</v>
      </c>
      <c r="AG454" s="135"/>
    </row>
    <row r="455" spans="1:33" ht="15" customHeight="1">
      <c r="A455" s="70">
        <v>41596</v>
      </c>
      <c r="B455" s="71" t="s">
        <v>309</v>
      </c>
      <c r="C455" s="72" t="s">
        <v>29</v>
      </c>
      <c r="D455" s="6" t="s">
        <v>41</v>
      </c>
      <c r="E455" s="6" t="s">
        <v>74</v>
      </c>
      <c r="F455" s="6" t="s">
        <v>234</v>
      </c>
      <c r="G455" s="6" t="s">
        <v>305</v>
      </c>
      <c r="H455" s="6" t="s">
        <v>34</v>
      </c>
      <c r="I455" s="6" t="s">
        <v>310</v>
      </c>
      <c r="J455" s="97">
        <f t="normal">IF(AE455="-","-",(AE455/AG455)*$AI$1)</f>
        <v>304.919519302184</v>
      </c>
      <c r="K455" s="97">
        <f t="normal">MAX(J455:J457)</f>
        <v>309.904803118418</v>
      </c>
      <c r="L455" s="71">
        <f t="normal">IF(A455=0,"",(K455-K456)/K456)</f>
        <v>0.0666399447984292</v>
      </c>
      <c r="M455" s="97">
        <f t="normal">IF(J455="-","-",AVERAGE(J455:J457))</f>
        <v>301.789117985313</v>
      </c>
      <c r="N455" s="97">
        <f t="normal">IF(AF455="-","-",(AF455/AG455)*$AI$1)</f>
        <v>109.770576669632</v>
      </c>
      <c r="O455" s="97">
        <f t="normal">MAX(N455:N457)</f>
        <v>116.243916172509</v>
      </c>
      <c r="P455" s="71">
        <f t="normal">IF(A455=0,"",(O455-O456)/O456)</f>
        <v>0.0615600657343998</v>
      </c>
      <c r="Q455" s="97">
        <f t="normal">IF(N455="-","-",AVERAGE(N455:N457))</f>
        <v>111.839134228841</v>
      </c>
      <c r="R455" s="71">
        <f t="normal">IF(Q455="-","-",Q455/M455)</f>
        <v>0.370587034335292</v>
      </c>
      <c r="S455" s="103">
        <v>74.7500342418847</v>
      </c>
      <c r="T455" s="104">
        <f t="normal">AVERAGE(S455:S457)*10</f>
        <v>746.948470611449</v>
      </c>
      <c r="U455" s="103">
        <f t="normal">((LARGE(S455:S457,1))-(SMALL(S455:S457,1)))/(((LARGE(S455:S457,1))+(SMALL(S455:S457,1)))/2)*100</f>
        <v>0.147767035909917</v>
      </c>
      <c r="V455" s="103">
        <f t="normal">100-Y455</f>
        <v>75.5038937242326</v>
      </c>
      <c r="W455" s="104">
        <f t="normal">AVERAGE(V455:V457)*10</f>
        <v>753.017292090645</v>
      </c>
      <c r="X455" s="103">
        <f t="normal">((LARGE(V455:V457,1))-(SMALL(V455:V457,1)))/(((LARGE(V455:V457,1))+(SMALL(V455:V457,1)))/2)*100</f>
        <v>0.53694521305565</v>
      </c>
      <c r="Y455" s="50">
        <v>24.4961062757674</v>
      </c>
      <c r="Z455" s="97" t="s">
        <v>34</v>
      </c>
      <c r="AA455" s="23" t="str">
        <f t="normal">IF(Z455="-","-",AVERAGE(Z455:Z457))</f>
        <v>-</v>
      </c>
      <c r="AB455" s="104" t="s">
        <v>34</v>
      </c>
      <c r="AC455" s="24" t="str">
        <f t="shared" ref="AC455" si="168">IF(AB455="-","-",AVERAGE(AB455:AB457))</f>
        <v>-</v>
      </c>
      <c r="AE455" s="114">
        <v>283.942185705747</v>
      </c>
      <c r="AF455" s="114">
        <v>102.218767552453</v>
      </c>
      <c r="AG455" s="135">
        <v>1.0057</v>
      </c>
    </row>
    <row r="456" spans="1:33">
      <c r="A456" s="70"/>
      <c r="B456" s="71" t="s">
        <v>309</v>
      </c>
      <c r="C456" s="72"/>
      <c r="D456" s="6"/>
      <c r="E456" s="6"/>
      <c r="F456" s="9"/>
      <c r="G456" s="6"/>
      <c r="H456" s="6"/>
      <c r="I456" s="6"/>
      <c r="J456" s="97">
        <f t="normal">IF(AE456="-","-",(AE456/AG455)*$AI$1)</f>
        <v>309.904803118418</v>
      </c>
      <c r="K456" s="97">
        <f t="normal">MIN(J455:J457)</f>
        <v>290.543031535335</v>
      </c>
      <c r="L456" s="71"/>
      <c r="M456" s="97"/>
      <c r="N456" s="97">
        <f t="normal">IF(AF456="-","-",(AF456/AG455)*$AI$1)</f>
        <v>116.243916172509</v>
      </c>
      <c r="O456" s="97">
        <f t="normal">MIN(N455:N457)</f>
        <v>109.502909844381</v>
      </c>
      <c r="P456" s="71"/>
      <c r="Q456" s="97"/>
      <c r="R456" s="71"/>
      <c r="S456" s="103">
        <v>74.639659880405</v>
      </c>
      <c r="T456" s="104"/>
      <c r="U456" s="103"/>
      <c r="V456" s="103">
        <f t="normal">100-Y456</f>
        <v>75.0995646938964</v>
      </c>
      <c r="W456" s="104"/>
      <c r="X456" s="103"/>
      <c r="Y456" s="103">
        <v>24.9004353061036</v>
      </c>
      <c r="Z456" s="97" t="s">
        <v>34</v>
      </c>
      <c r="AA456" s="23"/>
      <c r="AB456" s="104" t="s">
        <v>34</v>
      </c>
      <c r="AC456" s="24"/>
      <c r="AE456" s="114">
        <v>288.584500459438</v>
      </c>
      <c r="AF456" s="114">
        <v>108.246765272863</v>
      </c>
      <c r="AG456" s="135"/>
    </row>
    <row r="457" spans="1:33">
      <c r="A457" s="70"/>
      <c r="B457" s="71" t="s">
        <v>309</v>
      </c>
      <c r="C457" s="72"/>
      <c r="D457" s="6"/>
      <c r="E457" s="6"/>
      <c r="F457" s="9"/>
      <c r="G457" s="6"/>
      <c r="H457" s="6"/>
      <c r="I457" s="6"/>
      <c r="J457" s="97">
        <f t="normal">IF(AE457="-","-",(AE457/AG455)*$AI$1)</f>
        <v>290.543031535335</v>
      </c>
      <c r="K457" s="97"/>
      <c r="L457" s="71"/>
      <c r="M457" s="97"/>
      <c r="N457" s="97">
        <f t="normal">IF(AF457="-","-",(AF457/AG455)*$AI$1)</f>
        <v>109.502909844381</v>
      </c>
      <c r="O457" s="97"/>
      <c r="P457" s="71"/>
      <c r="Q457" s="97"/>
      <c r="R457" s="71"/>
      <c r="S457" s="103" t="s">
        <v>34</v>
      </c>
      <c r="T457" s="104"/>
      <c r="U457" s="103"/>
      <c r="V457" s="103" t="s">
        <v>34</v>
      </c>
      <c r="W457" s="104"/>
      <c r="X457" s="103"/>
      <c r="Y457" s="103" t="s">
        <v>34</v>
      </c>
      <c r="Z457" s="97" t="s">
        <v>34</v>
      </c>
      <c r="AA457" s="23"/>
      <c r="AB457" s="104" t="s">
        <v>34</v>
      </c>
      <c r="AC457" s="24"/>
      <c r="AE457" s="114">
        <v>270.554747051006</v>
      </c>
      <c r="AF457" s="114">
        <v>101.96951521342</v>
      </c>
      <c r="AG457" s="135"/>
    </row>
    <row r="458" spans="1:33" s="44" customFormat="1" ht="0" customHeight="1" hidden="1">
      <c r="A458" s="60">
        <v>41351</v>
      </c>
      <c r="B458" s="61" t="s">
        <v>311</v>
      </c>
      <c r="C458" s="62" t="s">
        <v>29</v>
      </c>
      <c r="D458" s="63" t="s">
        <v>30</v>
      </c>
      <c r="E458" s="63" t="s">
        <v>31</v>
      </c>
      <c r="F458" s="63" t="s">
        <v>32</v>
      </c>
      <c r="G458" s="63" t="s">
        <v>33</v>
      </c>
      <c r="H458" s="63" t="s">
        <v>34</v>
      </c>
      <c r="I458" s="63" t="s">
        <v>34</v>
      </c>
      <c r="J458" s="94">
        <f t="normal">IF(AE458="-","-",(AE458/AG458)*$AI$1)</f>
        <v>40.3348911206125</v>
      </c>
      <c r="K458" s="94">
        <f t="normal">MAX(J458:J460)</f>
        <v>43.5243114248782</v>
      </c>
      <c r="L458" s="61">
        <f t="normal">IF(A458=0,"",(K458-K459)/K459)</f>
        <v>0.131806757888858</v>
      </c>
      <c r="M458" s="94">
        <f t="normal">IF(J458="-","-",AVERAGE(J458:J460))</f>
        <v>40.7716018693447</v>
      </c>
      <c r="N458" s="94" t="str">
        <f t="normal">IF(AF458="-","-",(AF458/AG458)*$AI$1)</f>
        <v>-</v>
      </c>
      <c r="O458" s="94">
        <f t="normal">MAX(N458:N460)</f>
        <v>0</v>
      </c>
      <c r="P458" s="61" t="e">
        <v>#DIV/0!</v>
      </c>
      <c r="Q458" s="94" t="str">
        <f t="normal">IF(N458="-","-",AVERAGE(N458:N460))</f>
        <v>-</v>
      </c>
      <c r="R458" s="61" t="str">
        <f t="normal">IF(Q458="-","-",Q458/M458)</f>
        <v>-</v>
      </c>
      <c r="S458" s="101">
        <v>2.14512841418672</v>
      </c>
      <c r="T458" s="102">
        <f t="normal">AVERAGE(S458:S460)*10</f>
        <v>21.4512841418672</v>
      </c>
      <c r="U458" s="101">
        <f t="normal">((LARGE(S458:S460,1))-(SMALL(S458:S460,1)))/(((LARGE(S458:S460,1))+(SMALL(S458:S460,1)))/2)*100</f>
        <v>0</v>
      </c>
      <c r="V458" s="101">
        <f t="normal">100-Y458</f>
        <v>56.6989737742299</v>
      </c>
      <c r="W458" s="102">
        <f t="normal">AVERAGE(V458:V460)*10</f>
        <v>566.989737742299</v>
      </c>
      <c r="X458" s="101">
        <f t="normal">((LARGE(V458:V460,1))-(SMALL(V458:V460,1)))/(((LARGE(V458:V460,1))+(SMALL(V458:V460,1)))/2)*100</f>
        <v>0</v>
      </c>
      <c r="Y458" s="101">
        <v>43.3010262257701</v>
      </c>
      <c r="Z458" s="94" t="s">
        <v>34</v>
      </c>
      <c r="AA458" s="111" t="str">
        <f t="normal">IF(Z458="-","-",AVERAGE(Z458:Z460))</f>
        <v>-</v>
      </c>
      <c r="AB458" s="102" t="s">
        <v>34</v>
      </c>
      <c r="AC458" s="112" t="str">
        <f t="shared" ref="AC458" si="169">IF(AB458="-","-",AVERAGE(AB458:AB460))</f>
        <v>-</v>
      </c>
      <c r="AD458" s="113"/>
      <c r="AE458" s="94">
        <v>37.56</v>
      </c>
      <c r="AF458" s="94" t="s">
        <v>34</v>
      </c>
      <c r="AG458" s="134">
        <v>1.0057</v>
      </c>
    </row>
    <row r="459" spans="1:33" s="44" customFormat="1" customHeight="0">
      <c r="A459" s="60"/>
      <c r="B459" s="61" t="s">
        <v>311</v>
      </c>
      <c r="C459" s="62"/>
      <c r="D459" s="63"/>
      <c r="E459" s="63"/>
      <c r="F459" s="63"/>
      <c r="G459" s="63"/>
      <c r="H459" s="63"/>
      <c r="I459" s="63"/>
      <c r="J459" s="94">
        <f t="normal">IF(AE459="-","-",(AE459/AG458)*$AI$1)</f>
        <v>38.4556030625435</v>
      </c>
      <c r="K459" s="94">
        <f t="normal">MIN(J458:J460)</f>
        <v>38.4556030625435</v>
      </c>
      <c r="L459" s="61"/>
      <c r="M459" s="94"/>
      <c r="N459" s="94" t="str">
        <f t="normal">IF(AF459="-","-",(AF459/AG458)*$AI$1)</f>
        <v>-</v>
      </c>
      <c r="O459" s="94">
        <f t="normal">MIN(N458:N460)</f>
        <v>0</v>
      </c>
      <c r="P459" s="61"/>
      <c r="Q459" s="94"/>
      <c r="R459" s="61"/>
      <c r="S459" s="101" t="s">
        <v>34</v>
      </c>
      <c r="T459" s="102"/>
      <c r="U459" s="101"/>
      <c r="V459" s="101" t="s">
        <v>34</v>
      </c>
      <c r="W459" s="102"/>
      <c r="X459" s="101"/>
      <c r="Y459" s="101" t="s">
        <v>34</v>
      </c>
      <c r="Z459" s="94" t="s">
        <v>34</v>
      </c>
      <c r="AA459" s="111"/>
      <c r="AB459" s="102" t="s">
        <v>34</v>
      </c>
      <c r="AC459" s="112"/>
      <c r="AD459" s="113"/>
      <c r="AE459" s="94">
        <v>35.81</v>
      </c>
      <c r="AF459" s="94" t="s">
        <v>34</v>
      </c>
      <c r="AG459" s="134"/>
    </row>
    <row r="460" spans="1:33" s="44" customFormat="1" customHeight="0">
      <c r="A460" s="60"/>
      <c r="B460" s="61" t="s">
        <v>311</v>
      </c>
      <c r="C460" s="62"/>
      <c r="D460" s="63"/>
      <c r="E460" s="63"/>
      <c r="F460" s="63"/>
      <c r="G460" s="63"/>
      <c r="H460" s="63"/>
      <c r="I460" s="63"/>
      <c r="J460" s="94">
        <f t="normal">IF(AE460="-","-",(AE460/AG458)*$AI$1)</f>
        <v>43.5243114248782</v>
      </c>
      <c r="K460" s="94"/>
      <c r="L460" s="61"/>
      <c r="M460" s="94"/>
      <c r="N460" s="94" t="str">
        <f t="normal">IF(AF460="-","-",(AF460/AG458)*$AI$1)</f>
        <v>-</v>
      </c>
      <c r="O460" s="94"/>
      <c r="P460" s="61"/>
      <c r="Q460" s="94"/>
      <c r="R460" s="61"/>
      <c r="S460" s="101" t="s">
        <v>34</v>
      </c>
      <c r="T460" s="102"/>
      <c r="U460" s="101"/>
      <c r="V460" s="101" t="s">
        <v>34</v>
      </c>
      <c r="W460" s="102"/>
      <c r="X460" s="101"/>
      <c r="Y460" s="101" t="s">
        <v>34</v>
      </c>
      <c r="Z460" s="94" t="s">
        <v>34</v>
      </c>
      <c r="AA460" s="111"/>
      <c r="AB460" s="102" t="s">
        <v>34</v>
      </c>
      <c r="AC460" s="112"/>
      <c r="AD460" s="113"/>
      <c r="AE460" s="94">
        <v>40.53</v>
      </c>
      <c r="AF460" s="94" t="s">
        <v>34</v>
      </c>
      <c r="AG460" s="134"/>
    </row>
    <row r="461" spans="1:33" s="44" customFormat="1" ht="15" customHeight="1">
      <c r="A461" s="60">
        <v>41351</v>
      </c>
      <c r="B461" s="61" t="s">
        <v>312</v>
      </c>
      <c r="C461" s="62" t="s">
        <v>29</v>
      </c>
      <c r="D461" s="63" t="s">
        <v>30</v>
      </c>
      <c r="E461" s="63" t="s">
        <v>31</v>
      </c>
      <c r="F461" s="63" t="s">
        <v>37</v>
      </c>
      <c r="G461" s="63" t="s">
        <v>140</v>
      </c>
      <c r="H461" s="63" t="s">
        <v>34</v>
      </c>
      <c r="I461" s="63" t="s">
        <v>34</v>
      </c>
      <c r="J461" s="94">
        <f t="normal">IF(AE461="-","-",(AE461/AG461)*$AI$1)</f>
        <v>537.477111301876</v>
      </c>
      <c r="K461" s="94">
        <f t="normal">MAX(J461:J463)</f>
        <v>537.477111301876</v>
      </c>
      <c r="L461" s="61">
        <f t="normal">IF(A461=0,"",(K461-K462)/K462)</f>
        <v>0.205072519081865</v>
      </c>
      <c r="M461" s="94">
        <f t="normal">IF(J461="-","-",AVERAGE(J461:J463))</f>
        <v>504.720679051749</v>
      </c>
      <c r="N461" s="94">
        <f t="normal">IF(AF461="-","-",(AF461/AG461)*$AI$1)</f>
        <v>245.558659634633</v>
      </c>
      <c r="O461" s="94">
        <f t="normal">MAX(N461:N463)</f>
        <v>245.558659634633</v>
      </c>
      <c r="P461" s="61">
        <f t="normal">IF(A461=0,"",(O461-O462)/O462)</f>
        <v>0.251765111472198</v>
      </c>
      <c r="Q461" s="94">
        <f t="normal">IF(N461="-","-",AVERAGE(N461:N463))</f>
        <v>227.40385853991</v>
      </c>
      <c r="R461" s="61">
        <f t="normal">IF(Q461="-","-",Q461/M461)</f>
        <v>0.450553876586052</v>
      </c>
      <c r="S461" s="101">
        <v>94.6</v>
      </c>
      <c r="T461" s="102">
        <f t="normal">AVERAGE(S461:S463)*10</f>
        <v>946.433333333333</v>
      </c>
      <c r="U461" s="101">
        <f t="normal">((LARGE(S461:S463,1))-(SMALL(S461:S463,1)))/(((LARGE(S461:S463,1))+(SMALL(S461:S463,1)))/2)*100</f>
        <v>0.0950921865920053</v>
      </c>
      <c r="V461" s="101">
        <f t="shared" ref="V461:V475" si="170">100-Y461</f>
        <v>99.99</v>
      </c>
      <c r="W461" s="102">
        <f t="normal">AVERAGE(V461:V463)*10</f>
        <v>999.9</v>
      </c>
      <c r="X461" s="101">
        <f t="normal">((LARGE(V461:V463,1))-(SMALL(V461:V463,1)))/(((LARGE(V461:V463,1))+(SMALL(V461:V463,1)))/2)*100</f>
        <v>0</v>
      </c>
      <c r="Y461" s="101">
        <v>0.01</v>
      </c>
      <c r="Z461" s="94" t="s">
        <v>34</v>
      </c>
      <c r="AA461" s="111" t="str">
        <f t="normal">IF(Z461="-","-",AVERAGE(Z461:Z463))</f>
        <v>-</v>
      </c>
      <c r="AB461" s="102" t="s">
        <v>34</v>
      </c>
      <c r="AC461" s="112" t="str">
        <f t="shared" ref="AC461" si="171">IF(AB461="-","-",AVERAGE(AB461:AB463))</f>
        <v>-</v>
      </c>
      <c r="AD461" s="113"/>
      <c r="AE461" s="94">
        <v>500.500676700275</v>
      </c>
      <c r="AF461" s="94">
        <v>228.665133328287</v>
      </c>
      <c r="AG461" s="134">
        <v>1.0057</v>
      </c>
    </row>
    <row r="462" spans="1:33" s="44" customFormat="1" customHeight="0">
      <c r="A462" s="60"/>
      <c r="B462" s="61" t="s">
        <v>312</v>
      </c>
      <c r="C462" s="62"/>
      <c r="D462" s="63"/>
      <c r="E462" s="63"/>
      <c r="F462" s="63"/>
      <c r="G462" s="63"/>
      <c r="H462" s="63"/>
      <c r="I462" s="63"/>
      <c r="J462" s="94">
        <f t="normal">IF(AE462="-","-",(AE462/AG461)*$AI$1)</f>
        <v>446.012254691009</v>
      </c>
      <c r="K462" s="94">
        <f t="normal">MIN(J461:J463)</f>
        <v>446.012254691009</v>
      </c>
      <c r="L462" s="61"/>
      <c r="M462" s="94"/>
      <c r="N462" s="94">
        <f t="normal">IF(AF462="-","-",(AF462/AG461)*$AI$1)</f>
        <v>196.169918289088</v>
      </c>
      <c r="O462" s="94">
        <f t="normal">MIN(N461:N463)</f>
        <v>196.169918289088</v>
      </c>
      <c r="P462" s="61"/>
      <c r="Q462" s="94"/>
      <c r="R462" s="61"/>
      <c r="S462" s="101">
        <v>94.69</v>
      </c>
      <c r="T462" s="102"/>
      <c r="U462" s="101"/>
      <c r="V462" s="101">
        <f t="shared" si="170"/>
        <v>99.99</v>
      </c>
      <c r="W462" s="102"/>
      <c r="X462" s="101"/>
      <c r="Y462" s="101">
        <v>0.01</v>
      </c>
      <c r="Z462" s="94" t="s">
        <v>34</v>
      </c>
      <c r="AA462" s="111"/>
      <c r="AB462" s="102" t="s">
        <v>34</v>
      </c>
      <c r="AC462" s="112"/>
      <c r="AD462" s="113"/>
      <c r="AE462" s="94">
        <v>415.328263465507</v>
      </c>
      <c r="AF462" s="94">
        <v>182.674154466052</v>
      </c>
      <c r="AG462" s="134"/>
    </row>
    <row r="463" spans="1:33" s="44" customFormat="1" customHeight="0">
      <c r="A463" s="60"/>
      <c r="B463" s="61" t="s">
        <v>312</v>
      </c>
      <c r="C463" s="62"/>
      <c r="D463" s="63"/>
      <c r="E463" s="63"/>
      <c r="F463" s="63"/>
      <c r="G463" s="63"/>
      <c r="H463" s="63"/>
      <c r="I463" s="63"/>
      <c r="J463" s="94">
        <f t="normal">IF(AE463="-","-",(AE463/AG461)*$AI$1)</f>
        <v>530.672671162363</v>
      </c>
      <c r="K463" s="94"/>
      <c r="L463" s="61"/>
      <c r="M463" s="94"/>
      <c r="N463" s="94">
        <f t="normal">IF(AF463="-","-",(AF463/AG461)*$AI$1)</f>
        <v>240.482997696009</v>
      </c>
      <c r="O463" s="94"/>
      <c r="P463" s="61"/>
      <c r="Q463" s="94"/>
      <c r="R463" s="61"/>
      <c r="S463" s="101">
        <v>94.64</v>
      </c>
      <c r="T463" s="102"/>
      <c r="U463" s="101"/>
      <c r="V463" s="101">
        <f t="shared" si="170"/>
        <v>99.99</v>
      </c>
      <c r="W463" s="102"/>
      <c r="X463" s="101"/>
      <c r="Y463" s="101">
        <v>0.01</v>
      </c>
      <c r="Z463" s="94" t="s">
        <v>34</v>
      </c>
      <c r="AA463" s="111"/>
      <c r="AB463" s="102" t="s">
        <v>34</v>
      </c>
      <c r="AC463" s="112"/>
      <c r="AD463" s="113"/>
      <c r="AE463" s="94">
        <v>494.16435684073</v>
      </c>
      <c r="AF463" s="94">
        <v>223.938658132293</v>
      </c>
      <c r="AG463" s="134"/>
    </row>
    <row r="464" spans="1:33" s="44" customFormat="1" ht="0" customHeight="1" hidden="1">
      <c r="A464" s="60">
        <v>41351</v>
      </c>
      <c r="B464" s="61" t="s">
        <v>313</v>
      </c>
      <c r="C464" s="62" t="s">
        <v>29</v>
      </c>
      <c r="D464" s="63" t="s">
        <v>30</v>
      </c>
      <c r="E464" s="63" t="s">
        <v>31</v>
      </c>
      <c r="F464" s="63" t="s">
        <v>37</v>
      </c>
      <c r="G464" s="63" t="s">
        <v>140</v>
      </c>
      <c r="H464" s="63" t="s">
        <v>34</v>
      </c>
      <c r="I464" s="63" t="s">
        <v>34</v>
      </c>
      <c r="J464" s="94">
        <f t="normal">IF(AE464="-","-",(AE464/AG464)*$AI$1)</f>
        <v>0</v>
      </c>
      <c r="K464" s="94">
        <f t="normal">MAX(J464:J466)</f>
        <v>634.388271465738</v>
      </c>
      <c r="L464" s="61" t="e">
        <v>#DIV/0!</v>
      </c>
      <c r="M464" s="94">
        <f t="normal">IF(J464="-","-",AVERAGE(J464:J466))</f>
        <v>421.14727617213</v>
      </c>
      <c r="N464" s="94">
        <f t="normal">IF(AF464="-","-",(AF464/AG464)*$AI$1)</f>
        <v>0</v>
      </c>
      <c r="O464" s="94">
        <f t="normal">MAX(N464:N466)</f>
        <v>280.006897532109</v>
      </c>
      <c r="P464" s="61" t="e">
        <v>#DIV/0!</v>
      </c>
      <c r="Q464" s="94">
        <f t="normal">IF(N464="-","-",AVERAGE(N464:N466))</f>
        <v>183.986234094732</v>
      </c>
      <c r="R464" s="61">
        <f t="normal">IF(Q464="-","-",Q464/M464)</f>
        <v>0.436869106140279</v>
      </c>
      <c r="S464" s="101">
        <v>94.6</v>
      </c>
      <c r="T464" s="102">
        <f t="normal">AVERAGE(S464:S466)*10</f>
        <v>946.433333333333</v>
      </c>
      <c r="U464" s="101">
        <f t="normal">((LARGE(S464:S466,1))-(SMALL(S464:S466,1)))/(((LARGE(S464:S466,1))+(SMALL(S464:S466,1)))/2)*100</f>
        <v>0.0950921865920053</v>
      </c>
      <c r="V464" s="101">
        <f t="shared" si="170"/>
        <v>99.99</v>
      </c>
      <c r="W464" s="102">
        <f t="normal">AVERAGE(V464:V466)*10</f>
        <v>999.9</v>
      </c>
      <c r="X464" s="101">
        <f t="normal">((LARGE(V464:V466,1))-(SMALL(V464:V466,1)))/(((LARGE(V464:V466,1))+(SMALL(V464:V466,1)))/2)*100</f>
        <v>0</v>
      </c>
      <c r="Y464" s="101">
        <v>0.01</v>
      </c>
      <c r="Z464" s="94" t="s">
        <v>34</v>
      </c>
      <c r="AA464" s="111" t="str">
        <f t="normal">IF(Z464="-","-",AVERAGE(Z464:Z466))</f>
        <v>-</v>
      </c>
      <c r="AB464" s="102" t="s">
        <v>34</v>
      </c>
      <c r="AC464" s="112" t="str">
        <f t="shared" ref="AC464" si="172">IF(AB464="-","-",AVERAGE(AB464:AB466))</f>
        <v>-</v>
      </c>
      <c r="AD464" s="113"/>
      <c r="AE464" s="94">
        <v>0</v>
      </c>
      <c r="AF464" s="94">
        <v>0</v>
      </c>
      <c r="AG464" s="134">
        <v>1.0057</v>
      </c>
    </row>
    <row r="465" spans="1:33" s="44" customFormat="1" customHeight="0">
      <c r="A465" s="60"/>
      <c r="B465" s="61" t="s">
        <v>313</v>
      </c>
      <c r="C465" s="62"/>
      <c r="D465" s="63"/>
      <c r="E465" s="63"/>
      <c r="F465" s="63"/>
      <c r="G465" s="63"/>
      <c r="H465" s="63"/>
      <c r="I465" s="63"/>
      <c r="J465" s="94">
        <f t="normal">IF(AE465="-","-",(AE465/AG464)*$AI$1)</f>
        <v>629.053557050651</v>
      </c>
      <c r="K465" s="94">
        <f t="normal">MIN(J464:J466)</f>
        <v>0</v>
      </c>
      <c r="L465" s="61"/>
      <c r="M465" s="94"/>
      <c r="N465" s="94">
        <f t="normal">IF(AF465="-","-",(AF465/AG464)*$AI$1)</f>
        <v>271.951804752086</v>
      </c>
      <c r="O465" s="94">
        <f t="normal">MIN(N464:N466)</f>
        <v>0</v>
      </c>
      <c r="P465" s="61"/>
      <c r="Q465" s="94"/>
      <c r="R465" s="61"/>
      <c r="S465" s="101">
        <v>94.69</v>
      </c>
      <c r="T465" s="102"/>
      <c r="U465" s="101"/>
      <c r="V465" s="101">
        <f t="shared" si="170"/>
        <v>99.99</v>
      </c>
      <c r="W465" s="102"/>
      <c r="X465" s="101"/>
      <c r="Y465" s="101">
        <v>0.01</v>
      </c>
      <c r="Z465" s="94" t="s">
        <v>34</v>
      </c>
      <c r="AA465" s="111"/>
      <c r="AB465" s="102" t="s">
        <v>34</v>
      </c>
      <c r="AC465" s="112"/>
      <c r="AD465" s="113"/>
      <c r="AE465" s="94">
        <v>585.777002153555</v>
      </c>
      <c r="AF465" s="94">
        <v>253.242527814049</v>
      </c>
      <c r="AG465" s="134"/>
    </row>
    <row r="466" spans="1:33" s="44" customFormat="1" customHeight="0">
      <c r="A466" s="60"/>
      <c r="B466" s="61" t="s">
        <v>313</v>
      </c>
      <c r="C466" s="62"/>
      <c r="D466" s="63"/>
      <c r="E466" s="63"/>
      <c r="F466" s="63"/>
      <c r="G466" s="63"/>
      <c r="H466" s="63"/>
      <c r="I466" s="63"/>
      <c r="J466" s="94">
        <f t="normal">IF(AE466="-","-",(AE466/AG464)*$AI$1)</f>
        <v>634.388271465738</v>
      </c>
      <c r="K466" s="94"/>
      <c r="L466" s="61"/>
      <c r="M466" s="94"/>
      <c r="N466" s="94">
        <f t="normal">IF(AF466="-","-",(AF466/AG464)*$AI$1)</f>
        <v>280.006897532109</v>
      </c>
      <c r="O466" s="94"/>
      <c r="P466" s="61"/>
      <c r="Q466" s="94"/>
      <c r="R466" s="61"/>
      <c r="S466" s="101">
        <v>94.64</v>
      </c>
      <c r="T466" s="102"/>
      <c r="U466" s="101"/>
      <c r="V466" s="101">
        <f t="shared" si="170"/>
        <v>99.99</v>
      </c>
      <c r="W466" s="102"/>
      <c r="X466" s="101"/>
      <c r="Y466" s="101">
        <v>0.01</v>
      </c>
      <c r="Z466" s="94" t="s">
        <v>34</v>
      </c>
      <c r="AA466" s="111"/>
      <c r="AB466" s="102" t="s">
        <v>34</v>
      </c>
      <c r="AC466" s="112"/>
      <c r="AD466" s="113"/>
      <c r="AE466" s="94">
        <v>590.744707975086</v>
      </c>
      <c r="AF466" s="94">
        <v>260.743460044483</v>
      </c>
      <c r="AG466" s="134"/>
    </row>
    <row r="467" spans="1:33" s="44" customFormat="1" ht="15" customHeight="1">
      <c r="A467" s="60">
        <v>41351</v>
      </c>
      <c r="B467" s="61" t="s">
        <v>314</v>
      </c>
      <c r="C467" s="62" t="s">
        <v>29</v>
      </c>
      <c r="D467" s="63" t="s">
        <v>30</v>
      </c>
      <c r="E467" s="63" t="s">
        <v>31</v>
      </c>
      <c r="F467" s="63" t="s">
        <v>37</v>
      </c>
      <c r="G467" s="63" t="s">
        <v>38</v>
      </c>
      <c r="H467" s="63" t="s">
        <v>34</v>
      </c>
      <c r="I467" s="63" t="s">
        <v>34</v>
      </c>
      <c r="J467" s="94">
        <f t="normal">IF(AE467="-","-",(AE467/AG467)*$AI$1)</f>
        <v>522.431749355598</v>
      </c>
      <c r="K467" s="94">
        <f t="normal">MAX(J467:J469)</f>
        <v>601.90289253248</v>
      </c>
      <c r="L467" s="61">
        <f t="normal">IF(A467=0,"",(K467-K468)/K468)</f>
        <v>0.152117751792281</v>
      </c>
      <c r="M467" s="94">
        <f t="normal">IF(J467="-","-",AVERAGE(J467:J469))</f>
        <v>549.901361124026</v>
      </c>
      <c r="N467" s="94">
        <f t="normal">IF(AF467="-","-",(AF467/AG467)*$AI$1)</f>
        <v>314.751557290902</v>
      </c>
      <c r="O467" s="94">
        <f t="normal">MAX(N467:N469)</f>
        <v>360.480843315989</v>
      </c>
      <c r="P467" s="61">
        <f t="normal">IF(A467=0,"",(O467-O468)/O468)</f>
        <v>0.149640663544656</v>
      </c>
      <c r="Q467" s="94">
        <f t="normal">IF(N467="-","-",AVERAGE(N467:N469))</f>
        <v>329.597326783141</v>
      </c>
      <c r="R467" s="61">
        <f t="normal">IF(Q467="-","-",Q467/M467)</f>
        <v>0.599375360900049</v>
      </c>
      <c r="S467" s="101">
        <v>93.2312966817682</v>
      </c>
      <c r="T467" s="102">
        <f t="normal">AVERAGE(S467:S469)*10</f>
        <v>933.156389054158</v>
      </c>
      <c r="U467" s="101">
        <f t="normal">((LARGE(S467:S469,1))-(SMALL(S467:S469,1)))/(((LARGE(S467:S469,1))+(SMALL(S467:S469,1)))/2)*100</f>
        <v>0.159021417776475</v>
      </c>
      <c r="V467" s="101">
        <f t="shared" si="170"/>
        <v>99.6453993853587</v>
      </c>
      <c r="W467" s="102">
        <f t="normal">AVERAGE(V467:V469)*10</f>
        <v>996.456535197765</v>
      </c>
      <c r="X467" s="101">
        <f t="normal">((LARGE(V467:V469,1))-(SMALL(V467:V469,1)))/(((LARGE(V467:V469,1))+(SMALL(V467:V469,1)))/2)*100</f>
        <v>0.00471096194004233</v>
      </c>
      <c r="Y467" s="101">
        <v>0.354600614641265</v>
      </c>
      <c r="Z467" s="94" t="s">
        <v>34</v>
      </c>
      <c r="AA467" s="111" t="str">
        <f t="normal">IF(Z467="-","-",AVERAGE(Z467:Z469))</f>
        <v>-</v>
      </c>
      <c r="AB467" s="102" t="s">
        <v>34</v>
      </c>
      <c r="AC467" s="112" t="str">
        <f t="shared" ref="AC467" si="173">IF(AB467="-","-",AVERAGE(AB467:AB469))</f>
        <v>-</v>
      </c>
      <c r="AD467" s="113"/>
      <c r="AE467" s="94">
        <v>486.490379932338</v>
      </c>
      <c r="AF467" s="94">
        <v>293.097815895796</v>
      </c>
      <c r="AG467" s="134">
        <v>1.0057</v>
      </c>
    </row>
    <row r="468" spans="1:33" s="44" customFormat="1" customHeight="0">
      <c r="A468" s="60"/>
      <c r="B468" s="61" t="s">
        <v>314</v>
      </c>
      <c r="C468" s="62"/>
      <c r="D468" s="63"/>
      <c r="E468" s="63"/>
      <c r="F468" s="63"/>
      <c r="G468" s="63"/>
      <c r="H468" s="63"/>
      <c r="I468" s="63"/>
      <c r="J468" s="94">
        <f t="normal">IF(AE468="-","-",(AE468/AG467)*$AI$1)</f>
        <v>601.90289253248</v>
      </c>
      <c r="K468" s="94">
        <f t="normal">MIN(J467:J469)</f>
        <v>522.431749355598</v>
      </c>
      <c r="L468" s="61"/>
      <c r="M468" s="94"/>
      <c r="N468" s="94">
        <f t="normal">IF(AF468="-","-",(AF468/AG467)*$AI$1)</f>
        <v>360.480843315989</v>
      </c>
      <c r="O468" s="94">
        <f t="normal">MIN(N467:N469)</f>
        <v>313.559579742532</v>
      </c>
      <c r="P468" s="61"/>
      <c r="Q468" s="94"/>
      <c r="R468" s="61"/>
      <c r="S468" s="101">
        <v>93.3796723861373</v>
      </c>
      <c r="T468" s="102"/>
      <c r="U468" s="101"/>
      <c r="V468" s="101">
        <f t="shared" si="170"/>
        <v>99.6434334495862</v>
      </c>
      <c r="W468" s="102"/>
      <c r="X468" s="101"/>
      <c r="Y468" s="101">
        <v>0.356566550413826</v>
      </c>
      <c r="Z468" s="94" t="s">
        <v>34</v>
      </c>
      <c r="AA468" s="111"/>
      <c r="AB468" s="102" t="s">
        <v>34</v>
      </c>
      <c r="AC468" s="112"/>
      <c r="AD468" s="113"/>
      <c r="AE468" s="94">
        <v>560.494202796218</v>
      </c>
      <c r="AF468" s="94">
        <v>335.681096410083</v>
      </c>
      <c r="AG468" s="134"/>
    </row>
    <row r="469" spans="1:33" s="44" customFormat="1" customHeight="0">
      <c r="A469" s="60"/>
      <c r="B469" s="61" t="s">
        <v>314</v>
      </c>
      <c r="C469" s="62"/>
      <c r="D469" s="63"/>
      <c r="E469" s="63"/>
      <c r="F469" s="63"/>
      <c r="G469" s="63"/>
      <c r="H469" s="63"/>
      <c r="I469" s="63"/>
      <c r="J469" s="94">
        <f t="normal">IF(AE469="-","-",(AE469/AG467)*$AI$1)</f>
        <v>525.369441483998</v>
      </c>
      <c r="K469" s="94"/>
      <c r="L469" s="61"/>
      <c r="M469" s="94"/>
      <c r="N469" s="94">
        <f t="normal">IF(AF469="-","-",(AF469/AG467)*$AI$1)</f>
        <v>313.559579742532</v>
      </c>
      <c r="O469" s="94"/>
      <c r="P469" s="61"/>
      <c r="Q469" s="94"/>
      <c r="R469" s="61"/>
      <c r="S469" s="101">
        <v>93.3359476483419</v>
      </c>
      <c r="T469" s="102"/>
      <c r="U469" s="101"/>
      <c r="V469" s="101">
        <f t="shared" si="170"/>
        <v>99.6481277243845</v>
      </c>
      <c r="W469" s="102"/>
      <c r="X469" s="101"/>
      <c r="Y469" s="101">
        <v>0.351872275615516</v>
      </c>
      <c r="Z469" s="94" t="s">
        <v>34</v>
      </c>
      <c r="AA469" s="111"/>
      <c r="AB469" s="102" t="s">
        <v>34</v>
      </c>
      <c r="AC469" s="112"/>
      <c r="AD469" s="113"/>
      <c r="AE469" s="94">
        <v>489.225969722645</v>
      </c>
      <c r="AF469" s="94">
        <v>291.987841988023</v>
      </c>
      <c r="AG469" s="134"/>
    </row>
    <row r="470" spans="1:33">
      <c r="A470" s="70">
        <v>41351</v>
      </c>
      <c r="B470" s="71" t="s">
        <v>315</v>
      </c>
      <c r="C470" s="80" t="s">
        <v>29</v>
      </c>
      <c r="D470" s="12" t="s">
        <v>41</v>
      </c>
      <c r="E470" s="12" t="s">
        <v>74</v>
      </c>
      <c r="F470" s="6" t="s">
        <v>85</v>
      </c>
      <c r="G470" s="6" t="s">
        <v>34</v>
      </c>
      <c r="H470" s="6" t="s">
        <v>44</v>
      </c>
      <c r="I470" s="6" t="s">
        <v>34</v>
      </c>
      <c r="J470" s="97">
        <f t="normal">IF(AE470="-","-",(AE470/AG470)*$AI$1)</f>
        <v>817.075044686642</v>
      </c>
      <c r="K470" s="97">
        <f t="normal">MAX(J470:J472)</f>
        <v>817.075044686642</v>
      </c>
      <c r="L470" s="71">
        <f t="normal">IF(A470=0,"",(K470-K471)/K471)</f>
        <v>0.125390570334157</v>
      </c>
      <c r="M470" s="97">
        <f t="normal">IF(J470="-","-",AVERAGE(J470:J472))</f>
        <v>768.80127473825</v>
      </c>
      <c r="N470" s="97">
        <f t="normal">IF(AF470="-","-",(AF470/AG470)*$AI$1)</f>
        <v>557.759385228345</v>
      </c>
      <c r="O470" s="97">
        <f t="normal">MAX(N470:N472)</f>
        <v>557.759385228345</v>
      </c>
      <c r="P470" s="71">
        <f t="normal">IF(A470=0,"",(O470-O471)/O471)</f>
        <v>0.117454249179756</v>
      </c>
      <c r="Q470" s="97">
        <f t="normal">IF(N470="-","-",AVERAGE(N470:N472))</f>
        <v>536.857048424679</v>
      </c>
      <c r="R470" s="71">
        <f t="normal">IF(Q470="-","-",Q470/M470)</f>
        <v>0.698304056022097</v>
      </c>
      <c r="S470" s="103">
        <v>1.9041077957239</v>
      </c>
      <c r="T470" s="104">
        <f t="normal">AVERAGE(S470:S472)*10</f>
        <v>19.5729533876671</v>
      </c>
      <c r="U470" s="103">
        <f t="normal">((LARGE(S470:S472,1))-(SMALL(S470:S472,1)))/(((LARGE(S470:S472,1))+(SMALL(S470:S472,1)))/2)*100</f>
        <v>6.1849723717755</v>
      </c>
      <c r="V470" s="103">
        <f t="shared" si="170"/>
        <v>62.7241929055399</v>
      </c>
      <c r="W470" s="104">
        <f t="normal">AVERAGE(V470:V472)*10</f>
        <v>630.29563168416</v>
      </c>
      <c r="X470" s="103">
        <f t="normal">((LARGE(V470:V472,1))-(SMALL(V470:V472,1)))/(((LARGE(V470:V472,1))+(SMALL(V470:V472,1)))/2)*100</f>
        <v>1.10861723119872</v>
      </c>
      <c r="Y470" s="103">
        <v>37.2758070944601</v>
      </c>
      <c r="Z470" s="97">
        <v>7740</v>
      </c>
      <c r="AA470" s="23">
        <f t="normal">IF(Z470="-","-",AVERAGE(Z470:Z472))</f>
        <v>7746.66666666667</v>
      </c>
      <c r="AB470" s="104">
        <v>7.24</v>
      </c>
      <c r="AC470" s="24">
        <f t="shared" ref="AC470" si="174">IF(AB470="-","-",AVERAGE(AB470:AB472))</f>
        <v>7.24</v>
      </c>
      <c r="AE470" s="114">
        <v>760.86330781607</v>
      </c>
      <c r="AF470" s="114">
        <v>519.387605300136</v>
      </c>
      <c r="AG470" s="135">
        <v>1.0057</v>
      </c>
    </row>
    <row r="471" spans="1:33">
      <c r="A471" s="70"/>
      <c r="B471" s="71" t="s">
        <v>315</v>
      </c>
      <c r="C471" s="82"/>
      <c r="D471" s="14"/>
      <c r="E471" s="14"/>
      <c r="F471" s="6"/>
      <c r="G471" s="6"/>
      <c r="H471" s="6"/>
      <c r="I471" s="6"/>
      <c r="J471" s="97">
        <f t="normal">IF(AE471="-","-",(AE471/AG470)*$AI$1)</f>
        <v>763.291911772915</v>
      </c>
      <c r="K471" s="97">
        <f t="normal">MIN(J470:J472)</f>
        <v>726.036867755193</v>
      </c>
      <c r="L471" s="71"/>
      <c r="M471" s="97"/>
      <c r="N471" s="97">
        <f t="normal">IF(AF471="-","-",(AF471/AG470)*$AI$1)</f>
        <v>499.133978538949</v>
      </c>
      <c r="O471" s="97">
        <f t="normal">MIN(N470:N472)</f>
        <v>499.133978538949</v>
      </c>
      <c r="P471" s="71"/>
      <c r="Q471" s="97"/>
      <c r="R471" s="71"/>
      <c r="S471" s="103">
        <v>1.9421436861515</v>
      </c>
      <c r="T471" s="104"/>
      <c r="U471" s="103"/>
      <c r="V471" s="103">
        <f t="shared" si="170"/>
        <v>62.9410564960234</v>
      </c>
      <c r="W471" s="104"/>
      <c r="X471" s="103"/>
      <c r="Y471" s="103">
        <v>37.0589435039766</v>
      </c>
      <c r="Z471" s="97">
        <v>7740</v>
      </c>
      <c r="AA471" s="23"/>
      <c r="AB471" s="104" t="s">
        <v>34</v>
      </c>
      <c r="AC471" s="24"/>
      <c r="AE471" s="114">
        <v>710.780255250019</v>
      </c>
      <c r="AF471" s="114">
        <v>464.795409459834</v>
      </c>
      <c r="AG471" s="135"/>
    </row>
    <row r="472" spans="1:33">
      <c r="A472" s="70"/>
      <c r="B472" s="71" t="s">
        <v>315</v>
      </c>
      <c r="C472" s="84"/>
      <c r="D472" s="17"/>
      <c r="E472" s="17"/>
      <c r="F472" s="6"/>
      <c r="G472" s="6"/>
      <c r="H472" s="6"/>
      <c r="I472" s="6"/>
      <c r="J472" s="97">
        <f t="normal">IF(AE472="-","-",(AE472/AG470)*$AI$1)</f>
        <v>726.036867755193</v>
      </c>
      <c r="K472" s="97"/>
      <c r="L472" s="71"/>
      <c r="M472" s="97"/>
      <c r="N472" s="97">
        <f t="normal">IF(AF472="-","-",(AF472/AG470)*$AI$1)</f>
        <v>553.677781506742</v>
      </c>
      <c r="O472" s="97"/>
      <c r="P472" s="71"/>
      <c r="Q472" s="97"/>
      <c r="R472" s="71"/>
      <c r="S472" s="103">
        <v>2.02563453442473</v>
      </c>
      <c r="T472" s="104"/>
      <c r="U472" s="103"/>
      <c r="V472" s="103">
        <f t="shared" si="170"/>
        <v>63.4234401036847</v>
      </c>
      <c r="W472" s="104"/>
      <c r="X472" s="103"/>
      <c r="Y472" s="103">
        <v>36.5765598963153</v>
      </c>
      <c r="Z472" s="97">
        <v>7760</v>
      </c>
      <c r="AA472" s="23"/>
      <c r="AB472" s="104" t="s">
        <v>34</v>
      </c>
      <c r="AC472" s="24"/>
      <c r="AE472" s="114">
        <v>676.088220279072</v>
      </c>
      <c r="AF472" s="114">
        <v>515.586800797528</v>
      </c>
      <c r="AG472" s="135"/>
    </row>
    <row r="473" spans="1:33">
      <c r="A473" s="70">
        <v>41351</v>
      </c>
      <c r="B473" s="71" t="s">
        <v>316</v>
      </c>
      <c r="C473" s="72" t="s">
        <v>142</v>
      </c>
      <c r="D473" s="6" t="s">
        <v>41</v>
      </c>
      <c r="E473" s="6" t="s">
        <v>74</v>
      </c>
      <c r="F473" s="6" t="s">
        <v>75</v>
      </c>
      <c r="G473" s="6" t="s">
        <v>34</v>
      </c>
      <c r="H473" s="6" t="s">
        <v>44</v>
      </c>
      <c r="I473" s="6" t="s">
        <v>76</v>
      </c>
      <c r="J473" s="97">
        <f t="normal">IF(AE473="-","-",(AE473/AG473)*$AI$1)</f>
        <v>258.503270283291</v>
      </c>
      <c r="K473" s="97">
        <f t="normal">MAX(J473:J475)</f>
        <v>284.369989646057</v>
      </c>
      <c r="L473" s="71">
        <f t="normal">IF(A473=0,"",(K473-K474)/K474)</f>
        <v>0.100063412483792</v>
      </c>
      <c r="M473" s="97">
        <f t="normal">IF(J473="-","-",AVERAGE(J473:J475))</f>
        <v>271.144083936965</v>
      </c>
      <c r="N473" s="97">
        <f t="normal">IF(AF473="-","-",(AF473/AG473)*$AI$1)</f>
        <v>200.443579891626</v>
      </c>
      <c r="O473" s="97">
        <f t="normal">MAX(N473:N475)</f>
        <v>226.598193817209</v>
      </c>
      <c r="P473" s="71">
        <f t="normal">IF(A473=0,"",(O473-O474)/O474)</f>
        <v>0.130483669967004</v>
      </c>
      <c r="Q473" s="97">
        <f t="normal">IF(N473="-","-",AVERAGE(N473:N475))</f>
        <v>212.815969549587</v>
      </c>
      <c r="R473" s="71">
        <f t="normal">IF(Q473="-","-",Q473/M473)</f>
        <v>0.784881478730925</v>
      </c>
      <c r="S473" s="103">
        <v>1.0775612771983</v>
      </c>
      <c r="T473" s="104">
        <f t="normal">AVERAGE(S473:S475)*10</f>
        <v>11.1762507003541</v>
      </c>
      <c r="U473" s="103">
        <f t="normal">((LARGE(S473:S475,1))-(SMALL(S473:S475,1)))/(((LARGE(S473:S475,1))+(SMALL(S473:S475,1)))/2)*100</f>
        <v>8.25433115587398</v>
      </c>
      <c r="V473" s="103">
        <f t="shared" si="170"/>
        <v>75.3655376642609</v>
      </c>
      <c r="W473" s="104">
        <f t="normal">AVERAGE(V473:V475)*10</f>
        <v>762.91767451985</v>
      </c>
      <c r="X473" s="103">
        <f t="normal">((LARGE(V473:V475,1))-(SMALL(V473:V475,1)))/(((LARGE(V473:V475,1))+(SMALL(V473:V475,1)))/2)*100</f>
        <v>2.47754259262451</v>
      </c>
      <c r="Y473" s="103">
        <v>24.6344623357391</v>
      </c>
      <c r="Z473" s="97">
        <v>5115</v>
      </c>
      <c r="AA473" s="23">
        <f t="normal">IF(Z473="-","-",AVERAGE(Z473:Z475))</f>
        <v>5098.33333333333</v>
      </c>
      <c r="AB473" s="104">
        <v>7.9</v>
      </c>
      <c r="AC473" s="24">
        <f t="shared" ref="AC473" si="175">IF(AB473="-","-",AVERAGE(AB473:AB475))</f>
        <v>7.9</v>
      </c>
      <c r="AE473" s="114">
        <v>240.71920270732</v>
      </c>
      <c r="AF473" s="114">
        <v>186.653803978711</v>
      </c>
      <c r="AG473" s="135">
        <v>1.0057</v>
      </c>
    </row>
    <row r="474" spans="1:33">
      <c r="A474" s="70"/>
      <c r="B474" s="71" t="s">
        <v>316</v>
      </c>
      <c r="C474" s="72"/>
      <c r="D474" s="6"/>
      <c r="E474" s="6"/>
      <c r="F474" s="9"/>
      <c r="G474" s="6"/>
      <c r="H474" s="6"/>
      <c r="I474" s="6"/>
      <c r="J474" s="97">
        <f t="normal">IF(AE474="-","-",(AE474/AG473)*$AI$1)</f>
        <v>284.369989646057</v>
      </c>
      <c r="K474" s="97">
        <f t="normal">MIN(J473:J475)</f>
        <v>258.503270283291</v>
      </c>
      <c r="L474" s="71"/>
      <c r="M474" s="97"/>
      <c r="N474" s="97">
        <f t="normal">IF(AF474="-","-",(AF474/AG473)*$AI$1)</f>
        <v>226.598193817209</v>
      </c>
      <c r="O474" s="97">
        <f t="normal">MIN(N473:N475)</f>
        <v>200.443579891626</v>
      </c>
      <c r="P474" s="71"/>
      <c r="Q474" s="97"/>
      <c r="R474" s="71"/>
      <c r="S474" s="103">
        <v>1.10497822511769</v>
      </c>
      <c r="T474" s="104"/>
      <c r="U474" s="103"/>
      <c r="V474" s="103">
        <f t="shared" si="170"/>
        <v>76.2535931012447</v>
      </c>
      <c r="W474" s="104"/>
      <c r="X474" s="103"/>
      <c r="Y474" s="103">
        <v>23.7464068987553</v>
      </c>
      <c r="Z474" s="97">
        <v>5080</v>
      </c>
      <c r="AA474" s="23"/>
      <c r="AB474" s="104" t="s">
        <v>34</v>
      </c>
      <c r="AC474" s="24"/>
      <c r="AE474" s="114">
        <v>264.806387580592</v>
      </c>
      <c r="AF474" s="114">
        <v>211.009077335155</v>
      </c>
      <c r="AG474" s="135"/>
    </row>
    <row r="475" spans="1:33">
      <c r="A475" s="70"/>
      <c r="B475" s="71" t="s">
        <v>316</v>
      </c>
      <c r="C475" s="72"/>
      <c r="D475" s="6"/>
      <c r="E475" s="6"/>
      <c r="F475" s="9"/>
      <c r="G475" s="6"/>
      <c r="H475" s="6"/>
      <c r="I475" s="6"/>
      <c r="J475" s="97">
        <f t="normal">IF(AE475="-","-",(AE475/AG473)*$AI$1)</f>
        <v>270.558991881547</v>
      </c>
      <c r="K475" s="97"/>
      <c r="L475" s="71"/>
      <c r="M475" s="97"/>
      <c r="N475" s="97">
        <f t="normal">IF(AF475="-","-",(AF475/AG473)*$AI$1)</f>
        <v>211.406134939926</v>
      </c>
      <c r="O475" s="97"/>
      <c r="P475" s="71"/>
      <c r="Q475" s="97"/>
      <c r="R475" s="71"/>
      <c r="S475" s="103">
        <v>1.17033570779023</v>
      </c>
      <c r="T475" s="104"/>
      <c r="U475" s="103"/>
      <c r="V475" s="103">
        <f t="shared" si="170"/>
        <v>77.2561715904494</v>
      </c>
      <c r="W475" s="104"/>
      <c r="X475" s="103"/>
      <c r="Y475" s="103">
        <v>22.7438284095506</v>
      </c>
      <c r="Z475" s="97">
        <v>5100</v>
      </c>
      <c r="AA475" s="23"/>
      <c r="AB475" s="104" t="s">
        <v>34</v>
      </c>
      <c r="AC475" s="24"/>
      <c r="AE475" s="114">
        <v>251.945535310437</v>
      </c>
      <c r="AF475" s="114">
        <v>196.862175841744</v>
      </c>
      <c r="AG475" s="135"/>
    </row>
    <row r="476" spans="1:33">
      <c r="A476" s="70">
        <v>41351</v>
      </c>
      <c r="B476" s="71" t="s">
        <v>317</v>
      </c>
      <c r="C476" s="72" t="s">
        <v>142</v>
      </c>
      <c r="D476" s="6" t="s">
        <v>41</v>
      </c>
      <c r="E476" s="6" t="s">
        <v>74</v>
      </c>
      <c r="F476" s="6" t="s">
        <v>75</v>
      </c>
      <c r="G476" s="6" t="s">
        <v>34</v>
      </c>
      <c r="H476" s="6" t="s">
        <v>44</v>
      </c>
      <c r="I476" s="6" t="s">
        <v>76</v>
      </c>
      <c r="J476" s="97">
        <f t="normal">IF(AE476="-","-",(AE476/AG476)*$AI$1)</f>
        <v>333.257482620187</v>
      </c>
      <c r="K476" s="97">
        <f t="normal">MAX(J476:J478)</f>
        <v>346.53684115713</v>
      </c>
      <c r="L476" s="71">
        <f t="normal">IF(A476=0,"",(K476-K477)/K477)</f>
        <v>0.0398471429134503</v>
      </c>
      <c r="M476" s="97">
        <f t="normal">IF(J476="-","-",AVERAGE(J476:J478))</f>
        <v>339.607020207696</v>
      </c>
      <c r="N476" s="97">
        <f t="normal">IF(AF476="-","-",(AF476/AG476)*$AI$1)</f>
        <v>246.335600062346</v>
      </c>
      <c r="O476" s="97">
        <f t="normal">MAX(N476:N478)</f>
        <v>247.063272162976</v>
      </c>
      <c r="P476" s="71">
        <f t="normal">IF(A476=0,"",(O476-O477)/O477)</f>
        <v>0.0190098656032891</v>
      </c>
      <c r="Q476" s="97">
        <f t="normal">IF(N476="-","-",AVERAGE(N476:N478))</f>
        <v>245.284373897003</v>
      </c>
      <c r="R476" s="71">
        <f t="normal">IF(Q476="-","-",Q476/M476)</f>
        <v>0.722259433114759</v>
      </c>
      <c r="S476" s="103" t="s">
        <v>34</v>
      </c>
      <c r="T476" s="104">
        <f t="normal">AVERAGE(S476:S478)*10</f>
        <v>15.0940096096098</v>
      </c>
      <c r="U476" s="103">
        <f t="normal">((LARGE(S476:S478,1))-(SMALL(S476:S478,1)))/(((LARGE(S476:S478,1))+(SMALL(S476:S478,1)))/2)*100</f>
        <v>2.77529631821089</v>
      </c>
      <c r="V476" s="103" t="s">
        <v>34</v>
      </c>
      <c r="W476" s="104">
        <f t="normal">AVERAGE(V476:V478)*10</f>
        <v>776.428274546103</v>
      </c>
      <c r="X476" s="103">
        <f t="normal">((LARGE(V476:V478,1))-(SMALL(V476:V478,1)))/(((LARGE(V476:V478,1))+(SMALL(V476:V478,1)))/2)*100</f>
        <v>0.524975895512293</v>
      </c>
      <c r="Y476" s="103" t="s">
        <v>34</v>
      </c>
      <c r="Z476" s="97" t="s">
        <v>34</v>
      </c>
      <c r="AA476" s="23" t="str">
        <f t="normal">IF(Z476="-","-",AVERAGE(Z476:Z478))</f>
        <v>-</v>
      </c>
      <c r="AB476" s="104">
        <v>8.039</v>
      </c>
      <c r="AC476" s="24">
        <f t="shared" ref="AC476" si="176">IF(AB476="-","-",AVERAGE(AB476:AB478))</f>
        <v>8.039</v>
      </c>
      <c r="AE476" s="114">
        <v>310.330602102891</v>
      </c>
      <c r="AF476" s="114">
        <v>229.388623132131</v>
      </c>
      <c r="AG476" s="135">
        <v>1.0057</v>
      </c>
    </row>
    <row r="477" spans="1:33">
      <c r="A477" s="70"/>
      <c r="B477" s="71" t="s">
        <v>317</v>
      </c>
      <c r="C477" s="72"/>
      <c r="D477" s="6"/>
      <c r="E477" s="6"/>
      <c r="F477" s="9"/>
      <c r="G477" s="6"/>
      <c r="H477" s="6"/>
      <c r="I477" s="6"/>
      <c r="J477" s="97">
        <f t="normal">IF(AE477="-","-",(AE477/AG476)*$AI$1)</f>
        <v>346.53684115713</v>
      </c>
      <c r="K477" s="97">
        <f t="normal">MIN(J476:J478)</f>
        <v>333.257482620187</v>
      </c>
      <c r="L477" s="71"/>
      <c r="M477" s="97"/>
      <c r="N477" s="97">
        <f t="normal">IF(AF477="-","-",(AF477/AG476)*$AI$1)</f>
        <v>247.063272162976</v>
      </c>
      <c r="O477" s="97">
        <f t="normal">MIN(N476:N478)</f>
        <v>242.454249465687</v>
      </c>
      <c r="P477" s="71"/>
      <c r="Q477" s="97"/>
      <c r="R477" s="71"/>
      <c r="S477" s="103">
        <v>1.48845578631269</v>
      </c>
      <c r="T477" s="104"/>
      <c r="U477" s="103"/>
      <c r="V477" s="103">
        <f t="normal">100-Y477</f>
        <v>77.4390243902448</v>
      </c>
      <c r="W477" s="104"/>
      <c r="X477" s="103"/>
      <c r="Y477" s="103">
        <v>22.5609756097552</v>
      </c>
      <c r="Z477" s="97" t="s">
        <v>34</v>
      </c>
      <c r="AA477" s="23"/>
      <c r="AB477" s="104" t="s">
        <v>34</v>
      </c>
      <c r="AC477" s="24"/>
      <c r="AE477" s="114">
        <v>322.696389955302</v>
      </c>
      <c r="AF477" s="114">
        <v>230.066234087319</v>
      </c>
      <c r="AG477" s="135"/>
    </row>
    <row r="478" spans="1:33">
      <c r="A478" s="70"/>
      <c r="B478" s="71" t="s">
        <v>317</v>
      </c>
      <c r="C478" s="72"/>
      <c r="D478" s="6"/>
      <c r="E478" s="6"/>
      <c r="F478" s="9"/>
      <c r="G478" s="6"/>
      <c r="H478" s="6"/>
      <c r="I478" s="6"/>
      <c r="J478" s="97">
        <f t="normal">IF(AE478="-","-",(AE478/AG476)*$AI$1)</f>
        <v>339.026736845769</v>
      </c>
      <c r="K478" s="97"/>
      <c r="L478" s="71"/>
      <c r="M478" s="97"/>
      <c r="N478" s="97">
        <f t="normal">IF(AF478="-","-",(AF478/AG476)*$AI$1)</f>
        <v>242.454249465687</v>
      </c>
      <c r="O478" s="97"/>
      <c r="P478" s="71"/>
      <c r="Q478" s="97"/>
      <c r="R478" s="71"/>
      <c r="S478" s="103">
        <v>1.53034613560928</v>
      </c>
      <c r="T478" s="104"/>
      <c r="U478" s="103"/>
      <c r="V478" s="103">
        <f t="normal">100-Y478</f>
        <v>77.8466305189757</v>
      </c>
      <c r="W478" s="104"/>
      <c r="X478" s="103"/>
      <c r="Y478" s="103">
        <v>22.1533694810243</v>
      </c>
      <c r="Z478" s="97" t="s">
        <v>34</v>
      </c>
      <c r="AA478" s="23"/>
      <c r="AB478" s="104" t="s">
        <v>34</v>
      </c>
      <c r="AC478" s="24"/>
      <c r="AE478" s="114">
        <v>315.702953005361</v>
      </c>
      <c r="AF478" s="114">
        <v>225.774295081149</v>
      </c>
      <c r="AG478" s="135"/>
    </row>
    <row r="479" spans="1:33">
      <c r="A479" s="70">
        <v>41351</v>
      </c>
      <c r="B479" s="71" t="s">
        <v>318</v>
      </c>
      <c r="C479" s="80" t="s">
        <v>29</v>
      </c>
      <c r="D479" s="12" t="s">
        <v>100</v>
      </c>
      <c r="E479" s="12" t="s">
        <v>101</v>
      </c>
      <c r="F479" s="6" t="s">
        <v>225</v>
      </c>
      <c r="G479" s="6" t="s">
        <v>319</v>
      </c>
      <c r="H479" s="12" t="s">
        <v>34</v>
      </c>
      <c r="I479" s="6" t="s">
        <v>34</v>
      </c>
      <c r="J479" s="97">
        <f t="normal">IF(AE479="-","-",(AE479/AG479)*$AI$1)</f>
        <v>114.999804440723</v>
      </c>
      <c r="K479" s="97">
        <f t="normal">MAX(J479:J481)</f>
        <v>124.408078611395</v>
      </c>
      <c r="L479" s="71">
        <f t="normal">IF(A479=0,"",(K479-K480)/K480)</f>
        <v>0.081811218866219</v>
      </c>
      <c r="M479" s="97">
        <f t="normal">IF(J479="-","-",AVERAGE(J479:J481))</f>
        <v>119.703941526059</v>
      </c>
      <c r="N479" s="97">
        <f t="normal">IF(AF479="-","-",(AF479/AG479)*$AI$1)</f>
        <v>96.3847673689507</v>
      </c>
      <c r="O479" s="97">
        <f t="normal">MAX(N479:N481)</f>
        <v>99.7448152187044</v>
      </c>
      <c r="P479" s="71">
        <f t="normal">IF(A479=0,"",(O479-O480)/O480)</f>
        <v>0.0348607766711911</v>
      </c>
      <c r="Q479" s="97">
        <f t="normal">IF(N479="-","-",AVERAGE(N479:N481))</f>
        <v>98.0647912938276</v>
      </c>
      <c r="R479" s="71">
        <f t="normal">IF(Q479="-","-",Q479/M479)</f>
        <v>0.819227755106786</v>
      </c>
      <c r="S479" s="50">
        <v>2.01509995746481</v>
      </c>
      <c r="T479" s="104">
        <f t="normal">AVERAGE(S479:S481)*10</f>
        <v>20.1915922133201</v>
      </c>
      <c r="U479" s="103">
        <f t="normal">((LARGE(S479:S481,1))-(SMALL(S479:S481,1)))/(((LARGE(S479:S481,1))+(SMALL(S479:S481,1)))/2)*100</f>
        <v>0.40207466794246</v>
      </c>
      <c r="V479" s="103">
        <f t="normal">100-Y479</f>
        <v>77.3966578715903</v>
      </c>
      <c r="W479" s="104">
        <f t="normal">AVERAGE(V479:V481)*10</f>
        <v>778.588455409622</v>
      </c>
      <c r="X479" s="103">
        <f t="normal">((LARGE(V479:V481,1))-(SMALL(V479:V481,1)))/(((LARGE(V479:V481,1))+(SMALL(V479:V481,1)))/2)*100</f>
        <v>1.18724511302634</v>
      </c>
      <c r="Y479" s="103">
        <v>22.6033421284097</v>
      </c>
      <c r="Z479" s="97" t="s">
        <v>34</v>
      </c>
      <c r="AA479" s="23" t="str">
        <f t="normal">IF(Z479="-","-",AVERAGE(Z479:Z481))</f>
        <v>-</v>
      </c>
      <c r="AB479" s="104" t="s">
        <v>34</v>
      </c>
      <c r="AC479" s="24" t="str">
        <f t="shared" ref="AC479" si="177">IF(AB479="-","-",AVERAGE(AB479:AB481))</f>
        <v>-</v>
      </c>
      <c r="AE479" s="114">
        <v>107.088243820403</v>
      </c>
      <c r="AF479" s="114">
        <v>89.7538523545868</v>
      </c>
      <c r="AG479" s="135">
        <v>1.0057</v>
      </c>
    </row>
    <row r="480" spans="1:33">
      <c r="A480" s="70"/>
      <c r="B480" s="71" t="s">
        <v>318</v>
      </c>
      <c r="C480" s="82"/>
      <c r="D480" s="14"/>
      <c r="E480" s="14"/>
      <c r="F480" s="9"/>
      <c r="G480" s="6"/>
      <c r="H480" s="14"/>
      <c r="I480" s="6"/>
      <c r="J480" s="97" t="str">
        <f t="normal">IF(AE480="-","-",(AE480/AG479)*$AI$1)</f>
        <v>-</v>
      </c>
      <c r="K480" s="97">
        <f t="normal">MIN(J479:J481)</f>
        <v>114.999804440723</v>
      </c>
      <c r="L480" s="71"/>
      <c r="M480" s="97"/>
      <c r="N480" s="97" t="str">
        <f t="normal">IF(AF480="-","-",(AF480/AG479)*$AI$1)</f>
        <v>-</v>
      </c>
      <c r="O480" s="97">
        <f t="normal">MIN(N479:N481)</f>
        <v>96.3847673689507</v>
      </c>
      <c r="P480" s="71"/>
      <c r="Q480" s="97"/>
      <c r="R480" s="71"/>
      <c r="S480" s="103">
        <v>2.02321848519921</v>
      </c>
      <c r="T480" s="104"/>
      <c r="U480" s="103"/>
      <c r="V480" s="103">
        <f t="normal">100-Y480</f>
        <v>78.3210332103341</v>
      </c>
      <c r="W480" s="104"/>
      <c r="X480" s="103"/>
      <c r="Y480" s="103">
        <v>21.6789667896659</v>
      </c>
      <c r="Z480" s="97" t="s">
        <v>34</v>
      </c>
      <c r="AA480" s="23"/>
      <c r="AB480" s="104" t="s">
        <v>34</v>
      </c>
      <c r="AC480" s="24"/>
      <c r="AE480" s="114" t="s">
        <v>34</v>
      </c>
      <c r="AF480" s="114" t="s">
        <v>34</v>
      </c>
      <c r="AG480" s="135"/>
    </row>
    <row r="481" spans="1:33">
      <c r="A481" s="70"/>
      <c r="B481" s="71" t="s">
        <v>318</v>
      </c>
      <c r="C481" s="84"/>
      <c r="D481" s="17"/>
      <c r="E481" s="17"/>
      <c r="F481" s="9"/>
      <c r="G481" s="6"/>
      <c r="H481" s="17"/>
      <c r="I481" s="6"/>
      <c r="J481" s="97">
        <f t="normal">IF(AE481="-","-",(AE481/AG479)*$AI$1)</f>
        <v>124.408078611395</v>
      </c>
      <c r="K481" s="97"/>
      <c r="L481" s="71"/>
      <c r="M481" s="97"/>
      <c r="N481" s="97">
        <f t="normal">IF(AF481="-","-",(AF481/AG479)*$AI$1)</f>
        <v>99.7448152187044</v>
      </c>
      <c r="O481" s="97"/>
      <c r="P481" s="71"/>
      <c r="Q481" s="97"/>
      <c r="R481" s="71"/>
      <c r="S481" s="103" t="s">
        <v>34</v>
      </c>
      <c r="T481" s="104"/>
      <c r="U481" s="103"/>
      <c r="V481" s="103" t="s">
        <v>34</v>
      </c>
      <c r="W481" s="104"/>
      <c r="X481" s="103"/>
      <c r="Y481" s="103" t="s">
        <v>34</v>
      </c>
      <c r="Z481" s="97" t="s">
        <v>34</v>
      </c>
      <c r="AA481" s="23"/>
      <c r="AB481" s="104" t="s">
        <v>34</v>
      </c>
      <c r="AC481" s="24"/>
      <c r="AE481" s="114">
        <v>115.849263573593</v>
      </c>
      <c r="AF481" s="114">
        <v>92.8827413568991</v>
      </c>
      <c r="AG481" s="135"/>
    </row>
    <row r="482" spans="1:33">
      <c r="A482" s="70">
        <v>41351</v>
      </c>
      <c r="B482" s="71" t="s">
        <v>320</v>
      </c>
      <c r="C482" s="72" t="s">
        <v>29</v>
      </c>
      <c r="D482" s="6" t="s">
        <v>100</v>
      </c>
      <c r="E482" s="6" t="s">
        <v>101</v>
      </c>
      <c r="F482" s="6" t="s">
        <v>225</v>
      </c>
      <c r="G482" s="6" t="s">
        <v>321</v>
      </c>
      <c r="H482" s="6" t="s">
        <v>34</v>
      </c>
      <c r="I482" s="6" t="s">
        <v>34</v>
      </c>
      <c r="J482" s="97">
        <f t="normal">IF(AE482="-","-",(AE482/AG482)*$AI$1)</f>
        <v>119.990649372378</v>
      </c>
      <c r="K482" s="97">
        <f t="normal">MAX(J482:J484)</f>
        <v>119.990649372378</v>
      </c>
      <c r="L482" s="71">
        <v>0.00236717557423077</v>
      </c>
      <c r="M482" s="97">
        <f t="normal">IF(J482="-","-",AVERAGE(J482:J484))</f>
        <v>119.848965296297</v>
      </c>
      <c r="N482" s="97">
        <f t="normal">IF(AF482="-","-",(AF482/AG482)*$AI$1)</f>
        <v>100.791727089485</v>
      </c>
      <c r="O482" s="97">
        <f t="normal">MAX(N482:N484)</f>
        <v>100.791727089485</v>
      </c>
      <c r="P482" s="71">
        <f t="normal">IF(A482=0,"",(O482-O483)/O483)</f>
        <v>0.0328915898893276</v>
      </c>
      <c r="Q482" s="97">
        <f t="normal">IF(N482="-","-",AVERAGE(N482:N484))</f>
        <v>99.1869119355439</v>
      </c>
      <c r="R482" s="71">
        <f t="normal">IF(Q482="-","-",Q482/M482)</f>
        <v>0.827599234505936</v>
      </c>
      <c r="S482" s="50">
        <v>2.01509995746481</v>
      </c>
      <c r="T482" s="104">
        <f t="normal">AVERAGE(S482:S484)*10</f>
        <v>20.1915922133201</v>
      </c>
      <c r="U482" s="103">
        <f t="normal">((LARGE(S482:S484,1))-(SMALL(S482:S484,1)))/(((LARGE(S482:S484,1))+(SMALL(S482:S484,1)))/2)*100</f>
        <v>0.40207466794246</v>
      </c>
      <c r="V482" s="103">
        <f t="normal">100-Y482</f>
        <v>77.3966578715903</v>
      </c>
      <c r="W482" s="104">
        <f t="normal">AVERAGE(V482:V484)*10</f>
        <v>778.588455409622</v>
      </c>
      <c r="X482" s="103">
        <f t="normal">((LARGE(V482:V484,1))-(SMALL(V482:V484,1)))/(((LARGE(V482:V484,1))+(SMALL(V482:V484,1)))/2)*100</f>
        <v>1.18724511302634</v>
      </c>
      <c r="Y482" s="103">
        <v>22.6033421284097</v>
      </c>
      <c r="Z482" s="97" t="s">
        <v>34</v>
      </c>
      <c r="AA482" s="23" t="str">
        <f t="normal">IF(Z482="-","-",AVERAGE(Z482:Z484))</f>
        <v>-</v>
      </c>
      <c r="AB482" s="104" t="s">
        <v>34</v>
      </c>
      <c r="AC482" s="24" t="str">
        <f t="shared" ref="AC482" si="178">IF(AB482="-","-",AVERAGE(AB482:AB484))</f>
        <v>-</v>
      </c>
      <c r="AE482" s="114">
        <v>111.735737105371</v>
      </c>
      <c r="AF482" s="114">
        <v>93.8576295684209</v>
      </c>
      <c r="AG482" s="135">
        <v>1.0057</v>
      </c>
    </row>
    <row r="483" spans="1:33">
      <c r="A483" s="70"/>
      <c r="B483" s="71" t="s">
        <v>320</v>
      </c>
      <c r="C483" s="72"/>
      <c r="D483" s="6"/>
      <c r="E483" s="6"/>
      <c r="F483" s="9"/>
      <c r="G483" s="6"/>
      <c r="H483" s="6"/>
      <c r="I483" s="6"/>
      <c r="J483" s="97">
        <f t="normal">IF(AE483="-","-",(AE483/AG482)*$AI$1)</f>
        <v>119.707281220216</v>
      </c>
      <c r="K483" s="97">
        <f t="normal">MIN(J482:J484)</f>
        <v>119.707281220216</v>
      </c>
      <c r="L483" s="71"/>
      <c r="M483" s="97"/>
      <c r="N483" s="97">
        <f t="normal">IF(AF483="-","-",(AF483/AG482)*$AI$1)</f>
        <v>97.5820967816033</v>
      </c>
      <c r="O483" s="97">
        <f t="normal">MIN(N482:N484)</f>
        <v>97.5820967816033</v>
      </c>
      <c r="P483" s="71"/>
      <c r="Q483" s="97"/>
      <c r="R483" s="71"/>
      <c r="S483" s="103">
        <v>2.02321848519921</v>
      </c>
      <c r="T483" s="104"/>
      <c r="U483" s="103"/>
      <c r="V483" s="103">
        <f t="normal">100-Y483</f>
        <v>78.3210332103341</v>
      </c>
      <c r="W483" s="104"/>
      <c r="X483" s="103"/>
      <c r="Y483" s="103">
        <v>21.6789667896659</v>
      </c>
      <c r="Z483" s="97" t="s">
        <v>34</v>
      </c>
      <c r="AA483" s="23"/>
      <c r="AB483" s="104" t="s">
        <v>34</v>
      </c>
      <c r="AC483" s="24"/>
      <c r="AE483" s="114">
        <v>111.471863632566</v>
      </c>
      <c r="AF483" s="114">
        <v>90.8688099382023</v>
      </c>
      <c r="AG483" s="135"/>
    </row>
    <row r="484" spans="1:33">
      <c r="A484" s="70"/>
      <c r="B484" s="71" t="s">
        <v>320</v>
      </c>
      <c r="C484" s="72"/>
      <c r="D484" s="6"/>
      <c r="E484" s="6"/>
      <c r="F484" s="9"/>
      <c r="G484" s="6"/>
      <c r="H484" s="6"/>
      <c r="I484" s="6"/>
      <c r="J484" s="97" t="str">
        <f t="normal">IF(AE484="-","-",(AE484/AG482)*$AI$1)</f>
        <v>-</v>
      </c>
      <c r="K484" s="97"/>
      <c r="L484" s="71"/>
      <c r="M484" s="97"/>
      <c r="N484" s="97" t="str">
        <f t="normal">IF(AF484="-","-",(AF484/AG482)*$AI$1)</f>
        <v>-</v>
      </c>
      <c r="O484" s="97"/>
      <c r="P484" s="71"/>
      <c r="Q484" s="97"/>
      <c r="R484" s="71"/>
      <c r="S484" s="103" t="s">
        <v>34</v>
      </c>
      <c r="T484" s="104"/>
      <c r="U484" s="103"/>
      <c r="V484" s="103" t="s">
        <v>34</v>
      </c>
      <c r="W484" s="104"/>
      <c r="X484" s="103"/>
      <c r="Y484" s="103" t="s">
        <v>34</v>
      </c>
      <c r="Z484" s="97" t="s">
        <v>34</v>
      </c>
      <c r="AA484" s="23"/>
      <c r="AB484" s="104" t="s">
        <v>34</v>
      </c>
      <c r="AC484" s="24"/>
      <c r="AE484" s="114" t="s">
        <v>34</v>
      </c>
      <c r="AF484" s="114" t="s">
        <v>34</v>
      </c>
      <c r="AG484" s="135"/>
    </row>
    <row r="485" spans="1:33">
      <c r="A485" s="70">
        <v>41351</v>
      </c>
      <c r="B485" s="71" t="s">
        <v>322</v>
      </c>
      <c r="C485" s="72" t="s">
        <v>29</v>
      </c>
      <c r="D485" s="6" t="s">
        <v>100</v>
      </c>
      <c r="E485" s="6" t="s">
        <v>101</v>
      </c>
      <c r="F485" s="6" t="s">
        <v>225</v>
      </c>
      <c r="G485" s="6" t="s">
        <v>323</v>
      </c>
      <c r="H485" s="6" t="s">
        <v>34</v>
      </c>
      <c r="I485" s="6" t="s">
        <v>34</v>
      </c>
      <c r="J485" s="97">
        <f t="normal">IF(AE485="-","-",(AE485/AG485)*$AI$1)</f>
        <v>104.570022806738</v>
      </c>
      <c r="K485" s="97">
        <f t="normal">MAX(J485:J487)</f>
        <v>111.955350124086</v>
      </c>
      <c r="L485" s="71">
        <f t="normal">IF(A485=0,"",(K485-K486)/K486)</f>
        <v>0.123027965413396</v>
      </c>
      <c r="M485" s="97">
        <f t="normal">IF(J485="-","-",AVERAGE(J485:J487))</f>
        <v>105.405329782161</v>
      </c>
      <c r="N485" s="97">
        <f t="normal">IF(AF485="-","-",(AF485/AG485)*$AI$1)</f>
        <v>85.5989073323183</v>
      </c>
      <c r="O485" s="97">
        <f t="normal">MAX(N485:N487)</f>
        <v>87.7102944238237</v>
      </c>
      <c r="P485" s="71">
        <f t="normal">IF(A485=0,"",(O485-O486)/O486)</f>
        <v>0.0936722388174171</v>
      </c>
      <c r="Q485" s="97">
        <f t="normal">IF(N485="-","-",AVERAGE(N485:N487))</f>
        <v>84.5023908978788</v>
      </c>
      <c r="R485" s="71">
        <f t="normal">IF(Q485="-","-",Q485/M485)</f>
        <v>0.801689924717449</v>
      </c>
      <c r="S485" s="103">
        <v>2.06945896857297</v>
      </c>
      <c r="T485" s="104">
        <f t="normal">AVERAGE(S485:S487)*10</f>
        <v>20.6649880817948</v>
      </c>
      <c r="U485" s="103">
        <f t="normal">((LARGE(S485:S487,1))-(SMALL(S485:S487,1)))/(((LARGE(S485:S487,1))+(SMALL(S485:S487,1)))/2)*100</f>
        <v>0.286490404133629</v>
      </c>
      <c r="V485" s="103">
        <f t="normal">100-Y485</f>
        <v>78.8120567375795</v>
      </c>
      <c r="W485" s="104">
        <f t="normal">AVERAGE(V485:V487)*10</f>
        <v>784.726950354532</v>
      </c>
      <c r="X485" s="103">
        <f t="normal">((LARGE(V485:V487,1))-(SMALL(V485:V487,1)))/(((LARGE(V485:V487,1))+(SMALL(V485:V487,1)))/2)*100</f>
        <v>0.864916648964271</v>
      </c>
      <c r="Y485" s="103">
        <v>21.1879432624205</v>
      </c>
      <c r="Z485" s="97" t="s">
        <v>34</v>
      </c>
      <c r="AA485" s="23" t="str">
        <f t="normal">IF(Z485="-","-",AVERAGE(Z485:Z487))</f>
        <v>-</v>
      </c>
      <c r="AB485" s="104" t="s">
        <v>34</v>
      </c>
      <c r="AC485" s="24" t="str">
        <f t="shared" ref="AC485" si="179">IF(AB485="-","-",AVERAGE(AB485:AB487))</f>
        <v>-</v>
      </c>
      <c r="AE485" s="114">
        <v>97.3759925340148</v>
      </c>
      <c r="AF485" s="114">
        <v>79.7100195408449</v>
      </c>
      <c r="AG485" s="135">
        <v>1.0057</v>
      </c>
    </row>
    <row r="486" spans="1:33">
      <c r="A486" s="70"/>
      <c r="B486" s="71" t="s">
        <v>322</v>
      </c>
      <c r="C486" s="72"/>
      <c r="D486" s="6"/>
      <c r="E486" s="6"/>
      <c r="F486" s="9"/>
      <c r="G486" s="6"/>
      <c r="H486" s="6"/>
      <c r="I486" s="6"/>
      <c r="J486" s="97">
        <f t="normal">IF(AE486="-","-",(AE486/AG485)*$AI$1)</f>
        <v>99.6906164156603</v>
      </c>
      <c r="K486" s="97">
        <f t="normal">MIN(J485:J487)</f>
        <v>99.6906164156603</v>
      </c>
      <c r="L486" s="71"/>
      <c r="M486" s="97"/>
      <c r="N486" s="97">
        <f t="normal">IF(AF486="-","-",(AF486/AG485)*$AI$1)</f>
        <v>80.1979709374944</v>
      </c>
      <c r="O486" s="97">
        <f t="normal">MIN(N485:N487)</f>
        <v>80.1979709374944</v>
      </c>
      <c r="P486" s="71"/>
      <c r="Q486" s="97"/>
      <c r="R486" s="71"/>
      <c r="S486" s="103">
        <v>2.063538647786</v>
      </c>
      <c r="T486" s="104"/>
      <c r="U486" s="103"/>
      <c r="V486" s="103">
        <f t="normal">100-Y486</f>
        <v>78.1333333333269</v>
      </c>
      <c r="W486" s="104"/>
      <c r="X486" s="103"/>
      <c r="Y486" s="103">
        <v>21.8666666666731</v>
      </c>
      <c r="Z486" s="97" t="s">
        <v>34</v>
      </c>
      <c r="AA486" s="23"/>
      <c r="AB486" s="104" t="s">
        <v>34</v>
      </c>
      <c r="AC486" s="24"/>
      <c r="AE486" s="114">
        <v>92.8322712307681</v>
      </c>
      <c r="AF486" s="114">
        <v>74.6806475665168</v>
      </c>
      <c r="AG486" s="135"/>
    </row>
    <row r="487" spans="1:33">
      <c r="A487" s="70"/>
      <c r="B487" s="71" t="s">
        <v>322</v>
      </c>
      <c r="C487" s="72"/>
      <c r="D487" s="6"/>
      <c r="E487" s="6"/>
      <c r="F487" s="9"/>
      <c r="G487" s="6"/>
      <c r="H487" s="6"/>
      <c r="I487" s="6"/>
      <c r="J487" s="97">
        <f t="normal">IF(AE487="-","-",(AE487/AG485)*$AI$1)</f>
        <v>111.955350124086</v>
      </c>
      <c r="K487" s="97"/>
      <c r="L487" s="71"/>
      <c r="M487" s="97"/>
      <c r="N487" s="97">
        <f t="normal">IF(AF487="-","-",(AF487/AG485)*$AI$1)</f>
        <v>87.7102944238237</v>
      </c>
      <c r="O487" s="97"/>
      <c r="P487" s="71"/>
      <c r="Q487" s="97"/>
      <c r="R487" s="71"/>
      <c r="S487" s="103" t="s">
        <v>34</v>
      </c>
      <c r="T487" s="104"/>
      <c r="U487" s="103"/>
      <c r="V487" s="103" t="s">
        <v>34</v>
      </c>
      <c r="W487" s="104"/>
      <c r="X487" s="103"/>
      <c r="Y487" s="103" t="s">
        <v>34</v>
      </c>
      <c r="Z487" s="97" t="s">
        <v>34</v>
      </c>
      <c r="AA487" s="23"/>
      <c r="AB487" s="104" t="s">
        <v>34</v>
      </c>
      <c r="AC487" s="24"/>
      <c r="AE487" s="114">
        <v>104.253236684994</v>
      </c>
      <c r="AF487" s="114">
        <v>81.6761510204069</v>
      </c>
      <c r="AG487" s="135"/>
    </row>
    <row r="488" spans="1:33" ht="15" customHeight="1">
      <c r="A488" s="73">
        <v>41351</v>
      </c>
      <c r="B488" s="74" t="s">
        <v>324</v>
      </c>
      <c r="C488" s="86" t="s">
        <v>29</v>
      </c>
      <c r="D488" s="87" t="s">
        <v>41</v>
      </c>
      <c r="E488" s="87" t="s">
        <v>80</v>
      </c>
      <c r="F488" s="9" t="s">
        <v>80</v>
      </c>
      <c r="G488" s="9" t="s">
        <v>229</v>
      </c>
      <c r="H488" s="87" t="s">
        <v>34</v>
      </c>
      <c r="I488" s="9" t="s">
        <v>325</v>
      </c>
      <c r="J488" s="98">
        <f t="normal">IF(AE488="-","-",(AE488/AG488)*$AI$1)</f>
        <v>348.463991422161</v>
      </c>
      <c r="K488" s="98">
        <f t="normal">MAX(J488:J490)</f>
        <v>348.463991422161</v>
      </c>
      <c r="L488" s="74">
        <f t="normal">IF(A488=0,"",(K488-K489)/K489)</f>
        <v>0.0418841805242712</v>
      </c>
      <c r="M488" s="98">
        <f t="normal">IF(J488="-","-",AVERAGE(J488:J490))</f>
        <v>340.226853060915</v>
      </c>
      <c r="N488" s="98">
        <f t="normal">IF(AF488="-","-",(AF488/AG488)*$AI$1)</f>
        <v>239.923854724668</v>
      </c>
      <c r="O488" s="98">
        <f t="normal">MAX(N488:N490)</f>
        <v>239.923854724668</v>
      </c>
      <c r="P488" s="74">
        <f t="normal">IF(A488=0,"",(O488-O489)/O489)</f>
        <v>0.054190015248507</v>
      </c>
      <c r="Q488" s="98">
        <f t="normal">IF(N488="-","-",AVERAGE(N488:N490))</f>
        <v>233.691916951564</v>
      </c>
      <c r="R488" s="74">
        <f t="normal">IF(Q488="-","-",Q488/M488)</f>
        <v>0.68687087703134</v>
      </c>
      <c r="S488" s="105">
        <v>2.49123409263676</v>
      </c>
      <c r="T488" s="106">
        <f t="normal">AVERAGE(S488:S490)*10</f>
        <v>25.1066360548263</v>
      </c>
      <c r="U488" s="105">
        <f t="normal">((LARGE(S488:S490,1))-(SMALL(S488:S490,1)))/(((LARGE(S488:S490,1))+(SMALL(S488:S490,1)))/2)*100</f>
        <v>1.54775915048405</v>
      </c>
      <c r="V488" s="105">
        <f t="normal">100-Y488</f>
        <v>71.6535433070841</v>
      </c>
      <c r="W488" s="106">
        <f t="normal">AVERAGE(V488:V490)*10</f>
        <v>714.641145619757</v>
      </c>
      <c r="X488" s="105">
        <f t="normal">((LARGE(V488:V490,1))-(SMALL(V488:V490,1)))/(((LARGE(V488:V490,1))+(SMALL(V488:V490,1)))/2)*100</f>
        <v>0.530136688236928</v>
      </c>
      <c r="Y488" s="105">
        <v>28.3464566929159</v>
      </c>
      <c r="Z488" s="98" t="s">
        <v>34</v>
      </c>
      <c r="AA488" s="115" t="str">
        <f t="normal">IF(Z488="-","-",AVERAGE(Z488:Z490))</f>
        <v>-</v>
      </c>
      <c r="AB488" s="106" t="s">
        <v>34</v>
      </c>
      <c r="AC488" s="116" t="str">
        <f t="shared" ref="AC488" si="180">IF(AB488="-","-",AVERAGE(AB488:AB490))</f>
        <v>-</v>
      </c>
      <c r="AE488" s="114">
        <v>324.490959419692</v>
      </c>
      <c r="AF488" s="114">
        <v>223.41798212648</v>
      </c>
      <c r="AG488" s="139">
        <v>1.0057</v>
      </c>
    </row>
    <row r="489" spans="1:33">
      <c r="A489" s="73"/>
      <c r="B489" s="74" t="s">
        <v>324</v>
      </c>
      <c r="C489" s="89"/>
      <c r="D489" s="15"/>
      <c r="E489" s="15"/>
      <c r="F489" s="9"/>
      <c r="G489" s="9"/>
      <c r="H489" s="15"/>
      <c r="I489" s="9"/>
      <c r="J489" s="98">
        <f t="normal">IF(AE489="-","-",(AE489/AG488)*$AI$1)</f>
        <v>334.455592988095</v>
      </c>
      <c r="K489" s="98">
        <f t="normal">MIN(J488:J490)</f>
        <v>334.455592988095</v>
      </c>
      <c r="L489" s="74"/>
      <c r="M489" s="98"/>
      <c r="N489" s="98">
        <f t="normal">IF(AF489="-","-",(AF489/AG488)*$AI$1)</f>
        <v>227.590710644428</v>
      </c>
      <c r="O489" s="98">
        <f t="normal">MIN(N488:N490)</f>
        <v>227.590710644428</v>
      </c>
      <c r="P489" s="74"/>
      <c r="Q489" s="98"/>
      <c r="R489" s="74"/>
      <c r="S489" s="105">
        <v>2.53009311832849</v>
      </c>
      <c r="T489" s="106"/>
      <c r="U489" s="105"/>
      <c r="V489" s="105">
        <f t="normal">100-Y489</f>
        <v>71.2746858168674</v>
      </c>
      <c r="W489" s="106"/>
      <c r="X489" s="105"/>
      <c r="Y489" s="105">
        <v>28.7253141831326</v>
      </c>
      <c r="Z489" s="98" t="s">
        <v>34</v>
      </c>
      <c r="AA489" s="115"/>
      <c r="AB489" s="106" t="s">
        <v>34</v>
      </c>
      <c r="AC489" s="116"/>
      <c r="AE489" s="114">
        <v>311.446286914933</v>
      </c>
      <c r="AF489" s="114">
        <v>211.933312680649</v>
      </c>
      <c r="AG489" s="140"/>
    </row>
    <row r="490" spans="1:33">
      <c r="A490" s="73"/>
      <c r="B490" s="74" t="s">
        <v>324</v>
      </c>
      <c r="C490" s="91"/>
      <c r="D490" s="18"/>
      <c r="E490" s="18"/>
      <c r="F490" s="9"/>
      <c r="G490" s="9"/>
      <c r="H490" s="18"/>
      <c r="I490" s="9"/>
      <c r="J490" s="98">
        <f t="normal">IF(AE490="-","-",(AE490/AG488)*$AI$1)</f>
        <v>337.760974772489</v>
      </c>
      <c r="K490" s="98"/>
      <c r="L490" s="74"/>
      <c r="M490" s="98"/>
      <c r="N490" s="98">
        <f t="normal">IF(AF490="-","-",(AF490/AG488)*$AI$1)</f>
        <v>233.561185485595</v>
      </c>
      <c r="O490" s="98"/>
      <c r="P490" s="74"/>
      <c r="Q490" s="98"/>
      <c r="R490" s="74"/>
      <c r="S490" s="105" t="s">
        <v>34</v>
      </c>
      <c r="T490" s="106"/>
      <c r="U490" s="105"/>
      <c r="V490" s="105" t="s">
        <v>34</v>
      </c>
      <c r="W490" s="106"/>
      <c r="X490" s="105"/>
      <c r="Y490" s="105" t="s">
        <v>34</v>
      </c>
      <c r="Z490" s="98" t="s">
        <v>34</v>
      </c>
      <c r="AA490" s="115"/>
      <c r="AB490" s="106" t="s">
        <v>34</v>
      </c>
      <c r="AC490" s="116"/>
      <c r="AE490" s="114">
        <v>314.524270674715</v>
      </c>
      <c r="AF490" s="114">
        <v>217.493040965614</v>
      </c>
      <c r="AG490" s="141"/>
    </row>
    <row r="491" spans="1:33" ht="15" customHeight="1">
      <c r="A491" s="73">
        <v>41351</v>
      </c>
      <c r="B491" s="74" t="s">
        <v>326</v>
      </c>
      <c r="C491" s="75" t="s">
        <v>29</v>
      </c>
      <c r="D491" s="9" t="s">
        <v>41</v>
      </c>
      <c r="E491" s="9" t="s">
        <v>80</v>
      </c>
      <c r="F491" s="9" t="s">
        <v>80</v>
      </c>
      <c r="G491" s="9" t="s">
        <v>229</v>
      </c>
      <c r="H491" s="9" t="s">
        <v>34</v>
      </c>
      <c r="I491" s="9" t="s">
        <v>327</v>
      </c>
      <c r="J491" s="98">
        <f t="normal">IF(AE491="-","-",(AE491/AG491)*$AI$1)</f>
        <v>471.152303978878</v>
      </c>
      <c r="K491" s="98">
        <f t="normal">MAX(J491:J493)</f>
        <v>489.186064316646</v>
      </c>
      <c r="L491" s="74">
        <f t="normal">IF(A491=0,"",(K491-K492)/K492)</f>
        <v>0.212159573584852</v>
      </c>
      <c r="M491" s="98">
        <f t="normal">IF(J491="-","-",AVERAGE(J491:J493))</f>
        <v>454.634699741588</v>
      </c>
      <c r="N491" s="98">
        <f t="normal">IF(AF491="-","-",(AF491/AG491)*$AI$1)</f>
        <v>341.872010920922</v>
      </c>
      <c r="O491" s="98">
        <f t="normal">MAX(N491:N493)</f>
        <v>341.872010920922</v>
      </c>
      <c r="P491" s="74">
        <f t="normal">IF(A491=0,"",(O491-O492)/O492)</f>
        <v>0.195173852826309</v>
      </c>
      <c r="Q491" s="98">
        <f t="normal">IF(N491="-","-",AVERAGE(N491:N493))</f>
        <v>323.138582058764</v>
      </c>
      <c r="R491" s="74">
        <f t="normal">IF(Q491="-","-",Q491/M491)</f>
        <v>0.710765329268607</v>
      </c>
      <c r="S491" s="105">
        <v>2.70149543600697</v>
      </c>
      <c r="T491" s="106">
        <f t="normal">AVERAGE(S491:S493)*10</f>
        <v>27.0208646663955</v>
      </c>
      <c r="U491" s="105">
        <f t="normal">((LARGE(S491:S493,1))-(SMALL(S491:S493,1)))/(((LARGE(S491:S493,1))+(SMALL(S491:S493,1)))/2)*100</f>
        <v>0.0437462412755396</v>
      </c>
      <c r="V491" s="105">
        <f t="normal">100-Y491</f>
        <v>69.4464414090603</v>
      </c>
      <c r="W491" s="106">
        <f t="normal">AVERAGE(V491:V493)*10</f>
        <v>696.611089032881</v>
      </c>
      <c r="X491" s="105">
        <f t="normal">((LARGE(V491:V493,1))-(SMALL(V491:V493,1)))/(((LARGE(V491:V493,1))+(SMALL(V491:V493,1)))/2)*100</f>
        <v>0.616319486173502</v>
      </c>
      <c r="Y491" s="105">
        <v>30.5535585909397</v>
      </c>
      <c r="Z491" s="98" t="s">
        <v>34</v>
      </c>
      <c r="AA491" s="115" t="str">
        <f t="normal">IF(Z491="-","-",AVERAGE(Z491:Z493))</f>
        <v>-</v>
      </c>
      <c r="AB491" s="106" t="s">
        <v>34</v>
      </c>
      <c r="AC491" s="116" t="str">
        <f t="shared" ref="AC491" si="181">IF(AB491="-","-",AVERAGE(AB491:AB493))</f>
        <v>-</v>
      </c>
      <c r="AE491" s="114">
        <v>438.738770473664</v>
      </c>
      <c r="AF491" s="114">
        <v>318.352482762196</v>
      </c>
      <c r="AG491" s="139">
        <v>1.0057</v>
      </c>
    </row>
    <row r="492" spans="1:33">
      <c r="A492" s="73"/>
      <c r="B492" s="74" t="s">
        <v>326</v>
      </c>
      <c r="C492" s="75"/>
      <c r="D492" s="9"/>
      <c r="E492" s="9"/>
      <c r="F492" s="9"/>
      <c r="G492" s="9"/>
      <c r="H492" s="9"/>
      <c r="I492" s="9"/>
      <c r="J492" s="98">
        <f t="normal">IF(AE492="-","-",(AE492/AG491)*$AI$1)</f>
        <v>403.565730929239</v>
      </c>
      <c r="K492" s="98">
        <f t="normal">MIN(J491:J493)</f>
        <v>403.565730929239</v>
      </c>
      <c r="L492" s="74"/>
      <c r="M492" s="98"/>
      <c r="N492" s="98">
        <f t="normal">IF(AF492="-","-",(AF492/AG491)*$AI$1)</f>
        <v>286.043750130974</v>
      </c>
      <c r="O492" s="98">
        <f t="normal">MIN(N491:N493)</f>
        <v>286.043750130974</v>
      </c>
      <c r="P492" s="74"/>
      <c r="Q492" s="98"/>
      <c r="R492" s="74"/>
      <c r="S492" s="105">
        <v>2.70267749727214</v>
      </c>
      <c r="T492" s="106"/>
      <c r="U492" s="105"/>
      <c r="V492" s="105">
        <f t="normal">100-Y492</f>
        <v>69.8757763975158</v>
      </c>
      <c r="W492" s="106"/>
      <c r="X492" s="105"/>
      <c r="Y492" s="105">
        <v>30.1242236024842</v>
      </c>
      <c r="Z492" s="98" t="s">
        <v>34</v>
      </c>
      <c r="AA492" s="115"/>
      <c r="AB492" s="106" t="s">
        <v>34</v>
      </c>
      <c r="AC492" s="116"/>
      <c r="AE492" s="114">
        <v>375.8019033292</v>
      </c>
      <c r="AF492" s="114">
        <v>266.36499954326</v>
      </c>
      <c r="AG492" s="140"/>
    </row>
    <row r="493" spans="1:33">
      <c r="A493" s="73"/>
      <c r="B493" s="74" t="s">
        <v>326</v>
      </c>
      <c r="C493" s="75"/>
      <c r="D493" s="9"/>
      <c r="E493" s="9"/>
      <c r="F493" s="9"/>
      <c r="G493" s="9"/>
      <c r="H493" s="9"/>
      <c r="I493" s="9"/>
      <c r="J493" s="98">
        <f t="normal">IF(AE493="-","-",(AE493/AG491)*$AI$1)</f>
        <v>489.186064316646</v>
      </c>
      <c r="K493" s="98"/>
      <c r="L493" s="74"/>
      <c r="M493" s="98"/>
      <c r="N493" s="98">
        <f t="normal">IF(AF493="-","-",(AF493/AG491)*$AI$1)</f>
        <v>341.499985124395</v>
      </c>
      <c r="O493" s="98"/>
      <c r="P493" s="74"/>
      <c r="Q493" s="98"/>
      <c r="R493" s="74"/>
      <c r="S493" s="105" t="s">
        <v>34</v>
      </c>
      <c r="T493" s="106"/>
      <c r="U493" s="105"/>
      <c r="V493" s="105" t="s">
        <v>34</v>
      </c>
      <c r="W493" s="106"/>
      <c r="X493" s="105"/>
      <c r="Y493" s="105" t="s">
        <v>34</v>
      </c>
      <c r="Z493" s="98" t="s">
        <v>34</v>
      </c>
      <c r="AA493" s="115"/>
      <c r="AB493" s="106" t="s">
        <v>34</v>
      </c>
      <c r="AC493" s="116"/>
      <c r="AE493" s="114">
        <v>455.531874891899</v>
      </c>
      <c r="AF493" s="114">
        <v>318.006050962596</v>
      </c>
      <c r="AG493" s="141"/>
    </row>
    <row r="494" spans="1:33" ht="15" customHeight="1">
      <c r="A494" s="73">
        <v>41351</v>
      </c>
      <c r="B494" s="74" t="s">
        <v>328</v>
      </c>
      <c r="C494" s="75" t="s">
        <v>29</v>
      </c>
      <c r="D494" s="9" t="s">
        <v>41</v>
      </c>
      <c r="E494" s="9" t="s">
        <v>80</v>
      </c>
      <c r="F494" s="9" t="s">
        <v>80</v>
      </c>
      <c r="G494" s="9" t="s">
        <v>229</v>
      </c>
      <c r="H494" s="9" t="s">
        <v>34</v>
      </c>
      <c r="I494" s="9" t="s">
        <v>329</v>
      </c>
      <c r="J494" s="98">
        <f t="normal">IF(AE494="-","-",(AE494/AG494)*$AI$1)</f>
        <v>629.838147127234</v>
      </c>
      <c r="K494" s="98">
        <f t="normal">MAX(J494:J496)</f>
        <v>714.546830156801</v>
      </c>
      <c r="L494" s="74" t="e">
        <v>#DIV/0!</v>
      </c>
      <c r="M494" s="98">
        <f t="normal">IF(J494="-","-",AVERAGE(J494:J496))</f>
        <v>448.128325761345</v>
      </c>
      <c r="N494" s="98">
        <f t="normal">IF(AF494="-","-",(AF494/AG494)*$AI$1)</f>
        <v>444.266304817784</v>
      </c>
      <c r="O494" s="98">
        <f t="normal">MAX(N494:N496)</f>
        <v>475.077235451533</v>
      </c>
      <c r="P494" s="74" t="e">
        <v>#DIV/0!</v>
      </c>
      <c r="Q494" s="98">
        <f t="normal">IF(N494="-","-",AVERAGE(N494:N496))</f>
        <v>306.447846756439</v>
      </c>
      <c r="R494" s="74">
        <f t="normal">IF(Q494="-","-",Q494/M494)</f>
        <v>0.683839492261064</v>
      </c>
      <c r="S494" s="105">
        <v>2.54567971614197</v>
      </c>
      <c r="T494" s="106">
        <f t="normal">AVERAGE(S494:S496)*10</f>
        <v>26.7377645037666</v>
      </c>
      <c r="U494" s="105">
        <f t="normal">((LARGE(S494:S496,1))-(SMALL(S494:S496,1)))/(((LARGE(S494:S496,1))+(SMALL(S494:S496,1)))/2)*100</f>
        <v>9.58170861417001</v>
      </c>
      <c r="V494" s="105">
        <f t="normal">100-Y494</f>
        <v>65.8301158301118</v>
      </c>
      <c r="W494" s="106">
        <f t="normal">AVERAGE(V494:V496)*10</f>
        <v>666.068773790892</v>
      </c>
      <c r="X494" s="105">
        <f t="normal">((LARGE(V494:V496,1))-(SMALL(V494:V496,1)))/(((LARGE(V494:V496,1))+(SMALL(V494:V496,1)))/2)*100</f>
        <v>2.33237641379421</v>
      </c>
      <c r="Y494" s="105">
        <v>34.1698841698882</v>
      </c>
      <c r="Z494" s="98" t="s">
        <v>34</v>
      </c>
      <c r="AA494" s="115" t="str">
        <f t="normal">IF(Z494="-","-",AVERAGE(Z494:Z496))</f>
        <v>-</v>
      </c>
      <c r="AB494" s="106" t="s">
        <v>34</v>
      </c>
      <c r="AC494" s="116" t="str">
        <f t="shared" ref="AC494" si="182">IF(AB494="-","-",AVERAGE(AB494:AB496))</f>
        <v>-</v>
      </c>
      <c r="AE494" s="114">
        <v>586.507615338759</v>
      </c>
      <c r="AF494" s="114">
        <v>413.702428477079</v>
      </c>
      <c r="AG494" s="139">
        <v>1.0057</v>
      </c>
    </row>
    <row r="495" spans="1:33">
      <c r="A495" s="73"/>
      <c r="B495" s="74" t="s">
        <v>328</v>
      </c>
      <c r="C495" s="75"/>
      <c r="D495" s="9"/>
      <c r="E495" s="9"/>
      <c r="F495" s="9"/>
      <c r="G495" s="9"/>
      <c r="H495" s="9"/>
      <c r="I495" s="9"/>
      <c r="J495" s="98">
        <f t="normal">IF(AE495="-","-",(AE495/AG494)*$AI$1)</f>
        <v>714.546830156801</v>
      </c>
      <c r="K495" s="98">
        <f t="normal">MIN(J494:J496)</f>
        <v>0</v>
      </c>
      <c r="L495" s="74"/>
      <c r="M495" s="98"/>
      <c r="N495" s="98">
        <f t="normal">IF(AF495="-","-",(AF495/AG494)*$AI$1)</f>
        <v>475.077235451533</v>
      </c>
      <c r="O495" s="98">
        <f t="normal">MIN(N494:N496)</f>
        <v>0</v>
      </c>
      <c r="P495" s="74"/>
      <c r="Q495" s="98"/>
      <c r="R495" s="74"/>
      <c r="S495" s="105">
        <v>2.80187318461136</v>
      </c>
      <c r="T495" s="106"/>
      <c r="U495" s="105"/>
      <c r="V495" s="105">
        <f t="normal">100-Y495</f>
        <v>67.3836389280665</v>
      </c>
      <c r="W495" s="106"/>
      <c r="X495" s="105"/>
      <c r="Y495" s="105">
        <v>32.6163610719335</v>
      </c>
      <c r="Z495" s="98" t="s">
        <v>34</v>
      </c>
      <c r="AA495" s="115"/>
      <c r="AB495" s="106" t="s">
        <v>34</v>
      </c>
      <c r="AC495" s="116"/>
      <c r="AE495" s="114">
        <v>665.388654711754</v>
      </c>
      <c r="AF495" s="114">
        <v>442.393681197784</v>
      </c>
      <c r="AG495" s="140"/>
    </row>
    <row r="496" spans="1:33">
      <c r="A496" s="73"/>
      <c r="B496" s="74" t="s">
        <v>328</v>
      </c>
      <c r="C496" s="75"/>
      <c r="D496" s="9"/>
      <c r="E496" s="9"/>
      <c r="F496" s="9"/>
      <c r="G496" s="9"/>
      <c r="H496" s="9"/>
      <c r="I496" s="9"/>
      <c r="J496" s="98">
        <f t="normal">IF(AE496="-","-",(AE496/AG494)*$AI$1)</f>
        <v>0</v>
      </c>
      <c r="K496" s="98"/>
      <c r="L496" s="74"/>
      <c r="M496" s="98"/>
      <c r="N496" s="98">
        <f t="normal">IF(AF496="-","-",(AF496/AG494)*$AI$1)</f>
        <v>0</v>
      </c>
      <c r="O496" s="98"/>
      <c r="P496" s="74"/>
      <c r="Q496" s="98"/>
      <c r="R496" s="74"/>
      <c r="S496" s="105" t="s">
        <v>34</v>
      </c>
      <c r="T496" s="106"/>
      <c r="U496" s="105"/>
      <c r="V496" s="105" t="s">
        <v>34</v>
      </c>
      <c r="W496" s="106"/>
      <c r="X496" s="105"/>
      <c r="Y496" s="105" t="s">
        <v>34</v>
      </c>
      <c r="Z496" s="98" t="s">
        <v>34</v>
      </c>
      <c r="AA496" s="115"/>
      <c r="AB496" s="106" t="s">
        <v>34</v>
      </c>
      <c r="AC496" s="116"/>
      <c r="AE496" s="114">
        <v>0</v>
      </c>
      <c r="AF496" s="114">
        <v>0</v>
      </c>
      <c r="AG496" s="141"/>
    </row>
    <row r="497" spans="1:33" ht="15" customHeight="1">
      <c r="A497" s="73">
        <v>41351</v>
      </c>
      <c r="B497" s="74" t="s">
        <v>330</v>
      </c>
      <c r="C497" s="86" t="s">
        <v>29</v>
      </c>
      <c r="D497" s="87" t="s">
        <v>41</v>
      </c>
      <c r="E497" s="87" t="s">
        <v>80</v>
      </c>
      <c r="F497" s="9" t="s">
        <v>80</v>
      </c>
      <c r="G497" s="9" t="s">
        <v>229</v>
      </c>
      <c r="H497" s="87" t="s">
        <v>34</v>
      </c>
      <c r="I497" s="9" t="s">
        <v>34</v>
      </c>
      <c r="J497" s="98">
        <f t="normal">IF(AE497="-","-",(AE497/AG497)*$AI$1)</f>
        <v>209.585858053189</v>
      </c>
      <c r="K497" s="98">
        <f t="normal">MAX(J497:J499)</f>
        <v>245.601465699237</v>
      </c>
      <c r="L497" s="74" t="e">
        <v>#DIV/0!</v>
      </c>
      <c r="M497" s="98">
        <f t="normal">IF(J497="-","-",AVERAGE(J497:J499))</f>
        <v>151.729107917475</v>
      </c>
      <c r="N497" s="98">
        <f t="normal">IF(AF497="-","-",(AF497/AG497)*$AI$1)</f>
        <v>166.585295136587</v>
      </c>
      <c r="O497" s="98">
        <f t="normal">MAX(N497:N499)</f>
        <v>183.794145669417</v>
      </c>
      <c r="P497" s="74" t="e">
        <v>#DIV/0!</v>
      </c>
      <c r="Q497" s="98">
        <f t="normal">IF(N497="-","-",AVERAGE(N497:N499))</f>
        <v>116.793146935334</v>
      </c>
      <c r="R497" s="74">
        <v>0.769747799472054</v>
      </c>
      <c r="S497" s="105">
        <v>1.55990783410143</v>
      </c>
      <c r="T497" s="106">
        <f t="normal">AVERAGE(S497:S499)*10</f>
        <v>15.2072863438667</v>
      </c>
      <c r="U497" s="105">
        <f t="normal">((LARGE(S497:S499,1))-(SMALL(S497:S499,1)))/(((LARGE(S497:S499,1))+(SMALL(S497:S499,1)))/2)*100</f>
        <v>5.15268784040049</v>
      </c>
      <c r="V497" s="105">
        <f t="normal">100-Y497</f>
        <v>78.1388478582076</v>
      </c>
      <c r="W497" s="106">
        <f t="normal">AVERAGE(V497:V499)*10</f>
        <v>780.013124739908</v>
      </c>
      <c r="X497" s="105">
        <f t="normal">((LARGE(V497:V499,1))-(SMALL(V497:V499,1)))/(((LARGE(V497:V499,1))+(SMALL(V497:V499,1)))/2)*100</f>
        <v>0.352648897446968</v>
      </c>
      <c r="Y497" s="105">
        <v>21.8611521417924</v>
      </c>
      <c r="Z497" s="98" t="s">
        <v>34</v>
      </c>
      <c r="AA497" s="115" t="s">
        <v>34</v>
      </c>
      <c r="AB497" s="106" t="s">
        <v>34</v>
      </c>
      <c r="AC497" s="116" t="str">
        <f t="shared" ref="AC497" si="183">IF(AB497="-","-",AVERAGE(AB497:AB499))</f>
        <v>-</v>
      </c>
      <c r="AE497" s="114">
        <v>195.167127263048</v>
      </c>
      <c r="AF497" s="114">
        <v>155.124843813764</v>
      </c>
      <c r="AG497" s="139">
        <v>1.0057</v>
      </c>
    </row>
    <row r="498" spans="1:33">
      <c r="A498" s="73"/>
      <c r="B498" s="74" t="s">
        <v>330</v>
      </c>
      <c r="C498" s="89"/>
      <c r="D498" s="15"/>
      <c r="E498" s="15"/>
      <c r="F498" s="9"/>
      <c r="G498" s="9"/>
      <c r="H498" s="15"/>
      <c r="I498" s="9"/>
      <c r="J498" s="98">
        <f t="normal">IF(AE498="-","-",(AE498/AG497)*$AI$1)</f>
        <v>0</v>
      </c>
      <c r="K498" s="98">
        <f t="normal">MIN(J497:J499)</f>
        <v>0</v>
      </c>
      <c r="L498" s="74"/>
      <c r="M498" s="98"/>
      <c r="N498" s="98">
        <f t="normal">IF(AF498="-","-",(AF498/AG497)*$AI$1)</f>
        <v>0</v>
      </c>
      <c r="O498" s="98">
        <f t="normal">MIN(N497:N499)</f>
        <v>0</v>
      </c>
      <c r="P498" s="74"/>
      <c r="Q498" s="98"/>
      <c r="R498" s="74"/>
      <c r="S498" s="105">
        <v>1.4815494346719</v>
      </c>
      <c r="T498" s="106"/>
      <c r="U498" s="105"/>
      <c r="V498" s="105">
        <f t="normal">100-Y498</f>
        <v>77.8637770897739</v>
      </c>
      <c r="W498" s="106"/>
      <c r="X498" s="105"/>
      <c r="Y498" s="105">
        <v>22.1362229102261</v>
      </c>
      <c r="Z498" s="98" t="s">
        <v>34</v>
      </c>
      <c r="AA498" s="115"/>
      <c r="AB498" s="106" t="s">
        <v>34</v>
      </c>
      <c r="AC498" s="116"/>
      <c r="AE498" s="114">
        <v>0</v>
      </c>
      <c r="AF498" s="114">
        <v>0</v>
      </c>
      <c r="AG498" s="140"/>
    </row>
    <row r="499" spans="1:33">
      <c r="A499" s="73"/>
      <c r="B499" s="74" t="s">
        <v>330</v>
      </c>
      <c r="C499" s="91"/>
      <c r="D499" s="18"/>
      <c r="E499" s="18"/>
      <c r="F499" s="9"/>
      <c r="G499" s="9"/>
      <c r="H499" s="18"/>
      <c r="I499" s="9"/>
      <c r="J499" s="98">
        <f t="normal">IF(AE499="-","-",(AE499/AG497)*$AI$1)</f>
        <v>245.601465699237</v>
      </c>
      <c r="K499" s="98"/>
      <c r="L499" s="74"/>
      <c r="M499" s="98"/>
      <c r="N499" s="98">
        <f t="normal">IF(AF499="-","-",(AF499/AG497)*$AI$1)</f>
        <v>183.794145669417</v>
      </c>
      <c r="O499" s="98"/>
      <c r="P499" s="74"/>
      <c r="Q499" s="98"/>
      <c r="R499" s="74"/>
      <c r="S499" s="105" t="s">
        <v>34</v>
      </c>
      <c r="T499" s="106"/>
      <c r="U499" s="105"/>
      <c r="V499" s="105" t="s">
        <v>34</v>
      </c>
      <c r="W499" s="106"/>
      <c r="X499" s="105"/>
      <c r="Y499" s="105" t="s">
        <v>34</v>
      </c>
      <c r="Z499" s="98" t="s">
        <v>34</v>
      </c>
      <c r="AA499" s="115"/>
      <c r="AB499" s="106" t="s">
        <v>34</v>
      </c>
      <c r="AC499" s="116"/>
      <c r="AE499" s="114">
        <v>228.704994494188</v>
      </c>
      <c r="AF499" s="114">
        <v>171.149789166419</v>
      </c>
      <c r="AG499" s="141"/>
    </row>
    <row r="500" spans="1:33" s="44" customFormat="1" ht="15" customHeight="1">
      <c r="A500" s="60">
        <v>41540</v>
      </c>
      <c r="B500" s="61" t="s">
        <v>331</v>
      </c>
      <c r="C500" s="62" t="s">
        <v>29</v>
      </c>
      <c r="D500" s="63" t="s">
        <v>30</v>
      </c>
      <c r="E500" s="63" t="s">
        <v>31</v>
      </c>
      <c r="F500" s="63" t="s">
        <v>32</v>
      </c>
      <c r="G500" s="63" t="s">
        <v>33</v>
      </c>
      <c r="H500" s="63" t="s">
        <v>34</v>
      </c>
      <c r="I500" s="63" t="s">
        <v>34</v>
      </c>
      <c r="J500" s="94">
        <f t="normal">IF(AE500="-","-",(AE500/AG500)*$AI$1)</f>
        <v>74.6775380332107</v>
      </c>
      <c r="K500" s="94">
        <f t="normal">MAX(J500:J502)</f>
        <v>94.9631102714527</v>
      </c>
      <c r="L500" s="61">
        <f t="normal">IF(A500=0,"",(K500-K501)/K501)</f>
        <v>0.271642220304861</v>
      </c>
      <c r="M500" s="94">
        <f t="normal">IF(J500="-","-",AVERAGE(J500:J502))</f>
        <v>85.2301879288058</v>
      </c>
      <c r="N500" s="94" t="str">
        <f t="normal">IF(AF500="-","-",(AF500/AG500)*$AI$1)</f>
        <v>-</v>
      </c>
      <c r="O500" s="94">
        <f t="normal">MAX(N500:N502)</f>
        <v>0</v>
      </c>
      <c r="P500" s="61" t="e">
        <v>#DIV/0!</v>
      </c>
      <c r="Q500" s="94" t="str">
        <f t="normal">IF(N500="-","-",AVERAGE(N500:N502))</f>
        <v>-</v>
      </c>
      <c r="R500" s="61" t="str">
        <f t="normal">IF(Q500="-","-",Q500/M500)</f>
        <v>-</v>
      </c>
      <c r="S500" s="101">
        <v>1.48870473559711</v>
      </c>
      <c r="T500" s="102">
        <f t="normal">AVERAGE(S500:S502)*10</f>
        <v>14.8163170320874</v>
      </c>
      <c r="U500" s="101">
        <f t="normal">((LARGE(S500:S502,1))-(SMALL(S500:S502,1)))/(((LARGE(S500:S502,1))+(SMALL(S500:S502,1)))/2)*100</f>
        <v>0.95476255982469</v>
      </c>
      <c r="V500" s="101">
        <f t="normal">100-Y500</f>
        <v>59.4774726739522</v>
      </c>
      <c r="W500" s="102">
        <f t="normal">AVERAGE(V500:V502)*10</f>
        <v>591.536875829135</v>
      </c>
      <c r="X500" s="101">
        <f t="normal">((LARGE(V500:V502,1))-(SMALL(V500:V502,1)))/(((LARGE(V500:V502,1))+(SMALL(V500:V502,1)))/2)*100</f>
        <v>1.0947249588958</v>
      </c>
      <c r="Y500" s="101">
        <v>40.5225273260478</v>
      </c>
      <c r="Z500" s="94" t="s">
        <v>34</v>
      </c>
      <c r="AA500" s="111" t="str">
        <f t="normal">IF(Z500="-","-",AVERAGE(Z500:Z502))</f>
        <v>-</v>
      </c>
      <c r="AB500" s="102" t="s">
        <v>34</v>
      </c>
      <c r="AC500" s="112" t="str">
        <f t="shared" ref="AC500" si="184">IF(AB500="-","-",AVERAGE(AB500:AB502))</f>
        <v>-</v>
      </c>
      <c r="AD500" s="113"/>
      <c r="AE500" s="94">
        <v>69.54</v>
      </c>
      <c r="AF500" s="94" t="s">
        <v>34</v>
      </c>
      <c r="AG500" s="134">
        <v>1.0057</v>
      </c>
    </row>
    <row r="501" spans="1:33" s="44" customFormat="1" customHeight="0">
      <c r="A501" s="60"/>
      <c r="B501" s="61" t="s">
        <v>331</v>
      </c>
      <c r="C501" s="62"/>
      <c r="D501" s="63"/>
      <c r="E501" s="63"/>
      <c r="F501" s="63"/>
      <c r="G501" s="63"/>
      <c r="H501" s="63"/>
      <c r="I501" s="63"/>
      <c r="J501" s="94">
        <f t="normal">IF(AE501="-","-",(AE501/AG500)*$AI$1)</f>
        <v>94.9631102714527</v>
      </c>
      <c r="K501" s="94">
        <f t="normal">MIN(J500:J502)</f>
        <v>74.6775380332107</v>
      </c>
      <c r="L501" s="61"/>
      <c r="M501" s="94"/>
      <c r="N501" s="94" t="s">
        <v>34</v>
      </c>
      <c r="O501" s="94">
        <f t="normal">MIN(N500:N502)</f>
        <v>0</v>
      </c>
      <c r="P501" s="61"/>
      <c r="Q501" s="94"/>
      <c r="R501" s="61"/>
      <c r="S501" s="101">
        <v>1.47455867082038</v>
      </c>
      <c r="T501" s="102"/>
      <c r="U501" s="101"/>
      <c r="V501" s="101">
        <f t="normal">100-Y501</f>
        <v>58.8299024918748</v>
      </c>
      <c r="W501" s="102"/>
      <c r="X501" s="101"/>
      <c r="Y501" s="101">
        <v>41.1700975081252</v>
      </c>
      <c r="Z501" s="94" t="s">
        <v>34</v>
      </c>
      <c r="AA501" s="111"/>
      <c r="AB501" s="102" t="s">
        <v>34</v>
      </c>
      <c r="AC501" s="112"/>
      <c r="AD501" s="113"/>
      <c r="AE501" s="94">
        <v>88.43</v>
      </c>
      <c r="AF501" s="94" t="s">
        <v>34</v>
      </c>
      <c r="AG501" s="134"/>
    </row>
    <row r="502" spans="1:33" s="44" customFormat="1" customHeight="0">
      <c r="A502" s="60"/>
      <c r="B502" s="61" t="s">
        <v>331</v>
      </c>
      <c r="C502" s="62"/>
      <c r="D502" s="63"/>
      <c r="E502" s="63"/>
      <c r="F502" s="63"/>
      <c r="G502" s="63"/>
      <c r="H502" s="63"/>
      <c r="I502" s="63"/>
      <c r="J502" s="94">
        <f t="normal">IF(AE502="-","-",(AE502/AG500)*$AI$1)</f>
        <v>86.049915481754</v>
      </c>
      <c r="K502" s="94"/>
      <c r="L502" s="61"/>
      <c r="M502" s="94"/>
      <c r="N502" s="94" t="str">
        <f t="normal">IF(AF502="-","-",(AF502/AG500)*$AI$1)</f>
        <v>-</v>
      </c>
      <c r="O502" s="94"/>
      <c r="P502" s="61"/>
      <c r="Q502" s="94"/>
      <c r="R502" s="61"/>
      <c r="S502" s="101" t="s">
        <v>34</v>
      </c>
      <c r="T502" s="102"/>
      <c r="U502" s="101"/>
      <c r="V502" s="101" t="s">
        <v>34</v>
      </c>
      <c r="W502" s="102"/>
      <c r="X502" s="101"/>
      <c r="Y502" s="101" t="s">
        <v>34</v>
      </c>
      <c r="Z502" s="94" t="s">
        <v>34</v>
      </c>
      <c r="AA502" s="111"/>
      <c r="AB502" s="102" t="s">
        <v>34</v>
      </c>
      <c r="AC502" s="112"/>
      <c r="AD502" s="113"/>
      <c r="AE502" s="94">
        <v>80.13</v>
      </c>
      <c r="AF502" s="94" t="s">
        <v>34</v>
      </c>
      <c r="AG502" s="134"/>
    </row>
    <row r="503" spans="1:33" s="44" customFormat="1" ht="15" customHeight="1">
      <c r="A503" s="60">
        <v>41540</v>
      </c>
      <c r="B503" s="61" t="s">
        <v>332</v>
      </c>
      <c r="C503" s="62" t="s">
        <v>29</v>
      </c>
      <c r="D503" s="63" t="s">
        <v>30</v>
      </c>
      <c r="E503" s="63" t="s">
        <v>31</v>
      </c>
      <c r="F503" s="63" t="s">
        <v>37</v>
      </c>
      <c r="G503" s="63" t="s">
        <v>140</v>
      </c>
      <c r="H503" s="63" t="s">
        <v>34</v>
      </c>
      <c r="I503" s="63" t="s">
        <v>34</v>
      </c>
      <c r="J503" s="94">
        <f t="normal">IF(AE503="-","-",(AE503/AG503)*$AI$1)</f>
        <v>532.17889286126</v>
      </c>
      <c r="K503" s="94">
        <f t="normal">MAX(J503:J505)</f>
        <v>534.46746180838</v>
      </c>
      <c r="L503" s="61">
        <f t="normal">IF(A503=0,"",(K503-K504)/K504)</f>
        <v>0.0236929364873666</v>
      </c>
      <c r="M503" s="94">
        <f t="normal">IF(J503="-","-",AVERAGE(J503:J505))</f>
        <v>529.581264994808</v>
      </c>
      <c r="N503" s="94">
        <f t="normal">IF(AF503="-","-",(AF503/AG503)*$AI$1)</f>
        <v>230.515256920319</v>
      </c>
      <c r="O503" s="94">
        <f t="normal">MAX(N503:N505)</f>
        <v>230.515256920319</v>
      </c>
      <c r="P503" s="61">
        <f t="normal">IF(A503=0,"",(O503-O504)/O504)</f>
        <v>0.290259254724662</v>
      </c>
      <c r="Q503" s="94">
        <f t="normal">IF(N503="-","-",AVERAGE(N503:N505))</f>
        <v>198.829674193943</v>
      </c>
      <c r="R503" s="61">
        <v>0.375446956560845</v>
      </c>
      <c r="S503" s="101">
        <v>94.6</v>
      </c>
      <c r="T503" s="102">
        <f t="normal">AVERAGE(S503:S505)*10</f>
        <v>946.433333333333</v>
      </c>
      <c r="U503" s="101">
        <f t="normal">((LARGE(S503:S505,1))-(SMALL(S503:S505,1)))/(((LARGE(S503:S505,1))+(SMALL(S503:S505,1)))/2)*100</f>
        <v>0.0950921865920053</v>
      </c>
      <c r="V503" s="101">
        <f t="normal">100-Y503</f>
        <v>99.99</v>
      </c>
      <c r="W503" s="102">
        <f t="normal">AVERAGE(V503:V505)*10</f>
        <v>999.9</v>
      </c>
      <c r="X503" s="101">
        <f t="normal">((LARGE(V503:V505,1))-(SMALL(V503:V505,1)))/(((LARGE(V503:V505,1))+(SMALL(V503:V505,1)))/2)*100</f>
        <v>0</v>
      </c>
      <c r="Y503" s="101">
        <v>0.01</v>
      </c>
      <c r="Z503" s="94" t="s">
        <v>34</v>
      </c>
      <c r="AA503" s="111" t="str">
        <f t="normal">IF(Z503="-","-",AVERAGE(Z503:Z505))</f>
        <v>-</v>
      </c>
      <c r="AB503" s="102" t="s">
        <v>34</v>
      </c>
      <c r="AC503" s="112" t="str">
        <f t="shared" ref="AC503" si="185">IF(AB503="-","-",AVERAGE(AB503:AB505))</f>
        <v>-</v>
      </c>
      <c r="AD503" s="113"/>
      <c r="AE503" s="94">
        <v>495.566956065342</v>
      </c>
      <c r="AF503" s="94">
        <v>214.656661004412</v>
      </c>
      <c r="AG503" s="134">
        <v>1.0057</v>
      </c>
    </row>
    <row r="504" spans="1:33" s="44" customFormat="1" customHeight="0">
      <c r="A504" s="60"/>
      <c r="B504" s="61" t="s">
        <v>333</v>
      </c>
      <c r="C504" s="62"/>
      <c r="D504" s="63"/>
      <c r="E504" s="63"/>
      <c r="F504" s="63"/>
      <c r="G504" s="63"/>
      <c r="H504" s="63"/>
      <c r="I504" s="63"/>
      <c r="J504" s="94">
        <f t="normal">IF(AE504="-","-",(AE504/AG503)*$AI$1)</f>
        <v>534.46746180838</v>
      </c>
      <c r="K504" s="94">
        <f t="normal">MIN(J503:J505)</f>
        <v>522.097440314785</v>
      </c>
      <c r="L504" s="61"/>
      <c r="M504" s="94"/>
      <c r="N504" s="94">
        <f t="normal">IF(AF504="-","-",(AF504/AG503)*$AI$1)</f>
        <v>187.315673439951</v>
      </c>
      <c r="O504" s="94">
        <f t="normal">MIN(N503:N505)</f>
        <v>178.658092221559</v>
      </c>
      <c r="P504" s="61"/>
      <c r="Q504" s="94"/>
      <c r="R504" s="61"/>
      <c r="S504" s="101">
        <v>94.69</v>
      </c>
      <c r="T504" s="102"/>
      <c r="U504" s="101"/>
      <c r="V504" s="101">
        <f t="normal">100-Y504</f>
        <v>99.99</v>
      </c>
      <c r="W504" s="102"/>
      <c r="X504" s="101"/>
      <c r="Y504" s="101">
        <v>0.01</v>
      </c>
      <c r="Z504" s="94" t="s">
        <v>34</v>
      </c>
      <c r="AA504" s="111"/>
      <c r="AB504" s="102" t="s">
        <v>34</v>
      </c>
      <c r="AC504" s="112"/>
      <c r="AD504" s="113"/>
      <c r="AE504" s="94">
        <v>497.698079945081</v>
      </c>
      <c r="AF504" s="94">
        <v>174.429048869036</v>
      </c>
      <c r="AG504" s="134"/>
    </row>
    <row r="505" spans="1:33" s="44" customFormat="1" customHeight="0">
      <c r="A505" s="60"/>
      <c r="B505" s="61" t="s">
        <v>333</v>
      </c>
      <c r="C505" s="62"/>
      <c r="D505" s="63"/>
      <c r="E505" s="63"/>
      <c r="F505" s="63"/>
      <c r="G505" s="63"/>
      <c r="H505" s="63"/>
      <c r="I505" s="63"/>
      <c r="J505" s="94">
        <f t="normal">IF(AE505="-","-",(AE505/AG503)*$AI$1)</f>
        <v>522.097440314785</v>
      </c>
      <c r="K505" s="94"/>
      <c r="L505" s="61"/>
      <c r="M505" s="94"/>
      <c r="N505" s="94">
        <f t="normal">IF(AF505="-","-",(AF505/AG503)*$AI$1)</f>
        <v>178.658092221559</v>
      </c>
      <c r="O505" s="94"/>
      <c r="P505" s="61"/>
      <c r="Q505" s="94"/>
      <c r="R505" s="61"/>
      <c r="S505" s="101">
        <v>94.64</v>
      </c>
      <c r="T505" s="102"/>
      <c r="U505" s="101"/>
      <c r="V505" s="101">
        <f t="normal">100-Y505</f>
        <v>99.99</v>
      </c>
      <c r="W505" s="102"/>
      <c r="X505" s="101"/>
      <c r="Y505" s="101">
        <v>0.01</v>
      </c>
      <c r="Z505" s="94" t="s">
        <v>34</v>
      </c>
      <c r="AA505" s="111"/>
      <c r="AB505" s="102" t="s">
        <v>34</v>
      </c>
      <c r="AC505" s="112"/>
      <c r="AD505" s="113"/>
      <c r="AE505" s="94">
        <v>486.179070115351</v>
      </c>
      <c r="AF505" s="94">
        <v>166.367077173354</v>
      </c>
      <c r="AG505" s="134"/>
    </row>
    <row r="506" spans="1:33" ht="15" customHeight="1">
      <c r="A506" s="70">
        <v>41540</v>
      </c>
      <c r="B506" s="71" t="s">
        <v>334</v>
      </c>
      <c r="C506" s="80" t="s">
        <v>29</v>
      </c>
      <c r="D506" s="12" t="s">
        <v>335</v>
      </c>
      <c r="E506" s="12" t="s">
        <v>266</v>
      </c>
      <c r="F506" s="6" t="s">
        <v>267</v>
      </c>
      <c r="G506" s="6" t="s">
        <v>336</v>
      </c>
      <c r="H506" s="12" t="s">
        <v>34</v>
      </c>
      <c r="I506" s="6" t="s">
        <v>337</v>
      </c>
      <c r="J506" s="97">
        <f t="normal">IF(AE506="-","-",(AE506/AG506)*$AI$1)</f>
        <v>431.875303728369</v>
      </c>
      <c r="K506" s="97">
        <f t="normal">MAX(J506:J508)</f>
        <v>467.361748101443</v>
      </c>
      <c r="L506" s="71">
        <f t="normal">IF(A506=0,"",(K506-K507)/K507)</f>
        <v>0.190276382601462</v>
      </c>
      <c r="M506" s="97">
        <f t="normal">IF(J506="-","-",AVERAGE(J506:J508))</f>
        <v>430.628940676181</v>
      </c>
      <c r="N506" s="97">
        <f t="normal">IF(AF506="-","-",(AF506/AG506)*$AI$1)</f>
        <v>306.148987779181</v>
      </c>
      <c r="O506" s="97">
        <f t="normal">MAX(N506:N508)</f>
        <v>306.148987779181</v>
      </c>
      <c r="P506" s="71">
        <f t="normal">IF(A506=0,"",(O506-O507)/O507)</f>
        <v>0.194139274207881</v>
      </c>
      <c r="Q506" s="97">
        <f t="normal">IF(N506="-","-",AVERAGE(N506:N508))</f>
        <v>284.656635286274</v>
      </c>
      <c r="R506" s="71">
        <f t="normal">IF(Q506="-","-",Q506/M506)</f>
        <v>0.661025324585247</v>
      </c>
      <c r="S506" s="103">
        <v>30.7535984773385</v>
      </c>
      <c r="T506" s="104">
        <f t="normal">AVERAGE(S506:S508)*10</f>
        <v>308.893277124734</v>
      </c>
      <c r="U506" s="103">
        <f t="normal">((LARGE(S506:S508,1))-(SMALL(S506:S508,1)))/(((LARGE(S506:S508,1))+(SMALL(S506:S508,1)))/2)*100</f>
        <v>0.878809900935729</v>
      </c>
      <c r="V506" s="103">
        <f t="normal">100-Y506</f>
        <v>98.7106340457078</v>
      </c>
      <c r="W506" s="104">
        <f t="normal">AVERAGE(V506:V508)*10</f>
        <v>988.575196660259</v>
      </c>
      <c r="X506" s="103">
        <f t="normal">((LARGE(V506:V508,1))-(SMALL(V506:V508,1)))/(((LARGE(V506:V508,1))+(SMALL(V506:V508,1)))/2)*100</f>
        <v>0.297166307255727</v>
      </c>
      <c r="Y506" s="103">
        <v>1.28936595429218</v>
      </c>
      <c r="Z506" s="97" t="s">
        <v>34</v>
      </c>
      <c r="AA506" s="23" t="str">
        <f t="normal">IF(Z506="-","-",AVERAGE(Z506:Z508))</f>
        <v>-</v>
      </c>
      <c r="AB506" s="104" t="s">
        <v>34</v>
      </c>
      <c r="AC506" s="24" t="str">
        <f t="shared" ref="AC506" si="186">IF(AB506="-","-",AVERAGE(AB506:AB508))</f>
        <v>-</v>
      </c>
      <c r="AE506" s="114">
        <v>402.163882370019</v>
      </c>
      <c r="AF506" s="114">
        <v>285.087071305113</v>
      </c>
      <c r="AG506" s="139">
        <v>1.0057</v>
      </c>
    </row>
    <row r="507" spans="1:33">
      <c r="A507" s="70"/>
      <c r="B507" s="71" t="s">
        <v>334</v>
      </c>
      <c r="C507" s="82"/>
      <c r="D507" s="14"/>
      <c r="E507" s="14"/>
      <c r="F507" s="6"/>
      <c r="G507" s="6"/>
      <c r="H507" s="14"/>
      <c r="I507" s="6"/>
      <c r="J507" s="97">
        <f t="normal">IF(AE507="-","-",(AE507/AG506)*$AI$1)</f>
        <v>467.361748101443</v>
      </c>
      <c r="K507" s="97">
        <f t="normal">MIN(J506:J508)</f>
        <v>392.649770198733</v>
      </c>
      <c r="L507" s="71"/>
      <c r="M507" s="97"/>
      <c r="N507" s="97">
        <f t="normal">IF(AF507="-","-",(AF507/AG506)*$AI$1)</f>
        <v>291.444635688074</v>
      </c>
      <c r="O507" s="97">
        <f t="normal">MIN(N506:N508)</f>
        <v>256.376282391567</v>
      </c>
      <c r="P507" s="71"/>
      <c r="Q507" s="97"/>
      <c r="R507" s="71"/>
      <c r="S507" s="103">
        <v>31.0250569476082</v>
      </c>
      <c r="T507" s="104"/>
      <c r="U507" s="103"/>
      <c r="V507" s="103">
        <f t="normal">100-Y507</f>
        <v>99.004405286344</v>
      </c>
      <c r="W507" s="104"/>
      <c r="X507" s="103"/>
      <c r="Y507" s="103">
        <v>0.99559471365605</v>
      </c>
      <c r="Z507" s="97" t="s">
        <v>34</v>
      </c>
      <c r="AA507" s="23"/>
      <c r="AB507" s="104" t="s">
        <v>34</v>
      </c>
      <c r="AC507" s="24"/>
      <c r="AE507" s="114">
        <v>435.208990801501</v>
      </c>
      <c r="AF507" s="114">
        <v>271.394324177311</v>
      </c>
      <c r="AG507" s="140"/>
    </row>
    <row r="508" spans="1:33">
      <c r="A508" s="70"/>
      <c r="B508" s="71" t="s">
        <v>334</v>
      </c>
      <c r="C508" s="84"/>
      <c r="D508" s="17"/>
      <c r="E508" s="17"/>
      <c r="F508" s="6"/>
      <c r="G508" s="6"/>
      <c r="H508" s="17"/>
      <c r="I508" s="6"/>
      <c r="J508" s="97">
        <f t="normal">IF(AE508="-","-",(AE508/AG506)*$AI$1)</f>
        <v>392.649770198733</v>
      </c>
      <c r="K508" s="97"/>
      <c r="L508" s="71"/>
      <c r="M508" s="97"/>
      <c r="N508" s="97">
        <f t="normal">IF(AF508="-","-",(AF508/AG506)*$AI$1)</f>
        <v>256.376282391567</v>
      </c>
      <c r="O508" s="97"/>
      <c r="P508" s="71"/>
      <c r="Q508" s="97"/>
      <c r="R508" s="71"/>
      <c r="S508" s="103" t="s">
        <v>34</v>
      </c>
      <c r="T508" s="104"/>
      <c r="U508" s="103"/>
      <c r="V508" s="103" t="s">
        <v>34</v>
      </c>
      <c r="W508" s="104"/>
      <c r="X508" s="103"/>
      <c r="Y508" s="103" t="s">
        <v>34</v>
      </c>
      <c r="Z508" s="97" t="s">
        <v>34</v>
      </c>
      <c r="AA508" s="23"/>
      <c r="AB508" s="104" t="s">
        <v>34</v>
      </c>
      <c r="AC508" s="24"/>
      <c r="AE508" s="114">
        <v>365.636920267468</v>
      </c>
      <c r="AF508" s="114">
        <v>238.738543704814</v>
      </c>
      <c r="AG508" s="141"/>
    </row>
    <row r="509" spans="1:33" ht="15" customHeight="1">
      <c r="A509" s="73">
        <v>41540</v>
      </c>
      <c r="B509" s="74" t="s">
        <v>338</v>
      </c>
      <c r="C509" s="75" t="s">
        <v>29</v>
      </c>
      <c r="D509" s="9" t="s">
        <v>100</v>
      </c>
      <c r="E509" s="9" t="s">
        <v>101</v>
      </c>
      <c r="F509" s="9" t="s">
        <v>248</v>
      </c>
      <c r="G509" s="9" t="s">
        <v>339</v>
      </c>
      <c r="H509" s="9" t="s">
        <v>34</v>
      </c>
      <c r="I509" s="9" t="s">
        <v>340</v>
      </c>
      <c r="J509" s="98">
        <f t="normal">IF(AE509="-","-",(AE509/AG509)*$AI$1)</f>
        <v>109.617456664806</v>
      </c>
      <c r="K509" s="98">
        <f t="normal">MAX(J509:J511)</f>
        <v>109.617456664806</v>
      </c>
      <c r="L509" s="74">
        <f t="normal">IF(A509=0,"",(K509-K510)/K510)</f>
        <v>0.720397099783779</v>
      </c>
      <c r="M509" s="98">
        <f t="normal">IF(J509="-","-",AVERAGE(J509:J511))</f>
        <v>85.0442583711645</v>
      </c>
      <c r="N509" s="98">
        <f t="normal">IF(AF509="-","-",(AF509/AG509)*$AI$1)</f>
        <v>67.9171461951576</v>
      </c>
      <c r="O509" s="98">
        <f t="normal">MAX(N509:N511)</f>
        <v>67.9171461951576</v>
      </c>
      <c r="P509" s="74">
        <f t="normal">IF(A509=0,"",(O509-O510)/O510)</f>
        <v>1.87857446006371</v>
      </c>
      <c r="Q509" s="98">
        <v>43.0474410782276</v>
      </c>
      <c r="R509" s="74">
        <f t="normal">IF(Q509="-","-",Q509/M509)</f>
        <v>0.506176923671351</v>
      </c>
      <c r="S509" s="105">
        <v>72.7561052965428</v>
      </c>
      <c r="T509" s="106">
        <f t="normal">AVERAGE(S509:S511)*10</f>
        <v>722.598917138553</v>
      </c>
      <c r="U509" s="105">
        <f t="normal">((LARGE(S509:S511,1))-(SMALL(S509:S511,1)))/(((LARGE(S509:S511,1))+(SMALL(S509:S511,1)))/2)*100</f>
        <v>1.37341357956217</v>
      </c>
      <c r="V509" s="105">
        <f t="normal">100-Y509</f>
        <v>90.2670999445194</v>
      </c>
      <c r="W509" s="106">
        <f t="normal">AVERAGE(V509:V511)*10</f>
        <v>904.018096656771</v>
      </c>
      <c r="X509" s="105">
        <f t="normal">((LARGE(V509:V511,1))-(SMALL(V509:V511,1)))/(((LARGE(V509:V511,1))+(SMALL(V509:V511,1)))/2)*100</f>
        <v>0.298024390564418</v>
      </c>
      <c r="Y509" s="105">
        <v>9.73290005548056</v>
      </c>
      <c r="Z509" s="98" t="s">
        <v>34</v>
      </c>
      <c r="AA509" s="115" t="str">
        <f t="normal">IF(Z509="-","-",AVERAGE(Z509:Z511))</f>
        <v>-</v>
      </c>
      <c r="AB509" s="106" t="s">
        <v>34</v>
      </c>
      <c r="AC509" s="116" t="str">
        <f t="shared" ref="AC509" si="187">IF(AB509="-","-",AVERAGE(AB509:AB511))</f>
        <v>-</v>
      </c>
      <c r="AE509" s="114">
        <v>102.076181636848</v>
      </c>
      <c r="AF509" s="114">
        <v>63.2446980819167</v>
      </c>
      <c r="AG509" s="139">
        <v>1.0057</v>
      </c>
    </row>
    <row r="510" spans="1:33">
      <c r="A510" s="73"/>
      <c r="B510" s="74" t="s">
        <v>338</v>
      </c>
      <c r="C510" s="75"/>
      <c r="D510" s="9"/>
      <c r="E510" s="9"/>
      <c r="F510" s="9"/>
      <c r="G510" s="9"/>
      <c r="H510" s="9"/>
      <c r="I510" s="9"/>
      <c r="J510" s="98">
        <f t="normal">IF(AE510="-","-",(AE510/AG509)*$AI$1)</f>
        <v>81.798949315896</v>
      </c>
      <c r="K510" s="98">
        <f t="normal">MIN(J509:J511)</f>
        <v>63.7163691327911</v>
      </c>
      <c r="L510" s="74"/>
      <c r="M510" s="98"/>
      <c r="N510" s="98">
        <f t="normal">IF(AF510="-","-",(AF510/AG509)*$AI$1)</f>
        <v>37.6311560623313</v>
      </c>
      <c r="O510" s="98">
        <f t="normal">MIN(N509:N511)</f>
        <v>23.5940209771939</v>
      </c>
      <c r="P510" s="74"/>
      <c r="Q510" s="98"/>
      <c r="R510" s="74"/>
      <c r="S510" s="105">
        <v>71.7636781311678</v>
      </c>
      <c r="T510" s="106"/>
      <c r="U510" s="105"/>
      <c r="V510" s="105">
        <f t="normal">100-Y510</f>
        <v>90.5365193868348</v>
      </c>
      <c r="W510" s="106"/>
      <c r="X510" s="105"/>
      <c r="Y510" s="105">
        <v>9.46348061316521</v>
      </c>
      <c r="Z510" s="98" t="s">
        <v>34</v>
      </c>
      <c r="AA510" s="115"/>
      <c r="AB510" s="106" t="s">
        <v>34</v>
      </c>
      <c r="AC510" s="116"/>
      <c r="AE510" s="114">
        <v>76.1714845620339</v>
      </c>
      <c r="AF510" s="114">
        <v>35.042271899895</v>
      </c>
      <c r="AG510" s="140"/>
    </row>
    <row r="511" spans="1:33">
      <c r="A511" s="73"/>
      <c r="B511" s="74" t="s">
        <v>338</v>
      </c>
      <c r="C511" s="75"/>
      <c r="D511" s="9"/>
      <c r="E511" s="9"/>
      <c r="F511" s="9"/>
      <c r="G511" s="9"/>
      <c r="H511" s="9"/>
      <c r="I511" s="9"/>
      <c r="J511" s="98">
        <f t="normal">IF(AE511="-","-",(AE511/AG509)*$AI$1)</f>
        <v>63.7163691327911</v>
      </c>
      <c r="K511" s="98"/>
      <c r="L511" s="74"/>
      <c r="M511" s="98"/>
      <c r="N511" s="98">
        <f t="normal">IF(AF511="-","-",(AF511/AG509)*$AI$1)</f>
        <v>23.5940209771939</v>
      </c>
      <c r="O511" s="98"/>
      <c r="P511" s="74"/>
      <c r="Q511" s="98"/>
      <c r="R511" s="74"/>
      <c r="S511" s="105" t="s">
        <v>34</v>
      </c>
      <c r="T511" s="106"/>
      <c r="U511" s="105"/>
      <c r="V511" s="105" t="s">
        <v>34</v>
      </c>
      <c r="W511" s="106"/>
      <c r="X511" s="105"/>
      <c r="Y511" s="105" t="s">
        <v>34</v>
      </c>
      <c r="Z511" s="98" t="s">
        <v>34</v>
      </c>
      <c r="AA511" s="115"/>
      <c r="AB511" s="106" t="s">
        <v>34</v>
      </c>
      <c r="AC511" s="116"/>
      <c r="AE511" s="114">
        <v>59.3329189230074</v>
      </c>
      <c r="AF511" s="114">
        <v>21.9708397192258</v>
      </c>
      <c r="AG511" s="141"/>
    </row>
    <row r="512" spans="1:33">
      <c r="A512" s="70">
        <v>41540</v>
      </c>
      <c r="B512" s="71" t="s">
        <v>341</v>
      </c>
      <c r="C512" s="72" t="s">
        <v>29</v>
      </c>
      <c r="D512" s="6" t="s">
        <v>100</v>
      </c>
      <c r="E512" s="6" t="s">
        <v>101</v>
      </c>
      <c r="F512" s="6" t="s">
        <v>248</v>
      </c>
      <c r="G512" s="6" t="s">
        <v>342</v>
      </c>
      <c r="H512" s="6" t="s">
        <v>34</v>
      </c>
      <c r="I512" s="6" t="s">
        <v>34</v>
      </c>
      <c r="J512" s="97">
        <f t="normal">IF(AE512="-","-",(AE512/AG512)*$AI$1)</f>
        <v>103.251014175652</v>
      </c>
      <c r="K512" s="97">
        <f t="normal">MAX(J512:J514)</f>
        <v>113.64449702659</v>
      </c>
      <c r="L512" s="71">
        <f t="normal">IF(A512=0,"",(K512-K513)/K513)</f>
        <v>0.100662283406305</v>
      </c>
      <c r="M512" s="97">
        <f t="normal">IF(J512="-","-",AVERAGE(J512:J514))</f>
        <v>109.39683649975</v>
      </c>
      <c r="N512" s="97">
        <f t="normal">IF(AF512="-","-",(AF512/AG512)*$AI$1)</f>
        <v>40.608491265891</v>
      </c>
      <c r="O512" s="97">
        <f t="normal">MAX(N512:N514)</f>
        <v>40.608491265891</v>
      </c>
      <c r="P512" s="71">
        <f t="normal">IF(A512=0,"",(O512-O513)/O513)</f>
        <v>0.168854300961124</v>
      </c>
      <c r="Q512" s="97">
        <f t="normal">IF(N512="-","-",AVERAGE(N512:N514))</f>
        <v>37.9017353005117</v>
      </c>
      <c r="R512" s="71">
        <f t="normal">IF(Q512="-","-",Q512/M512)</f>
        <v>0.346460981077805</v>
      </c>
      <c r="S512" s="103">
        <v>92.2407965091267</v>
      </c>
      <c r="T512" s="104">
        <f t="normal">AVERAGE(S512:S514)*10</f>
        <v>922.258441213459</v>
      </c>
      <c r="U512" s="103">
        <f t="normal">((LARGE(S512:S514,1))-(SMALL(S512:S514,1)))/(((LARGE(S512:S514,1))+(SMALL(S512:S514,1)))/2)*100</f>
        <v>0.0324255915970176</v>
      </c>
      <c r="V512" s="103">
        <f t="normal">100-Y512</f>
        <v>78.2123463370753</v>
      </c>
      <c r="W512" s="104">
        <f t="normal">AVERAGE(V512:V514)*10</f>
        <v>784.473496391258</v>
      </c>
      <c r="X512" s="103">
        <f t="normal">((LARGE(V512:V514,1))-(SMALL(V512:V514,1)))/(((LARGE(V512:V514,1))+(SMALL(V512:V514,1)))/2)*100</f>
        <v>0.599136371417429</v>
      </c>
      <c r="Y512" s="103">
        <v>21.7876536629247</v>
      </c>
      <c r="Z512" s="97" t="s">
        <v>34</v>
      </c>
      <c r="AA512" s="23" t="str">
        <f t="normal">IF(Z512="-","-",AVERAGE(Z512:Z514))</f>
        <v>-</v>
      </c>
      <c r="AB512" s="104" t="s">
        <v>34</v>
      </c>
      <c r="AC512" s="24" t="str">
        <f t="shared" ref="AC512" si="188">IF(AB512="-","-",AVERAGE(AB512:AB514))</f>
        <v>-</v>
      </c>
      <c r="AE512" s="114">
        <v>96.1477268115307</v>
      </c>
      <c r="AF512" s="114">
        <v>37.8147774686172</v>
      </c>
      <c r="AG512" s="139">
        <v>1.0057</v>
      </c>
    </row>
    <row r="513" spans="1:33">
      <c r="A513" s="70"/>
      <c r="B513" s="71" t="s">
        <v>341</v>
      </c>
      <c r="C513" s="72"/>
      <c r="D513" s="6"/>
      <c r="E513" s="6"/>
      <c r="F513" s="6"/>
      <c r="G513" s="6"/>
      <c r="H513" s="6"/>
      <c r="I513" s="6"/>
      <c r="J513" s="97">
        <f t="normal">IF(AE513="-","-",(AE513/AG512)*$AI$1)</f>
        <v>111.294998297009</v>
      </c>
      <c r="K513" s="97">
        <f t="normal">MIN(J512:J514)</f>
        <v>103.251014175652</v>
      </c>
      <c r="L513" s="71"/>
      <c r="M513" s="97"/>
      <c r="N513" s="97">
        <f t="normal">IF(AF513="-","-",(AF513/AG512)*$AI$1)</f>
        <v>38.3545819057567</v>
      </c>
      <c r="O513" s="97">
        <f t="normal">MIN(N512:N514)</f>
        <v>34.7421327298873</v>
      </c>
      <c r="P513" s="71"/>
      <c r="Q513" s="97"/>
      <c r="R513" s="71"/>
      <c r="S513" s="103">
        <v>92.210891733565</v>
      </c>
      <c r="T513" s="104"/>
      <c r="U513" s="103"/>
      <c r="V513" s="103">
        <f t="normal">100-Y513</f>
        <v>78.6823529411763</v>
      </c>
      <c r="W513" s="104"/>
      <c r="X513" s="103"/>
      <c r="Y513" s="103">
        <v>21.3176470588237</v>
      </c>
      <c r="Z513" s="97" t="s">
        <v>34</v>
      </c>
      <c r="AA513" s="23"/>
      <c r="AB513" s="104" t="s">
        <v>34</v>
      </c>
      <c r="AC513" s="24"/>
      <c r="AE513" s="114">
        <v>103.638314617872</v>
      </c>
      <c r="AF513" s="114">
        <v>35.7159287246477</v>
      </c>
      <c r="AG513" s="140"/>
    </row>
    <row r="514" spans="1:33">
      <c r="A514" s="70"/>
      <c r="B514" s="71" t="s">
        <v>341</v>
      </c>
      <c r="C514" s="72"/>
      <c r="D514" s="6"/>
      <c r="E514" s="6"/>
      <c r="F514" s="6"/>
      <c r="G514" s="6"/>
      <c r="H514" s="6"/>
      <c r="I514" s="6"/>
      <c r="J514" s="97">
        <f t="normal">IF(AE514="-","-",(AE514/AG512)*$AI$1)</f>
        <v>113.64449702659</v>
      </c>
      <c r="K514" s="97"/>
      <c r="L514" s="71"/>
      <c r="M514" s="97"/>
      <c r="N514" s="97">
        <f t="normal">IF(AF514="-","-",(AF514/AG512)*$AI$1)</f>
        <v>34.7421327298873</v>
      </c>
      <c r="O514" s="97"/>
      <c r="P514" s="71"/>
      <c r="Q514" s="97"/>
      <c r="R514" s="71"/>
      <c r="S514" s="103" t="s">
        <v>34</v>
      </c>
      <c r="T514" s="104"/>
      <c r="U514" s="103"/>
      <c r="V514" s="103" t="s">
        <v>34</v>
      </c>
      <c r="W514" s="104"/>
      <c r="X514" s="103"/>
      <c r="Y514" s="103" t="s">
        <v>34</v>
      </c>
      <c r="Z514" s="97" t="s">
        <v>34</v>
      </c>
      <c r="AA514" s="23"/>
      <c r="AB514" s="104" t="s">
        <v>34</v>
      </c>
      <c r="AC514" s="24"/>
      <c r="AE514" s="114">
        <v>105.826176536705</v>
      </c>
      <c r="AF514" s="114">
        <v>32.3520026726367</v>
      </c>
      <c r="AG514" s="141"/>
    </row>
    <row r="515" spans="1:33">
      <c r="A515" s="70">
        <v>41540</v>
      </c>
      <c r="B515" s="71" t="s">
        <v>343</v>
      </c>
      <c r="C515" s="80" t="s">
        <v>29</v>
      </c>
      <c r="D515" s="12" t="s">
        <v>41</v>
      </c>
      <c r="E515" s="12" t="s">
        <v>74</v>
      </c>
      <c r="F515" s="6" t="s">
        <v>85</v>
      </c>
      <c r="G515" s="6" t="s">
        <v>92</v>
      </c>
      <c r="H515" s="6" t="s">
        <v>44</v>
      </c>
      <c r="I515" s="6" t="s">
        <v>34</v>
      </c>
      <c r="J515" s="97">
        <f t="normal">IF(AE515="-","-",(AE515/AG515)*$AI$1)</f>
        <v>469.822638364258</v>
      </c>
      <c r="K515" s="97">
        <f t="normal">MAX(J515:J517)</f>
        <v>574.364771051506</v>
      </c>
      <c r="L515" s="71">
        <f t="normal">IF(A515=0,"",(K515-K516)/K516)</f>
        <v>0.222514038598104</v>
      </c>
      <c r="M515" s="97">
        <f t="normal">IF(J515="-","-",AVERAGE(J515:J517))</f>
        <v>524.45432891603</v>
      </c>
      <c r="N515" s="97">
        <f t="normal">IF(AF515="-","-",(AF515/AG515)*$AI$1)</f>
        <v>311.654360907364</v>
      </c>
      <c r="O515" s="97">
        <f t="normal">MAX(N515:N517)</f>
        <v>370.420257460851</v>
      </c>
      <c r="P515" s="71">
        <f t="normal">IF(A515=0,"",(O515-O516)/O516)</f>
        <v>0.188561123875802</v>
      </c>
      <c r="Q515" s="97">
        <f t="normal">IF(N515="-","-",AVERAGE(N515:N517))</f>
        <v>344.43282840571</v>
      </c>
      <c r="R515" s="71">
        <f t="normal">IF(Q515="-","-",Q515/M515)</f>
        <v>0.656745133780479</v>
      </c>
      <c r="S515" s="103">
        <v>3.94914346672868</v>
      </c>
      <c r="T515" s="104">
        <f t="normal">AVERAGE(S515:S517)*10</f>
        <v>42.3077604597476</v>
      </c>
      <c r="U515" s="103">
        <f t="normal">((LARGE(S515:S517,1))-(SMALL(S515:S517,1)))/(((LARGE(S515:S517,1))+(SMALL(S515:S517,1)))/2)*100</f>
        <v>13.3135186635102</v>
      </c>
      <c r="V515" s="103">
        <f t="normal">100-Y515</f>
        <v>64.305234391423</v>
      </c>
      <c r="W515" s="104">
        <f t="normal">AVERAGE(V515:V517)*10</f>
        <v>658.556662456456</v>
      </c>
      <c r="X515" s="103">
        <f t="normal">((LARGE(V515:V517,1))-(SMALL(V515:V517,1)))/(((LARGE(V515:V517,1))+(SMALL(V515:V517,1)))/2)*100</f>
        <v>4.70857541229436</v>
      </c>
      <c r="Y515" s="103">
        <v>35.694765608577</v>
      </c>
      <c r="Z515" s="97" t="s">
        <v>34</v>
      </c>
      <c r="AA515" s="23" t="str">
        <f t="normal">IF(Z515="-","-",AVERAGE(Z515:Z517))</f>
        <v>-</v>
      </c>
      <c r="AB515" s="104">
        <v>8.544</v>
      </c>
      <c r="AC515" s="24">
        <f t="shared" ref="AC515" si="189">IF(AB515="-","-",AVERAGE(AB515:AB517))</f>
        <v>8.544</v>
      </c>
      <c r="AE515" s="114">
        <v>437.500580928643</v>
      </c>
      <c r="AF515" s="114">
        <v>290.213695152348</v>
      </c>
      <c r="AG515" s="139">
        <v>1.0057</v>
      </c>
    </row>
    <row r="516" spans="1:33">
      <c r="A516" s="70"/>
      <c r="B516" s="71" t="s">
        <v>343</v>
      </c>
      <c r="C516" s="82"/>
      <c r="D516" s="14"/>
      <c r="E516" s="14"/>
      <c r="F516" s="6"/>
      <c r="G516" s="6"/>
      <c r="H516" s="6"/>
      <c r="I516" s="6"/>
      <c r="J516" s="97">
        <f t="normal">IF(AE516="-","-",(AE516/AG515)*$AI$1)</f>
        <v>529.175577332326</v>
      </c>
      <c r="K516" s="97">
        <f t="normal">MIN(J515:J517)</f>
        <v>469.822638364258</v>
      </c>
      <c r="L516" s="71"/>
      <c r="M516" s="97"/>
      <c r="N516" s="97">
        <f t="normal">IF(AF516="-","-",(AF516/AG515)*$AI$1)</f>
        <v>351.223866848914</v>
      </c>
      <c r="O516" s="97">
        <f t="normal">MIN(N515:N517)</f>
        <v>311.654360907364</v>
      </c>
      <c r="P516" s="71"/>
      <c r="Q516" s="97"/>
      <c r="R516" s="71"/>
      <c r="S516" s="103">
        <v>4.51240862522085</v>
      </c>
      <c r="T516" s="104"/>
      <c r="U516" s="103"/>
      <c r="V516" s="103">
        <f t="normal">100-Y516</f>
        <v>67.4060980998681</v>
      </c>
      <c r="W516" s="104"/>
      <c r="X516" s="103"/>
      <c r="Y516" s="103">
        <v>32.5939019001319</v>
      </c>
      <c r="Z516" s="97" t="s">
        <v>34</v>
      </c>
      <c r="AA516" s="23"/>
      <c r="AB516" s="104" t="s">
        <v>34</v>
      </c>
      <c r="AC516" s="24"/>
      <c r="AE516" s="114">
        <v>492.770257521408</v>
      </c>
      <c r="AF516" s="114">
        <v>327.060965638845</v>
      </c>
      <c r="AG516" s="140"/>
    </row>
    <row r="517" spans="1:33">
      <c r="A517" s="70"/>
      <c r="B517" s="71" t="s">
        <v>343</v>
      </c>
      <c r="C517" s="84"/>
      <c r="D517" s="17"/>
      <c r="E517" s="17"/>
      <c r="F517" s="6"/>
      <c r="G517" s="6"/>
      <c r="H517" s="6"/>
      <c r="I517" s="6"/>
      <c r="J517" s="97">
        <f t="normal">IF(AE517="-","-",(AE517/AG515)*$AI$1)</f>
        <v>574.364771051506</v>
      </c>
      <c r="K517" s="97"/>
      <c r="L517" s="71"/>
      <c r="M517" s="97"/>
      <c r="N517" s="97">
        <f t="normal">IF(AF517="-","-",(AF517/AG515)*$AI$1)</f>
        <v>370.420257460851</v>
      </c>
      <c r="O517" s="97"/>
      <c r="P517" s="71"/>
      <c r="Q517" s="97"/>
      <c r="R517" s="71"/>
      <c r="S517" s="103" t="s">
        <v>34</v>
      </c>
      <c r="T517" s="104"/>
      <c r="U517" s="103"/>
      <c r="V517" s="103" t="s">
        <v>34</v>
      </c>
      <c r="W517" s="104"/>
      <c r="X517" s="103"/>
      <c r="Y517" s="103" t="s">
        <v>34</v>
      </c>
      <c r="Z517" s="97" t="s">
        <v>34</v>
      </c>
      <c r="AA517" s="23"/>
      <c r="AB517" s="104" t="s">
        <v>34</v>
      </c>
      <c r="AC517" s="24"/>
      <c r="AE517" s="114">
        <v>534.850602080092</v>
      </c>
      <c r="AF517" s="114">
        <v>344.936715674424</v>
      </c>
      <c r="AG517" s="141"/>
    </row>
    <row r="518" spans="1:33">
      <c r="A518" s="70">
        <v>41540</v>
      </c>
      <c r="B518" s="71" t="s">
        <v>344</v>
      </c>
      <c r="C518" s="72" t="s">
        <v>29</v>
      </c>
      <c r="D518" s="6" t="s">
        <v>41</v>
      </c>
      <c r="E518" s="6" t="s">
        <v>74</v>
      </c>
      <c r="F518" s="6" t="s">
        <v>75</v>
      </c>
      <c r="G518" s="6" t="s">
        <v>89</v>
      </c>
      <c r="H518" s="6" t="s">
        <v>34</v>
      </c>
      <c r="I518" s="6" t="s">
        <v>76</v>
      </c>
      <c r="J518" s="97">
        <f t="normal">IF(AE518="-","-",(AE518/AG518)*$AI$1)</f>
        <v>195.188563639289</v>
      </c>
      <c r="K518" s="97">
        <f t="normal">MAX(J518:J520)</f>
        <v>216.186652100391</v>
      </c>
      <c r="L518" s="71">
        <f t="normal">IF(A518=0,"",(K518-K519)/K519)</f>
        <v>0.107578477291869</v>
      </c>
      <c r="M518" s="97">
        <f t="normal">IF(J518="-","-",AVERAGE(J518:J520))</f>
        <v>203.536694315445</v>
      </c>
      <c r="N518" s="97">
        <f t="normal">IF(AF518="-","-",(AF518/AG518)*$AI$1)</f>
        <v>162.717671268343</v>
      </c>
      <c r="O518" s="97">
        <f t="normal">MAX(N518:N520)</f>
        <v>162.717671268343</v>
      </c>
      <c r="P518" s="71">
        <f t="normal">IF(A518=0,"",(O518-O519)/O519)</f>
        <v>0.134498746265477</v>
      </c>
      <c r="Q518" s="97">
        <f t="normal">IF(N518="-","-",AVERAGE(N518:N520))</f>
        <v>152.427259272262</v>
      </c>
      <c r="R518" s="71">
        <f t="normal">IF(Q518="-","-",Q518/M518)</f>
        <v>0.748893263619714</v>
      </c>
      <c r="S518" s="103">
        <v>4.90494493183267</v>
      </c>
      <c r="T518" s="104">
        <f t="normal">AVERAGE(S518:S520)*10</f>
        <v>49.5650111408106</v>
      </c>
      <c r="U518" s="103">
        <f t="normal">((LARGE(S518:S520,1))-(SMALL(S518:S520,1)))/(((LARGE(S518:S520,1))+(SMALL(S518:S520,1)))/2)*100</f>
        <v>2.08034583516677</v>
      </c>
      <c r="V518" s="103">
        <f t="normal">100-Y518</f>
        <v>72.2468198749038</v>
      </c>
      <c r="W518" s="104">
        <f t="normal">AVERAGE(V518:V520)*10</f>
        <v>724.909465838589</v>
      </c>
      <c r="X518" s="103">
        <f t="normal">((LARGE(V518:V520,1))-(SMALL(V518:V520,1)))/(((LARGE(V518:V520,1))+(SMALL(V518:V520,1)))/2)*100</f>
        <v>0.673537097967667</v>
      </c>
      <c r="Y518" s="103">
        <v>27.7531801250962</v>
      </c>
      <c r="Z518" s="97" t="s">
        <v>34</v>
      </c>
      <c r="AA518" s="23" t="str">
        <f t="normal">IF(Z518="-","-",AVERAGE(Z518:Z520))</f>
        <v>-</v>
      </c>
      <c r="AB518" s="104">
        <v>6.75</v>
      </c>
      <c r="AC518" s="24">
        <f t="shared" ref="AC518" si="190">IF(AB518="-","-",AVERAGE(AB518:AB520))</f>
        <v>6.75</v>
      </c>
      <c r="AE518" s="114">
        <v>181.760313381512</v>
      </c>
      <c r="AF518" s="114">
        <v>151.523298143123</v>
      </c>
      <c r="AG518" s="139">
        <v>1.0057</v>
      </c>
    </row>
    <row r="519" spans="1:33">
      <c r="A519" s="70"/>
      <c r="B519" s="71" t="s">
        <v>344</v>
      </c>
      <c r="C519" s="72"/>
      <c r="D519" s="6"/>
      <c r="E519" s="6"/>
      <c r="F519" s="9"/>
      <c r="G519" s="6"/>
      <c r="H519" s="6"/>
      <c r="I519" s="6"/>
      <c r="J519" s="97">
        <f t="normal">IF(AE519="-","-",(AE519/AG518)*$AI$1)</f>
        <v>199.234867206654</v>
      </c>
      <c r="K519" s="97">
        <f t="normal">MIN(J518:J520)</f>
        <v>195.188563639289</v>
      </c>
      <c r="L519" s="71"/>
      <c r="M519" s="97"/>
      <c r="N519" s="97">
        <f t="normal">IF(AF519="-","-",(AF519/AG518)*$AI$1)</f>
        <v>143.426929120878</v>
      </c>
      <c r="O519" s="97">
        <f t="normal">MIN(N518:N520)</f>
        <v>143.426929120878</v>
      </c>
      <c r="P519" s="71"/>
      <c r="Q519" s="97"/>
      <c r="R519" s="71"/>
      <c r="S519" s="103">
        <v>5.00805729632945</v>
      </c>
      <c r="T519" s="104"/>
      <c r="U519" s="103"/>
      <c r="V519" s="103">
        <f t="normal">100-Y519</f>
        <v>72.735073292814</v>
      </c>
      <c r="W519" s="104"/>
      <c r="X519" s="103"/>
      <c r="Y519" s="103">
        <v>27.264926707186</v>
      </c>
      <c r="Z519" s="97" t="s">
        <v>34</v>
      </c>
      <c r="AA519" s="23"/>
      <c r="AB519" s="104" t="s">
        <v>34</v>
      </c>
      <c r="AC519" s="24"/>
      <c r="AE519" s="114">
        <v>185.528246249752</v>
      </c>
      <c r="AF519" s="114">
        <v>133.55968760821</v>
      </c>
      <c r="AG519" s="140"/>
    </row>
    <row r="520" spans="1:33">
      <c r="A520" s="70"/>
      <c r="B520" s="71" t="s">
        <v>344</v>
      </c>
      <c r="C520" s="72"/>
      <c r="D520" s="6"/>
      <c r="E520" s="6"/>
      <c r="F520" s="9"/>
      <c r="G520" s="6"/>
      <c r="H520" s="6"/>
      <c r="I520" s="6"/>
      <c r="J520" s="97">
        <f t="normal">IF(AE520="-","-",(AE520/AG518)*$AI$1)</f>
        <v>216.186652100391</v>
      </c>
      <c r="K520" s="97"/>
      <c r="L520" s="71"/>
      <c r="M520" s="97"/>
      <c r="N520" s="97">
        <f t="normal">IF(AF520="-","-",(AF520/AG518)*$AI$1)</f>
        <v>151.137177427564</v>
      </c>
      <c r="O520" s="97"/>
      <c r="P520" s="71"/>
      <c r="Q520" s="97"/>
      <c r="R520" s="71"/>
      <c r="S520" s="103" t="s">
        <v>34</v>
      </c>
      <c r="T520" s="104"/>
      <c r="U520" s="103"/>
      <c r="V520" s="103" t="s">
        <v>34</v>
      </c>
      <c r="W520" s="104"/>
      <c r="X520" s="103"/>
      <c r="Y520" s="103" t="s">
        <v>34</v>
      </c>
      <c r="Z520" s="97" t="s">
        <v>34</v>
      </c>
      <c r="AA520" s="23"/>
      <c r="AB520" s="104" t="s">
        <v>34</v>
      </c>
      <c r="AC520" s="24"/>
      <c r="AE520" s="114">
        <v>201.313811127188</v>
      </c>
      <c r="AF520" s="114">
        <v>140.739499387871</v>
      </c>
      <c r="AG520" s="141"/>
    </row>
    <row r="521" spans="1:33" ht="15" customHeight="1">
      <c r="A521" s="73">
        <v>41540</v>
      </c>
      <c r="B521" s="74" t="s">
        <v>345</v>
      </c>
      <c r="C521" s="75" t="s">
        <v>29</v>
      </c>
      <c r="D521" s="9" t="s">
        <v>41</v>
      </c>
      <c r="E521" s="9" t="s">
        <v>80</v>
      </c>
      <c r="F521" s="9" t="s">
        <v>80</v>
      </c>
      <c r="G521" s="9" t="s">
        <v>346</v>
      </c>
      <c r="H521" s="9" t="s">
        <v>34</v>
      </c>
      <c r="I521" s="9" t="s">
        <v>347</v>
      </c>
      <c r="J521" s="98">
        <f t="normal">IF(AE521="-","-",(AE521/AG521)*$AI$1)</f>
        <v>345.303085768088</v>
      </c>
      <c r="K521" s="98">
        <f t="normal">MAX(J521:J523)</f>
        <v>386.107825877645</v>
      </c>
      <c r="L521" s="74">
        <f t="normal">IF(A521=0,"",(K521-K522)/K522)</f>
        <v>0.118170794850535</v>
      </c>
      <c r="M521" s="98">
        <f t="normal">IF(J521="-","-",AVERAGE(J521:J523))</f>
        <v>359.188164622829</v>
      </c>
      <c r="N521" s="98">
        <f t="normal">IF(AF521="-","-",(AF521/AG521)*$AI$1)</f>
        <v>236.939436552946</v>
      </c>
      <c r="O521" s="98">
        <f t="normal">MAX(N521:N523)</f>
        <v>255.136313873465</v>
      </c>
      <c r="P521" s="74">
        <f t="normal">IF(A521=0,"",(O521-O522)/O522)</f>
        <v>0.147562825067909</v>
      </c>
      <c r="Q521" s="98">
        <f t="normal">IF(N521="-","-",AVERAGE(N521:N523))</f>
        <v>238.13486409969</v>
      </c>
      <c r="R521" s="74">
        <f t="normal">IF(Q521="-","-",Q521/M521)</f>
        <v>0.662980820511574</v>
      </c>
      <c r="S521" s="105">
        <v>8.70803301340713</v>
      </c>
      <c r="T521" s="106">
        <f t="normal">AVERAGE(S521:S523)*10</f>
        <v>87.2106907834904</v>
      </c>
      <c r="U521" s="105">
        <f t="normal">((LARGE(S521:S523,1))-(SMALL(S521:S523,1)))/(((LARGE(S521:S523,1))+(SMALL(S521:S523,1)))/2)*100</f>
        <v>0.298955662999471</v>
      </c>
      <c r="V521" s="105">
        <f t="normal">100-Y521</f>
        <v>72.2418784174967</v>
      </c>
      <c r="W521" s="106">
        <f t="normal">AVERAGE(V521:V523)*10</f>
        <v>722.356719336505</v>
      </c>
      <c r="X521" s="105">
        <f t="normal">((LARGE(V521:V523,1))-(SMALL(V521:V523,1)))/(((LARGE(V521:V523,1))+(SMALL(V521:V523,1)))/2)*100</f>
        <v>0.0171839859173734</v>
      </c>
      <c r="Y521" s="105">
        <v>27.7581215825033</v>
      </c>
      <c r="Z521" s="98" t="s">
        <v>34</v>
      </c>
      <c r="AA521" s="115" t="str">
        <f t="normal">IF(Z521="-","-",AVERAGE(Z521:Z523))</f>
        <v>-</v>
      </c>
      <c r="AB521" s="106" t="s">
        <v>34</v>
      </c>
      <c r="AC521" s="116" t="str">
        <f t="shared" ref="AC521" si="191">IF(AB521="-","-",AVERAGE(AB521:AB523))</f>
        <v>-</v>
      </c>
      <c r="AE521" s="114">
        <v>321.547512367561</v>
      </c>
      <c r="AF521" s="114">
        <v>220.638880871572</v>
      </c>
      <c r="AG521" s="139">
        <v>1.0057</v>
      </c>
    </row>
    <row r="522" spans="1:33">
      <c r="A522" s="73"/>
      <c r="B522" s="74" t="s">
        <v>345</v>
      </c>
      <c r="C522" s="75"/>
      <c r="D522" s="9"/>
      <c r="E522" s="9"/>
      <c r="F522" s="9"/>
      <c r="G522" s="9"/>
      <c r="H522" s="9"/>
      <c r="I522" s="9"/>
      <c r="J522" s="98">
        <f t="normal">IF(AE522="-","-",(AE522/AG521)*$AI$1)</f>
        <v>386.107825877645</v>
      </c>
      <c r="K522" s="98">
        <f t="normal">MIN(J521:J523)</f>
        <v>345.303085768088</v>
      </c>
      <c r="L522" s="74"/>
      <c r="M522" s="98"/>
      <c r="N522" s="98">
        <f t="normal">IF(AF522="-","-",(AF522/AG521)*$AI$1)</f>
        <v>255.136313873465</v>
      </c>
      <c r="O522" s="98">
        <f t="normal">MIN(N521:N523)</f>
        <v>222.328841872659</v>
      </c>
      <c r="P522" s="74"/>
      <c r="Q522" s="98"/>
      <c r="R522" s="74"/>
      <c r="S522" s="105">
        <v>8.73410514329095</v>
      </c>
      <c r="T522" s="106"/>
      <c r="U522" s="105"/>
      <c r="V522" s="105">
        <f t="normal">100-Y522</f>
        <v>72.2294654498043</v>
      </c>
      <c r="W522" s="106"/>
      <c r="X522" s="105"/>
      <c r="Y522" s="105">
        <v>27.7705345501957</v>
      </c>
      <c r="Z522" s="98" t="s">
        <v>34</v>
      </c>
      <c r="AA522" s="115"/>
      <c r="AB522" s="106" t="s">
        <v>34</v>
      </c>
      <c r="AC522" s="116"/>
      <c r="AE522" s="114">
        <v>359.545037486248</v>
      </c>
      <c r="AF522" s="114">
        <v>237.583880428281</v>
      </c>
      <c r="AG522" s="140"/>
    </row>
    <row r="523" spans="1:33">
      <c r="A523" s="73"/>
      <c r="B523" s="74" t="s">
        <v>345</v>
      </c>
      <c r="C523" s="75"/>
      <c r="D523" s="9"/>
      <c r="E523" s="9"/>
      <c r="F523" s="9"/>
      <c r="G523" s="9"/>
      <c r="H523" s="9"/>
      <c r="I523" s="9"/>
      <c r="J523" s="98">
        <f t="normal">IF(AE523="-","-",(AE523/AG521)*$AI$1)</f>
        <v>346.153582222755</v>
      </c>
      <c r="K523" s="98"/>
      <c r="L523" s="74"/>
      <c r="M523" s="98"/>
      <c r="N523" s="98">
        <f t="normal">IF(AF523="-","-",(AF523/AG521)*$AI$1)</f>
        <v>222.328841872659</v>
      </c>
      <c r="O523" s="98"/>
      <c r="P523" s="74"/>
      <c r="Q523" s="98"/>
      <c r="R523" s="74"/>
      <c r="S523" s="105" t="s">
        <v>34</v>
      </c>
      <c r="T523" s="106"/>
      <c r="U523" s="105"/>
      <c r="V523" s="105" t="s">
        <v>34</v>
      </c>
      <c r="W523" s="106"/>
      <c r="X523" s="105"/>
      <c r="Y523" s="105" t="s">
        <v>34</v>
      </c>
      <c r="Z523" s="98" t="s">
        <v>34</v>
      </c>
      <c r="AA523" s="115"/>
      <c r="AB523" s="106" t="s">
        <v>34</v>
      </c>
      <c r="AC523" s="116"/>
      <c r="AE523" s="114">
        <v>322.339497816134</v>
      </c>
      <c r="AF523" s="114">
        <v>207.033440991975</v>
      </c>
      <c r="AG523" s="141"/>
    </row>
    <row r="524" spans="1:33" ht="15" customHeight="1">
      <c r="A524" s="73">
        <v>41540</v>
      </c>
      <c r="B524" s="74" t="s">
        <v>348</v>
      </c>
      <c r="C524" s="75" t="s">
        <v>29</v>
      </c>
      <c r="D524" s="9" t="s">
        <v>41</v>
      </c>
      <c r="E524" s="9" t="s">
        <v>80</v>
      </c>
      <c r="F524" s="9" t="s">
        <v>80</v>
      </c>
      <c r="G524" s="9" t="s">
        <v>349</v>
      </c>
      <c r="H524" s="9" t="s">
        <v>34</v>
      </c>
      <c r="I524" s="9" t="s">
        <v>350</v>
      </c>
      <c r="J524" s="98" t="str">
        <f t="normal">IF(AE524="-","-",(AE524/AG524)*$AI$1)</f>
        <v>-</v>
      </c>
      <c r="K524" s="98">
        <f t="normal">MAX(J524:J526)</f>
        <v>155.620136531467</v>
      </c>
      <c r="L524" s="74">
        <f t="normal">IF(A524=0,"",(K524-K525)/K525)</f>
        <v>0.00810482545273132</v>
      </c>
      <c r="M524" s="98">
        <f t="normal">IF(J525="-","-",AVERAGE(J524:J526))</f>
        <v>154.994569620332</v>
      </c>
      <c r="N524" s="98" t="str">
        <f t="normal">IF(AF524="-","-",(AF524/AG524)*$AI$1)</f>
        <v>-</v>
      </c>
      <c r="O524" s="98">
        <f t="normal">MAX(N524:N526)</f>
        <v>102.450815002362</v>
      </c>
      <c r="P524" s="74">
        <f t="normal">IF(A524=0,"",(O524-O525)/O525)</f>
        <v>0.00891976207955148</v>
      </c>
      <c r="Q524" s="98">
        <f t="normal">IF(N525="-","-",AVERAGE(N524:N526))</f>
        <v>101.997936126844</v>
      </c>
      <c r="R524" s="74">
        <f t="normal">IF(Q524="-","-",Q524/M524)</f>
        <v>0.658074256257455</v>
      </c>
      <c r="S524" s="105">
        <v>7.9990101177389</v>
      </c>
      <c r="T524" s="106">
        <f t="normal">AVERAGE(S524:S526)*10</f>
        <v>79.7455730669751</v>
      </c>
      <c r="U524" s="105">
        <f t="normal">((LARGE(S524:S526,1))-(SMALL(S524:S526,1)))/(((LARGE(S524:S526,1))+(SMALL(S524:S526,1)))/2)*100</f>
        <v>0.613270683272984</v>
      </c>
      <c r="V524" s="105">
        <f t="normal">100-Y524</f>
        <v>74.3098524512132</v>
      </c>
      <c r="W524" s="106">
        <f t="normal">AVERAGE(V524:V526)*10</f>
        <v>743.174866405543</v>
      </c>
      <c r="X524" s="105">
        <f t="normal">((LARGE(V524:V526,1))-(SMALL(V524:V526,1)))/(((LARGE(V524:V526,1))+(SMALL(V524:V526,1)))/2)*100</f>
        <v>0.0205447995785189</v>
      </c>
      <c r="Y524" s="105">
        <v>25.6901475487868</v>
      </c>
      <c r="Z524" s="98" t="s">
        <v>34</v>
      </c>
      <c r="AA524" s="115" t="str">
        <f t="normal">IF(Z524="-","-",AVERAGE(Z524:Z526))</f>
        <v>-</v>
      </c>
      <c r="AB524" s="106" t="s">
        <v>34</v>
      </c>
      <c r="AC524" s="116" t="str">
        <f t="shared" ref="AC524" si="192">IF(AB524="-","-",AVERAGE(AB524:AB526))</f>
        <v>-</v>
      </c>
      <c r="AE524" s="114" t="s">
        <v>34</v>
      </c>
      <c r="AF524" s="114" t="s">
        <v>34</v>
      </c>
      <c r="AG524" s="139">
        <v>1.0057</v>
      </c>
    </row>
    <row r="525" spans="1:33">
      <c r="A525" s="73"/>
      <c r="B525" s="74" t="s">
        <v>348</v>
      </c>
      <c r="C525" s="75"/>
      <c r="D525" s="9"/>
      <c r="E525" s="9"/>
      <c r="F525" s="9"/>
      <c r="G525" s="9"/>
      <c r="H525" s="9"/>
      <c r="I525" s="9"/>
      <c r="J525" s="98">
        <f t="normal">IF(AE525="-","-",(AE525/AG524)*$AI$1)</f>
        <v>155.620136531467</v>
      </c>
      <c r="K525" s="98">
        <f t="normal">MIN(J524:J526)</f>
        <v>154.369002709197</v>
      </c>
      <c r="L525" s="74"/>
      <c r="M525" s="98"/>
      <c r="N525" s="98">
        <f t="normal">IF(AF525="-","-",(AF525/AG524)*$AI$1)</f>
        <v>101.545057251326</v>
      </c>
      <c r="O525" s="98">
        <f t="normal">MIN(N524:N526)</f>
        <v>101.545057251326</v>
      </c>
      <c r="P525" s="74"/>
      <c r="Q525" s="98"/>
      <c r="R525" s="74"/>
      <c r="S525" s="105">
        <v>7.95010449565612</v>
      </c>
      <c r="T525" s="106"/>
      <c r="U525" s="105"/>
      <c r="V525" s="105">
        <f t="normal">100-Y525</f>
        <v>74.3251208298953</v>
      </c>
      <c r="W525" s="106"/>
      <c r="X525" s="105"/>
      <c r="Y525" s="105">
        <v>25.6748791701047</v>
      </c>
      <c r="Z525" s="98" t="s">
        <v>34</v>
      </c>
      <c r="AA525" s="115"/>
      <c r="AB525" s="106" t="s">
        <v>34</v>
      </c>
      <c r="AC525" s="116"/>
      <c r="AE525" s="114">
        <v>144.914047508978</v>
      </c>
      <c r="AF525" s="114">
        <v>94.5591334052394</v>
      </c>
      <c r="AG525" s="140"/>
    </row>
    <row r="526" spans="1:33">
      <c r="A526" s="73"/>
      <c r="B526" s="74" t="s">
        <v>348</v>
      </c>
      <c r="C526" s="75"/>
      <c r="D526" s="9"/>
      <c r="E526" s="9"/>
      <c r="F526" s="9"/>
      <c r="G526" s="9"/>
      <c r="H526" s="9"/>
      <c r="I526" s="9"/>
      <c r="J526" s="98">
        <f t="normal">IF(AE526="-","-",(AE526/AG524)*$AI$1)</f>
        <v>154.369002709197</v>
      </c>
      <c r="K526" s="98"/>
      <c r="L526" s="74"/>
      <c r="M526" s="98"/>
      <c r="N526" s="98">
        <f t="normal">IF(AF526="-","-",(AF526/AG524)*$AI$1)</f>
        <v>102.450815002362</v>
      </c>
      <c r="O526" s="98"/>
      <c r="P526" s="74"/>
      <c r="Q526" s="98"/>
      <c r="R526" s="74"/>
      <c r="S526" s="105" t="s">
        <v>34</v>
      </c>
      <c r="T526" s="106"/>
      <c r="U526" s="105"/>
      <c r="V526" s="105" t="s">
        <v>34</v>
      </c>
      <c r="W526" s="106"/>
      <c r="X526" s="105"/>
      <c r="Y526" s="105" t="s">
        <v>34</v>
      </c>
      <c r="Z526" s="98" t="s">
        <v>34</v>
      </c>
      <c r="AA526" s="115"/>
      <c r="AB526" s="106" t="s">
        <v>34</v>
      </c>
      <c r="AC526" s="116"/>
      <c r="AE526" s="114">
        <v>143.748987059851</v>
      </c>
      <c r="AF526" s="114">
        <v>95.4025783776627</v>
      </c>
      <c r="AG526" s="141"/>
    </row>
    <row r="527" spans="1:33" ht="15" customHeight="1">
      <c r="A527" s="73">
        <v>41540</v>
      </c>
      <c r="B527" s="74" t="s">
        <v>351</v>
      </c>
      <c r="C527" s="75" t="s">
        <v>29</v>
      </c>
      <c r="D527" s="9" t="s">
        <v>41</v>
      </c>
      <c r="E527" s="9" t="s">
        <v>80</v>
      </c>
      <c r="F527" s="9" t="s">
        <v>80</v>
      </c>
      <c r="G527" s="9" t="s">
        <v>346</v>
      </c>
      <c r="H527" s="9" t="s">
        <v>34</v>
      </c>
      <c r="I527" s="9" t="s">
        <v>352</v>
      </c>
      <c r="J527" s="98">
        <f t="normal">IF(AE527="-","-",(AE527/AG527)*$AI$1)</f>
        <v>402.747445340929</v>
      </c>
      <c r="K527" s="98">
        <f t="normal">MAX(J527:J529)</f>
        <v>408.576836968052</v>
      </c>
      <c r="L527" s="74">
        <f t="normal">IF(A527=0,"",(K527-K528)/K528)</f>
        <v>0.118645987590661</v>
      </c>
      <c r="M527" s="98">
        <f t="normal">IF(J527="-","-",AVERAGE(J527:J529))</f>
        <v>392.188861834837</v>
      </c>
      <c r="N527" s="98">
        <f t="normal">IF(AF527="-","-",(AF527/AG527)*$AI$1)</f>
        <v>270.942189498385</v>
      </c>
      <c r="O527" s="98">
        <f t="normal">MAX(N527:N529)</f>
        <v>270.942189498385</v>
      </c>
      <c r="P527" s="74">
        <f t="normal">IF(A527=0,"",(O527-O528)/O528)</f>
        <v>0.176165235820598</v>
      </c>
      <c r="Q527" s="98">
        <f t="normal">IF(N527="-","-",AVERAGE(N527:N529))</f>
        <v>252.415309897236</v>
      </c>
      <c r="R527" s="74">
        <f t="normal">IF(Q527="-","-",Q527/M527)</f>
        <v>0.643606523439557</v>
      </c>
      <c r="S527" s="105">
        <v>8.24284475281875</v>
      </c>
      <c r="T527" s="106">
        <f t="normal">AVERAGE(S527:S529)*10</f>
        <v>82.3336665801125</v>
      </c>
      <c r="U527" s="105">
        <f t="normal">((LARGE(S527:S529,1))-(SMALL(S527:S529,1)))/(((LARGE(S527:S529,1))+(SMALL(S527:S529,1)))/2)*100</f>
        <v>0.230236188941554</v>
      </c>
      <c r="V527" s="105">
        <f t="normal">100-Y527</f>
        <v>77.6199494949497</v>
      </c>
      <c r="W527" s="106">
        <f t="normal">AVERAGE(V527:V529)*10</f>
        <v>776.385735345793</v>
      </c>
      <c r="X527" s="105">
        <f t="normal">((LARGE(V527:V529,1))-(SMALL(V527:V529,1)))/(((LARGE(V527:V529,1))+(SMALL(V527:V529,1)))/2)*100</f>
        <v>0.0479762540236464</v>
      </c>
      <c r="Y527" s="105">
        <v>22.3800505050503</v>
      </c>
      <c r="Z527" s="98" t="s">
        <v>34</v>
      </c>
      <c r="AA527" s="115" t="str">
        <f t="normal">IF(Z527="-","-",AVERAGE(Z527:Z529))</f>
        <v>-</v>
      </c>
      <c r="AB527" s="106" t="s">
        <v>34</v>
      </c>
      <c r="AC527" s="116" t="str">
        <f t="shared" ref="AC527" si="193">IF(AB527="-","-",AVERAGE(AB527:AB529))</f>
        <v>-</v>
      </c>
      <c r="AE527" s="114">
        <v>375.039912758678</v>
      </c>
      <c r="AF527" s="114">
        <v>252.302370350487</v>
      </c>
      <c r="AG527" s="139">
        <v>1.0057</v>
      </c>
    </row>
    <row r="528" spans="1:33">
      <c r="A528" s="73"/>
      <c r="B528" s="74" t="s">
        <v>351</v>
      </c>
      <c r="C528" s="75"/>
      <c r="D528" s="9"/>
      <c r="E528" s="9"/>
      <c r="F528" s="9"/>
      <c r="G528" s="9"/>
      <c r="H528" s="9"/>
      <c r="I528" s="9"/>
      <c r="J528" s="98">
        <f t="normal">IF(AE528="-","-",(AE528/AG527)*$AI$1)</f>
        <v>408.576836968052</v>
      </c>
      <c r="K528" s="98">
        <f t="normal">MIN(J527:J529)</f>
        <v>365.24230319553</v>
      </c>
      <c r="L528" s="74"/>
      <c r="M528" s="98"/>
      <c r="N528" s="98">
        <f t="normal">IF(AF528="-","-",(AF528/AG527)*$AI$1)</f>
        <v>255.943089115798</v>
      </c>
      <c r="O528" s="98">
        <f t="normal">MIN(N527:N529)</f>
        <v>230.360651077526</v>
      </c>
      <c r="P528" s="74"/>
      <c r="Q528" s="98"/>
      <c r="R528" s="74"/>
      <c r="S528" s="105">
        <v>8.22388856320376</v>
      </c>
      <c r="T528" s="106"/>
      <c r="U528" s="105"/>
      <c r="V528" s="105">
        <f t="normal">100-Y528</f>
        <v>77.657197574209</v>
      </c>
      <c r="W528" s="106"/>
      <c r="X528" s="105"/>
      <c r="Y528" s="105">
        <v>22.342802425791</v>
      </c>
      <c r="Z528" s="98" t="s">
        <v>34</v>
      </c>
      <c r="AA528" s="115"/>
      <c r="AB528" s="106" t="s">
        <v>34</v>
      </c>
      <c r="AC528" s="116"/>
      <c r="AE528" s="114">
        <v>380.468263832194</v>
      </c>
      <c r="AF528" s="114">
        <v>238.335152521998</v>
      </c>
      <c r="AG528" s="140"/>
    </row>
    <row r="529" spans="1:33">
      <c r="A529" s="73"/>
      <c r="B529" s="74" t="s">
        <v>351</v>
      </c>
      <c r="C529" s="75"/>
      <c r="D529" s="9"/>
      <c r="E529" s="9"/>
      <c r="F529" s="9"/>
      <c r="G529" s="9"/>
      <c r="H529" s="9"/>
      <c r="I529" s="9"/>
      <c r="J529" s="98">
        <f t="normal">IF(AE529="-","-",(AE529/AG527)*$AI$1)</f>
        <v>365.24230319553</v>
      </c>
      <c r="K529" s="98"/>
      <c r="L529" s="74"/>
      <c r="M529" s="98"/>
      <c r="N529" s="98">
        <f t="normal">IF(AF529="-","-",(AF529/AG527)*$AI$1)</f>
        <v>230.360651077526</v>
      </c>
      <c r="O529" s="98"/>
      <c r="P529" s="74"/>
      <c r="Q529" s="98"/>
      <c r="R529" s="74"/>
      <c r="S529" s="105" t="s">
        <v>34</v>
      </c>
      <c r="T529" s="106"/>
      <c r="U529" s="105"/>
      <c r="V529" s="105" t="s">
        <v>34</v>
      </c>
      <c r="W529" s="106"/>
      <c r="X529" s="105"/>
      <c r="Y529" s="105" t="s">
        <v>34</v>
      </c>
      <c r="Z529" s="98" t="s">
        <v>34</v>
      </c>
      <c r="AA529" s="115"/>
      <c r="AB529" s="106" t="s">
        <v>34</v>
      </c>
      <c r="AC529" s="116"/>
      <c r="AE529" s="114">
        <v>340.114985484949</v>
      </c>
      <c r="AF529" s="114">
        <v>214.512691470989</v>
      </c>
      <c r="AG529" s="141"/>
    </row>
    <row r="530" spans="1:33" ht="15" customHeight="1">
      <c r="A530" s="73">
        <v>41540</v>
      </c>
      <c r="B530" s="74" t="s">
        <v>353</v>
      </c>
      <c r="C530" s="75" t="s">
        <v>29</v>
      </c>
      <c r="D530" s="9" t="s">
        <v>41</v>
      </c>
      <c r="E530" s="9" t="s">
        <v>80</v>
      </c>
      <c r="F530" s="9" t="s">
        <v>80</v>
      </c>
      <c r="G530" s="9" t="s">
        <v>349</v>
      </c>
      <c r="H530" s="9" t="s">
        <v>34</v>
      </c>
      <c r="I530" s="9" t="s">
        <v>354</v>
      </c>
      <c r="J530" s="98">
        <f t="normal">IF(AE530="-","-",(AE530/AG530)*$AI$1)</f>
        <v>154.190740074859</v>
      </c>
      <c r="K530" s="98">
        <f t="normal">MAX(J530:J532)</f>
        <v>169.825445958035</v>
      </c>
      <c r="L530" s="74">
        <f t="normal">IF(A530=0,"",(K530-K531)/K531)</f>
        <v>0.101398474873295</v>
      </c>
      <c r="M530" s="98">
        <f t="normal">IF(J530="-","-",AVERAGE(J530:J532))</f>
        <v>162.008093016447</v>
      </c>
      <c r="N530" s="98">
        <f t="normal">IF(AF530="-","-",(AF530/AG530)*$AI$1)</f>
        <v>86.7374840090258</v>
      </c>
      <c r="O530" s="98">
        <f t="normal">MAX(N530:N532)</f>
        <v>100.538740196147</v>
      </c>
      <c r="P530" s="74">
        <f t="normal">IF(A530=0,"",(O530-O531)/O531)</f>
        <v>0.159115246940814</v>
      </c>
      <c r="Q530" s="98">
        <f t="normal">IF(N530="-","-",AVERAGE(N530:N532))</f>
        <v>93.6381121025863</v>
      </c>
      <c r="R530" s="74">
        <f t="normal">IF(Q530="-","-",Q530/M530)</f>
        <v>0.577984163378062</v>
      </c>
      <c r="S530" s="105">
        <v>7.875133697432</v>
      </c>
      <c r="T530" s="106">
        <f t="normal">AVERAGE(S530:S532)*10</f>
        <v>79.5903345152749</v>
      </c>
      <c r="U530" s="105">
        <f t="normal">((LARGE(S530:S532,1))-(SMALL(S530:S532,1)))/(((LARGE(S530:S532,1))+(SMALL(S530:S532,1)))/2)*100</f>
        <v>2.10829002306525</v>
      </c>
      <c r="V530" s="105">
        <f t="normal">100-Y530</f>
        <v>79.663461538461</v>
      </c>
      <c r="W530" s="106">
        <f t="normal">AVERAGE(V530:V532)*10</f>
        <v>797.208142485069</v>
      </c>
      <c r="X530" s="105">
        <f t="normal">((LARGE(V530:V532,1))-(SMALL(V530:V532,1)))/(((LARGE(V530:V532,1))+(SMALL(V530:V532,1)))/2)*100</f>
        <v>0.143883904314165</v>
      </c>
      <c r="Y530" s="105">
        <v>20.336538461539</v>
      </c>
      <c r="Z530" s="98" t="s">
        <v>34</v>
      </c>
      <c r="AA530" s="115" t="str">
        <f t="normal">IF(Z530="-","-",AVERAGE(Z530:Z532))</f>
        <v>-</v>
      </c>
      <c r="AB530" s="106" t="s">
        <v>34</v>
      </c>
      <c r="AC530" s="116" t="str">
        <f t="shared" ref="AC530" si="194">IF(AB530="-","-",AVERAGE(AB530:AB532))</f>
        <v>-</v>
      </c>
      <c r="AE530" s="114">
        <v>143.582988234524</v>
      </c>
      <c r="AF530" s="114">
        <v>80.7702663591456</v>
      </c>
      <c r="AG530" s="139">
        <v>1.0057</v>
      </c>
    </row>
    <row r="531" spans="1:33">
      <c r="A531" s="73"/>
      <c r="B531" s="74" t="s">
        <v>353</v>
      </c>
      <c r="C531" s="75"/>
      <c r="D531" s="9"/>
      <c r="E531" s="9"/>
      <c r="F531" s="9"/>
      <c r="G531" s="9"/>
      <c r="H531" s="9"/>
      <c r="I531" s="9"/>
      <c r="J531" s="98" t="s">
        <v>34</v>
      </c>
      <c r="K531" s="98">
        <f t="normal">MIN(J530:J532)</f>
        <v>154.190740074859</v>
      </c>
      <c r="L531" s="74"/>
      <c r="M531" s="98"/>
      <c r="N531" s="98" t="str">
        <f t="normal">IF(AF531="-","-",(AF531/AG530)*$AI$1)</f>
        <v>-</v>
      </c>
      <c r="O531" s="98">
        <f t="normal">MIN(N530:N532)</f>
        <v>86.7374840090258</v>
      </c>
      <c r="P531" s="74"/>
      <c r="Q531" s="98"/>
      <c r="R531" s="74"/>
      <c r="S531" s="105">
        <v>8.04293320562298</v>
      </c>
      <c r="T531" s="106"/>
      <c r="U531" s="105"/>
      <c r="V531" s="105">
        <f t="normal">100-Y531</f>
        <v>79.7781669585528</v>
      </c>
      <c r="W531" s="106"/>
      <c r="X531" s="105"/>
      <c r="Y531" s="105">
        <v>20.2218330414472</v>
      </c>
      <c r="Z531" s="98" t="s">
        <v>34</v>
      </c>
      <c r="AA531" s="115"/>
      <c r="AB531" s="106" t="s">
        <v>34</v>
      </c>
      <c r="AC531" s="116"/>
      <c r="AE531" s="114" t="s">
        <v>34</v>
      </c>
      <c r="AF531" s="114" t="s">
        <v>34</v>
      </c>
      <c r="AG531" s="140"/>
    </row>
    <row r="532" spans="1:33">
      <c r="A532" s="73"/>
      <c r="B532" s="74" t="s">
        <v>353</v>
      </c>
      <c r="C532" s="75"/>
      <c r="D532" s="9"/>
      <c r="E532" s="9"/>
      <c r="F532" s="9"/>
      <c r="G532" s="9"/>
      <c r="H532" s="9"/>
      <c r="I532" s="9"/>
      <c r="J532" s="98">
        <f t="normal">IF(AE532="-","-",(AE532/AG530)*$AI$1)</f>
        <v>169.825445958035</v>
      </c>
      <c r="K532" s="98"/>
      <c r="L532" s="74"/>
      <c r="M532" s="98"/>
      <c r="N532" s="98">
        <f t="normal">IF(AF532="-","-",(AF532/AG530)*$AI$1)</f>
        <v>100.538740196147</v>
      </c>
      <c r="O532" s="98"/>
      <c r="P532" s="74"/>
      <c r="Q532" s="98"/>
      <c r="R532" s="74"/>
      <c r="S532" s="105" t="s">
        <v>34</v>
      </c>
      <c r="T532" s="106"/>
      <c r="U532" s="105"/>
      <c r="V532" s="105" t="s">
        <v>34</v>
      </c>
      <c r="W532" s="106"/>
      <c r="X532" s="105"/>
      <c r="Y532" s="105" t="s">
        <v>34</v>
      </c>
      <c r="Z532" s="98" t="s">
        <v>34</v>
      </c>
      <c r="AA532" s="115"/>
      <c r="AB532" s="106" t="s">
        <v>34</v>
      </c>
      <c r="AC532" s="116"/>
      <c r="AE532" s="114">
        <v>158.142084259255</v>
      </c>
      <c r="AF532" s="114">
        <v>93.6220472363564</v>
      </c>
      <c r="AG532" s="141"/>
    </row>
    <row r="533" spans="1:33">
      <c r="A533" s="70">
        <v>41540</v>
      </c>
      <c r="B533" s="71" t="s">
        <v>355</v>
      </c>
      <c r="C533" s="80" t="s">
        <v>40</v>
      </c>
      <c r="D533" s="12" t="s">
        <v>41</v>
      </c>
      <c r="E533" s="12" t="s">
        <v>42</v>
      </c>
      <c r="F533" s="6" t="s">
        <v>253</v>
      </c>
      <c r="G533" s="6" t="s">
        <v>356</v>
      </c>
      <c r="H533" s="12" t="s">
        <v>357</v>
      </c>
      <c r="I533" s="6" t="s">
        <v>34</v>
      </c>
      <c r="J533" s="97">
        <f t="normal">IF(AE533="-","-",(AE533/AG533)*$AI$1)</f>
        <v>793.872260578086</v>
      </c>
      <c r="K533" s="97">
        <f t="normal">MAX(J533:J535)</f>
        <v>804.738691348524</v>
      </c>
      <c r="L533" s="71">
        <f t="normal">IF(A533=0,"",(K533-K534)/K534)</f>
        <v>0.0136878831898289</v>
      </c>
      <c r="M533" s="97">
        <f t="normal">IF(J533="-","-",AVERAGE(J533:J535))</f>
        <v>799.305475963305</v>
      </c>
      <c r="N533" s="97">
        <f t="normal">IF(AF533="-","-",(AF533/AG533)*$AI$1)</f>
        <v>579.361399380648</v>
      </c>
      <c r="O533" s="97">
        <f t="normal">MAX(N533:N535)</f>
        <v>579.361399380648</v>
      </c>
      <c r="P533" s="71">
        <f t="normal">IF(A533=0,"",(O533-O534)/O534)</f>
        <v>0.00940343344754714</v>
      </c>
      <c r="Q533" s="97">
        <f t="normal">IF(N533="-","-",AVERAGE(N533:N535))</f>
        <v>576.662782464641</v>
      </c>
      <c r="R533" s="71">
        <f t="normal">IF(Q533="-","-",Q533/M533)</f>
        <v>0.721454812716828</v>
      </c>
      <c r="S533" s="103">
        <v>2.20780604453494</v>
      </c>
      <c r="T533" s="104">
        <f t="normal">AVERAGE(S533:S535)*10</f>
        <v>22.0379158890423</v>
      </c>
      <c r="U533" s="103">
        <f t="normal">((LARGE(S533:S535,1))-(SMALL(S533:S535,1)))/(((LARGE(S533:S535,1))+(SMALL(S533:S535,1)))/2)*100</f>
        <v>0.364322620243865</v>
      </c>
      <c r="V533" s="103">
        <f t="normal">100-Y533</f>
        <v>94.8346738159083</v>
      </c>
      <c r="W533" s="104">
        <f t="normal">AVERAGE(V533:V535)*10</f>
        <v>945.945499388265</v>
      </c>
      <c r="X533" s="103">
        <f t="normal">((LARGE(V533:V535,1))-(SMALL(V533:V535,1)))/(((LARGE(V533:V535,1))+(SMALL(V533:V535,1)))/2)*100</f>
        <v>0.507690722641164</v>
      </c>
      <c r="Y533" s="103">
        <v>5.1653261840917</v>
      </c>
      <c r="Z533" s="97">
        <v>4245</v>
      </c>
      <c r="AA533" s="23">
        <f t="normal">IF(Z533="-","-",AVERAGE(Z533:Z535))</f>
        <v>4233.33333333333</v>
      </c>
      <c r="AB533" s="104">
        <v>5.6</v>
      </c>
      <c r="AC533" s="24">
        <f t="shared" ref="AC533" si="195">IF(AB533="-","-",AVERAGE(AB533:AB535))</f>
        <v>5.6</v>
      </c>
      <c r="AE533" s="114">
        <v>739.256789317945</v>
      </c>
      <c r="AF533" s="114">
        <v>539.50348088622</v>
      </c>
      <c r="AG533" s="135">
        <v>1.0057</v>
      </c>
    </row>
    <row r="534" spans="1:33">
      <c r="A534" s="70"/>
      <c r="B534" s="71" t="s">
        <v>355</v>
      </c>
      <c r="C534" s="82"/>
      <c r="D534" s="14"/>
      <c r="E534" s="14"/>
      <c r="F534" s="6"/>
      <c r="G534" s="6"/>
      <c r="H534" s="14"/>
      <c r="I534" s="6"/>
      <c r="J534" s="97">
        <f t="normal">IF(AE534="-","-",(AE534/AG533)*$AI$1)</f>
        <v>804.738691348524</v>
      </c>
      <c r="K534" s="97">
        <f t="normal">MIN(J533:J535)</f>
        <v>793.872260578086</v>
      </c>
      <c r="L534" s="71"/>
      <c r="M534" s="97"/>
      <c r="N534" s="97">
        <f t="normal">IF(AF534="-","-",(AF534/AG533)*$AI$1)</f>
        <v>573.964165548634</v>
      </c>
      <c r="O534" s="97">
        <f t="normal">MIN(N533:N535)</f>
        <v>573.964165548634</v>
      </c>
      <c r="P534" s="71"/>
      <c r="Q534" s="97"/>
      <c r="R534" s="71"/>
      <c r="S534" s="103">
        <v>2.19977713327353</v>
      </c>
      <c r="T534" s="104"/>
      <c r="U534" s="103"/>
      <c r="V534" s="103">
        <f t="normal">100-Y534</f>
        <v>94.3544260617447</v>
      </c>
      <c r="W534" s="104"/>
      <c r="X534" s="103"/>
      <c r="Y534" s="103">
        <v>5.64557393825528</v>
      </c>
      <c r="Z534" s="97">
        <v>4230</v>
      </c>
      <c r="AA534" s="23"/>
      <c r="AB534" s="104" t="s">
        <v>34</v>
      </c>
      <c r="AC534" s="24"/>
      <c r="AE534" s="114">
        <v>749.375649897417</v>
      </c>
      <c r="AF534" s="114">
        <v>534.477556752094</v>
      </c>
      <c r="AG534" s="135"/>
    </row>
    <row r="535" spans="1:33">
      <c r="A535" s="70"/>
      <c r="B535" s="71" t="s">
        <v>355</v>
      </c>
      <c r="C535" s="84"/>
      <c r="D535" s="17"/>
      <c r="E535" s="17"/>
      <c r="F535" s="6"/>
      <c r="G535" s="6"/>
      <c r="H535" s="17"/>
      <c r="I535" s="6"/>
      <c r="J535" s="97" t="str">
        <f t="normal">IF(AE535="-","-",(AE535/AG533)*$AI$1)</f>
        <v>-</v>
      </c>
      <c r="K535" s="97"/>
      <c r="L535" s="71"/>
      <c r="M535" s="97"/>
      <c r="N535" s="97" t="str">
        <f t="normal">IF(AF535="-","-",(AF535/AG533)*$AI$1)</f>
        <v>-</v>
      </c>
      <c r="O535" s="97"/>
      <c r="P535" s="71"/>
      <c r="Q535" s="97"/>
      <c r="R535" s="71"/>
      <c r="S535" s="103" t="s">
        <v>34</v>
      </c>
      <c r="T535" s="104"/>
      <c r="U535" s="103"/>
      <c r="V535" s="103" t="s">
        <v>34</v>
      </c>
      <c r="W535" s="104"/>
      <c r="X535" s="103"/>
      <c r="Y535" s="103" t="s">
        <v>34</v>
      </c>
      <c r="Z535" s="97">
        <v>4225</v>
      </c>
      <c r="AA535" s="23"/>
      <c r="AB535" s="104" t="s">
        <v>34</v>
      </c>
      <c r="AC535" s="24"/>
      <c r="AE535" s="114" t="s">
        <v>34</v>
      </c>
      <c r="AF535" s="114" t="s">
        <v>34</v>
      </c>
      <c r="AG535" s="135"/>
    </row>
    <row r="536" spans="1:33" s="44" customFormat="1" ht="15" customHeight="1">
      <c r="A536" s="60">
        <v>41563</v>
      </c>
      <c r="B536" s="61" t="s">
        <v>358</v>
      </c>
      <c r="C536" s="62" t="s">
        <v>29</v>
      </c>
      <c r="D536" s="63" t="s">
        <v>30</v>
      </c>
      <c r="E536" s="63" t="s">
        <v>31</v>
      </c>
      <c r="F536" s="63" t="s">
        <v>32</v>
      </c>
      <c r="G536" s="63" t="s">
        <v>33</v>
      </c>
      <c r="H536" s="63" t="s">
        <v>34</v>
      </c>
      <c r="I536" s="63" t="s">
        <v>34</v>
      </c>
      <c r="J536" s="94">
        <f t="normal">IF(AE536="-","-",(AE536/AG536)*$AI$1)</f>
        <v>80.8523416525803</v>
      </c>
      <c r="K536" s="94">
        <f t="normal">MAX(J536:J538)</f>
        <v>81.2174604752908</v>
      </c>
      <c r="L536" s="61">
        <f t="normal">IF(A536=0,"",(K536-K537)/K537)</f>
        <v>0.0470718538003599</v>
      </c>
      <c r="M536" s="94">
        <f t="normal">IF(J536="-","-",AVERAGE(J536:J538))</f>
        <v>79.8786914586855</v>
      </c>
      <c r="N536" s="94" t="str">
        <f t="normal">IF(AF536="-","-",(AF536/AG536)*$AI$1)</f>
        <v>-</v>
      </c>
      <c r="O536" s="94">
        <f t="normal">MAX(N536:N538)</f>
        <v>0</v>
      </c>
      <c r="P536" s="61" t="e">
        <v>#DIV/0!</v>
      </c>
      <c r="Q536" s="94" t="str">
        <f t="normal">IF(N536="-","-",AVERAGE(N536:N538))</f>
        <v>-</v>
      </c>
      <c r="R536" s="61" t="str">
        <f t="normal">IF(Q536="-","-",Q536/M536)</f>
        <v>-</v>
      </c>
      <c r="S536" s="101">
        <v>7.19436325838649</v>
      </c>
      <c r="T536" s="102">
        <f t="normal">AVERAGE(S536:S538)*10</f>
        <v>71.8883101916055</v>
      </c>
      <c r="U536" s="101">
        <f t="normal">((LARGE(S536:S538,1))-(SMALL(S536:S538,1)))/(((LARGE(S536:S538,1))+(SMALL(S536:S538,1)))/2)*100</f>
        <v>0.153912067516814</v>
      </c>
      <c r="V536" s="101">
        <f t="normal">100-Y536</f>
        <v>65.3409393826302</v>
      </c>
      <c r="W536" s="102">
        <f t="normal">AVERAGE(V536:V538)*10</f>
        <v>652.062541426201</v>
      </c>
      <c r="X536" s="101">
        <f t="normal">((LARGE(V536:V538,1))-(SMALL(V536:V538,1)))/(((LARGE(V536:V538,1))+(SMALL(V536:V538,1)))/2)*100</f>
        <v>0.413105281942938</v>
      </c>
      <c r="Y536" s="101">
        <v>34.6590606173698</v>
      </c>
      <c r="Z536" s="94" t="s">
        <v>34</v>
      </c>
      <c r="AA536" s="111" t="str">
        <f t="normal">IF(Z536="-","-",AVERAGE(Z536:Z538))</f>
        <v>-</v>
      </c>
      <c r="AB536" s="102" t="s">
        <v>34</v>
      </c>
      <c r="AC536" s="112" t="str">
        <f t="shared" ref="AC536" si="196">IF(AB536="-","-",AVERAGE(AB536:AB538))</f>
        <v>-</v>
      </c>
      <c r="AD536" s="113"/>
      <c r="AE536" s="94">
        <v>75.29</v>
      </c>
      <c r="AF536" s="94" t="s">
        <v>34</v>
      </c>
      <c r="AG536" s="134">
        <v>1.0057</v>
      </c>
    </row>
    <row r="537" spans="1:33" s="44" customFormat="1" customHeight="0">
      <c r="A537" s="60"/>
      <c r="B537" s="61" t="s">
        <v>358</v>
      </c>
      <c r="C537" s="62"/>
      <c r="D537" s="63"/>
      <c r="E537" s="63"/>
      <c r="F537" s="63"/>
      <c r="G537" s="63"/>
      <c r="H537" s="63"/>
      <c r="I537" s="63"/>
      <c r="J537" s="94">
        <f t="normal">IF(AE537="-","-",(AE537/AG536)*$AI$1)</f>
        <v>77.5662722481854</v>
      </c>
      <c r="K537" s="94">
        <f t="normal">MIN(J536:J538)</f>
        <v>77.5662722481854</v>
      </c>
      <c r="L537" s="61"/>
      <c r="M537" s="94"/>
      <c r="N537" s="94" t="str">
        <f t="normal">IF(AF537="-","-",(AF537/AG536)*$AI$1)</f>
        <v>-</v>
      </c>
      <c r="O537" s="94">
        <f t="normal">MIN(N536:N538)</f>
        <v>0</v>
      </c>
      <c r="P537" s="61"/>
      <c r="Q537" s="94"/>
      <c r="R537" s="61"/>
      <c r="S537" s="101">
        <v>7.18329877993461</v>
      </c>
      <c r="T537" s="102"/>
      <c r="U537" s="101"/>
      <c r="V537" s="101">
        <f t="normal">100-Y537</f>
        <v>65.0715689026099</v>
      </c>
      <c r="W537" s="102"/>
      <c r="X537" s="101"/>
      <c r="Y537" s="101">
        <v>34.9284310973901</v>
      </c>
      <c r="Z537" s="94" t="s">
        <v>34</v>
      </c>
      <c r="AA537" s="111"/>
      <c r="AB537" s="102" t="s">
        <v>34</v>
      </c>
      <c r="AC537" s="112"/>
      <c r="AD537" s="113"/>
      <c r="AE537" s="94">
        <v>72.23</v>
      </c>
      <c r="AF537" s="94" t="s">
        <v>34</v>
      </c>
      <c r="AG537" s="134"/>
    </row>
    <row r="538" spans="1:33" s="44" customFormat="1" customHeight="0">
      <c r="A538" s="60"/>
      <c r="B538" s="61" t="s">
        <v>358</v>
      </c>
      <c r="C538" s="62"/>
      <c r="D538" s="63"/>
      <c r="E538" s="63"/>
      <c r="F538" s="63"/>
      <c r="G538" s="63"/>
      <c r="H538" s="63"/>
      <c r="I538" s="63"/>
      <c r="J538" s="94">
        <f t="normal">IF(AE538="-","-",(AE538/AG536)*$AI$1)</f>
        <v>81.2174604752908</v>
      </c>
      <c r="K538" s="94"/>
      <c r="L538" s="61"/>
      <c r="M538" s="94"/>
      <c r="N538" s="94" t="str">
        <f t="normal">IF(AF538="-","-",(AF538/AG536)*$AI$1)</f>
        <v>-</v>
      </c>
      <c r="O538" s="94"/>
      <c r="P538" s="61"/>
      <c r="Q538" s="94"/>
      <c r="R538" s="61"/>
      <c r="S538" s="101" t="s">
        <v>34</v>
      </c>
      <c r="T538" s="102"/>
      <c r="U538" s="101"/>
      <c r="V538" s="101" t="s">
        <v>34</v>
      </c>
      <c r="W538" s="102"/>
      <c r="X538" s="101"/>
      <c r="Y538" s="101" t="s">
        <v>34</v>
      </c>
      <c r="Z538" s="94" t="s">
        <v>34</v>
      </c>
      <c r="AA538" s="111"/>
      <c r="AB538" s="102" t="s">
        <v>34</v>
      </c>
      <c r="AC538" s="112"/>
      <c r="AD538" s="113"/>
      <c r="AE538" s="94">
        <v>75.63</v>
      </c>
      <c r="AF538" s="94" t="s">
        <v>34</v>
      </c>
      <c r="AG538" s="134"/>
    </row>
    <row r="539" spans="1:33" s="44" customFormat="1" ht="15" customHeight="1">
      <c r="A539" s="60">
        <v>41563</v>
      </c>
      <c r="B539" s="61" t="s">
        <v>359</v>
      </c>
      <c r="C539" s="62" t="s">
        <v>29</v>
      </c>
      <c r="D539" s="63" t="s">
        <v>30</v>
      </c>
      <c r="E539" s="63" t="s">
        <v>31</v>
      </c>
      <c r="F539" s="63" t="s">
        <v>32</v>
      </c>
      <c r="G539" s="63" t="s">
        <v>33</v>
      </c>
      <c r="H539" s="63" t="s">
        <v>34</v>
      </c>
      <c r="I539" s="63" t="s">
        <v>34</v>
      </c>
      <c r="J539" s="94">
        <f t="normal">IF(AE539="-","-",(AE539/AG539)*$AI$1)</f>
        <v>50.0105399224421</v>
      </c>
      <c r="K539" s="94">
        <f t="normal">MAX(J539:J541)</f>
        <v>56.1423883861987</v>
      </c>
      <c r="L539" s="61">
        <f t="normal">IF(A539=0,"",(K539-K540)/K540)</f>
        <v>0.122611123040584</v>
      </c>
      <c r="M539" s="94">
        <f t="normal">IF(J539="-","-",AVERAGE(J539:J541))</f>
        <v>52.9386496967286</v>
      </c>
      <c r="N539" s="94" t="str">
        <f t="normal">IF(AF539="-","-",(AF539/AG539)*$AI$1)</f>
        <v>-</v>
      </c>
      <c r="O539" s="94">
        <f t="normal">MAX(N539:N541)</f>
        <v>0</v>
      </c>
      <c r="P539" s="61" t="e">
        <v>#DIV/0!</v>
      </c>
      <c r="Q539" s="94" t="str">
        <f t="normal">IF(N539="-","-",AVERAGE(N539:N541))</f>
        <v>-</v>
      </c>
      <c r="R539" s="61" t="str">
        <f t="normal">IF(Q539="-","-",Q539/M539)</f>
        <v>-</v>
      </c>
      <c r="S539" s="101">
        <v>6.66200318921684</v>
      </c>
      <c r="T539" s="102">
        <f t="normal">AVERAGE(S539:S541)*10</f>
        <v>67.1446724397528</v>
      </c>
      <c r="U539" s="101">
        <f t="normal">((LARGE(S539:S541,1))-(SMALL(S539:S541,1)))/(((LARGE(S539:S541,1))+(SMALL(S539:S541,1)))/2)*100</f>
        <v>1.56271682777259</v>
      </c>
      <c r="V539" s="101">
        <f t="normal">100-Y539</f>
        <v>62.3461668736592</v>
      </c>
      <c r="W539" s="102">
        <f t="normal">AVERAGE(V539:V541)*10</f>
        <v>626.281594112843</v>
      </c>
      <c r="X539" s="101">
        <f t="normal">((LARGE(V539:V541,1))-(SMALL(V539:V541,1)))/(((LARGE(V539:V541,1))+(SMALL(V539:V541,1)))/2)*100</f>
        <v>0.90052953903126</v>
      </c>
      <c r="Y539" s="101">
        <v>37.6538331263408</v>
      </c>
      <c r="Z539" s="94" t="s">
        <v>34</v>
      </c>
      <c r="AA539" s="111" t="str">
        <f t="normal">IF(Z539="-","-",AVERAGE(Z539:Z541))</f>
        <v>-</v>
      </c>
      <c r="AB539" s="102" t="s">
        <v>34</v>
      </c>
      <c r="AC539" s="112" t="str">
        <f t="shared" ref="AC539" si="197">IF(AB539="-","-",AVERAGE(AB539:AB541))</f>
        <v>-</v>
      </c>
      <c r="AD539" s="113"/>
      <c r="AE539" s="94">
        <v>46.57</v>
      </c>
      <c r="AF539" s="94" t="s">
        <v>34</v>
      </c>
      <c r="AG539" s="134">
        <v>1.0057</v>
      </c>
    </row>
    <row r="540" spans="1:33" s="44" customFormat="1" customHeight="0">
      <c r="A540" s="60"/>
      <c r="B540" s="61" t="s">
        <v>359</v>
      </c>
      <c r="C540" s="62"/>
      <c r="D540" s="63"/>
      <c r="E540" s="63"/>
      <c r="F540" s="63"/>
      <c r="G540" s="63"/>
      <c r="H540" s="63"/>
      <c r="I540" s="63"/>
      <c r="J540" s="94">
        <f t="normal">IF(AE540="-","-",(AE540/AG539)*$AI$1)</f>
        <v>52.6630207815452</v>
      </c>
      <c r="K540" s="94">
        <f t="normal">MIN(J539:J541)</f>
        <v>50.0105399224421</v>
      </c>
      <c r="L540" s="61"/>
      <c r="M540" s="94"/>
      <c r="N540" s="94" t="str">
        <f t="normal">IF(AF540="-","-",(AF540/AG539)*$AI$1)</f>
        <v>-</v>
      </c>
      <c r="O540" s="94">
        <f t="normal">MIN(N539:N541)</f>
        <v>0</v>
      </c>
      <c r="P540" s="61"/>
      <c r="Q540" s="94"/>
      <c r="R540" s="61"/>
      <c r="S540" s="101">
        <v>6.76693129873372</v>
      </c>
      <c r="T540" s="102"/>
      <c r="U540" s="101"/>
      <c r="V540" s="101">
        <f t="normal">100-Y540</f>
        <v>62.9101519489094</v>
      </c>
      <c r="W540" s="102"/>
      <c r="X540" s="101"/>
      <c r="Y540" s="101">
        <v>37.0898480510906</v>
      </c>
      <c r="Z540" s="94" t="s">
        <v>34</v>
      </c>
      <c r="AA540" s="111"/>
      <c r="AB540" s="102" t="s">
        <v>34</v>
      </c>
      <c r="AC540" s="112"/>
      <c r="AD540" s="113"/>
      <c r="AE540" s="94">
        <v>49.04</v>
      </c>
      <c r="AF540" s="94" t="s">
        <v>34</v>
      </c>
      <c r="AG540" s="134"/>
    </row>
    <row r="541" spans="1:33" s="44" customFormat="1" customHeight="0">
      <c r="A541" s="60"/>
      <c r="B541" s="61" t="s">
        <v>359</v>
      </c>
      <c r="C541" s="62"/>
      <c r="D541" s="63"/>
      <c r="E541" s="63"/>
      <c r="F541" s="63"/>
      <c r="G541" s="63"/>
      <c r="H541" s="63"/>
      <c r="I541" s="63"/>
      <c r="J541" s="94">
        <f t="normal">IF(AE541="-","-",(AE541/AG539)*$AI$1)</f>
        <v>56.1423883861987</v>
      </c>
      <c r="K541" s="94"/>
      <c r="L541" s="61"/>
      <c r="M541" s="94"/>
      <c r="N541" s="94" t="str">
        <f t="normal">IF(AF541="-","-",(AF541/AG539)*$AI$1)</f>
        <v>-</v>
      </c>
      <c r="O541" s="94"/>
      <c r="P541" s="61"/>
      <c r="Q541" s="94"/>
      <c r="R541" s="61"/>
      <c r="S541" s="101" t="s">
        <v>34</v>
      </c>
      <c r="T541" s="102"/>
      <c r="U541" s="101"/>
      <c r="V541" s="101" t="s">
        <v>34</v>
      </c>
      <c r="W541" s="102"/>
      <c r="X541" s="101"/>
      <c r="Y541" s="101" t="s">
        <v>34</v>
      </c>
      <c r="Z541" s="94" t="s">
        <v>34</v>
      </c>
      <c r="AA541" s="111"/>
      <c r="AB541" s="102" t="s">
        <v>34</v>
      </c>
      <c r="AC541" s="112"/>
      <c r="AD541" s="113"/>
      <c r="AE541" s="94">
        <v>52.28</v>
      </c>
      <c r="AF541" s="94" t="s">
        <v>34</v>
      </c>
      <c r="AG541" s="134"/>
    </row>
    <row r="542" spans="1:33" s="44" customFormat="1" ht="15" customHeight="1">
      <c r="A542" s="60">
        <v>41563</v>
      </c>
      <c r="B542" s="61" t="s">
        <v>360</v>
      </c>
      <c r="C542" s="62" t="s">
        <v>29</v>
      </c>
      <c r="D542" s="63" t="s">
        <v>30</v>
      </c>
      <c r="E542" s="63" t="s">
        <v>31</v>
      </c>
      <c r="F542" s="63" t="s">
        <v>32</v>
      </c>
      <c r="G542" s="63" t="s">
        <v>33</v>
      </c>
      <c r="H542" s="63" t="s">
        <v>34</v>
      </c>
      <c r="I542" s="63" t="s">
        <v>34</v>
      </c>
      <c r="J542" s="94">
        <f t="normal">IF(AE542="-","-",(AE542/AG542)*$AI$1)</f>
        <v>86.13582579298</v>
      </c>
      <c r="K542" s="94">
        <f t="normal">MAX(J542:J544)</f>
        <v>101.052003579596</v>
      </c>
      <c r="L542" s="61">
        <f t="normal">IF(A542=0,"",(K542-K543)/K543)</f>
        <v>0.173170427627478</v>
      </c>
      <c r="M542" s="94">
        <f t="normal">IF(J542="-","-",AVERAGE(J542:J544))</f>
        <v>96.0620463358854</v>
      </c>
      <c r="N542" s="94" t="str">
        <f t="normal">IF(AF542="-","-",(AF542/AG542)*$AI$1)</f>
        <v>-</v>
      </c>
      <c r="O542" s="94">
        <f t="normal">MAX(N542:N544)</f>
        <v>0</v>
      </c>
      <c r="P542" s="61" t="e">
        <v>#DIV/0!</v>
      </c>
      <c r="Q542" s="94" t="str">
        <f t="normal">IF(N542="-","-",AVERAGE(N542:N544))</f>
        <v>-</v>
      </c>
      <c r="R542" s="61" t="str">
        <f t="normal">IF(Q542="-","-",Q542/M542)</f>
        <v>-</v>
      </c>
      <c r="S542" s="101">
        <v>2.51034429668408</v>
      </c>
      <c r="T542" s="102">
        <f t="normal">AVERAGE(S542:S544)*10</f>
        <v>26.1248246712607</v>
      </c>
      <c r="U542" s="101">
        <f t="normal">((LARGE(S542:S544,1))-(SMALL(S542:S544,1)))/(((LARGE(S542:S544,1))+(SMALL(S542:S544,1)))/2)*100</f>
        <v>7.81924255777685</v>
      </c>
      <c r="V542" s="101">
        <f t="normal">100-Y542</f>
        <v>63.8761116222014</v>
      </c>
      <c r="W542" s="102">
        <f t="normal">AVERAGE(V542:V544)*10</f>
        <v>648.463299742654</v>
      </c>
      <c r="X542" s="101">
        <f t="normal">((LARGE(V542:V544,1))-(SMALL(V542:V544,1)))/(((LARGE(V542:V544,1))+(SMALL(V542:V544,1)))/2)*100</f>
        <v>2.99236164158879</v>
      </c>
      <c r="Y542" s="101">
        <v>36.1238883777986</v>
      </c>
      <c r="Z542" s="94" t="s">
        <v>34</v>
      </c>
      <c r="AA542" s="111" t="str">
        <f t="normal">IF(Z542="-","-",AVERAGE(Z542:Z544))</f>
        <v>-</v>
      </c>
      <c r="AB542" s="102" t="s">
        <v>34</v>
      </c>
      <c r="AC542" s="112" t="str">
        <f t="shared" ref="AC542" si="198">IF(AB542="-","-",AVERAGE(AB542:AB544))</f>
        <v>-</v>
      </c>
      <c r="AD542" s="113"/>
      <c r="AE542" s="94">
        <v>80.21</v>
      </c>
      <c r="AF542" s="94" t="s">
        <v>34</v>
      </c>
      <c r="AG542" s="134">
        <v>1.0057</v>
      </c>
    </row>
    <row r="543" spans="1:33" s="44" customFormat="1" customHeight="0">
      <c r="A543" s="60"/>
      <c r="B543" s="61" t="s">
        <v>360</v>
      </c>
      <c r="C543" s="62"/>
      <c r="D543" s="63"/>
      <c r="E543" s="63"/>
      <c r="F543" s="63"/>
      <c r="G543" s="63"/>
      <c r="H543" s="63"/>
      <c r="I543" s="63"/>
      <c r="J543" s="94">
        <f t="normal">IF(AE543="-","-",(AE543/AG542)*$AI$1)</f>
        <v>101.052003579596</v>
      </c>
      <c r="K543" s="94">
        <f t="normal">MIN(J542:J544)</f>
        <v>86.13582579298</v>
      </c>
      <c r="L543" s="61"/>
      <c r="M543" s="94"/>
      <c r="N543" s="94" t="str">
        <f t="normal">IF(AF543="-","-",(AF543/AG542)*$AI$1)</f>
        <v>-</v>
      </c>
      <c r="O543" s="94">
        <f t="normal">MIN(N542:N544)</f>
        <v>0</v>
      </c>
      <c r="P543" s="61"/>
      <c r="Q543" s="94"/>
      <c r="R543" s="61"/>
      <c r="S543" s="101">
        <v>2.71462063756806</v>
      </c>
      <c r="T543" s="102"/>
      <c r="U543" s="101"/>
      <c r="V543" s="101">
        <f t="normal">100-Y543</f>
        <v>65.8165483263294</v>
      </c>
      <c r="W543" s="102"/>
      <c r="X543" s="101"/>
      <c r="Y543" s="101">
        <v>34.1834516736706</v>
      </c>
      <c r="Z543" s="94" t="s">
        <v>34</v>
      </c>
      <c r="AA543" s="111"/>
      <c r="AB543" s="102" t="s">
        <v>34</v>
      </c>
      <c r="AC543" s="112"/>
      <c r="AD543" s="113"/>
      <c r="AE543" s="94">
        <v>94.1</v>
      </c>
      <c r="AF543" s="94" t="s">
        <v>34</v>
      </c>
      <c r="AG543" s="134"/>
    </row>
    <row r="544" spans="1:33" s="44" customFormat="1" customHeight="0">
      <c r="A544" s="60"/>
      <c r="B544" s="61" t="s">
        <v>360</v>
      </c>
      <c r="C544" s="62"/>
      <c r="D544" s="63"/>
      <c r="E544" s="63"/>
      <c r="F544" s="63"/>
      <c r="G544" s="63"/>
      <c r="H544" s="63"/>
      <c r="I544" s="63"/>
      <c r="J544" s="94">
        <f t="normal">IF(AE544="-","-",(AE544/AG542)*$AI$1)</f>
        <v>100.99830963508</v>
      </c>
      <c r="K544" s="94"/>
      <c r="L544" s="61"/>
      <c r="M544" s="94"/>
      <c r="N544" s="94" t="str">
        <f t="normal">IF(AF544="-","-",(AF544/AG542)*$AI$1)</f>
        <v>-</v>
      </c>
      <c r="O544" s="94"/>
      <c r="P544" s="61"/>
      <c r="Q544" s="94"/>
      <c r="R544" s="61"/>
      <c r="S544" s="101" t="s">
        <v>34</v>
      </c>
      <c r="T544" s="102"/>
      <c r="U544" s="101"/>
      <c r="V544" s="101" t="s">
        <v>34</v>
      </c>
      <c r="W544" s="102"/>
      <c r="X544" s="101"/>
      <c r="Y544" s="101" t="s">
        <v>34</v>
      </c>
      <c r="Z544" s="94" t="s">
        <v>34</v>
      </c>
      <c r="AA544" s="111"/>
      <c r="AB544" s="102" t="s">
        <v>34</v>
      </c>
      <c r="AC544" s="112"/>
      <c r="AD544" s="113"/>
      <c r="AE544" s="94">
        <v>94.05</v>
      </c>
      <c r="AF544" s="94" t="s">
        <v>34</v>
      </c>
      <c r="AG544" s="134"/>
    </row>
    <row r="545" spans="1:33" s="44" customFormat="1" ht="15" customHeight="1">
      <c r="A545" s="60">
        <v>41563</v>
      </c>
      <c r="B545" s="61" t="s">
        <v>361</v>
      </c>
      <c r="C545" s="62" t="s">
        <v>29</v>
      </c>
      <c r="D545" s="63" t="s">
        <v>30</v>
      </c>
      <c r="E545" s="63" t="s">
        <v>31</v>
      </c>
      <c r="F545" s="63" t="s">
        <v>32</v>
      </c>
      <c r="G545" s="63" t="s">
        <v>33</v>
      </c>
      <c r="H545" s="63" t="s">
        <v>34</v>
      </c>
      <c r="I545" s="63" t="s">
        <v>34</v>
      </c>
      <c r="J545" s="94">
        <f t="normal">IF(AE545="-","-",(AE545/AG545)*$AI$1)</f>
        <v>132.50591627722</v>
      </c>
      <c r="K545" s="94">
        <f t="normal">MAX(J545:J547)</f>
        <v>132.50591627722</v>
      </c>
      <c r="L545" s="61">
        <f t="normal">IF(A545=0,"",(K545-K546)/K546)</f>
        <v>0.0253448562406515</v>
      </c>
      <c r="M545" s="94">
        <f t="normal">IF(J545="-","-",AVERAGE(J545:J547))</f>
        <v>131.228000397733</v>
      </c>
      <c r="N545" s="94" t="str">
        <f t="normal">IF(AF545="-","-",(AF545/AG545)*$AI$1)</f>
        <v>-</v>
      </c>
      <c r="O545" s="94">
        <f t="normal">MAX(N545:N547)</f>
        <v>0</v>
      </c>
      <c r="P545" s="61" t="e">
        <v>#DIV/0!</v>
      </c>
      <c r="Q545" s="94" t="str">
        <f t="normal">IF(N545="-","-",AVERAGE(N545:N547))</f>
        <v>-</v>
      </c>
      <c r="R545" s="61" t="str">
        <f t="normal">IF(Q545="-","-",Q545/M545)</f>
        <v>-</v>
      </c>
      <c r="S545" s="101">
        <v>3.41205680521856</v>
      </c>
      <c r="T545" s="102">
        <f t="normal">AVERAGE(S545:S547)*10</f>
        <v>38.0028682052078</v>
      </c>
      <c r="U545" s="101">
        <f t="normal">((LARGE(S545:S547,1))-(SMALL(S545:S547,1)))/(((LARGE(S545:S547,1))+(SMALL(S545:S547,1)))/2)*100</f>
        <v>20.431616540407</v>
      </c>
      <c r="V545" s="101">
        <f t="normal">100-Y545</f>
        <v>62.6332677776622</v>
      </c>
      <c r="W545" s="102">
        <f t="normal">AVERAGE(V545:V547)*10</f>
        <v>653.145425678136</v>
      </c>
      <c r="X545" s="101">
        <f t="normal">((LARGE(V545:V547,1))-(SMALL(V545:V547,1)))/(((LARGE(V545:V547,1))+(SMALL(V545:V547,1)))/2)*100</f>
        <v>8.21034545979568</v>
      </c>
      <c r="Y545" s="101">
        <v>37.3667322223378</v>
      </c>
      <c r="Z545" s="94" t="s">
        <v>34</v>
      </c>
      <c r="AA545" s="111" t="str">
        <f t="normal">IF(Z545="-","-",AVERAGE(Z545:Z547))</f>
        <v>-</v>
      </c>
      <c r="AB545" s="102" t="s">
        <v>34</v>
      </c>
      <c r="AC545" s="112" t="str">
        <f t="shared" ref="AC545" si="199">IF(AB545="-","-",AVERAGE(AB545:AB547))</f>
        <v>-</v>
      </c>
      <c r="AD545" s="113"/>
      <c r="AE545" s="94">
        <v>123.39</v>
      </c>
      <c r="AF545" s="94" t="s">
        <v>34</v>
      </c>
      <c r="AG545" s="134">
        <v>1.0057</v>
      </c>
    </row>
    <row r="546" spans="1:33" s="44" customFormat="1" customHeight="0">
      <c r="A546" s="60"/>
      <c r="B546" s="61" t="s">
        <v>361</v>
      </c>
      <c r="C546" s="62"/>
      <c r="D546" s="63"/>
      <c r="E546" s="63"/>
      <c r="F546" s="63"/>
      <c r="G546" s="63"/>
      <c r="H546" s="63"/>
      <c r="I546" s="63"/>
      <c r="J546" s="94">
        <f t="normal">IF(AE546="-","-",(AE546/AG545)*$AI$1)</f>
        <v>129.230585661728</v>
      </c>
      <c r="K546" s="94">
        <f t="normal">MIN(J545:J547)</f>
        <v>129.230585661728</v>
      </c>
      <c r="L546" s="61"/>
      <c r="M546" s="94"/>
      <c r="N546" s="94" t="str">
        <f t="normal">IF(AF546="-","-",(AF546/AG545)*$AI$1)</f>
        <v>-</v>
      </c>
      <c r="O546" s="94">
        <f t="normal">MIN(N545:N547)</f>
        <v>0</v>
      </c>
      <c r="P546" s="61"/>
      <c r="Q546" s="94"/>
      <c r="R546" s="61"/>
      <c r="S546" s="101">
        <v>4.18851683582299</v>
      </c>
      <c r="T546" s="102"/>
      <c r="U546" s="101"/>
      <c r="V546" s="101">
        <f t="normal">100-Y546</f>
        <v>67.995817357965</v>
      </c>
      <c r="W546" s="102"/>
      <c r="X546" s="101"/>
      <c r="Y546" s="101">
        <v>32.004182642035</v>
      </c>
      <c r="Z546" s="94" t="s">
        <v>34</v>
      </c>
      <c r="AA546" s="111"/>
      <c r="AB546" s="102" t="s">
        <v>34</v>
      </c>
      <c r="AC546" s="112"/>
      <c r="AD546" s="113"/>
      <c r="AE546" s="94">
        <v>120.34</v>
      </c>
      <c r="AF546" s="94" t="s">
        <v>34</v>
      </c>
      <c r="AG546" s="134"/>
    </row>
    <row r="547" spans="1:33" s="44" customFormat="1" customHeight="0">
      <c r="A547" s="60"/>
      <c r="B547" s="61" t="s">
        <v>361</v>
      </c>
      <c r="C547" s="62"/>
      <c r="D547" s="63"/>
      <c r="E547" s="63"/>
      <c r="F547" s="63"/>
      <c r="G547" s="63"/>
      <c r="H547" s="63"/>
      <c r="I547" s="63"/>
      <c r="J547" s="94">
        <f t="normal">IF(AE547="-","-",(AE547/AG545)*$AI$1)</f>
        <v>131.947499254251</v>
      </c>
      <c r="K547" s="94"/>
      <c r="L547" s="61"/>
      <c r="M547" s="94"/>
      <c r="N547" s="94" t="str">
        <f t="normal">IF(AF547="-","-",(AF547/AG545)*$AI$1)</f>
        <v>-</v>
      </c>
      <c r="O547" s="94"/>
      <c r="P547" s="61"/>
      <c r="Q547" s="94"/>
      <c r="R547" s="61"/>
      <c r="S547" s="101" t="s">
        <v>34</v>
      </c>
      <c r="T547" s="102"/>
      <c r="U547" s="101"/>
      <c r="V547" s="101" t="s">
        <v>34</v>
      </c>
      <c r="W547" s="102"/>
      <c r="X547" s="101"/>
      <c r="Y547" s="101" t="s">
        <v>34</v>
      </c>
      <c r="Z547" s="94" t="s">
        <v>34</v>
      </c>
      <c r="AA547" s="111"/>
      <c r="AB547" s="102" t="s">
        <v>34</v>
      </c>
      <c r="AC547" s="112"/>
      <c r="AD547" s="113"/>
      <c r="AE547" s="94">
        <v>122.87</v>
      </c>
      <c r="AF547" s="94" t="s">
        <v>34</v>
      </c>
      <c r="AG547" s="134"/>
    </row>
    <row r="548" spans="1:33" s="44" customFormat="1" ht="15" customHeight="1">
      <c r="A548" s="60">
        <v>41563</v>
      </c>
      <c r="B548" s="61" t="s">
        <v>362</v>
      </c>
      <c r="C548" s="62" t="s">
        <v>29</v>
      </c>
      <c r="D548" s="63" t="s">
        <v>30</v>
      </c>
      <c r="E548" s="63" t="s">
        <v>31</v>
      </c>
      <c r="F548" s="63" t="s">
        <v>37</v>
      </c>
      <c r="G548" s="63" t="s">
        <v>140</v>
      </c>
      <c r="H548" s="63" t="s">
        <v>34</v>
      </c>
      <c r="I548" s="63" t="s">
        <v>34</v>
      </c>
      <c r="J548" s="94">
        <f t="normal">IF(AE548="-","-",(AE548/AG548)*$AI$1)</f>
        <v>630.441811352833</v>
      </c>
      <c r="K548" s="94">
        <f t="normal">MAX(J548:J550)</f>
        <v>630.441811352833</v>
      </c>
      <c r="L548" s="61">
        <f t="normal">IF(A548=0,"",(K548-K549)/K549)</f>
        <v>0.0964572102142926</v>
      </c>
      <c r="M548" s="94">
        <f t="normal">IF(J548="-","-",AVERAGE(J548:J550))</f>
        <v>602.711290836828</v>
      </c>
      <c r="N548" s="94">
        <f t="normal">IF(AF548="-","-",(AF548/AG548)*$AI$1)</f>
        <v>291.728525730888</v>
      </c>
      <c r="O548" s="94">
        <f t="normal">MAX(N548:N550)</f>
        <v>291.728525730888</v>
      </c>
      <c r="P548" s="61">
        <f t="normal">IF(A548=0,"",(O548-O549)/O549)</f>
        <v>0.350889938251588</v>
      </c>
      <c r="Q548" s="94">
        <f t="normal">IF(N548="-","-",AVERAGE(N548:N550))</f>
        <v>253.840685470405</v>
      </c>
      <c r="R548" s="61">
        <f t="normal">IF(Q548="-","-",Q548/M548)</f>
        <v>0.421164642722991</v>
      </c>
      <c r="S548" s="101">
        <v>94.6</v>
      </c>
      <c r="T548" s="102">
        <f t="normal">AVERAGE(S548:S550)*10</f>
        <v>946.433333333333</v>
      </c>
      <c r="U548" s="101">
        <f t="normal">((LARGE(S548:S550,1))-(SMALL(S548:S550,1)))/(((LARGE(S548:S550,1))+(SMALL(S548:S550,1)))/2)*100</f>
        <v>0.0950921865920053</v>
      </c>
      <c r="V548" s="101">
        <f t="shared" ref="V548:V561" si="200">100-Y548</f>
        <v>99.99</v>
      </c>
      <c r="W548" s="102">
        <f t="normal">AVERAGE(V548:V550)*10</f>
        <v>999.9</v>
      </c>
      <c r="X548" s="101">
        <f t="normal">((LARGE(V548:V550,1))-(SMALL(V548:V550,1)))/(((LARGE(V548:V550,1))+(SMALL(V548:V550,1)))/2)*100</f>
        <v>0</v>
      </c>
      <c r="Y548" s="101">
        <v>0.01</v>
      </c>
      <c r="Z548" s="94" t="s">
        <v>34</v>
      </c>
      <c r="AA548" s="111" t="str">
        <f t="normal">IF(Z548="-","-",AVERAGE(Z548:Z550))</f>
        <v>-</v>
      </c>
      <c r="AB548" s="102" t="s">
        <v>34</v>
      </c>
      <c r="AC548" s="112" t="str">
        <f t="shared" ref="AC548" si="201">IF(AB548="-","-",AVERAGE(AB548:AB550))</f>
        <v>-</v>
      </c>
      <c r="AD548" s="113"/>
      <c r="AE548" s="94">
        <v>587.06974970143</v>
      </c>
      <c r="AF548" s="94">
        <v>271.658683636624</v>
      </c>
      <c r="AG548" s="134">
        <v>1.0057</v>
      </c>
    </row>
    <row r="549" spans="1:33" s="44" customFormat="1" customHeight="0">
      <c r="A549" s="60"/>
      <c r="B549" s="61" t="s">
        <v>362</v>
      </c>
      <c r="C549" s="62"/>
      <c r="D549" s="63"/>
      <c r="E549" s="63"/>
      <c r="F549" s="63"/>
      <c r="G549" s="63"/>
      <c r="H549" s="63"/>
      <c r="I549" s="63"/>
      <c r="J549" s="94">
        <f t="normal">IF(AE549="-","-",(AE549/AG548)*$AI$1)</f>
        <v>574.980770320822</v>
      </c>
      <c r="K549" s="94">
        <f t="normal">MIN(J548:J550)</f>
        <v>574.980770320822</v>
      </c>
      <c r="L549" s="61"/>
      <c r="M549" s="94"/>
      <c r="N549" s="94">
        <f t="normal">IF(AF549="-","-",(AF549/AG548)*$AI$1)</f>
        <v>215.952845209923</v>
      </c>
      <c r="O549" s="94">
        <f t="normal">MIN(N548:N550)</f>
        <v>215.952845209923</v>
      </c>
      <c r="P549" s="61"/>
      <c r="Q549" s="94"/>
      <c r="R549" s="61"/>
      <c r="S549" s="101">
        <v>94.69</v>
      </c>
      <c r="T549" s="102"/>
      <c r="U549" s="101"/>
      <c r="V549" s="101">
        <f t="shared" si="200"/>
        <v>99.99</v>
      </c>
      <c r="W549" s="102"/>
      <c r="X549" s="101"/>
      <c r="Y549" s="101">
        <v>0.01</v>
      </c>
      <c r="Z549" s="94" t="s">
        <v>34</v>
      </c>
      <c r="AA549" s="111"/>
      <c r="AB549" s="102" t="s">
        <v>34</v>
      </c>
      <c r="AC549" s="112"/>
      <c r="AD549" s="113"/>
      <c r="AE549" s="94">
        <v>535.424222881158</v>
      </c>
      <c r="AF549" s="94">
        <v>201.096089284833</v>
      </c>
      <c r="AG549" s="134"/>
    </row>
    <row r="550" spans="1:33" s="44" customFormat="1" customHeight="0">
      <c r="A550" s="60"/>
      <c r="B550" s="61" t="s">
        <v>362</v>
      </c>
      <c r="C550" s="62"/>
      <c r="D550" s="63"/>
      <c r="E550" s="63"/>
      <c r="F550" s="63"/>
      <c r="G550" s="63"/>
      <c r="H550" s="63"/>
      <c r="I550" s="63"/>
      <c r="J550" s="94" t="str">
        <f t="normal">IF(AE550="-","-",(AE550/AG548)*$AI$1)</f>
        <v>-</v>
      </c>
      <c r="K550" s="94"/>
      <c r="L550" s="61"/>
      <c r="M550" s="94"/>
      <c r="N550" s="94" t="str">
        <f t="normal">IF(AF550="-","-",(AF550/AG548)*$AI$1)</f>
        <v>-</v>
      </c>
      <c r="O550" s="94"/>
      <c r="P550" s="61"/>
      <c r="Q550" s="94"/>
      <c r="R550" s="61"/>
      <c r="S550" s="101">
        <v>94.64</v>
      </c>
      <c r="T550" s="102"/>
      <c r="U550" s="101"/>
      <c r="V550" s="101">
        <f t="shared" si="200"/>
        <v>99.99</v>
      </c>
      <c r="W550" s="102"/>
      <c r="X550" s="101"/>
      <c r="Y550" s="101">
        <v>0.01</v>
      </c>
      <c r="Z550" s="94" t="s">
        <v>34</v>
      </c>
      <c r="AA550" s="111"/>
      <c r="AB550" s="102" t="s">
        <v>34</v>
      </c>
      <c r="AC550" s="112"/>
      <c r="AD550" s="113"/>
      <c r="AE550" s="94" t="s">
        <v>34</v>
      </c>
      <c r="AF550" s="94" t="s">
        <v>34</v>
      </c>
      <c r="AG550" s="134"/>
    </row>
    <row r="551" spans="1:33" s="44" customFormat="1" ht="15" customHeight="1">
      <c r="A551" s="60">
        <v>41563</v>
      </c>
      <c r="B551" s="61" t="s">
        <v>363</v>
      </c>
      <c r="C551" s="62" t="s">
        <v>29</v>
      </c>
      <c r="D551" s="63" t="s">
        <v>30</v>
      </c>
      <c r="E551" s="63" t="s">
        <v>31</v>
      </c>
      <c r="F551" s="63" t="s">
        <v>37</v>
      </c>
      <c r="G551" s="63" t="s">
        <v>140</v>
      </c>
      <c r="H551" s="63" t="s">
        <v>34</v>
      </c>
      <c r="I551" s="63" t="s">
        <v>34</v>
      </c>
      <c r="J551" s="94">
        <f t="normal">IF(AE551="-","-",(AE551/AG551)*$AI$1)</f>
        <v>576.606493505791</v>
      </c>
      <c r="K551" s="94">
        <f t="normal">MAX(J551:J553)</f>
        <v>699.619361641924</v>
      </c>
      <c r="L551" s="61">
        <f t="normal">IF(A551=0,"",(K551-K552)/K552)</f>
        <v>0.213339373596385</v>
      </c>
      <c r="M551" s="94">
        <f t="normal">IF(J551="-","-",AVERAGE(J551:J553))</f>
        <v>639.781536272087</v>
      </c>
      <c r="N551" s="94">
        <f t="normal">IF(AF551="-","-",(AF551/AG551)*$AI$1)</f>
        <v>309.991379657897</v>
      </c>
      <c r="O551" s="94">
        <f t="normal">MAX(N551:N553)</f>
        <v>387.071073709191</v>
      </c>
      <c r="P551" s="61">
        <f t="normal">IF(A551=0,"",(O551-O552)/O552)</f>
        <v>0.24865108873788</v>
      </c>
      <c r="Q551" s="94">
        <f t="normal">IF(N551="-","-",AVERAGE(N551:N553))</f>
        <v>351.17603899067</v>
      </c>
      <c r="R551" s="61">
        <f t="normal">IF(Q551="-","-",Q551/M551)</f>
        <v>0.548899927679878</v>
      </c>
      <c r="S551" s="101">
        <v>94.6</v>
      </c>
      <c r="T551" s="102">
        <f t="normal">AVERAGE(S551:S553)*10</f>
        <v>946.433333333333</v>
      </c>
      <c r="U551" s="101">
        <f t="normal">((LARGE(S551:S553,1))-(SMALL(S551:S553,1)))/(((LARGE(S551:S553,1))+(SMALL(S551:S553,1)))/2)*100</f>
        <v>0.0950921865920053</v>
      </c>
      <c r="V551" s="101">
        <f t="shared" si="200"/>
        <v>99.99</v>
      </c>
      <c r="W551" s="102">
        <f t="normal">AVERAGE(V551:V553)*10</f>
        <v>999.9</v>
      </c>
      <c r="X551" s="101">
        <f t="normal">((LARGE(V551:V553,1))-(SMALL(V551:V553,1)))/(((LARGE(V551:V553,1))+(SMALL(V551:V553,1)))/2)*100</f>
        <v>0</v>
      </c>
      <c r="Y551" s="101">
        <v>0.01</v>
      </c>
      <c r="Z551" s="94" t="s">
        <v>34</v>
      </c>
      <c r="AA551" s="111" t="str">
        <f t="normal">IF(Z551="-","-",AVERAGE(Z551:Z553))</f>
        <v>-</v>
      </c>
      <c r="AB551" s="102" t="s">
        <v>34</v>
      </c>
      <c r="AC551" s="112" t="str">
        <f t="shared" ref="AC551" si="202">IF(AB551="-","-",AVERAGE(AB551:AB553))</f>
        <v>-</v>
      </c>
      <c r="AD551" s="113"/>
      <c r="AE551" s="94">
        <v>536.938102332198</v>
      </c>
      <c r="AF551" s="94">
        <v>288.665120853655</v>
      </c>
      <c r="AG551" s="134">
        <v>1.0057</v>
      </c>
    </row>
    <row r="552" spans="1:33" s="44" customFormat="1" customHeight="0">
      <c r="A552" s="60"/>
      <c r="B552" s="61" t="s">
        <v>363</v>
      </c>
      <c r="C552" s="62"/>
      <c r="D552" s="63"/>
      <c r="E552" s="63"/>
      <c r="F552" s="63"/>
      <c r="G552" s="63"/>
      <c r="H552" s="63"/>
      <c r="I552" s="63"/>
      <c r="J552" s="94">
        <f t="normal">IF(AE552="-","-",(AE552/AG551)*$AI$1)</f>
        <v>643.118753668545</v>
      </c>
      <c r="K552" s="94">
        <f t="normal">MIN(J551:J553)</f>
        <v>576.606493505791</v>
      </c>
      <c r="L552" s="61"/>
      <c r="M552" s="94"/>
      <c r="N552" s="94">
        <f t="normal">IF(AF552="-","-",(AF552/AG551)*$AI$1)</f>
        <v>356.465663604921</v>
      </c>
      <c r="O552" s="94">
        <f t="normal">MIN(N551:N553)</f>
        <v>309.991379657897</v>
      </c>
      <c r="P552" s="61"/>
      <c r="Q552" s="94"/>
      <c r="R552" s="61"/>
      <c r="S552" s="101">
        <v>94.69</v>
      </c>
      <c r="T552" s="102"/>
      <c r="U552" s="101"/>
      <c r="V552" s="101">
        <f t="shared" si="200"/>
        <v>99.99</v>
      </c>
      <c r="W552" s="102"/>
      <c r="X552" s="101"/>
      <c r="Y552" s="101">
        <v>0.01</v>
      </c>
      <c r="Z552" s="94" t="s">
        <v>34</v>
      </c>
      <c r="AA552" s="111"/>
      <c r="AB552" s="102" t="s">
        <v>34</v>
      </c>
      <c r="AC552" s="112"/>
      <c r="AD552" s="113"/>
      <c r="AE552" s="94">
        <v>598.874565337459</v>
      </c>
      <c r="AF552" s="94">
        <v>331.942146192101</v>
      </c>
      <c r="AG552" s="134"/>
    </row>
    <row r="553" spans="1:33" s="44" customFormat="1" customHeight="0">
      <c r="A553" s="60"/>
      <c r="B553" s="61" t="s">
        <v>363</v>
      </c>
      <c r="C553" s="62"/>
      <c r="D553" s="63"/>
      <c r="E553" s="63"/>
      <c r="F553" s="63"/>
      <c r="G553" s="63"/>
      <c r="H553" s="63"/>
      <c r="I553" s="63"/>
      <c r="J553" s="94">
        <f t="normal">IF(AE553="-","-",(AE553/AG551)*$AI$1)</f>
        <v>699.619361641924</v>
      </c>
      <c r="K553" s="94"/>
      <c r="L553" s="61"/>
      <c r="M553" s="94"/>
      <c r="N553" s="94">
        <f t="normal">IF(AF553="-","-",(AF553/AG551)*$AI$1)</f>
        <v>387.071073709191</v>
      </c>
      <c r="O553" s="94"/>
      <c r="P553" s="61"/>
      <c r="Q553" s="94"/>
      <c r="R553" s="61"/>
      <c r="S553" s="101">
        <v>94.64</v>
      </c>
      <c r="T553" s="102"/>
      <c r="U553" s="101"/>
      <c r="V553" s="101">
        <f t="shared" si="200"/>
        <v>99.99</v>
      </c>
      <c r="W553" s="102"/>
      <c r="X553" s="101"/>
      <c r="Y553" s="101">
        <v>0.01</v>
      </c>
      <c r="Z553" s="94" t="s">
        <v>34</v>
      </c>
      <c r="AA553" s="111"/>
      <c r="AB553" s="102" t="s">
        <v>34</v>
      </c>
      <c r="AC553" s="112"/>
      <c r="AD553" s="113"/>
      <c r="AE553" s="94">
        <v>651.488140743781</v>
      </c>
      <c r="AF553" s="94">
        <v>360.442017434568</v>
      </c>
      <c r="AG553" s="134"/>
    </row>
    <row r="554" spans="1:33" s="44" customFormat="1" ht="15" customHeight="1">
      <c r="A554" s="60">
        <v>41563</v>
      </c>
      <c r="B554" s="61" t="s">
        <v>364</v>
      </c>
      <c r="C554" s="62" t="s">
        <v>29</v>
      </c>
      <c r="D554" s="63" t="s">
        <v>30</v>
      </c>
      <c r="E554" s="63" t="s">
        <v>31</v>
      </c>
      <c r="F554" s="63" t="s">
        <v>37</v>
      </c>
      <c r="G554" s="63" t="s">
        <v>140</v>
      </c>
      <c r="H554" s="63" t="s">
        <v>34</v>
      </c>
      <c r="I554" s="63" t="s">
        <v>34</v>
      </c>
      <c r="J554" s="94">
        <f t="normal">IF(AE554="-","-",(AE554/AG554)*$AI$1)</f>
        <v>758.631985402736</v>
      </c>
      <c r="K554" s="94">
        <f t="normal">MAX(J554:J556)</f>
        <v>758.631985402736</v>
      </c>
      <c r="L554" s="61">
        <f t="normal">IF(A554=0,"",(K554-K555)/K555)</f>
        <v>0.116066867350578</v>
      </c>
      <c r="M554" s="94">
        <f t="normal">IF(J554="-","-",AVERAGE(J554:J556))</f>
        <v>719.184511154768</v>
      </c>
      <c r="N554" s="94">
        <f t="normal">IF(AF554="-","-",(AF554/AG554)*$AI$1)</f>
        <v>352.327038182892</v>
      </c>
      <c r="O554" s="94">
        <f t="normal">MAX(N554:N556)</f>
        <v>352.327038182892</v>
      </c>
      <c r="P554" s="61">
        <f t="normal">IF(A554=0,"",(O554-O555)/O555)</f>
        <v>0.163517564464719</v>
      </c>
      <c r="Q554" s="94">
        <f t="normal">IF(N554="-","-",AVERAGE(N554:N556))</f>
        <v>327.569500807322</v>
      </c>
      <c r="R554" s="61">
        <f t="normal">IF(Q554="-","-",Q554/M554)</f>
        <v>0.455473519975223</v>
      </c>
      <c r="S554" s="101">
        <v>94.6</v>
      </c>
      <c r="T554" s="102">
        <f t="normal">AVERAGE(S554:S556)*10</f>
        <v>946.433333333333</v>
      </c>
      <c r="U554" s="101">
        <f t="normal">((LARGE(S554:S556,1))-(SMALL(S554:S556,1)))/(((LARGE(S554:S556,1))+(SMALL(S554:S556,1)))/2)*100</f>
        <v>0.0950921865920053</v>
      </c>
      <c r="V554" s="101">
        <f t="shared" si="200"/>
        <v>99.99</v>
      </c>
      <c r="W554" s="102">
        <f t="normal">AVERAGE(V554:V556)*10</f>
        <v>999.9</v>
      </c>
      <c r="X554" s="101">
        <f t="normal">((LARGE(V554:V556,1))-(SMALL(V554:V556,1)))/(((LARGE(V554:V556,1))+(SMALL(V554:V556,1)))/2)*100</f>
        <v>0</v>
      </c>
      <c r="Y554" s="101">
        <v>0.01</v>
      </c>
      <c r="Z554" s="94" t="s">
        <v>34</v>
      </c>
      <c r="AA554" s="111" t="str">
        <f t="normal">IF(Z554="-","-",AVERAGE(Z554:Z556))</f>
        <v>-</v>
      </c>
      <c r="AB554" s="102" t="s">
        <v>34</v>
      </c>
      <c r="AC554" s="112" t="str">
        <f t="shared" ref="AC554" si="203">IF(AB554="-","-",AVERAGE(AB554:AB556))</f>
        <v>-</v>
      </c>
      <c r="AD554" s="113"/>
      <c r="AE554" s="94">
        <v>706.440914555122</v>
      </c>
      <c r="AF554" s="94">
        <v>328.088242870865</v>
      </c>
      <c r="AG554" s="134">
        <v>1.0057</v>
      </c>
    </row>
    <row r="555" spans="1:33" s="44" customFormat="1" customHeight="0">
      <c r="A555" s="60"/>
      <c r="B555" s="61" t="s">
        <v>364</v>
      </c>
      <c r="C555" s="62"/>
      <c r="D555" s="63"/>
      <c r="E555" s="63"/>
      <c r="F555" s="63"/>
      <c r="G555" s="63"/>
      <c r="H555" s="63"/>
      <c r="I555" s="63"/>
      <c r="J555" s="94"/>
      <c r="K555" s="94">
        <f t="normal">MIN(J554:J556)</f>
        <v>679.7370369068</v>
      </c>
      <c r="L555" s="61"/>
      <c r="M555" s="94"/>
      <c r="N555" s="94" t="str">
        <f t="normal">IF(AF555="-","-",(AF555/AG554)*$AI$1)</f>
        <v>-</v>
      </c>
      <c r="O555" s="94">
        <f t="normal">MIN(N554:N556)</f>
        <v>302.811963431752</v>
      </c>
      <c r="P555" s="61"/>
      <c r="Q555" s="94"/>
      <c r="R555" s="61"/>
      <c r="S555" s="101">
        <v>94.69</v>
      </c>
      <c r="T555" s="102"/>
      <c r="U555" s="101"/>
      <c r="V555" s="101">
        <f t="shared" si="200"/>
        <v>99.99</v>
      </c>
      <c r="W555" s="102"/>
      <c r="X555" s="101"/>
      <c r="Y555" s="101">
        <v>0.01</v>
      </c>
      <c r="Z555" s="94" t="s">
        <v>34</v>
      </c>
      <c r="AA555" s="111"/>
      <c r="AB555" s="102" t="s">
        <v>34</v>
      </c>
      <c r="AC555" s="112"/>
      <c r="AD555" s="113"/>
      <c r="AE555" s="94" t="s">
        <v>34</v>
      </c>
      <c r="AF555" s="94" t="s">
        <v>34</v>
      </c>
      <c r="AG555" s="134"/>
    </row>
    <row r="556" spans="1:33" s="44" customFormat="1" customHeight="0">
      <c r="A556" s="60"/>
      <c r="B556" s="61" t="s">
        <v>364</v>
      </c>
      <c r="C556" s="62"/>
      <c r="D556" s="63"/>
      <c r="E556" s="63"/>
      <c r="F556" s="63"/>
      <c r="G556" s="63"/>
      <c r="H556" s="63"/>
      <c r="I556" s="63"/>
      <c r="J556" s="94">
        <f t="normal">IF(AE556="-","-",(AE556/AG554)*$AI$1)</f>
        <v>679.7370369068</v>
      </c>
      <c r="K556" s="94"/>
      <c r="L556" s="61"/>
      <c r="M556" s="94"/>
      <c r="N556" s="94">
        <f t="normal">IF(AF556="-","-",(AF556/AG554)*$AI$1)</f>
        <v>302.811963431752</v>
      </c>
      <c r="O556" s="94"/>
      <c r="P556" s="61"/>
      <c r="Q556" s="94"/>
      <c r="R556" s="61"/>
      <c r="S556" s="101">
        <v>94.64</v>
      </c>
      <c r="T556" s="102"/>
      <c r="U556" s="101"/>
      <c r="V556" s="101">
        <f t="shared" si="200"/>
        <v>99.99</v>
      </c>
      <c r="W556" s="102"/>
      <c r="X556" s="101"/>
      <c r="Y556" s="101">
        <v>0.01</v>
      </c>
      <c r="Z556" s="94" t="s">
        <v>34</v>
      </c>
      <c r="AA556" s="111"/>
      <c r="AB556" s="102" t="s">
        <v>34</v>
      </c>
      <c r="AC556" s="112"/>
      <c r="AD556" s="113"/>
      <c r="AE556" s="94">
        <v>632.973646312193</v>
      </c>
      <c r="AF556" s="94">
        <v>281.979621873438</v>
      </c>
      <c r="AG556" s="134"/>
    </row>
    <row r="557" spans="1:33" s="44" customFormat="1" ht="15" customHeight="1">
      <c r="A557" s="60">
        <v>41563</v>
      </c>
      <c r="B557" s="61" t="s">
        <v>365</v>
      </c>
      <c r="C557" s="62" t="s">
        <v>29</v>
      </c>
      <c r="D557" s="63" t="s">
        <v>30</v>
      </c>
      <c r="E557" s="63" t="s">
        <v>31</v>
      </c>
      <c r="F557" s="63" t="s">
        <v>37</v>
      </c>
      <c r="G557" s="63" t="s">
        <v>140</v>
      </c>
      <c r="H557" s="63" t="s">
        <v>34</v>
      </c>
      <c r="I557" s="63" t="s">
        <v>34</v>
      </c>
      <c r="J557" s="94">
        <f t="normal">IF(AE557="-","-",(AE557/AG557)*$AI$1)</f>
        <v>533.02492574594</v>
      </c>
      <c r="K557" s="94">
        <f t="normal">MAX(J557:J559)</f>
        <v>538.311930866626</v>
      </c>
      <c r="L557" s="61">
        <f t="normal">IF(A557=0,"",(K557-K558)/K558)</f>
        <v>0.155595970026154</v>
      </c>
      <c r="M557" s="94">
        <f t="normal">IF(J557="-","-",AVERAGE(J557:J559))</f>
        <v>512.389142625224</v>
      </c>
      <c r="N557" s="94">
        <f t="normal">IF(AF557="-","-",(AF557/AG557)*$AI$1)</f>
        <v>203.477496614519</v>
      </c>
      <c r="O557" s="94">
        <f t="normal">MAX(N557:N559)</f>
        <v>203.477496614519</v>
      </c>
      <c r="P557" s="61">
        <f t="normal">IF(A557=0,"",(O557-O558)/O558)</f>
        <v>0.425827404258352</v>
      </c>
      <c r="Q557" s="94">
        <f t="normal">IF(N557="-","-",AVERAGE(N557:N559))</f>
        <v>178.611348044557</v>
      </c>
      <c r="R557" s="61">
        <f t="normal">IF(Q557="-","-",Q557/M557)</f>
        <v>0.348585348880427</v>
      </c>
      <c r="S557" s="101">
        <v>94.6</v>
      </c>
      <c r="T557" s="102">
        <f t="normal">AVERAGE(S557:S559)*10</f>
        <v>946.433333333333</v>
      </c>
      <c r="U557" s="101">
        <f t="normal">((LARGE(S557:S559,1))-(SMALL(S557:S559,1)))/(((LARGE(S557:S559,1))+(SMALL(S557:S559,1)))/2)*100</f>
        <v>0.0950921865920053</v>
      </c>
      <c r="V557" s="101">
        <f t="shared" si="200"/>
        <v>99.99</v>
      </c>
      <c r="W557" s="102">
        <f t="normal">AVERAGE(V557:V559)*10</f>
        <v>999.9</v>
      </c>
      <c r="X557" s="101">
        <f t="normal">((LARGE(V557:V559,1))-(SMALL(V557:V559,1)))/(((LARGE(V557:V559,1))+(SMALL(V557:V559,1)))/2)*100</f>
        <v>0</v>
      </c>
      <c r="Y557" s="101">
        <v>0.01</v>
      </c>
      <c r="Z557" s="94" t="s">
        <v>34</v>
      </c>
      <c r="AA557" s="111" t="str">
        <f t="normal">IF(Z557="-","-",AVERAGE(Z557:Z559))</f>
        <v>-</v>
      </c>
      <c r="AB557" s="102" t="s">
        <v>34</v>
      </c>
      <c r="AC557" s="112" t="str">
        <f t="shared" ref="AC557" si="204">IF(AB557="-","-",AVERAGE(AB557:AB559))</f>
        <v>-</v>
      </c>
      <c r="AD557" s="113"/>
      <c r="AE557" s="94">
        <v>496.354785021011</v>
      </c>
      <c r="AF557" s="94">
        <v>189.478998467798</v>
      </c>
      <c r="AG557" s="134">
        <v>1.0057</v>
      </c>
    </row>
    <row r="558" spans="1:33" s="44" customFormat="1" customHeight="0">
      <c r="A558" s="60"/>
      <c r="B558" s="61" t="s">
        <v>365</v>
      </c>
      <c r="C558" s="62"/>
      <c r="D558" s="63"/>
      <c r="E558" s="63"/>
      <c r="F558" s="63"/>
      <c r="G558" s="63"/>
      <c r="H558" s="63"/>
      <c r="I558" s="63"/>
      <c r="J558" s="94">
        <f t="normal">IF(AE558="-","-",(AE558/AG557)*$AI$1)</f>
        <v>538.311930866626</v>
      </c>
      <c r="K558" s="94">
        <f t="normal">MIN(J557:J559)</f>
        <v>465.830571263106</v>
      </c>
      <c r="L558" s="61"/>
      <c r="M558" s="94"/>
      <c r="N558" s="94">
        <f t="normal">IF(AF558="-","-",(AF558/AG557)*$AI$1)</f>
        <v>189.648183234093</v>
      </c>
      <c r="O558" s="94">
        <f t="normal">MIN(N557:N559)</f>
        <v>142.708364285058</v>
      </c>
      <c r="P558" s="61"/>
      <c r="Q558" s="94"/>
      <c r="R558" s="61"/>
      <c r="S558" s="101">
        <v>94.69</v>
      </c>
      <c r="T558" s="102"/>
      <c r="U558" s="101"/>
      <c r="V558" s="101">
        <f t="shared" si="200"/>
        <v>99.99</v>
      </c>
      <c r="W558" s="102"/>
      <c r="X558" s="101"/>
      <c r="Y558" s="101">
        <v>0.01</v>
      </c>
      <c r="Z558" s="94" t="s">
        <v>34</v>
      </c>
      <c r="AA558" s="111"/>
      <c r="AB558" s="102" t="s">
        <v>34</v>
      </c>
      <c r="AC558" s="112"/>
      <c r="AD558" s="113"/>
      <c r="AE558" s="94">
        <v>501.278063770894</v>
      </c>
      <c r="AF558" s="94">
        <v>176.601090628266</v>
      </c>
      <c r="AG558" s="134"/>
    </row>
    <row r="559" spans="1:33" s="44" customFormat="1" customHeight="0">
      <c r="A559" s="60"/>
      <c r="B559" s="61" t="s">
        <v>365</v>
      </c>
      <c r="C559" s="62"/>
      <c r="D559" s="63"/>
      <c r="E559" s="63"/>
      <c r="F559" s="63"/>
      <c r="G559" s="63"/>
      <c r="H559" s="63"/>
      <c r="I559" s="63"/>
      <c r="J559" s="94">
        <f t="normal">IF(AE559="-","-",(AE559/AG557)*$AI$1)</f>
        <v>465.830571263106</v>
      </c>
      <c r="K559" s="94"/>
      <c r="L559" s="61"/>
      <c r="M559" s="94"/>
      <c r="N559" s="94">
        <f t="normal">IF(AF559="-","-",(AF559/AG557)*$AI$1)</f>
        <v>142.708364285058</v>
      </c>
      <c r="O559" s="94"/>
      <c r="P559" s="61"/>
      <c r="Q559" s="94"/>
      <c r="R559" s="61"/>
      <c r="S559" s="101">
        <v>94.64</v>
      </c>
      <c r="T559" s="102"/>
      <c r="U559" s="101"/>
      <c r="V559" s="101">
        <f t="shared" si="200"/>
        <v>99.99</v>
      </c>
      <c r="W559" s="102"/>
      <c r="X559" s="101"/>
      <c r="Y559" s="101">
        <v>0.01</v>
      </c>
      <c r="Z559" s="94" t="s">
        <v>34</v>
      </c>
      <c r="AA559" s="111"/>
      <c r="AB559" s="102" t="s">
        <v>34</v>
      </c>
      <c r="AC559" s="112"/>
      <c r="AD559" s="113"/>
      <c r="AE559" s="94">
        <v>433.783153258616</v>
      </c>
      <c r="AF559" s="94">
        <v>132.890557371743</v>
      </c>
      <c r="AG559" s="134"/>
    </row>
    <row r="560" spans="1:33" s="44" customFormat="1" ht="15" customHeight="1">
      <c r="A560" s="60">
        <v>41479</v>
      </c>
      <c r="B560" s="61" t="s">
        <v>366</v>
      </c>
      <c r="C560" s="62" t="s">
        <v>29</v>
      </c>
      <c r="D560" s="63" t="s">
        <v>30</v>
      </c>
      <c r="E560" s="63" t="s">
        <v>31</v>
      </c>
      <c r="F560" s="63" t="s">
        <v>32</v>
      </c>
      <c r="G560" s="63" t="s">
        <v>33</v>
      </c>
      <c r="H560" s="63" t="s">
        <v>34</v>
      </c>
      <c r="I560" s="63" t="s">
        <v>34</v>
      </c>
      <c r="J560" s="94">
        <f t="normal">IF(AE560="-","-",(AE560/AG560)*$AI$1)</f>
        <v>31.7331212091081</v>
      </c>
      <c r="K560" s="94">
        <f t="normal">MAX(J560:J562)</f>
        <v>33.2580292333698</v>
      </c>
      <c r="L560" s="61">
        <f t="normal">IF(A560=0,"",(K560-K561)/K561)</f>
        <v>0.0480541455160742</v>
      </c>
      <c r="M560" s="94">
        <f t="normal">IF(J560="-","-",AVERAGE(J560:J562))</f>
        <v>32.7067714030029</v>
      </c>
      <c r="N560" s="94" t="str">
        <f t="normal">IF(AF560="-","-",(AF560/AG560)*$AI$1)</f>
        <v>-</v>
      </c>
      <c r="O560" s="94">
        <f t="normal">MAX(N560:N562)</f>
        <v>0</v>
      </c>
      <c r="P560" s="61" t="e">
        <v>#DIV/0!</v>
      </c>
      <c r="Q560" s="94" t="str">
        <f t="normal">IF(N560="-","-",AVERAGE(N560:N562))</f>
        <v>-</v>
      </c>
      <c r="R560" s="61" t="str">
        <f t="normal">IF(Q560="-","-",Q560/M560)</f>
        <v>-</v>
      </c>
      <c r="S560" s="101">
        <v>3.14647007266249</v>
      </c>
      <c r="T560" s="102">
        <f t="normal">AVERAGE(S560:S562)*10</f>
        <v>32.0317742252912</v>
      </c>
      <c r="U560" s="101">
        <f t="normal">((LARGE(S560:S562,1))-(SMALL(S560:S562,1)))/(((LARGE(S560:S562,1))+(SMALL(S560:S562,1)))/2)*100</f>
        <v>3.54069365423104</v>
      </c>
      <c r="V560" s="101">
        <f t="shared" si="200"/>
        <v>53.4538919465346</v>
      </c>
      <c r="W560" s="102">
        <f t="normal">AVERAGE(V560:V562)*10</f>
        <v>539.026085980126</v>
      </c>
      <c r="X560" s="101">
        <f t="normal">((LARGE(V560:V562,1))-(SMALL(V560:V562,1)))/(((LARGE(V560:V562,1))+(SMALL(V560:V562,1)))/2)*100</f>
        <v>1.66491627455131</v>
      </c>
      <c r="Y560" s="101">
        <v>46.5461080534654</v>
      </c>
      <c r="Z560" s="94" t="s">
        <v>34</v>
      </c>
      <c r="AA560" s="111" t="str">
        <f t="normal">IF(Z560="-","-",AVERAGE(Z560:Z562))</f>
        <v>-</v>
      </c>
      <c r="AB560" s="102" t="s">
        <v>34</v>
      </c>
      <c r="AC560" s="112" t="str">
        <f t="shared" ref="AC560" si="205">IF(AB560="-","-",AVERAGE(AB560:AB562))</f>
        <v>-</v>
      </c>
      <c r="AD560" s="113"/>
      <c r="AE560" s="94">
        <v>29.55</v>
      </c>
      <c r="AF560" s="94" t="s">
        <v>34</v>
      </c>
      <c r="AG560" s="134">
        <v>1.0057</v>
      </c>
    </row>
    <row r="561" spans="1:33" s="44" customFormat="1" customHeight="0">
      <c r="A561" s="60"/>
      <c r="B561" s="61" t="s">
        <v>366</v>
      </c>
      <c r="C561" s="62"/>
      <c r="D561" s="63"/>
      <c r="E561" s="63"/>
      <c r="F561" s="63"/>
      <c r="G561" s="63"/>
      <c r="H561" s="63"/>
      <c r="I561" s="63"/>
      <c r="J561" s="94">
        <f t="normal">IF(AE561="-","-",(AE561/AG560)*$AI$1)</f>
        <v>33.1291637665308</v>
      </c>
      <c r="K561" s="94">
        <f t="normal">MIN(J560:J562)</f>
        <v>31.7331212091081</v>
      </c>
      <c r="L561" s="61"/>
      <c r="M561" s="94"/>
      <c r="N561" s="94" t="str">
        <f t="normal">IF(AF561="-","-",(AF561/AG560)*$AI$1)</f>
        <v>-</v>
      </c>
      <c r="O561" s="94">
        <f t="normal">MIN(N560:N562)</f>
        <v>0</v>
      </c>
      <c r="P561" s="61"/>
      <c r="Q561" s="94"/>
      <c r="R561" s="61"/>
      <c r="S561" s="101">
        <v>3.25988477239574</v>
      </c>
      <c r="T561" s="102"/>
      <c r="U561" s="101"/>
      <c r="V561" s="101">
        <f t="shared" si="200"/>
        <v>54.3513252494906</v>
      </c>
      <c r="W561" s="102"/>
      <c r="X561" s="101"/>
      <c r="Y561" s="101">
        <v>45.6486747505094</v>
      </c>
      <c r="Z561" s="94" t="s">
        <v>34</v>
      </c>
      <c r="AA561" s="111"/>
      <c r="AB561" s="102" t="s">
        <v>34</v>
      </c>
      <c r="AC561" s="112"/>
      <c r="AD561" s="113"/>
      <c r="AE561" s="94">
        <v>30.85</v>
      </c>
      <c r="AF561" s="94" t="s">
        <v>34</v>
      </c>
      <c r="AG561" s="134"/>
    </row>
    <row r="562" spans="1:33" s="44" customFormat="1" customHeight="0">
      <c r="A562" s="60"/>
      <c r="B562" s="61" t="s">
        <v>366</v>
      </c>
      <c r="C562" s="62"/>
      <c r="D562" s="63"/>
      <c r="E562" s="63"/>
      <c r="F562" s="63"/>
      <c r="G562" s="63"/>
      <c r="H562" s="63"/>
      <c r="I562" s="63"/>
      <c r="J562" s="94">
        <f t="normal">IF(AE562="-","-",(AE562/AG560)*$AI$1)</f>
        <v>33.2580292333698</v>
      </c>
      <c r="K562" s="94"/>
      <c r="L562" s="61"/>
      <c r="M562" s="94"/>
      <c r="N562" s="94" t="str">
        <f t="normal">IF(AF562="-","-",(AF562/AG560)*$AI$1)</f>
        <v>-</v>
      </c>
      <c r="O562" s="94"/>
      <c r="P562" s="61"/>
      <c r="Q562" s="94"/>
      <c r="R562" s="61"/>
      <c r="S562" s="101" t="s">
        <v>34</v>
      </c>
      <c r="T562" s="102"/>
      <c r="U562" s="101"/>
      <c r="V562" s="101" t="s">
        <v>34</v>
      </c>
      <c r="W562" s="102"/>
      <c r="X562" s="101"/>
      <c r="Y562" s="101" t="s">
        <v>34</v>
      </c>
      <c r="Z562" s="94" t="s">
        <v>34</v>
      </c>
      <c r="AA562" s="111"/>
      <c r="AB562" s="102" t="s">
        <v>34</v>
      </c>
      <c r="AC562" s="112"/>
      <c r="AD562" s="113"/>
      <c r="AE562" s="94">
        <v>30.97</v>
      </c>
      <c r="AF562" s="94" t="s">
        <v>34</v>
      </c>
      <c r="AG562" s="134"/>
    </row>
    <row r="563" spans="1:33" s="44" customFormat="1" ht="15" customHeight="1">
      <c r="A563" s="60">
        <v>41479</v>
      </c>
      <c r="B563" s="61" t="s">
        <v>367</v>
      </c>
      <c r="C563" s="62" t="s">
        <v>29</v>
      </c>
      <c r="D563" s="63" t="s">
        <v>30</v>
      </c>
      <c r="E563" s="63" t="s">
        <v>31</v>
      </c>
      <c r="F563" s="63" t="s">
        <v>37</v>
      </c>
      <c r="G563" s="63" t="s">
        <v>140</v>
      </c>
      <c r="H563" s="63" t="s">
        <v>34</v>
      </c>
      <c r="I563" s="63" t="s">
        <v>34</v>
      </c>
      <c r="J563" s="94">
        <f t="normal">IF(AE563="-","-",(AE563/AG563)*$AI$1)</f>
        <v>614.923235637615</v>
      </c>
      <c r="K563" s="94">
        <f t="normal">MAX(J563:J565)</f>
        <v>614.923235637615</v>
      </c>
      <c r="L563" s="61">
        <f t="normal">IF(A563=0,"",(K563-K564)/K564)</f>
        <v>0.0517877023205825</v>
      </c>
      <c r="M563" s="94">
        <f t="normal">IF(J563="-","-",AVERAGE(J563:J565))</f>
        <v>595.981917991163</v>
      </c>
      <c r="N563" s="94">
        <f t="normal">IF(AF563="-","-",(AF563/AG563)*$AI$1)</f>
        <v>284.334658284229</v>
      </c>
      <c r="O563" s="94">
        <f t="normal">MAX(N563:N565)</f>
        <v>284.334658284229</v>
      </c>
      <c r="P563" s="61">
        <f t="normal">IF(A563=0,"",(O563-O564)/O564)</f>
        <v>0.0724040238324134</v>
      </c>
      <c r="Q563" s="94">
        <f t="normal">IF(N563="-","-",AVERAGE(N563:N565))</f>
        <v>272.897952014717</v>
      </c>
      <c r="R563" s="61">
        <f t="normal">IF(Q563="-","-",Q563/M563)</f>
        <v>0.45789636191406</v>
      </c>
      <c r="S563" s="101">
        <v>94.6</v>
      </c>
      <c r="T563" s="102">
        <f t="normal">AVERAGE(S563:S565)*10</f>
        <v>946.433333333333</v>
      </c>
      <c r="U563" s="101">
        <f t="normal">((LARGE(S563:S565,1))-(SMALL(S563:S565,1)))/(((LARGE(S563:S565,1))+(SMALL(S563:S565,1)))/2)*100</f>
        <v>0.0950921865920053</v>
      </c>
      <c r="V563" s="101">
        <f t="normal">100-Y563</f>
        <v>99.99</v>
      </c>
      <c r="W563" s="102">
        <f t="normal">AVERAGE(V563:V565)*10</f>
        <v>999.9</v>
      </c>
      <c r="X563" s="101">
        <f t="normal">((LARGE(V563:V565,1))-(SMALL(V563:V565,1)))/(((LARGE(V563:V565,1))+(SMALL(V563:V565,1)))/2)*100</f>
        <v>0</v>
      </c>
      <c r="Y563" s="101">
        <v>0.01</v>
      </c>
      <c r="Z563" s="94" t="s">
        <v>34</v>
      </c>
      <c r="AA563" s="111" t="str">
        <f t="normal">IF(Z563="-","-",AVERAGE(Z563:Z565))</f>
        <v>-</v>
      </c>
      <c r="AB563" s="102" t="s">
        <v>34</v>
      </c>
      <c r="AC563" s="112" t="s">
        <v>34</v>
      </c>
      <c r="AD563" s="113"/>
      <c r="AE563" s="94">
        <v>572.618794519212</v>
      </c>
      <c r="AF563" s="94">
        <v>264.773486885601</v>
      </c>
      <c r="AG563" s="134">
        <v>1.0057</v>
      </c>
    </row>
    <row r="564" spans="1:33" s="44" customFormat="1" customHeight="0">
      <c r="A564" s="60"/>
      <c r="B564" s="61" t="s">
        <v>367</v>
      </c>
      <c r="C564" s="62"/>
      <c r="D564" s="63"/>
      <c r="E564" s="63"/>
      <c r="F564" s="63"/>
      <c r="G564" s="63"/>
      <c r="H564" s="63"/>
      <c r="I564" s="63"/>
      <c r="J564" s="94">
        <f t="normal">IF(AE564="-","-",(AE564/AG563)*$AI$1)</f>
        <v>584.645774314432</v>
      </c>
      <c r="K564" s="94">
        <f t="normal">MIN(J563:J565)</f>
        <v>584.645774314432</v>
      </c>
      <c r="L564" s="61"/>
      <c r="M564" s="94"/>
      <c r="N564" s="94">
        <f t="normal">IF(AF564="-","-",(AF564/AG563)*$AI$1)</f>
        <v>269.221570554728</v>
      </c>
      <c r="O564" s="94">
        <f t="normal">MIN(N563:N565)</f>
        <v>265.137627205195</v>
      </c>
      <c r="P564" s="61"/>
      <c r="Q564" s="94"/>
      <c r="R564" s="61"/>
      <c r="S564" s="101">
        <v>94.69</v>
      </c>
      <c r="T564" s="102"/>
      <c r="U564" s="101"/>
      <c r="V564" s="101">
        <f t="normal">100-Y564</f>
        <v>99.99</v>
      </c>
      <c r="W564" s="102"/>
      <c r="X564" s="101"/>
      <c r="Y564" s="101">
        <v>0.01</v>
      </c>
      <c r="Z564" s="94" t="s">
        <v>34</v>
      </c>
      <c r="AA564" s="111"/>
      <c r="AB564" s="102" t="s">
        <v>34</v>
      </c>
      <c r="AC564" s="112"/>
      <c r="AD564" s="113"/>
      <c r="AE564" s="94">
        <v>544.424310396319</v>
      </c>
      <c r="AF564" s="94">
        <v>250.700123617491</v>
      </c>
      <c r="AG564" s="134"/>
    </row>
    <row r="565" spans="1:33" s="44" customFormat="1" customHeight="0">
      <c r="A565" s="60"/>
      <c r="B565" s="61" t="s">
        <v>367</v>
      </c>
      <c r="C565" s="62"/>
      <c r="D565" s="63"/>
      <c r="E565" s="63"/>
      <c r="F565" s="63"/>
      <c r="G565" s="63"/>
      <c r="H565" s="63"/>
      <c r="I565" s="63"/>
      <c r="J565" s="94">
        <f t="normal">IF(AE565="-","-",(AE565/AG563)*$AI$1)</f>
        <v>588.376744021443</v>
      </c>
      <c r="K565" s="94"/>
      <c r="L565" s="61"/>
      <c r="M565" s="94"/>
      <c r="N565" s="94">
        <f t="normal">IF(AF565="-","-",(AF565/AG563)*$AI$1)</f>
        <v>265.137627205195</v>
      </c>
      <c r="O565" s="94"/>
      <c r="P565" s="61"/>
      <c r="Q565" s="94"/>
      <c r="R565" s="61"/>
      <c r="S565" s="101">
        <v>94.64</v>
      </c>
      <c r="T565" s="102"/>
      <c r="U565" s="101"/>
      <c r="V565" s="101">
        <f t="normal">100-Y565</f>
        <v>99.99</v>
      </c>
      <c r="W565" s="102"/>
      <c r="X565" s="101"/>
      <c r="Y565" s="101">
        <v>0.01</v>
      </c>
      <c r="Z565" s="94" t="s">
        <v>34</v>
      </c>
      <c r="AA565" s="111"/>
      <c r="AB565" s="102" t="s">
        <v>34</v>
      </c>
      <c r="AC565" s="112"/>
      <c r="AD565" s="113"/>
      <c r="AE565" s="94">
        <v>547.898603205894</v>
      </c>
      <c r="AF565" s="94">
        <v>246.897140444689</v>
      </c>
      <c r="AG565" s="134"/>
    </row>
    <row r="566" spans="1:33">
      <c r="A566" s="70">
        <v>41479</v>
      </c>
      <c r="B566" s="71" t="s">
        <v>368</v>
      </c>
      <c r="C566" s="72" t="s">
        <v>29</v>
      </c>
      <c r="D566" s="6" t="s">
        <v>41</v>
      </c>
      <c r="E566" s="6" t="s">
        <v>42</v>
      </c>
      <c r="F566" s="6" t="s">
        <v>43</v>
      </c>
      <c r="G566" s="6" t="s">
        <v>369</v>
      </c>
      <c r="H566" s="6" t="s">
        <v>34</v>
      </c>
      <c r="I566" s="6" t="s">
        <v>34</v>
      </c>
      <c r="J566" s="97">
        <f t="normal">IF(AE566="-","-",(AE566/AG566)*$AI$1)</f>
        <v>603.779224959339</v>
      </c>
      <c r="K566" s="97">
        <f t="normal">MAX(J566:J568)</f>
        <v>623.794701813971</v>
      </c>
      <c r="L566" s="71">
        <f t="normal">IF(A566=0,"",(K566-K567)/K567)</f>
        <v>0.0331503238720741</v>
      </c>
      <c r="M566" s="97">
        <f t="normal">IF(J566="-","-",AVERAGE(J566:J568))</f>
        <v>610.932960027021</v>
      </c>
      <c r="N566" s="97">
        <f t="normal">IF(AF566="-","-",(AF566/AG566)*$AI$1)</f>
        <v>299.11144714594</v>
      </c>
      <c r="O566" s="97">
        <f t="normal">MAX(N566:N568)</f>
        <v>304.468541505891</v>
      </c>
      <c r="P566" s="71">
        <f t="normal">IF(A566=0,"",(O566-O567)/O567)</f>
        <v>0.0397513426369959</v>
      </c>
      <c r="Q566" s="97">
        <f t="normal">IF(N566="-","-",AVERAGE(N566:N568))</f>
        <v>298.802738332812</v>
      </c>
      <c r="R566" s="71">
        <f t="normal">IF(Q566="-","-",Q566/M566)</f>
        <v>0.489092515682238</v>
      </c>
      <c r="S566" s="103">
        <v>87.1452936893446</v>
      </c>
      <c r="T566" s="104">
        <f t="normal">AVERAGE(S566:S568)*10</f>
        <v>871.541850630887</v>
      </c>
      <c r="U566" s="103">
        <f t="normal">((LARGE(S566:S568,1))-(SMALL(S566:S568,1)))/(((LARGE(S566:S568,1))+(SMALL(S566:S568,1)))/2)*100</f>
        <v>0.0204037792048954</v>
      </c>
      <c r="V566" s="103">
        <f t="normal">100-Y566</f>
        <v>99.8431973995948</v>
      </c>
      <c r="W566" s="104">
        <f t="normal">AVERAGE(V566:V568)*10</f>
        <v>998.366128641034</v>
      </c>
      <c r="X566" s="103">
        <f t="normal">((LARGE(V566:V568,1))-(SMALL(V566:V568,1)))/(((LARGE(V566:V568,1))+(SMALL(V566:V568,1)))/2)*100</f>
        <v>0.0131906227636805</v>
      </c>
      <c r="Y566" s="103">
        <v>0.156802600405169</v>
      </c>
      <c r="Z566" s="97" t="s">
        <v>34</v>
      </c>
      <c r="AA566" s="23" t="str">
        <f t="normal">IF(Z566="-","-",AVERAGE(Z566:Z568))</f>
        <v>-</v>
      </c>
      <c r="AB566" s="104" t="s">
        <v>34</v>
      </c>
      <c r="AC566" s="24" t="str">
        <f t="shared" ref="AC566" si="206">IF(AB566="-","-",AVERAGE(AB566:AB568))</f>
        <v>-</v>
      </c>
      <c r="AE566" s="114">
        <v>562.241450501488</v>
      </c>
      <c r="AF566" s="114">
        <v>278.533687402474</v>
      </c>
      <c r="AG566" s="135">
        <v>1.0057</v>
      </c>
    </row>
    <row r="567" spans="1:33">
      <c r="A567" s="70"/>
      <c r="B567" s="71" t="s">
        <v>368</v>
      </c>
      <c r="C567" s="72"/>
      <c r="D567" s="6"/>
      <c r="E567" s="6"/>
      <c r="F567" s="9"/>
      <c r="G567" s="6"/>
      <c r="H567" s="6"/>
      <c r="I567" s="6"/>
      <c r="J567" s="97">
        <f t="normal">IF(AE567="-","-",(AE567/AG566)*$AI$1)</f>
        <v>605.224953307753</v>
      </c>
      <c r="K567" s="97">
        <f t="normal">MIN(J566:J568)</f>
        <v>603.779224959339</v>
      </c>
      <c r="L567" s="71"/>
      <c r="M567" s="97"/>
      <c r="N567" s="97">
        <f t="normal">IF(AF567="-","-",(AF567/AG566)*$AI$1)</f>
        <v>292.828226346604</v>
      </c>
      <c r="O567" s="97">
        <f t="normal">MIN(N566:N568)</f>
        <v>292.828226346604</v>
      </c>
      <c r="P567" s="71"/>
      <c r="Q567" s="97"/>
      <c r="R567" s="71"/>
      <c r="S567" s="103">
        <v>87.1630764368327</v>
      </c>
      <c r="T567" s="104"/>
      <c r="U567" s="103"/>
      <c r="V567" s="103">
        <f t="normal">100-Y567</f>
        <v>99.8300283286119</v>
      </c>
      <c r="W567" s="104"/>
      <c r="X567" s="103"/>
      <c r="Y567" s="103">
        <v>0.169971671388108</v>
      </c>
      <c r="Z567" s="97" t="s">
        <v>34</v>
      </c>
      <c r="AA567" s="23"/>
      <c r="AB567" s="104" t="s">
        <v>34</v>
      </c>
      <c r="AC567" s="24"/>
      <c r="AE567" s="114">
        <v>563.587718094081</v>
      </c>
      <c r="AF567" s="114">
        <v>272.682728922944</v>
      </c>
      <c r="AG567" s="135"/>
    </row>
    <row r="568" spans="1:33">
      <c r="A568" s="70"/>
      <c r="B568" s="71" t="s">
        <v>368</v>
      </c>
      <c r="C568" s="72"/>
      <c r="D568" s="6"/>
      <c r="E568" s="6"/>
      <c r="F568" s="9"/>
      <c r="G568" s="6"/>
      <c r="H568" s="6"/>
      <c r="I568" s="6"/>
      <c r="J568" s="97">
        <f t="normal">IF(AE568="-","-",(AE568/AG566)*$AI$1)</f>
        <v>623.794701813971</v>
      </c>
      <c r="K568" s="97"/>
      <c r="L568" s="71"/>
      <c r="M568" s="97"/>
      <c r="N568" s="97">
        <f t="normal">IF(AF568="-","-",(AF568/AG566)*$AI$1)</f>
        <v>304.468541505891</v>
      </c>
      <c r="O568" s="97"/>
      <c r="P568" s="71"/>
      <c r="Q568" s="97"/>
      <c r="R568" s="71"/>
      <c r="S568" s="103" t="s">
        <v>34</v>
      </c>
      <c r="T568" s="104"/>
      <c r="U568" s="103"/>
      <c r="V568" s="103" t="s">
        <v>34</v>
      </c>
      <c r="W568" s="104"/>
      <c r="X568" s="103"/>
      <c r="Y568" s="103" t="s">
        <v>34</v>
      </c>
      <c r="Z568" s="97" t="s">
        <v>34</v>
      </c>
      <c r="AA568" s="23"/>
      <c r="AB568" s="104" t="s">
        <v>34</v>
      </c>
      <c r="AC568" s="24"/>
      <c r="AE568" s="114">
        <v>580.879936679917</v>
      </c>
      <c r="AF568" s="114">
        <v>283.522233511551</v>
      </c>
      <c r="AG568" s="135"/>
    </row>
    <row r="569" spans="1:33">
      <c r="A569" s="70">
        <v>41479</v>
      </c>
      <c r="B569" s="71" t="s">
        <v>370</v>
      </c>
      <c r="C569" s="80" t="s">
        <v>29</v>
      </c>
      <c r="D569" s="12" t="s">
        <v>41</v>
      </c>
      <c r="E569" s="12" t="s">
        <v>74</v>
      </c>
      <c r="F569" s="6" t="s">
        <v>234</v>
      </c>
      <c r="G569" s="6" t="s">
        <v>305</v>
      </c>
      <c r="H569" s="12" t="s">
        <v>34</v>
      </c>
      <c r="I569" s="6" t="s">
        <v>34</v>
      </c>
      <c r="J569" s="97">
        <f t="normal">IF(AE569="-","-",(AE569/AG569)*$AI$1)</f>
        <v>316.464622323296</v>
      </c>
      <c r="K569" s="97">
        <f t="normal">MAX(J569:J571)</f>
        <v>331.187053020345</v>
      </c>
      <c r="L569" s="71">
        <f t="normal">IF(A569=0,"",(K569-K570)/K570)</f>
        <v>0.0791222123252102</v>
      </c>
      <c r="M569" s="97">
        <f t="normal">IF(J569="-","-",AVERAGE(J569:J571))</f>
        <v>318.185265137474</v>
      </c>
      <c r="N569" s="97">
        <f t="normal">IF(AF569="-","-",(AF569/AG569)*$AI$1)</f>
        <v>213.413613477083</v>
      </c>
      <c r="O569" s="97">
        <f t="normal">MAX(N569:N571)</f>
        <v>216.359628707911</v>
      </c>
      <c r="P569" s="71">
        <f t="normal">IF(A569=0,"",(O569-O570)/O570)</f>
        <v>0.0525267832576288</v>
      </c>
      <c r="Q569" s="97">
        <f t="normal">IF(N569="-","-",AVERAGE(N569:N571))</f>
        <v>211.778451459891</v>
      </c>
      <c r="R569" s="71">
        <f t="normal">IF(Q569="-","-",Q569/M569)</f>
        <v>0.665582208429392</v>
      </c>
      <c r="S569" s="103">
        <v>61.2078470136487</v>
      </c>
      <c r="T569" s="104">
        <f t="normal">AVERAGE(S569:S571)*10</f>
        <v>611.180073867923</v>
      </c>
      <c r="U569" s="103">
        <f t="normal">((LARGE(S569:S571,1))-(SMALL(S569:S571,1)))/(((LARGE(S569:S571,1))+(SMALL(S569:S571,1)))/2)*100</f>
        <v>0.293987421048734</v>
      </c>
      <c r="V569" s="103">
        <f t="normal">100-Y569</f>
        <v>80.5521910618343</v>
      </c>
      <c r="W569" s="104">
        <f t="normal">AVERAGE(V569:V571)*10</f>
        <v>801.71204393975</v>
      </c>
      <c r="X569" s="103">
        <f t="normal">((LARGE(V569:V571,1))-(SMALL(V569:V571,1)))/(((LARGE(V569:V571,1))+(SMALL(V569:V571,1)))/2)*100</f>
        <v>0.950432691486118</v>
      </c>
      <c r="Y569" s="103">
        <v>19.4478089381657</v>
      </c>
      <c r="Z569" s="97" t="s">
        <v>34</v>
      </c>
      <c r="AA569" s="23" t="str">
        <f t="normal">IF(Z569="-","-",AVERAGE(Z569:Z571))</f>
        <v>-</v>
      </c>
      <c r="AB569" s="104" t="s">
        <v>34</v>
      </c>
      <c r="AC569" s="24" t="str">
        <f t="shared" ref="AC569" si="207">IF(AB569="-","-",AVERAGE(AB569:AB571))</f>
        <v>-</v>
      </c>
      <c r="AE569" s="114">
        <v>294.693028398647</v>
      </c>
      <c r="AF569" s="114">
        <v>198.73154729065</v>
      </c>
      <c r="AG569" s="135">
        <v>1.0057</v>
      </c>
    </row>
    <row r="570" spans="1:33">
      <c r="A570" s="70"/>
      <c r="B570" s="71" t="s">
        <v>370</v>
      </c>
      <c r="C570" s="82"/>
      <c r="D570" s="14"/>
      <c r="E570" s="14"/>
      <c r="F570" s="9"/>
      <c r="G570" s="6"/>
      <c r="H570" s="14"/>
      <c r="I570" s="6"/>
      <c r="J570" s="97">
        <f t="normal">IF(AE570="-","-",(AE570/AG569)*$AI$1)</f>
        <v>306.904120068781</v>
      </c>
      <c r="K570" s="97">
        <f t="normal">MIN(J569:J571)</f>
        <v>306.904120068781</v>
      </c>
      <c r="L570" s="71"/>
      <c r="M570" s="97"/>
      <c r="N570" s="97">
        <f t="normal">IF(AF570="-","-",(AF570/AG569)*$AI$1)</f>
        <v>205.562112194681</v>
      </c>
      <c r="O570" s="97">
        <f t="normal">MIN(N569:N571)</f>
        <v>205.562112194681</v>
      </c>
      <c r="P570" s="71"/>
      <c r="Q570" s="97"/>
      <c r="R570" s="71"/>
      <c r="S570" s="103">
        <v>61.0281677599359</v>
      </c>
      <c r="T570" s="104"/>
      <c r="U570" s="103"/>
      <c r="V570" s="103">
        <f t="normal">100-Y570</f>
        <v>79.7902177261158</v>
      </c>
      <c r="W570" s="104"/>
      <c r="X570" s="103"/>
      <c r="Y570" s="103">
        <v>20.2097822738842</v>
      </c>
      <c r="Z570" s="97" t="s">
        <v>34</v>
      </c>
      <c r="AA570" s="23"/>
      <c r="AB570" s="104" t="s">
        <v>34</v>
      </c>
      <c r="AC570" s="24"/>
      <c r="AE570" s="114">
        <v>285.790253289975</v>
      </c>
      <c r="AF570" s="114">
        <v>191.420200216843</v>
      </c>
      <c r="AG570" s="135"/>
    </row>
    <row r="571" spans="1:33">
      <c r="A571" s="70"/>
      <c r="B571" s="71" t="s">
        <v>370</v>
      </c>
      <c r="C571" s="84"/>
      <c r="D571" s="17"/>
      <c r="E571" s="17"/>
      <c r="F571" s="9"/>
      <c r="G571" s="6"/>
      <c r="H571" s="17"/>
      <c r="I571" s="6"/>
      <c r="J571" s="97">
        <f t="normal">IF(AE571="-","-",(AE571/AG569)*$AI$1)</f>
        <v>331.187053020345</v>
      </c>
      <c r="K571" s="97"/>
      <c r="L571" s="71"/>
      <c r="M571" s="97"/>
      <c r="N571" s="97">
        <f t="normal">IF(AF571="-","-",(AF571/AG569)*$AI$1)</f>
        <v>216.359628707911</v>
      </c>
      <c r="O571" s="97"/>
      <c r="P571" s="71"/>
      <c r="Q571" s="97"/>
      <c r="R571" s="71"/>
      <c r="S571" s="103" t="s">
        <v>34</v>
      </c>
      <c r="T571" s="104"/>
      <c r="U571" s="103"/>
      <c r="V571" s="103" t="s">
        <v>34</v>
      </c>
      <c r="W571" s="104"/>
      <c r="X571" s="103"/>
      <c r="Y571" s="103" t="s">
        <v>34</v>
      </c>
      <c r="Z571" s="97" t="s">
        <v>34</v>
      </c>
      <c r="AA571" s="23"/>
      <c r="AB571" s="104" t="s">
        <v>34</v>
      </c>
      <c r="AC571" s="24"/>
      <c r="AE571" s="114">
        <v>308.40261039126</v>
      </c>
      <c r="AF571" s="114">
        <v>201.474887584765</v>
      </c>
      <c r="AG571" s="135"/>
    </row>
    <row r="572" spans="1:33">
      <c r="A572" s="70">
        <v>41479</v>
      </c>
      <c r="B572" s="71" t="s">
        <v>371</v>
      </c>
      <c r="C572" s="72" t="s">
        <v>29</v>
      </c>
      <c r="D572" s="6" t="s">
        <v>41</v>
      </c>
      <c r="E572" s="6" t="s">
        <v>74</v>
      </c>
      <c r="F572" s="6" t="s">
        <v>234</v>
      </c>
      <c r="G572" s="6" t="s">
        <v>372</v>
      </c>
      <c r="H572" s="6" t="s">
        <v>34</v>
      </c>
      <c r="I572" s="6" t="s">
        <v>34</v>
      </c>
      <c r="J572" s="97">
        <f t="normal">IF(AE572="-","-",(AE572/AG572)*$AI$1)</f>
        <v>184.081756964502</v>
      </c>
      <c r="K572" s="97">
        <f t="normal">MAX(J572:J574)</f>
        <v>191.451356422135</v>
      </c>
      <c r="L572" s="71">
        <f t="normal">IF(A572=0,"",(K572-K573)/K573)</f>
        <v>0.0921770031764625</v>
      </c>
      <c r="M572" s="97">
        <f t="normal">IF(J572="-","-",AVERAGE(J572:J574))</f>
        <v>183.608818303443</v>
      </c>
      <c r="N572" s="97">
        <f t="normal">IF(AF572="-","-",(AF572/AG572)*$AI$1)</f>
        <v>125.504360281351</v>
      </c>
      <c r="O572" s="97">
        <f t="normal">MAX(N572:N574)</f>
        <v>137.25474433655</v>
      </c>
      <c r="P572" s="71">
        <f t="normal">IF(A572=0,"",(O572-O573)/O573)</f>
        <v>0.155293673287621</v>
      </c>
      <c r="Q572" s="97">
        <f t="normal">IF(N572="-","-",AVERAGE(N572:N574))</f>
        <v>127.188057805219</v>
      </c>
      <c r="R572" s="71">
        <f t="normal">IF(Q572="-","-",Q572/M572)</f>
        <v>0.692712141935474</v>
      </c>
      <c r="S572" s="103">
        <v>74.859022556391</v>
      </c>
      <c r="T572" s="104">
        <f t="normal">AVERAGE(S572:S574)*10</f>
        <v>751.671890056817</v>
      </c>
      <c r="U572" s="103">
        <f t="normal">((LARGE(S572:S574,1))-(SMALL(S572:S574,1)))/(((LARGE(S572:S574,1))+(SMALL(S572:S574,1)))/2)*100</f>
        <v>0.819949377826164</v>
      </c>
      <c r="V572" s="103">
        <f t="normal">100-Y572</f>
        <v>60.4252647887701</v>
      </c>
      <c r="W572" s="104">
        <f t="normal">AVERAGE(V572:V574)*10</f>
        <v>606.205065769157</v>
      </c>
      <c r="X572" s="103">
        <f t="normal">((LARGE(V572:V574,1))-(SMALL(V572:V574,1)))/(((LARGE(V572:V574,1))+(SMALL(V572:V574,1)))/2)*100</f>
        <v>0.644144363583888</v>
      </c>
      <c r="Y572" s="103">
        <v>39.5747352112299</v>
      </c>
      <c r="Z572" s="97" t="s">
        <v>34</v>
      </c>
      <c r="AA572" s="23" t="str">
        <f t="normal">IF(Z572="-","-",AVERAGE(Z572:Z574))</f>
        <v>-</v>
      </c>
      <c r="AB572" s="104" t="s">
        <v>34</v>
      </c>
      <c r="AC572" s="24" t="str">
        <f t="shared" ref="AC572" si="208">IF(AB572="-","-",AVERAGE(AB572:AB574))</f>
        <v>-</v>
      </c>
      <c r="AE572" s="114">
        <v>171.417613869629</v>
      </c>
      <c r="AF572" s="114">
        <v>116.870125124958</v>
      </c>
      <c r="AG572" s="135">
        <v>1.0057</v>
      </c>
    </row>
    <row r="573" spans="1:33">
      <c r="A573" s="70"/>
      <c r="B573" s="71" t="s">
        <v>371</v>
      </c>
      <c r="C573" s="72"/>
      <c r="D573" s="6"/>
      <c r="E573" s="6"/>
      <c r="F573" s="9"/>
      <c r="G573" s="6"/>
      <c r="H573" s="6"/>
      <c r="I573" s="6"/>
      <c r="J573" s="97">
        <f t="normal">IF(AE573="-","-",(AE573/AG572)*$AI$1)</f>
        <v>191.451356422135</v>
      </c>
      <c r="K573" s="97">
        <f t="normal">MIN(J572:J574)</f>
        <v>175.293341523693</v>
      </c>
      <c r="L573" s="71"/>
      <c r="M573" s="97"/>
      <c r="N573" s="97">
        <f t="normal">IF(AF573="-","-",(AF573/AG572)*$AI$1)</f>
        <v>137.25474433655</v>
      </c>
      <c r="O573" s="97">
        <f t="normal">MIN(N572:N574)</f>
        <v>118.805068797757</v>
      </c>
      <c r="P573" s="71"/>
      <c r="Q573" s="97"/>
      <c r="R573" s="71"/>
      <c r="S573" s="103">
        <v>75.4753554549725</v>
      </c>
      <c r="T573" s="104"/>
      <c r="U573" s="103"/>
      <c r="V573" s="103">
        <f t="normal">100-Y573</f>
        <v>60.8157483650613</v>
      </c>
      <c r="W573" s="104"/>
      <c r="X573" s="103"/>
      <c r="Y573" s="103">
        <v>39.1842516349387</v>
      </c>
      <c r="Z573" s="97" t="s">
        <v>34</v>
      </c>
      <c r="AA573" s="23"/>
      <c r="AB573" s="104" t="s">
        <v>34</v>
      </c>
      <c r="AC573" s="24"/>
      <c r="AE573" s="114">
        <v>178.28021217939</v>
      </c>
      <c r="AF573" s="114">
        <v>127.8121262771</v>
      </c>
      <c r="AG573" s="135"/>
    </row>
    <row r="574" spans="1:33">
      <c r="A574" s="70"/>
      <c r="B574" s="71" t="s">
        <v>371</v>
      </c>
      <c r="C574" s="72"/>
      <c r="D574" s="6"/>
      <c r="E574" s="6"/>
      <c r="F574" s="9"/>
      <c r="G574" s="6"/>
      <c r="H574" s="6"/>
      <c r="I574" s="6"/>
      <c r="J574" s="97">
        <f t="normal">IF(AE574="-","-",(AE574/AG572)*$AI$1)</f>
        <v>175.293341523693</v>
      </c>
      <c r="K574" s="97"/>
      <c r="L574" s="71"/>
      <c r="M574" s="97"/>
      <c r="N574" s="97">
        <f t="normal">IF(AF574="-","-",(AF574/AG572)*$AI$1)</f>
        <v>118.805068797757</v>
      </c>
      <c r="O574" s="97"/>
      <c r="P574" s="71"/>
      <c r="Q574" s="97"/>
      <c r="R574" s="71"/>
      <c r="S574" s="103" t="s">
        <v>34</v>
      </c>
      <c r="T574" s="104"/>
      <c r="U574" s="103"/>
      <c r="V574" s="103" t="s">
        <v>34</v>
      </c>
      <c r="W574" s="104"/>
      <c r="X574" s="103"/>
      <c r="Y574" s="103" t="s">
        <v>34</v>
      </c>
      <c r="Z574" s="97" t="s">
        <v>34</v>
      </c>
      <c r="AA574" s="23"/>
      <c r="AB574" s="104" t="s">
        <v>34</v>
      </c>
      <c r="AC574" s="24"/>
      <c r="AE574" s="114">
        <v>163.233808861461</v>
      </c>
      <c r="AF574" s="114">
        <v>110.631720083245</v>
      </c>
      <c r="AG574" s="135"/>
    </row>
    <row r="575" spans="1:33" ht="15" customHeight="1">
      <c r="A575" s="70">
        <v>41479</v>
      </c>
      <c r="B575" s="71" t="s">
        <v>373</v>
      </c>
      <c r="C575" s="72" t="s">
        <v>29</v>
      </c>
      <c r="D575" s="6" t="s">
        <v>41</v>
      </c>
      <c r="E575" s="6" t="s">
        <v>233</v>
      </c>
      <c r="F575" s="6" t="s">
        <v>234</v>
      </c>
      <c r="G575" s="6" t="s">
        <v>235</v>
      </c>
      <c r="H575" s="6" t="s">
        <v>34</v>
      </c>
      <c r="I575" s="6" t="s">
        <v>374</v>
      </c>
      <c r="J575" s="97" t="str">
        <f t="normal">IF(AE575="-","-",(AE575/AG575)*$AI$1)</f>
        <v>-</v>
      </c>
      <c r="K575" s="97">
        <f t="normal">MAX(J575:J577)</f>
        <v>21.416087032563</v>
      </c>
      <c r="L575" s="71">
        <f t="normal">IF(A575=0,"",(K575-K576)/K576)</f>
        <v>0.0320783211901021</v>
      </c>
      <c r="M575" s="97">
        <f t="normal">IF(J576="-","-",AVERAGE(J575:J577))</f>
        <v>21.0832672724921</v>
      </c>
      <c r="N575" s="97">
        <f t="normal">IF(K576="-","-",AVERAGE(K575:K577))</f>
        <v>21.0832672724921</v>
      </c>
      <c r="O575" s="97">
        <f t="normal">IF(L576="-","-",AVERAGE(L575:L577))</f>
        <v>0.0320783211901021</v>
      </c>
      <c r="P575" s="97">
        <f t="normal">IF(M576="-","-",AVERAGE(M575:M577))</f>
        <v>21.0832672724921</v>
      </c>
      <c r="Q575" s="97">
        <f t="normal">IF(N575="-","-",AVERAGE(N575:N577))</f>
        <v>17.9567510370625</v>
      </c>
      <c r="R575" s="71">
        <f t="normal">IF(Q575="-","-",Q575/M575)</f>
        <v>0.851706275169748</v>
      </c>
      <c r="S575" s="103">
        <v>48.9728026146842</v>
      </c>
      <c r="T575" s="104">
        <f t="normal">AVERAGE(S575:S577)*10</f>
        <v>483.838138094495</v>
      </c>
      <c r="U575" s="103">
        <f t="normal">((LARGE(S575:S577,1))-(SMALL(S575:S577,1)))/(((LARGE(S575:S577,1))+(SMALL(S575:S577,1)))/2)*100</f>
        <v>2.43465224777141</v>
      </c>
      <c r="V575" s="103">
        <f t="normal">100-Y575</f>
        <v>52.7171969967823</v>
      </c>
      <c r="W575" s="104">
        <f t="normal">AVERAGE(V575:V577)*10</f>
        <v>524.687412606753</v>
      </c>
      <c r="X575" s="103">
        <f t="normal">((LARGE(V575:V577,1))-(SMALL(V575:V577,1)))/(((LARGE(V575:V577,1))+(SMALL(V575:V577,1)))/2)*100</f>
        <v>0.94706192730094</v>
      </c>
      <c r="Y575" s="103">
        <v>47.2828030032177</v>
      </c>
      <c r="Z575" s="97" t="s">
        <v>34</v>
      </c>
      <c r="AA575" s="23" t="str">
        <f t="normal">IF(Z575="-","-",AVERAGE(Z575:Z577))</f>
        <v>-</v>
      </c>
      <c r="AB575" s="104" t="s">
        <v>34</v>
      </c>
      <c r="AC575" s="24" t="str">
        <f t="shared" ref="AC575" si="209">IF(AB575="-","-",AVERAGE(AB575:AB577))</f>
        <v>-</v>
      </c>
      <c r="AE575" s="114" t="s">
        <v>34</v>
      </c>
      <c r="AF575" s="114" t="s">
        <v>34</v>
      </c>
      <c r="AG575" s="135">
        <v>1.0057</v>
      </c>
    </row>
    <row r="576" spans="1:33">
      <c r="A576" s="70"/>
      <c r="B576" s="71" t="s">
        <v>373</v>
      </c>
      <c r="C576" s="72"/>
      <c r="D576" s="6"/>
      <c r="E576" s="6"/>
      <c r="F576" s="6"/>
      <c r="G576" s="6"/>
      <c r="H576" s="6"/>
      <c r="I576" s="6"/>
      <c r="J576" s="97">
        <f t="normal">IF(AE576="-","-",(AE576/AG575)*$AI$1)</f>
        <v>20.7504475124212</v>
      </c>
      <c r="K576" s="97">
        <f t="normal">MIN(J575:J577)</f>
        <v>20.7504475124212</v>
      </c>
      <c r="L576" s="71"/>
      <c r="M576" s="97"/>
      <c r="N576" s="97">
        <f t="normal">IF(AF576="-","-",(AF576/AG575)*$AI$1)</f>
        <v>15.9502095725591</v>
      </c>
      <c r="O576" s="97">
        <f t="normal">MIN(N575:N577)</f>
        <v>15.9502095725591</v>
      </c>
      <c r="P576" s="71"/>
      <c r="Q576" s="97"/>
      <c r="R576" s="71"/>
      <c r="S576" s="103">
        <v>47.7948250042149</v>
      </c>
      <c r="T576" s="104"/>
      <c r="U576" s="103"/>
      <c r="V576" s="103">
        <f t="normal">100-Y576</f>
        <v>52.2202855245684</v>
      </c>
      <c r="W576" s="104"/>
      <c r="X576" s="103"/>
      <c r="Y576" s="103">
        <v>47.7797144754316</v>
      </c>
      <c r="Z576" s="97" t="s">
        <v>34</v>
      </c>
      <c r="AA576" s="23"/>
      <c r="AB576" s="104" t="s">
        <v>34</v>
      </c>
      <c r="AC576" s="24"/>
      <c r="AE576" s="114">
        <v>19.3228935770759</v>
      </c>
      <c r="AF576" s="114">
        <v>14.8528942288173</v>
      </c>
      <c r="AG576" s="135"/>
    </row>
    <row r="577" spans="1:33">
      <c r="A577" s="70"/>
      <c r="B577" s="71" t="s">
        <v>373</v>
      </c>
      <c r="C577" s="72"/>
      <c r="D577" s="6"/>
      <c r="E577" s="6"/>
      <c r="F577" s="6"/>
      <c r="G577" s="6"/>
      <c r="H577" s="6"/>
      <c r="I577" s="6"/>
      <c r="J577" s="97">
        <f t="normal">IF(AE577="-","-",(AE577/AG575)*$AI$1)</f>
        <v>21.416087032563</v>
      </c>
      <c r="K577" s="97"/>
      <c r="L577" s="71"/>
      <c r="M577" s="97"/>
      <c r="N577" s="97">
        <f t="normal">IF(AF577="-","-",(AF577/AG575)*$AI$1)</f>
        <v>16.8367762661363</v>
      </c>
      <c r="O577" s="97"/>
      <c r="P577" s="71"/>
      <c r="Q577" s="97"/>
      <c r="R577" s="71"/>
      <c r="S577" s="103" t="s">
        <v>34</v>
      </c>
      <c r="T577" s="104"/>
      <c r="U577" s="103"/>
      <c r="V577" s="103" t="s">
        <v>34</v>
      </c>
      <c r="W577" s="104"/>
      <c r="X577" s="103"/>
      <c r="Y577" s="103" t="s">
        <v>34</v>
      </c>
      <c r="Z577" s="97" t="s">
        <v>34</v>
      </c>
      <c r="AA577" s="23"/>
      <c r="AB577" s="104" t="s">
        <v>34</v>
      </c>
      <c r="AC577" s="24"/>
      <c r="AE577" s="114">
        <v>19.9427395635635</v>
      </c>
      <c r="AF577" s="114">
        <v>15.6784684174567</v>
      </c>
      <c r="AG577" s="135"/>
    </row>
    <row r="578" spans="1:33" ht="15" customHeight="1">
      <c r="A578" s="73">
        <v>41479</v>
      </c>
      <c r="B578" s="74" t="s">
        <v>375</v>
      </c>
      <c r="C578" s="86" t="s">
        <v>29</v>
      </c>
      <c r="D578" s="87" t="s">
        <v>41</v>
      </c>
      <c r="E578" s="87" t="s">
        <v>376</v>
      </c>
      <c r="F578" s="9" t="s">
        <v>377</v>
      </c>
      <c r="G578" s="9" t="s">
        <v>378</v>
      </c>
      <c r="H578" s="87" t="s">
        <v>34</v>
      </c>
      <c r="I578" s="9" t="s">
        <v>379</v>
      </c>
      <c r="J578" s="98">
        <f t="normal">IF(AE578="-","-",(AE578/AG578)*$AI$1)</f>
        <v>6.15266228513882</v>
      </c>
      <c r="K578" s="98">
        <f t="normal">MAX(J578:J580)</f>
        <v>7.72423698667809</v>
      </c>
      <c r="L578" s="74">
        <f t="normal">IF(A578=0,"",(K578-K579)/K579)</f>
        <v>0.25543002828796</v>
      </c>
      <c r="M578" s="98">
        <f t="normal">IF(J578="-","-",AVERAGE(J578:J580))</f>
        <v>6.81247055773968</v>
      </c>
      <c r="N578" s="98">
        <f t="normal">IF(AF578="-","-",(AF578/AG578)*$AI$1)</f>
        <v>4.21780723094708</v>
      </c>
      <c r="O578" s="98">
        <f t="normal">MAX(N578:N580)</f>
        <v>5.37533249676847</v>
      </c>
      <c r="P578" s="74">
        <f t="normal">IF(A578=0,"",(O578-O579)/O579)</f>
        <v>0.274437688220636</v>
      </c>
      <c r="Q578" s="98">
        <f t="normal">IF(N578="-","-",AVERAGE(N578:N580))</f>
        <v>4.74882970789647</v>
      </c>
      <c r="R578" s="74">
        <f t="normal">IF(Q578="-","-",Q578/M578)</f>
        <v>0.697078933060679</v>
      </c>
      <c r="S578" s="105">
        <v>99.99409176668</v>
      </c>
      <c r="T578" s="106">
        <f t="normal">AVERAGE(S578:S580)*10</f>
        <v>1000.04270838995</v>
      </c>
      <c r="U578" s="105">
        <f t="normal">((LARGE(S578:S580,1))-(SMALL(S578:S580,1)))/(((LARGE(S578:S580,1))+(SMALL(S578:S580,1)))/2)*100</f>
        <v>0.0182437459852566</v>
      </c>
      <c r="V578" s="105">
        <f t="shared" ref="V578:V586" si="210">100-Y578</f>
        <v>100.00748420439</v>
      </c>
      <c r="W578" s="106">
        <f t="normal">AVERAGE(V578:V580)*10</f>
        <v>1000.05946863397</v>
      </c>
      <c r="X578" s="105">
        <f t="normal">((LARGE(V578:V580,1))-(SMALL(V578:V580,1)))/(((LARGE(V578:V580,1))+(SMALL(V578:V580,1)))/2)*100</f>
        <v>0.00349385163702907</v>
      </c>
      <c r="Y578" s="105">
        <v>-0.00748420438965139</v>
      </c>
      <c r="Z578" s="98" t="s">
        <v>34</v>
      </c>
      <c r="AA578" s="115" t="str">
        <f t="normal">IF(Z578="-","-",AVERAGE(Z578:Z580))</f>
        <v>-</v>
      </c>
      <c r="AB578" s="106" t="s">
        <v>34</v>
      </c>
      <c r="AC578" s="116" t="str">
        <f t="shared" ref="AC578" si="211">IF(AB578="-","-",AVERAGE(AB578:AB580))</f>
        <v>-</v>
      </c>
      <c r="AE578" s="114">
        <v>5.72938190755936</v>
      </c>
      <c r="AF578" s="114">
        <v>3.92763771496618</v>
      </c>
      <c r="AG578" s="135">
        <v>1.0057</v>
      </c>
    </row>
    <row r="579" spans="1:33">
      <c r="A579" s="73"/>
      <c r="B579" s="74" t="s">
        <v>375</v>
      </c>
      <c r="C579" s="89"/>
      <c r="D579" s="15"/>
      <c r="E579" s="15"/>
      <c r="F579" s="9"/>
      <c r="G579" s="9"/>
      <c r="H579" s="15"/>
      <c r="I579" s="9"/>
      <c r="J579" s="98">
        <f t="normal">IF(AE579="-","-",(AE579/AG578)*$AI$1)</f>
        <v>6.56051240140214</v>
      </c>
      <c r="K579" s="98">
        <f t="normal">MIN(J578:J580)</f>
        <v>6.15266228513882</v>
      </c>
      <c r="L579" s="74"/>
      <c r="M579" s="98"/>
      <c r="N579" s="98">
        <f t="normal">IF(AF579="-","-",(AF579/AG578)*$AI$1)</f>
        <v>4.65334939597385</v>
      </c>
      <c r="O579" s="98">
        <f t="normal">MIN(N578:N580)</f>
        <v>4.21780723094708</v>
      </c>
      <c r="P579" s="74"/>
      <c r="Q579" s="98"/>
      <c r="R579" s="74"/>
      <c r="S579" s="105">
        <v>100.006384651298</v>
      </c>
      <c r="T579" s="106"/>
      <c r="U579" s="105"/>
      <c r="V579" s="105">
        <f t="shared" si="210"/>
        <v>100.003990152304</v>
      </c>
      <c r="W579" s="106"/>
      <c r="X579" s="105"/>
      <c r="Y579" s="105">
        <v>-0.0039901523041325</v>
      </c>
      <c r="Z579" s="98" t="s">
        <v>34</v>
      </c>
      <c r="AA579" s="115"/>
      <c r="AB579" s="106" t="s">
        <v>34</v>
      </c>
      <c r="AC579" s="116"/>
      <c r="AE579" s="114">
        <v>6.10917344637975</v>
      </c>
      <c r="AF579" s="114">
        <v>4.33321619215824</v>
      </c>
      <c r="AG579" s="135"/>
    </row>
    <row r="580" spans="1:33">
      <c r="A580" s="73"/>
      <c r="B580" s="74" t="s">
        <v>375</v>
      </c>
      <c r="C580" s="91"/>
      <c r="D580" s="18"/>
      <c r="E580" s="18"/>
      <c r="F580" s="9"/>
      <c r="G580" s="9"/>
      <c r="H580" s="18"/>
      <c r="I580" s="9"/>
      <c r="J580" s="98">
        <f t="normal">IF(AE580="-","-",(AE580/AG578)*$AI$1)</f>
        <v>7.72423698667809</v>
      </c>
      <c r="K580" s="98"/>
      <c r="L580" s="74"/>
      <c r="M580" s="98"/>
      <c r="N580" s="98">
        <f t="normal">IF(AF580="-","-",(AF580/AG578)*$AI$1)</f>
        <v>5.37533249676847</v>
      </c>
      <c r="O580" s="98"/>
      <c r="P580" s="74"/>
      <c r="Q580" s="98"/>
      <c r="R580" s="74"/>
      <c r="S580" s="105">
        <v>100.012336099007</v>
      </c>
      <c r="T580" s="106"/>
      <c r="U580" s="105"/>
      <c r="V580" s="105">
        <f t="shared" si="210"/>
        <v>100.006366233498</v>
      </c>
      <c r="W580" s="106"/>
      <c r="X580" s="105"/>
      <c r="Y580" s="105">
        <v>-0.00636623349751427</v>
      </c>
      <c r="Z580" s="98" t="s">
        <v>34</v>
      </c>
      <c r="AA580" s="115"/>
      <c r="AB580" s="106" t="s">
        <v>34</v>
      </c>
      <c r="AC580" s="116"/>
      <c r="AE580" s="114">
        <v>7.19283809027977</v>
      </c>
      <c r="AF580" s="114">
        <v>5.00552952962968</v>
      </c>
      <c r="AG580" s="135"/>
    </row>
    <row r="581" spans="1:33" ht="15" customHeight="1">
      <c r="A581" s="70">
        <v>41479</v>
      </c>
      <c r="B581" s="71" t="s">
        <v>380</v>
      </c>
      <c r="C581" s="72" t="s">
        <v>56</v>
      </c>
      <c r="D581" s="6" t="s">
        <v>41</v>
      </c>
      <c r="E581" s="6" t="s">
        <v>42</v>
      </c>
      <c r="F581" s="6" t="s">
        <v>253</v>
      </c>
      <c r="G581" s="6" t="s">
        <v>356</v>
      </c>
      <c r="H581" s="6" t="s">
        <v>381</v>
      </c>
      <c r="I581" s="6" t="s">
        <v>34</v>
      </c>
      <c r="J581" s="97" t="str">
        <f t="normal">IF(AE581="-","-",(AE581/AG581)*$AI$1)</f>
        <v>-</v>
      </c>
      <c r="K581" s="97">
        <f t="normal">MAX(J581:J583)</f>
        <v>612.692198083358</v>
      </c>
      <c r="L581" s="71">
        <f t="normal">IF(A581=0,"",(K581-K582)/K582)</f>
        <v>0.0611555655739244</v>
      </c>
      <c r="M581" s="97">
        <f t="normal">IF(J582="-","-",AVERAGE(J581:J583))</f>
        <v>595.037134531835</v>
      </c>
      <c r="N581" s="97" t="str">
        <f t="normal">IF(AF581="-","-",(AF581/AG581)*$AI$1)</f>
        <v>-</v>
      </c>
      <c r="O581" s="97">
        <f t="normal">MAX(N581:N583)</f>
        <v>534.403077042524</v>
      </c>
      <c r="P581" s="71">
        <f t="normal">IF(A581=0,"",(O581-O582)/O582)</f>
        <v>0.134018734140469</v>
      </c>
      <c r="Q581" s="97">
        <f t="normal">IF(N582="-","-",AVERAGE(N581:N583))</f>
        <v>502.825104937727</v>
      </c>
      <c r="R581" s="71">
        <f t="normal">IF(Q581="-","-",Q581/M581)</f>
        <v>0.845031470738949</v>
      </c>
      <c r="S581" s="103">
        <v>0.189900091727196</v>
      </c>
      <c r="T581" s="104">
        <f t="normal">AVERAGE(S581:S583)*10</f>
        <v>1.88520172171186</v>
      </c>
      <c r="U581" s="103">
        <f t="normal">((LARGE(S581:S583,1))-(SMALL(S581:S583,1)))/(((LARGE(S581:S583,1))+(SMALL(S581:S583,1)))/2)*100</f>
        <v>1.58068658833916</v>
      </c>
      <c r="V581" s="103">
        <f t="shared" si="210"/>
        <v>87.5979112271503</v>
      </c>
      <c r="W581" s="104">
        <f t="normal">AVERAGE(V581:V583)*10</f>
        <v>872.477900336987</v>
      </c>
      <c r="X581" s="103">
        <f t="normal">((LARGE(V581:V583,1))-(SMALL(V581:V583,1)))/(((LARGE(V581:V583,1))+(SMALL(V581:V583,1)))/2)*100</f>
        <v>1.72303957084529</v>
      </c>
      <c r="Y581" s="103">
        <v>12.4020887728497</v>
      </c>
      <c r="Z581" s="97" t="s">
        <v>34</v>
      </c>
      <c r="AA581" s="23" t="str">
        <f t="normal">IF(Z581="-","-",AVERAGE(Z581:Z583))</f>
        <v>-</v>
      </c>
      <c r="AB581" s="104" t="s">
        <v>34</v>
      </c>
      <c r="AC581" s="24" t="str">
        <f t="shared" ref="AC581" si="212">IF(AB581="-","-",AVERAGE(AB581:AB583))</f>
        <v>-</v>
      </c>
      <c r="AE581" s="114" t="s">
        <v>34</v>
      </c>
      <c r="AF581" s="114" t="s">
        <v>34</v>
      </c>
      <c r="AG581" s="135">
        <v>1.0057</v>
      </c>
    </row>
    <row r="582" spans="1:33">
      <c r="A582" s="70"/>
      <c r="B582" s="71" t="s">
        <v>380</v>
      </c>
      <c r="C582" s="72"/>
      <c r="D582" s="6"/>
      <c r="E582" s="6"/>
      <c r="F582" s="6"/>
      <c r="G582" s="6"/>
      <c r="H582" s="6"/>
      <c r="I582" s="6"/>
      <c r="J582" s="97">
        <v>577.382070980313</v>
      </c>
      <c r="K582" s="97">
        <f t="normal">MIN(J581:J583)</f>
        <v>577.382070980313</v>
      </c>
      <c r="L582" s="71"/>
      <c r="M582" s="97"/>
      <c r="N582" s="97">
        <f t="normal">IF(AF582="-","-",(AF582/AG581)*$AI$1)</f>
        <v>471.247132832929</v>
      </c>
      <c r="O582" s="97">
        <f t="normal">MIN(N581:N583)</f>
        <v>471.247132832929</v>
      </c>
      <c r="P582" s="71"/>
      <c r="Q582" s="97"/>
      <c r="R582" s="71"/>
      <c r="S582" s="103">
        <v>0.186921904350242</v>
      </c>
      <c r="T582" s="104"/>
      <c r="U582" s="103"/>
      <c r="V582" s="103">
        <f t="shared" si="210"/>
        <v>87.8228782287799</v>
      </c>
      <c r="W582" s="104"/>
      <c r="X582" s="103"/>
      <c r="Y582" s="103">
        <v>12.1771217712201</v>
      </c>
      <c r="Z582" s="97" t="s">
        <v>34</v>
      </c>
      <c r="AA582" s="23"/>
      <c r="AB582" s="104" t="s">
        <v>34</v>
      </c>
      <c r="AC582" s="24"/>
      <c r="AE582" s="114">
        <v>537.660322948982</v>
      </c>
      <c r="AF582" s="114">
        <v>438.827075453775</v>
      </c>
      <c r="AG582" s="135"/>
    </row>
    <row r="583" spans="1:33">
      <c r="A583" s="70"/>
      <c r="B583" s="71" t="s">
        <v>380</v>
      </c>
      <c r="C583" s="72"/>
      <c r="D583" s="6"/>
      <c r="E583" s="6"/>
      <c r="F583" s="6"/>
      <c r="G583" s="6"/>
      <c r="H583" s="6"/>
      <c r="I583" s="6"/>
      <c r="J583" s="97">
        <f t="normal">IF(AE583="-","-",(AE583/AG581)*$AI$1)</f>
        <v>612.692198083358</v>
      </c>
      <c r="K583" s="97"/>
      <c r="L583" s="71"/>
      <c r="M583" s="97"/>
      <c r="N583" s="97">
        <f t="normal">IF(AF583="-","-",(AF583/AG581)*$AI$1)</f>
        <v>534.403077042524</v>
      </c>
      <c r="O583" s="97"/>
      <c r="P583" s="71"/>
      <c r="Q583" s="97"/>
      <c r="R583" s="71"/>
      <c r="S583" s="103">
        <v>0.188738520436121</v>
      </c>
      <c r="T583" s="104"/>
      <c r="U583" s="103"/>
      <c r="V583" s="103">
        <f t="shared" si="210"/>
        <v>86.3225806451658</v>
      </c>
      <c r="W583" s="104"/>
      <c r="X583" s="103"/>
      <c r="Y583" s="103">
        <v>13.6774193548342</v>
      </c>
      <c r="Z583" s="97" t="s">
        <v>34</v>
      </c>
      <c r="AA583" s="23"/>
      <c r="AB583" s="104" t="s">
        <v>34</v>
      </c>
      <c r="AC583" s="24"/>
      <c r="AE583" s="114">
        <v>570.541244085586</v>
      </c>
      <c r="AF583" s="114">
        <v>497.638124612654</v>
      </c>
      <c r="AG583" s="135"/>
    </row>
    <row r="584" spans="1:33">
      <c r="A584" s="70">
        <v>41479</v>
      </c>
      <c r="B584" s="71" t="s">
        <v>382</v>
      </c>
      <c r="C584" s="72" t="s">
        <v>88</v>
      </c>
      <c r="D584" s="6" t="s">
        <v>41</v>
      </c>
      <c r="E584" s="6" t="s">
        <v>74</v>
      </c>
      <c r="F584" s="6" t="s">
        <v>85</v>
      </c>
      <c r="G584" s="6" t="s">
        <v>92</v>
      </c>
      <c r="H584" s="6" t="s">
        <v>44</v>
      </c>
      <c r="I584" s="6" t="s">
        <v>34</v>
      </c>
      <c r="J584" s="97">
        <f t="normal">IF(AE584="-","-",(AE584/AG584)*$AI$1)</f>
        <v>452.655032040232</v>
      </c>
      <c r="K584" s="97">
        <f t="normal">MAX(J584:J586)</f>
        <v>452.655032040232</v>
      </c>
      <c r="L584" s="71">
        <f t="normal">IF(A584=0,"",(K584-K585)/K585)</f>
        <v>0.0317611181321466</v>
      </c>
      <c r="M584" s="97">
        <f t="normal">IF(J584="-","-",AVERAGE(J584:J586))</f>
        <v>445.687900941239</v>
      </c>
      <c r="N584" s="97">
        <f t="normal">IF(AF584="-","-",(AF584/AG584)*$AI$1)</f>
        <v>367.639475356415</v>
      </c>
      <c r="O584" s="97">
        <f t="normal">MAX(N584:N586)</f>
        <v>367.639475356415</v>
      </c>
      <c r="P584" s="71">
        <f t="normal">IF(A584=0,"",(O584-O585)/O585)</f>
        <v>0.0398348979445701</v>
      </c>
      <c r="Q584" s="97">
        <f t="normal">IF(N584="-","-",AVERAGE(N584:N586))</f>
        <v>360.597549272684</v>
      </c>
      <c r="R584" s="71">
        <f t="normal">IF(Q584="-","-",Q584/M584)</f>
        <v>0.809080857952719</v>
      </c>
      <c r="S584" s="103">
        <v>3.48018666455745</v>
      </c>
      <c r="T584" s="104">
        <f t="normal">AVERAGE(S584:S586)*10</f>
        <v>35.6885633619631</v>
      </c>
      <c r="U584" s="103">
        <f t="normal">((LARGE(S584:S586,1))-(SMALL(S584:S586,1)))/(((LARGE(S584:S586,1))+(SMALL(S584:S586,1)))/2)*100</f>
        <v>4.42049128589253</v>
      </c>
      <c r="V584" s="103">
        <f t="shared" si="210"/>
        <v>66.3731060606053</v>
      </c>
      <c r="W584" s="104">
        <f t="normal">AVERAGE(V584:V586)*10</f>
        <v>665.849029273715</v>
      </c>
      <c r="X584" s="103">
        <f t="normal">((LARGE(V584:V586,1))-(SMALL(V584:V586,1)))/(((LARGE(V584:V586,1))+(SMALL(V584:V586,1)))/2)*100</f>
        <v>2.13322933912351</v>
      </c>
      <c r="Y584" s="103">
        <v>33.6268939393947</v>
      </c>
      <c r="Z584" s="97">
        <v>5595</v>
      </c>
      <c r="AA584" s="23">
        <f t="normal">IF(Z584="-","-",AVERAGE(Z584:Z586))</f>
        <v>5548.33333333333</v>
      </c>
      <c r="AB584" s="104">
        <v>8.6</v>
      </c>
      <c r="AC584" s="24">
        <f t="shared" ref="AC584" si="213">IF(AB584="-","-",AVERAGE(AB584:AB586))</f>
        <v>8.6</v>
      </c>
      <c r="AE584" s="114">
        <v>421.514042335983</v>
      </c>
      <c r="AF584" s="114">
        <v>342.34724107958</v>
      </c>
      <c r="AG584" s="135">
        <v>1.0057</v>
      </c>
    </row>
    <row r="585" spans="1:33">
      <c r="A585" s="70"/>
      <c r="B585" s="71" t="s">
        <v>382</v>
      </c>
      <c r="C585" s="72"/>
      <c r="D585" s="6"/>
      <c r="E585" s="6"/>
      <c r="F585" s="6"/>
      <c r="G585" s="6"/>
      <c r="H585" s="6"/>
      <c r="I585" s="6"/>
      <c r="J585" s="97" t="str">
        <f t="normal">IF(AE585="-","-",(AE585/AG584)*$AI$1)</f>
        <v>-</v>
      </c>
      <c r="K585" s="97">
        <f t="normal">MIN(J584:J586)</f>
        <v>438.720769842246</v>
      </c>
      <c r="L585" s="71"/>
      <c r="M585" s="97"/>
      <c r="N585" s="97" t="str">
        <f t="normal">IF(AF585="-","-",(AF585/AG584)*$AI$1)</f>
        <v>-</v>
      </c>
      <c r="O585" s="97">
        <f t="normal">MIN(N584:N586)</f>
        <v>353.555623188954</v>
      </c>
      <c r="P585" s="71"/>
      <c r="Q585" s="97"/>
      <c r="R585" s="71"/>
      <c r="S585" s="103">
        <v>3.58887720654091</v>
      </c>
      <c r="T585" s="104"/>
      <c r="U585" s="103"/>
      <c r="V585" s="103">
        <f t="shared" si="210"/>
        <v>65.9794674901925</v>
      </c>
      <c r="W585" s="104"/>
      <c r="X585" s="103"/>
      <c r="Y585" s="103">
        <v>34.0205325098075</v>
      </c>
      <c r="Z585" s="97">
        <v>5525</v>
      </c>
      <c r="AA585" s="23"/>
      <c r="AB585" s="104" t="s">
        <v>34</v>
      </c>
      <c r="AC585" s="24"/>
      <c r="AE585" s="114" t="s">
        <v>34</v>
      </c>
      <c r="AF585" s="114" t="s">
        <v>34</v>
      </c>
      <c r="AG585" s="135"/>
    </row>
    <row r="586" spans="1:33">
      <c r="A586" s="70"/>
      <c r="B586" s="71" t="s">
        <v>382</v>
      </c>
      <c r="C586" s="72"/>
      <c r="D586" s="6"/>
      <c r="E586" s="6"/>
      <c r="F586" s="6"/>
      <c r="G586" s="6"/>
      <c r="H586" s="6"/>
      <c r="I586" s="6"/>
      <c r="J586" s="97">
        <f t="normal">IF(AE586="-","-",(AE586/AG584)*$AI$1)</f>
        <v>438.720769842246</v>
      </c>
      <c r="K586" s="97"/>
      <c r="L586" s="71"/>
      <c r="M586" s="97"/>
      <c r="N586" s="97">
        <f t="normal">IF(AF586="-","-",(AF586/AG584)*$AI$1)</f>
        <v>353.555623188954</v>
      </c>
      <c r="O586" s="97"/>
      <c r="P586" s="71"/>
      <c r="Q586" s="97"/>
      <c r="R586" s="71"/>
      <c r="S586" s="103">
        <v>3.63750513749056</v>
      </c>
      <c r="T586" s="104"/>
      <c r="U586" s="103"/>
      <c r="V586" s="103">
        <f t="shared" si="210"/>
        <v>67.4021352313167</v>
      </c>
      <c r="W586" s="104"/>
      <c r="X586" s="103"/>
      <c r="Y586" s="103">
        <v>32.5978647686833</v>
      </c>
      <c r="Z586" s="97">
        <v>5525</v>
      </c>
      <c r="AA586" s="23"/>
      <c r="AB586" s="104" t="s">
        <v>34</v>
      </c>
      <c r="AC586" s="24"/>
      <c r="AE586" s="114">
        <v>408.53840576884</v>
      </c>
      <c r="AF586" s="114">
        <v>329.232305778825</v>
      </c>
      <c r="AG586" s="135"/>
    </row>
    <row r="587" spans="1:33" ht="15" customHeight="1">
      <c r="A587" s="73">
        <v>41479</v>
      </c>
      <c r="B587" s="74" t="s">
        <v>383</v>
      </c>
      <c r="C587" s="86" t="s">
        <v>29</v>
      </c>
      <c r="D587" s="87" t="s">
        <v>41</v>
      </c>
      <c r="E587" s="87" t="s">
        <v>80</v>
      </c>
      <c r="F587" s="9" t="s">
        <v>80</v>
      </c>
      <c r="G587" s="9" t="s">
        <v>346</v>
      </c>
      <c r="H587" s="87" t="s">
        <v>34</v>
      </c>
      <c r="I587" s="9" t="s">
        <v>384</v>
      </c>
      <c r="J587" s="98" t="str">
        <f t="normal">IF(AE587="-","-",(AE587/AG587)*$AI$1)</f>
        <v>-</v>
      </c>
      <c r="K587" s="98">
        <f t="normal">MAX(J587:J589)</f>
        <v>426.531019369066</v>
      </c>
      <c r="L587" s="74">
        <f t="normal">IF(A587=0,"",(K587-K588)/K588)</f>
        <v>0.163191021756277</v>
      </c>
      <c r="M587" s="98">
        <f t="normal">IF(J588="-","-",AVERAGE(J587:J589))</f>
        <v>396.610726158546</v>
      </c>
      <c r="N587" s="98" t="str">
        <f t="normal">IF(AF587="-","-",(AF587/AG587)*$AI$1)</f>
        <v>-</v>
      </c>
      <c r="O587" s="98">
        <f t="normal">MAX(N587:N589)</f>
        <v>300.064224526819</v>
      </c>
      <c r="P587" s="74">
        <f t="normal">IF(A587=0,"",(O587-O588)/O588)</f>
        <v>0.173955986788557</v>
      </c>
      <c r="Q587" s="98">
        <f t="normal">IF(N588="-","-",AVERAGE(N587:N589))</f>
        <v>277.832569820454</v>
      </c>
      <c r="R587" s="74">
        <f t="normal">IF(Q587="-","-",Q587/M587)</f>
        <v>0.700517034704176</v>
      </c>
      <c r="S587" s="105">
        <v>15.42</v>
      </c>
      <c r="T587" s="106">
        <f t="normal">AVERAGE(S587:S589)*10</f>
        <v>154.2</v>
      </c>
      <c r="U587" s="105">
        <f t="normal">((LARGE(S587:S589,1))-(SMALL(S587:S589,1)))/(((LARGE(S587:S589,1))+(SMALL(S587:S589,1)))/2)*100</f>
        <v>0</v>
      </c>
      <c r="V587" s="105">
        <v>82.64</v>
      </c>
      <c r="W587" s="106">
        <f t="normal">AVERAGE(V587:V589)*10</f>
        <v>826.4</v>
      </c>
      <c r="X587" s="105">
        <f t="normal">((LARGE(V587:V589,1))-(SMALL(V587:V589,1)))/(((LARGE(V587:V589,1))+(SMALL(V587:V589,1)))/2)*100</f>
        <v>0</v>
      </c>
      <c r="Y587" s="105">
        <f t="normal">100-V587</f>
        <v>17.36</v>
      </c>
      <c r="Z587" s="98" t="s">
        <v>34</v>
      </c>
      <c r="AA587" s="115" t="str">
        <f t="normal">IF(Z587="-","-",AVERAGE(Z587:Z589))</f>
        <v>-</v>
      </c>
      <c r="AB587" s="106" t="s">
        <v>34</v>
      </c>
      <c r="AC587" s="116" t="str">
        <f t="shared" ref="AC587" si="214">IF(AB587="-","-",AVERAGE(AB587:AB589))</f>
        <v>-</v>
      </c>
      <c r="AE587" s="114" t="s">
        <v>34</v>
      </c>
      <c r="AF587" s="114" t="s">
        <v>34</v>
      </c>
      <c r="AG587" s="135">
        <v>1.0057</v>
      </c>
    </row>
    <row r="588" spans="1:33">
      <c r="A588" s="73"/>
      <c r="B588" s="74" t="s">
        <v>383</v>
      </c>
      <c r="C588" s="89"/>
      <c r="D588" s="15"/>
      <c r="E588" s="15"/>
      <c r="F588" s="9"/>
      <c r="G588" s="9"/>
      <c r="H588" s="15"/>
      <c r="I588" s="9"/>
      <c r="J588" s="98">
        <f t="normal">IF(AE588="-","-",(AE588/AG587)*$AI$1)</f>
        <v>426.531019369066</v>
      </c>
      <c r="K588" s="98">
        <f t="normal">MIN(J587:J589)</f>
        <v>366.690432948026</v>
      </c>
      <c r="L588" s="74"/>
      <c r="M588" s="98"/>
      <c r="N588" s="98">
        <v>300.064224526819</v>
      </c>
      <c r="O588" s="98">
        <f t="normal">MIN(N587:N589)</f>
        <v>255.600915114089</v>
      </c>
      <c r="P588" s="74"/>
      <c r="Q588" s="98"/>
      <c r="R588" s="74"/>
      <c r="S588" s="105" t="s">
        <v>34</v>
      </c>
      <c r="T588" s="106"/>
      <c r="U588" s="105"/>
      <c r="V588" s="105" t="s">
        <v>34</v>
      </c>
      <c r="W588" s="106"/>
      <c r="X588" s="105"/>
      <c r="Y588" s="105" t="s">
        <v>34</v>
      </c>
      <c r="Z588" s="98" t="s">
        <v>34</v>
      </c>
      <c r="AA588" s="115"/>
      <c r="AB588" s="106" t="s">
        <v>34</v>
      </c>
      <c r="AC588" s="116"/>
      <c r="AE588" s="114">
        <v>397.18726498099</v>
      </c>
      <c r="AF588" s="114">
        <v>279.420917228353</v>
      </c>
      <c r="AG588" s="135"/>
    </row>
    <row r="589" spans="1:33">
      <c r="A589" s="73"/>
      <c r="B589" s="74" t="s">
        <v>383</v>
      </c>
      <c r="C589" s="91"/>
      <c r="D589" s="18"/>
      <c r="E589" s="18"/>
      <c r="F589" s="9"/>
      <c r="G589" s="9"/>
      <c r="H589" s="18"/>
      <c r="I589" s="9"/>
      <c r="J589" s="98">
        <f t="normal">IF(AE589="-","-",(AE589/AG587)*$AI$1)</f>
        <v>366.690432948026</v>
      </c>
      <c r="K589" s="98"/>
      <c r="L589" s="74"/>
      <c r="M589" s="98"/>
      <c r="N589" s="98">
        <f t="normal">IF(AF589="-","-",(AF589/AG587)*$AI$1)</f>
        <v>255.600915114089</v>
      </c>
      <c r="O589" s="98"/>
      <c r="P589" s="74"/>
      <c r="Q589" s="98"/>
      <c r="R589" s="74"/>
      <c r="S589" s="105" t="s">
        <v>34</v>
      </c>
      <c r="T589" s="106"/>
      <c r="U589" s="105"/>
      <c r="V589" s="105" t="s">
        <v>34</v>
      </c>
      <c r="W589" s="106"/>
      <c r="X589" s="105"/>
      <c r="Y589" s="105" t="s">
        <v>34</v>
      </c>
      <c r="Z589" s="98" t="s">
        <v>34</v>
      </c>
      <c r="AA589" s="115"/>
      <c r="AB589" s="106" t="s">
        <v>34</v>
      </c>
      <c r="AC589" s="116"/>
      <c r="AE589" s="114">
        <v>341.463489273916</v>
      </c>
      <c r="AF589" s="114">
        <v>238.016518824296</v>
      </c>
      <c r="AG589" s="135"/>
    </row>
    <row r="590" spans="1:33" ht="15" customHeight="1">
      <c r="A590" s="73">
        <v>41479</v>
      </c>
      <c r="B590" s="74" t="s">
        <v>385</v>
      </c>
      <c r="C590" s="75" t="s">
        <v>29</v>
      </c>
      <c r="D590" s="9" t="s">
        <v>41</v>
      </c>
      <c r="E590" s="9" t="s">
        <v>80</v>
      </c>
      <c r="F590" s="9" t="s">
        <v>80</v>
      </c>
      <c r="G590" s="9" t="s">
        <v>346</v>
      </c>
      <c r="H590" s="9" t="s">
        <v>34</v>
      </c>
      <c r="I590" s="9" t="s">
        <v>384</v>
      </c>
      <c r="J590" s="98">
        <f t="normal">IF(AE590="-","-",(AE590/AG590)*$AI$1)</f>
        <v>370.553469999708</v>
      </c>
      <c r="K590" s="98">
        <f t="normal">MAX(J590:J592)</f>
        <v>517.249016615995</v>
      </c>
      <c r="L590" s="74">
        <f t="normal">IF(A590=0,"",(K590-K591)/K591)</f>
        <v>0.395882263945344</v>
      </c>
      <c r="M590" s="98">
        <f t="normal">IF(J590="-","-",AVERAGE(J590:J592))</f>
        <v>443.901243307851</v>
      </c>
      <c r="N590" s="98">
        <f t="normal">IF(AF590="-","-",(AF590/AG590)*$AI$1)</f>
        <v>266.372621759966</v>
      </c>
      <c r="O590" s="98">
        <f t="normal">MAX(N590:N592)</f>
        <v>348.053812046647</v>
      </c>
      <c r="P590" s="74">
        <f t="normal">IF(A590=0,"",(O590-O591)/O591)</f>
        <v>0.30664258866771</v>
      </c>
      <c r="Q590" s="98">
        <f t="normal">IF(N590="-","-",AVERAGE(N590:N592))</f>
        <v>307.213216903306</v>
      </c>
      <c r="R590" s="74">
        <f t="normal">IF(Q590="-","-",Q590/M590)</f>
        <v>0.692075594594021</v>
      </c>
      <c r="S590" s="105">
        <v>15.306</v>
      </c>
      <c r="T590" s="106">
        <f t="normal">AVERAGE(S590:S592)*10</f>
        <v>153.06</v>
      </c>
      <c r="U590" s="105">
        <f t="normal">((LARGE(S590:S592,1))-(SMALL(S590:S592,1)))/(((LARGE(S590:S592,1))+(SMALL(S590:S592,1)))/2)*100</f>
        <v>0</v>
      </c>
      <c r="V590" s="105">
        <v>81.141654253234</v>
      </c>
      <c r="W590" s="106">
        <f t="normal">AVERAGE(V590:V592)*10</f>
        <v>811.41654253234</v>
      </c>
      <c r="X590" s="105">
        <f t="normal">((LARGE(V590:V592,1))-(SMALL(V590:V592,1)))/(((LARGE(V590:V592,1))+(SMALL(V590:V592,1)))/2)*100</f>
        <v>0</v>
      </c>
      <c r="Y590" s="105">
        <f t="normal">100-V590</f>
        <v>18.858345746766</v>
      </c>
      <c r="Z590" s="98" t="s">
        <v>34</v>
      </c>
      <c r="AA590" s="115" t="str">
        <f t="normal">IF(Z590="-","-",AVERAGE(Z590:Z592))</f>
        <v>-</v>
      </c>
      <c r="AB590" s="106" t="s">
        <v>34</v>
      </c>
      <c r="AC590" s="116" t="str">
        <f t="shared" ref="AC590" si="215">IF(AB590="-","-",AVERAGE(AB590:AB592))</f>
        <v>-</v>
      </c>
      <c r="AE590" s="114">
        <v>345.060763683987</v>
      </c>
      <c r="AF590" s="114">
        <v>248.047171948146</v>
      </c>
      <c r="AG590" s="135">
        <v>1.0057</v>
      </c>
    </row>
    <row r="591" spans="1:33">
      <c r="A591" s="73"/>
      <c r="B591" s="74" t="s">
        <v>385</v>
      </c>
      <c r="C591" s="75"/>
      <c r="D591" s="9"/>
      <c r="E591" s="9"/>
      <c r="F591" s="9"/>
      <c r="G591" s="9"/>
      <c r="H591" s="9"/>
      <c r="I591" s="9"/>
      <c r="J591" s="98">
        <f t="normal">IF(AE591="-","-",(AE591/AG590)*$AI$1)</f>
        <v>517.249016615995</v>
      </c>
      <c r="K591" s="98">
        <f t="normal">MIN(J590:J592)</f>
        <v>370.553469999708</v>
      </c>
      <c r="L591" s="74"/>
      <c r="M591" s="98"/>
      <c r="N591" s="98">
        <f t="normal">IF(AF591="-","-",(AF591/AG590)*$AI$1)</f>
        <v>348.053812046647</v>
      </c>
      <c r="O591" s="98">
        <f t="normal">MIN(N590:N592)</f>
        <v>266.372621759966</v>
      </c>
      <c r="P591" s="74"/>
      <c r="Q591" s="98"/>
      <c r="R591" s="74"/>
      <c r="S591" s="105" t="s">
        <v>34</v>
      </c>
      <c r="T591" s="106"/>
      <c r="U591" s="105"/>
      <c r="V591" s="105" t="s">
        <v>34</v>
      </c>
      <c r="W591" s="106"/>
      <c r="X591" s="105"/>
      <c r="Y591" s="105" t="s">
        <v>34</v>
      </c>
      <c r="Z591" s="98" t="s">
        <v>34</v>
      </c>
      <c r="AA591" s="115"/>
      <c r="AB591" s="106" t="s">
        <v>34</v>
      </c>
      <c r="AC591" s="116"/>
      <c r="AE591" s="114">
        <v>481.664200009913</v>
      </c>
      <c r="AF591" s="114">
        <v>324.10899886603</v>
      </c>
      <c r="AG591" s="135"/>
    </row>
    <row r="592" spans="1:33">
      <c r="A592" s="73"/>
      <c r="B592" s="74" t="s">
        <v>385</v>
      </c>
      <c r="C592" s="75"/>
      <c r="D592" s="9"/>
      <c r="E592" s="9"/>
      <c r="F592" s="9"/>
      <c r="G592" s="9"/>
      <c r="H592" s="9"/>
      <c r="I592" s="9"/>
      <c r="J592" s="98" t="str">
        <f t="normal">IF(AE592="-","-",(AE592/AG590)*$AI$1)</f>
        <v>-</v>
      </c>
      <c r="K592" s="98"/>
      <c r="L592" s="74"/>
      <c r="M592" s="98"/>
      <c r="N592" s="98" t="str">
        <f t="normal">IF(AF592="-","-",(AF592/AG590)*$AI$1)</f>
        <v>-</v>
      </c>
      <c r="O592" s="98"/>
      <c r="P592" s="74"/>
      <c r="Q592" s="98"/>
      <c r="R592" s="74"/>
      <c r="S592" s="105" t="s">
        <v>34</v>
      </c>
      <c r="T592" s="106"/>
      <c r="U592" s="105"/>
      <c r="V592" s="105" t="s">
        <v>34</v>
      </c>
      <c r="W592" s="106"/>
      <c r="X592" s="105"/>
      <c r="Y592" s="105" t="s">
        <v>34</v>
      </c>
      <c r="Z592" s="98" t="s">
        <v>34</v>
      </c>
      <c r="AA592" s="115"/>
      <c r="AB592" s="106" t="s">
        <v>34</v>
      </c>
      <c r="AC592" s="116"/>
      <c r="AE592" s="114" t="s">
        <v>34</v>
      </c>
      <c r="AF592" s="114" t="s">
        <v>34</v>
      </c>
      <c r="AG592" s="135"/>
    </row>
    <row r="593" spans="1:33" s="44" customFormat="1" ht="15" customHeight="1">
      <c r="A593" s="60">
        <v>41456</v>
      </c>
      <c r="B593" s="61" t="s">
        <v>386</v>
      </c>
      <c r="C593" s="62" t="s">
        <v>29</v>
      </c>
      <c r="D593" s="63" t="s">
        <v>30</v>
      </c>
      <c r="E593" s="63" t="s">
        <v>31</v>
      </c>
      <c r="F593" s="63" t="s">
        <v>32</v>
      </c>
      <c r="G593" s="63" t="s">
        <v>33</v>
      </c>
      <c r="H593" s="63" t="s">
        <v>34</v>
      </c>
      <c r="I593" s="63" t="s">
        <v>34</v>
      </c>
      <c r="J593" s="94">
        <f t="normal">IF(AE593="-","-",(AE593/AG593)*$AI$1)</f>
        <v>28.8229094163269</v>
      </c>
      <c r="K593" s="94">
        <f t="normal">MAX(J593:J595)</f>
        <v>28.8229094163269</v>
      </c>
      <c r="L593" s="61">
        <v>0.0252100840336134</v>
      </c>
      <c r="M593" s="94">
        <f t="normal">IF(J593="-","-",AVERAGE(J593:J595))</f>
        <v>28.5866560604554</v>
      </c>
      <c r="N593" s="94" t="str">
        <f t="normal">IF(AF593="-","-",(AF593/AG593)*$AI$1)</f>
        <v>-</v>
      </c>
      <c r="O593" s="94">
        <f t="normal">MAX(N593:N595)</f>
        <v>0</v>
      </c>
      <c r="P593" s="61" t="e">
        <v>#DIV/0!</v>
      </c>
      <c r="Q593" s="94" t="str">
        <f t="normal">IF(N593="-","-",AVERAGE(N593:N595))</f>
        <v>-</v>
      </c>
      <c r="R593" s="61" t="str">
        <f t="normal">IF(Q593="-","-",Q593/M593)</f>
        <v>-</v>
      </c>
      <c r="S593" s="101">
        <v>2.55373475461874</v>
      </c>
      <c r="T593" s="102">
        <f t="normal">AVERAGE(S593:S595)*10</f>
        <v>25.5917936462584</v>
      </c>
      <c r="U593" s="101">
        <f t="normal">((LARGE(S593:S595,1))-(SMALL(S593:S595,1)))/(((LARGE(S593:S595,1))+(SMALL(S593:S595,1)))/2)*100</f>
        <v>0.425496554275403</v>
      </c>
      <c r="V593" s="101">
        <f t="normal">100-Y593</f>
        <v>50.3874791065176</v>
      </c>
      <c r="W593" s="102">
        <f t="normal">AVERAGE(V593:V595)*10</f>
        <v>503.516484364739</v>
      </c>
      <c r="X593" s="101">
        <f t="normal">((LARGE(V593:V595,1))-(SMALL(V593:V595,1)))/(((LARGE(V593:V595,1))+(SMALL(V593:V595,1)))/2)*100</f>
        <v>0.142321735856998</v>
      </c>
      <c r="Y593" s="101">
        <v>49.6125208934824</v>
      </c>
      <c r="Z593" s="94" t="s">
        <v>34</v>
      </c>
      <c r="AA593" s="111" t="str">
        <f t="normal">IF(Z593="-","-",AVERAGE(Z593:Z595))</f>
        <v>-</v>
      </c>
      <c r="AB593" s="102" t="s">
        <v>34</v>
      </c>
      <c r="AC593" s="112" t="str">
        <f t="shared" ref="AC593" si="216">IF(AB593="-","-",AVERAGE(AB593:AB595))</f>
        <v>-</v>
      </c>
      <c r="AD593" s="113"/>
      <c r="AE593" s="94">
        <v>26.84</v>
      </c>
      <c r="AF593" s="94" t="s">
        <v>34</v>
      </c>
      <c r="AG593" s="134">
        <v>1.0057</v>
      </c>
    </row>
    <row r="594" spans="1:33" s="44" customFormat="1" customHeight="0">
      <c r="A594" s="60"/>
      <c r="B594" s="61" t="s">
        <v>386</v>
      </c>
      <c r="C594" s="62"/>
      <c r="D594" s="63"/>
      <c r="E594" s="63"/>
      <c r="F594" s="63"/>
      <c r="G594" s="63"/>
      <c r="H594" s="63"/>
      <c r="I594" s="63"/>
      <c r="J594" s="94">
        <f t="normal">IF(AE594="-","-",(AE594/AG593)*$AI$1)</f>
        <v>28.1141493487123</v>
      </c>
      <c r="K594" s="94">
        <f t="normal">MIN(J593:J595)</f>
        <v>28.1141493487123</v>
      </c>
      <c r="L594" s="61"/>
      <c r="M594" s="94"/>
      <c r="N594" s="94" t="str">
        <f t="normal">IF(AF594="-","-",(AF594/AG593)*$AI$1)</f>
        <v>-</v>
      </c>
      <c r="O594" s="94">
        <f t="normal">MIN(N593:N595)</f>
        <v>0</v>
      </c>
      <c r="P594" s="61"/>
      <c r="Q594" s="94"/>
      <c r="R594" s="61"/>
      <c r="S594" s="101">
        <v>2.56462397463295</v>
      </c>
      <c r="T594" s="102"/>
      <c r="U594" s="101"/>
      <c r="V594" s="101">
        <f t="normal">100-Y594</f>
        <v>50.3158177664302</v>
      </c>
      <c r="W594" s="102"/>
      <c r="X594" s="101"/>
      <c r="Y594" s="101">
        <v>49.6841822335698</v>
      </c>
      <c r="Z594" s="94" t="s">
        <v>34</v>
      </c>
      <c r="AA594" s="111"/>
      <c r="AB594" s="102" t="s">
        <v>34</v>
      </c>
      <c r="AC594" s="112"/>
      <c r="AD594" s="113"/>
      <c r="AE594" s="94">
        <v>26.18</v>
      </c>
      <c r="AF594" s="94" t="s">
        <v>34</v>
      </c>
      <c r="AG594" s="134"/>
    </row>
    <row r="595" spans="1:33" s="44" customFormat="1" customHeight="0">
      <c r="A595" s="60"/>
      <c r="B595" s="61" t="s">
        <v>386</v>
      </c>
      <c r="C595" s="62"/>
      <c r="D595" s="63"/>
      <c r="E595" s="63"/>
      <c r="F595" s="63"/>
      <c r="G595" s="63"/>
      <c r="H595" s="63"/>
      <c r="I595" s="63"/>
      <c r="J595" s="94">
        <f t="normal">IF(AE595="-","-",(AE595/AG593)*$AI$1)</f>
        <v>28.8229094163269</v>
      </c>
      <c r="K595" s="94"/>
      <c r="L595" s="61"/>
      <c r="M595" s="94"/>
      <c r="N595" s="94" t="str">
        <f t="normal">IF(AF595="-","-",(AF595/AG593)*$AI$1)</f>
        <v>-</v>
      </c>
      <c r="O595" s="94"/>
      <c r="P595" s="61"/>
      <c r="Q595" s="94"/>
      <c r="R595" s="61"/>
      <c r="S595" s="101" t="s">
        <v>34</v>
      </c>
      <c r="T595" s="102"/>
      <c r="U595" s="101"/>
      <c r="V595" s="101" t="s">
        <v>34</v>
      </c>
      <c r="W595" s="102"/>
      <c r="X595" s="101"/>
      <c r="Y595" s="101" t="s">
        <v>34</v>
      </c>
      <c r="Z595" s="94" t="s">
        <v>34</v>
      </c>
      <c r="AA595" s="111"/>
      <c r="AB595" s="102" t="s">
        <v>34</v>
      </c>
      <c r="AC595" s="112"/>
      <c r="AD595" s="113"/>
      <c r="AE595" s="94">
        <v>26.84</v>
      </c>
      <c r="AF595" s="94" t="s">
        <v>34</v>
      </c>
      <c r="AG595" s="134"/>
    </row>
    <row r="596" spans="1:33" s="44" customFormat="1" ht="15" customHeight="1">
      <c r="A596" s="60">
        <v>41456</v>
      </c>
      <c r="B596" s="61" t="s">
        <v>387</v>
      </c>
      <c r="C596" s="62" t="s">
        <v>29</v>
      </c>
      <c r="D596" s="63" t="s">
        <v>30</v>
      </c>
      <c r="E596" s="63" t="s">
        <v>31</v>
      </c>
      <c r="F596" s="63" t="s">
        <v>32</v>
      </c>
      <c r="G596" s="63" t="s">
        <v>33</v>
      </c>
      <c r="H596" s="63" t="s">
        <v>34</v>
      </c>
      <c r="I596" s="63" t="s">
        <v>34</v>
      </c>
      <c r="J596" s="94">
        <f t="normal">IF(AE596="-","-",(AE596/AG596)*$AI$1)</f>
        <v>29.7679228398131</v>
      </c>
      <c r="K596" s="94">
        <f t="normal">MAX(J596:J598)</f>
        <v>29.7679228398131</v>
      </c>
      <c r="L596" s="61">
        <f t="normal">IF(A596=0,"",(K596-K597)/K597)</f>
        <v>0.152598752598752</v>
      </c>
      <c r="M596" s="94">
        <f t="normal">IF(J596="-","-",AVERAGE(J596:J598))</f>
        <v>28.4219946306055</v>
      </c>
      <c r="N596" s="94" t="str">
        <f t="normal">IF(AF596="-","-",(AF596/AG596)*$AI$1)</f>
        <v>-</v>
      </c>
      <c r="O596" s="94">
        <f t="normal">MAX(N596:N598)</f>
        <v>0</v>
      </c>
      <c r="P596" s="61" t="e">
        <v>#DIV/0!</v>
      </c>
      <c r="Q596" s="94" t="str">
        <f t="normal">IF(N596="-","-",AVERAGE(N596:N598))</f>
        <v>-</v>
      </c>
      <c r="R596" s="61" t="str">
        <f t="normal">IF(Q596="-","-",Q596/M596)</f>
        <v>-</v>
      </c>
      <c r="S596" s="101">
        <v>2.55373475461874</v>
      </c>
      <c r="T596" s="102">
        <f t="normal">AVERAGE(S596:S598)*10</f>
        <v>25.5917936462584</v>
      </c>
      <c r="U596" s="101">
        <f t="normal">((LARGE(S596:S598,1))-(SMALL(S596:S598,1)))/(((LARGE(S596:S598,1))+(SMALL(S596:S598,1)))/2)*100</f>
        <v>0.425496554275403</v>
      </c>
      <c r="V596" s="101">
        <f t="normal">100-Y596</f>
        <v>50.3874791065176</v>
      </c>
      <c r="W596" s="102">
        <f t="normal">AVERAGE(V596:V598)*10</f>
        <v>503.516484364739</v>
      </c>
      <c r="X596" s="101">
        <f t="normal">((LARGE(V596:V598,1))-(SMALL(V596:V598,1)))/(((LARGE(V596:V598,1))+(SMALL(V596:V598,1)))/2)*100</f>
        <v>0.142321735856998</v>
      </c>
      <c r="Y596" s="101">
        <v>49.6125208934824</v>
      </c>
      <c r="Z596" s="94" t="s">
        <v>34</v>
      </c>
      <c r="AA596" s="111" t="str">
        <f t="normal">IF(Z596="-","-",AVERAGE(Z596:Z598))</f>
        <v>-</v>
      </c>
      <c r="AB596" s="102" t="s">
        <v>34</v>
      </c>
      <c r="AC596" s="112" t="str">
        <f t="shared" ref="AC596" si="217">IF(AB596="-","-",AVERAGE(AB596:AB598))</f>
        <v>-</v>
      </c>
      <c r="AD596" s="113"/>
      <c r="AE596" s="94">
        <v>27.72</v>
      </c>
      <c r="AF596" s="94" t="s">
        <v>34</v>
      </c>
      <c r="AG596" s="134">
        <v>1.0057</v>
      </c>
    </row>
    <row r="597" spans="1:33" s="44" customFormat="1" customHeight="0">
      <c r="A597" s="60"/>
      <c r="B597" s="61" t="s">
        <v>387</v>
      </c>
      <c r="C597" s="62"/>
      <c r="D597" s="63"/>
      <c r="E597" s="63"/>
      <c r="F597" s="63"/>
      <c r="G597" s="63"/>
      <c r="H597" s="63"/>
      <c r="I597" s="63"/>
      <c r="J597" s="94">
        <f t="normal">IF(AE597="-","-",(AE597/AG596)*$AI$1)</f>
        <v>29.6712737396838</v>
      </c>
      <c r="K597" s="94">
        <f t="normal">MIN(J596:J598)</f>
        <v>25.8267873123198</v>
      </c>
      <c r="L597" s="61"/>
      <c r="M597" s="94"/>
      <c r="N597" s="94" t="str">
        <f t="normal">IF(AF597="-","-",(AF597/AG596)*$AI$1)</f>
        <v>-</v>
      </c>
      <c r="O597" s="94">
        <f t="normal">MIN(N596:N598)</f>
        <v>0</v>
      </c>
      <c r="P597" s="61"/>
      <c r="Q597" s="94"/>
      <c r="R597" s="61"/>
      <c r="S597" s="101">
        <v>2.56462397463295</v>
      </c>
      <c r="T597" s="102"/>
      <c r="U597" s="101"/>
      <c r="V597" s="101">
        <f t="normal">100-Y597</f>
        <v>50.3158177664302</v>
      </c>
      <c r="W597" s="102"/>
      <c r="X597" s="101"/>
      <c r="Y597" s="101">
        <v>49.6841822335698</v>
      </c>
      <c r="Z597" s="94" t="s">
        <v>34</v>
      </c>
      <c r="AA597" s="111"/>
      <c r="AB597" s="102" t="s">
        <v>34</v>
      </c>
      <c r="AC597" s="112"/>
      <c r="AD597" s="113"/>
      <c r="AE597" s="94">
        <v>27.63</v>
      </c>
      <c r="AF597" s="94" t="s">
        <v>34</v>
      </c>
      <c r="AG597" s="134"/>
    </row>
    <row r="598" spans="1:33" s="44" customFormat="1" customHeight="0">
      <c r="A598" s="60"/>
      <c r="B598" s="61" t="s">
        <v>387</v>
      </c>
      <c r="C598" s="62"/>
      <c r="D598" s="63"/>
      <c r="E598" s="63"/>
      <c r="F598" s="63"/>
      <c r="G598" s="63"/>
      <c r="H598" s="63"/>
      <c r="I598" s="63"/>
      <c r="J598" s="94">
        <f t="normal">IF(AE598="-","-",(AE598/AG596)*$AI$1)</f>
        <v>25.8267873123198</v>
      </c>
      <c r="K598" s="94"/>
      <c r="L598" s="61"/>
      <c r="M598" s="94"/>
      <c r="N598" s="94" t="str">
        <f t="normal">IF(AF598="-","-",(AF598/AG596)*$AI$1)</f>
        <v>-</v>
      </c>
      <c r="O598" s="94"/>
      <c r="P598" s="61"/>
      <c r="Q598" s="94"/>
      <c r="R598" s="61"/>
      <c r="S598" s="101" t="s">
        <v>34</v>
      </c>
      <c r="T598" s="102"/>
      <c r="U598" s="101"/>
      <c r="V598" s="101" t="s">
        <v>34</v>
      </c>
      <c r="W598" s="102"/>
      <c r="X598" s="101"/>
      <c r="Y598" s="101" t="s">
        <v>34</v>
      </c>
      <c r="Z598" s="94" t="s">
        <v>34</v>
      </c>
      <c r="AA598" s="111"/>
      <c r="AB598" s="102" t="s">
        <v>34</v>
      </c>
      <c r="AC598" s="112"/>
      <c r="AD598" s="113"/>
      <c r="AE598" s="94">
        <v>24.05</v>
      </c>
      <c r="AF598" s="94" t="s">
        <v>34</v>
      </c>
      <c r="AG598" s="134"/>
    </row>
    <row r="599" spans="1:33" s="44" customFormat="1" ht="15" customHeight="1">
      <c r="A599" s="60">
        <v>41456</v>
      </c>
      <c r="B599" s="61" t="s">
        <v>388</v>
      </c>
      <c r="C599" s="62" t="s">
        <v>29</v>
      </c>
      <c r="D599" s="63" t="s">
        <v>30</v>
      </c>
      <c r="E599" s="63" t="s">
        <v>31</v>
      </c>
      <c r="F599" s="63" t="s">
        <v>37</v>
      </c>
      <c r="G599" s="63" t="s">
        <v>140</v>
      </c>
      <c r="H599" s="63" t="s">
        <v>34</v>
      </c>
      <c r="I599" s="63" t="s">
        <v>34</v>
      </c>
      <c r="J599" s="94">
        <f t="normal">IF(AE599="-","-",(AE599/AG599)*$AI$1)</f>
        <v>498.814754620758</v>
      </c>
      <c r="K599" s="94">
        <f t="normal">MAX(J599:J601)</f>
        <v>531.838344900954</v>
      </c>
      <c r="L599" s="61" t="e">
        <v>#DIV/0!</v>
      </c>
      <c r="M599" s="94">
        <f t="normal">IF(J599="-","-",AVERAGE(J599:J601))</f>
        <v>343.551033173904</v>
      </c>
      <c r="N599" s="94">
        <f t="normal">IF(AF599="-","-",(AF599/AG599)*$AI$1)</f>
        <v>299.470527477922</v>
      </c>
      <c r="O599" s="94">
        <f t="normal">MAX(N599:N601)</f>
        <v>299.470527477922</v>
      </c>
      <c r="P599" s="61" t="e">
        <v>#DIV/0!</v>
      </c>
      <c r="Q599" s="94">
        <f t="normal">IF(N599="-","-",AVERAGE(N599:N601))</f>
        <v>193.778461542882</v>
      </c>
      <c r="R599" s="61">
        <f t="normal">IF(Q599="-","-",Q599/M599)</f>
        <v>0.56404563756556</v>
      </c>
      <c r="S599" s="101">
        <v>94.6</v>
      </c>
      <c r="T599" s="102">
        <f t="normal">AVERAGE(S599:S601)*10</f>
        <v>946.433333333333</v>
      </c>
      <c r="U599" s="101">
        <f t="normal">((LARGE(S599:S601,1))-(SMALL(S599:S601,1)))/(((LARGE(S599:S601,1))+(SMALL(S599:S601,1)))/2)*100</f>
        <v>0.0950921865920053</v>
      </c>
      <c r="V599" s="101">
        <f t="shared" ref="V599:V606" si="218">100-Y599</f>
        <v>99.99</v>
      </c>
      <c r="W599" s="102">
        <f t="normal">AVERAGE(V599:V601)*10</f>
        <v>999.9</v>
      </c>
      <c r="X599" s="101">
        <f t="normal">((LARGE(V599:V601,1))-(SMALL(V599:V601,1)))/(((LARGE(V599:V601,1))+(SMALL(V599:V601,1)))/2)*100</f>
        <v>0</v>
      </c>
      <c r="Y599" s="101">
        <v>0.01</v>
      </c>
      <c r="Z599" s="94" t="s">
        <v>34</v>
      </c>
      <c r="AA599" s="111" t="str">
        <f t="normal">IF(Z599="-","-",AVERAGE(Z599:Z601))</f>
        <v>-</v>
      </c>
      <c r="AB599" s="102" t="s">
        <v>34</v>
      </c>
      <c r="AC599" s="112" t="str">
        <f t="shared" ref="AC599" si="219">IF(AB599="-","-",AVERAGE(AB599:AB601))</f>
        <v>-</v>
      </c>
      <c r="AD599" s="113"/>
      <c r="AE599" s="94">
        <v>464.498146964904</v>
      </c>
      <c r="AF599" s="94">
        <v>278.868064337543</v>
      </c>
      <c r="AG599" s="134">
        <v>1.0057</v>
      </c>
    </row>
    <row r="600" spans="1:33" s="44" customFormat="1" customHeight="0">
      <c r="A600" s="60"/>
      <c r="B600" s="61" t="s">
        <v>388</v>
      </c>
      <c r="C600" s="62"/>
      <c r="D600" s="63"/>
      <c r="E600" s="63"/>
      <c r="F600" s="63"/>
      <c r="G600" s="63"/>
      <c r="H600" s="63"/>
      <c r="I600" s="63"/>
      <c r="J600" s="94">
        <f t="normal">IF(AE600="-","-",(AE600/AG599)*$AI$1)</f>
        <v>531.838344900954</v>
      </c>
      <c r="K600" s="94">
        <f t="normal">MIN(J599:J601)</f>
        <v>0</v>
      </c>
      <c r="L600" s="61"/>
      <c r="M600" s="94"/>
      <c r="N600" s="94">
        <f t="normal">IF(AF600="-","-",(AF600/AG599)*$AI$1)</f>
        <v>281.864857150722</v>
      </c>
      <c r="O600" s="94">
        <f t="normal">MIN(N599:N601)</f>
        <v>0</v>
      </c>
      <c r="P600" s="61"/>
      <c r="Q600" s="94"/>
      <c r="R600" s="61"/>
      <c r="S600" s="101">
        <v>94.69</v>
      </c>
      <c r="T600" s="102"/>
      <c r="U600" s="101"/>
      <c r="V600" s="101">
        <f t="shared" si="218"/>
        <v>99.99</v>
      </c>
      <c r="W600" s="102"/>
      <c r="X600" s="101"/>
      <c r="Y600" s="101">
        <v>0.01</v>
      </c>
      <c r="Z600" s="94" t="s">
        <v>34</v>
      </c>
      <c r="AA600" s="111"/>
      <c r="AB600" s="102" t="s">
        <v>34</v>
      </c>
      <c r="AC600" s="112"/>
      <c r="AD600" s="113"/>
      <c r="AE600" s="94">
        <v>495.249836543416</v>
      </c>
      <c r="AF600" s="94">
        <v>262.473598922668</v>
      </c>
      <c r="AG600" s="134"/>
    </row>
    <row r="601" spans="1:33" s="44" customFormat="1" customHeight="0">
      <c r="A601" s="60"/>
      <c r="B601" s="61" t="s">
        <v>388</v>
      </c>
      <c r="C601" s="62"/>
      <c r="D601" s="63"/>
      <c r="E601" s="63"/>
      <c r="F601" s="63"/>
      <c r="G601" s="63"/>
      <c r="H601" s="63"/>
      <c r="I601" s="63"/>
      <c r="J601" s="94">
        <f t="normal">IF(AE601="-","-",(AE601/AG599)*$AI$1)</f>
        <v>0</v>
      </c>
      <c r="K601" s="94"/>
      <c r="L601" s="61"/>
      <c r="M601" s="94"/>
      <c r="N601" s="94">
        <f t="normal">IF(AF601="-","-",(AF601/AG599)*$AI$1)</f>
        <v>0</v>
      </c>
      <c r="O601" s="94"/>
      <c r="P601" s="61"/>
      <c r="Q601" s="94"/>
      <c r="R601" s="61"/>
      <c r="S601" s="101">
        <v>94.64</v>
      </c>
      <c r="T601" s="102"/>
      <c r="U601" s="101"/>
      <c r="V601" s="101">
        <f t="shared" si="218"/>
        <v>99.99</v>
      </c>
      <c r="W601" s="102"/>
      <c r="X601" s="101"/>
      <c r="Y601" s="101">
        <v>0.01</v>
      </c>
      <c r="Z601" s="94" t="s">
        <v>34</v>
      </c>
      <c r="AA601" s="111"/>
      <c r="AB601" s="102" t="s">
        <v>34</v>
      </c>
      <c r="AC601" s="112"/>
      <c r="AD601" s="113"/>
      <c r="AE601" s="94">
        <v>0</v>
      </c>
      <c r="AF601" s="94">
        <v>0</v>
      </c>
      <c r="AG601" s="134"/>
    </row>
    <row r="602" spans="1:33" s="44" customFormat="1" ht="15" customHeight="1">
      <c r="A602" s="60">
        <v>41456</v>
      </c>
      <c r="B602" s="61" t="s">
        <v>389</v>
      </c>
      <c r="C602" s="62" t="s">
        <v>29</v>
      </c>
      <c r="D602" s="63" t="s">
        <v>30</v>
      </c>
      <c r="E602" s="63" t="s">
        <v>31</v>
      </c>
      <c r="F602" s="63" t="s">
        <v>37</v>
      </c>
      <c r="G602" s="63" t="s">
        <v>140</v>
      </c>
      <c r="H602" s="63" t="s">
        <v>34</v>
      </c>
      <c r="I602" s="63" t="s">
        <v>34</v>
      </c>
      <c r="J602" s="94">
        <f t="normal">IF(AE602="-","-",(AE602/AG602)*$AI$1)</f>
        <v>489.37724553831</v>
      </c>
      <c r="K602" s="94">
        <f t="normal">MAX(J602:J604)</f>
        <v>494.5032427692</v>
      </c>
      <c r="L602" s="61">
        <f t="normal">IF(A602=0,"",(K602-K603)/K603)</f>
        <v>0.0296806272851667</v>
      </c>
      <c r="M602" s="94">
        <f t="normal">IF(J602="-","-",AVERAGE(J602:J604))</f>
        <v>488.043211715132</v>
      </c>
      <c r="N602" s="94">
        <f t="normal">IF(AF602="-","-",(AF602/AG602)*$AI$1)</f>
        <v>248.472090162054</v>
      </c>
      <c r="O602" s="94">
        <f t="normal">MAX(N602:N604)</f>
        <v>248.472090162054</v>
      </c>
      <c r="P602" s="61">
        <f t="normal">IF(A602=0,"",(O602-O603)/O603)</f>
        <v>0.0449652218395107</v>
      </c>
      <c r="Q602" s="94">
        <f t="normal">IF(N602="-","-",AVERAGE(N602:N604))</f>
        <v>244.147426362576</v>
      </c>
      <c r="R602" s="61">
        <f t="normal">IF(Q602="-","-",Q602/M602)</f>
        <v>0.500257806075344</v>
      </c>
      <c r="S602" s="101">
        <v>94.6</v>
      </c>
      <c r="T602" s="102">
        <f t="normal">AVERAGE(S602:S604)*10</f>
        <v>946.433333333333</v>
      </c>
      <c r="U602" s="101">
        <f t="normal">((LARGE(S602:S604,1))-(SMALL(S602:S604,1)))/(((LARGE(S602:S604,1))+(SMALL(S602:S604,1)))/2)*100</f>
        <v>0.0950921865920053</v>
      </c>
      <c r="V602" s="101">
        <f t="shared" si="218"/>
        <v>99.99</v>
      </c>
      <c r="W602" s="102">
        <f t="normal">AVERAGE(V602:V604)*10</f>
        <v>999.9</v>
      </c>
      <c r="X602" s="101">
        <f t="normal">((LARGE(V602:V604,1))-(SMALL(V602:V604,1)))/(((LARGE(V602:V604,1))+(SMALL(V602:V604,1)))/2)*100</f>
        <v>0</v>
      </c>
      <c r="Y602" s="101">
        <v>0.01</v>
      </c>
      <c r="Z602" s="94" t="s">
        <v>34</v>
      </c>
      <c r="AA602" s="111" t="str">
        <f t="normal">IF(Z602="-","-",AVERAGE(Z602:Z604))</f>
        <v>-</v>
      </c>
      <c r="AB602" s="102" t="s">
        <v>34</v>
      </c>
      <c r="AC602" s="112" t="str">
        <f t="shared" ref="AC602" si="220">IF(AB602="-","-",AVERAGE(AB602:AB604))</f>
        <v>-</v>
      </c>
      <c r="AD602" s="113"/>
      <c r="AE602" s="94">
        <v>455.709903553591</v>
      </c>
      <c r="AF602" s="94">
        <v>231.378130625905</v>
      </c>
      <c r="AG602" s="134">
        <v>1.0057</v>
      </c>
    </row>
    <row r="603" spans="1:33" s="44" customFormat="1" customHeight="0">
      <c r="A603" s="60"/>
      <c r="B603" s="61" t="s">
        <v>389</v>
      </c>
      <c r="C603" s="62"/>
      <c r="D603" s="63"/>
      <c r="E603" s="63"/>
      <c r="F603" s="63"/>
      <c r="G603" s="63"/>
      <c r="H603" s="63"/>
      <c r="I603" s="63"/>
      <c r="J603" s="94">
        <f t="normal">IF(AE603="-","-",(AE603/AG602)*$AI$1)</f>
        <v>494.5032427692</v>
      </c>
      <c r="K603" s="94">
        <f t="normal">MIN(J602:J604)</f>
        <v>480.249146837886</v>
      </c>
      <c r="L603" s="61"/>
      <c r="M603" s="94"/>
      <c r="N603" s="94">
        <f t="normal">IF(AF603="-","-",(AF603/AG602)*$AI$1)</f>
        <v>246.189940388165</v>
      </c>
      <c r="O603" s="94">
        <f t="normal">MIN(N602:N604)</f>
        <v>237.780248537511</v>
      </c>
      <c r="P603" s="61"/>
      <c r="Q603" s="94"/>
      <c r="R603" s="61"/>
      <c r="S603" s="101">
        <v>94.69</v>
      </c>
      <c r="T603" s="102"/>
      <c r="U603" s="101"/>
      <c r="V603" s="101">
        <f t="shared" si="218"/>
        <v>99.99</v>
      </c>
      <c r="W603" s="102"/>
      <c r="X603" s="101"/>
      <c r="Y603" s="101">
        <v>0.01</v>
      </c>
      <c r="Z603" s="94" t="s">
        <v>34</v>
      </c>
      <c r="AA603" s="111"/>
      <c r="AB603" s="102" t="s">
        <v>34</v>
      </c>
      <c r="AC603" s="112"/>
      <c r="AD603" s="113"/>
      <c r="AE603" s="94">
        <v>460.483251160171</v>
      </c>
      <c r="AF603" s="94">
        <v>229.252984304053</v>
      </c>
      <c r="AG603" s="134"/>
    </row>
    <row r="604" spans="1:33" s="44" customFormat="1" customHeight="0">
      <c r="A604" s="60"/>
      <c r="B604" s="61" t="s">
        <v>389</v>
      </c>
      <c r="C604" s="62"/>
      <c r="D604" s="63"/>
      <c r="E604" s="63"/>
      <c r="F604" s="63"/>
      <c r="G604" s="63"/>
      <c r="H604" s="63"/>
      <c r="I604" s="63"/>
      <c r="J604" s="94">
        <f t="normal">IF(AE604="-","-",(AE604/AG602)*$AI$1)</f>
        <v>480.249146837886</v>
      </c>
      <c r="K604" s="94"/>
      <c r="L604" s="61"/>
      <c r="M604" s="94"/>
      <c r="N604" s="94">
        <f t="normal">IF(AF604="-","-",(AF604/AG602)*$AI$1)</f>
        <v>237.780248537511</v>
      </c>
      <c r="O604" s="94"/>
      <c r="P604" s="61"/>
      <c r="Q604" s="94"/>
      <c r="R604" s="61"/>
      <c r="S604" s="101">
        <v>94.64</v>
      </c>
      <c r="T604" s="102"/>
      <c r="U604" s="101"/>
      <c r="V604" s="101">
        <f t="shared" si="218"/>
        <v>99.99</v>
      </c>
      <c r="W604" s="102"/>
      <c r="X604" s="101"/>
      <c r="Y604" s="101">
        <v>0.01</v>
      </c>
      <c r="Z604" s="94" t="s">
        <v>34</v>
      </c>
      <c r="AA604" s="111"/>
      <c r="AB604" s="102" t="s">
        <v>34</v>
      </c>
      <c r="AC604" s="112"/>
      <c r="AD604" s="113"/>
      <c r="AE604" s="94">
        <v>447.209784235983</v>
      </c>
      <c r="AF604" s="94">
        <v>221.421848105717</v>
      </c>
      <c r="AG604" s="134"/>
    </row>
    <row r="605" spans="1:33" ht="15" customHeight="1">
      <c r="A605" s="70">
        <v>41456</v>
      </c>
      <c r="B605" s="71" t="s">
        <v>390</v>
      </c>
      <c r="C605" s="80" t="s">
        <v>84</v>
      </c>
      <c r="D605" s="12" t="s">
        <v>41</v>
      </c>
      <c r="E605" s="12" t="s">
        <v>74</v>
      </c>
      <c r="F605" s="6" t="s">
        <v>85</v>
      </c>
      <c r="G605" s="6" t="s">
        <v>92</v>
      </c>
      <c r="H605" s="6" t="s">
        <v>44</v>
      </c>
      <c r="I605" s="6" t="s">
        <v>391</v>
      </c>
      <c r="J605" s="97">
        <f t="normal">IF(AE605="-","-",(AE605/AG605)*$AI$1)</f>
        <v>666.076643086143</v>
      </c>
      <c r="K605" s="97">
        <f t="normal">MAX(J605:J607)</f>
        <v>735.926402020612</v>
      </c>
      <c r="L605" s="71">
        <f t="normal">IF(A605=0,"",(K605-K606)/K606)</f>
        <v>0.104867449804025</v>
      </c>
      <c r="M605" s="97">
        <f t="normal">IF(J605="-","-",AVERAGE(J605:J607))</f>
        <v>705.562787584941</v>
      </c>
      <c r="N605" s="97">
        <f t="normal">IF(AF605="-","-",(AF605/AG605)*$AI$1)</f>
        <v>520.903444360817</v>
      </c>
      <c r="O605" s="97">
        <f t="normal">MAX(N605:N607)</f>
        <v>583.184415595296</v>
      </c>
      <c r="P605" s="71">
        <f t="normal">IF(A605=0,"",(O605-O606)/O606)</f>
        <v>0.119563369965622</v>
      </c>
      <c r="Q605" s="97">
        <f t="normal">IF(N605="-","-",AVERAGE(N605:N607))</f>
        <v>557.983651040315</v>
      </c>
      <c r="R605" s="71">
        <f t="normal">IF(Q605="-","-",Q605/M605)</f>
        <v>0.790834863825837</v>
      </c>
      <c r="S605" s="103">
        <v>2.83750590824209</v>
      </c>
      <c r="T605" s="104">
        <f t="normal">AVERAGE(S605:S607)*10</f>
        <v>28.0283323875494</v>
      </c>
      <c r="U605" s="103">
        <f t="normal">((LARGE(S605:S607,1))-(SMALL(S605:S607,1)))/(((LARGE(S605:S607,1))+(SMALL(S605:S607,1)))/2)*100</f>
        <v>2.4741157631306</v>
      </c>
      <c r="V605" s="103">
        <f t="shared" si="218"/>
        <v>69.1971600218459</v>
      </c>
      <c r="W605" s="104">
        <f t="normal">AVERAGE(V605:V607)*10</f>
        <v>688.565050829694</v>
      </c>
      <c r="X605" s="103">
        <f t="normal">((LARGE(V605:V607,1))-(SMALL(V605:V607,1)))/(((LARGE(V605:V607,1))+(SMALL(V605:V607,1)))/2)*100</f>
        <v>0.989463343996412</v>
      </c>
      <c r="Y605" s="103">
        <v>30.8028399781541</v>
      </c>
      <c r="Z605" s="97" t="s">
        <v>34</v>
      </c>
      <c r="AA605" s="23" t="str">
        <f t="normal">IF(Z605="-","-",AVERAGE(Z605:Z607))</f>
        <v>-</v>
      </c>
      <c r="AB605" s="104">
        <v>8.047</v>
      </c>
      <c r="AC605" s="24">
        <f t="shared" ref="AC605" si="221">IF(AB605="-","-",AVERAGE(AB605:AB607))</f>
        <v>8.047</v>
      </c>
      <c r="AE605" s="114">
        <v>620.253036992346</v>
      </c>
      <c r="AF605" s="114">
        <v>485.067216660809</v>
      </c>
      <c r="AG605" s="135">
        <v>1.0057</v>
      </c>
    </row>
    <row r="606" spans="1:33">
      <c r="A606" s="70"/>
      <c r="B606" s="71" t="s">
        <v>390</v>
      </c>
      <c r="C606" s="82"/>
      <c r="D606" s="14"/>
      <c r="E606" s="14"/>
      <c r="F606" s="6"/>
      <c r="G606" s="6"/>
      <c r="H606" s="6"/>
      <c r="I606" s="6"/>
      <c r="J606" s="97">
        <f t="normal">IF(AE606="-","-",(AE606/AG605)*$AI$1)</f>
        <v>735.926402020612</v>
      </c>
      <c r="K606" s="97">
        <f t="normal">MIN(J605:J607)</f>
        <v>666.076643086143</v>
      </c>
      <c r="L606" s="71"/>
      <c r="M606" s="97"/>
      <c r="N606" s="97">
        <f t="normal">IF(AF606="-","-",(AF606/AG605)*$AI$1)</f>
        <v>583.184415595296</v>
      </c>
      <c r="O606" s="97">
        <f t="normal">MIN(N605:N607)</f>
        <v>520.903444360817</v>
      </c>
      <c r="P606" s="71"/>
      <c r="Q606" s="97"/>
      <c r="R606" s="71"/>
      <c r="S606" s="103">
        <v>2.76816056926779</v>
      </c>
      <c r="T606" s="104"/>
      <c r="U606" s="103"/>
      <c r="V606" s="103">
        <f t="shared" si="218"/>
        <v>68.5158501440929</v>
      </c>
      <c r="W606" s="104"/>
      <c r="X606" s="103"/>
      <c r="Y606" s="103">
        <v>31.4841498559071</v>
      </c>
      <c r="Z606" s="97" t="s">
        <v>34</v>
      </c>
      <c r="AA606" s="23"/>
      <c r="AB606" s="104" t="s">
        <v>34</v>
      </c>
      <c r="AC606" s="24"/>
      <c r="AE606" s="114">
        <v>685.297391214935</v>
      </c>
      <c r="AF606" s="114">
        <v>543.06348774462</v>
      </c>
      <c r="AG606" s="135"/>
    </row>
    <row r="607" spans="1:33">
      <c r="A607" s="70"/>
      <c r="B607" s="71" t="s">
        <v>390</v>
      </c>
      <c r="C607" s="84"/>
      <c r="D607" s="17"/>
      <c r="E607" s="17"/>
      <c r="F607" s="6"/>
      <c r="G607" s="6"/>
      <c r="H607" s="6"/>
      <c r="I607" s="6"/>
      <c r="J607" s="97">
        <f t="normal">IF(AE607="-","-",(AE607/AG605)*$AI$1)</f>
        <v>714.685317648068</v>
      </c>
      <c r="K607" s="97"/>
      <c r="L607" s="71"/>
      <c r="M607" s="97"/>
      <c r="N607" s="97">
        <f t="normal">IF(AF607="-","-",(AF607/AG605)*$AI$1)</f>
        <v>569.863093164832</v>
      </c>
      <c r="O607" s="97"/>
      <c r="P607" s="71"/>
      <c r="Q607" s="97"/>
      <c r="R607" s="71"/>
      <c r="S607" s="103" t="s">
        <v>34</v>
      </c>
      <c r="T607" s="104"/>
      <c r="U607" s="103"/>
      <c r="V607" s="103" t="s">
        <v>34</v>
      </c>
      <c r="W607" s="104"/>
      <c r="X607" s="103"/>
      <c r="Y607" s="103" t="s">
        <v>34</v>
      </c>
      <c r="Z607" s="97" t="s">
        <v>34</v>
      </c>
      <c r="AA607" s="23"/>
      <c r="AB607" s="104" t="s">
        <v>34</v>
      </c>
      <c r="AC607" s="24"/>
      <c r="AE607" s="114">
        <v>665.517614776539</v>
      </c>
      <c r="AF607" s="114">
        <v>530.65862295914</v>
      </c>
      <c r="AG607" s="135"/>
    </row>
    <row r="608" spans="1:33" ht="15" customHeight="1">
      <c r="A608" s="73">
        <v>41456</v>
      </c>
      <c r="B608" s="74" t="s">
        <v>392</v>
      </c>
      <c r="C608" s="75" t="s">
        <v>216</v>
      </c>
      <c r="D608" s="9" t="s">
        <v>41</v>
      </c>
      <c r="E608" s="9" t="s">
        <v>74</v>
      </c>
      <c r="F608" s="9" t="s">
        <v>85</v>
      </c>
      <c r="G608" s="9" t="s">
        <v>217</v>
      </c>
      <c r="H608" s="9" t="s">
        <v>44</v>
      </c>
      <c r="I608" s="9" t="s">
        <v>393</v>
      </c>
      <c r="J608" s="98">
        <f t="normal">IF(AE608="-","-",(AE608/AG608)*$AI$1)</f>
        <v>94.6720810119478</v>
      </c>
      <c r="K608" s="98">
        <f t="normal">MAX(J608:J610)</f>
        <v>104.233071408257</v>
      </c>
      <c r="L608" s="74">
        <f t="normal">IF(A608=0,"",(K608-K609)/K609)</f>
        <v>0.615786677293877</v>
      </c>
      <c r="M608" s="98">
        <f t="normal">IF(J608="-","-",AVERAGE(J608:J610))</f>
        <v>87.8047770197741</v>
      </c>
      <c r="N608" s="98">
        <f t="normal">IF(AF608="-","-",(AF608/AG608)*$AI$1)</f>
        <v>72.1458271982681</v>
      </c>
      <c r="O608" s="98">
        <f t="normal">MAX(N608:N610)</f>
        <v>72.1458271982681</v>
      </c>
      <c r="P608" s="74">
        <f t="normal">IF(A608=0,"",(O608-O609)/O609)</f>
        <v>1.21021143723776</v>
      </c>
      <c r="Q608" s="98">
        <f t="normal">IF(N608="-","-",AVERAGE(N608:N610))</f>
        <v>52.0192567515681</v>
      </c>
      <c r="R608" s="74">
        <f t="normal">IF(Q608="-","-",Q608/M608)</f>
        <v>0.592442216895023</v>
      </c>
      <c r="S608" s="105">
        <v>0.746866760363771</v>
      </c>
      <c r="T608" s="106">
        <f t="normal">AVERAGE(S608:S610)*10</f>
        <v>7.52409451540327</v>
      </c>
      <c r="U608" s="105">
        <f t="normal">((LARGE(S608:S610,1))-(SMALL(S608:S610,1)))/(((LARGE(S608:S610,1))+(SMALL(S608:S610,1)))/2)*100</f>
        <v>1.47331779663548</v>
      </c>
      <c r="V608" s="105">
        <f t="normal">100-Y608</f>
        <v>55.3136340072611</v>
      </c>
      <c r="W608" s="106">
        <f t="normal">AVERAGE(V608:V610)*10</f>
        <v>549.179958654201</v>
      </c>
      <c r="X608" s="105">
        <f t="normal">((LARGE(V608:V610,1))-(SMALL(V608:V610,1)))/(((LARGE(V608:V610,1))+(SMALL(V608:V610,1)))/2)*100</f>
        <v>1.44083241060193</v>
      </c>
      <c r="Y608" s="105">
        <v>44.6863659927389</v>
      </c>
      <c r="Z608" s="98" t="s">
        <v>34</v>
      </c>
      <c r="AA608" s="115" t="str">
        <f t="normal">IF(Z608="-","-",AVERAGE(Z608:Z610))</f>
        <v>-</v>
      </c>
      <c r="AB608" s="106">
        <v>7.22</v>
      </c>
      <c r="AC608" s="116">
        <f t="shared" ref="AC608" si="222">IF(AB608="-","-",AVERAGE(AB608:AB610))</f>
        <v>7.22</v>
      </c>
      <c r="AE608" s="114">
        <v>88.1589924756629</v>
      </c>
      <c r="AF608" s="114">
        <v>67.1824614937946</v>
      </c>
      <c r="AG608" s="135">
        <v>1.0057</v>
      </c>
    </row>
    <row r="609" spans="1:33">
      <c r="A609" s="73"/>
      <c r="B609" s="74" t="s">
        <v>392</v>
      </c>
      <c r="C609" s="75"/>
      <c r="D609" s="9"/>
      <c r="E609" s="9"/>
      <c r="F609" s="9"/>
      <c r="G609" s="9"/>
      <c r="H609" s="9"/>
      <c r="I609" s="9"/>
      <c r="J609" s="98">
        <f t="normal">IF(AE609="-","-",(AE609/AG608)*$AI$1)</f>
        <v>64.5091786391175</v>
      </c>
      <c r="K609" s="98">
        <f t="normal">MIN(J608:J610)</f>
        <v>64.5091786391175</v>
      </c>
      <c r="L609" s="74"/>
      <c r="M609" s="98"/>
      <c r="N609" s="98">
        <f t="normal">IF(AF609="-","-",(AF609/AG608)*$AI$1)</f>
        <v>32.6420477166806</v>
      </c>
      <c r="O609" s="98">
        <f t="normal">MIN(N608:N610)</f>
        <v>32.6420477166806</v>
      </c>
      <c r="P609" s="74"/>
      <c r="Q609" s="98"/>
      <c r="R609" s="74"/>
      <c r="S609" s="105">
        <v>0.757952142716882</v>
      </c>
      <c r="T609" s="106"/>
      <c r="U609" s="105"/>
      <c r="V609" s="105">
        <f t="normal">100-Y609</f>
        <v>54.5223577235791</v>
      </c>
      <c r="W609" s="106"/>
      <c r="X609" s="105"/>
      <c r="Y609" s="105">
        <v>45.4776422764209</v>
      </c>
      <c r="Z609" s="98" t="s">
        <v>34</v>
      </c>
      <c r="AA609" s="115"/>
      <c r="AB609" s="106" t="s">
        <v>34</v>
      </c>
      <c r="AC609" s="116"/>
      <c r="AE609" s="114">
        <v>60.0711860716301</v>
      </c>
      <c r="AF609" s="114">
        <v>30.396395730246</v>
      </c>
      <c r="AG609" s="135"/>
    </row>
    <row r="610" spans="1:33">
      <c r="A610" s="73"/>
      <c r="B610" s="74" t="s">
        <v>392</v>
      </c>
      <c r="C610" s="75"/>
      <c r="D610" s="9"/>
      <c r="E610" s="9"/>
      <c r="F610" s="9"/>
      <c r="G610" s="9"/>
      <c r="H610" s="9"/>
      <c r="I610" s="9"/>
      <c r="J610" s="98">
        <f t="normal">IF(AE610="-","-",(AE610/AG608)*$AI$1)</f>
        <v>104.233071408257</v>
      </c>
      <c r="K610" s="98"/>
      <c r="L610" s="74"/>
      <c r="M610" s="98"/>
      <c r="N610" s="98">
        <f t="normal">IF(AF610="-","-",(AF610/AG608)*$AI$1)</f>
        <v>51.2698953397556</v>
      </c>
      <c r="O610" s="98"/>
      <c r="P610" s="74"/>
      <c r="Q610" s="98"/>
      <c r="R610" s="74"/>
      <c r="S610" s="105" t="s">
        <v>34</v>
      </c>
      <c r="T610" s="106"/>
      <c r="U610" s="105"/>
      <c r="V610" s="105" t="s">
        <v>34</v>
      </c>
      <c r="W610" s="106"/>
      <c r="X610" s="105"/>
      <c r="Y610" s="105" t="s">
        <v>34</v>
      </c>
      <c r="Z610" s="144" t="s">
        <v>34</v>
      </c>
      <c r="AA610" s="115"/>
      <c r="AB610" s="106" t="s">
        <v>34</v>
      </c>
      <c r="AC610" s="116"/>
      <c r="AE610" s="114">
        <v>97.0622221437814</v>
      </c>
      <c r="AF610" s="114">
        <v>47.7427164288817</v>
      </c>
      <c r="AG610" s="135"/>
    </row>
    <row r="611" spans="1:33" ht="15" customHeight="1">
      <c r="A611" s="73">
        <v>41456</v>
      </c>
      <c r="B611" s="74" t="s">
        <v>394</v>
      </c>
      <c r="C611" s="75" t="s">
        <v>212</v>
      </c>
      <c r="D611" s="9" t="s">
        <v>41</v>
      </c>
      <c r="E611" s="9" t="s">
        <v>74</v>
      </c>
      <c r="F611" s="9" t="s">
        <v>85</v>
      </c>
      <c r="G611" s="9" t="s">
        <v>92</v>
      </c>
      <c r="H611" s="9" t="s">
        <v>44</v>
      </c>
      <c r="I611" s="9" t="s">
        <v>395</v>
      </c>
      <c r="J611" s="98">
        <f t="normal">IF(AE611="-","-",(AE611/AG611)*$AI$1)</f>
        <v>111.802788464943</v>
      </c>
      <c r="K611" s="98">
        <f t="normal">MAX(J611:J613)</f>
        <v>184.290818830541</v>
      </c>
      <c r="L611" s="74">
        <f t="normal">IF(A611=0,"",(K611-K612)/K612)</f>
        <v>0.648356193623263</v>
      </c>
      <c r="M611" s="98">
        <f t="normal">IF(J611="-","-",AVERAGE(J611:J613))</f>
        <v>148.046803647742</v>
      </c>
      <c r="N611" s="98">
        <f t="normal">IF(AF611="-","-",(AF611/AG611)*$AI$1)</f>
        <v>57.5277681488686</v>
      </c>
      <c r="O611" s="98">
        <f t="normal">MAX(N611:N613)</f>
        <v>76.7746552283206</v>
      </c>
      <c r="P611" s="74">
        <f t="normal">IF(A611=0,"",(O611-O612)/O612)</f>
        <v>0.33456690045137</v>
      </c>
      <c r="Q611" s="98">
        <f t="normal">IF(N611="-","-",AVERAGE(N611:N613))</f>
        <v>67.1512116885946</v>
      </c>
      <c r="R611" s="74">
        <f t="normal">IF(Q611="-","-",Q611/M611)</f>
        <v>0.453580962466249</v>
      </c>
      <c r="S611" s="105">
        <v>0.66256345019391</v>
      </c>
      <c r="T611" s="106">
        <f t="normal">AVERAGE(S611:S613)*10</f>
        <v>6.58665288654875</v>
      </c>
      <c r="U611" s="105">
        <f t="normal">((LARGE(S611:S613,1))-(SMALL(S611:S613,1)))/(((LARGE(S611:S613,1))+(SMALL(S611:S613,1)))/2)*100</f>
        <v>1.18365476553224</v>
      </c>
      <c r="V611" s="105">
        <f t="normal">100-Y611</f>
        <v>61.1764705882356</v>
      </c>
      <c r="W611" s="106">
        <f t="normal">AVERAGE(V611:V613)*10</f>
        <v>611.837687928757</v>
      </c>
      <c r="X611" s="105">
        <f t="normal">((LARGE(V611:V613,1))-(SMALL(V611:V613,1)))/(((LARGE(V611:V613,1))+(SMALL(V611:V613,1)))/2)*100</f>
        <v>0.0238566691267542</v>
      </c>
      <c r="Y611" s="105">
        <v>38.8235294117644</v>
      </c>
      <c r="Z611" s="98" t="s">
        <v>34</v>
      </c>
      <c r="AA611" s="115" t="str">
        <f t="normal">IF(Z611="-","-",AVERAGE(Z611:Z613))</f>
        <v>-</v>
      </c>
      <c r="AB611" s="106">
        <v>6.97</v>
      </c>
      <c r="AC611" s="116">
        <f t="shared" ref="AC611" si="223">IF(AB611="-","-",AVERAGE(AB611:AB613))</f>
        <v>6.97</v>
      </c>
      <c r="AE611" s="114">
        <v>104.111170702957</v>
      </c>
      <c r="AF611" s="114">
        <v>53.5700707660344</v>
      </c>
      <c r="AG611" s="135">
        <v>1.0057</v>
      </c>
    </row>
    <row r="612" spans="1:33">
      <c r="A612" s="73"/>
      <c r="B612" s="74" t="s">
        <v>394</v>
      </c>
      <c r="C612" s="75"/>
      <c r="D612" s="9"/>
      <c r="E612" s="9"/>
      <c r="F612" s="9"/>
      <c r="G612" s="9"/>
      <c r="H612" s="9"/>
      <c r="I612" s="9"/>
      <c r="J612" s="98" t="str">
        <f t="normal">IF(AE612="-","-",(AE612/AG611)*$AI$1)</f>
        <v>-</v>
      </c>
      <c r="K612" s="98">
        <f t="normal">MIN(J611:J613)</f>
        <v>111.802788464943</v>
      </c>
      <c r="L612" s="74"/>
      <c r="M612" s="98"/>
      <c r="N612" s="98" t="str">
        <f t="normal">IF(AF612="-","-",(AF612/AG611)*$AI$1)</f>
        <v>-</v>
      </c>
      <c r="O612" s="98">
        <f t="normal">MIN(N611:N613)</f>
        <v>57.5277681488686</v>
      </c>
      <c r="P612" s="74"/>
      <c r="Q612" s="98"/>
      <c r="R612" s="74"/>
      <c r="S612" s="105">
        <v>0.65476712711584</v>
      </c>
      <c r="T612" s="106"/>
      <c r="U612" s="105"/>
      <c r="V612" s="105">
        <f t="normal">100-Y612</f>
        <v>61.1910669975158</v>
      </c>
      <c r="W612" s="106"/>
      <c r="X612" s="105"/>
      <c r="Y612" s="105">
        <v>38.8089330024842</v>
      </c>
      <c r="Z612" s="98" t="s">
        <v>34</v>
      </c>
      <c r="AA612" s="115"/>
      <c r="AB612" s="106" t="s">
        <v>34</v>
      </c>
      <c r="AC612" s="116"/>
      <c r="AE612" s="114" t="s">
        <v>34</v>
      </c>
      <c r="AF612" s="114" t="s">
        <v>34</v>
      </c>
      <c r="AG612" s="135"/>
    </row>
    <row r="613" spans="1:33">
      <c r="A613" s="73"/>
      <c r="B613" s="74" t="s">
        <v>394</v>
      </c>
      <c r="C613" s="75"/>
      <c r="D613" s="9"/>
      <c r="E613" s="9"/>
      <c r="F613" s="9"/>
      <c r="G613" s="9"/>
      <c r="H613" s="9"/>
      <c r="I613" s="9"/>
      <c r="J613" s="98">
        <f t="normal">IF(AE613="-","-",(AE613/AG611)*$AI$1)</f>
        <v>184.290818830541</v>
      </c>
      <c r="K613" s="98"/>
      <c r="L613" s="74"/>
      <c r="M613" s="98"/>
      <c r="N613" s="98">
        <f t="normal">IF(AF613="-","-",(AF613/AG611)*$AI$1)</f>
        <v>76.7746552283206</v>
      </c>
      <c r="O613" s="98"/>
      <c r="P613" s="74"/>
      <c r="Q613" s="98"/>
      <c r="R613" s="74"/>
      <c r="S613" s="105" t="s">
        <v>34</v>
      </c>
      <c r="T613" s="106"/>
      <c r="U613" s="105"/>
      <c r="V613" s="105" t="s">
        <v>34</v>
      </c>
      <c r="W613" s="106"/>
      <c r="X613" s="105"/>
      <c r="Y613" s="105" t="s">
        <v>34</v>
      </c>
      <c r="Z613" s="98" t="s">
        <v>34</v>
      </c>
      <c r="AA613" s="115"/>
      <c r="AB613" s="106" t="s">
        <v>34</v>
      </c>
      <c r="AC613" s="116"/>
      <c r="AE613" s="114">
        <v>171.612293053588</v>
      </c>
      <c r="AF613" s="114">
        <v>71.4928432991871</v>
      </c>
      <c r="AG613" s="135"/>
    </row>
    <row r="614" spans="1:33" ht="15" customHeight="1">
      <c r="A614" s="70">
        <v>41456</v>
      </c>
      <c r="B614" s="71" t="s">
        <v>396</v>
      </c>
      <c r="C614" s="80" t="s">
        <v>223</v>
      </c>
      <c r="D614" s="12" t="s">
        <v>41</v>
      </c>
      <c r="E614" s="12" t="s">
        <v>74</v>
      </c>
      <c r="F614" s="6" t="s">
        <v>85</v>
      </c>
      <c r="G614" s="6" t="s">
        <v>92</v>
      </c>
      <c r="H614" s="6" t="s">
        <v>44</v>
      </c>
      <c r="I614" s="6" t="s">
        <v>397</v>
      </c>
      <c r="J614" s="97">
        <f t="normal">IF(AE614="-","-",(AE614/AG614)*$AI$1)</f>
        <v>435.870457564073</v>
      </c>
      <c r="K614" s="97">
        <f t="normal">MAX(J614:J616)</f>
        <v>543.083271979591</v>
      </c>
      <c r="L614" s="71">
        <v>0.245974033236142</v>
      </c>
      <c r="M614" s="97">
        <f t="normal">IF(J614="-","-",AVERAGE(J614:J616))</f>
        <v>489.476864771832</v>
      </c>
      <c r="N614" s="97">
        <f t="normal">IF(AF614="-","-",(AF614/AG614)*$AI$1)</f>
        <v>345.513187327815</v>
      </c>
      <c r="O614" s="97">
        <f t="normal">MAX(N614:N616)</f>
        <v>401.124558787183</v>
      </c>
      <c r="P614" s="71">
        <f t="normal">IF(A614=0,"",(O614-O615)/O615)</f>
        <v>0.160952963588638</v>
      </c>
      <c r="Q614" s="97">
        <f t="normal">IF(N614="-","-",AVERAGE(N614:N616))</f>
        <v>373.318873057499</v>
      </c>
      <c r="R614" s="71">
        <f t="normal">IF(Q614="-","-",Q614/M614)</f>
        <v>0.762689515941719</v>
      </c>
      <c r="S614" s="103">
        <v>2.50723543475522</v>
      </c>
      <c r="T614" s="104">
        <f t="normal">AVERAGE(S614:S616)*10</f>
        <v>25.3677522579142</v>
      </c>
      <c r="U614" s="103">
        <f t="normal">((LARGE(S614:S616,1))-(SMALL(S614:S616,1)))/(((LARGE(S614:S616,1))+(SMALL(S614:S616,1)))/2)*100</f>
        <v>2.32892459181001</v>
      </c>
      <c r="V614" s="103">
        <f t="normal">100-Y614</f>
        <v>73.3375156838137</v>
      </c>
      <c r="W614" s="104">
        <f t="normal">AVERAGE(V614:V616)*10</f>
        <v>736.457850745251</v>
      </c>
      <c r="X614" s="103">
        <f t="normal">((LARGE(V614:V616,1))-(SMALL(V614:V616,1)))/(((LARGE(V614:V616,1))+(SMALL(V614:V616,1)))/2)*100</f>
        <v>0.837167776538455</v>
      </c>
      <c r="Y614" s="103">
        <v>26.6624843161863</v>
      </c>
      <c r="Z614" s="97" t="s">
        <v>34</v>
      </c>
      <c r="AA614" s="23" t="str">
        <f t="normal">IF(Z614="-","-",AVERAGE(Z614:Z616))</f>
        <v>-</v>
      </c>
      <c r="AB614" s="104">
        <v>7.317</v>
      </c>
      <c r="AC614" s="24">
        <v>7.317</v>
      </c>
      <c r="AE614" s="114">
        <v>405.884184418693</v>
      </c>
      <c r="AF614" s="114">
        <v>321.743159718133</v>
      </c>
      <c r="AG614" s="135">
        <v>1.0057</v>
      </c>
    </row>
    <row r="615" spans="1:33">
      <c r="A615" s="70"/>
      <c r="B615" s="71" t="s">
        <v>396</v>
      </c>
      <c r="C615" s="82"/>
      <c r="D615" s="14"/>
      <c r="E615" s="14"/>
      <c r="F615" s="6"/>
      <c r="G615" s="6"/>
      <c r="H615" s="6"/>
      <c r="I615" s="6"/>
      <c r="J615" s="97" t="str">
        <f t="normal">IF(AE615="-","-",(AE615/AG614)*$AI$1)</f>
        <v>-</v>
      </c>
      <c r="K615" s="97">
        <f t="normal">MIN(J614:J616)</f>
        <v>435.870457564073</v>
      </c>
      <c r="L615" s="71"/>
      <c r="M615" s="97"/>
      <c r="N615" s="97" t="str">
        <f t="normal">IF(AF615="-","-",(AF615/AG614)*$AI$1)</f>
        <v>-</v>
      </c>
      <c r="O615" s="97">
        <f t="normal">MIN(N614:N616)</f>
        <v>345.513187327815</v>
      </c>
      <c r="P615" s="71"/>
      <c r="Q615" s="97"/>
      <c r="R615" s="71"/>
      <c r="S615" s="103">
        <v>2.56631501682762</v>
      </c>
      <c r="T615" s="104"/>
      <c r="U615" s="103"/>
      <c r="V615" s="103">
        <f t="normal">100-Y615</f>
        <v>73.9540544652364</v>
      </c>
      <c r="W615" s="104"/>
      <c r="X615" s="103"/>
      <c r="Y615" s="103">
        <v>26.0459455347636</v>
      </c>
      <c r="Z615" s="97" t="s">
        <v>34</v>
      </c>
      <c r="AA615" s="23"/>
      <c r="AB615" s="104" t="s">
        <v>34</v>
      </c>
      <c r="AC615" s="24"/>
      <c r="AE615" s="114" t="s">
        <v>34</v>
      </c>
      <c r="AF615" s="114" t="s">
        <v>34</v>
      </c>
      <c r="AG615" s="135"/>
    </row>
    <row r="616" spans="1:33">
      <c r="A616" s="70"/>
      <c r="B616" s="71" t="s">
        <v>396</v>
      </c>
      <c r="C616" s="84"/>
      <c r="D616" s="17"/>
      <c r="E616" s="17"/>
      <c r="F616" s="6"/>
      <c r="G616" s="6"/>
      <c r="H616" s="6"/>
      <c r="I616" s="6"/>
      <c r="J616" s="97">
        <f t="normal">IF(AE616="-","-",(AE616/AG614)*$AI$1)</f>
        <v>543.083271979591</v>
      </c>
      <c r="K616" s="97"/>
      <c r="L616" s="71"/>
      <c r="M616" s="97"/>
      <c r="N616" s="97">
        <f t="normal">IF(AF616="-","-",(AF616/AG614)*$AI$1)</f>
        <v>401.124558787183</v>
      </c>
      <c r="O616" s="97"/>
      <c r="P616" s="71"/>
      <c r="Q616" s="97"/>
      <c r="R616" s="71"/>
      <c r="S616" s="103" t="s">
        <v>34</v>
      </c>
      <c r="T616" s="104"/>
      <c r="U616" s="103"/>
      <c r="V616" s="103" t="s">
        <v>34</v>
      </c>
      <c r="W616" s="104"/>
      <c r="X616" s="103"/>
      <c r="Y616" s="103" t="s">
        <v>34</v>
      </c>
      <c r="Z616" s="97" t="s">
        <v>34</v>
      </c>
      <c r="AA616" s="23"/>
      <c r="AB616" s="104" t="s">
        <v>34</v>
      </c>
      <c r="AC616" s="24"/>
      <c r="AE616" s="114">
        <v>505.721154286921</v>
      </c>
      <c r="AF616" s="114">
        <v>373.528674789139</v>
      </c>
      <c r="AG616" s="135"/>
    </row>
    <row r="617" spans="1:33">
      <c r="A617" s="70">
        <v>41456</v>
      </c>
      <c r="B617" s="71" t="s">
        <v>398</v>
      </c>
      <c r="C617" s="72" t="s">
        <v>29</v>
      </c>
      <c r="D617" s="6" t="s">
        <v>100</v>
      </c>
      <c r="E617" s="6" t="s">
        <v>101</v>
      </c>
      <c r="F617" s="6" t="s">
        <v>248</v>
      </c>
      <c r="G617" s="6" t="s">
        <v>399</v>
      </c>
      <c r="H617" s="6" t="s">
        <v>34</v>
      </c>
      <c r="I617" s="6" t="s">
        <v>400</v>
      </c>
      <c r="J617" s="97">
        <f t="normal">IF(AE617="-","-",(AE617/AG617)*$AI$1)</f>
        <v>218.99974055979</v>
      </c>
      <c r="K617" s="97">
        <f t="normal">MAX(J617:J619)</f>
        <v>218.99974055979</v>
      </c>
      <c r="L617" s="71">
        <f t="normal">IF(A617=0,"",(K617-K618)/K618)</f>
        <v>0.109414938935587</v>
      </c>
      <c r="M617" s="97">
        <f t="normal">IF(J617="-","-",AVERAGE(J617:J619))</f>
        <v>208.200425353503</v>
      </c>
      <c r="N617" s="97">
        <f t="normal">IF(AF617="-","-",(AF617/AG617)*$AI$1)</f>
        <v>154.206553304471</v>
      </c>
      <c r="O617" s="97">
        <f t="normal">MAX(N617:N619)</f>
        <v>154.206553304471</v>
      </c>
      <c r="P617" s="71">
        <f t="normal">IF(A617=0,"",(O617-O618)/O618)</f>
        <v>0.16875703208644</v>
      </c>
      <c r="Q617" s="97">
        <f t="normal">IF(N617="-","-",AVERAGE(N617:N619))</f>
        <v>143.073597715966</v>
      </c>
      <c r="R617" s="71">
        <f t="normal">IF(Q617="-","-",Q617/M617)</f>
        <v>0.687191668667544</v>
      </c>
      <c r="S617" s="103">
        <v>11.4906737179553</v>
      </c>
      <c r="T617" s="104">
        <f t="normal">AVERAGE(S617:S619)*10</f>
        <v>110.070892648829</v>
      </c>
      <c r="U617" s="103">
        <f t="normal">((LARGE(S617:S619,1))-(SMALL(S617:S619,1)))/(((LARGE(S617:S619,1))+(SMALL(S617:S619,1)))/2)*100</f>
        <v>8.78678170831746</v>
      </c>
      <c r="V617" s="103">
        <f t="normal">100-Y617</f>
        <v>85.6508218569522</v>
      </c>
      <c r="W617" s="104">
        <f t="normal">AVERAGE(V617:V619)*10</f>
        <v>855.430208106937</v>
      </c>
      <c r="X617" s="103">
        <f t="normal">((LARGE(V617:V619,1))-(SMALL(V617:V619,1)))/(((LARGE(V617:V619,1))+(SMALL(V617:V619,1)))/2)*100</f>
        <v>0.252039372088728</v>
      </c>
      <c r="Y617" s="103">
        <v>14.3491781430478</v>
      </c>
      <c r="Z617" s="97" t="s">
        <v>34</v>
      </c>
      <c r="AA617" s="23" t="str">
        <f t="normal">IF(Z617="-","-",AVERAGE(Z617:Z619))</f>
        <v>-</v>
      </c>
      <c r="AB617" s="104" t="s">
        <v>34</v>
      </c>
      <c r="AC617" s="24" t="str">
        <f t="shared" ref="AC617" si="224">IF(AB617="-","-",AVERAGE(AB617:AB619))</f>
        <v>-</v>
      </c>
      <c r="AE617" s="114">
        <v>203.933369519427</v>
      </c>
      <c r="AF617" s="114">
        <v>143.597713572506</v>
      </c>
      <c r="AG617" s="135">
        <v>1.0057</v>
      </c>
    </row>
    <row r="618" spans="1:33">
      <c r="A618" s="70"/>
      <c r="B618" s="71" t="s">
        <v>398</v>
      </c>
      <c r="C618" s="72"/>
      <c r="D618" s="6"/>
      <c r="E618" s="6"/>
      <c r="F618" s="6"/>
      <c r="G618" s="6"/>
      <c r="H618" s="6"/>
      <c r="I618" s="6"/>
      <c r="J618" s="97" t="str">
        <f t="normal">IF(AE618="-","-",(AE618/AG617)*$AI$1)</f>
        <v>-</v>
      </c>
      <c r="K618" s="97">
        <f t="normal">MIN(J617:J619)</f>
        <v>197.401110147216</v>
      </c>
      <c r="L618" s="71"/>
      <c r="M618" s="97"/>
      <c r="N618" s="97" t="str">
        <f t="normal">IF(AF618="-","-",(AF618/AG617)*$AI$1)</f>
        <v>-</v>
      </c>
      <c r="O618" s="97">
        <f t="normal">MIN(N617:N619)</f>
        <v>131.940642127461</v>
      </c>
      <c r="P618" s="71"/>
      <c r="Q618" s="97"/>
      <c r="R618" s="71"/>
      <c r="S618" s="103">
        <v>10.5235048118104</v>
      </c>
      <c r="T618" s="104"/>
      <c r="U618" s="103"/>
      <c r="V618" s="103">
        <f t="normal">100-Y618</f>
        <v>85.4352197644352</v>
      </c>
      <c r="W618" s="104"/>
      <c r="X618" s="103"/>
      <c r="Y618" s="103">
        <v>14.5647802355648</v>
      </c>
      <c r="Z618" s="97" t="s">
        <v>34</v>
      </c>
      <c r="AA618" s="23"/>
      <c r="AB618" s="104" t="s">
        <v>34</v>
      </c>
      <c r="AC618" s="24"/>
      <c r="AE618" s="114" t="s">
        <v>34</v>
      </c>
      <c r="AF618" s="114" t="s">
        <v>34</v>
      </c>
      <c r="AG618" s="135"/>
    </row>
    <row r="619" spans="1:33">
      <c r="A619" s="70"/>
      <c r="B619" s="71" t="s">
        <v>398</v>
      </c>
      <c r="C619" s="72"/>
      <c r="D619" s="6"/>
      <c r="E619" s="6"/>
      <c r="F619" s="6"/>
      <c r="G619" s="6"/>
      <c r="H619" s="6"/>
      <c r="I619" s="6"/>
      <c r="J619" s="97">
        <f t="normal">IF(AE619="-","-",(AE619/AG617)*$AI$1)</f>
        <v>197.401110147216</v>
      </c>
      <c r="K619" s="97"/>
      <c r="L619" s="71"/>
      <c r="M619" s="97"/>
      <c r="N619" s="97">
        <f t="normal">IF(AF619="-","-",(AF619/AG617)*$AI$1)</f>
        <v>131.940642127461</v>
      </c>
      <c r="O619" s="97"/>
      <c r="P619" s="71"/>
      <c r="Q619" s="97"/>
      <c r="R619" s="71"/>
      <c r="S619" s="103" t="s">
        <v>34</v>
      </c>
      <c r="T619" s="104"/>
      <c r="U619" s="103"/>
      <c r="V619" s="103" t="s">
        <v>34</v>
      </c>
      <c r="W619" s="104"/>
      <c r="X619" s="103"/>
      <c r="Y619" s="103" t="s">
        <v>34</v>
      </c>
      <c r="Z619" s="97" t="s">
        <v>34</v>
      </c>
      <c r="AA619" s="23"/>
      <c r="AB619" s="104" t="s">
        <v>34</v>
      </c>
      <c r="AC619" s="24"/>
      <c r="AE619" s="114">
        <v>183.82064488431</v>
      </c>
      <c r="AF619" s="114">
        <v>122.863614618137</v>
      </c>
      <c r="AG619" s="135"/>
    </row>
    <row r="620" spans="1:33" ht="15" customHeight="1">
      <c r="A620" s="73">
        <v>41456</v>
      </c>
      <c r="B620" s="74" t="s">
        <v>401</v>
      </c>
      <c r="C620" s="75" t="s">
        <v>29</v>
      </c>
      <c r="D620" s="9" t="s">
        <v>41</v>
      </c>
      <c r="E620" s="9" t="s">
        <v>80</v>
      </c>
      <c r="F620" s="9" t="s">
        <v>80</v>
      </c>
      <c r="G620" s="9" t="s">
        <v>346</v>
      </c>
      <c r="H620" s="9" t="s">
        <v>34</v>
      </c>
      <c r="I620" s="9" t="s">
        <v>402</v>
      </c>
      <c r="J620" s="98" t="str">
        <f t="normal">IF(AE620="-","-",(AE620/AG620)*$AI$1)</f>
        <v>-</v>
      </c>
      <c r="K620" s="98">
        <f t="normal">MAX(J620:J622)</f>
        <v>282.686821228218</v>
      </c>
      <c r="L620" s="74">
        <f t="normal">IF(A620=0,"",(K620-K621)/K621)</f>
        <v>0.0168645458622291</v>
      </c>
      <c r="M620" s="98" t="str">
        <f t="normal">IF(J620="-","-",AVERAGE(J620:J622))</f>
        <v>-</v>
      </c>
      <c r="N620" s="98" t="str">
        <f t="normal">IF(AF620="-","-",(AF620/AG620)*$AI$1)</f>
        <v>-</v>
      </c>
      <c r="O620" s="98">
        <f t="normal">MAX(N620:N622)</f>
        <v>204.399182303297</v>
      </c>
      <c r="P620" s="74">
        <f t="normal">IF(A620=0,"",(O620-O621)/O621)</f>
        <v>0.187371091138503</v>
      </c>
      <c r="Q620" s="98" t="str">
        <f t="normal">IF(N620="-","-",AVERAGE(N620:N622))</f>
        <v>-</v>
      </c>
      <c r="R620" s="74" t="str">
        <f t="normal">IF(Q620="-","-",Q620/M620)</f>
        <v>-</v>
      </c>
      <c r="S620" s="105">
        <v>4.26182169974499</v>
      </c>
      <c r="T620" s="106">
        <f t="normal">AVERAGE(S620:S622)*10</f>
        <v>44.389082352438</v>
      </c>
      <c r="U620" s="105">
        <f t="normal">((LARGE(S620:S622,1))-(SMALL(S620:S622,1)))/(((LARGE(S620:S622,1))+(SMALL(S620:S622,1)))/2)*100</f>
        <v>7.97883290728078</v>
      </c>
      <c r="V620" s="105">
        <f t="normal">100-Y620</f>
        <v>79.3637145313838</v>
      </c>
      <c r="W620" s="106">
        <f t="normal">AVERAGE(V620:V622)*10</f>
        <v>796.102582203462</v>
      </c>
      <c r="X620" s="105">
        <f t="normal">((LARGE(V620:V622,1))-(SMALL(V620:V622,1)))/(((LARGE(V620:V622,1))+(SMALL(V620:V622,1)))/2)*100</f>
        <v>0.619376684547388</v>
      </c>
      <c r="Y620" s="105">
        <v>20.6362854686162</v>
      </c>
      <c r="Z620" s="98" t="s">
        <v>34</v>
      </c>
      <c r="AA620" s="115" t="str">
        <f t="normal">IF(Z620="-","-",AVERAGE(Z620:Z622))</f>
        <v>-</v>
      </c>
      <c r="AB620" s="106" t="s">
        <v>34</v>
      </c>
      <c r="AC620" s="116" t="str">
        <f t="shared" ref="AC620" si="225">IF(AB620="-","-",AVERAGE(AB620:AB622))</f>
        <v>-</v>
      </c>
      <c r="AE620" s="114" t="s">
        <v>34</v>
      </c>
      <c r="AF620" s="114" t="s">
        <v>34</v>
      </c>
      <c r="AG620" s="135">
        <v>1.0057</v>
      </c>
    </row>
    <row r="621" spans="1:33" ht="15" customHeight="1">
      <c r="A621" s="73"/>
      <c r="B621" s="74" t="s">
        <v>401</v>
      </c>
      <c r="C621" s="75"/>
      <c r="D621" s="9"/>
      <c r="E621" s="9"/>
      <c r="F621" s="9"/>
      <c r="G621" s="9"/>
      <c r="H621" s="9"/>
      <c r="I621" s="9"/>
      <c r="J621" s="98">
        <f t="normal">IF(AE621="-","-",(AE621/AG620)*$AI$1)</f>
        <v>277.998502729308</v>
      </c>
      <c r="K621" s="98">
        <f t="normal">MIN(J620:J622)</f>
        <v>277.998502729308</v>
      </c>
      <c r="L621" s="74"/>
      <c r="M621" s="98"/>
      <c r="N621" s="98">
        <f t="normal">IF(AF621="-","-",(AF621/AG620)*$AI$1)</f>
        <v>172.144314299677</v>
      </c>
      <c r="O621" s="98">
        <f t="normal">MIN(N620:N622)</f>
        <v>172.144314299677</v>
      </c>
      <c r="P621" s="74"/>
      <c r="Q621" s="98"/>
      <c r="R621" s="74"/>
      <c r="S621" s="105">
        <v>4.61599477074262</v>
      </c>
      <c r="T621" s="106"/>
      <c r="U621" s="105"/>
      <c r="V621" s="105">
        <f t="normal">100-Y621</f>
        <v>79.8568019093086</v>
      </c>
      <c r="W621" s="106"/>
      <c r="X621" s="105"/>
      <c r="Y621" s="105">
        <v>20.1431980906914</v>
      </c>
      <c r="Z621" s="98" t="s">
        <v>34</v>
      </c>
      <c r="AA621" s="115"/>
      <c r="AB621" s="106" t="s">
        <v>34</v>
      </c>
      <c r="AC621" s="116"/>
      <c r="AE621" s="114">
        <v>258.873235365616</v>
      </c>
      <c r="AF621" s="114">
        <v>160.301423047394</v>
      </c>
      <c r="AG621" s="135"/>
    </row>
    <row r="622" spans="1:33" ht="15" customHeight="1">
      <c r="A622" s="73"/>
      <c r="B622" s="74" t="s">
        <v>401</v>
      </c>
      <c r="C622" s="75"/>
      <c r="D622" s="9"/>
      <c r="E622" s="9"/>
      <c r="F622" s="9"/>
      <c r="G622" s="9"/>
      <c r="H622" s="9"/>
      <c r="I622" s="9"/>
      <c r="J622" s="98">
        <f t="normal">IF(AE622="-","-",(AE622/AG620)*$AI$1)</f>
        <v>282.686821228218</v>
      </c>
      <c r="K622" s="98"/>
      <c r="L622" s="74"/>
      <c r="M622" s="98"/>
      <c r="N622" s="98">
        <f t="normal">IF(AF622="-","-",(AF622/AG620)*$AI$1)</f>
        <v>204.399182303297</v>
      </c>
      <c r="O622" s="98"/>
      <c r="P622" s="74"/>
      <c r="Q622" s="98"/>
      <c r="R622" s="74"/>
      <c r="S622" s="105" t="s">
        <v>34</v>
      </c>
      <c r="T622" s="106"/>
      <c r="U622" s="105"/>
      <c r="V622" s="105" t="s">
        <v>34</v>
      </c>
      <c r="W622" s="106"/>
      <c r="X622" s="105"/>
      <c r="Y622" s="105" t="s">
        <v>34</v>
      </c>
      <c r="Z622" s="98" t="s">
        <v>34</v>
      </c>
      <c r="AA622" s="115"/>
      <c r="AB622" s="106" t="s">
        <v>34</v>
      </c>
      <c r="AC622" s="116"/>
      <c r="AE622" s="114">
        <v>263.239014915943</v>
      </c>
      <c r="AF622" s="114">
        <v>190.337275594839</v>
      </c>
      <c r="AG622" s="135"/>
    </row>
    <row r="623" spans="1:33" ht="15" customHeight="1">
      <c r="A623" s="73">
        <v>41456</v>
      </c>
      <c r="B623" s="74" t="s">
        <v>403</v>
      </c>
      <c r="C623" s="86" t="s">
        <v>29</v>
      </c>
      <c r="D623" s="87" t="s">
        <v>41</v>
      </c>
      <c r="E623" s="87" t="s">
        <v>80</v>
      </c>
      <c r="F623" s="9" t="s">
        <v>80</v>
      </c>
      <c r="G623" s="9" t="s">
        <v>346</v>
      </c>
      <c r="H623" s="87" t="s">
        <v>34</v>
      </c>
      <c r="I623" s="9" t="s">
        <v>404</v>
      </c>
      <c r="J623" s="98">
        <f t="normal">IF(AE623="-","-",(AE623/AG623)*$AI$1)</f>
        <v>337.19860383728</v>
      </c>
      <c r="K623" s="98">
        <f t="normal">MAX(J623:J625)</f>
        <v>350.516098173445</v>
      </c>
      <c r="L623" s="74">
        <f t="normal">IF(A623=0,"",(K623-K624)/K624)</f>
        <v>0.039494512090541</v>
      </c>
      <c r="M623" s="98">
        <f t="normal">IF(J623="-","-",AVERAGE(J623:J625))</f>
        <v>343.134825062401</v>
      </c>
      <c r="N623" s="98">
        <f t="normal">IF(AF623="-","-",(AF623/AG623)*$AI$1)</f>
        <v>194.909916779068</v>
      </c>
      <c r="O623" s="98">
        <f t="normal">MAX(N623:N625)</f>
        <v>197.997282407538</v>
      </c>
      <c r="P623" s="74">
        <f t="normal">IF(A623=0,"",(O623-O624)/O624)</f>
        <v>0.0164450122246564</v>
      </c>
      <c r="Q623" s="98">
        <f t="normal">IF(N623="-","-",AVERAGE(N623:N625))</f>
        <v>195.900364539639</v>
      </c>
      <c r="R623" s="74">
        <f t="normal">IF(Q623="-","-",Q623/M623)</f>
        <v>0.570913676581832</v>
      </c>
      <c r="S623" s="105">
        <v>7.09626682703427</v>
      </c>
      <c r="T623" s="106">
        <f t="normal">AVERAGE(S623:S625)*10</f>
        <v>72.097086636597</v>
      </c>
      <c r="U623" s="105">
        <f t="normal">((LARGE(S623:S625,1))-(SMALL(S623:S625,1)))/(((LARGE(S623:S625,1))+(SMALL(S623:S625,1)))/2)*100</f>
        <v>3.14691874297847</v>
      </c>
      <c r="V623" s="105">
        <f t="normal">100-Y623</f>
        <v>83.2883218476443</v>
      </c>
      <c r="W623" s="106">
        <f t="normal">AVERAGE(V623:V625)*10</f>
        <v>837.130959266983</v>
      </c>
      <c r="X623" s="105">
        <f t="normal">((LARGE(V623:V625,1))-(SMALL(V623:V625,1)))/(((LARGE(V623:V625,1))+(SMALL(V623:V625,1)))/2)*100</f>
        <v>1.01483304219437</v>
      </c>
      <c r="Y623" s="105">
        <v>16.7116781523557</v>
      </c>
      <c r="Z623" s="98" t="s">
        <v>34</v>
      </c>
      <c r="AA623" s="115" t="str">
        <f t="normal">IF(Z623="-","-",AVERAGE(Z623:Z625))</f>
        <v>-</v>
      </c>
      <c r="AB623" s="106" t="s">
        <v>34</v>
      </c>
      <c r="AC623" s="116" t="str">
        <f t="shared" ref="AC623" si="226">IF(AB623="-","-",AVERAGE(AB623:AB625))</f>
        <v>-</v>
      </c>
      <c r="AE623" s="114">
        <v>314.000588776993</v>
      </c>
      <c r="AF623" s="114">
        <v>181.500836393249</v>
      </c>
      <c r="AG623" s="135">
        <v>1.0057</v>
      </c>
    </row>
    <row r="624" spans="1:33" ht="15" customHeight="1">
      <c r="A624" s="73"/>
      <c r="B624" s="74" t="s">
        <v>403</v>
      </c>
      <c r="C624" s="89"/>
      <c r="D624" s="15"/>
      <c r="E624" s="15"/>
      <c r="F624" s="9"/>
      <c r="G624" s="9"/>
      <c r="H624" s="15"/>
      <c r="I624" s="9"/>
      <c r="J624" s="98">
        <f t="normal">IF(AE624="-","-",(AE624/AG623)*$AI$1)</f>
        <v>341.689773176478</v>
      </c>
      <c r="K624" s="98">
        <f t="normal">MIN(J623:J625)</f>
        <v>337.19860383728</v>
      </c>
      <c r="L624" s="74"/>
      <c r="M624" s="98"/>
      <c r="N624" s="98">
        <f t="normal">IF(AF624="-","-",(AF624/AG623)*$AI$1)</f>
        <v>194.793894432311</v>
      </c>
      <c r="O624" s="98">
        <f t="normal">MIN(N623:N625)</f>
        <v>194.793894432311</v>
      </c>
      <c r="P624" s="74"/>
      <c r="Q624" s="98"/>
      <c r="R624" s="74"/>
      <c r="S624" s="105">
        <v>7.32315050028512</v>
      </c>
      <c r="T624" s="106"/>
      <c r="U624" s="105"/>
      <c r="V624" s="105">
        <f t="normal">100-Y624</f>
        <v>84.1378700057523</v>
      </c>
      <c r="W624" s="106"/>
      <c r="X624" s="105"/>
      <c r="Y624" s="105">
        <v>15.8621299942477</v>
      </c>
      <c r="Z624" s="98" t="s">
        <v>34</v>
      </c>
      <c r="AA624" s="115"/>
      <c r="AB624" s="106" t="s">
        <v>34</v>
      </c>
      <c r="AC624" s="116"/>
      <c r="AE624" s="114">
        <v>318.182782299615</v>
      </c>
      <c r="AF624" s="114">
        <v>181.392795954236</v>
      </c>
      <c r="AG624" s="135"/>
    </row>
    <row r="625" spans="1:33" ht="15" customHeight="1">
      <c r="A625" s="73"/>
      <c r="B625" s="74" t="s">
        <v>403</v>
      </c>
      <c r="C625" s="91"/>
      <c r="D625" s="18"/>
      <c r="E625" s="18"/>
      <c r="F625" s="9"/>
      <c r="G625" s="9"/>
      <c r="H625" s="18"/>
      <c r="I625" s="9"/>
      <c r="J625" s="98">
        <f t="normal">IF(AE625="-","-",(AE625/AG623)*$AI$1)</f>
        <v>350.516098173445</v>
      </c>
      <c r="K625" s="98"/>
      <c r="L625" s="74"/>
      <c r="M625" s="98"/>
      <c r="N625" s="98">
        <f t="normal">IF(AF625="-","-",(AF625/AG623)*$AI$1)</f>
        <v>197.997282407538</v>
      </c>
      <c r="O625" s="98"/>
      <c r="P625" s="74"/>
      <c r="Q625" s="98"/>
      <c r="R625" s="74"/>
      <c r="S625" s="105" t="s">
        <v>34</v>
      </c>
      <c r="T625" s="106"/>
      <c r="U625" s="105"/>
      <c r="V625" s="105" t="s">
        <v>34</v>
      </c>
      <c r="W625" s="106"/>
      <c r="X625" s="105"/>
      <c r="Y625" s="105" t="s">
        <v>34</v>
      </c>
      <c r="Z625" s="98" t="s">
        <v>34</v>
      </c>
      <c r="AA625" s="115"/>
      <c r="AB625" s="106" t="s">
        <v>34</v>
      </c>
      <c r="AC625" s="116"/>
      <c r="AE625" s="114">
        <v>326.401888826883</v>
      </c>
      <c r="AF625" s="114">
        <v>184.375802701168</v>
      </c>
      <c r="AG625" s="135"/>
    </row>
    <row r="626" spans="1:33" ht="15" customHeight="1">
      <c r="A626" s="73">
        <v>41456</v>
      </c>
      <c r="B626" s="74" t="s">
        <v>405</v>
      </c>
      <c r="C626" s="75" t="s">
        <v>29</v>
      </c>
      <c r="D626" s="9" t="s">
        <v>41</v>
      </c>
      <c r="E626" s="9" t="s">
        <v>80</v>
      </c>
      <c r="F626" s="9" t="s">
        <v>80</v>
      </c>
      <c r="G626" s="9" t="s">
        <v>346</v>
      </c>
      <c r="H626" s="9" t="s">
        <v>34</v>
      </c>
      <c r="I626" s="9" t="s">
        <v>406</v>
      </c>
      <c r="J626" s="98">
        <f t="normal">IF(AE626="-","-",(AE626/AG626)*$AI$1)</f>
        <v>304.513211045046</v>
      </c>
      <c r="K626" s="98">
        <f t="normal">MAX(J626:J628)</f>
        <v>328.451102337154</v>
      </c>
      <c r="L626" s="74">
        <f t="normal">IF(A626=0,"",(K626-K627)/K627)</f>
        <v>0.0786103539152112</v>
      </c>
      <c r="M626" s="98">
        <f t="normal">IF(J626="-","-",AVERAGE(J626:J628))</f>
        <v>319.844452274851</v>
      </c>
      <c r="N626" s="98">
        <f t="normal">IF(AF626="-","-",(AF626/AG626)*$AI$1)</f>
        <v>172.059009750045</v>
      </c>
      <c r="O626" s="98">
        <f t="normal">MAX(N626:N628)</f>
        <v>186.389727452291</v>
      </c>
      <c r="P626" s="74">
        <f t="normal">IF(A626=0,"",(O626-O627)/O627)</f>
        <v>0.0915826690699768</v>
      </c>
      <c r="Q626" s="98">
        <f t="normal">IF(N626="-","-",AVERAGE(N626:N628))</f>
        <v>176.400185742703</v>
      </c>
      <c r="R626" s="74">
        <f t="normal">IF(Q626="-","-",Q626/M626)</f>
        <v>0.55151866630195</v>
      </c>
      <c r="S626" s="105">
        <v>8.93784078516906</v>
      </c>
      <c r="T626" s="106">
        <f t="normal">AVERAGE(S626:S628)*10</f>
        <v>90.3214253620613</v>
      </c>
      <c r="U626" s="105">
        <f t="normal">((LARGE(S626:S628,1))-(SMALL(S626:S628,1)))/(((LARGE(S626:S628,1))+(SMALL(S626:S628,1)))/2)*100</f>
        <v>2.08813691013074</v>
      </c>
      <c r="V626" s="105">
        <f t="normal">100-Y626</f>
        <v>85.2025378233283</v>
      </c>
      <c r="W626" s="106">
        <f t="normal">AVERAGE(V626:V628)*10</f>
        <v>854.215014466932</v>
      </c>
      <c r="X626" s="105">
        <f t="normal">((LARGE(V626:V628,1))-(SMALL(V626:V628,1)))/(((LARGE(V626:V628,1))+(SMALL(V626:V628,1)))/2)*100</f>
        <v>0.512666295151679</v>
      </c>
      <c r="Y626" s="105">
        <v>14.7974621766717</v>
      </c>
      <c r="Z626" s="98" t="s">
        <v>34</v>
      </c>
      <c r="AA626" s="115" t="str">
        <f t="normal">IF(Z626="-","-",AVERAGE(Z626:Z628))</f>
        <v>-</v>
      </c>
      <c r="AB626" s="106" t="s">
        <v>34</v>
      </c>
      <c r="AC626" s="116" t="str">
        <f t="shared" ref="AC626" si="227">IF(AB626="-","-",AVERAGE(AB626:AB628))</f>
        <v>-</v>
      </c>
      <c r="AE626" s="114">
        <v>283.563829951854</v>
      </c>
      <c r="AF626" s="114">
        <v>160.221987134834</v>
      </c>
      <c r="AG626" s="135">
        <v>1.0057</v>
      </c>
    </row>
    <row r="627" spans="1:33" ht="15" customHeight="1">
      <c r="A627" s="73"/>
      <c r="B627" s="74" t="s">
        <v>405</v>
      </c>
      <c r="C627" s="75"/>
      <c r="D627" s="9"/>
      <c r="E627" s="9"/>
      <c r="F627" s="9"/>
      <c r="G627" s="9"/>
      <c r="H627" s="9"/>
      <c r="I627" s="9"/>
      <c r="J627" s="98">
        <f t="normal">IF(AE627="-","-",(AE627/AG626)*$AI$1)</f>
        <v>328.451102337154</v>
      </c>
      <c r="K627" s="98">
        <f t="normal">MIN(J626:J628)</f>
        <v>304.513211045046</v>
      </c>
      <c r="L627" s="74"/>
      <c r="M627" s="98"/>
      <c r="N627" s="98">
        <f t="normal">IF(AF627="-","-",(AF627/AG626)*$AI$1)</f>
        <v>186.389727452291</v>
      </c>
      <c r="O627" s="98">
        <f t="normal">MIN(N626:N628)</f>
        <v>170.751820025774</v>
      </c>
      <c r="P627" s="74"/>
      <c r="Q627" s="98"/>
      <c r="R627" s="74"/>
      <c r="S627" s="105">
        <v>9.1264442872432</v>
      </c>
      <c r="T627" s="106"/>
      <c r="U627" s="105"/>
      <c r="V627" s="105">
        <f t="normal">100-Y627</f>
        <v>85.640465070058</v>
      </c>
      <c r="W627" s="106"/>
      <c r="X627" s="105"/>
      <c r="Y627" s="105">
        <v>14.359534929942</v>
      </c>
      <c r="Z627" s="98" t="s">
        <v>34</v>
      </c>
      <c r="AA627" s="115"/>
      <c r="AB627" s="106" t="s">
        <v>34</v>
      </c>
      <c r="AC627" s="116"/>
      <c r="AE627" s="114">
        <v>305.854882981922</v>
      </c>
      <c r="AF627" s="114">
        <v>173.566804535897</v>
      </c>
      <c r="AG627" s="135"/>
    </row>
    <row r="628" spans="1:33" ht="15" customHeight="1">
      <c r="A628" s="73"/>
      <c r="B628" s="74" t="s">
        <v>405</v>
      </c>
      <c r="C628" s="75"/>
      <c r="D628" s="9"/>
      <c r="E628" s="9"/>
      <c r="F628" s="9"/>
      <c r="G628" s="9"/>
      <c r="H628" s="9"/>
      <c r="I628" s="9"/>
      <c r="J628" s="98">
        <f t="normal">IF(AE628="-","-",(AE628/AG626)*$AI$1)</f>
        <v>326.569043442353</v>
      </c>
      <c r="K628" s="98"/>
      <c r="L628" s="74"/>
      <c r="M628" s="98"/>
      <c r="N628" s="98">
        <f t="normal">IF(AF628="-","-",(AF628/AG626)*$AI$1)</f>
        <v>170.751820025774</v>
      </c>
      <c r="O628" s="98"/>
      <c r="P628" s="74"/>
      <c r="Q628" s="98"/>
      <c r="R628" s="74"/>
      <c r="S628" s="105" t="s">
        <v>34</v>
      </c>
      <c r="T628" s="106"/>
      <c r="U628" s="105"/>
      <c r="V628" s="105" t="s">
        <v>34</v>
      </c>
      <c r="W628" s="106"/>
      <c r="X628" s="105"/>
      <c r="Y628" s="105" t="s">
        <v>34</v>
      </c>
      <c r="Z628" s="98" t="s">
        <v>34</v>
      </c>
      <c r="AA628" s="115"/>
      <c r="AB628" s="106" t="s">
        <v>34</v>
      </c>
      <c r="AC628" s="116"/>
      <c r="AE628" s="114">
        <v>304.102302768495</v>
      </c>
      <c r="AF628" s="114">
        <v>159.004727222149</v>
      </c>
      <c r="AG628" s="135"/>
    </row>
    <row r="629" spans="1:33" s="44" customFormat="1" ht="15" customHeight="1">
      <c r="A629" s="60">
        <v>41436</v>
      </c>
      <c r="B629" s="61" t="s">
        <v>407</v>
      </c>
      <c r="C629" s="62" t="s">
        <v>29</v>
      </c>
      <c r="D629" s="63" t="s">
        <v>30</v>
      </c>
      <c r="E629" s="63" t="s">
        <v>31</v>
      </c>
      <c r="F629" s="63" t="s">
        <v>32</v>
      </c>
      <c r="G629" s="63" t="s">
        <v>33</v>
      </c>
      <c r="H629" s="63" t="s">
        <v>34</v>
      </c>
      <c r="I629" s="63" t="s">
        <v>34</v>
      </c>
      <c r="J629" s="94">
        <f t="normal">IF(AE629="-","-",(AE629/AG629)*$AI$1)</f>
        <v>25.2898478671572</v>
      </c>
      <c r="K629" s="94">
        <f t="normal">MAX(J629:J631)</f>
        <v>27.0080540916774</v>
      </c>
      <c r="L629" s="61">
        <f t="normal">IF(A629=0,"",(K629-K630)/K630)</f>
        <v>0.0679405520169851</v>
      </c>
      <c r="M629" s="94">
        <f t="normal">IF(J629="-","-",AVERAGE(J629:J631))</f>
        <v>26.1453713831162</v>
      </c>
      <c r="N629" s="94" t="str">
        <f t="normal">IF(AF629="-","-",(AF629/AG629)*$AI$1)</f>
        <v>-</v>
      </c>
      <c r="O629" s="94">
        <f t="normal">MAX(N629:N631)</f>
        <v>0</v>
      </c>
      <c r="P629" s="61" t="e">
        <v>#DIV/0!</v>
      </c>
      <c r="Q629" s="94" t="str">
        <f t="normal">IF(N629="-","-",AVERAGE(N629:N631))</f>
        <v>-</v>
      </c>
      <c r="R629" s="61" t="str">
        <f t="normal">IF(Q629="-","-",Q629/M629)</f>
        <v>-</v>
      </c>
      <c r="S629" s="101">
        <v>2.88054287281208</v>
      </c>
      <c r="T629" s="102">
        <f t="normal">AVERAGE(S629:S631)*10</f>
        <v>28.8586401686653</v>
      </c>
      <c r="U629" s="101">
        <f t="normal">((LARGE(S629:S631,1))-(SMALL(S629:S631,1)))/(((LARGE(S629:S631,1))+(SMALL(S629:S631,1)))/2)*100</f>
        <v>0.368773027651707</v>
      </c>
      <c r="V629" s="101">
        <f t="normal">100-Y629</f>
        <v>51.508200481707</v>
      </c>
      <c r="W629" s="102">
        <f t="normal">AVERAGE(V629:V631)*10</f>
        <v>514.178676933599</v>
      </c>
      <c r="X629" s="101">
        <f t="normal">((LARGE(V629:V631,1))-(SMALL(V629:V631,1)))/(((LARGE(V629:V631,1))+(SMALL(V629:V631,1)))/2)*100</f>
        <v>0.351367306345016</v>
      </c>
      <c r="Y629" s="101">
        <v>48.491799518293</v>
      </c>
      <c r="Z629" s="94" t="s">
        <v>34</v>
      </c>
      <c r="AA629" s="111" t="str">
        <f t="normal">IF(Z629="-","-",AVERAGE(Z629:Z631))</f>
        <v>-</v>
      </c>
      <c r="AB629" s="102" t="s">
        <v>34</v>
      </c>
      <c r="AC629" s="112" t="str">
        <f t="shared" ref="AC629" si="228">IF(AB629="-","-",AVERAGE(AB629:AB631))</f>
        <v>-</v>
      </c>
      <c r="AD629" s="113"/>
      <c r="AE629" s="94">
        <v>23.55</v>
      </c>
      <c r="AF629" s="94" t="s">
        <v>34</v>
      </c>
      <c r="AG629" s="134">
        <v>1.0057</v>
      </c>
    </row>
    <row r="630" spans="1:33" s="44" customFormat="1" customHeight="0">
      <c r="A630" s="60"/>
      <c r="B630" s="61" t="s">
        <v>407</v>
      </c>
      <c r="C630" s="62"/>
      <c r="D630" s="63"/>
      <c r="E630" s="63"/>
      <c r="F630" s="63"/>
      <c r="G630" s="63"/>
      <c r="H630" s="63"/>
      <c r="I630" s="63"/>
      <c r="J630" s="94">
        <f t="normal">IF(AE630="-","-",(AE630/AG629)*$AI$1)</f>
        <v>27.0080540916774</v>
      </c>
      <c r="K630" s="94">
        <f t="normal">MIN(J629:J631)</f>
        <v>25.2898478671572</v>
      </c>
      <c r="L630" s="61"/>
      <c r="M630" s="94"/>
      <c r="N630" s="94" t="str">
        <f t="normal">IF(AF630="-","-",(AF630/AG629)*$AI$1)</f>
        <v>-</v>
      </c>
      <c r="O630" s="94">
        <f t="normal">MIN(N629:N631)</f>
        <v>0</v>
      </c>
      <c r="P630" s="61"/>
      <c r="Q630" s="94"/>
      <c r="R630" s="61"/>
      <c r="S630" s="101">
        <v>2.89118516092099</v>
      </c>
      <c r="T630" s="102"/>
      <c r="U630" s="101"/>
      <c r="V630" s="101">
        <f t="normal">100-Y630</f>
        <v>51.3275349050128</v>
      </c>
      <c r="W630" s="102"/>
      <c r="X630" s="101"/>
      <c r="Y630" s="101">
        <v>48.6724650949872</v>
      </c>
      <c r="Z630" s="94" t="s">
        <v>34</v>
      </c>
      <c r="AA630" s="111"/>
      <c r="AB630" s="102" t="s">
        <v>34</v>
      </c>
      <c r="AC630" s="112"/>
      <c r="AD630" s="113"/>
      <c r="AE630" s="94">
        <v>25.15</v>
      </c>
      <c r="AF630" s="94" t="s">
        <v>34</v>
      </c>
      <c r="AG630" s="134"/>
    </row>
    <row r="631" spans="1:33" s="44" customFormat="1" customHeight="0">
      <c r="A631" s="60"/>
      <c r="B631" s="61" t="s">
        <v>407</v>
      </c>
      <c r="C631" s="62"/>
      <c r="D631" s="63"/>
      <c r="E631" s="63"/>
      <c r="F631" s="63"/>
      <c r="G631" s="63"/>
      <c r="H631" s="63"/>
      <c r="I631" s="63"/>
      <c r="J631" s="94">
        <f t="normal">IF(AE631="-","-",(AE631/AG629)*$AI$1)</f>
        <v>26.1382121905141</v>
      </c>
      <c r="K631" s="94"/>
      <c r="L631" s="61"/>
      <c r="M631" s="94"/>
      <c r="N631" s="94" t="str">
        <f t="normal">IF(AF631="-","-",(AF631/AG629)*$AI$1)</f>
        <v>-</v>
      </c>
      <c r="O631" s="94"/>
      <c r="P631" s="61"/>
      <c r="Q631" s="94"/>
      <c r="R631" s="61"/>
      <c r="S631" s="101" t="s">
        <v>34</v>
      </c>
      <c r="T631" s="102"/>
      <c r="U631" s="101"/>
      <c r="V631" s="101" t="s">
        <v>34</v>
      </c>
      <c r="W631" s="102"/>
      <c r="X631" s="101"/>
      <c r="Y631" s="101" t="s">
        <v>34</v>
      </c>
      <c r="Z631" s="94" t="s">
        <v>34</v>
      </c>
      <c r="AA631" s="111"/>
      <c r="AB631" s="102" t="s">
        <v>34</v>
      </c>
      <c r="AC631" s="112"/>
      <c r="AD631" s="113"/>
      <c r="AE631" s="94">
        <v>24.34</v>
      </c>
      <c r="AF631" s="94" t="s">
        <v>34</v>
      </c>
      <c r="AG631" s="134"/>
    </row>
    <row r="632" spans="1:33" s="44" customFormat="1" ht="15" customHeight="1">
      <c r="A632" s="60">
        <v>41436</v>
      </c>
      <c r="B632" s="61" t="s">
        <v>408</v>
      </c>
      <c r="C632" s="62" t="s">
        <v>29</v>
      </c>
      <c r="D632" s="63" t="s">
        <v>30</v>
      </c>
      <c r="E632" s="63" t="s">
        <v>31</v>
      </c>
      <c r="F632" s="63" t="s">
        <v>37</v>
      </c>
      <c r="G632" s="63" t="s">
        <v>140</v>
      </c>
      <c r="H632" s="63" t="s">
        <v>34</v>
      </c>
      <c r="I632" s="63" t="s">
        <v>34</v>
      </c>
      <c r="J632" s="94">
        <f t="normal">IF(AE632="-","-",(AE632/AG632)*$AI$1)</f>
        <v>626.789494911039</v>
      </c>
      <c r="K632" s="94">
        <f t="normal">MAX(J632:J634)</f>
        <v>626.789494911039</v>
      </c>
      <c r="L632" s="61">
        <f t="normal">IF(A632=0,"",(K632-K633)/K633)</f>
        <v>0.0823199886856688</v>
      </c>
      <c r="M632" s="94">
        <f t="normal">IF(J632="-","-",AVERAGE(J632:J634))</f>
        <v>608.304165772056</v>
      </c>
      <c r="N632" s="94">
        <f t="normal">IF(AF632="-","-",(AF632/AG632)*$AI$1)</f>
        <v>315.321081772157</v>
      </c>
      <c r="O632" s="94">
        <f t="normal">MAX(N632:N634)</f>
        <v>315.321081772157</v>
      </c>
      <c r="P632" s="61">
        <f t="normal">IF(A632=0,"",(O632-O633)/O633)</f>
        <v>0.106063246433829</v>
      </c>
      <c r="Q632" s="94">
        <f t="normal">IF(N632="-","-",AVERAGE(N632:N634))</f>
        <v>302.172076446537</v>
      </c>
      <c r="R632" s="61">
        <f t="normal">IF(Q632="-","-",Q632/M632)</f>
        <v>0.496745038829418</v>
      </c>
      <c r="S632" s="101">
        <v>94.6</v>
      </c>
      <c r="T632" s="102">
        <f t="normal">AVERAGE(S632:S634)*10</f>
        <v>946.433333333333</v>
      </c>
      <c r="U632" s="101">
        <f t="normal">((LARGE(S632:S634,1))-(SMALL(S632:S634,1)))/(((LARGE(S632:S634,1))+(SMALL(S632:S634,1)))/2)*100</f>
        <v>0.0950921865920053</v>
      </c>
      <c r="V632" s="101">
        <f t="normal">100-Y632</f>
        <v>99.99</v>
      </c>
      <c r="W632" s="102">
        <f t="normal">AVERAGE(V632:V634)*10</f>
        <v>999.9</v>
      </c>
      <c r="X632" s="101">
        <f t="normal">((LARGE(V632:V634,1))-(SMALL(V632:V634,1)))/(((LARGE(V632:V634,1))+(SMALL(V632:V634,1)))/2)*100</f>
        <v>0</v>
      </c>
      <c r="Y632" s="101">
        <v>0.01</v>
      </c>
      <c r="Z632" s="94" t="s">
        <v>34</v>
      </c>
      <c r="AA632" s="111" t="str">
        <f t="normal">IF(Z632="-","-",AVERAGE(Z632:Z634))</f>
        <v>-</v>
      </c>
      <c r="AB632" s="102" t="s">
        <v>34</v>
      </c>
      <c r="AC632" s="112" t="str">
        <f t="shared" ref="AC632" si="229">IF(AB632="-","-",AVERAGE(AB632:AB634))</f>
        <v>-</v>
      </c>
      <c r="AD632" s="113"/>
      <c r="AE632" s="94">
        <v>583.668699103733</v>
      </c>
      <c r="AF632" s="94">
        <v>293.628159202091</v>
      </c>
      <c r="AG632" s="134">
        <v>1.0057</v>
      </c>
    </row>
    <row r="633" spans="1:33" s="44" customFormat="1" customHeight="0">
      <c r="A633" s="60"/>
      <c r="B633" s="61" t="s">
        <v>408</v>
      </c>
      <c r="C633" s="62"/>
      <c r="D633" s="63"/>
      <c r="E633" s="63"/>
      <c r="F633" s="63"/>
      <c r="G633" s="63"/>
      <c r="H633" s="63"/>
      <c r="I633" s="63"/>
      <c r="J633" s="94">
        <f t="normal">IF(AE633="-","-",(AE633/AG632)*$AI$1)</f>
        <v>579.116621205703</v>
      </c>
      <c r="K633" s="94">
        <f t="normal">MIN(J632:J634)</f>
        <v>579.116621205703</v>
      </c>
      <c r="L633" s="61"/>
      <c r="M633" s="94"/>
      <c r="N633" s="94">
        <f t="normal">IF(AF633="-","-",(AF633/AG632)*$AI$1)</f>
        <v>285.084133107954</v>
      </c>
      <c r="O633" s="94">
        <f t="normal">MIN(N632:N634)</f>
        <v>285.084133107954</v>
      </c>
      <c r="P633" s="61"/>
      <c r="Q633" s="94"/>
      <c r="R633" s="61"/>
      <c r="S633" s="101">
        <v>94.69</v>
      </c>
      <c r="T633" s="102"/>
      <c r="U633" s="101"/>
      <c r="V633" s="101">
        <f t="normal">100-Y633</f>
        <v>99.99</v>
      </c>
      <c r="W633" s="102"/>
      <c r="X633" s="101"/>
      <c r="Y633" s="101">
        <v>0.01</v>
      </c>
      <c r="Z633" s="94" t="s">
        <v>34</v>
      </c>
      <c r="AA633" s="111"/>
      <c r="AB633" s="102" t="s">
        <v>34</v>
      </c>
      <c r="AC633" s="112"/>
      <c r="AD633" s="113"/>
      <c r="AE633" s="94">
        <v>539.275542543125</v>
      </c>
      <c r="AF633" s="94">
        <v>265.471400617286</v>
      </c>
      <c r="AG633" s="134"/>
    </row>
    <row r="634" spans="1:33" s="44" customFormat="1" customHeight="0">
      <c r="A634" s="60"/>
      <c r="B634" s="61" t="s">
        <v>408</v>
      </c>
      <c r="C634" s="62"/>
      <c r="D634" s="63"/>
      <c r="E634" s="63"/>
      <c r="F634" s="63"/>
      <c r="G634" s="63"/>
      <c r="H634" s="63"/>
      <c r="I634" s="63"/>
      <c r="J634" s="94">
        <f t="normal">IF(AE634="-","-",(AE634/AG632)*$AI$1)</f>
        <v>619.006381199427</v>
      </c>
      <c r="K634" s="94"/>
      <c r="L634" s="61"/>
      <c r="M634" s="94"/>
      <c r="N634" s="94">
        <f t="normal">IF(AF634="-","-",(AF634/AG632)*$AI$1)</f>
        <v>306.1110144595</v>
      </c>
      <c r="O634" s="94"/>
      <c r="P634" s="61"/>
      <c r="Q634" s="94"/>
      <c r="R634" s="61"/>
      <c r="S634" s="101">
        <v>94.64</v>
      </c>
      <c r="T634" s="102"/>
      <c r="U634" s="101"/>
      <c r="V634" s="101">
        <f t="normal">100-Y634</f>
        <v>99.99</v>
      </c>
      <c r="W634" s="102"/>
      <c r="X634" s="101"/>
      <c r="Y634" s="101">
        <v>0.01</v>
      </c>
      <c r="Z634" s="94" t="s">
        <v>34</v>
      </c>
      <c r="AA634" s="111"/>
      <c r="AB634" s="102" t="s">
        <v>34</v>
      </c>
      <c r="AC634" s="112"/>
      <c r="AD634" s="113"/>
      <c r="AE634" s="94">
        <v>576.421034789133</v>
      </c>
      <c r="AF634" s="94">
        <v>285.051710409184</v>
      </c>
      <c r="AG634" s="134"/>
    </row>
    <row r="635" spans="1:33">
      <c r="A635" s="70">
        <v>41436</v>
      </c>
      <c r="B635" s="71" t="s">
        <v>409</v>
      </c>
      <c r="C635" s="72" t="s">
        <v>29</v>
      </c>
      <c r="D635" s="6" t="s">
        <v>41</v>
      </c>
      <c r="E635" s="6" t="s">
        <v>74</v>
      </c>
      <c r="F635" s="6" t="s">
        <v>85</v>
      </c>
      <c r="G635" s="6" t="s">
        <v>89</v>
      </c>
      <c r="H635" s="6" t="s">
        <v>34</v>
      </c>
      <c r="I635" s="6" t="s">
        <v>34</v>
      </c>
      <c r="J635" s="97">
        <f t="normal">IF(AE635="-","-",(AE635/AG635)*$AI$1)</f>
        <v>330.980991710196</v>
      </c>
      <c r="K635" s="97">
        <f t="normal">MAX(J635:J637)</f>
        <v>330.980991710196</v>
      </c>
      <c r="L635" s="71">
        <f t="normal">IF(A635=0,"",(K635-K636)/K636)</f>
        <v>0.0363049981349694</v>
      </c>
      <c r="M635" s="97">
        <f t="normal">IF(J635="-","-",AVERAGE(J635:J637))</f>
        <v>325.18334318569</v>
      </c>
      <c r="N635" s="97">
        <f t="normal">IF(AF635="-","-",(AF635/AG635)*$AI$1)</f>
        <v>234.307492438989</v>
      </c>
      <c r="O635" s="97">
        <f t="normal">MAX(N635:N637)</f>
        <v>234.307492438989</v>
      </c>
      <c r="P635" s="71">
        <f t="normal">IF(A635=0,"",(O635-O636)/O636)</f>
        <v>0.0236389828611721</v>
      </c>
      <c r="Q635" s="97">
        <f t="normal">IF(N635="-","-",AVERAGE(N635:N637))</f>
        <v>231.602050925552</v>
      </c>
      <c r="R635" s="71">
        <f t="normal">IF(Q635="-","-",Q635/M635)</f>
        <v>0.712219908488055</v>
      </c>
      <c r="S635" s="50">
        <v>1.68230174081243</v>
      </c>
      <c r="T635" s="104">
        <f t="normal">AVERAGE(S635:S637)*10</f>
        <v>17.9399900930503</v>
      </c>
      <c r="U635" s="103">
        <f t="normal">((LARGE(S635:S637,1))-(SMALL(S635:S637,1)))/(((LARGE(S635:S637,1))+(SMALL(S635:S637,1)))/2)*100</f>
        <v>12.4523222045557</v>
      </c>
      <c r="V635" s="103">
        <f t="normal">100-Y635</f>
        <v>67.2894509916618</v>
      </c>
      <c r="W635" s="104">
        <f t="normal">AVERAGE(V635:V637)*10</f>
        <v>682.1310823114</v>
      </c>
      <c r="X635" s="103">
        <f t="normal">((LARGE(V635:V637,1))-(SMALL(V635:V637,1)))/(((LARGE(V635:V637,1))+(SMALL(V635:V637,1)))/2)*100</f>
        <v>2.70815174217964</v>
      </c>
      <c r="Y635" s="103">
        <v>32.7105490083382</v>
      </c>
      <c r="Z635" s="97" t="s">
        <v>34</v>
      </c>
      <c r="AA635" s="23" t="str">
        <f t="normal">IF(Z635="-","-",AVERAGE(Z635:Z637))</f>
        <v>-</v>
      </c>
      <c r="AB635" s="104" t="s">
        <v>34</v>
      </c>
      <c r="AC635" s="24" t="str">
        <f t="shared" ref="AC635" si="230">IF(AB635="-","-",AVERAGE(AB635:AB637))</f>
        <v>-</v>
      </c>
      <c r="AE635" s="114">
        <v>308.210725336059</v>
      </c>
      <c r="AF635" s="114">
        <v>218.188004764714</v>
      </c>
      <c r="AG635" s="135">
        <v>1.0057</v>
      </c>
    </row>
    <row r="636" spans="1:33">
      <c r="A636" s="70"/>
      <c r="B636" s="71" t="s">
        <v>409</v>
      </c>
      <c r="C636" s="72"/>
      <c r="D636" s="6"/>
      <c r="E636" s="6"/>
      <c r="F636" s="6"/>
      <c r="G636" s="6"/>
      <c r="H636" s="6"/>
      <c r="I636" s="6"/>
      <c r="J636" s="97">
        <f t="normal">IF(AE636="-","-",(AE636/AG635)*$AI$1)</f>
        <v>319.385694661185</v>
      </c>
      <c r="K636" s="97">
        <f t="normal">MIN(J635:J637)</f>
        <v>319.385694661185</v>
      </c>
      <c r="L636" s="71"/>
      <c r="M636" s="97"/>
      <c r="N636" s="97">
        <f t="normal">IF(AF636="-","-",(AF636/AG635)*$AI$1)</f>
        <v>228.896609412116</v>
      </c>
      <c r="O636" s="97">
        <f t="normal">MIN(N635:N637)</f>
        <v>228.896609412116</v>
      </c>
      <c r="P636" s="71"/>
      <c r="Q636" s="97"/>
      <c r="R636" s="71"/>
      <c r="S636" s="103">
        <v>1.90569627779763</v>
      </c>
      <c r="T636" s="104"/>
      <c r="U636" s="103"/>
      <c r="V636" s="103">
        <f t="normal">100-Y636</f>
        <v>69.1367654706183</v>
      </c>
      <c r="W636" s="104"/>
      <c r="X636" s="103"/>
      <c r="Y636" s="103">
        <v>30.8632345293817</v>
      </c>
      <c r="Z636" s="97" t="s">
        <v>34</v>
      </c>
      <c r="AA636" s="23"/>
      <c r="AB636" s="104" t="s">
        <v>34</v>
      </c>
      <c r="AC636" s="24"/>
      <c r="AE636" s="114">
        <v>297.413141778476</v>
      </c>
      <c r="AF636" s="114">
        <v>213.149370449782</v>
      </c>
      <c r="AG636" s="135"/>
    </row>
    <row r="637" spans="1:33">
      <c r="A637" s="70"/>
      <c r="B637" s="71" t="s">
        <v>409</v>
      </c>
      <c r="C637" s="72"/>
      <c r="D637" s="6"/>
      <c r="E637" s="6"/>
      <c r="F637" s="6"/>
      <c r="G637" s="6"/>
      <c r="H637" s="6"/>
      <c r="I637" s="6"/>
      <c r="J637" s="97" t="str">
        <f t="normal">IF(AE637="-","-",(AE637/AG635)*$AI$1)</f>
        <v>-</v>
      </c>
      <c r="K637" s="97"/>
      <c r="L637" s="71"/>
      <c r="M637" s="97"/>
      <c r="N637" s="97" t="str">
        <f t="normal">IF(AF637="-","-",(AF637/AG635)*$AI$1)</f>
        <v>-</v>
      </c>
      <c r="O637" s="97"/>
      <c r="P637" s="71"/>
      <c r="Q637" s="97"/>
      <c r="R637" s="71"/>
      <c r="S637" s="103" t="s">
        <v>34</v>
      </c>
      <c r="T637" s="104"/>
      <c r="U637" s="103"/>
      <c r="V637" s="103" t="s">
        <v>34</v>
      </c>
      <c r="W637" s="104"/>
      <c r="X637" s="103"/>
      <c r="Y637" s="103" t="s">
        <v>34</v>
      </c>
      <c r="Z637" s="97" t="s">
        <v>34</v>
      </c>
      <c r="AA637" s="23"/>
      <c r="AB637" s="104" t="s">
        <v>34</v>
      </c>
      <c r="AC637" s="24"/>
      <c r="AE637" s="114" t="s">
        <v>34</v>
      </c>
      <c r="AF637" s="114" t="s">
        <v>34</v>
      </c>
      <c r="AG637" s="135"/>
    </row>
    <row r="638" spans="1:33">
      <c r="A638" s="70">
        <v>41436</v>
      </c>
      <c r="B638" s="71" t="s">
        <v>410</v>
      </c>
      <c r="C638" s="72" t="s">
        <v>29</v>
      </c>
      <c r="D638" s="6" t="s">
        <v>41</v>
      </c>
      <c r="E638" s="6" t="s">
        <v>74</v>
      </c>
      <c r="F638" s="6" t="s">
        <v>75</v>
      </c>
      <c r="G638" s="6" t="s">
        <v>199</v>
      </c>
      <c r="H638" s="6" t="s">
        <v>34</v>
      </c>
      <c r="I638" s="6" t="s">
        <v>76</v>
      </c>
      <c r="J638" s="97">
        <f t="normal">IF(AE638="-","-",(AE638/AG638)*$AI$1)</f>
        <v>280.260238388101</v>
      </c>
      <c r="K638" s="97">
        <f t="normal">MAX(J638:J640)</f>
        <v>344.725786046111</v>
      </c>
      <c r="L638" s="71">
        <f t="normal">IF(A638=0,"",(K638-K639)/K639)</f>
        <v>0.230020312652194</v>
      </c>
      <c r="M638" s="97">
        <f t="normal">IF(J638="-","-",AVERAGE(J638:J640))</f>
        <v>310.754896236736</v>
      </c>
      <c r="N638" s="97">
        <f t="normal">IF(AF638="-","-",(AF638/AG638)*$AI$1)</f>
        <v>193.830277254498</v>
      </c>
      <c r="O638" s="97">
        <f t="normal">MAX(N638:N640)</f>
        <v>240.158711865708</v>
      </c>
      <c r="P638" s="71">
        <f t="normal">IF(A638=0,"",(O638-O639)/O639)</f>
        <v>0.239015468932037</v>
      </c>
      <c r="Q638" s="97">
        <f t="normal">IF(N638="-","-",AVERAGE(N638:N640))</f>
        <v>210.75074355621</v>
      </c>
      <c r="R638" s="71">
        <f t="normal">IF(Q638="-","-",Q638/M638)</f>
        <v>0.678189615379891</v>
      </c>
      <c r="S638" s="103">
        <v>1.93331122481207</v>
      </c>
      <c r="T638" s="104">
        <f t="normal">AVERAGE(S638:S640)*10</f>
        <v>19.9691384887268</v>
      </c>
      <c r="U638" s="103">
        <f t="normal">((LARGE(S638:S640,1))-(SMALL(S638:S640,1)))/(((LARGE(S638:S640,1))+(SMALL(S638:S640,1)))/2)*100</f>
        <v>6.37009193927123</v>
      </c>
      <c r="V638" s="103">
        <f t="normal">100-Y638</f>
        <v>62.4463957525027</v>
      </c>
      <c r="W638" s="104">
        <f t="normal">AVERAGE(V638:V640)*10</f>
        <v>632.702993255265</v>
      </c>
      <c r="X638" s="103">
        <f t="normal">((LARGE(V638:V640,1))-(SMALL(V638:V640,1)))/(((LARGE(V638:V640,1))+(SMALL(V638:V640,1)))/2)*100</f>
        <v>2.60439284089617</v>
      </c>
      <c r="Y638" s="103">
        <v>37.5536042474973</v>
      </c>
      <c r="Z638" s="97" t="s">
        <v>34</v>
      </c>
      <c r="AA638" s="23" t="str">
        <f t="normal">IF(Z638="-","-",AVERAGE(Z638:Z640))</f>
        <v>-</v>
      </c>
      <c r="AB638" s="104" t="s">
        <v>34</v>
      </c>
      <c r="AC638" s="24" t="str">
        <f t="shared" ref="AC638" si="231">IF(AB638="-","-",AVERAGE(AB638:AB640))</f>
        <v>-</v>
      </c>
      <c r="AE638" s="114">
        <v>260.979371987883</v>
      </c>
      <c r="AF638" s="114">
        <v>180.495472069304</v>
      </c>
      <c r="AG638" s="135">
        <v>1.0057</v>
      </c>
    </row>
    <row r="639" spans="1:33">
      <c r="A639" s="70"/>
      <c r="B639" s="71" t="s">
        <v>410</v>
      </c>
      <c r="C639" s="72"/>
      <c r="D639" s="6"/>
      <c r="E639" s="6"/>
      <c r="F639" s="9"/>
      <c r="G639" s="6"/>
      <c r="H639" s="6"/>
      <c r="I639" s="6"/>
      <c r="J639" s="97">
        <f t="normal">IF(AE639="-","-",(AE639/AG638)*$AI$1)</f>
        <v>344.725786046111</v>
      </c>
      <c r="K639" s="97">
        <f t="normal">MIN(J638:J640)</f>
        <v>280.260238388101</v>
      </c>
      <c r="L639" s="71"/>
      <c r="M639" s="97"/>
      <c r="N639" s="97">
        <f t="normal">IF(AF639="-","-",(AF639/AG638)*$AI$1)</f>
        <v>240.158711865708</v>
      </c>
      <c r="O639" s="97">
        <f t="normal">MIN(N638:N640)</f>
        <v>193.830277254498</v>
      </c>
      <c r="P639" s="71"/>
      <c r="Q639" s="97"/>
      <c r="R639" s="71"/>
      <c r="S639" s="103">
        <v>2.0605164729333</v>
      </c>
      <c r="T639" s="104"/>
      <c r="U639" s="103"/>
      <c r="V639" s="103">
        <f t="normal">100-Y639</f>
        <v>64.0942028985503</v>
      </c>
      <c r="W639" s="104"/>
      <c r="X639" s="103"/>
      <c r="Y639" s="103">
        <v>35.9057971014497</v>
      </c>
      <c r="Z639" s="97" t="s">
        <v>34</v>
      </c>
      <c r="AA639" s="23"/>
      <c r="AB639" s="104" t="s">
        <v>34</v>
      </c>
      <c r="AC639" s="24"/>
      <c r="AE639" s="114">
        <v>321.009928728309</v>
      </c>
      <c r="AF639" s="114">
        <v>223.636681966058</v>
      </c>
      <c r="AG639" s="135"/>
    </row>
    <row r="640" spans="1:33">
      <c r="A640" s="70"/>
      <c r="B640" s="71" t="s">
        <v>410</v>
      </c>
      <c r="C640" s="72"/>
      <c r="D640" s="6"/>
      <c r="E640" s="6"/>
      <c r="F640" s="9"/>
      <c r="G640" s="6"/>
      <c r="H640" s="6"/>
      <c r="I640" s="6"/>
      <c r="J640" s="97">
        <f t="normal">IF(AE640="-","-",(AE640/AG638)*$AI$1)</f>
        <v>307.278664275994</v>
      </c>
      <c r="K640" s="97"/>
      <c r="L640" s="71"/>
      <c r="M640" s="97"/>
      <c r="N640" s="97">
        <f t="normal">IF(AF640="-","-",(AF640/AG638)*$AI$1)</f>
        <v>198.263241548424</v>
      </c>
      <c r="O640" s="97"/>
      <c r="P640" s="71"/>
      <c r="Q640" s="97"/>
      <c r="R640" s="71"/>
      <c r="S640" s="103" t="s">
        <v>34</v>
      </c>
      <c r="T640" s="104"/>
      <c r="U640" s="103"/>
      <c r="V640" s="103" t="s">
        <v>34</v>
      </c>
      <c r="W640" s="104"/>
      <c r="X640" s="103"/>
      <c r="Y640" s="103" t="s">
        <v>34</v>
      </c>
      <c r="Z640" s="97" t="s">
        <v>34</v>
      </c>
      <c r="AA640" s="23"/>
      <c r="AB640" s="104" t="s">
        <v>34</v>
      </c>
      <c r="AC640" s="24"/>
      <c r="AE640" s="114">
        <v>286.139030242933</v>
      </c>
      <c r="AF640" s="114">
        <v>184.623464838194</v>
      </c>
      <c r="AG640" s="135"/>
    </row>
    <row r="641" spans="1:33">
      <c r="A641" s="70">
        <v>41436</v>
      </c>
      <c r="B641" s="71" t="s">
        <v>411</v>
      </c>
      <c r="C641" s="80" t="s">
        <v>29</v>
      </c>
      <c r="D641" s="12" t="s">
        <v>100</v>
      </c>
      <c r="E641" s="12" t="s">
        <v>101</v>
      </c>
      <c r="F641" s="6" t="s">
        <v>248</v>
      </c>
      <c r="G641" s="6" t="s">
        <v>399</v>
      </c>
      <c r="H641" s="12" t="s">
        <v>34</v>
      </c>
      <c r="I641" s="6" t="s">
        <v>412</v>
      </c>
      <c r="J641" s="97">
        <f t="normal">IF(AE641="-","-",(AE641/AG641)*$AI$1)</f>
        <v>340.733571463092</v>
      </c>
      <c r="K641" s="97">
        <f t="normal">MAX(J641:J643)</f>
        <v>342.441871288052</v>
      </c>
      <c r="L641" s="71">
        <f t="normal">IF(A641=0,"",(K641-K642)/K642)</f>
        <v>0.0216459317602118</v>
      </c>
      <c r="M641" s="97">
        <f t="normal">IF(J641="-","-",AVERAGE(J641:J643))</f>
        <v>339.453963684107</v>
      </c>
      <c r="N641" s="97">
        <f t="normal">IF(AF641="-","-",(AF641/AG641)*$AI$1)</f>
        <v>193.944512071247</v>
      </c>
      <c r="O641" s="97">
        <f t="normal">MAX(N641:N643)</f>
        <v>194.027263413292</v>
      </c>
      <c r="P641" s="71">
        <f t="normal">IF(A641=0,"",(O641-O642)/O642)</f>
        <v>0.0378703006601065</v>
      </c>
      <c r="Q641" s="97">
        <f t="normal">IF(N641="-","-",AVERAGE(N641:N643))</f>
        <v>191.639760222948</v>
      </c>
      <c r="R641" s="71">
        <f t="normal">IF(Q641="-","-",Q641/M641)</f>
        <v>0.564553019629156</v>
      </c>
      <c r="S641" s="103">
        <v>31.3491984466794</v>
      </c>
      <c r="T641" s="104">
        <f t="normal">AVERAGE(S641:S643)*10</f>
        <v>306.474836431792</v>
      </c>
      <c r="U641" s="103">
        <f t="normal">((LARGE(S641:S643,1))-(SMALL(S641:S643,1)))/(((LARGE(S641:S643,1))+(SMALL(S641:S643,1)))/2)*100</f>
        <v>4.57926537571589</v>
      </c>
      <c r="V641" s="103">
        <f t="normal">100-Y641</f>
        <v>82.6515055266168</v>
      </c>
      <c r="W641" s="104">
        <f t="normal">AVERAGE(V641:V643)*10</f>
        <v>834.876090168457</v>
      </c>
      <c r="X641" s="103">
        <f t="normal">((LARGE(V641:V643,1))-(SMALL(V641:V643,1)))/(((LARGE(V641:V643,1))+(SMALL(V641:V643,1)))/2)*100</f>
        <v>2.00294031671274</v>
      </c>
      <c r="Y641" s="103">
        <v>17.3484944733832</v>
      </c>
      <c r="Z641" s="97" t="s">
        <v>34</v>
      </c>
      <c r="AA641" s="23" t="str">
        <f t="normal">IF(Z641="-","-",AVERAGE(Z641:Z643))</f>
        <v>-</v>
      </c>
      <c r="AB641" s="104" t="s">
        <v>34</v>
      </c>
      <c r="AC641" s="24" t="str">
        <f t="shared" ref="AC641" si="232">IF(AB641="-","-",AVERAGE(AB641:AB643))</f>
        <v>-</v>
      </c>
      <c r="AE641" s="114">
        <v>317.292363722622</v>
      </c>
      <c r="AF641" s="114">
        <v>180.601847953753</v>
      </c>
      <c r="AG641" s="135">
        <v>1.0057</v>
      </c>
    </row>
    <row r="642" spans="1:33">
      <c r="A642" s="70"/>
      <c r="B642" s="71" t="s">
        <v>411</v>
      </c>
      <c r="C642" s="82"/>
      <c r="D642" s="14"/>
      <c r="E642" s="14"/>
      <c r="F642" s="6"/>
      <c r="G642" s="6"/>
      <c r="H642" s="14"/>
      <c r="I642" s="6"/>
      <c r="J642" s="97">
        <f t="normal">IF(AE642="-","-",(AE642/AG641)*$AI$1)</f>
        <v>335.186448301177</v>
      </c>
      <c r="K642" s="97">
        <f t="normal">MIN(J641:J643)</f>
        <v>335.186448301177</v>
      </c>
      <c r="L642" s="71"/>
      <c r="M642" s="97"/>
      <c r="N642" s="97">
        <f t="normal">IF(AF642="-","-",(AF642/AG641)*$AI$1)</f>
        <v>186.947505184306</v>
      </c>
      <c r="O642" s="97">
        <f t="normal">MIN(N641:N643)</f>
        <v>186.947505184306</v>
      </c>
      <c r="P642" s="71"/>
      <c r="Q642" s="97"/>
      <c r="R642" s="71"/>
      <c r="S642" s="103">
        <v>29.9457688396791</v>
      </c>
      <c r="T642" s="104"/>
      <c r="U642" s="103"/>
      <c r="V642" s="103">
        <f t="normal">100-Y642</f>
        <v>84.3237125070747</v>
      </c>
      <c r="W642" s="104"/>
      <c r="X642" s="103"/>
      <c r="Y642" s="103">
        <v>15.6762874929253</v>
      </c>
      <c r="Z642" s="97" t="s">
        <v>34</v>
      </c>
      <c r="AA642" s="23"/>
      <c r="AB642" s="104" t="s">
        <v>34</v>
      </c>
      <c r="AC642" s="24"/>
      <c r="AE642" s="114">
        <v>312.126862089346</v>
      </c>
      <c r="AF642" s="114">
        <v>174.086209225793</v>
      </c>
      <c r="AG642" s="135"/>
    </row>
    <row r="643" spans="1:33">
      <c r="A643" s="70"/>
      <c r="B643" s="71" t="s">
        <v>411</v>
      </c>
      <c r="C643" s="84"/>
      <c r="D643" s="17"/>
      <c r="E643" s="17"/>
      <c r="F643" s="6"/>
      <c r="G643" s="6"/>
      <c r="H643" s="17"/>
      <c r="I643" s="6"/>
      <c r="J643" s="97">
        <f t="normal">IF(AE643="-","-",(AE643/AG641)*$AI$1)</f>
        <v>342.441871288052</v>
      </c>
      <c r="K643" s="97"/>
      <c r="L643" s="71"/>
      <c r="M643" s="97"/>
      <c r="N643" s="97">
        <f t="normal">IF(AF643="-","-",(AF643/AG641)*$AI$1)</f>
        <v>194.027263413292</v>
      </c>
      <c r="O643" s="97"/>
      <c r="P643" s="71"/>
      <c r="Q643" s="97"/>
      <c r="R643" s="71"/>
      <c r="S643" s="103" t="s">
        <v>34</v>
      </c>
      <c r="T643" s="104"/>
      <c r="U643" s="103"/>
      <c r="V643" s="103" t="s">
        <v>34</v>
      </c>
      <c r="W643" s="104"/>
      <c r="X643" s="103"/>
      <c r="Y643" s="103" t="s">
        <v>34</v>
      </c>
      <c r="Z643" s="97" t="s">
        <v>34</v>
      </c>
      <c r="AA643" s="23"/>
      <c r="AB643" s="104" t="s">
        <v>34</v>
      </c>
      <c r="AC643" s="24"/>
      <c r="AE643" s="114">
        <v>318.883138846661</v>
      </c>
      <c r="AF643" s="114">
        <v>180.678906309952</v>
      </c>
      <c r="AG643" s="135"/>
    </row>
    <row r="644" spans="1:33">
      <c r="A644" s="70">
        <v>41436</v>
      </c>
      <c r="B644" s="71" t="s">
        <v>413</v>
      </c>
      <c r="C644" s="72" t="s">
        <v>29</v>
      </c>
      <c r="D644" s="6" t="s">
        <v>100</v>
      </c>
      <c r="E644" s="6" t="s">
        <v>101</v>
      </c>
      <c r="F644" s="6" t="s">
        <v>248</v>
      </c>
      <c r="G644" s="6" t="s">
        <v>414</v>
      </c>
      <c r="H644" s="6" t="s">
        <v>34</v>
      </c>
      <c r="I644" s="6" t="s">
        <v>34</v>
      </c>
      <c r="J644" s="97">
        <f t="normal">IF(AE644="-","-",(AE644/AG644)*$AI$1)</f>
        <v>414.365909759974</v>
      </c>
      <c r="K644" s="97">
        <f t="normal">MAX(J644:J646)</f>
        <v>414.365909759974</v>
      </c>
      <c r="L644" s="71">
        <f t="normal">IF(A644=0,"",(K644-K645)/K645)</f>
        <v>0.0554221727091924</v>
      </c>
      <c r="M644" s="97">
        <f t="normal">IF(J644="-","-",AVERAGE(J644:J646))</f>
        <v>402.747941135937</v>
      </c>
      <c r="N644" s="97">
        <f t="normal">IF(AF644="-","-",(AF644/AG644)*$AI$1)</f>
        <v>229.505290033568</v>
      </c>
      <c r="O644" s="97">
        <f t="normal">MAX(N644:N646)</f>
        <v>229.505290033568</v>
      </c>
      <c r="P644" s="71">
        <f t="normal">IF(A644=0,"",(O644-O645)/O645)</f>
        <v>0.110909591431896</v>
      </c>
      <c r="Q644" s="97">
        <f t="normal">IF(N644="-","-",AVERAGE(N644:N646))</f>
        <v>215.20577591674</v>
      </c>
      <c r="R644" s="71">
        <f t="normal">IF(Q644="-","-",Q644/M644)</f>
        <v>0.534343578044768</v>
      </c>
      <c r="S644" s="103">
        <v>8.25091265085051</v>
      </c>
      <c r="T644" s="104">
        <f t="normal">AVERAGE(S644:S646)*10</f>
        <v>85.0106858460333</v>
      </c>
      <c r="U644" s="103">
        <f t="normal">((LARGE(S644:S646,1))-(SMALL(S644:S646,1)))/(((LARGE(S644:S646,1))+(SMALL(S644:S646,1)))/2)*100</f>
        <v>5.88528209749734</v>
      </c>
      <c r="V644" s="103">
        <f t="normal">100-Y644</f>
        <v>77.5005544466625</v>
      </c>
      <c r="W644" s="104">
        <f t="normal">AVERAGE(V644:V646)*10</f>
        <v>774.602985452931</v>
      </c>
      <c r="X644" s="103">
        <f t="normal">((LARGE(V644:V646,1))-(SMALL(V644:V646,1)))/(((LARGE(V644:V646,1))+(SMALL(V644:V646,1)))/2)*100</f>
        <v>0.103939442851146</v>
      </c>
      <c r="Y644" s="103">
        <v>22.4994455533375</v>
      </c>
      <c r="Z644" s="97" t="s">
        <v>34</v>
      </c>
      <c r="AA644" s="23" t="str">
        <f t="normal">IF(Z644="-","-",AVERAGE(Z644:Z646))</f>
        <v>-</v>
      </c>
      <c r="AB644" s="104" t="s">
        <v>34</v>
      </c>
      <c r="AC644" s="24" t="str">
        <f t="shared" ref="AC644" si="233">IF(AB644="-","-",AVERAGE(AB644:AB646))</f>
        <v>-</v>
      </c>
      <c r="AE644" s="114">
        <v>385.859069857042</v>
      </c>
      <c r="AF644" s="114">
        <v>213.716176098851</v>
      </c>
      <c r="AG644" s="135">
        <v>1.0057</v>
      </c>
    </row>
    <row r="645" spans="1:33">
      <c r="A645" s="70"/>
      <c r="B645" s="71" t="s">
        <v>413</v>
      </c>
      <c r="C645" s="72"/>
      <c r="D645" s="6"/>
      <c r="E645" s="6"/>
      <c r="F645" s="6"/>
      <c r="G645" s="6"/>
      <c r="H645" s="6"/>
      <c r="I645" s="6"/>
      <c r="J645" s="97">
        <f t="normal">IF(AE645="-","-",(AE645/AG644)*$AI$1)</f>
        <v>401.27112512801</v>
      </c>
      <c r="K645" s="97">
        <f t="normal">MIN(J644:J646)</f>
        <v>392.606788519826</v>
      </c>
      <c r="L645" s="71"/>
      <c r="M645" s="97"/>
      <c r="N645" s="97">
        <f t="normal">IF(AF645="-","-",(AF645/AG644)*$AI$1)</f>
        <v>206.592230190172</v>
      </c>
      <c r="O645" s="97">
        <f t="normal">MIN(N644:N646)</f>
        <v>206.592230190172</v>
      </c>
      <c r="P645" s="71"/>
      <c r="Q645" s="97"/>
      <c r="R645" s="71"/>
      <c r="S645" s="103">
        <v>8.75122451835614</v>
      </c>
      <c r="T645" s="104"/>
      <c r="U645" s="103"/>
      <c r="V645" s="103">
        <f t="normal">100-Y645</f>
        <v>77.4200426439237</v>
      </c>
      <c r="W645" s="104"/>
      <c r="X645" s="103"/>
      <c r="Y645" s="103">
        <v>22.5799573560763</v>
      </c>
      <c r="Z645" s="97" t="s">
        <v>34</v>
      </c>
      <c r="AA645" s="23"/>
      <c r="AB645" s="104" t="s">
        <v>34</v>
      </c>
      <c r="AC645" s="24"/>
      <c r="AE645" s="114">
        <v>373.665157908555</v>
      </c>
      <c r="AF645" s="114">
        <v>192.379449909496</v>
      </c>
      <c r="AG645" s="135"/>
    </row>
    <row r="646" spans="1:33">
      <c r="A646" s="70"/>
      <c r="B646" s="71" t="s">
        <v>413</v>
      </c>
      <c r="C646" s="72"/>
      <c r="D646" s="6"/>
      <c r="E646" s="6"/>
      <c r="F646" s="6"/>
      <c r="G646" s="6"/>
      <c r="H646" s="6"/>
      <c r="I646" s="6"/>
      <c r="J646" s="97">
        <f t="normal">IF(AE646="-","-",(AE646/AG644)*$AI$1)</f>
        <v>392.606788519826</v>
      </c>
      <c r="K646" s="97"/>
      <c r="L646" s="71"/>
      <c r="M646" s="97"/>
      <c r="N646" s="97">
        <f t="normal">IF(AF646="-","-",(AF646/AG644)*$AI$1)</f>
        <v>209.519807526481</v>
      </c>
      <c r="O646" s="97"/>
      <c r="P646" s="71"/>
      <c r="Q646" s="97"/>
      <c r="R646" s="71"/>
      <c r="S646" s="103" t="s">
        <v>34</v>
      </c>
      <c r="T646" s="104"/>
      <c r="U646" s="103"/>
      <c r="V646" s="103" t="s">
        <v>34</v>
      </c>
      <c r="W646" s="104"/>
      <c r="X646" s="103"/>
      <c r="Y646" s="103" t="s">
        <v>34</v>
      </c>
      <c r="Z646" s="97" t="s">
        <v>34</v>
      </c>
      <c r="AA646" s="23"/>
      <c r="AB646" s="104" t="s">
        <v>34</v>
      </c>
      <c r="AC646" s="24"/>
      <c r="AE646" s="114">
        <v>365.596895568879</v>
      </c>
      <c r="AF646" s="114">
        <v>195.105620767946</v>
      </c>
      <c r="AG646" s="135"/>
    </row>
    <row r="647" spans="1:33" ht="15" customHeight="1">
      <c r="A647" s="73">
        <v>41436</v>
      </c>
      <c r="B647" s="74" t="s">
        <v>415</v>
      </c>
      <c r="C647" s="75" t="s">
        <v>29</v>
      </c>
      <c r="D647" s="9" t="s">
        <v>41</v>
      </c>
      <c r="E647" s="9" t="s">
        <v>80</v>
      </c>
      <c r="F647" s="9" t="s">
        <v>80</v>
      </c>
      <c r="G647" s="9" t="s">
        <v>346</v>
      </c>
      <c r="H647" s="9" t="s">
        <v>34</v>
      </c>
      <c r="I647" s="9" t="s">
        <v>416</v>
      </c>
      <c r="J647" s="98">
        <f t="normal">IF(AE647="-","-",(AE647/AG647)*$AI$1)</f>
        <v>257.159946225822</v>
      </c>
      <c r="K647" s="98">
        <f t="normal">MAX(J647:J649)</f>
        <v>345.235386074657</v>
      </c>
      <c r="L647" s="74">
        <f t="normal">IF(A647=0,"",(K647-K648)/K648)</f>
        <v>0.342492838178976</v>
      </c>
      <c r="M647" s="98">
        <f t="normal">IF(J647="-","-",AVERAGE(J647:J649))</f>
        <v>309.446845157505</v>
      </c>
      <c r="N647" s="98">
        <f t="normal">IF(AF647="-","-",(AF647/AG647)*$AI$1)</f>
        <v>152.649431218164</v>
      </c>
      <c r="O647" s="98">
        <f t="normal">MAX(N647:N649)</f>
        <v>241.284452370519</v>
      </c>
      <c r="P647" s="74">
        <f t="normal">IF(A647=0,"",(O647-O648)/O648)</f>
        <v>0.580644293562282</v>
      </c>
      <c r="Q647" s="98">
        <f t="normal">IF(N647="-","-",AVERAGE(N647:N649))</f>
        <v>202.951037560871</v>
      </c>
      <c r="R647" s="74">
        <f t="normal">IF(Q647="-","-",Q647/M647)</f>
        <v>0.655851047560598</v>
      </c>
      <c r="S647" s="105">
        <v>4.5231071779745</v>
      </c>
      <c r="T647" s="106">
        <f t="normal">AVERAGE(S647:S649)*10</f>
        <v>42.1519354797356</v>
      </c>
      <c r="U647" s="105">
        <f t="normal">((LARGE(S647:S649,1))-(SMALL(S647:S649,1)))/(((LARGE(S647:S649,1))+(SMALL(S647:S649,1)))/2)*100</f>
        <v>14.609703041938</v>
      </c>
      <c r="V647" s="105">
        <f t="normal">100-Y647</f>
        <v>75.966183574877</v>
      </c>
      <c r="W647" s="106">
        <f t="normal">AVERAGE(V647:V649)*10</f>
        <v>759.399802597902</v>
      </c>
      <c r="X647" s="105">
        <f t="normal">((LARGE(V647:V649,1))-(SMALL(V647:V649,1)))/(((LARGE(V647:V649,1))+(SMALL(V647:V649,1)))/2)*100</f>
        <v>0.0690105923048841</v>
      </c>
      <c r="Y647" s="105">
        <v>24.033816425123</v>
      </c>
      <c r="Z647" s="98" t="s">
        <v>34</v>
      </c>
      <c r="AA647" s="115" t="str">
        <f t="normal">IF(Z647="-","-",AVERAGE(Z647:Z649))</f>
        <v>-</v>
      </c>
      <c r="AB647" s="106" t="s">
        <v>34</v>
      </c>
      <c r="AC647" s="116" t="str">
        <f t="shared" ref="AC647" si="234">IF(AB647="-","-",AVERAGE(AB647:AB649))</f>
        <v>-</v>
      </c>
      <c r="AE647" s="114">
        <v>239.468294369731</v>
      </c>
      <c r="AF647" s="114">
        <v>142.147715718618</v>
      </c>
      <c r="AG647" s="135">
        <v>1.0057</v>
      </c>
    </row>
    <row r="648" spans="1:33" ht="15" customHeight="1">
      <c r="A648" s="73"/>
      <c r="B648" s="74" t="s">
        <v>415</v>
      </c>
      <c r="C648" s="75"/>
      <c r="D648" s="9"/>
      <c r="E648" s="9"/>
      <c r="F648" s="9"/>
      <c r="G648" s="9"/>
      <c r="H648" s="9"/>
      <c r="I648" s="9"/>
      <c r="J648" s="98">
        <f t="normal">IF(AE648="-","-",(AE648/AG647)*$AI$1)</f>
        <v>325.945203172035</v>
      </c>
      <c r="K648" s="98">
        <f t="normal">MIN(J647:J649)</f>
        <v>257.159946225822</v>
      </c>
      <c r="L648" s="74"/>
      <c r="M648" s="98"/>
      <c r="N648" s="98">
        <f t="normal">IF(AF648="-","-",(AF648/AG647)*$AI$1)</f>
        <v>214.919229093932</v>
      </c>
      <c r="O648" s="98">
        <f t="normal">MIN(N647:N649)</f>
        <v>152.649431218164</v>
      </c>
      <c r="P648" s="74"/>
      <c r="Q648" s="98"/>
      <c r="R648" s="74"/>
      <c r="S648" s="105">
        <v>3.90727991797263</v>
      </c>
      <c r="T648" s="106"/>
      <c r="U648" s="105"/>
      <c r="V648" s="105">
        <f t="normal">100-Y648</f>
        <v>75.9137769447035</v>
      </c>
      <c r="W648" s="106"/>
      <c r="X648" s="105"/>
      <c r="Y648" s="105">
        <v>24.0862230552965</v>
      </c>
      <c r="Z648" s="98" t="s">
        <v>34</v>
      </c>
      <c r="AA648" s="115"/>
      <c r="AB648" s="106" t="s">
        <v>34</v>
      </c>
      <c r="AC648" s="116"/>
      <c r="AE648" s="114">
        <v>303.521380398255</v>
      </c>
      <c r="AF648" s="114">
        <v>200.133582129414</v>
      </c>
      <c r="AG648" s="135"/>
    </row>
    <row r="649" spans="1:33" ht="15" customHeight="1">
      <c r="A649" s="73"/>
      <c r="B649" s="74" t="s">
        <v>415</v>
      </c>
      <c r="C649" s="75"/>
      <c r="D649" s="9"/>
      <c r="E649" s="9"/>
      <c r="F649" s="9"/>
      <c r="G649" s="9"/>
      <c r="H649" s="9"/>
      <c r="I649" s="9"/>
      <c r="J649" s="98">
        <v>345.235386074657</v>
      </c>
      <c r="K649" s="98"/>
      <c r="L649" s="74"/>
      <c r="M649" s="98"/>
      <c r="N649" s="98">
        <f t="normal">IF(AF649="-","-",(AF649/AG647)*$AI$1)</f>
        <v>241.284452370519</v>
      </c>
      <c r="O649" s="98"/>
      <c r="P649" s="74"/>
      <c r="Q649" s="98"/>
      <c r="R649" s="74"/>
      <c r="S649" s="105" t="s">
        <v>34</v>
      </c>
      <c r="T649" s="106"/>
      <c r="U649" s="105"/>
      <c r="V649" s="105" t="s">
        <v>34</v>
      </c>
      <c r="W649" s="106"/>
      <c r="X649" s="105"/>
      <c r="Y649" s="105" t="s">
        <v>34</v>
      </c>
      <c r="Z649" s="98" t="s">
        <v>34</v>
      </c>
      <c r="AA649" s="115"/>
      <c r="AB649" s="106" t="s">
        <v>34</v>
      </c>
      <c r="AC649" s="116"/>
      <c r="AE649" s="114">
        <v>321.484470162299</v>
      </c>
      <c r="AF649" s="114">
        <v>224.684975693547</v>
      </c>
      <c r="AG649" s="135"/>
    </row>
    <row r="650" spans="1:33" ht="15" customHeight="1">
      <c r="A650" s="73">
        <v>41436</v>
      </c>
      <c r="B650" s="74" t="s">
        <v>417</v>
      </c>
      <c r="C650" s="86" t="s">
        <v>29</v>
      </c>
      <c r="D650" s="87" t="s">
        <v>41</v>
      </c>
      <c r="E650" s="87" t="s">
        <v>80</v>
      </c>
      <c r="F650" s="87" t="s">
        <v>80</v>
      </c>
      <c r="G650" s="9" t="s">
        <v>346</v>
      </c>
      <c r="H650" s="87" t="s">
        <v>34</v>
      </c>
      <c r="I650" s="9" t="s">
        <v>418</v>
      </c>
      <c r="J650" s="98">
        <f t="normal">IF(AE650="-","-",(AE650/AG650)*$AI$1)</f>
        <v>256.221791941942</v>
      </c>
      <c r="K650" s="98">
        <f t="normal">MAX(J650:J652)</f>
        <v>256.221791941942</v>
      </c>
      <c r="L650" s="74">
        <f t="normal">IF(A650=0,"",(K650-K651)/K651)</f>
        <v>0.176826702263623</v>
      </c>
      <c r="M650" s="98">
        <f t="normal">IF(J650="-","-",AVERAGE(J650:J652))</f>
        <v>233.734456942353</v>
      </c>
      <c r="N650" s="98">
        <f t="normal">IF(AF650="-","-",(AF650/AG650)*$AI$1)</f>
        <v>190.602558615823</v>
      </c>
      <c r="O650" s="98">
        <f t="normal">MAX(N650:N652)</f>
        <v>190.602558615823</v>
      </c>
      <c r="P650" s="74">
        <f t="normal">IF(A650=0,"",(O650-O651)/O651)</f>
        <v>0.297236193244211</v>
      </c>
      <c r="Q650" s="98">
        <v>167.138919550361</v>
      </c>
      <c r="R650" s="74">
        <f t="normal">IF(Q650="-","-",Q650/M650)</f>
        <v>0.715080359724554</v>
      </c>
      <c r="S650" s="105">
        <v>8.4527220630372</v>
      </c>
      <c r="T650" s="106">
        <f t="normal">AVERAGE(S650:S652)*10</f>
        <v>81.5394713152168</v>
      </c>
      <c r="U650" s="105">
        <f t="normal">((LARGE(S650:S652,1))-(SMALL(S650:S652,1)))/(((LARGE(S650:S652,1))+(SMALL(S650:S652,1)))/2)*100</f>
        <v>7.32835096172024</v>
      </c>
      <c r="V650" s="105">
        <f t="normal">100-Y650</f>
        <v>80.4264625478405</v>
      </c>
      <c r="W650" s="106">
        <f t="normal">AVERAGE(V650:V652)*10</f>
        <v>802.586140679208</v>
      </c>
      <c r="X650" s="105">
        <f t="normal">((LARGE(V650:V652,1))-(SMALL(V650:V652,1)))/(((LARGE(V650:V652,1))+(SMALL(V650:V652,1)))/2)*100</f>
        <v>0.418269071473505</v>
      </c>
      <c r="Y650" s="105">
        <v>19.5735374521595</v>
      </c>
      <c r="Z650" s="98" t="s">
        <v>34</v>
      </c>
      <c r="AA650" s="115" t="str">
        <f t="normal">IF(Z650="-","-",AVERAGE(Z650:Z652))</f>
        <v>-</v>
      </c>
      <c r="AB650" s="106" t="s">
        <v>34</v>
      </c>
      <c r="AC650" s="116" t="s">
        <v>34</v>
      </c>
      <c r="AE650" s="114">
        <v>238.594681625936</v>
      </c>
      <c r="AF650" s="114">
        <v>177.489808518457</v>
      </c>
      <c r="AG650" s="135">
        <v>1.0057</v>
      </c>
    </row>
    <row r="651" spans="1:33" ht="15" customHeight="1">
      <c r="A651" s="73"/>
      <c r="B651" s="74" t="s">
        <v>417</v>
      </c>
      <c r="C651" s="89"/>
      <c r="D651" s="15"/>
      <c r="E651" s="15"/>
      <c r="F651" s="15"/>
      <c r="G651" s="9"/>
      <c r="H651" s="15"/>
      <c r="I651" s="9"/>
      <c r="J651" s="98">
        <f t="normal">IF(AE651="-","-",(AE651/AG650)*$AI$1)</f>
        <v>227.258959701596</v>
      </c>
      <c r="K651" s="98">
        <f t="normal">MIN(J650:J652)</f>
        <v>217.722619183521</v>
      </c>
      <c r="L651" s="74"/>
      <c r="M651" s="98"/>
      <c r="N651" s="98">
        <f t="normal">IF(AF651="-","-",(AF651/AG650)*$AI$1)</f>
        <v>163.884473892518</v>
      </c>
      <c r="O651" s="98">
        <f t="normal">MIN(N650:N652)</f>
        <v>146.929726142741</v>
      </c>
      <c r="P651" s="74"/>
      <c r="Q651" s="98"/>
      <c r="R651" s="74"/>
      <c r="S651" s="105">
        <v>7.85517220000617</v>
      </c>
      <c r="T651" s="106"/>
      <c r="U651" s="105"/>
      <c r="V651" s="105">
        <f t="normal">100-Y651</f>
        <v>80.0907655880011</v>
      </c>
      <c r="W651" s="106"/>
      <c r="X651" s="105"/>
      <c r="Y651" s="105">
        <v>19.9092344119989</v>
      </c>
      <c r="Z651" s="98" t="s">
        <v>34</v>
      </c>
      <c r="AA651" s="115"/>
      <c r="AB651" s="106" t="s">
        <v>34</v>
      </c>
      <c r="AC651" s="116"/>
      <c r="AE651" s="114">
        <v>211.624384973977</v>
      </c>
      <c r="AF651" s="114">
        <v>152.609829068246</v>
      </c>
      <c r="AG651" s="135"/>
    </row>
    <row r="652" spans="1:33" ht="15" customHeight="1">
      <c r="A652" s="73"/>
      <c r="B652" s="74" t="s">
        <v>417</v>
      </c>
      <c r="C652" s="91"/>
      <c r="D652" s="18"/>
      <c r="E652" s="18"/>
      <c r="F652" s="18"/>
      <c r="G652" s="9"/>
      <c r="H652" s="18"/>
      <c r="I652" s="9"/>
      <c r="J652" s="98">
        <f t="normal">IF(AE652="-","-",(AE652/AG650)*$AI$1)</f>
        <v>217.722619183521</v>
      </c>
      <c r="K652" s="98"/>
      <c r="L652" s="74"/>
      <c r="M652" s="98"/>
      <c r="N652" s="98">
        <f t="normal">IF(AF652="-","-",(AF652/AG650)*$AI$1)</f>
        <v>146.929726142741</v>
      </c>
      <c r="O652" s="98"/>
      <c r="P652" s="74"/>
      <c r="Q652" s="98"/>
      <c r="R652" s="74"/>
      <c r="S652" s="105" t="s">
        <v>34</v>
      </c>
      <c r="T652" s="106"/>
      <c r="U652" s="105"/>
      <c r="V652" s="105" t="s">
        <v>34</v>
      </c>
      <c r="W652" s="106"/>
      <c r="X652" s="105"/>
      <c r="Y652" s="105" t="s">
        <v>34</v>
      </c>
      <c r="Z652" s="98" t="s">
        <v>34</v>
      </c>
      <c r="AA652" s="115"/>
      <c r="AB652" s="106" t="s">
        <v>34</v>
      </c>
      <c r="AC652" s="116"/>
      <c r="AE652" s="114">
        <v>202.744109363766</v>
      </c>
      <c r="AF652" s="114">
        <v>136.821505168291</v>
      </c>
      <c r="AG652" s="135"/>
    </row>
    <row r="653" spans="1:33" ht="15" customHeight="1">
      <c r="A653" s="73">
        <v>41436</v>
      </c>
      <c r="B653" s="74" t="s">
        <v>419</v>
      </c>
      <c r="C653" s="75" t="s">
        <v>29</v>
      </c>
      <c r="D653" s="9" t="s">
        <v>41</v>
      </c>
      <c r="E653" s="9" t="s">
        <v>80</v>
      </c>
      <c r="F653" s="9" t="s">
        <v>80</v>
      </c>
      <c r="G653" s="9" t="s">
        <v>346</v>
      </c>
      <c r="H653" s="9" t="s">
        <v>34</v>
      </c>
      <c r="I653" s="9" t="s">
        <v>420</v>
      </c>
      <c r="J653" s="98">
        <f t="normal">IF(AE653="-","-",(AE653/AG653)*$AI$1)</f>
        <v>323.676877890104</v>
      </c>
      <c r="K653" s="98">
        <f t="normal">MAX(J653:J655)</f>
        <v>323.676877890104</v>
      </c>
      <c r="L653" s="74">
        <f t="normal">IF(A653=0,"",(K653-K654)/K654)</f>
        <v>0.319009788381901</v>
      </c>
      <c r="M653" s="98">
        <f t="normal">IF(J653="-","-",AVERAGE(J653:J655))</f>
        <v>294.358846969706</v>
      </c>
      <c r="N653" s="98">
        <f t="normal">IF(AF653="-","-",(AF653/AG653)*$AI$1)</f>
        <v>203.942453935885</v>
      </c>
      <c r="O653" s="98">
        <f t="normal">MAX(N653:N655)</f>
        <v>203.942453935885</v>
      </c>
      <c r="P653" s="74">
        <f t="normal">IF(A653=0,"",(O653-O654)/O654)</f>
        <v>0.355847990354695</v>
      </c>
      <c r="Q653" s="98">
        <f t="normal">IF(N653="-","-",AVERAGE(N653:N655))</f>
        <v>182.970615443306</v>
      </c>
      <c r="R653" s="74">
        <f t="normal">IF(Q653="-","-",Q653/M653)</f>
        <v>0.621590338890467</v>
      </c>
      <c r="S653" s="105">
        <v>14.7789913727739</v>
      </c>
      <c r="T653" s="106">
        <f t="normal">AVERAGE(S653:S655)*10</f>
        <v>150.835533323006</v>
      </c>
      <c r="U653" s="105">
        <f t="normal">((LARGE(S653:S655,1))-(SMALL(S653:S655,1)))/(((LARGE(S653:S655,1))+(SMALL(S653:S655,1)))/2)*100</f>
        <v>4.03833172220034</v>
      </c>
      <c r="V653" s="105">
        <f t="normal">100-Y653</f>
        <v>81.9536882972821</v>
      </c>
      <c r="W653" s="106">
        <f t="normal">AVERAGE(V653:V655)*10</f>
        <v>819.037505640989</v>
      </c>
      <c r="X653" s="105">
        <f t="normal">((LARGE(V653:V655,1))-(SMALL(V653:V655,1)))/(((LARGE(V653:V655,1))+(SMALL(V653:V655,1)))/2)*100</f>
        <v>0.121942482094438</v>
      </c>
      <c r="Y653" s="105">
        <v>18.0463117027179</v>
      </c>
      <c r="Z653" s="98" t="s">
        <v>34</v>
      </c>
      <c r="AA653" s="115" t="str">
        <f t="normal">IF(Z653="-","-",AVERAGE(Z653:Z655))</f>
        <v>-</v>
      </c>
      <c r="AB653" s="106" t="s">
        <v>34</v>
      </c>
      <c r="AC653" s="116" t="str">
        <f t="shared" ref="AC653" si="235">IF(AB653="-","-",AVERAGE(AB653:AB655))</f>
        <v>-</v>
      </c>
      <c r="AE653" s="114">
        <v>301.409107494516</v>
      </c>
      <c r="AF653" s="114">
        <v>189.911968447518</v>
      </c>
      <c r="AG653" s="135">
        <v>1.0057</v>
      </c>
    </row>
    <row r="654" spans="1:33" ht="15" customHeight="1">
      <c r="A654" s="73"/>
      <c r="B654" s="74" t="s">
        <v>419</v>
      </c>
      <c r="C654" s="75"/>
      <c r="D654" s="9"/>
      <c r="E654" s="9"/>
      <c r="F654" s="9"/>
      <c r="G654" s="9"/>
      <c r="H654" s="9"/>
      <c r="I654" s="9"/>
      <c r="J654" s="98">
        <f t="normal">IF(AE654="-","-",(AE654/AG653)*$AI$1)</f>
        <v>245.393840698616</v>
      </c>
      <c r="K654" s="98">
        <f t="normal">MIN(J653:J655)</f>
        <v>245.393840698616</v>
      </c>
      <c r="L654" s="74"/>
      <c r="M654" s="98"/>
      <c r="N654" s="98">
        <f t="normal">IF(AF654="-","-",(AF654/AG653)*$AI$1)</f>
        <v>150.416901737291</v>
      </c>
      <c r="O654" s="98">
        <f t="normal">MIN(N653:N655)</f>
        <v>150.416901737291</v>
      </c>
      <c r="P654" s="74"/>
      <c r="Q654" s="98"/>
      <c r="R654" s="74"/>
      <c r="S654" s="105">
        <v>15.3881152918272</v>
      </c>
      <c r="T654" s="106"/>
      <c r="U654" s="105"/>
      <c r="V654" s="105">
        <f t="normal">100-Y654</f>
        <v>81.8538128309158</v>
      </c>
      <c r="W654" s="106"/>
      <c r="X654" s="105"/>
      <c r="Y654" s="105">
        <v>18.1461871690842</v>
      </c>
      <c r="Z654" s="98" t="s">
        <v>34</v>
      </c>
      <c r="AA654" s="115"/>
      <c r="AB654" s="106" t="s">
        <v>34</v>
      </c>
      <c r="AC654" s="116"/>
      <c r="AE654" s="114">
        <v>228.511653324628</v>
      </c>
      <c r="AF654" s="114">
        <v>140.068775997401</v>
      </c>
      <c r="AG654" s="135"/>
    </row>
    <row r="655" spans="1:33" ht="15" customHeight="1">
      <c r="A655" s="73"/>
      <c r="B655" s="74" t="s">
        <v>419</v>
      </c>
      <c r="C655" s="75"/>
      <c r="D655" s="9"/>
      <c r="E655" s="9"/>
      <c r="F655" s="9"/>
      <c r="G655" s="9"/>
      <c r="H655" s="9"/>
      <c r="I655" s="9"/>
      <c r="J655" s="98">
        <f t="normal">IF(AE655="-","-",(AE655/AG653)*$AI$1)</f>
        <v>314.005822320397</v>
      </c>
      <c r="K655" s="98"/>
      <c r="L655" s="74"/>
      <c r="M655" s="98"/>
      <c r="N655" s="98">
        <f t="normal">IF(AF655="-","-",(AF655/AG653)*$AI$1)</f>
        <v>194.552490656744</v>
      </c>
      <c r="O655" s="98"/>
      <c r="P655" s="74"/>
      <c r="Q655" s="98"/>
      <c r="R655" s="74"/>
      <c r="S655" s="105" t="s">
        <v>34</v>
      </c>
      <c r="T655" s="106"/>
      <c r="U655" s="105"/>
      <c r="V655" s="105" t="s">
        <v>34</v>
      </c>
      <c r="W655" s="106"/>
      <c r="X655" s="105"/>
      <c r="Y655" s="105" t="s">
        <v>34</v>
      </c>
      <c r="Z655" s="98" t="s">
        <v>34</v>
      </c>
      <c r="AA655" s="115"/>
      <c r="AB655" s="106" t="s">
        <v>34</v>
      </c>
      <c r="AC655" s="116"/>
      <c r="AE655" s="114">
        <v>292.403384729281</v>
      </c>
      <c r="AF655" s="114">
        <v>181.16799986434</v>
      </c>
      <c r="AG655" s="135"/>
    </row>
    <row r="656" spans="1:33" ht="15" customHeight="1">
      <c r="A656" s="73">
        <v>41436</v>
      </c>
      <c r="B656" s="74" t="s">
        <v>421</v>
      </c>
      <c r="C656" s="75" t="s">
        <v>29</v>
      </c>
      <c r="D656" s="87" t="s">
        <v>41</v>
      </c>
      <c r="E656" s="9" t="s">
        <v>80</v>
      </c>
      <c r="F656" s="9" t="s">
        <v>80</v>
      </c>
      <c r="G656" s="9" t="s">
        <v>346</v>
      </c>
      <c r="H656" s="9" t="s">
        <v>34</v>
      </c>
      <c r="I656" s="9" t="s">
        <v>422</v>
      </c>
      <c r="J656" s="98">
        <f t="normal">IF(AE656="-","-",(AE656/AG656)*$AI$1)</f>
        <v>331.536126414657</v>
      </c>
      <c r="K656" s="98">
        <f t="normal">MAX(J656:J658)</f>
        <v>407.557907589161</v>
      </c>
      <c r="L656" s="74">
        <f t="normal">IF(A656=0,"",(K656-K657)/K657)</f>
        <v>0.229301651064786</v>
      </c>
      <c r="M656" s="98">
        <f t="normal">IF(J656="-","-",AVERAGE(J656:J658))</f>
        <v>378.877091927478</v>
      </c>
      <c r="N656" s="98">
        <f t="normal">IF(AF656="-","-",(AF656/AG656)*$AI$1)</f>
        <v>193.144954437337</v>
      </c>
      <c r="O656" s="98">
        <f t="normal">MAX(N656:N658)</f>
        <v>226.30977166518</v>
      </c>
      <c r="P656" s="74">
        <f t="normal">IF(A656=0,"",(O656-O657)/O657)</f>
        <v>0.171709467246803</v>
      </c>
      <c r="Q656" s="98">
        <f t="normal">IF(N656="-","-",AVERAGE(N656:N658))</f>
        <v>214.186352241707</v>
      </c>
      <c r="R656" s="74">
        <f t="normal">IF(Q656="-","-",Q656/M656)</f>
        <v>0.565318824508676</v>
      </c>
      <c r="S656" s="105">
        <v>8.66958696716643</v>
      </c>
      <c r="T656" s="106">
        <f t="normal">AVERAGE(S656:S658)*10</f>
        <v>85.8479679278147</v>
      </c>
      <c r="U656" s="105">
        <f t="normal">((LARGE(S656:S658,1))-(SMALL(S656:S658,1)))/(((LARGE(S656:S658,1))+(SMALL(S656:S658,1)))/2)*100</f>
        <v>1.97535658517289</v>
      </c>
      <c r="V656" s="105">
        <f t="normal">100-Y656</f>
        <v>77.8430773927642</v>
      </c>
      <c r="W656" s="106">
        <f t="normal">AVERAGE(V656:V658)*10</f>
        <v>778.766114986865</v>
      </c>
      <c r="X656" s="105">
        <f t="normal">((LARGE(V656:V658,1))-(SMALL(V656:V658,1)))/(((LARGE(V656:V658,1))+(SMALL(V656:V658,1)))/2)*100</f>
        <v>0.0861211223162057</v>
      </c>
      <c r="Y656" s="105">
        <v>22.1569226072358</v>
      </c>
      <c r="Z656" s="98" t="s">
        <v>34</v>
      </c>
      <c r="AA656" s="115" t="str">
        <f t="normal">IF(Z656="-","-",AVERAGE(Z656:Z658))</f>
        <v>-</v>
      </c>
      <c r="AB656" s="106" t="s">
        <v>34</v>
      </c>
      <c r="AC656" s="116" t="str">
        <f t="shared" ref="AC656" si="236">IF(AB656="-","-",AVERAGE(AB656:AB658))</f>
        <v>-</v>
      </c>
      <c r="AE656" s="114">
        <v>308.727668828908</v>
      </c>
      <c r="AF656" s="114">
        <v>179.857296923731</v>
      </c>
      <c r="AG656" s="135">
        <v>1.0057</v>
      </c>
    </row>
    <row r="657" spans="1:33" ht="15" customHeight="1">
      <c r="A657" s="73"/>
      <c r="B657" s="74" t="s">
        <v>421</v>
      </c>
      <c r="C657" s="75"/>
      <c r="D657" s="15"/>
      <c r="E657" s="9"/>
      <c r="F657" s="9"/>
      <c r="G657" s="9"/>
      <c r="H657" s="9"/>
      <c r="I657" s="9"/>
      <c r="J657" s="98">
        <f t="normal">IF(AE657="-","-",(AE657/AG656)*$AI$1)</f>
        <v>397.537241778615</v>
      </c>
      <c r="K657" s="98">
        <f t="normal">MIN(J656:J658)</f>
        <v>331.536126414657</v>
      </c>
      <c r="L657" s="74"/>
      <c r="M657" s="98"/>
      <c r="N657" s="98">
        <f t="normal">IF(AF657="-","-",(AF657/AG656)*$AI$1)</f>
        <v>223.104330622606</v>
      </c>
      <c r="O657" s="98">
        <f t="normal">MIN(N656:N658)</f>
        <v>193.144954437337</v>
      </c>
      <c r="P657" s="74"/>
      <c r="Q657" s="98"/>
      <c r="R657" s="74"/>
      <c r="S657" s="105">
        <v>8.50000661839651</v>
      </c>
      <c r="T657" s="106"/>
      <c r="U657" s="105"/>
      <c r="V657" s="105">
        <f t="normal">100-Y657</f>
        <v>77.9101456046087</v>
      </c>
      <c r="W657" s="106"/>
      <c r="X657" s="105"/>
      <c r="Y657" s="105">
        <v>22.0898543953913</v>
      </c>
      <c r="Z657" s="98" t="s">
        <v>34</v>
      </c>
      <c r="AA657" s="115"/>
      <c r="AB657" s="106" t="s">
        <v>34</v>
      </c>
      <c r="AC657" s="116"/>
      <c r="AE657" s="114">
        <v>370.188151904401</v>
      </c>
      <c r="AF657" s="114">
        <v>207.755578988106</v>
      </c>
      <c r="AG657" s="135"/>
    </row>
    <row r="658" spans="1:33" ht="15" customHeight="1">
      <c r="A658" s="73"/>
      <c r="B658" s="74" t="s">
        <v>421</v>
      </c>
      <c r="C658" s="75"/>
      <c r="D658" s="18"/>
      <c r="E658" s="9"/>
      <c r="F658" s="9"/>
      <c r="G658" s="9"/>
      <c r="H658" s="9"/>
      <c r="I658" s="9"/>
      <c r="J658" s="98">
        <f t="normal">IF(AE658="-","-",(AE658/AG656)*$AI$1)</f>
        <v>407.557907589161</v>
      </c>
      <c r="K658" s="98"/>
      <c r="L658" s="74"/>
      <c r="M658" s="98"/>
      <c r="N658" s="98">
        <f t="normal">IF(AF658="-","-",(AF658/AG656)*$AI$1)</f>
        <v>226.30977166518</v>
      </c>
      <c r="O658" s="98"/>
      <c r="P658" s="74"/>
      <c r="Q658" s="98"/>
      <c r="R658" s="74"/>
      <c r="S658" s="105" t="s">
        <v>34</v>
      </c>
      <c r="T658" s="106"/>
      <c r="U658" s="105"/>
      <c r="V658" s="105" t="s">
        <v>34</v>
      </c>
      <c r="W658" s="106"/>
      <c r="X658" s="105"/>
      <c r="Y658" s="105" t="s">
        <v>34</v>
      </c>
      <c r="Z658" s="98" t="s">
        <v>34</v>
      </c>
      <c r="AA658" s="115"/>
      <c r="AB658" s="106" t="s">
        <v>34</v>
      </c>
      <c r="AC658" s="116"/>
      <c r="AE658" s="114">
        <v>379.519433020759</v>
      </c>
      <c r="AF658" s="114">
        <v>210.740497558955</v>
      </c>
      <c r="AG658" s="135"/>
    </row>
    <row r="659" spans="1:33" ht="15" customHeight="1">
      <c r="A659" s="73">
        <v>41436</v>
      </c>
      <c r="B659" s="74" t="s">
        <v>423</v>
      </c>
      <c r="C659" s="86" t="s">
        <v>29</v>
      </c>
      <c r="D659" s="9" t="s">
        <v>41</v>
      </c>
      <c r="E659" s="87" t="s">
        <v>80</v>
      </c>
      <c r="F659" s="87" t="s">
        <v>80</v>
      </c>
      <c r="G659" s="9" t="s">
        <v>349</v>
      </c>
      <c r="H659" s="87" t="s">
        <v>34</v>
      </c>
      <c r="I659" s="9" t="s">
        <v>424</v>
      </c>
      <c r="J659" s="98">
        <f t="normal">IF(AE659="-","-",(AE659/AG659)*$AI$1)</f>
        <v>320.263854736814</v>
      </c>
      <c r="K659" s="98">
        <f t="normal">MAX(J659:J661)</f>
        <v>320.263854736814</v>
      </c>
      <c r="L659" s="74">
        <f t="normal">IF(A659=0,"",(K659-K660)/K660)</f>
        <v>0.044354860979626</v>
      </c>
      <c r="M659" s="98">
        <f t="normal">IF(J659="-","-",AVERAGE(J659:J661))</f>
        <v>315.101345712326</v>
      </c>
      <c r="N659" s="98">
        <f t="normal">IF(AF659="-","-",(AF659/AG659)*$AI$1)</f>
        <v>204.300725482212</v>
      </c>
      <c r="O659" s="98">
        <f t="normal">MAX(N659:N661)</f>
        <v>204.300725482212</v>
      </c>
      <c r="P659" s="74">
        <f t="normal">IF(A659=0,"",(O659-O660)/O660)</f>
        <v>0.131212849267447</v>
      </c>
      <c r="Q659" s="98">
        <f t="normal">IF(N659="-","-",AVERAGE(N659:N661))</f>
        <v>190.658144334949</v>
      </c>
      <c r="R659" s="74">
        <f t="normal">IF(Q659="-","-",Q659/M659)</f>
        <v>0.60506927986595</v>
      </c>
      <c r="S659" s="105">
        <v>8.68756601203137</v>
      </c>
      <c r="T659" s="106">
        <f t="normal">AVERAGE(S659:S661)*10</f>
        <v>86.1907933830572</v>
      </c>
      <c r="U659" s="105">
        <f t="normal">((LARGE(S659:S661,1))-(SMALL(S659:S661,1)))/(((LARGE(S659:S661,1))+(SMALL(S659:S661,1)))/2)*100</f>
        <v>1.58918768554015</v>
      </c>
      <c r="V659" s="105">
        <f t="normal">100-Y659</f>
        <v>77.8697912078232</v>
      </c>
      <c r="W659" s="106">
        <f t="normal">AVERAGE(V659:V661)*10</f>
        <v>777.392628851003</v>
      </c>
      <c r="X659" s="105">
        <f t="normal">((LARGE(V659:V661,1))-(SMALL(V659:V661,1)))/(((LARGE(V659:V661,1))+(SMALL(V659:V661,1)))/2)*100</f>
        <v>0.335810548952125</v>
      </c>
      <c r="Y659" s="105">
        <v>22.1302087921768</v>
      </c>
      <c r="Z659" s="98" t="s">
        <v>34</v>
      </c>
      <c r="AA659" s="115" t="str">
        <f t="normal">IF(Z659="-","-",AVERAGE(Z659:Z661))</f>
        <v>-</v>
      </c>
      <c r="AB659" s="106" t="s">
        <v>34</v>
      </c>
      <c r="AC659" s="116" t="str">
        <f t="shared" ref="AC659" si="237">IF(AB659="-","-",AVERAGE(AB659:AB661))</f>
        <v>-</v>
      </c>
      <c r="AE659" s="114">
        <v>298.230887693346</v>
      </c>
      <c r="AF659" s="114">
        <v>190.245592238389</v>
      </c>
      <c r="AG659" s="135">
        <v>1.0057</v>
      </c>
    </row>
    <row r="660" spans="1:33" ht="15" customHeight="1">
      <c r="A660" s="73"/>
      <c r="B660" s="74" t="s">
        <v>423</v>
      </c>
      <c r="C660" s="89"/>
      <c r="D660" s="9"/>
      <c r="E660" s="15"/>
      <c r="F660" s="15"/>
      <c r="G660" s="9"/>
      <c r="H660" s="15"/>
      <c r="I660" s="9"/>
      <c r="J660" s="98">
        <f t="normal">IF(AE660="-","-",(AE660/AG659)*$AI$1)</f>
        <v>318.378273979112</v>
      </c>
      <c r="K660" s="98">
        <f t="normal">MIN(J659:J661)</f>
        <v>306.661908421051</v>
      </c>
      <c r="L660" s="74"/>
      <c r="M660" s="98"/>
      <c r="N660" s="98">
        <f t="normal">IF(AF660="-","-",(AF660/AG659)*$AI$1)</f>
        <v>187.070450041505</v>
      </c>
      <c r="O660" s="98">
        <f t="normal">MIN(N659:N661)</f>
        <v>180.60325748113</v>
      </c>
      <c r="P660" s="74"/>
      <c r="Q660" s="98"/>
      <c r="R660" s="74"/>
      <c r="S660" s="105">
        <v>8.55059266458008</v>
      </c>
      <c r="T660" s="106"/>
      <c r="U660" s="105"/>
      <c r="V660" s="105">
        <f t="normal">100-Y660</f>
        <v>77.6087345623774</v>
      </c>
      <c r="W660" s="106"/>
      <c r="X660" s="105"/>
      <c r="Y660" s="105">
        <v>22.3912654376226</v>
      </c>
      <c r="Z660" s="98" t="s">
        <v>34</v>
      </c>
      <c r="AA660" s="115"/>
      <c r="AB660" s="106" t="s">
        <v>34</v>
      </c>
      <c r="AC660" s="116"/>
      <c r="AE660" s="114">
        <v>296.475027908142</v>
      </c>
      <c r="AF660" s="114">
        <v>174.200695932168</v>
      </c>
      <c r="AG660" s="135"/>
    </row>
    <row r="661" spans="1:33" ht="15" customHeight="1">
      <c r="A661" s="73"/>
      <c r="B661" s="74" t="s">
        <v>423</v>
      </c>
      <c r="C661" s="91"/>
      <c r="D661" s="9"/>
      <c r="E661" s="18"/>
      <c r="F661" s="18"/>
      <c r="G661" s="9"/>
      <c r="H661" s="18"/>
      <c r="I661" s="9"/>
      <c r="J661" s="98">
        <f t="normal">IF(AE661="-","-",(AE661/AG659)*$AI$1)</f>
        <v>306.661908421051</v>
      </c>
      <c r="K661" s="98"/>
      <c r="L661" s="74"/>
      <c r="M661" s="98"/>
      <c r="N661" s="98">
        <f t="normal">IF(AF661="-","-",(AF661/AG659)*$AI$1)</f>
        <v>180.60325748113</v>
      </c>
      <c r="O661" s="98"/>
      <c r="P661" s="74"/>
      <c r="Q661" s="98"/>
      <c r="R661" s="74"/>
      <c r="S661" s="105" t="s">
        <v>34</v>
      </c>
      <c r="T661" s="106"/>
      <c r="U661" s="105"/>
      <c r="V661" s="105" t="s">
        <v>34</v>
      </c>
      <c r="W661" s="106"/>
      <c r="X661" s="105"/>
      <c r="Y661" s="105" t="s">
        <v>34</v>
      </c>
      <c r="Z661" s="98" t="s">
        <v>34</v>
      </c>
      <c r="AA661" s="115"/>
      <c r="AB661" s="106" t="s">
        <v>34</v>
      </c>
      <c r="AC661" s="116"/>
      <c r="AE661" s="114">
        <v>285.564704906529</v>
      </c>
      <c r="AF661" s="114">
        <v>168.178422267382</v>
      </c>
      <c r="AG661" s="135"/>
    </row>
    <row r="662" spans="1:33" ht="15" customHeight="1">
      <c r="A662" s="73">
        <v>41436</v>
      </c>
      <c r="B662" s="74" t="s">
        <v>425</v>
      </c>
      <c r="C662" s="75" t="s">
        <v>29</v>
      </c>
      <c r="D662" s="87" t="s">
        <v>41</v>
      </c>
      <c r="E662" s="9" t="s">
        <v>80</v>
      </c>
      <c r="F662" s="9" t="s">
        <v>80</v>
      </c>
      <c r="G662" s="9" t="s">
        <v>349</v>
      </c>
      <c r="H662" s="9" t="s">
        <v>34</v>
      </c>
      <c r="I662" s="9" t="s">
        <v>426</v>
      </c>
      <c r="J662" s="98">
        <f t="normal">IF(AE662="-","-",(AE662/AG662)*$AI$1)</f>
        <v>237.019890764302</v>
      </c>
      <c r="K662" s="98">
        <f t="normal">MAX(J662:J664)</f>
        <v>254.823659181252</v>
      </c>
      <c r="L662" s="74">
        <f t="normal">IF(A662=0,"",(K662-K663)/K663)</f>
        <v>0.172994216929768</v>
      </c>
      <c r="M662" s="98">
        <f t="normal">IF(J662="-","-",AVERAGE(J662:J664))</f>
        <v>236.361864050405</v>
      </c>
      <c r="N662" s="98">
        <f t="normal">IF(AF662="-","-",(AF662/AG662)*$AI$1)</f>
        <v>153.17019653044</v>
      </c>
      <c r="O662" s="98">
        <f t="normal">MAX(N662:N664)</f>
        <v>178.477322712743</v>
      </c>
      <c r="P662" s="74">
        <f t="normal">IF(A662=0,"",(O662-O663)/O663)</f>
        <v>0.165222260959057</v>
      </c>
      <c r="Q662" s="98">
        <f t="normal">IF(N662="-","-",AVERAGE(N662:N664))</f>
        <v>168.26088568778</v>
      </c>
      <c r="R662" s="74">
        <f t="normal">IF(Q662="-","-",Q662/M662)</f>
        <v>0.711878315750203</v>
      </c>
      <c r="S662" s="105">
        <v>4.67520034040139</v>
      </c>
      <c r="T662" s="106">
        <f t="normal">AVERAGE(S662:S664)*10</f>
        <v>43.4109249627357</v>
      </c>
      <c r="U662" s="105">
        <f t="normal">((LARGE(S662:S664,1))-(SMALL(S662:S664,1)))/(((LARGE(S662:S664,1))+(SMALL(S662:S664,1)))/2)*100</f>
        <v>15.3928000573414</v>
      </c>
      <c r="V662" s="105">
        <f t="normal">100-Y662</f>
        <v>74.5164960182026</v>
      </c>
      <c r="W662" s="106">
        <f t="normal">AVERAGE(V662:V664)*10</f>
        <v>750.334773669005</v>
      </c>
      <c r="X662" s="105">
        <f t="normal">((LARGE(V662:V664,1))-(SMALL(V662:V664,1)))/(((LARGE(V662:V664,1))+(SMALL(V662:V664,1)))/2)*100</f>
        <v>1.37800183821922</v>
      </c>
      <c r="Y662" s="105">
        <v>25.4835039817974</v>
      </c>
      <c r="Z662" s="98" t="s">
        <v>34</v>
      </c>
      <c r="AA662" s="115" t="str">
        <f t="normal">IF(Z662="-","-",AVERAGE(Z662:Z664))</f>
        <v>-</v>
      </c>
      <c r="AB662" s="106" t="s">
        <v>34</v>
      </c>
      <c r="AC662" s="116" t="str">
        <f t="shared" ref="AC662" si="238">IF(AB662="-","-",AVERAGE(AB662:AB664))</f>
        <v>-</v>
      </c>
      <c r="AE662" s="114">
        <v>220.713800131165</v>
      </c>
      <c r="AF662" s="114">
        <v>142.63265430617</v>
      </c>
      <c r="AG662" s="135">
        <v>1.0057</v>
      </c>
    </row>
    <row r="663" spans="1:33" ht="15" customHeight="1">
      <c r="A663" s="73"/>
      <c r="B663" s="74" t="s">
        <v>425</v>
      </c>
      <c r="C663" s="75"/>
      <c r="D663" s="15"/>
      <c r="E663" s="9"/>
      <c r="F663" s="9"/>
      <c r="G663" s="9"/>
      <c r="H663" s="9"/>
      <c r="I663" s="9"/>
      <c r="J663" s="98">
        <f t="normal">IF(AE663="-","-",(AE663/AG662)*$AI$1)</f>
        <v>254.823659181252</v>
      </c>
      <c r="K663" s="98">
        <f t="normal">MIN(J662:J664)</f>
        <v>217.24204220566</v>
      </c>
      <c r="L663" s="74"/>
      <c r="M663" s="98"/>
      <c r="N663" s="98">
        <f t="normal">IF(AF663="-","-",(AF663/AG662)*$AI$1)</f>
        <v>178.477322712743</v>
      </c>
      <c r="O663" s="98">
        <f t="normal">MIN(N662:N664)</f>
        <v>153.17019653044</v>
      </c>
      <c r="P663" s="74"/>
      <c r="Q663" s="98"/>
      <c r="R663" s="74"/>
      <c r="S663" s="105">
        <v>4.00698465214575</v>
      </c>
      <c r="T663" s="106"/>
      <c r="U663" s="105"/>
      <c r="V663" s="105">
        <f t="normal">100-Y663</f>
        <v>75.5504587155983</v>
      </c>
      <c r="W663" s="106"/>
      <c r="X663" s="105"/>
      <c r="Y663" s="105">
        <v>24.4495412844017</v>
      </c>
      <c r="Z663" s="98" t="s">
        <v>34</v>
      </c>
      <c r="AA663" s="115"/>
      <c r="AB663" s="106" t="s">
        <v>34</v>
      </c>
      <c r="AC663" s="116"/>
      <c r="AE663" s="114">
        <v>237.292735220912</v>
      </c>
      <c r="AF663" s="114">
        <v>166.198743937227</v>
      </c>
      <c r="AG663" s="135"/>
    </row>
    <row r="664" spans="1:33" ht="15" customHeight="1">
      <c r="A664" s="73"/>
      <c r="B664" s="74" t="s">
        <v>425</v>
      </c>
      <c r="C664" s="75"/>
      <c r="D664" s="18"/>
      <c r="E664" s="9"/>
      <c r="F664" s="9"/>
      <c r="G664" s="9"/>
      <c r="H664" s="9"/>
      <c r="I664" s="9"/>
      <c r="J664" s="98">
        <f t="normal">IF(AE664="-","-",(AE664/AG662)*$AI$1)</f>
        <v>217.24204220566</v>
      </c>
      <c r="K664" s="98"/>
      <c r="L664" s="74"/>
      <c r="M664" s="98"/>
      <c r="N664" s="98">
        <f t="normal">IF(AF664="-","-",(AF664/AG662)*$AI$1)</f>
        <v>173.135137820159</v>
      </c>
      <c r="O664" s="98"/>
      <c r="P664" s="74"/>
      <c r="Q664" s="98"/>
      <c r="R664" s="74"/>
      <c r="S664" s="105" t="s">
        <v>34</v>
      </c>
      <c r="T664" s="106"/>
      <c r="U664" s="105"/>
      <c r="V664" s="105" t="s">
        <v>34</v>
      </c>
      <c r="W664" s="106"/>
      <c r="X664" s="105"/>
      <c r="Y664" s="105" t="s">
        <v>34</v>
      </c>
      <c r="Z664" s="98" t="s">
        <v>34</v>
      </c>
      <c r="AA664" s="115"/>
      <c r="AB664" s="106" t="s">
        <v>34</v>
      </c>
      <c r="AC664" s="116"/>
      <c r="AE664" s="114">
        <v>202.296594302067</v>
      </c>
      <c r="AF664" s="114">
        <v>161.224081579383</v>
      </c>
      <c r="AG664" s="135"/>
    </row>
    <row r="665" spans="1:33" ht="15" customHeight="1">
      <c r="A665" s="73">
        <v>41436</v>
      </c>
      <c r="B665" s="74" t="s">
        <v>427</v>
      </c>
      <c r="C665" s="75" t="s">
        <v>29</v>
      </c>
      <c r="D665" s="9" t="s">
        <v>41</v>
      </c>
      <c r="E665" s="9" t="s">
        <v>80</v>
      </c>
      <c r="F665" s="9" t="s">
        <v>80</v>
      </c>
      <c r="G665" s="9" t="s">
        <v>349</v>
      </c>
      <c r="H665" s="9" t="s">
        <v>34</v>
      </c>
      <c r="I665" s="9" t="s">
        <v>428</v>
      </c>
      <c r="J665" s="98">
        <f t="normal">IF(AE665="-","-",(AE665/AG665)*$AI$1)</f>
        <v>194.71336886303</v>
      </c>
      <c r="K665" s="98">
        <f t="normal">MAX(J665:J667)</f>
        <v>228.580054257338</v>
      </c>
      <c r="L665" s="74">
        <f t="normal">IF(A665=0,"",(K665-K666)/K666)</f>
        <v>0.173930971417434</v>
      </c>
      <c r="M665" s="98">
        <f t="normal">IF(J665="-","-",AVERAGE(J665:J667))</f>
        <v>212.804084497103</v>
      </c>
      <c r="N665" s="98">
        <f t="normal">IF(AF665="-","-",(AF665/AG665)*$AI$1)</f>
        <v>108.653642683986</v>
      </c>
      <c r="O665" s="98">
        <f t="normal">MAX(N665:N667)</f>
        <v>135.324660527093</v>
      </c>
      <c r="P665" s="74">
        <f t="normal">IF(A665=0,"",(O665-O666)/O666)</f>
        <v>0.245468234513567</v>
      </c>
      <c r="Q665" s="98">
        <f t="normal">IF(N665="-","-",AVERAGE(N665:N667))</f>
        <v>122.271191107778</v>
      </c>
      <c r="R665" s="74">
        <f t="normal">IF(Q665="-","-",Q665/M665)</f>
        <v>0.574571636614628</v>
      </c>
      <c r="S665" s="105">
        <v>8.54226445270231</v>
      </c>
      <c r="T665" s="106">
        <f t="normal">AVERAGE(S665:S667)*10</f>
        <v>84.3701832601403</v>
      </c>
      <c r="U665" s="105">
        <f t="normal">((LARGE(S665:S667,1))-(SMALL(S665:S667,1)))/(((LARGE(S665:S667,1))+(SMALL(S665:S667,1)))/2)*100</f>
        <v>2.49486542808075</v>
      </c>
      <c r="V665" s="105">
        <f t="normal">100-Y665</f>
        <v>80.2496328928062</v>
      </c>
      <c r="W665" s="106">
        <f t="normal">AVERAGE(V665:V667)*10</f>
        <v>798.568756556969</v>
      </c>
      <c r="X665" s="105">
        <f t="normal">((LARGE(V665:V667,1))-(SMALL(V665:V667,1)))/(((LARGE(V665:V667,1))+(SMALL(V665:V667,1)))/2)*100</f>
        <v>0.983652901229756</v>
      </c>
      <c r="Y665" s="105">
        <v>19.7503671071938</v>
      </c>
      <c r="Z665" s="98" t="s">
        <v>34</v>
      </c>
      <c r="AA665" s="115" t="str">
        <f t="normal">IF(Z665="-","-",AVERAGE(Z665:Z667))</f>
        <v>-</v>
      </c>
      <c r="AB665" s="106" t="s">
        <v>34</v>
      </c>
      <c r="AC665" s="116" t="str">
        <f t="shared" ref="AC665" si="239">IF(AB665="-","-",AVERAGE(AB665:AB667))</f>
        <v>-</v>
      </c>
      <c r="AE665" s="114">
        <v>181.317810245879</v>
      </c>
      <c r="AF665" s="114">
        <v>101.178674488227</v>
      </c>
      <c r="AG665" s="135">
        <v>1.0057</v>
      </c>
    </row>
    <row r="666" spans="1:33" ht="15" customHeight="1">
      <c r="A666" s="73"/>
      <c r="B666" s="74" t="s">
        <v>427</v>
      </c>
      <c r="C666" s="75"/>
      <c r="D666" s="9"/>
      <c r="E666" s="9"/>
      <c r="F666" s="9"/>
      <c r="G666" s="9"/>
      <c r="H666" s="9"/>
      <c r="I666" s="9"/>
      <c r="J666" s="98">
        <f t="normal">IF(AE666="-","-",(AE666/AG665)*$AI$1)</f>
        <v>215.118830370941</v>
      </c>
      <c r="K666" s="98">
        <f t="normal">MIN(J665:J667)</f>
        <v>194.71336886303</v>
      </c>
      <c r="L666" s="74"/>
      <c r="M666" s="98"/>
      <c r="N666" s="98">
        <f t="normal">IF(AF666="-","-",(AF666/AG665)*$AI$1)</f>
        <v>122.835270112255</v>
      </c>
      <c r="O666" s="98">
        <f t="normal">MIN(N665:N667)</f>
        <v>108.653642683986</v>
      </c>
      <c r="P666" s="74"/>
      <c r="Q666" s="98"/>
      <c r="R666" s="74"/>
      <c r="S666" s="105">
        <v>8.33177219932575</v>
      </c>
      <c r="T666" s="106"/>
      <c r="U666" s="105"/>
      <c r="V666" s="105">
        <f t="normal">100-Y666</f>
        <v>79.4641184185875</v>
      </c>
      <c r="W666" s="106"/>
      <c r="X666" s="105"/>
      <c r="Y666" s="105">
        <v>20.5358815814125</v>
      </c>
      <c r="Z666" s="98" t="s">
        <v>34</v>
      </c>
      <c r="AA666" s="115"/>
      <c r="AB666" s="106" t="s">
        <v>34</v>
      </c>
      <c r="AC666" s="116"/>
      <c r="AE666" s="114">
        <v>200.319451577829</v>
      </c>
      <c r="AF666" s="114">
        <v>114.384658473977</v>
      </c>
      <c r="AG666" s="135"/>
    </row>
    <row r="667" spans="1:33" ht="15" customHeight="1">
      <c r="A667" s="73"/>
      <c r="B667" s="74" t="s">
        <v>427</v>
      </c>
      <c r="C667" s="75"/>
      <c r="D667" s="9"/>
      <c r="E667" s="9"/>
      <c r="F667" s="9"/>
      <c r="G667" s="9"/>
      <c r="H667" s="9"/>
      <c r="I667" s="9"/>
      <c r="J667" s="98">
        <v>228.580054257338</v>
      </c>
      <c r="K667" s="98"/>
      <c r="L667" s="74"/>
      <c r="M667" s="98"/>
      <c r="N667" s="98">
        <f t="normal">IF(AF667="-","-",(AF667/AG665)*$AI$1)</f>
        <v>135.324660527093</v>
      </c>
      <c r="O667" s="98"/>
      <c r="P667" s="74"/>
      <c r="Q667" s="98"/>
      <c r="R667" s="74"/>
      <c r="S667" s="105" t="s">
        <v>34</v>
      </c>
      <c r="T667" s="106"/>
      <c r="U667" s="105"/>
      <c r="V667" s="105" t="s">
        <v>34</v>
      </c>
      <c r="W667" s="106"/>
      <c r="X667" s="105"/>
      <c r="Y667" s="105" t="s">
        <v>34</v>
      </c>
      <c r="Z667" s="98" t="s">
        <v>34</v>
      </c>
      <c r="AA667" s="115"/>
      <c r="AB667" s="106" t="s">
        <v>34</v>
      </c>
      <c r="AC667" s="116"/>
      <c r="AE667" s="114">
        <v>212.854593117227</v>
      </c>
      <c r="AF667" s="114">
        <v>126.014825085275</v>
      </c>
      <c r="AG667" s="135"/>
    </row>
    <row r="668" spans="1:33" ht="15" customHeight="1">
      <c r="A668" s="73">
        <v>41436</v>
      </c>
      <c r="B668" s="74" t="s">
        <v>429</v>
      </c>
      <c r="C668" s="86" t="s">
        <v>29</v>
      </c>
      <c r="D668" s="87" t="s">
        <v>41</v>
      </c>
      <c r="E668" s="87" t="s">
        <v>80</v>
      </c>
      <c r="F668" s="87" t="s">
        <v>80</v>
      </c>
      <c r="G668" s="9" t="s">
        <v>349</v>
      </c>
      <c r="H668" s="87" t="s">
        <v>34</v>
      </c>
      <c r="I668" s="9" t="s">
        <v>430</v>
      </c>
      <c r="J668" s="98">
        <v>307.285490564699</v>
      </c>
      <c r="K668" s="98">
        <f t="normal">MAX(J668:J670)</f>
        <v>338.172328300196</v>
      </c>
      <c r="L668" s="74">
        <f t="normal">IF(A668=0,"",(K668-K669)/K669)</f>
        <v>0.394341682819224</v>
      </c>
      <c r="M668" s="98">
        <v>295.996570735722</v>
      </c>
      <c r="N668" s="98">
        <v>213.557454916272</v>
      </c>
      <c r="O668" s="98">
        <f t="normal">MAX(N668:N670)</f>
        <v>213.557454916272</v>
      </c>
      <c r="P668" s="74">
        <f t="normal">IF(A668=0,"",(O668-O669)/O669)</f>
        <v>0.399892707295936</v>
      </c>
      <c r="Q668" s="98">
        <f t="normal">IF(N668="-","-",AVERAGE(N668:N670))</f>
        <v>191.992156188929</v>
      </c>
      <c r="R668" s="74">
        <f t="normal">IF(Q668="-","-",Q668/M668)</f>
        <v>0.648629663890086</v>
      </c>
      <c r="S668" s="143">
        <v>15.6567596466277</v>
      </c>
      <c r="T668" s="106">
        <f t="normal">AVERAGE(S668:S670)*10</f>
        <v>158.97624697805</v>
      </c>
      <c r="U668" s="105">
        <v>3.03020175347965</v>
      </c>
      <c r="V668" s="105">
        <f t="normal">100-Y668</f>
        <v>81.0900411086061</v>
      </c>
      <c r="W668" s="106">
        <f t="normal">AVERAGE(V668:V670)*10</f>
        <v>809.738304143623</v>
      </c>
      <c r="X668" s="105">
        <f t="normal">((LARGE(V668:V670,1))-(SMALL(V668:V670,1)))/(((LARGE(V668:V670,1))+(SMALL(V668:V670,1)))/2)*100</f>
        <v>0.287032720692912</v>
      </c>
      <c r="Y668" s="105">
        <v>18.9099588913939</v>
      </c>
      <c r="Z668" s="98" t="s">
        <v>34</v>
      </c>
      <c r="AA668" s="115" t="str">
        <f t="normal">IF(Z668="-","-",AVERAGE(Z668:Z670))</f>
        <v>-</v>
      </c>
      <c r="AB668" s="106" t="s">
        <v>34</v>
      </c>
      <c r="AC668" s="116" t="s">
        <v>34</v>
      </c>
      <c r="AE668" s="114">
        <v>286.145386908257</v>
      </c>
      <c r="AF668" s="114">
        <v>198.865492971569</v>
      </c>
      <c r="AG668" s="135">
        <v>1.0057</v>
      </c>
    </row>
    <row r="669" spans="1:33" ht="15" customHeight="1">
      <c r="A669" s="73"/>
      <c r="B669" s="74" t="s">
        <v>429</v>
      </c>
      <c r="C669" s="89"/>
      <c r="D669" s="15"/>
      <c r="E669" s="15"/>
      <c r="F669" s="15"/>
      <c r="G669" s="9"/>
      <c r="H669" s="15"/>
      <c r="I669" s="9"/>
      <c r="J669" s="98">
        <f t="normal">IF(AE669="-","-",(AE669/AG668)*$AI$1)</f>
        <v>338.172328300196</v>
      </c>
      <c r="K669" s="98">
        <f t="normal">MIN(J668:J670)</f>
        <v>242.531893342272</v>
      </c>
      <c r="L669" s="74"/>
      <c r="M669" s="98"/>
      <c r="N669" s="98">
        <f t="normal">IF(AF669="-","-",(AF669/AG668)*$AI$1)</f>
        <v>209.866283142487</v>
      </c>
      <c r="O669" s="98">
        <f t="normal">MIN(N668:N670)</f>
        <v>152.552730508029</v>
      </c>
      <c r="P669" s="74"/>
      <c r="Q669" s="98"/>
      <c r="R669" s="74"/>
      <c r="S669" s="105">
        <v>16.1384897489822</v>
      </c>
      <c r="T669" s="106"/>
      <c r="U669" s="105"/>
      <c r="V669" s="105">
        <f t="normal">100-Y669</f>
        <v>80.8576197201185</v>
      </c>
      <c r="W669" s="106"/>
      <c r="X669" s="105"/>
      <c r="Y669" s="105">
        <v>19.1423802798815</v>
      </c>
      <c r="Z669" s="98" t="s">
        <v>34</v>
      </c>
      <c r="AA669" s="115"/>
      <c r="AB669" s="106" t="s">
        <v>34</v>
      </c>
      <c r="AC669" s="116"/>
      <c r="AE669" s="114">
        <v>314.907324603247</v>
      </c>
      <c r="AF669" s="114">
        <v>195.428260144814</v>
      </c>
      <c r="AG669" s="135"/>
    </row>
    <row r="670" spans="1:33" ht="15" customHeight="1">
      <c r="A670" s="73"/>
      <c r="B670" s="74" t="s">
        <v>429</v>
      </c>
      <c r="C670" s="91"/>
      <c r="D670" s="18"/>
      <c r="E670" s="18"/>
      <c r="F670" s="18"/>
      <c r="G670" s="9"/>
      <c r="H670" s="18"/>
      <c r="I670" s="9"/>
      <c r="J670" s="98">
        <f t="normal">IF(AE670="-","-",(AE670/AG668)*$AI$1)</f>
        <v>242.531893342272</v>
      </c>
      <c r="K670" s="98"/>
      <c r="L670" s="74"/>
      <c r="M670" s="98"/>
      <c r="N670" s="98">
        <v>152.552730508029</v>
      </c>
      <c r="O670" s="98"/>
      <c r="P670" s="74"/>
      <c r="Q670" s="98"/>
      <c r="R670" s="74"/>
      <c r="S670" s="105" t="s">
        <v>34</v>
      </c>
      <c r="T670" s="106"/>
      <c r="U670" s="105"/>
      <c r="V670" s="105" t="s">
        <v>34</v>
      </c>
      <c r="W670" s="106"/>
      <c r="X670" s="105"/>
      <c r="Y670" s="105" t="s">
        <v>34</v>
      </c>
      <c r="Z670" s="98" t="s">
        <v>34</v>
      </c>
      <c r="AA670" s="115"/>
      <c r="AB670" s="106" t="s">
        <v>34</v>
      </c>
      <c r="AC670" s="116"/>
      <c r="AE670" s="114">
        <v>225.846597346595</v>
      </c>
      <c r="AF670" s="114">
        <v>142.05766765919</v>
      </c>
      <c r="AG670" s="135"/>
    </row>
    <row r="671" spans="1:33" s="44" customFormat="1" ht="15" customHeight="1">
      <c r="A671" s="60">
        <v>41526</v>
      </c>
      <c r="B671" s="61" t="s">
        <v>431</v>
      </c>
      <c r="C671" s="62" t="s">
        <v>29</v>
      </c>
      <c r="D671" s="63" t="s">
        <v>30</v>
      </c>
      <c r="E671" s="63" t="s">
        <v>31</v>
      </c>
      <c r="F671" s="63" t="s">
        <v>32</v>
      </c>
      <c r="G671" s="63" t="s">
        <v>33</v>
      </c>
      <c r="H671" s="63" t="s">
        <v>34</v>
      </c>
      <c r="I671" s="63" t="s">
        <v>34</v>
      </c>
      <c r="J671" s="94">
        <f t="normal">IF(AE671="-","-",(AE671/AG671)*$AI$1)</f>
        <v>103.500447449538</v>
      </c>
      <c r="K671" s="94">
        <f t="normal">MAX(J671:J673)</f>
        <v>113.208312618077</v>
      </c>
      <c r="L671" s="61">
        <f t="normal">IF(A671=0,"",(K671-K672)/K672)</f>
        <v>0.093795393235111</v>
      </c>
      <c r="M671" s="94">
        <f t="normal">IF(J671="-","-",AVERAGE(J671:J673))</f>
        <v>109.682410261509</v>
      </c>
      <c r="N671" s="94" t="s">
        <v>34</v>
      </c>
      <c r="O671" s="94">
        <f t="normal">MAX(N671:N673)</f>
        <v>0</v>
      </c>
      <c r="P671" s="61" t="e">
        <v>#DIV/0!</v>
      </c>
      <c r="Q671" s="94" t="s">
        <v>34</v>
      </c>
      <c r="R671" s="61" t="str">
        <f t="normal">IF(Q671="-","-",Q671/M671)</f>
        <v>-</v>
      </c>
      <c r="S671" s="101">
        <v>1.434838994509</v>
      </c>
      <c r="T671" s="102">
        <f t="normal">AVERAGE(S671:S673)*10</f>
        <v>16.8574117833837</v>
      </c>
      <c r="U671" s="101">
        <f t="normal">((LARGE(S671:S673,1))-(SMALL(S671:S673,1)))/(((LARGE(S671:S673,1))+(SMALL(S671:S673,1)))/2)*100</f>
        <v>29.7675808188632</v>
      </c>
      <c r="V671" s="101">
        <f t="normal">100-Y671</f>
        <v>55.4395604395614</v>
      </c>
      <c r="W671" s="102">
        <f t="normal">AVERAGE(V671:V673)*10</f>
        <v>598.021787512915</v>
      </c>
      <c r="X671" s="101">
        <f t="normal">((LARGE(V671:V673,1))-(SMALL(V671:V673,1)))/(((LARGE(V671:V673,1))+(SMALL(V671:V673,1)))/2)*100</f>
        <v>14.5901651171394</v>
      </c>
      <c r="Y671" s="101">
        <v>44.5604395604386</v>
      </c>
      <c r="Z671" s="94" t="s">
        <v>34</v>
      </c>
      <c r="AA671" s="111" t="str">
        <f t="normal">IF(Z671="-","-",AVERAGE(Z671:Z673))</f>
        <v>-</v>
      </c>
      <c r="AB671" s="102" t="s">
        <v>34</v>
      </c>
      <c r="AC671" s="112" t="str">
        <f t="shared" ref="AC671" si="240">IF(AB671="-","-",AVERAGE(AB671:AB673))</f>
        <v>-</v>
      </c>
      <c r="AD671" s="113"/>
      <c r="AE671" s="94">
        <v>96.38</v>
      </c>
      <c r="AF671" s="94" t="s">
        <v>34</v>
      </c>
      <c r="AG671" s="134">
        <v>1.0057</v>
      </c>
    </row>
    <row r="672" spans="1:33" s="44" customFormat="1" customHeight="0">
      <c r="A672" s="60"/>
      <c r="B672" s="61" t="s">
        <v>431</v>
      </c>
      <c r="C672" s="62"/>
      <c r="D672" s="63"/>
      <c r="E672" s="63"/>
      <c r="F672" s="63"/>
      <c r="G672" s="63"/>
      <c r="H672" s="63"/>
      <c r="I672" s="63"/>
      <c r="J672" s="94">
        <f t="normal">IF(AE672="-","-",(AE672/AG671)*$AI$1)</f>
        <v>113.208312618077</v>
      </c>
      <c r="K672" s="94">
        <f t="normal">MIN(J671:J673)</f>
        <v>103.500447449538</v>
      </c>
      <c r="L672" s="61"/>
      <c r="M672" s="94"/>
      <c r="N672" s="94" t="str">
        <f t="normal">IF(AF672="-","-",(AF672/AG671)*$AI$1)</f>
        <v>-</v>
      </c>
      <c r="O672" s="94">
        <f t="normal">MIN(N671:N673)</f>
        <v>0</v>
      </c>
      <c r="P672" s="61"/>
      <c r="Q672" s="94"/>
      <c r="R672" s="61"/>
      <c r="S672" s="101">
        <v>1.93664336216773</v>
      </c>
      <c r="T672" s="102"/>
      <c r="U672" s="101"/>
      <c r="V672" s="101">
        <f t="normal">100-Y672</f>
        <v>64.1647970630217</v>
      </c>
      <c r="W672" s="102"/>
      <c r="X672" s="101"/>
      <c r="Y672" s="101">
        <v>35.8352029369783</v>
      </c>
      <c r="Z672" s="94" t="s">
        <v>34</v>
      </c>
      <c r="AA672" s="111"/>
      <c r="AB672" s="102" t="s">
        <v>34</v>
      </c>
      <c r="AC672" s="112"/>
      <c r="AD672" s="113"/>
      <c r="AE672" s="94">
        <v>105.42</v>
      </c>
      <c r="AF672" s="94" t="s">
        <v>34</v>
      </c>
      <c r="AG672" s="134"/>
    </row>
    <row r="673" spans="1:33" s="44" customFormat="1" customHeight="0">
      <c r="A673" s="60"/>
      <c r="B673" s="61" t="s">
        <v>431</v>
      </c>
      <c r="C673" s="62"/>
      <c r="D673" s="63"/>
      <c r="E673" s="63"/>
      <c r="F673" s="63"/>
      <c r="G673" s="63"/>
      <c r="H673" s="63"/>
      <c r="I673" s="63"/>
      <c r="J673" s="94">
        <f t="normal">IF(AE673="-","-",(AE673/AG671)*$AI$1)</f>
        <v>112.338470716914</v>
      </c>
      <c r="K673" s="94"/>
      <c r="L673" s="61"/>
      <c r="M673" s="94"/>
      <c r="N673" s="94" t="str">
        <f t="normal">IF(AF673="-","-",(AF673/AG671)*$AI$1)</f>
        <v>-</v>
      </c>
      <c r="O673" s="94"/>
      <c r="P673" s="61"/>
      <c r="Q673" s="94"/>
      <c r="R673" s="61"/>
      <c r="S673" s="101" t="s">
        <v>34</v>
      </c>
      <c r="T673" s="102"/>
      <c r="U673" s="101"/>
      <c r="V673" s="101" t="s">
        <v>34</v>
      </c>
      <c r="W673" s="102"/>
      <c r="X673" s="101"/>
      <c r="Y673" s="101" t="s">
        <v>34</v>
      </c>
      <c r="Z673" s="94" t="s">
        <v>34</v>
      </c>
      <c r="AA673" s="111"/>
      <c r="AB673" s="102" t="s">
        <v>34</v>
      </c>
      <c r="AC673" s="112"/>
      <c r="AD673" s="113"/>
      <c r="AE673" s="94">
        <v>104.61</v>
      </c>
      <c r="AF673" s="94" t="s">
        <v>34</v>
      </c>
      <c r="AG673" s="134"/>
    </row>
    <row r="674" spans="1:33" s="44" customFormat="1" ht="15" customHeight="1">
      <c r="A674" s="60">
        <v>41526</v>
      </c>
      <c r="B674" s="61" t="s">
        <v>432</v>
      </c>
      <c r="C674" s="62" t="s">
        <v>29</v>
      </c>
      <c r="D674" s="63" t="s">
        <v>30</v>
      </c>
      <c r="E674" s="63" t="s">
        <v>31</v>
      </c>
      <c r="F674" s="63" t="s">
        <v>32</v>
      </c>
      <c r="G674" s="63" t="s">
        <v>33</v>
      </c>
      <c r="H674" s="63" t="s">
        <v>34</v>
      </c>
      <c r="I674" s="63" t="s">
        <v>34</v>
      </c>
      <c r="J674" s="94">
        <f t="normal">IF(AE674="-","-",(AE674/AG674)*$AI$1)</f>
        <v>99.204931888237</v>
      </c>
      <c r="K674" s="94">
        <f t="normal">MAX(J674:J676)</f>
        <v>106.206622253157</v>
      </c>
      <c r="L674" s="61">
        <f t="normal">IF(A674=0,"",(K674-K675)/K675)</f>
        <v>0.0705780471963631</v>
      </c>
      <c r="M674" s="94">
        <f t="normal">IF(J674="-","-",AVERAGE(J674:J676))</f>
        <v>103.049418315601</v>
      </c>
      <c r="N674" s="94" t="str">
        <f t="normal">IF(AF674="-","-",(AF674/AG674)*$AI$1)</f>
        <v>-</v>
      </c>
      <c r="O674" s="94">
        <f t="normal">MAX(N674:N676)</f>
        <v>0</v>
      </c>
      <c r="P674" s="61" t="e">
        <v>#DIV/0!</v>
      </c>
      <c r="Q674" s="94" t="str">
        <f t="normal">IF(N674="-","-",AVERAGE(N674:N676))</f>
        <v>-</v>
      </c>
      <c r="R674" s="61" t="str">
        <f t="normal">IF(Q674="-","-",Q674/M674)</f>
        <v>-</v>
      </c>
      <c r="S674" s="101">
        <v>1.76884478457099</v>
      </c>
      <c r="T674" s="102">
        <f t="normal">AVERAGE(S674:S676)*10</f>
        <v>17.6826952881883</v>
      </c>
      <c r="U674" s="101">
        <f t="normal">((LARGE(S674:S676,1))-(SMALL(S674:S676,1)))/(((LARGE(S674:S676,1))+(SMALL(S674:S676,1)))/2)*100</f>
        <v>0.0650642611643325</v>
      </c>
      <c r="V674" s="101">
        <f t="normal">100-Y674</f>
        <v>58.9364324705066</v>
      </c>
      <c r="W674" s="102">
        <f t="normal">AVERAGE(V674:V676)*10</f>
        <v>588.893180092964</v>
      </c>
      <c r="X674" s="101">
        <f t="normal">((LARGE(V674:V676,1))-(SMALL(V674:V676,1)))/(((LARGE(V674:V676,1))+(SMALL(V674:V676,1)))/2)*100</f>
        <v>0.160010211708566</v>
      </c>
      <c r="Y674" s="101">
        <v>41.0635675294934</v>
      </c>
      <c r="Z674" s="94" t="s">
        <v>34</v>
      </c>
      <c r="AA674" s="111" t="str">
        <f t="normal">IF(Z674="-","-",AVERAGE(Z674:Z676))</f>
        <v>-</v>
      </c>
      <c r="AB674" s="102" t="s">
        <v>34</v>
      </c>
      <c r="AC674" s="112" t="str">
        <f t="shared" ref="AC674" si="241">IF(AB674="-","-",AVERAGE(AB674:AB676))</f>
        <v>-</v>
      </c>
      <c r="AD674" s="113"/>
      <c r="AE674" s="94">
        <v>92.38</v>
      </c>
      <c r="AF674" s="94" t="s">
        <v>34</v>
      </c>
      <c r="AG674" s="134">
        <v>1.0057</v>
      </c>
    </row>
    <row r="675" spans="1:33" s="44" customFormat="1" customHeight="0">
      <c r="A675" s="60"/>
      <c r="B675" s="61" t="s">
        <v>432</v>
      </c>
      <c r="C675" s="62"/>
      <c r="D675" s="63"/>
      <c r="E675" s="63"/>
      <c r="F675" s="63"/>
      <c r="G675" s="63"/>
      <c r="H675" s="63"/>
      <c r="I675" s="63"/>
      <c r="J675" s="94">
        <f t="normal">IF(AE675="-","-",(AE675/AG674)*$AI$1)</f>
        <v>103.736700805409</v>
      </c>
      <c r="K675" s="94">
        <f t="normal">MIN(J674:J676)</f>
        <v>99.204931888237</v>
      </c>
      <c r="L675" s="61"/>
      <c r="M675" s="94"/>
      <c r="N675" s="94" t="str">
        <f t="normal">IF(AF675="-","-",(AF675/AG674)*$AI$1)</f>
        <v>-</v>
      </c>
      <c r="O675" s="94">
        <f t="normal">MIN(N674:N676)</f>
        <v>0</v>
      </c>
      <c r="P675" s="61"/>
      <c r="Q675" s="94"/>
      <c r="R675" s="61"/>
      <c r="S675" s="101">
        <v>1.76769427306667</v>
      </c>
      <c r="T675" s="102"/>
      <c r="U675" s="101"/>
      <c r="V675" s="101">
        <f t="normal">100-Y675</f>
        <v>58.8422035480862</v>
      </c>
      <c r="W675" s="102"/>
      <c r="X675" s="101"/>
      <c r="Y675" s="101">
        <v>41.1577964519138</v>
      </c>
      <c r="Z675" s="94" t="s">
        <v>34</v>
      </c>
      <c r="AA675" s="111"/>
      <c r="AB675" s="102" t="s">
        <v>34</v>
      </c>
      <c r="AC675" s="112"/>
      <c r="AD675" s="113"/>
      <c r="AE675" s="94">
        <v>96.6</v>
      </c>
      <c r="AF675" s="94" t="s">
        <v>34</v>
      </c>
      <c r="AG675" s="134"/>
    </row>
    <row r="676" spans="1:33" s="44" customFormat="1" customHeight="0">
      <c r="A676" s="60"/>
      <c r="B676" s="61" t="s">
        <v>432</v>
      </c>
      <c r="C676" s="62"/>
      <c r="D676" s="63"/>
      <c r="E676" s="63"/>
      <c r="F676" s="63"/>
      <c r="G676" s="63"/>
      <c r="H676" s="63"/>
      <c r="I676" s="63"/>
      <c r="J676" s="94">
        <f t="normal">IF(AE676="-","-",(AE676/AG674)*$AI$1)</f>
        <v>106.206622253157</v>
      </c>
      <c r="K676" s="94"/>
      <c r="L676" s="61"/>
      <c r="M676" s="94"/>
      <c r="N676" s="94" t="str">
        <f t="normal">IF(AF676="-","-",(AF676/AG674)*$AI$1)</f>
        <v>-</v>
      </c>
      <c r="O676" s="94"/>
      <c r="P676" s="61"/>
      <c r="Q676" s="94"/>
      <c r="R676" s="61"/>
      <c r="S676" s="101" t="s">
        <v>34</v>
      </c>
      <c r="T676" s="102"/>
      <c r="U676" s="101"/>
      <c r="V676" s="101" t="s">
        <v>34</v>
      </c>
      <c r="W676" s="102"/>
      <c r="X676" s="101"/>
      <c r="Y676" s="101" t="s">
        <v>34</v>
      </c>
      <c r="Z676" s="94" t="s">
        <v>34</v>
      </c>
      <c r="AA676" s="111"/>
      <c r="AB676" s="102" t="s">
        <v>34</v>
      </c>
      <c r="AC676" s="112"/>
      <c r="AD676" s="113"/>
      <c r="AE676" s="94">
        <v>98.9</v>
      </c>
      <c r="AF676" s="94" t="s">
        <v>34</v>
      </c>
      <c r="AG676" s="134"/>
    </row>
    <row r="677" spans="1:33" s="44" customFormat="1" ht="15" customHeight="1">
      <c r="A677" s="60">
        <v>41526</v>
      </c>
      <c r="B677" s="61" t="s">
        <v>433</v>
      </c>
      <c r="C677" s="62" t="s">
        <v>29</v>
      </c>
      <c r="D677" s="63" t="s">
        <v>30</v>
      </c>
      <c r="E677" s="63" t="s">
        <v>31</v>
      </c>
      <c r="F677" s="63" t="s">
        <v>37</v>
      </c>
      <c r="G677" s="63" t="s">
        <v>140</v>
      </c>
      <c r="H677" s="63" t="s">
        <v>34</v>
      </c>
      <c r="I677" s="63" t="s">
        <v>34</v>
      </c>
      <c r="J677" s="94">
        <f t="normal">IF(AE677="-","-",(AE677/AG677)*$AI$1)</f>
        <v>569.283707860745</v>
      </c>
      <c r="K677" s="94">
        <f t="normal">MAX(J677:J679)</f>
        <v>606.378647427808</v>
      </c>
      <c r="L677" s="61">
        <f t="normal">IF(A677=0,"",(K677-K678)/K678)</f>
        <v>0.0742808405271957</v>
      </c>
      <c r="M677" s="94">
        <f t="normal">IF(J677="-","-",AVERAGE(J677:J679))</f>
        <v>580.037708366215</v>
      </c>
      <c r="N677" s="94">
        <f t="normal">IF(AF677="-","-",(AF677/AG677)*$AI$1)</f>
        <v>118.854076303987</v>
      </c>
      <c r="O677" s="94">
        <f t="normal">MAX(N677:N679)</f>
        <v>188.784316760674</v>
      </c>
      <c r="P677" s="61">
        <f t="normal">IF(A677=0,"",(O677-O678)/O678)</f>
        <v>0.588370568610796</v>
      </c>
      <c r="Q677" s="94">
        <f t="normal">IF(N677="-","-",AVERAGE(N677:N679))</f>
        <v>156.673770508041</v>
      </c>
      <c r="R677" s="61">
        <f t="normal">IF(Q677="-","-",Q677/M677)</f>
        <v>0.270109629508989</v>
      </c>
      <c r="S677" s="101">
        <v>94.6</v>
      </c>
      <c r="T677" s="102">
        <f t="normal">AVERAGE(S677:S679)*10</f>
        <v>946.433333333333</v>
      </c>
      <c r="U677" s="101">
        <f t="normal">((LARGE(S677:S679,1))-(SMALL(S677:S679,1)))/(((LARGE(S677:S679,1))+(SMALL(S677:S679,1)))/2)*100</f>
        <v>0.0950921865920053</v>
      </c>
      <c r="V677" s="101">
        <f t="normal">100-Y677</f>
        <v>99.99</v>
      </c>
      <c r="W677" s="102">
        <f t="normal">AVERAGE(V677:V679)*10</f>
        <v>999.9</v>
      </c>
      <c r="X677" s="101">
        <f t="normal">((LARGE(V677:V679,1))-(SMALL(V677:V679,1)))/(((LARGE(V677:V679,1))+(SMALL(V677:V679,1)))/2)*100</f>
        <v>0</v>
      </c>
      <c r="Y677" s="101">
        <v>0.01</v>
      </c>
      <c r="Z677" s="94" t="s">
        <v>34</v>
      </c>
      <c r="AA677" s="111" t="str">
        <f t="normal">IF(Z677="-","-",AVERAGE(Z677:Z679))</f>
        <v>-</v>
      </c>
      <c r="AB677" s="102" t="s">
        <v>34</v>
      </c>
      <c r="AC677" s="112" t="str">
        <f t="shared" ref="AC677" si="242">IF(AB677="-","-",AVERAGE(AB677:AB679))</f>
        <v>-</v>
      </c>
      <c r="AD677" s="113"/>
      <c r="AE677" s="94">
        <v>530.119097218103</v>
      </c>
      <c r="AF677" s="94">
        <v>110.677356054555</v>
      </c>
      <c r="AG677" s="134">
        <v>1.0057</v>
      </c>
    </row>
    <row r="678" spans="1:33" s="44" customFormat="1" customHeight="0">
      <c r="A678" s="60"/>
      <c r="B678" s="61" t="s">
        <v>433</v>
      </c>
      <c r="C678" s="62"/>
      <c r="D678" s="63"/>
      <c r="E678" s="63"/>
      <c r="F678" s="63"/>
      <c r="G678" s="63"/>
      <c r="H678" s="63"/>
      <c r="I678" s="63"/>
      <c r="J678" s="94">
        <f t="normal">IF(AE678="-","-",(AE678/AG677)*$AI$1)</f>
        <v>606.378647427808</v>
      </c>
      <c r="K678" s="94">
        <f t="normal">MIN(J677:J679)</f>
        <v>564.450769810092</v>
      </c>
      <c r="L678" s="61"/>
      <c r="M678" s="94"/>
      <c r="N678" s="94">
        <f t="normal">IF(AF678="-","-",(AF678/AG677)*$AI$1)</f>
        <v>188.784316760674</v>
      </c>
      <c r="O678" s="94">
        <f t="normal">MIN(N677:N679)</f>
        <v>118.854076303987</v>
      </c>
      <c r="P678" s="61"/>
      <c r="Q678" s="94"/>
      <c r="R678" s="61"/>
      <c r="S678" s="101">
        <v>94.69</v>
      </c>
      <c r="T678" s="102"/>
      <c r="U678" s="101"/>
      <c r="V678" s="101">
        <f t="normal">100-Y678</f>
        <v>99.99</v>
      </c>
      <c r="W678" s="102"/>
      <c r="X678" s="101"/>
      <c r="Y678" s="101">
        <v>0.01</v>
      </c>
      <c r="Z678" s="94" t="s">
        <v>34</v>
      </c>
      <c r="AA678" s="111"/>
      <c r="AB678" s="102" t="s">
        <v>34</v>
      </c>
      <c r="AC678" s="112"/>
      <c r="AD678" s="113"/>
      <c r="AE678" s="94">
        <v>564.662042331617</v>
      </c>
      <c r="AF678" s="94">
        <v>175.796654968713</v>
      </c>
      <c r="AG678" s="134"/>
    </row>
    <row r="679" spans="1:33" s="44" customFormat="1" customHeight="0">
      <c r="A679" s="60"/>
      <c r="B679" s="61" t="s">
        <v>433</v>
      </c>
      <c r="C679" s="62"/>
      <c r="D679" s="63"/>
      <c r="E679" s="63"/>
      <c r="F679" s="63"/>
      <c r="G679" s="63"/>
      <c r="H679" s="63"/>
      <c r="I679" s="63"/>
      <c r="J679" s="94">
        <f t="normal">IF(AE679="-","-",(AE679/AG677)*$AI$1)</f>
        <v>564.450769810092</v>
      </c>
      <c r="K679" s="94"/>
      <c r="L679" s="61"/>
      <c r="M679" s="94"/>
      <c r="N679" s="94">
        <f t="normal">IF(AF679="-","-",(AF679/AG677)*$AI$1)</f>
        <v>162.382918459463</v>
      </c>
      <c r="O679" s="94"/>
      <c r="P679" s="61"/>
      <c r="Q679" s="94"/>
      <c r="R679" s="61"/>
      <c r="S679" s="101">
        <v>94.64</v>
      </c>
      <c r="T679" s="102"/>
      <c r="U679" s="101"/>
      <c r="V679" s="101">
        <f t="normal">100-Y679</f>
        <v>99.99</v>
      </c>
      <c r="W679" s="102"/>
      <c r="X679" s="101"/>
      <c r="Y679" s="101">
        <v>0.01</v>
      </c>
      <c r="Z679" s="94" t="s">
        <v>34</v>
      </c>
      <c r="AA679" s="111"/>
      <c r="AB679" s="102" t="s">
        <v>34</v>
      </c>
      <c r="AC679" s="112"/>
      <c r="AD679" s="113"/>
      <c r="AE679" s="94">
        <v>525.618647405564</v>
      </c>
      <c r="AF679" s="94">
        <v>151.211575087668</v>
      </c>
      <c r="AG679" s="134"/>
    </row>
    <row r="680" spans="1:33">
      <c r="A680" s="70">
        <v>41526</v>
      </c>
      <c r="B680" s="71" t="s">
        <v>434</v>
      </c>
      <c r="C680" s="80" t="s">
        <v>88</v>
      </c>
      <c r="D680" s="12" t="s">
        <v>41</v>
      </c>
      <c r="E680" s="12" t="s">
        <v>74</v>
      </c>
      <c r="F680" s="6" t="s">
        <v>85</v>
      </c>
      <c r="G680" s="6" t="s">
        <v>92</v>
      </c>
      <c r="H680" s="12" t="s">
        <v>34</v>
      </c>
      <c r="I680" s="6" t="s">
        <v>34</v>
      </c>
      <c r="J680" s="97" t="str">
        <f t="normal">IF(AE680="-","-",(AE680/AG680)*$AI$1)</f>
        <v>-</v>
      </c>
      <c r="K680" s="97">
        <f t="normal">MAX(J680:J682)</f>
        <v>371.801155098885</v>
      </c>
      <c r="L680" s="71">
        <f t="normal">IF(A680=0,"",(K680-K681)/K681)</f>
        <v>0.0329411570388406</v>
      </c>
      <c r="M680" s="97">
        <f t="normal">IF(J681="-","-",AVERAGE(J680:J682))</f>
        <v>365.872666261997</v>
      </c>
      <c r="N680" s="97" t="str">
        <f t="normal">IF(AF680="-","-",(AF680/AG680)*$AI$1)</f>
        <v>-</v>
      </c>
      <c r="O680" s="97">
        <f t="normal">MAX(N680:N682)</f>
        <v>264.886377743091</v>
      </c>
      <c r="P680" s="71">
        <f t="normal">IF(A680=0,"",(O680-O681)/O681)</f>
        <v>0.059819855771328</v>
      </c>
      <c r="Q680" s="97">
        <f t="normal">IF(N681="-","-",AVERAGE(N680:N682))</f>
        <v>257.410831391467</v>
      </c>
      <c r="R680" s="71">
        <f t="normal">IF(Q680="-","-",Q680/M680)</f>
        <v>0.703553053091805</v>
      </c>
      <c r="S680" s="103">
        <v>4.09604776240815</v>
      </c>
      <c r="T680" s="104">
        <f t="normal">AVERAGE(S680:S682)*10</f>
        <v>41.0251705384437</v>
      </c>
      <c r="U680" s="103">
        <f t="normal">((LARGE(S680:S682,1))-(SMALL(S680:S682,1)))/(((LARGE(S680:S682,1))+(SMALL(S680:S682,1)))/2)*100</f>
        <v>0.315381574350925</v>
      </c>
      <c r="V680" s="103">
        <f t="normal">100-Y680</f>
        <v>67.8340278393467</v>
      </c>
      <c r="W680" s="104">
        <f t="normal">AVERAGE(V680:V682)*10</f>
        <v>678.606085659445</v>
      </c>
      <c r="X680" s="103">
        <f t="normal">((LARGE(V680:V682,1))-(SMALL(V680:V682,1)))/(((LARGE(V680:V682,1))+(SMALL(V680:V682,1)))/2)*100</f>
        <v>0.0783391931181093</v>
      </c>
      <c r="Y680" s="103">
        <v>32.1659721606533</v>
      </c>
      <c r="Z680" s="97" t="s">
        <v>34</v>
      </c>
      <c r="AA680" s="23" t="str">
        <f t="normal">IF(Z680="-","-",AVERAGE(Z680:Z682))</f>
        <v>-</v>
      </c>
      <c r="AB680" s="104" t="s">
        <v>34</v>
      </c>
      <c r="AC680" s="24" t="str">
        <f t="shared" ref="AC680" si="243">IF(AB680="-","-",AVERAGE(AB680:AB682))</f>
        <v>-</v>
      </c>
      <c r="AE680" s="114" t="s">
        <v>34</v>
      </c>
      <c r="AF680" s="114" t="s">
        <v>34</v>
      </c>
      <c r="AG680" s="135">
        <v>1.0057</v>
      </c>
    </row>
    <row r="681" spans="1:33">
      <c r="A681" s="70"/>
      <c r="B681" s="71" t="s">
        <v>434</v>
      </c>
      <c r="C681" s="82"/>
      <c r="D681" s="14"/>
      <c r="E681" s="14"/>
      <c r="F681" s="6"/>
      <c r="G681" s="6"/>
      <c r="H681" s="14"/>
      <c r="I681" s="6"/>
      <c r="J681" s="97">
        <f t="normal">IF(AE681="-","-",(AE681/AG680)*$AI$1)</f>
        <v>359.944177425108</v>
      </c>
      <c r="K681" s="97">
        <f t="normal">MIN(J680:J682)</f>
        <v>359.944177425108</v>
      </c>
      <c r="L681" s="71"/>
      <c r="M681" s="97"/>
      <c r="N681" s="97">
        <f t="normal">IF(AF681="-","-",(AF681/AG680)*$AI$1)</f>
        <v>249.935285039842</v>
      </c>
      <c r="O681" s="97">
        <f t="normal">MIN(N680:N682)</f>
        <v>249.935285039842</v>
      </c>
      <c r="P681" s="71"/>
      <c r="Q681" s="97"/>
      <c r="R681" s="71"/>
      <c r="S681" s="103">
        <v>4.10898634528058</v>
      </c>
      <c r="T681" s="104"/>
      <c r="U681" s="103"/>
      <c r="V681" s="103">
        <f t="normal">100-Y681</f>
        <v>67.8871892925423</v>
      </c>
      <c r="W681" s="104"/>
      <c r="X681" s="103"/>
      <c r="Y681" s="103">
        <v>32.1128107074577</v>
      </c>
      <c r="Z681" s="97" t="s">
        <v>34</v>
      </c>
      <c r="AA681" s="23"/>
      <c r="AB681" s="104" t="s">
        <v>34</v>
      </c>
      <c r="AC681" s="24"/>
      <c r="AE681" s="114">
        <v>335.181351144844</v>
      </c>
      <c r="AF681" s="114">
        <v>232.740663115342</v>
      </c>
      <c r="AG681" s="135"/>
    </row>
    <row r="682" spans="1:33">
      <c r="A682" s="70"/>
      <c r="B682" s="71" t="s">
        <v>434</v>
      </c>
      <c r="C682" s="84"/>
      <c r="D682" s="17"/>
      <c r="E682" s="17"/>
      <c r="F682" s="6"/>
      <c r="G682" s="6"/>
      <c r="H682" s="17"/>
      <c r="I682" s="6"/>
      <c r="J682" s="97">
        <f t="normal">IF(AE682="-","-",(AE682/AG680)*$AI$1)</f>
        <v>371.801155098885</v>
      </c>
      <c r="K682" s="97"/>
      <c r="L682" s="71"/>
      <c r="M682" s="97"/>
      <c r="N682" s="97">
        <f t="normal">IF(AF682="-","-",(AF682/AG680)*$AI$1)</f>
        <v>264.886377743091</v>
      </c>
      <c r="O682" s="97"/>
      <c r="P682" s="71"/>
      <c r="Q682" s="97"/>
      <c r="R682" s="71"/>
      <c r="S682" s="103" t="s">
        <v>34</v>
      </c>
      <c r="T682" s="104"/>
      <c r="U682" s="103"/>
      <c r="V682" s="103" t="s">
        <v>34</v>
      </c>
      <c r="W682" s="104"/>
      <c r="X682" s="103"/>
      <c r="Y682" s="103" t="s">
        <v>34</v>
      </c>
      <c r="Z682" s="97" t="s">
        <v>34</v>
      </c>
      <c r="AA682" s="23"/>
      <c r="AB682" s="104" t="s">
        <v>34</v>
      </c>
      <c r="AC682" s="24"/>
      <c r="AE682" s="114">
        <v>346.222612669397</v>
      </c>
      <c r="AF682" s="114">
        <v>246.663176015025</v>
      </c>
      <c r="AG682" s="135"/>
    </row>
    <row r="683" spans="1:33" ht="15" customHeight="1">
      <c r="A683" s="70">
        <v>41526</v>
      </c>
      <c r="B683" s="71" t="s">
        <v>435</v>
      </c>
      <c r="C683" s="72" t="s">
        <v>436</v>
      </c>
      <c r="D683" s="6" t="s">
        <v>335</v>
      </c>
      <c r="E683" s="6" t="s">
        <v>266</v>
      </c>
      <c r="F683" s="6" t="s">
        <v>267</v>
      </c>
      <c r="G683" s="6" t="s">
        <v>268</v>
      </c>
      <c r="H683" s="6" t="s">
        <v>34</v>
      </c>
      <c r="I683" s="6" t="s">
        <v>34</v>
      </c>
      <c r="J683" s="97">
        <f t="normal">IF(AE683="-","-",(AE683/AG683)*$AI$1)</f>
        <v>635.548068456668</v>
      </c>
      <c r="K683" s="97">
        <f t="normal">MAX(J683:J685)</f>
        <v>695.064974619944</v>
      </c>
      <c r="L683" s="71">
        <f t="normal">IF(A683=0,"",(K683-K684)/K684)</f>
        <v>0.093646584919697</v>
      </c>
      <c r="M683" s="97">
        <f t="normal">IF(J683="-","-",AVERAGE(J683:J685))</f>
        <v>656.952622996543</v>
      </c>
      <c r="N683" s="97">
        <f t="normal">IF(AF683="-","-",(AF683/AG683)*$AI$1)</f>
        <v>339.74863825141</v>
      </c>
      <c r="O683" s="97">
        <f t="normal">MAX(N683:N685)</f>
        <v>340.531631705117</v>
      </c>
      <c r="P683" s="71">
        <f t="normal">IF(A683=0,"",(O683-O684)/O684)</f>
        <v>0.147460740511742</v>
      </c>
      <c r="Q683" s="97">
        <f t="normal">IF(N683="-","-",AVERAGE(N683:N685))</f>
        <v>325.683338419336</v>
      </c>
      <c r="R683" s="71">
        <f t="normal">IF(Q683="-","-",Q683/M683)</f>
        <v>0.495748592849518</v>
      </c>
      <c r="S683" s="103">
        <v>25.1049848355236</v>
      </c>
      <c r="T683" s="104">
        <f t="normal">AVERAGE(S683:S685)*10</f>
        <v>252.929144704016</v>
      </c>
      <c r="U683" s="103">
        <f t="normal">((LARGE(S683:S685,1))-(SMALL(S683:S685,1)))/(((LARGE(S683:S685,1))+(SMALL(S683:S685,1)))/2)*100</f>
        <v>1.48602593898754</v>
      </c>
      <c r="V683" s="103">
        <f t="normal">100-Y683</f>
        <v>95.0514984898936</v>
      </c>
      <c r="W683" s="104">
        <f t="normal">AVERAGE(V683:V685)*10</f>
        <v>951.344282884183</v>
      </c>
      <c r="X683" s="103">
        <f t="normal">((LARGE(V683:V685,1))-(SMALL(V683:V685,1)))/(((LARGE(V683:V685,1))+(SMALL(V683:V685,1)))/2)*100</f>
        <v>0.174342349066941</v>
      </c>
      <c r="Y683" s="103">
        <v>4.94850151010642</v>
      </c>
      <c r="Z683" s="97" t="s">
        <v>34</v>
      </c>
      <c r="AA683" s="23" t="str">
        <f t="normal">IF(Z683="-","-",AVERAGE(Z683:Z685))</f>
        <v>-</v>
      </c>
      <c r="AB683" s="104" t="s">
        <v>34</v>
      </c>
      <c r="AC683" s="24" t="str">
        <f t="shared" ref="AC683" si="244">IF(AB683="-","-",AVERAGE(AB683:AB685))</f>
        <v>-</v>
      </c>
      <c r="AE683" s="114">
        <v>591.824715228584</v>
      </c>
      <c r="AF683" s="114">
        <v>316.375190268003</v>
      </c>
      <c r="AG683" s="135">
        <v>1.0057</v>
      </c>
    </row>
    <row r="684" spans="1:33">
      <c r="A684" s="70"/>
      <c r="B684" s="71" t="s">
        <v>435</v>
      </c>
      <c r="C684" s="72"/>
      <c r="D684" s="6"/>
      <c r="E684" s="6"/>
      <c r="F684" s="6"/>
      <c r="G684" s="6"/>
      <c r="H684" s="6"/>
      <c r="I684" s="6"/>
      <c r="J684" s="97">
        <f t="normal">IF(AE684="-","-",(AE684/AG683)*$AI$1)</f>
        <v>695.064974619944</v>
      </c>
      <c r="K684" s="97">
        <f t="normal">MIN(J683:J685)</f>
        <v>635.548068456668</v>
      </c>
      <c r="L684" s="71"/>
      <c r="M684" s="97"/>
      <c r="N684" s="97">
        <f t="normal">IF(AF684="-","-",(AF684/AG683)*$AI$1)</f>
        <v>340.531631705117</v>
      </c>
      <c r="O684" s="97">
        <f t="normal">MIN(N683:N685)</f>
        <v>296.76974530148</v>
      </c>
      <c r="P684" s="71"/>
      <c r="Q684" s="97"/>
      <c r="R684" s="71"/>
      <c r="S684" s="103">
        <v>25.4808441052797</v>
      </c>
      <c r="T684" s="104"/>
      <c r="U684" s="103"/>
      <c r="V684" s="103">
        <f t="normal">100-Y684</f>
        <v>95.217358086943</v>
      </c>
      <c r="W684" s="104"/>
      <c r="X684" s="103"/>
      <c r="Y684" s="103">
        <v>4.78264191305699</v>
      </c>
      <c r="Z684" s="97" t="s">
        <v>34</v>
      </c>
      <c r="AA684" s="23"/>
      <c r="AB684" s="104" t="s">
        <v>34</v>
      </c>
      <c r="AC684" s="24"/>
      <c r="AE684" s="114">
        <v>647.247078680813</v>
      </c>
      <c r="AF684" s="114">
        <v>317.104316672071</v>
      </c>
      <c r="AG684" s="135"/>
    </row>
    <row r="685" spans="1:33">
      <c r="A685" s="70"/>
      <c r="B685" s="71" t="s">
        <v>435</v>
      </c>
      <c r="C685" s="72"/>
      <c r="D685" s="6"/>
      <c r="E685" s="6"/>
      <c r="F685" s="6"/>
      <c r="G685" s="6"/>
      <c r="H685" s="6"/>
      <c r="I685" s="6"/>
      <c r="J685" s="97">
        <f t="normal">IF(AE685="-","-",(AE685/AG683)*$AI$1)</f>
        <v>640.244825913016</v>
      </c>
      <c r="K685" s="97"/>
      <c r="L685" s="71"/>
      <c r="M685" s="97"/>
      <c r="N685" s="97">
        <f t="normal">IF(AF685="-","-",(AF685/AG683)*$AI$1)</f>
        <v>296.76974530148</v>
      </c>
      <c r="O685" s="97"/>
      <c r="P685" s="71"/>
      <c r="Q685" s="97"/>
      <c r="R685" s="71"/>
      <c r="S685" s="103" t="s">
        <v>34</v>
      </c>
      <c r="T685" s="104"/>
      <c r="U685" s="103"/>
      <c r="V685" s="103" t="s">
        <v>34</v>
      </c>
      <c r="W685" s="104"/>
      <c r="X685" s="103"/>
      <c r="Y685" s="103" t="s">
        <v>34</v>
      </c>
      <c r="Z685" s="97" t="s">
        <v>34</v>
      </c>
      <c r="AA685" s="23"/>
      <c r="AB685" s="104" t="s">
        <v>34</v>
      </c>
      <c r="AC685" s="24"/>
      <c r="AE685" s="114">
        <v>596.198353167334</v>
      </c>
      <c r="AF685" s="114">
        <v>276.353085971943</v>
      </c>
      <c r="AG685" s="135"/>
    </row>
    <row r="686" spans="1:33">
      <c r="A686" s="70">
        <v>41526</v>
      </c>
      <c r="B686" s="71" t="s">
        <v>437</v>
      </c>
      <c r="C686" s="72" t="s">
        <v>436</v>
      </c>
      <c r="D686" s="6" t="s">
        <v>100</v>
      </c>
      <c r="E686" s="6" t="s">
        <v>101</v>
      </c>
      <c r="F686" s="6" t="s">
        <v>438</v>
      </c>
      <c r="G686" s="6" t="s">
        <v>438</v>
      </c>
      <c r="H686" s="6" t="s">
        <v>34</v>
      </c>
      <c r="I686" s="6" t="s">
        <v>34</v>
      </c>
      <c r="J686" s="97">
        <f t="normal">IF(AE686="-","-",(AE686/AG686)*$AI$1)</f>
        <v>372.220761827583</v>
      </c>
      <c r="K686" s="97">
        <f t="normal">MAX(J686:J688)</f>
        <v>392.537054304514</v>
      </c>
      <c r="L686" s="71">
        <f t="normal">IF(A686=0,"",(K686-K687)/K687)</f>
        <v>0.0766332069243482</v>
      </c>
      <c r="M686" s="97">
        <f t="normal">IF(J686="-","-",AVERAGE(J686:J688))</f>
        <v>376.451548706724</v>
      </c>
      <c r="N686" s="97">
        <f t="normal">IF(AF686="-","-",(AF686/AG686)*$AI$1)</f>
        <v>181.097435822212</v>
      </c>
      <c r="O686" s="97">
        <f t="normal">MAX(N686:N688)</f>
        <v>194.10454508701</v>
      </c>
      <c r="P686" s="71">
        <f t="normal">IF(A686=0,"",(O686-O687)/O687)</f>
        <v>0.137231695832418</v>
      </c>
      <c r="Q686" s="97">
        <f t="normal">IF(N686="-","-",AVERAGE(N686:N688))</f>
        <v>181.961199402344</v>
      </c>
      <c r="R686" s="71">
        <f t="normal">IF(Q686="-","-",Q686/M686)</f>
        <v>0.483358881182614</v>
      </c>
      <c r="S686" s="103">
        <v>36.3291842268612</v>
      </c>
      <c r="T686" s="104">
        <f t="normal">AVERAGE(S686:S688)*10</f>
        <v>363.358700270929</v>
      </c>
      <c r="U686" s="103">
        <f t="normal">((LARGE(S686:S688,1))-(SMALL(S686:S688,1)))/(((LARGE(S686:S688,1))+(SMALL(S686:S688,1)))/2)*100</f>
        <v>0.0368000008078251</v>
      </c>
      <c r="V686" s="103">
        <f t="normal">100-Y686</f>
        <v>90.9442446043175</v>
      </c>
      <c r="W686" s="104">
        <f t="normal">AVERAGE(V686:V688)*10</f>
        <v>910.144699990383</v>
      </c>
      <c r="X686" s="103">
        <f t="normal">((LARGE(V686:V688,1))-(SMALL(V686:V688,1)))/(((LARGE(V686:V688,1))+(SMALL(V686:V688,1)))/2)*100</f>
        <v>0.154316988763467</v>
      </c>
      <c r="Y686" s="103">
        <v>9.05575539568252</v>
      </c>
      <c r="Z686" s="97" t="s">
        <v>34</v>
      </c>
      <c r="AA686" s="23" t="str">
        <f t="normal">IF(Z686="-","-",AVERAGE(Z686:Z688))</f>
        <v>-</v>
      </c>
      <c r="AB686" s="104" t="s">
        <v>34</v>
      </c>
      <c r="AC686" s="24" t="str">
        <f t="shared" ref="AC686" si="245">IF(AB686="-","-",AVERAGE(AB686:AB688))</f>
        <v>-</v>
      </c>
      <c r="AE686" s="114">
        <v>346.613352009259</v>
      </c>
      <c r="AF686" s="114">
        <v>168.638602968888</v>
      </c>
      <c r="AG686" s="135">
        <v>1.0057</v>
      </c>
    </row>
    <row r="687" spans="1:33">
      <c r="A687" s="70"/>
      <c r="B687" s="71" t="s">
        <v>437</v>
      </c>
      <c r="C687" s="72"/>
      <c r="D687" s="6"/>
      <c r="E687" s="6"/>
      <c r="F687" s="6"/>
      <c r="G687" s="6"/>
      <c r="H687" s="6"/>
      <c r="I687" s="6"/>
      <c r="J687" s="97">
        <f t="normal">IF(AE687="-","-",(AE687/AG686)*$AI$1)</f>
        <v>364.596829988076</v>
      </c>
      <c r="K687" s="97">
        <f t="normal">MIN(J686:J688)</f>
        <v>364.596829988076</v>
      </c>
      <c r="L687" s="71"/>
      <c r="M687" s="97"/>
      <c r="N687" s="97">
        <f t="normal">IF(AF687="-","-",(AF687/AG686)*$AI$1)</f>
        <v>170.681617297811</v>
      </c>
      <c r="O687" s="97">
        <f t="normal">MIN(N686:N688)</f>
        <v>170.681617297811</v>
      </c>
      <c r="P687" s="71"/>
      <c r="Q687" s="97"/>
      <c r="R687" s="71"/>
      <c r="S687" s="103">
        <v>36.3425558273247</v>
      </c>
      <c r="T687" s="104"/>
      <c r="U687" s="103"/>
      <c r="V687" s="103">
        <f t="normal">100-Y687</f>
        <v>91.084695393759</v>
      </c>
      <c r="W687" s="104"/>
      <c r="X687" s="103"/>
      <c r="Y687" s="103">
        <v>8.91530460624098</v>
      </c>
      <c r="Z687" s="97" t="s">
        <v>34</v>
      </c>
      <c r="AA687" s="23"/>
      <c r="AB687" s="104" t="s">
        <v>34</v>
      </c>
      <c r="AC687" s="24"/>
      <c r="AE687" s="114">
        <v>339.513918443526</v>
      </c>
      <c r="AF687" s="114">
        <v>158.93935418186</v>
      </c>
      <c r="AG687" s="135"/>
    </row>
    <row r="688" spans="1:33">
      <c r="A688" s="70"/>
      <c r="B688" s="71" t="s">
        <v>437</v>
      </c>
      <c r="C688" s="72"/>
      <c r="D688" s="6"/>
      <c r="E688" s="6"/>
      <c r="F688" s="6"/>
      <c r="G688" s="6"/>
      <c r="H688" s="6"/>
      <c r="I688" s="6"/>
      <c r="J688" s="97">
        <f t="normal">IF(AE688="-","-",(AE688/AG686)*$AI$1)</f>
        <v>392.537054304514</v>
      </c>
      <c r="K688" s="97"/>
      <c r="L688" s="71"/>
      <c r="M688" s="97"/>
      <c r="N688" s="97">
        <f t="normal">IF(AF688="-","-",(AF688/AG686)*$AI$1)</f>
        <v>194.10454508701</v>
      </c>
      <c r="O688" s="97"/>
      <c r="P688" s="71"/>
      <c r="Q688" s="97"/>
      <c r="R688" s="71"/>
      <c r="S688" s="103" t="s">
        <v>34</v>
      </c>
      <c r="T688" s="104"/>
      <c r="U688" s="103"/>
      <c r="V688" s="103" t="s">
        <v>34</v>
      </c>
      <c r="W688" s="104"/>
      <c r="X688" s="103"/>
      <c r="Y688" s="103" t="s">
        <v>34</v>
      </c>
      <c r="Z688" s="97" t="s">
        <v>34</v>
      </c>
      <c r="AA688" s="23"/>
      <c r="AB688" s="104" t="s">
        <v>34</v>
      </c>
      <c r="AC688" s="24"/>
      <c r="AE688" s="114">
        <v>365.531958809305</v>
      </c>
      <c r="AF688" s="114">
        <v>180.750871290746</v>
      </c>
      <c r="AG688" s="135"/>
    </row>
    <row r="689" spans="1:33" ht="15" customHeight="1">
      <c r="A689" s="73">
        <v>41526</v>
      </c>
      <c r="B689" s="74" t="s">
        <v>439</v>
      </c>
      <c r="C689" s="86" t="s">
        <v>436</v>
      </c>
      <c r="D689" s="87" t="s">
        <v>335</v>
      </c>
      <c r="E689" s="87" t="s">
        <v>80</v>
      </c>
      <c r="F689" s="9" t="s">
        <v>80</v>
      </c>
      <c r="G689" s="9" t="s">
        <v>145</v>
      </c>
      <c r="H689" s="87" t="s">
        <v>34</v>
      </c>
      <c r="I689" s="9" t="s">
        <v>440</v>
      </c>
      <c r="J689" s="98">
        <f t="normal">IF(AE689="-","-",(AE689/AG689)*$AI$1)</f>
        <v>460.334515983165</v>
      </c>
      <c r="K689" s="98">
        <f t="normal">MAX(J689:J691)</f>
        <v>520.995640244761</v>
      </c>
      <c r="L689" s="74">
        <f t="normal">IF(A689=0,"",(K689-K690)/K690)</f>
        <v>0.131776180484834</v>
      </c>
      <c r="M689" s="98">
        <f t="normal">IF(J689="-","-",AVERAGE(J689:J691))</f>
        <v>496.426290280463</v>
      </c>
      <c r="N689" s="98">
        <f t="normal">IF(AF689="-","-",(AF689/AG689)*$AI$1)</f>
        <v>227.003789294348</v>
      </c>
      <c r="O689" s="98">
        <f t="normal">MAX(N689:N691)</f>
        <v>248.332783992104</v>
      </c>
      <c r="P689" s="74">
        <f t="normal">IF(A689=0,"",(O689-O690)/O690)</f>
        <v>0.0939587606183056</v>
      </c>
      <c r="Q689" s="98">
        <f t="normal">IF(N689="-","-",AVERAGE(N689:N691))</f>
        <v>240.419245860001</v>
      </c>
      <c r="R689" s="74">
        <f t="normal">IF(Q689="-","-",Q689/M689)</f>
        <v>0.484299986860431</v>
      </c>
      <c r="S689" s="105" t="s">
        <v>34</v>
      </c>
      <c r="T689" s="106">
        <f t="normal">AVERAGE(S689:S691)*10</f>
        <v>126.153754244123</v>
      </c>
      <c r="U689" s="105">
        <f t="normal">((LARGE(S689:S691,1))-(SMALL(S689:S691,1)))/(((LARGE(S689:S691,1))+(SMALL(S689:S691,1)))/2)*100</f>
        <v>0</v>
      </c>
      <c r="V689" s="105">
        <f t="normal">100-Y689</f>
        <v>93.5863717872081</v>
      </c>
      <c r="W689" s="106">
        <f t="normal">AVERAGE(V689:V691)*10</f>
        <v>934.427517973139</v>
      </c>
      <c r="X689" s="105">
        <f t="normal">((LARGE(V689:V691,1))-(SMALL(V689:V691,1)))/(((LARGE(V689:V691,1))+(SMALL(V689:V691,1)))/2)*100</f>
        <v>0.307396747488013</v>
      </c>
      <c r="Y689" s="105">
        <v>6.41362821279194</v>
      </c>
      <c r="Z689" s="98" t="s">
        <v>34</v>
      </c>
      <c r="AA689" s="115" t="str">
        <f t="normal">IF(Z689="-","-",AVERAGE(Z689:Z691))</f>
        <v>-</v>
      </c>
      <c r="AB689" s="106" t="s">
        <v>34</v>
      </c>
      <c r="AC689" s="116" t="str">
        <f t="shared" ref="AC689" si="246">IF(AB689="-","-",AVERAGE(AB689:AB691))</f>
        <v>-</v>
      </c>
      <c r="AE689" s="114">
        <v>428.665206226175</v>
      </c>
      <c r="AF689" s="114">
        <v>211.386769345672</v>
      </c>
      <c r="AG689" s="135">
        <v>1.0057</v>
      </c>
    </row>
    <row r="690" spans="1:33" ht="15" customHeight="1">
      <c r="A690" s="73"/>
      <c r="B690" s="74" t="s">
        <v>439</v>
      </c>
      <c r="C690" s="89"/>
      <c r="D690" s="15"/>
      <c r="E690" s="15"/>
      <c r="F690" s="9"/>
      <c r="G690" s="9"/>
      <c r="H690" s="15"/>
      <c r="I690" s="9"/>
      <c r="J690" s="98">
        <f t="normal">IF(AE690="-","-",(AE690/AG689)*$AI$1)</f>
        <v>520.995640244761</v>
      </c>
      <c r="K690" s="98">
        <f t="normal">MIN(J689:J691)</f>
        <v>460.334515983165</v>
      </c>
      <c r="L690" s="74"/>
      <c r="M690" s="98"/>
      <c r="N690" s="98">
        <f t="normal">IF(AF690="-","-",(AF690/AG689)*$AI$1)</f>
        <v>248.332783992104</v>
      </c>
      <c r="O690" s="98">
        <f t="normal">MIN(N689:N691)</f>
        <v>227.003789294348</v>
      </c>
      <c r="P690" s="74"/>
      <c r="Q690" s="98"/>
      <c r="R690" s="74"/>
      <c r="S690" s="105">
        <v>12.6153754244123</v>
      </c>
      <c r="T690" s="106"/>
      <c r="U690" s="105"/>
      <c r="V690" s="105">
        <f t="normal">100-Y690</f>
        <v>93.2991318074198</v>
      </c>
      <c r="W690" s="106"/>
      <c r="X690" s="105"/>
      <c r="Y690" s="105">
        <v>6.70086819258017</v>
      </c>
      <c r="Z690" s="98" t="s">
        <v>34</v>
      </c>
      <c r="AA690" s="115"/>
      <c r="AB690" s="106" t="s">
        <v>34</v>
      </c>
      <c r="AC690" s="116"/>
      <c r="AE690" s="114">
        <v>485.153069809404</v>
      </c>
      <c r="AF690" s="114">
        <v>231.248408204499</v>
      </c>
      <c r="AG690" s="135"/>
    </row>
    <row r="691" spans="1:33" ht="15" customHeight="1">
      <c r="A691" s="73"/>
      <c r="B691" s="74" t="s">
        <v>439</v>
      </c>
      <c r="C691" s="91"/>
      <c r="D691" s="18"/>
      <c r="E691" s="18"/>
      <c r="F691" s="9"/>
      <c r="G691" s="9"/>
      <c r="H691" s="18"/>
      <c r="I691" s="9"/>
      <c r="J691" s="98">
        <f t="normal">IF(AE691="-","-",(AE691/AG689)*$AI$1)</f>
        <v>507.948714613463</v>
      </c>
      <c r="K691" s="98"/>
      <c r="L691" s="74"/>
      <c r="M691" s="98"/>
      <c r="N691" s="98">
        <f t="normal">IF(AF691="-","-",(AF691/AG689)*$AI$1)</f>
        <v>245.92116429355</v>
      </c>
      <c r="O691" s="98"/>
      <c r="P691" s="74"/>
      <c r="Q691" s="98"/>
      <c r="R691" s="74"/>
      <c r="S691" s="105" t="s">
        <v>34</v>
      </c>
      <c r="T691" s="106"/>
      <c r="U691" s="105"/>
      <c r="V691" s="105" t="s">
        <v>34</v>
      </c>
      <c r="W691" s="106"/>
      <c r="X691" s="105"/>
      <c r="Y691" s="105" t="s">
        <v>34</v>
      </c>
      <c r="Z691" s="98" t="s">
        <v>34</v>
      </c>
      <c r="AA691" s="115"/>
      <c r="AB691" s="106" t="s">
        <v>34</v>
      </c>
      <c r="AC691" s="116"/>
      <c r="AE691" s="114">
        <v>473.003724339592</v>
      </c>
      <c r="AF691" s="114">
        <v>229.002699009281</v>
      </c>
      <c r="AG691" s="135"/>
    </row>
    <row r="692" spans="1:33" ht="15" customHeight="1">
      <c r="A692" s="73">
        <v>41526</v>
      </c>
      <c r="B692" s="74" t="s">
        <v>441</v>
      </c>
      <c r="C692" s="75" t="s">
        <v>436</v>
      </c>
      <c r="D692" s="9" t="s">
        <v>335</v>
      </c>
      <c r="E692" s="9" t="s">
        <v>80</v>
      </c>
      <c r="F692" s="9" t="s">
        <v>80</v>
      </c>
      <c r="G692" s="9" t="s">
        <v>145</v>
      </c>
      <c r="H692" s="9" t="s">
        <v>34</v>
      </c>
      <c r="I692" s="9" t="s">
        <v>440</v>
      </c>
      <c r="J692" s="98">
        <f t="normal">IF(AE692="-","-",(AE692/AG692)*$AI$1)</f>
        <v>484.762858591097</v>
      </c>
      <c r="K692" s="98">
        <f t="normal">MAX(J692:J694)</f>
        <v>484.762858591097</v>
      </c>
      <c r="L692" s="74">
        <f t="normal">IF(A692=0,"",(K692-K693)/K693)</f>
        <v>0.0686517111816505</v>
      </c>
      <c r="M692" s="98">
        <f t="normal">IF(J692="-","-",AVERAGE(J692:J694))</f>
        <v>464.127889896798</v>
      </c>
      <c r="N692" s="98">
        <f t="normal">IF(AF692="-","-",(AF692/AG692)*$AI$1)</f>
        <v>279.282812432203</v>
      </c>
      <c r="O692" s="98">
        <f t="normal">MAX(N692:N694)</f>
        <v>279.282812432203</v>
      </c>
      <c r="P692" s="74">
        <f t="normal">IF(A692=0,"",(O692-O693)/O693)</f>
        <v>0.228850816148043</v>
      </c>
      <c r="Q692" s="98">
        <f t="normal">IF(N692="-","-",AVERAGE(N692:N694))</f>
        <v>246.264801397673</v>
      </c>
      <c r="R692" s="74">
        <f t="normal">IF(Q692="-","-",Q692/M692)</f>
        <v>0.530596860818753</v>
      </c>
      <c r="S692" s="105">
        <v>11.7318648653799</v>
      </c>
      <c r="T692" s="106">
        <f t="normal">AVERAGE(S692:S694)*10</f>
        <v>118.040601548911</v>
      </c>
      <c r="U692" s="105">
        <f t="normal">((LARGE(S692:S694,1))-(SMALL(S692:S694,1)))/(((LARGE(S692:S694,1))+(SMALL(S692:S694,1)))/2)*100</f>
        <v>1.22322808531834</v>
      </c>
      <c r="V692" s="105">
        <f t="normal">100-Y692</f>
        <v>92.0253370147795</v>
      </c>
      <c r="W692" s="106">
        <f t="normal">AVERAGE(V692:V694)*10</f>
        <v>921.484802799764</v>
      </c>
      <c r="X692" s="105">
        <f t="normal">((LARGE(V692:V694,1))-(SMALL(V692:V694,1)))/(((LARGE(V692:V694,1))+(SMALL(V692:V694,1)))/2)*100</f>
        <v>0.267271396821233</v>
      </c>
      <c r="Y692" s="105">
        <v>7.97466298522048</v>
      </c>
      <c r="Z692" s="98" t="s">
        <v>34</v>
      </c>
      <c r="AA692" s="115" t="str">
        <f t="normal">IF(Z692="-","-",AVERAGE(Z692:Z694))</f>
        <v>-</v>
      </c>
      <c r="AB692" s="106" t="s">
        <v>34</v>
      </c>
      <c r="AC692" s="116" t="str">
        <f t="shared" ref="AC692" si="247">IF(AB692="-","-",AVERAGE(AB692:AB694))</f>
        <v>-</v>
      </c>
      <c r="AE692" s="114">
        <v>451.412969338024</v>
      </c>
      <c r="AF692" s="114">
        <v>260.069189317654</v>
      </c>
      <c r="AG692" s="135">
        <v>1.0057</v>
      </c>
    </row>
    <row r="693" spans="1:33" ht="15" customHeight="1">
      <c r="A693" s="73"/>
      <c r="B693" s="74" t="s">
        <v>441</v>
      </c>
      <c r="C693" s="75"/>
      <c r="D693" s="9"/>
      <c r="E693" s="9"/>
      <c r="F693" s="9"/>
      <c r="G693" s="9"/>
      <c r="H693" s="9"/>
      <c r="I693" s="9"/>
      <c r="J693" s="98">
        <f t="normal">IF(AE693="-","-",(AE693/AG692)*$AI$1)</f>
        <v>453.62100066735</v>
      </c>
      <c r="K693" s="98">
        <f t="normal">MIN(J692:J694)</f>
        <v>453.62100066735</v>
      </c>
      <c r="L693" s="74"/>
      <c r="M693" s="98"/>
      <c r="N693" s="98">
        <f t="normal">IF(AF693="-","-",(AF693/AG692)*$AI$1)</f>
        <v>232.240055816654</v>
      </c>
      <c r="O693" s="98">
        <f t="normal">MIN(N692:N694)</f>
        <v>227.271535944162</v>
      </c>
      <c r="P693" s="74"/>
      <c r="Q693" s="98"/>
      <c r="R693" s="74"/>
      <c r="S693" s="105">
        <v>11.8762554444024</v>
      </c>
      <c r="T693" s="106"/>
      <c r="U693" s="105"/>
      <c r="V693" s="105">
        <f t="normal">100-Y693</f>
        <v>92.2716235451734</v>
      </c>
      <c r="W693" s="106"/>
      <c r="X693" s="105"/>
      <c r="Y693" s="105">
        <v>7.72837645482664</v>
      </c>
      <c r="Z693" s="98" t="s">
        <v>34</v>
      </c>
      <c r="AA693" s="115"/>
      <c r="AB693" s="106" t="s">
        <v>34</v>
      </c>
      <c r="AC693" s="116"/>
      <c r="AE693" s="114">
        <v>422.413555899217</v>
      </c>
      <c r="AF693" s="114">
        <v>216.262800124823</v>
      </c>
      <c r="AG693" s="135"/>
    </row>
    <row r="694" spans="1:33" ht="15" customHeight="1">
      <c r="A694" s="73"/>
      <c r="B694" s="74" t="s">
        <v>441</v>
      </c>
      <c r="C694" s="75"/>
      <c r="D694" s="9"/>
      <c r="E694" s="9"/>
      <c r="F694" s="9"/>
      <c r="G694" s="9"/>
      <c r="H694" s="9"/>
      <c r="I694" s="9"/>
      <c r="J694" s="98">
        <f t="normal">IF(AE694="-","-",(AE694/AG692)*$AI$1)</f>
        <v>453.999810431948</v>
      </c>
      <c r="K694" s="98"/>
      <c r="L694" s="74"/>
      <c r="M694" s="98"/>
      <c r="N694" s="98">
        <f t="normal">IF(AF694="-","-",(AF694/AG692)*$AI$1)</f>
        <v>227.271535944162</v>
      </c>
      <c r="O694" s="98"/>
      <c r="P694" s="74"/>
      <c r="Q694" s="98"/>
      <c r="R694" s="74"/>
      <c r="S694" s="105" t="s">
        <v>34</v>
      </c>
      <c r="T694" s="106"/>
      <c r="U694" s="105"/>
      <c r="V694" s="105" t="s">
        <v>34</v>
      </c>
      <c r="W694" s="106"/>
      <c r="X694" s="105"/>
      <c r="Y694" s="105" t="s">
        <v>34</v>
      </c>
      <c r="Z694" s="98" t="s">
        <v>34</v>
      </c>
      <c r="AA694" s="115"/>
      <c r="AB694" s="106" t="s">
        <v>34</v>
      </c>
      <c r="AC694" s="116"/>
      <c r="AE694" s="114">
        <v>422.766304955009</v>
      </c>
      <c r="AF694" s="114">
        <v>211.636096017633</v>
      </c>
      <c r="AG694" s="135"/>
    </row>
    <row r="695" spans="1:33" ht="15" customHeight="1">
      <c r="A695" s="73">
        <v>41526</v>
      </c>
      <c r="B695" s="74" t="s">
        <v>442</v>
      </c>
      <c r="C695" s="75" t="s">
        <v>436</v>
      </c>
      <c r="D695" s="9" t="s">
        <v>335</v>
      </c>
      <c r="E695" s="9" t="s">
        <v>80</v>
      </c>
      <c r="F695" s="9" t="s">
        <v>80</v>
      </c>
      <c r="G695" s="9" t="s">
        <v>145</v>
      </c>
      <c r="H695" s="9" t="s">
        <v>34</v>
      </c>
      <c r="I695" s="9" t="s">
        <v>440</v>
      </c>
      <c r="J695" s="98">
        <f t="normal">IF(AE695="-","-",(AE695/AG695)*$AI$1)</f>
        <v>565.817922472019</v>
      </c>
      <c r="K695" s="98">
        <f t="normal">MAX(J695:J697)</f>
        <v>589.514806448993</v>
      </c>
      <c r="L695" s="74">
        <f t="normal">IF(A695=0,"",(K695-K696)/K696)</f>
        <v>0.140501970188804</v>
      </c>
      <c r="M695" s="98">
        <f t="normal">IF(J695="-","-",AVERAGE(J695:J697))</f>
        <v>557.407793485674</v>
      </c>
      <c r="N695" s="98">
        <f t="normal">IF(AF695="-","-",(AF695/AG695)*$AI$1)</f>
        <v>283.512874922087</v>
      </c>
      <c r="O695" s="98">
        <f t="normal">MAX(N695:N697)</f>
        <v>283.512874922087</v>
      </c>
      <c r="P695" s="74">
        <f t="normal">IF(A695=0,"",(O695-O696)/O696)</f>
        <v>0.10456176113182</v>
      </c>
      <c r="Q695" s="98">
        <f t="normal">IF(N695="-","-",AVERAGE(N695:N697))</f>
        <v>273.282442193122</v>
      </c>
      <c r="R695" s="74">
        <f t="normal">IF(Q695="-","-",Q695/M695)</f>
        <v>0.490273809205623</v>
      </c>
      <c r="S695" s="105">
        <v>13.1625678316684</v>
      </c>
      <c r="T695" s="106">
        <f t="normal">AVERAGE(S695:S697)*10</f>
        <v>131.492516143537</v>
      </c>
      <c r="U695" s="105">
        <f t="normal">((LARGE(S695:S697,1))-(SMALL(S695:S697,1)))/(((LARGE(S695:S697,1))+(SMALL(S695:S697,1)))/2)*100</f>
        <v>0.202539546815931</v>
      </c>
      <c r="V695" s="105">
        <f t="normal">100-Y695</f>
        <v>94.3246909858307</v>
      </c>
      <c r="W695" s="106">
        <f t="normal">AVERAGE(V695:V697)*10</f>
        <v>942.062131310453</v>
      </c>
      <c r="X695" s="105">
        <f t="normal">((LARGE(V695:V697,1))-(SMALL(V695:V697,1)))/(((LARGE(V695:V697,1))+(SMALL(V695:V697,1)))/2)*100</f>
        <v>0.25152874921444</v>
      </c>
      <c r="Y695" s="105">
        <v>5.6753090141693</v>
      </c>
      <c r="Z695" s="98" t="s">
        <v>34</v>
      </c>
      <c r="AA695" s="115" t="str">
        <f t="normal">IF(Z695="-","-",AVERAGE(Z695:Z697))</f>
        <v>-</v>
      </c>
      <c r="AB695" s="106" t="s">
        <v>34</v>
      </c>
      <c r="AC695" s="116" t="str">
        <f t="shared" ref="AC695" si="248">IF(AB695="-","-",AVERAGE(AB695:AB697))</f>
        <v>-</v>
      </c>
      <c r="AE695" s="114">
        <v>526.891745027879</v>
      </c>
      <c r="AF695" s="114">
        <v>264.008239175132</v>
      </c>
      <c r="AG695" s="135">
        <v>1.0057</v>
      </c>
    </row>
    <row r="696" spans="1:33" ht="15" customHeight="1">
      <c r="A696" s="73"/>
      <c r="B696" s="74" t="s">
        <v>442</v>
      </c>
      <c r="C696" s="75"/>
      <c r="D696" s="9"/>
      <c r="E696" s="9"/>
      <c r="F696" s="9"/>
      <c r="G696" s="9"/>
      <c r="H696" s="9"/>
      <c r="I696" s="9"/>
      <c r="J696" s="98">
        <f t="normal">IF(AE696="-","-",(AE696/AG695)*$AI$1)</f>
        <v>589.514806448993</v>
      </c>
      <c r="K696" s="98">
        <f t="normal">MIN(J695:J697)</f>
        <v>516.890651536009</v>
      </c>
      <c r="L696" s="74"/>
      <c r="M696" s="98"/>
      <c r="N696" s="98">
        <f t="normal">IF(AF696="-","-",(AF696/AG695)*$AI$1)</f>
        <v>279.659918010943</v>
      </c>
      <c r="O696" s="98">
        <f t="normal">MIN(N695:N697)</f>
        <v>256.674533646337</v>
      </c>
      <c r="P696" s="74"/>
      <c r="Q696" s="98"/>
      <c r="R696" s="74"/>
      <c r="S696" s="105">
        <v>13.135935397039</v>
      </c>
      <c r="T696" s="106"/>
      <c r="U696" s="105"/>
      <c r="V696" s="105">
        <f t="normal">100-Y696</f>
        <v>94.0877352762599</v>
      </c>
      <c r="W696" s="106"/>
      <c r="X696" s="105"/>
      <c r="Y696" s="105">
        <v>5.91226472374011</v>
      </c>
      <c r="Z696" s="98" t="s">
        <v>34</v>
      </c>
      <c r="AA696" s="115"/>
      <c r="AB696" s="106" t="s">
        <v>34</v>
      </c>
      <c r="AC696" s="116"/>
      <c r="AE696" s="114">
        <v>548.958371153474</v>
      </c>
      <c r="AF696" s="114">
        <v>260.420351429264</v>
      </c>
      <c r="AG696" s="135"/>
    </row>
    <row r="697" spans="1:33" ht="15" customHeight="1">
      <c r="A697" s="73"/>
      <c r="B697" s="74" t="s">
        <v>442</v>
      </c>
      <c r="C697" s="75"/>
      <c r="D697" s="9"/>
      <c r="E697" s="9"/>
      <c r="F697" s="9"/>
      <c r="G697" s="9"/>
      <c r="H697" s="9"/>
      <c r="I697" s="9"/>
      <c r="J697" s="98">
        <f t="normal">IF(AE697="-","-",(AE697/AG695)*$AI$1)</f>
        <v>516.890651536009</v>
      </c>
      <c r="K697" s="98"/>
      <c r="L697" s="74"/>
      <c r="M697" s="98"/>
      <c r="N697" s="98">
        <f t="normal">IF(AF697="-","-",(AF697/AG695)*$AI$1)</f>
        <v>256.674533646337</v>
      </c>
      <c r="O697" s="98"/>
      <c r="P697" s="74"/>
      <c r="Q697" s="98"/>
      <c r="R697" s="74"/>
      <c r="S697" s="105" t="s">
        <v>34</v>
      </c>
      <c r="T697" s="106"/>
      <c r="U697" s="105"/>
      <c r="V697" s="105" t="s">
        <v>34</v>
      </c>
      <c r="W697" s="106"/>
      <c r="X697" s="105"/>
      <c r="Y697" s="105" t="s">
        <v>34</v>
      </c>
      <c r="Z697" s="98" t="s">
        <v>34</v>
      </c>
      <c r="AA697" s="115"/>
      <c r="AB697" s="106" t="s">
        <v>34</v>
      </c>
      <c r="AC697" s="116"/>
      <c r="AE697" s="114">
        <v>481.330489120152</v>
      </c>
      <c r="AF697" s="114">
        <v>239.01627637789</v>
      </c>
      <c r="AG697" s="135"/>
    </row>
    <row r="698" spans="1:33" ht="15" customHeight="1">
      <c r="A698" s="73">
        <v>41526</v>
      </c>
      <c r="B698" s="74" t="s">
        <v>443</v>
      </c>
      <c r="C698" s="86" t="s">
        <v>436</v>
      </c>
      <c r="D698" s="87" t="s">
        <v>335</v>
      </c>
      <c r="E698" s="87" t="s">
        <v>80</v>
      </c>
      <c r="F698" s="9" t="s">
        <v>80</v>
      </c>
      <c r="G698" s="9" t="s">
        <v>145</v>
      </c>
      <c r="H698" s="87" t="s">
        <v>34</v>
      </c>
      <c r="I698" s="9" t="s">
        <v>444</v>
      </c>
      <c r="J698" s="98">
        <f t="normal">IF(AE698="-","-",(AE698/AG698)*$AI$1)</f>
        <v>929.994061572245</v>
      </c>
      <c r="K698" s="98">
        <f t="normal">MAX(J698:J700)</f>
        <v>929.994061572245</v>
      </c>
      <c r="L698" s="74">
        <f t="normal">IF(A698=0,"",(K698-K699)/K699)</f>
        <v>0.123345763307837</v>
      </c>
      <c r="M698" s="98">
        <f t="normal">IF(J698="-","-",AVERAGE(J698:J700))</f>
        <v>881.913828748412</v>
      </c>
      <c r="N698" s="98">
        <f t="normal">IF(AF698="-","-",(AF698/AG698)*$AI$1)</f>
        <v>601.949254915749</v>
      </c>
      <c r="O698" s="98">
        <f t="normal">MAX(N698:N700)</f>
        <v>601.949254915749</v>
      </c>
      <c r="P698" s="74">
        <f t="normal">IF(A698=0,"",(O698-O699)/O699)</f>
        <v>0.155686612129328</v>
      </c>
      <c r="Q698" s="98">
        <f t="normal">IF(N698="-","-",AVERAGE(N698:N700))</f>
        <v>559.169231406103</v>
      </c>
      <c r="R698" s="74">
        <f t="normal">IF(Q698="-","-",Q698/M698)</f>
        <v>0.63404066608147</v>
      </c>
      <c r="S698" s="105">
        <v>99.8016793124883</v>
      </c>
      <c r="T698" s="106">
        <f t="normal">AVERAGE(S698:S700)*10</f>
        <v>998.281518794876</v>
      </c>
      <c r="U698" s="105">
        <f t="normal">((LARGE(S698:S700,1))-(SMALL(S698:S700,1)))/(((LARGE(S698:S700,1))+(SMALL(S698:S700,1)))/2)*100</f>
        <v>0.0530362758417154</v>
      </c>
      <c r="V698" s="105">
        <f t="normal">100-Y698</f>
        <v>99.9960454770143</v>
      </c>
      <c r="W698" s="106">
        <f t="normal">AVERAGE(V698:V700)*10</f>
        <v>999.955126143397</v>
      </c>
      <c r="X698" s="105">
        <f t="normal">((LARGE(V698:V700,1))-(SMALL(V698:V700,1)))/(((LARGE(V698:V700,1))+(SMALL(V698:V700,1)))/2)*100</f>
        <v>0.00106577317470174</v>
      </c>
      <c r="Y698" s="105">
        <v>0.00395452298565564</v>
      </c>
      <c r="Z698" s="98" t="s">
        <v>34</v>
      </c>
      <c r="AA698" s="115" t="str">
        <f t="normal">IF(Z698="-","-",AVERAGE(Z698:Z700))</f>
        <v>-</v>
      </c>
      <c r="AB698" s="106" t="s">
        <v>34</v>
      </c>
      <c r="AC698" s="116" t="str">
        <f t="shared" ref="AC698" si="249">IF(AB698="-","-",AVERAGE(AB698:AB700))</f>
        <v>-</v>
      </c>
      <c r="AE698" s="114">
        <v>866.013914558525</v>
      </c>
      <c r="AF698" s="114">
        <v>560.53737561923</v>
      </c>
      <c r="AG698" s="135">
        <v>1.0057</v>
      </c>
    </row>
    <row r="699" spans="1:33">
      <c r="A699" s="73"/>
      <c r="B699" s="74" t="s">
        <v>443</v>
      </c>
      <c r="C699" s="89"/>
      <c r="D699" s="15"/>
      <c r="E699" s="15"/>
      <c r="F699" s="9"/>
      <c r="G699" s="9"/>
      <c r="H699" s="15"/>
      <c r="I699" s="9"/>
      <c r="J699" s="98">
        <f t="normal">IF(AE699="-","-",(AE699/AG698)*$AI$1)</f>
        <v>827.878727947268</v>
      </c>
      <c r="K699" s="98">
        <f t="normal">MIN(J698:J700)</f>
        <v>827.878727947268</v>
      </c>
      <c r="L699" s="74"/>
      <c r="M699" s="98"/>
      <c r="N699" s="98">
        <f t="normal">IF(AF699="-","-",(AF699/AG698)*$AI$1)</f>
        <v>520.858551616056</v>
      </c>
      <c r="O699" s="98">
        <f t="normal">MIN(N698:N700)</f>
        <v>520.858551616056</v>
      </c>
      <c r="P699" s="74"/>
      <c r="Q699" s="98"/>
      <c r="R699" s="74"/>
      <c r="S699" s="105">
        <v>99.8546244464868</v>
      </c>
      <c r="T699" s="106"/>
      <c r="U699" s="105"/>
      <c r="V699" s="105">
        <f t="normal">100-Y699</f>
        <v>99.994979751665</v>
      </c>
      <c r="W699" s="106"/>
      <c r="X699" s="105"/>
      <c r="Y699" s="105">
        <v>0.00502024833499872</v>
      </c>
      <c r="Z699" s="98" t="s">
        <v>34</v>
      </c>
      <c r="AA699" s="115"/>
      <c r="AB699" s="106" t="s">
        <v>34</v>
      </c>
      <c r="AC699" s="116"/>
      <c r="AE699" s="114">
        <v>770.923737682007</v>
      </c>
      <c r="AF699" s="114">
        <v>485.025412370618</v>
      </c>
      <c r="AG699" s="135"/>
    </row>
    <row r="700" spans="1:33">
      <c r="A700" s="73"/>
      <c r="B700" s="74" t="s">
        <v>443</v>
      </c>
      <c r="C700" s="91"/>
      <c r="D700" s="18"/>
      <c r="E700" s="18"/>
      <c r="F700" s="9"/>
      <c r="G700" s="9"/>
      <c r="H700" s="18"/>
      <c r="I700" s="9"/>
      <c r="J700" s="98">
        <f t="normal">IF(AE700="-","-",(AE700/AG698)*$AI$1)</f>
        <v>887.868696725723</v>
      </c>
      <c r="K700" s="98"/>
      <c r="L700" s="74"/>
      <c r="M700" s="98"/>
      <c r="N700" s="98">
        <f t="normal">IF(AF700="-","-",(AF700/AG698)*$AI$1)</f>
        <v>554.699887686504</v>
      </c>
      <c r="O700" s="98"/>
      <c r="P700" s="74"/>
      <c r="Q700" s="98"/>
      <c r="R700" s="74"/>
      <c r="S700" s="105" t="s">
        <v>34</v>
      </c>
      <c r="T700" s="106"/>
      <c r="U700" s="105"/>
      <c r="V700" s="105" t="s">
        <v>34</v>
      </c>
      <c r="W700" s="106"/>
      <c r="X700" s="105"/>
      <c r="Y700" s="105" t="s">
        <v>34</v>
      </c>
      <c r="Z700" s="98" t="s">
        <v>34</v>
      </c>
      <c r="AA700" s="115"/>
      <c r="AB700" s="106" t="s">
        <v>34</v>
      </c>
      <c r="AC700" s="116"/>
      <c r="AE700" s="114">
        <v>826.786618793574</v>
      </c>
      <c r="AF700" s="114">
        <v>516.538589857701</v>
      </c>
      <c r="AG700" s="135"/>
    </row>
    <row r="701" spans="1:33">
      <c r="A701" s="70">
        <v>41526</v>
      </c>
      <c r="B701" s="71" t="s">
        <v>445</v>
      </c>
      <c r="C701" s="80" t="s">
        <v>29</v>
      </c>
      <c r="D701" s="12" t="s">
        <v>100</v>
      </c>
      <c r="E701" s="12" t="s">
        <v>101</v>
      </c>
      <c r="F701" s="6" t="s">
        <v>248</v>
      </c>
      <c r="G701" s="6" t="s">
        <v>399</v>
      </c>
      <c r="H701" s="12" t="s">
        <v>34</v>
      </c>
      <c r="I701" s="6" t="s">
        <v>446</v>
      </c>
      <c r="J701" s="97">
        <f t="normal">IF(AE701="-","-",(AE701/AG701)*$AI$1)</f>
        <v>727.986899887689</v>
      </c>
      <c r="K701" s="97">
        <f t="normal">MAX(J701:J703)</f>
        <v>777.23390487003</v>
      </c>
      <c r="L701" s="71">
        <f t="normal">IF(A701=0,"",(K701-K702)/K702)</f>
        <v>0.0676482021722358</v>
      </c>
      <c r="M701" s="97">
        <f t="normal">IF(J701="-","-",AVERAGE(J701:J703))</f>
        <v>752.610402378859</v>
      </c>
      <c r="N701" s="97">
        <f t="normal">IF(AF701="-","-",(AF701/AG701)*$AI$1)</f>
        <v>389.878729760276</v>
      </c>
      <c r="O701" s="97">
        <f t="normal">MAX(N701:N703)</f>
        <v>399.797406295616</v>
      </c>
      <c r="P701" s="71">
        <f t="normal">IF(A701=0,"",(O701-O702)/O702)</f>
        <v>0.0254404146167171</v>
      </c>
      <c r="Q701" s="97">
        <f t="normal">IF(N701="-","-",AVERAGE(N701:N703))</f>
        <v>394.838068027946</v>
      </c>
      <c r="R701" s="71">
        <f t="normal">IF(Q701="-","-",Q701/M701)</f>
        <v>0.5246247816665</v>
      </c>
      <c r="S701" s="103">
        <v>92.8351334695597</v>
      </c>
      <c r="T701" s="104">
        <f t="normal">AVERAGE(S701:S703)*10</f>
        <v>929.053331120489</v>
      </c>
      <c r="U701" s="103">
        <f t="normal">((LARGE(S701:S703,1))-(SMALL(S701:S703,1)))/(((LARGE(S701:S703,1))+(SMALL(S701:S703,1)))/2)*100</f>
        <v>0.151120802515363</v>
      </c>
      <c r="V701" s="103">
        <f t="normal">100-Y701</f>
        <v>85.465725665572</v>
      </c>
      <c r="W701" s="104">
        <f t="normal">AVERAGE(V701:V703)*10</f>
        <v>855.084004671946</v>
      </c>
      <c r="X701" s="103">
        <f t="normal">((LARGE(V701:V703,1))-(SMALL(V701:V703,1)))/(((LARGE(V701:V703,1))+(SMALL(V701:V703,1)))/2)*100</f>
        <v>0.0998142905012585</v>
      </c>
      <c r="Y701" s="103">
        <v>14.534274334428</v>
      </c>
      <c r="Z701" s="97" t="s">
        <v>34</v>
      </c>
      <c r="AA701" s="23" t="str">
        <f t="normal">IF(Z701="-","-",AVERAGE(Z701:Z703))</f>
        <v>-</v>
      </c>
      <c r="AB701" s="104" t="s">
        <v>34</v>
      </c>
      <c r="AC701" s="24" t="str">
        <f t="shared" ref="AC701" si="250">IF(AB701="-","-",AVERAGE(AB701:AB703))</f>
        <v>-</v>
      </c>
      <c r="AE701" s="114">
        <v>677.904097423193</v>
      </c>
      <c r="AF701" s="114">
        <v>363.056517148064</v>
      </c>
      <c r="AG701" s="135">
        <v>1.0057</v>
      </c>
    </row>
    <row r="702" spans="1:33">
      <c r="A702" s="70"/>
      <c r="B702" s="71" t="s">
        <v>445</v>
      </c>
      <c r="C702" s="82"/>
      <c r="D702" s="14"/>
      <c r="E702" s="14"/>
      <c r="F702" s="6"/>
      <c r="G702" s="6"/>
      <c r="H702" s="14"/>
      <c r="I702" s="6"/>
      <c r="J702" s="97" t="str">
        <f t="normal">IF(AE702="-","-",(AE702/AG701)*$AI$1)</f>
        <v>-</v>
      </c>
      <c r="K702" s="97">
        <f t="normal">MIN(J701:J703)</f>
        <v>727.986899887689</v>
      </c>
      <c r="L702" s="71"/>
      <c r="M702" s="97"/>
      <c r="N702" s="97" t="str">
        <f t="normal">IF(AF702="-","-",(AF702/AG701)*$AI$1)</f>
        <v>-</v>
      </c>
      <c r="O702" s="97">
        <f t="normal">MIN(N701:N703)</f>
        <v>389.878729760276</v>
      </c>
      <c r="P702" s="71"/>
      <c r="Q702" s="97"/>
      <c r="R702" s="71"/>
      <c r="S702" s="103">
        <v>92.9755327545382</v>
      </c>
      <c r="T702" s="104"/>
      <c r="U702" s="103"/>
      <c r="V702" s="103">
        <f t="normal">100-Y702</f>
        <v>85.5510752688173</v>
      </c>
      <c r="W702" s="104"/>
      <c r="X702" s="103"/>
      <c r="Y702" s="103">
        <v>14.4489247311827</v>
      </c>
      <c r="Z702" s="97" t="s">
        <v>34</v>
      </c>
      <c r="AA702" s="23"/>
      <c r="AB702" s="104" t="s">
        <v>34</v>
      </c>
      <c r="AC702" s="24"/>
      <c r="AE702" s="114" t="s">
        <v>34</v>
      </c>
      <c r="AF702" s="114" t="s">
        <v>34</v>
      </c>
      <c r="AG702" s="135"/>
    </row>
    <row r="703" spans="1:33">
      <c r="A703" s="70"/>
      <c r="B703" s="71" t="s">
        <v>445</v>
      </c>
      <c r="C703" s="84"/>
      <c r="D703" s="17"/>
      <c r="E703" s="17"/>
      <c r="F703" s="6"/>
      <c r="G703" s="6"/>
      <c r="H703" s="17"/>
      <c r="I703" s="6"/>
      <c r="J703" s="97">
        <f t="normal">IF(AE703="-","-",(AE703/AG701)*$AI$1)</f>
        <v>777.23390487003</v>
      </c>
      <c r="K703" s="97"/>
      <c r="L703" s="71"/>
      <c r="M703" s="97"/>
      <c r="N703" s="97">
        <f t="normal">IF(AF703="-","-",(AF703/AG701)*$AI$1)</f>
        <v>399.797406295616</v>
      </c>
      <c r="O703" s="97"/>
      <c r="P703" s="71"/>
      <c r="Q703" s="97"/>
      <c r="R703" s="71"/>
      <c r="S703" s="103" t="s">
        <v>34</v>
      </c>
      <c r="T703" s="104"/>
      <c r="U703" s="103"/>
      <c r="V703" s="103" t="s">
        <v>34</v>
      </c>
      <c r="W703" s="104"/>
      <c r="X703" s="103"/>
      <c r="Y703" s="103" t="s">
        <v>34</v>
      </c>
      <c r="Z703" s="97" t="s">
        <v>34</v>
      </c>
      <c r="AA703" s="23"/>
      <c r="AB703" s="104" t="s">
        <v>34</v>
      </c>
      <c r="AC703" s="24"/>
      <c r="AE703" s="114">
        <v>723.763090859064</v>
      </c>
      <c r="AF703" s="114">
        <v>372.292825473612</v>
      </c>
      <c r="AG703" s="135"/>
    </row>
    <row r="704" spans="1:33" ht="15" customHeight="1">
      <c r="A704" s="73">
        <v>41526</v>
      </c>
      <c r="B704" s="74" t="s">
        <v>447</v>
      </c>
      <c r="C704" s="75" t="s">
        <v>29</v>
      </c>
      <c r="D704" s="9" t="s">
        <v>41</v>
      </c>
      <c r="E704" s="9" t="s">
        <v>80</v>
      </c>
      <c r="F704" s="9" t="s">
        <v>80</v>
      </c>
      <c r="G704" s="9" t="s">
        <v>346</v>
      </c>
      <c r="H704" s="9" t="s">
        <v>34</v>
      </c>
      <c r="I704" s="9" t="s">
        <v>34</v>
      </c>
      <c r="J704" s="98">
        <f t="normal">IF(AE704="-","-",(AE704/AG704)*$AI$1)</f>
        <v>296.268095259783</v>
      </c>
      <c r="K704" s="98">
        <f t="normal">MAX(J704:J706)</f>
        <v>329.897274331692</v>
      </c>
      <c r="L704" s="74">
        <f t="normal">IF(A704=0,"",(K704-K705)/K705)</f>
        <v>0.122692781019024</v>
      </c>
      <c r="M704" s="98">
        <f t="normal">IF(J704="-","-",AVERAGE(J704:J706))</f>
        <v>306.670008619407</v>
      </c>
      <c r="N704" s="98">
        <f t="normal">IF(AF704="-","-",(AF704/AG704)*$AI$1)</f>
        <v>153.887023421483</v>
      </c>
      <c r="O704" s="98">
        <f t="normal">MAX(N704:N706)</f>
        <v>167.116238470924</v>
      </c>
      <c r="P704" s="74">
        <f t="normal">IF(A704=0,"",(O704-O705)/O705)</f>
        <v>0.111213979074353</v>
      </c>
      <c r="Q704" s="98">
        <f t="normal">IF(N704="-","-",AVERAGE(N704:N706))</f>
        <v>157.131317723516</v>
      </c>
      <c r="R704" s="74">
        <f t="normal">IF(Q704="-","-",Q704/M704)</f>
        <v>0.512379147967233</v>
      </c>
      <c r="S704" s="105">
        <v>5.94985003790203</v>
      </c>
      <c r="T704" s="106">
        <f t="normal">AVERAGE(S704:S706)*10</f>
        <v>59.4985003790203</v>
      </c>
      <c r="U704" s="105">
        <f t="normal">((LARGE(S704:S706,1))-(SMALL(S704:S706,1)))/(((LARGE(S704:S706,1))+(SMALL(S704:S706,1)))/2)*100</f>
        <v>0</v>
      </c>
      <c r="V704" s="105">
        <v>75.8050284994493</v>
      </c>
      <c r="W704" s="106">
        <f t="normal">AVERAGE(V704:V706)*10</f>
        <v>758.050284994493</v>
      </c>
      <c r="X704" s="105">
        <f t="normal">((LARGE(V704:V706,1))-(SMALL(V704:V706,1)))/(((LARGE(V704:V706,1))+(SMALL(V704:V706,1)))/2)*100</f>
        <v>0</v>
      </c>
      <c r="Y704" s="105">
        <f t="normal">100-V704</f>
        <v>24.1949715005507</v>
      </c>
      <c r="Z704" s="98" t="s">
        <v>34</v>
      </c>
      <c r="AA704" s="115" t="str">
        <f t="normal">IF(Z704="-","-",AVERAGE(Z704:Z706))</f>
        <v>-</v>
      </c>
      <c r="AB704" s="106" t="s">
        <v>34</v>
      </c>
      <c r="AC704" s="116" t="str">
        <f t="shared" ref="AC704" si="251">IF(AB704="-","-",AVERAGE(AB704:AB706))</f>
        <v>-</v>
      </c>
      <c r="AE704" s="114">
        <v>275.885947595152</v>
      </c>
      <c r="AF704" s="114">
        <v>143.300166162024</v>
      </c>
      <c r="AG704" s="135">
        <v>1.0057</v>
      </c>
    </row>
    <row r="705" spans="1:33" ht="15" customHeight="1">
      <c r="A705" s="73"/>
      <c r="B705" s="74" t="s">
        <v>447</v>
      </c>
      <c r="C705" s="75"/>
      <c r="D705" s="9"/>
      <c r="E705" s="9"/>
      <c r="F705" s="9"/>
      <c r="G705" s="9"/>
      <c r="H705" s="9"/>
      <c r="I705" s="9"/>
      <c r="J705" s="98">
        <f t="normal">IF(AE705="-","-",(AE705/AG704)*$AI$1)</f>
        <v>293.844656266745</v>
      </c>
      <c r="K705" s="98">
        <f t="normal">MIN(J704:J706)</f>
        <v>293.844656266745</v>
      </c>
      <c r="L705" s="74"/>
      <c r="M705" s="98"/>
      <c r="N705" s="98">
        <f t="normal">IF(AF705="-","-",(AF705/AG704)*$AI$1)</f>
        <v>150.39069127814</v>
      </c>
      <c r="O705" s="98">
        <f t="normal">MIN(N704:N706)</f>
        <v>150.39069127814</v>
      </c>
      <c r="P705" s="74"/>
      <c r="Q705" s="98"/>
      <c r="R705" s="74"/>
      <c r="S705" s="105" t="s">
        <v>34</v>
      </c>
      <c r="T705" s="106"/>
      <c r="U705" s="105"/>
      <c r="V705" s="105" t="s">
        <v>34</v>
      </c>
      <c r="W705" s="106"/>
      <c r="X705" s="105"/>
      <c r="Y705" s="105" t="s">
        <v>34</v>
      </c>
      <c r="Z705" s="98" t="s">
        <v>34</v>
      </c>
      <c r="AA705" s="115"/>
      <c r="AB705" s="106" t="s">
        <v>34</v>
      </c>
      <c r="AC705" s="116"/>
      <c r="AE705" s="114">
        <v>273.629232229135</v>
      </c>
      <c r="AF705" s="114">
        <v>140.044368720764</v>
      </c>
      <c r="AG705" s="135"/>
    </row>
    <row r="706" spans="1:33" ht="15" customHeight="1">
      <c r="A706" s="73"/>
      <c r="B706" s="74" t="s">
        <v>447</v>
      </c>
      <c r="C706" s="75"/>
      <c r="D706" s="9"/>
      <c r="E706" s="9"/>
      <c r="F706" s="9"/>
      <c r="G706" s="9"/>
      <c r="H706" s="9"/>
      <c r="I706" s="9"/>
      <c r="J706" s="98">
        <f t="normal">IF(AE706="-","-",(AE706/AG704)*$AI$1)</f>
        <v>329.897274331692</v>
      </c>
      <c r="K706" s="98"/>
      <c r="L706" s="74"/>
      <c r="M706" s="98"/>
      <c r="N706" s="98">
        <f t="normal">IF(AF706="-","-",(AF706/AG704)*$AI$1)</f>
        <v>167.116238470924</v>
      </c>
      <c r="O706" s="98"/>
      <c r="P706" s="74"/>
      <c r="Q706" s="98"/>
      <c r="R706" s="74"/>
      <c r="S706" s="105" t="s">
        <v>34</v>
      </c>
      <c r="T706" s="106"/>
      <c r="U706" s="105"/>
      <c r="V706" s="105" t="s">
        <v>34</v>
      </c>
      <c r="W706" s="106"/>
      <c r="X706" s="105"/>
      <c r="Y706" s="105" t="s">
        <v>34</v>
      </c>
      <c r="Z706" s="98" t="s">
        <v>34</v>
      </c>
      <c r="AA706" s="115"/>
      <c r="AB706" s="106" t="s">
        <v>34</v>
      </c>
      <c r="AC706" s="116"/>
      <c r="AE706" s="114">
        <v>307.201563699428</v>
      </c>
      <c r="AF706" s="114">
        <v>155.619260213156</v>
      </c>
      <c r="AG706" s="135"/>
    </row>
    <row r="707" spans="1:33" ht="15" customHeight="1">
      <c r="A707" s="73">
        <v>41526</v>
      </c>
      <c r="B707" s="74" t="s">
        <v>448</v>
      </c>
      <c r="C707" s="75" t="s">
        <v>29</v>
      </c>
      <c r="D707" s="9" t="s">
        <v>41</v>
      </c>
      <c r="E707" s="9" t="s">
        <v>80</v>
      </c>
      <c r="F707" s="9" t="s">
        <v>80</v>
      </c>
      <c r="G707" s="9" t="s">
        <v>346</v>
      </c>
      <c r="H707" s="9" t="s">
        <v>34</v>
      </c>
      <c r="I707" s="9" t="s">
        <v>34</v>
      </c>
      <c r="J707" s="98">
        <f t="normal">IF(AE707="-","-",(AE707/AG707)*$AI$1)</f>
        <v>260.076989764886</v>
      </c>
      <c r="K707" s="98">
        <f t="normal">MAX(J707:J709)</f>
        <v>285.102458590553</v>
      </c>
      <c r="L707" s="74">
        <f t="normal">IF(A707=0,"",(K707-K708)/K708)</f>
        <v>0.0962233100601893</v>
      </c>
      <c r="M707" s="98">
        <f t="normal">IF(J707="-","-",AVERAGE(J707:J709))</f>
        <v>271.560071830599</v>
      </c>
      <c r="N707" s="98">
        <f t="normal">IF(AF707="-","-",(AF707/AG707)*$AI$1)</f>
        <v>132.442155292575</v>
      </c>
      <c r="O707" s="98">
        <f t="normal">MAX(N707:N709)</f>
        <v>139.955136832994</v>
      </c>
      <c r="P707" s="74">
        <f t="normal">IF(A707=0,"",(O707-O708)/O708)</f>
        <v>0.0567265122182776</v>
      </c>
      <c r="Q707" s="98">
        <f t="normal">IF(N707="-","-",AVERAGE(N707:N709))</f>
        <v>135.493866754385</v>
      </c>
      <c r="R707" s="74">
        <f t="normal">IF(Q707="-","-",Q707/M707)</f>
        <v>0.498946203103476</v>
      </c>
      <c r="S707" s="105">
        <v>8.45294905004893</v>
      </c>
      <c r="T707" s="106">
        <f t="normal">AVERAGE(S707:S709)*10</f>
        <v>84.5294905004893</v>
      </c>
      <c r="U707" s="105">
        <f t="normal">((LARGE(S707:S709,1))-(SMALL(S707:S709,1)))/(((LARGE(S707:S709,1))+(SMALL(S707:S709,1)))/2)*100</f>
        <v>0</v>
      </c>
      <c r="V707" s="105">
        <v>78.8750126273093</v>
      </c>
      <c r="W707" s="106">
        <f t="normal">AVERAGE(V707:V709)*10</f>
        <v>788.750126273093</v>
      </c>
      <c r="X707" s="105">
        <f t="normal">((LARGE(V707:V709,1))-(SMALL(V707:V709,1)))/(((LARGE(V707:V709,1))+(SMALL(V707:V709,1)))/2)*100</f>
        <v>0</v>
      </c>
      <c r="Y707" s="105">
        <f t="normal">100-V707</f>
        <v>21.1249873726907</v>
      </c>
      <c r="Z707" s="98" t="s">
        <v>34</v>
      </c>
      <c r="AA707" s="115" t="str">
        <f t="normal">IF(Z707="-","-",AVERAGE(Z707:Z709))</f>
        <v>-</v>
      </c>
      <c r="AB707" s="106" t="s">
        <v>34</v>
      </c>
      <c r="AC707" s="116" t="str">
        <f t="shared" ref="AC707" si="252">IF(AB707="-","-",AVERAGE(AB707:AB709))</f>
        <v>-</v>
      </c>
      <c r="AE707" s="114">
        <v>242.184656117172</v>
      </c>
      <c r="AF707" s="114">
        <v>123.330625534947</v>
      </c>
      <c r="AG707" s="135">
        <v>1.0057</v>
      </c>
    </row>
    <row r="708" spans="1:33" ht="15" customHeight="1">
      <c r="A708" s="73"/>
      <c r="B708" s="74" t="s">
        <v>448</v>
      </c>
      <c r="C708" s="75"/>
      <c r="D708" s="9"/>
      <c r="E708" s="9"/>
      <c r="F708" s="9"/>
      <c r="G708" s="9"/>
      <c r="H708" s="9"/>
      <c r="I708" s="9"/>
      <c r="J708" s="98">
        <f t="normal">IF(AE708="-","-",(AE708/AG707)*$AI$1)</f>
        <v>269.500767136358</v>
      </c>
      <c r="K708" s="98">
        <f t="normal">MIN(J707:J709)</f>
        <v>260.076989764886</v>
      </c>
      <c r="L708" s="74"/>
      <c r="M708" s="98"/>
      <c r="N708" s="98">
        <f t="normal">IF(AF708="-","-",(AF708/AG707)*$AI$1)</f>
        <v>134.084308137584</v>
      </c>
      <c r="O708" s="98">
        <f t="normal">MIN(N707:N709)</f>
        <v>132.442155292575</v>
      </c>
      <c r="P708" s="74"/>
      <c r="Q708" s="98"/>
      <c r="R708" s="74"/>
      <c r="S708" s="105" t="s">
        <v>34</v>
      </c>
      <c r="T708" s="106"/>
      <c r="U708" s="105"/>
      <c r="V708" s="105" t="s">
        <v>34</v>
      </c>
      <c r="W708" s="106"/>
      <c r="X708" s="105"/>
      <c r="Y708" s="105" t="s">
        <v>34</v>
      </c>
      <c r="Z708" s="98" t="s">
        <v>34</v>
      </c>
      <c r="AA708" s="115"/>
      <c r="AB708" s="106" t="s">
        <v>34</v>
      </c>
      <c r="AC708" s="116"/>
      <c r="AE708" s="114">
        <v>250.960112508366</v>
      </c>
      <c r="AF708" s="114">
        <v>124.859804346267</v>
      </c>
      <c r="AG708" s="135"/>
    </row>
    <row r="709" spans="1:33" ht="15" customHeight="1">
      <c r="A709" s="73"/>
      <c r="B709" s="74" t="s">
        <v>448</v>
      </c>
      <c r="C709" s="75"/>
      <c r="D709" s="9"/>
      <c r="E709" s="9"/>
      <c r="F709" s="9"/>
      <c r="G709" s="9"/>
      <c r="H709" s="9"/>
      <c r="I709" s="9"/>
      <c r="J709" s="98">
        <f t="normal">IF(AE709="-","-",(AE709/AG707)*$AI$1)</f>
        <v>285.102458590553</v>
      </c>
      <c r="K709" s="98"/>
      <c r="L709" s="74"/>
      <c r="M709" s="98"/>
      <c r="N709" s="98">
        <f t="normal">IF(AF709="-","-",(AF709/AG707)*$AI$1)</f>
        <v>139.955136832994</v>
      </c>
      <c r="O709" s="98"/>
      <c r="P709" s="74"/>
      <c r="Q709" s="98"/>
      <c r="R709" s="74"/>
      <c r="S709" s="105" t="s">
        <v>34</v>
      </c>
      <c r="T709" s="106"/>
      <c r="U709" s="105"/>
      <c r="V709" s="105" t="s">
        <v>34</v>
      </c>
      <c r="W709" s="106"/>
      <c r="X709" s="105"/>
      <c r="Y709" s="105" t="s">
        <v>34</v>
      </c>
      <c r="Z709" s="98" t="s">
        <v>34</v>
      </c>
      <c r="AA709" s="115"/>
      <c r="AB709" s="106" t="s">
        <v>34</v>
      </c>
      <c r="AC709" s="116"/>
      <c r="AE709" s="114">
        <v>265.488465374555</v>
      </c>
      <c r="AF709" s="114">
        <v>130.326741771243</v>
      </c>
      <c r="AG709" s="135"/>
    </row>
    <row r="710" spans="1:33" ht="15" customHeight="1">
      <c r="A710" s="73">
        <v>41526</v>
      </c>
      <c r="B710" s="74" t="s">
        <v>449</v>
      </c>
      <c r="C710" s="86" t="s">
        <v>29</v>
      </c>
      <c r="D710" s="87" t="s">
        <v>41</v>
      </c>
      <c r="E710" s="87" t="s">
        <v>80</v>
      </c>
      <c r="F710" s="9" t="s">
        <v>80</v>
      </c>
      <c r="G710" s="9" t="s">
        <v>346</v>
      </c>
      <c r="H710" s="87" t="s">
        <v>34</v>
      </c>
      <c r="I710" s="9" t="s">
        <v>34</v>
      </c>
      <c r="J710" s="98">
        <f t="normal">IF(AE710="-","-",(AE710/AG710)*$AI$1)</f>
        <v>181.568791709531</v>
      </c>
      <c r="K710" s="98">
        <f t="normal">MAX(J710:J712)</f>
        <v>202.36143472796</v>
      </c>
      <c r="L710" s="74">
        <f t="normal">IF(A710=0,"",(K710-K711)/K711)</f>
        <v>0.236399194838065</v>
      </c>
      <c r="M710" s="98">
        <f t="normal">IF(J710="-","-",AVERAGE(J710:J712))</f>
        <v>182.533403018472</v>
      </c>
      <c r="N710" s="98">
        <f t="normal">IF(AF710="-","-",(AF710/AG710)*$AI$1)</f>
        <v>80.5798749790101</v>
      </c>
      <c r="O710" s="98">
        <f t="normal">MAX(N710:N712)</f>
        <v>82.6266335225591</v>
      </c>
      <c r="P710" s="74">
        <f t="normal">IF(A710=0,"",(O710-O711)/O711)</f>
        <v>0.326387097878751</v>
      </c>
      <c r="Q710" s="98">
        <f t="normal">IF(N710="-","-",AVERAGE(N710:N712))</f>
        <v>75.1670059635991</v>
      </c>
      <c r="R710" s="74">
        <f t="normal">IF(Q710="-","-",Q710/M710)</f>
        <v>0.411798633677982</v>
      </c>
      <c r="S710" s="105">
        <v>11.1144787295786</v>
      </c>
      <c r="T710" s="106">
        <f t="normal">AVERAGE(S710:S712)*10</f>
        <v>111.144787295786</v>
      </c>
      <c r="U710" s="105">
        <f t="normal">((LARGE(S710:S712,1))-(SMALL(S710:S712,1)))/(((LARGE(S710:S712,1))+(SMALL(S710:S712,1)))/2)*100</f>
        <v>0</v>
      </c>
      <c r="V710" s="105">
        <v>80.6224689743536</v>
      </c>
      <c r="W710" s="106">
        <f t="normal">AVERAGE(V710:V712)*10</f>
        <v>806.224689743536</v>
      </c>
      <c r="X710" s="105">
        <f t="normal">((LARGE(V710:V712,1))-(SMALL(V710:V712,1)))/(((LARGE(V710:V712,1))+(SMALL(V710:V712,1)))/2)*100</f>
        <v>0</v>
      </c>
      <c r="Y710" s="105">
        <f t="normal">100-V710</f>
        <v>19.3775310256464</v>
      </c>
      <c r="Z710" s="98" t="s">
        <v>34</v>
      </c>
      <c r="AA710" s="115" t="str">
        <f t="normal">IF(Z710="-","-",AVERAGE(Z710:Z712))</f>
        <v>-</v>
      </c>
      <c r="AB710" s="106" t="s">
        <v>34</v>
      </c>
      <c r="AC710" s="116" t="str">
        <f t="shared" ref="AC710" si="253">IF(AB710="-","-",AVERAGE(AB710:AB712))</f>
        <v>-</v>
      </c>
      <c r="AE710" s="114">
        <v>169.077531316922</v>
      </c>
      <c r="AF710" s="114">
        <v>75.0362780244356</v>
      </c>
      <c r="AG710" s="135">
        <v>1.0057</v>
      </c>
    </row>
    <row r="711" spans="1:33" ht="15" customHeight="1">
      <c r="A711" s="73"/>
      <c r="B711" s="74" t="s">
        <v>449</v>
      </c>
      <c r="C711" s="89"/>
      <c r="D711" s="15"/>
      <c r="E711" s="15"/>
      <c r="F711" s="9"/>
      <c r="G711" s="9"/>
      <c r="H711" s="15"/>
      <c r="I711" s="9"/>
      <c r="J711" s="98">
        <f t="normal">IF(AE711="-","-",(AE711/AG710)*$AI$1)</f>
        <v>163.669982617923</v>
      </c>
      <c r="K711" s="98">
        <f t="normal">MIN(J710:J712)</f>
        <v>163.669982617923</v>
      </c>
      <c r="L711" s="74"/>
      <c r="M711" s="98"/>
      <c r="N711" s="98">
        <f t="normal">IF(AF711="-","-",(AF711/AG710)*$AI$1)</f>
        <v>62.2945093892283</v>
      </c>
      <c r="O711" s="98">
        <f t="normal">MIN(N710:N712)</f>
        <v>62.2945093892283</v>
      </c>
      <c r="P711" s="74"/>
      <c r="Q711" s="98"/>
      <c r="R711" s="74"/>
      <c r="S711" s="105" t="s">
        <v>34</v>
      </c>
      <c r="T711" s="106"/>
      <c r="U711" s="105"/>
      <c r="V711" s="105" t="s">
        <v>34</v>
      </c>
      <c r="W711" s="106"/>
      <c r="X711" s="105"/>
      <c r="Y711" s="105" t="s">
        <v>34</v>
      </c>
      <c r="Z711" s="98" t="s">
        <v>34</v>
      </c>
      <c r="AA711" s="115"/>
      <c r="AB711" s="106" t="s">
        <v>34</v>
      </c>
      <c r="AC711" s="116"/>
      <c r="AE711" s="114">
        <v>152.410093998931</v>
      </c>
      <c r="AF711" s="114">
        <v>58.0088778636545</v>
      </c>
      <c r="AG711" s="135"/>
    </row>
    <row r="712" spans="1:33" ht="15" customHeight="1">
      <c r="A712" s="73"/>
      <c r="B712" s="74" t="s">
        <v>449</v>
      </c>
      <c r="C712" s="91"/>
      <c r="D712" s="18"/>
      <c r="E712" s="18"/>
      <c r="F712" s="9"/>
      <c r="G712" s="9"/>
      <c r="H712" s="18"/>
      <c r="I712" s="9"/>
      <c r="J712" s="98">
        <f t="normal">IF(AE712="-","-",(AE712/AG710)*$AI$1)</f>
        <v>202.36143472796</v>
      </c>
      <c r="K712" s="98"/>
      <c r="L712" s="74"/>
      <c r="M712" s="98"/>
      <c r="N712" s="98">
        <f t="normal">IF(AF712="-","-",(AF712/AG710)*$AI$1)</f>
        <v>82.6266335225591</v>
      </c>
      <c r="O712" s="98"/>
      <c r="P712" s="74"/>
      <c r="Q712" s="98"/>
      <c r="R712" s="74"/>
      <c r="S712" s="105" t="s">
        <v>34</v>
      </c>
      <c r="T712" s="106"/>
      <c r="U712" s="105"/>
      <c r="V712" s="105" t="s">
        <v>34</v>
      </c>
      <c r="W712" s="106"/>
      <c r="X712" s="105"/>
      <c r="Y712" s="105" t="s">
        <v>34</v>
      </c>
      <c r="Z712" s="98" t="s">
        <v>34</v>
      </c>
      <c r="AA712" s="115"/>
      <c r="AB712" s="106" t="s">
        <v>34</v>
      </c>
      <c r="AC712" s="116"/>
      <c r="AE712" s="114">
        <v>188.439717505472</v>
      </c>
      <c r="AF712" s="114">
        <v>76.9422271607756</v>
      </c>
      <c r="AG712" s="135"/>
    </row>
    <row r="713" spans="1:33" ht="15" customHeight="1">
      <c r="A713" s="73">
        <v>41526</v>
      </c>
      <c r="B713" s="74" t="s">
        <v>450</v>
      </c>
      <c r="C713" s="75" t="s">
        <v>29</v>
      </c>
      <c r="D713" s="9" t="s">
        <v>41</v>
      </c>
      <c r="E713" s="9" t="s">
        <v>80</v>
      </c>
      <c r="F713" s="9" t="s">
        <v>80</v>
      </c>
      <c r="G713" s="9" t="s">
        <v>346</v>
      </c>
      <c r="H713" s="9" t="s">
        <v>34</v>
      </c>
      <c r="I713" s="9" t="s">
        <v>34</v>
      </c>
      <c r="J713" s="98">
        <f t="normal">IF(AE713="-","-",(AE713/AG713)*$AI$1)</f>
        <v>0</v>
      </c>
      <c r="K713" s="98">
        <f t="normal">MAX(J713:J715)</f>
        <v>268.196031395845</v>
      </c>
      <c r="L713" s="74" t="e">
        <v>#DIV/0!</v>
      </c>
      <c r="M713" s="98">
        <f t="normal">IF(J713="-","-",AVERAGE(J713:J715))</f>
        <v>162.870303272431</v>
      </c>
      <c r="N713" s="98">
        <f t="normal">IF(AF713="-","-",(AF713/AG713)*$AI$1)</f>
        <v>0</v>
      </c>
      <c r="O713" s="98">
        <f t="normal">MAX(N713:N715)</f>
        <v>137.591513181876</v>
      </c>
      <c r="P713" s="74" t="e">
        <v>#DIV/0!</v>
      </c>
      <c r="Q713" s="98">
        <f t="normal">IF(N713="-","-",AVERAGE(N713:N715))</f>
        <v>80.5005099079299</v>
      </c>
      <c r="R713" s="74">
        <f t="normal">IF(Q713="-","-",Q713/M713)</f>
        <v>0.49426143557477</v>
      </c>
      <c r="S713" s="105">
        <v>5.94985003790203</v>
      </c>
      <c r="T713" s="106">
        <f t="normal">AVERAGE(S713:S715)*10</f>
        <v>59.4985003790203</v>
      </c>
      <c r="U713" s="105">
        <f t="normal">((LARGE(S713:S715,1))-(SMALL(S713:S715,1)))/(((LARGE(S713:S715,1))+(SMALL(S713:S715,1)))/2)*100</f>
        <v>0</v>
      </c>
      <c r="V713" s="105">
        <v>75.8050284994493</v>
      </c>
      <c r="W713" s="106">
        <f t="normal">AVERAGE(V713:V715)*10</f>
        <v>758.050284994493</v>
      </c>
      <c r="X713" s="105">
        <f t="normal">((LARGE(V713:V715,1))-(SMALL(V713:V715,1)))/(((LARGE(V713:V715,1))+(SMALL(V713:V715,1)))/2)*100</f>
        <v>0</v>
      </c>
      <c r="Y713" s="105">
        <f t="normal">100-V713</f>
        <v>24.1949715005507</v>
      </c>
      <c r="Z713" s="98" t="s">
        <v>34</v>
      </c>
      <c r="AA713" s="115" t="str">
        <f t="normal">IF(Z713="-","-",AVERAGE(Z713:Z715))</f>
        <v>-</v>
      </c>
      <c r="AB713" s="106" t="s">
        <v>34</v>
      </c>
      <c r="AC713" s="116" t="str">
        <f t="shared" ref="AC713" si="254">IF(AB713="-","-",AVERAGE(AB713:AB715))</f>
        <v>-</v>
      </c>
      <c r="AE713" s="114">
        <v>0</v>
      </c>
      <c r="AF713" s="114">
        <v>0</v>
      </c>
      <c r="AG713" s="135">
        <v>1.0057</v>
      </c>
    </row>
    <row r="714" spans="1:33" ht="15" customHeight="1">
      <c r="A714" s="73"/>
      <c r="B714" s="74" t="s">
        <v>450</v>
      </c>
      <c r="C714" s="75"/>
      <c r="D714" s="9"/>
      <c r="E714" s="9"/>
      <c r="F714" s="9"/>
      <c r="G714" s="9"/>
      <c r="H714" s="9"/>
      <c r="I714" s="9"/>
      <c r="J714" s="98">
        <f t="normal">IF(AE714="-","-",(AE714/AG713)*$AI$1)</f>
        <v>220.414878421447</v>
      </c>
      <c r="K714" s="98">
        <f t="normal">MIN(J713:J715)</f>
        <v>0</v>
      </c>
      <c r="L714" s="74"/>
      <c r="M714" s="98"/>
      <c r="N714" s="98">
        <f t="normal">IF(AF714="-","-",(AF714/AG713)*$AI$1)</f>
        <v>103.910016541914</v>
      </c>
      <c r="O714" s="98">
        <f t="normal">MIN(N713:N715)</f>
        <v>0</v>
      </c>
      <c r="P714" s="74"/>
      <c r="Q714" s="98"/>
      <c r="R714" s="74"/>
      <c r="S714" s="105" t="s">
        <v>34</v>
      </c>
      <c r="T714" s="106"/>
      <c r="U714" s="105"/>
      <c r="V714" s="105" t="s">
        <v>34</v>
      </c>
      <c r="W714" s="106"/>
      <c r="X714" s="105"/>
      <c r="Y714" s="105" t="s">
        <v>34</v>
      </c>
      <c r="Z714" s="98" t="s">
        <v>34</v>
      </c>
      <c r="AA714" s="115"/>
      <c r="AB714" s="106" t="s">
        <v>34</v>
      </c>
      <c r="AC714" s="116"/>
      <c r="AE714" s="114">
        <v>205.251151137453</v>
      </c>
      <c r="AF714" s="114">
        <v>96.761392255743</v>
      </c>
      <c r="AG714" s="135"/>
    </row>
    <row r="715" spans="1:33" ht="15" customHeight="1">
      <c r="A715" s="73"/>
      <c r="B715" s="74" t="s">
        <v>450</v>
      </c>
      <c r="C715" s="75"/>
      <c r="D715" s="9"/>
      <c r="E715" s="9"/>
      <c r="F715" s="9"/>
      <c r="G715" s="9"/>
      <c r="H715" s="9"/>
      <c r="I715" s="9"/>
      <c r="J715" s="98">
        <f t="normal">IF(AE715="-","-",(AE715/AG713)*$AI$1)</f>
        <v>268.196031395845</v>
      </c>
      <c r="K715" s="98"/>
      <c r="L715" s="74"/>
      <c r="M715" s="98"/>
      <c r="N715" s="98">
        <f t="normal">IF(AF715="-","-",(AF715/AG713)*$AI$1)</f>
        <v>137.591513181876</v>
      </c>
      <c r="O715" s="98"/>
      <c r="P715" s="74"/>
      <c r="Q715" s="98"/>
      <c r="R715" s="74"/>
      <c r="S715" s="105" t="s">
        <v>34</v>
      </c>
      <c r="T715" s="106"/>
      <c r="U715" s="105"/>
      <c r="V715" s="105" t="s">
        <v>34</v>
      </c>
      <c r="W715" s="106"/>
      <c r="X715" s="105"/>
      <c r="Y715" s="105" t="s">
        <v>34</v>
      </c>
      <c r="Z715" s="98" t="s">
        <v>34</v>
      </c>
      <c r="AA715" s="115"/>
      <c r="AB715" s="106" t="s">
        <v>34</v>
      </c>
      <c r="AC715" s="116"/>
      <c r="AE715" s="114">
        <v>249.745137754446</v>
      </c>
      <c r="AF715" s="114">
        <v>128.12572667316</v>
      </c>
      <c r="AG715" s="135"/>
    </row>
    <row r="716" spans="1:33" ht="15" customHeight="1">
      <c r="A716" s="73">
        <v>41526</v>
      </c>
      <c r="B716" s="74" t="s">
        <v>451</v>
      </c>
      <c r="C716" s="75" t="s">
        <v>29</v>
      </c>
      <c r="D716" s="9" t="s">
        <v>41</v>
      </c>
      <c r="E716" s="9" t="s">
        <v>80</v>
      </c>
      <c r="F716" s="9" t="s">
        <v>80</v>
      </c>
      <c r="G716" s="9" t="s">
        <v>346</v>
      </c>
      <c r="H716" s="9" t="s">
        <v>34</v>
      </c>
      <c r="I716" s="9" t="s">
        <v>34</v>
      </c>
      <c r="J716" s="98">
        <f t="normal">IF(AE716="-","-",(AE716/AG716)*$AI$1)</f>
        <v>85.211237104388</v>
      </c>
      <c r="K716" s="98">
        <f t="normal">MAX(J716:J718)</f>
        <v>85.211237104388</v>
      </c>
      <c r="L716" s="74" t="e">
        <v>#DIV/0!</v>
      </c>
      <c r="M716" s="98">
        <f t="normal">IF(J716="-","-",AVERAGE(J716:J718))</f>
        <v>28.4037457014627</v>
      </c>
      <c r="N716" s="98">
        <f t="normal">IF(AF716="-","-",(AF716/AG716)*$AI$1)</f>
        <v>16.8861614900354</v>
      </c>
      <c r="O716" s="98">
        <f t="normal">MAX(N716:N718)</f>
        <v>16.8861614900354</v>
      </c>
      <c r="P716" s="74" t="e">
        <v>#DIV/0!</v>
      </c>
      <c r="Q716" s="98">
        <f t="normal">IF(N716="-","-",AVERAGE(N716:N718))</f>
        <v>5.62872049667846</v>
      </c>
      <c r="R716" s="74">
        <f t="normal">IF(Q716="-","-",Q716/M716)</f>
        <v>0.198168247098079</v>
      </c>
      <c r="S716" s="105">
        <v>8.45294905004893</v>
      </c>
      <c r="T716" s="106">
        <f t="normal">AVERAGE(S716:S718)*10</f>
        <v>84.5294905004893</v>
      </c>
      <c r="U716" s="105">
        <f t="normal">((LARGE(S716:S718,1))-(SMALL(S716:S718,1)))/(((LARGE(S716:S718,1))+(SMALL(S716:S718,1)))/2)*100</f>
        <v>0</v>
      </c>
      <c r="V716" s="105">
        <v>78.8750126273093</v>
      </c>
      <c r="W716" s="106">
        <f t="normal">AVERAGE(V716:V718)*10</f>
        <v>788.750126273093</v>
      </c>
      <c r="X716" s="105">
        <f t="normal">((LARGE(V716:V718,1))-(SMALL(V716:V718,1)))/(((LARGE(V716:V718,1))+(SMALL(V716:V718,1)))/2)*100</f>
        <v>0</v>
      </c>
      <c r="Y716" s="105">
        <f t="normal">100-V716</f>
        <v>21.1249873726907</v>
      </c>
      <c r="Z716" s="98" t="s">
        <v>34</v>
      </c>
      <c r="AA716" s="115" t="str">
        <f t="normal">IF(Z716="-","-",AVERAGE(Z716:Z718))</f>
        <v>-</v>
      </c>
      <c r="AB716" s="106" t="s">
        <v>34</v>
      </c>
      <c r="AC716" s="116" t="str">
        <f t="shared" ref="AC716" si="255">IF(AB716="-","-",AVERAGE(AB716:AB718))</f>
        <v>-</v>
      </c>
      <c r="AE716" s="114">
        <v>79.3490195887806</v>
      </c>
      <c r="AF716" s="114">
        <v>15.7244561208598</v>
      </c>
      <c r="AG716" s="135">
        <v>1.0057</v>
      </c>
    </row>
    <row r="717" spans="1:33" ht="15" customHeight="1">
      <c r="A717" s="73"/>
      <c r="B717" s="74" t="s">
        <v>451</v>
      </c>
      <c r="C717" s="75"/>
      <c r="D717" s="9"/>
      <c r="E717" s="9"/>
      <c r="F717" s="9"/>
      <c r="G717" s="9"/>
      <c r="H717" s="9"/>
      <c r="I717" s="9"/>
      <c r="J717" s="98">
        <f t="normal">IF(AE717="-","-",(AE717/AG716)*$AI$1)</f>
        <v>0</v>
      </c>
      <c r="K717" s="98">
        <f t="normal">MIN(J716:J718)</f>
        <v>0</v>
      </c>
      <c r="L717" s="74"/>
      <c r="M717" s="98"/>
      <c r="N717" s="98">
        <f t="normal">IF(AF717="-","-",(AF717/AG716)*$AI$1)</f>
        <v>0</v>
      </c>
      <c r="O717" s="98">
        <f t="normal">MIN(N716:N718)</f>
        <v>0</v>
      </c>
      <c r="P717" s="74"/>
      <c r="Q717" s="98"/>
      <c r="R717" s="74"/>
      <c r="S717" s="105" t="s">
        <v>34</v>
      </c>
      <c r="T717" s="106"/>
      <c r="U717" s="105"/>
      <c r="V717" s="105" t="s">
        <v>34</v>
      </c>
      <c r="W717" s="106"/>
      <c r="X717" s="105"/>
      <c r="Y717" s="105" t="s">
        <v>34</v>
      </c>
      <c r="Z717" s="98" t="s">
        <v>34</v>
      </c>
      <c r="AA717" s="115"/>
      <c r="AB717" s="106" t="s">
        <v>34</v>
      </c>
      <c r="AC717" s="116"/>
      <c r="AE717" s="114">
        <v>0</v>
      </c>
      <c r="AF717" s="114">
        <v>0</v>
      </c>
      <c r="AG717" s="135"/>
    </row>
    <row r="718" spans="1:33" ht="15" customHeight="1">
      <c r="A718" s="73"/>
      <c r="B718" s="74" t="s">
        <v>451</v>
      </c>
      <c r="C718" s="75"/>
      <c r="D718" s="9"/>
      <c r="E718" s="9"/>
      <c r="F718" s="9"/>
      <c r="G718" s="9"/>
      <c r="H718" s="9"/>
      <c r="I718" s="9"/>
      <c r="J718" s="98">
        <f t="normal">IF(AE718="-","-",(AE718/AG716)*$AI$1)</f>
        <v>0</v>
      </c>
      <c r="K718" s="98"/>
      <c r="L718" s="74"/>
      <c r="M718" s="98"/>
      <c r="N718" s="98">
        <f t="normal">IF(AF718="-","-",(AF718/AG716)*$AI$1)</f>
        <v>0</v>
      </c>
      <c r="O718" s="98"/>
      <c r="P718" s="74"/>
      <c r="Q718" s="98"/>
      <c r="R718" s="74"/>
      <c r="S718" s="105" t="s">
        <v>34</v>
      </c>
      <c r="T718" s="106"/>
      <c r="U718" s="105"/>
      <c r="V718" s="105" t="s">
        <v>34</v>
      </c>
      <c r="W718" s="106"/>
      <c r="X718" s="105"/>
      <c r="Y718" s="105" t="s">
        <v>34</v>
      </c>
      <c r="Z718" s="98" t="s">
        <v>34</v>
      </c>
      <c r="AA718" s="115"/>
      <c r="AB718" s="106" t="s">
        <v>34</v>
      </c>
      <c r="AC718" s="116"/>
      <c r="AE718" s="114">
        <v>0</v>
      </c>
      <c r="AF718" s="114">
        <v>0</v>
      </c>
      <c r="AG718" s="135"/>
    </row>
    <row r="719" spans="1:33" ht="15" customHeight="1">
      <c r="A719" s="73">
        <v>41526</v>
      </c>
      <c r="B719" s="74" t="s">
        <v>452</v>
      </c>
      <c r="C719" s="86" t="s">
        <v>29</v>
      </c>
      <c r="D719" s="87" t="s">
        <v>41</v>
      </c>
      <c r="E719" s="87" t="s">
        <v>80</v>
      </c>
      <c r="F719" s="9" t="s">
        <v>80</v>
      </c>
      <c r="G719" s="9" t="s">
        <v>346</v>
      </c>
      <c r="H719" s="87" t="s">
        <v>34</v>
      </c>
      <c r="I719" s="9" t="s">
        <v>34</v>
      </c>
      <c r="J719" s="98">
        <f t="normal">IF(AE719="-","-",(AE719/AG719)*$AI$1)</f>
        <v>72.5379433026429</v>
      </c>
      <c r="K719" s="98">
        <f t="normal">MAX(J719:J721)</f>
        <v>75.6943551156632</v>
      </c>
      <c r="L719" s="74">
        <f t="normal">IF(A719=0,"",(K719-K720)/K720)</f>
        <v>0.105343103395383</v>
      </c>
      <c r="M719" s="98">
        <f t="normal">IF(J719="-","-",AVERAGE(J719:J721))</f>
        <v>72.2375713438242</v>
      </c>
      <c r="N719" s="98">
        <f t="normal">IF(AF719="-","-",(AF719/AG719)*$AI$1)</f>
        <v>9.52286638239592</v>
      </c>
      <c r="O719" s="98">
        <f t="normal">MAX(N719:N721)</f>
        <v>10.3462192225923</v>
      </c>
      <c r="P719" s="74">
        <f t="normal">IF(A719=0,"",(O719-O720)/O720)</f>
        <v>0.0864606104017606</v>
      </c>
      <c r="Q719" s="98">
        <f t="normal">IF(N719="-","-",AVERAGE(N719:N721))</f>
        <v>9.95342123246135</v>
      </c>
      <c r="R719" s="74">
        <f t="normal">IF(Q719="-","-",Q719/M719)</f>
        <v>0.137787318251423</v>
      </c>
      <c r="S719" s="105">
        <v>11.1144787295786</v>
      </c>
      <c r="T719" s="106">
        <f t="normal">AVERAGE(S719:S721)*10</f>
        <v>111.144787295786</v>
      </c>
      <c r="U719" s="105">
        <f t="normal">((LARGE(S719:S721,1))-(SMALL(S719:S721,1)))/(((LARGE(S719:S721,1))+(SMALL(S719:S721,1)))/2)*100</f>
        <v>0</v>
      </c>
      <c r="V719" s="105">
        <v>80.6224689743536</v>
      </c>
      <c r="W719" s="106">
        <f t="normal">AVERAGE(V719:V721)*10</f>
        <v>806.224689743536</v>
      </c>
      <c r="X719" s="105">
        <f t="normal">((LARGE(V719:V721,1))-(SMALL(V719:V721,1)))/(((LARGE(V719:V721,1))+(SMALL(V719:V721,1)))/2)*100</f>
        <v>0</v>
      </c>
      <c r="Y719" s="105">
        <f t="normal">100-V719</f>
        <v>19.3775310256464</v>
      </c>
      <c r="Z719" s="98" t="s">
        <v>34</v>
      </c>
      <c r="AA719" s="115" t="str">
        <f t="normal">IF(Z719="-","-",AVERAGE(Z719:Z721))</f>
        <v>-</v>
      </c>
      <c r="AB719" s="106" t="s">
        <v>34</v>
      </c>
      <c r="AC719" s="116" t="str">
        <f t="shared" ref="AC719" si="256">IF(AB719="-","-",AVERAGE(AB719:AB721))</f>
        <v>-</v>
      </c>
      <c r="AE719" s="114">
        <v>67.5476014624703</v>
      </c>
      <c r="AF719" s="114">
        <v>8.86772844516257</v>
      </c>
      <c r="AG719" s="135">
        <v>1.0057</v>
      </c>
    </row>
    <row r="720" spans="1:33" ht="15" customHeight="1">
      <c r="A720" s="73"/>
      <c r="B720" s="74" t="s">
        <v>452</v>
      </c>
      <c r="C720" s="89"/>
      <c r="D720" s="15"/>
      <c r="E720" s="15"/>
      <c r="F720" s="9"/>
      <c r="G720" s="9"/>
      <c r="H720" s="15"/>
      <c r="I720" s="9"/>
      <c r="J720" s="98">
        <f t="normal">IF(AE720="-","-",(AE720/AG719)*$AI$1)</f>
        <v>68.4804156131666</v>
      </c>
      <c r="K720" s="98">
        <f t="normal">MIN(J719:J721)</f>
        <v>68.4804156131666</v>
      </c>
      <c r="L720" s="74"/>
      <c r="M720" s="98"/>
      <c r="N720" s="98">
        <f t="normal">IF(AF720="-","-",(AF720/AG719)*$AI$1)</f>
        <v>9.99117809239587</v>
      </c>
      <c r="O720" s="98">
        <f t="normal">MIN(N719:N721)</f>
        <v>9.52286638239592</v>
      </c>
      <c r="P720" s="74"/>
      <c r="Q720" s="98"/>
      <c r="R720" s="74"/>
      <c r="S720" s="105" t="s">
        <v>34</v>
      </c>
      <c r="T720" s="106"/>
      <c r="U720" s="105"/>
      <c r="V720" s="105" t="s">
        <v>34</v>
      </c>
      <c r="W720" s="106"/>
      <c r="X720" s="105"/>
      <c r="Y720" s="105" t="s">
        <v>34</v>
      </c>
      <c r="Z720" s="98" t="s">
        <v>34</v>
      </c>
      <c r="AA720" s="115"/>
      <c r="AB720" s="106" t="s">
        <v>34</v>
      </c>
      <c r="AC720" s="116"/>
      <c r="AE720" s="114">
        <v>63.7692166501497</v>
      </c>
      <c r="AF720" s="114">
        <v>9.30382204400234</v>
      </c>
      <c r="AG720" s="135"/>
    </row>
    <row r="721" spans="1:33" ht="15" customHeight="1">
      <c r="A721" s="73"/>
      <c r="B721" s="74" t="s">
        <v>452</v>
      </c>
      <c r="C721" s="91"/>
      <c r="D721" s="18"/>
      <c r="E721" s="18"/>
      <c r="F721" s="9"/>
      <c r="G721" s="9"/>
      <c r="H721" s="18"/>
      <c r="I721" s="9"/>
      <c r="J721" s="98">
        <f t="normal">IF(AE721="-","-",(AE721/AG719)*$AI$1)</f>
        <v>75.6943551156632</v>
      </c>
      <c r="K721" s="98"/>
      <c r="L721" s="74"/>
      <c r="M721" s="98"/>
      <c r="N721" s="98">
        <f t="normal">IF(AF721="-","-",(AF721/AG719)*$AI$1)</f>
        <v>10.3462192225923</v>
      </c>
      <c r="O721" s="98"/>
      <c r="P721" s="74"/>
      <c r="Q721" s="98"/>
      <c r="R721" s="74"/>
      <c r="S721" s="105" t="s">
        <v>34</v>
      </c>
      <c r="T721" s="106"/>
      <c r="U721" s="105"/>
      <c r="V721" s="105" t="s">
        <v>34</v>
      </c>
      <c r="W721" s="106"/>
      <c r="X721" s="105"/>
      <c r="Y721" s="105" t="s">
        <v>34</v>
      </c>
      <c r="Z721" s="98" t="s">
        <v>34</v>
      </c>
      <c r="AA721" s="115"/>
      <c r="AB721" s="106" t="s">
        <v>34</v>
      </c>
      <c r="AC721" s="116"/>
      <c r="AE721" s="114">
        <v>70.486863833169</v>
      </c>
      <c r="AF721" s="114">
        <v>9.63443765940838</v>
      </c>
      <c r="AG721" s="135"/>
    </row>
    <row r="722" spans="1:33" s="44" customFormat="1" ht="15" customHeight="1">
      <c r="A722" s="60">
        <v>41281</v>
      </c>
      <c r="B722" s="61" t="s">
        <v>453</v>
      </c>
      <c r="C722" s="62" t="s">
        <v>29</v>
      </c>
      <c r="D722" s="63" t="s">
        <v>30</v>
      </c>
      <c r="E722" s="63" t="s">
        <v>31</v>
      </c>
      <c r="F722" s="63" t="s">
        <v>32</v>
      </c>
      <c r="G722" s="63" t="s">
        <v>33</v>
      </c>
      <c r="H722" s="63" t="s">
        <v>34</v>
      </c>
      <c r="I722" s="63" t="s">
        <v>34</v>
      </c>
      <c r="J722" s="94" t="str">
        <f t="normal">IF(AE722="-","-",(AE722/AG722)*$AI$1)</f>
        <v>-</v>
      </c>
      <c r="K722" s="94">
        <f t="normal">MAX(J722:J724)</f>
        <v>0</v>
      </c>
      <c r="L722" s="61" t="e">
        <v>#DIV/0!</v>
      </c>
      <c r="M722" s="94" t="str">
        <f t="normal">IF(J722="-","-",AVERAGE(J722:J724))</f>
        <v>-</v>
      </c>
      <c r="N722" s="94" t="str">
        <f t="normal">IF(AF722="-","-",(AF722/AG722)*$AI$1)</f>
        <v>-</v>
      </c>
      <c r="O722" s="94">
        <f t="normal">MAX(N722:N724)</f>
        <v>0</v>
      </c>
      <c r="P722" s="61" t="e">
        <v>#DIV/0!</v>
      </c>
      <c r="Q722" s="94" t="str">
        <f t="normal">IF(N722="-","-",AVERAGE(N722:N724))</f>
        <v>-</v>
      </c>
      <c r="R722" s="61" t="str">
        <f t="normal">IF(Q722="-","-",Q722/M722)</f>
        <v>-</v>
      </c>
      <c r="S722" s="101"/>
      <c r="T722" s="102" t="e">
        <v>#DIV/0!</v>
      </c>
      <c r="U722" s="101" t="e">
        <v>#NUM!</v>
      </c>
      <c r="V722" s="101"/>
      <c r="W722" s="102" t="e">
        <v>#DIV/0!</v>
      </c>
      <c r="X722" s="101" t="e">
        <v>#NUM!</v>
      </c>
      <c r="Y722" s="101"/>
      <c r="Z722" s="94" t="s">
        <v>34</v>
      </c>
      <c r="AA722" s="111" t="str">
        <f t="normal">IF(Z722="-","-",AVERAGE(Z722:Z724))</f>
        <v>-</v>
      </c>
      <c r="AB722" s="102" t="s">
        <v>34</v>
      </c>
      <c r="AC722" s="112" t="str">
        <f t="shared" ref="AC722" si="257">IF(AB722="-","-",AVERAGE(AB722:AB724))</f>
        <v>-</v>
      </c>
      <c r="AD722" s="113"/>
      <c r="AE722" s="94" t="s">
        <v>34</v>
      </c>
      <c r="AF722" s="94" t="s">
        <v>34</v>
      </c>
      <c r="AG722" s="134">
        <v>1.0057</v>
      </c>
    </row>
    <row r="723" spans="1:33" s="44" customFormat="1" customHeight="0">
      <c r="A723" s="60"/>
      <c r="B723" s="61" t="s">
        <v>453</v>
      </c>
      <c r="C723" s="62"/>
      <c r="D723" s="63"/>
      <c r="E723" s="63"/>
      <c r="F723" s="63"/>
      <c r="G723" s="63"/>
      <c r="H723" s="63"/>
      <c r="I723" s="63"/>
      <c r="J723" s="94" t="str">
        <f t="normal">IF(AE723="-","-",(AE723/AG722)*$AI$1)</f>
        <v>-</v>
      </c>
      <c r="K723" s="94">
        <f t="normal">MIN(J722:J724)</f>
        <v>0</v>
      </c>
      <c r="L723" s="61"/>
      <c r="M723" s="94"/>
      <c r="N723" s="94" t="str">
        <f t="normal">IF(AF723="-","-",(AF723/AG722)*$AI$1)</f>
        <v>-</v>
      </c>
      <c r="O723" s="94">
        <f t="normal">MIN(N722:N724)</f>
        <v>0</v>
      </c>
      <c r="P723" s="61"/>
      <c r="Q723" s="94"/>
      <c r="R723" s="61"/>
      <c r="S723" s="101"/>
      <c r="T723" s="102"/>
      <c r="U723" s="101"/>
      <c r="V723" s="101"/>
      <c r="W723" s="102"/>
      <c r="X723" s="101"/>
      <c r="Y723" s="101"/>
      <c r="Z723" s="94" t="s">
        <v>34</v>
      </c>
      <c r="AA723" s="111"/>
      <c r="AB723" s="102" t="s">
        <v>34</v>
      </c>
      <c r="AC723" s="112"/>
      <c r="AD723" s="113"/>
      <c r="AE723" s="94" t="s">
        <v>34</v>
      </c>
      <c r="AF723" s="94" t="s">
        <v>34</v>
      </c>
      <c r="AG723" s="134"/>
    </row>
    <row r="724" spans="1:33" s="44" customFormat="1" customHeight="0">
      <c r="A724" s="60"/>
      <c r="B724" s="61" t="s">
        <v>453</v>
      </c>
      <c r="C724" s="62"/>
      <c r="D724" s="63"/>
      <c r="E724" s="63"/>
      <c r="F724" s="63"/>
      <c r="G724" s="63"/>
      <c r="H724" s="63"/>
      <c r="I724" s="63"/>
      <c r="J724" s="94" t="str">
        <f t="normal">IF(AE724="-","-",(AE724/AG722)*$AI$1)</f>
        <v>-</v>
      </c>
      <c r="K724" s="94"/>
      <c r="L724" s="61"/>
      <c r="M724" s="94"/>
      <c r="N724" s="94" t="str">
        <f t="normal">IF(AF724="-","-",(AF724/AG722)*$AI$1)</f>
        <v>-</v>
      </c>
      <c r="O724" s="94"/>
      <c r="P724" s="61"/>
      <c r="Q724" s="94"/>
      <c r="R724" s="61"/>
      <c r="S724" s="101"/>
      <c r="T724" s="102"/>
      <c r="U724" s="101"/>
      <c r="V724" s="101"/>
      <c r="W724" s="102"/>
      <c r="X724" s="101"/>
      <c r="Y724" s="101"/>
      <c r="Z724" s="94" t="s">
        <v>34</v>
      </c>
      <c r="AA724" s="111"/>
      <c r="AB724" s="102" t="s">
        <v>34</v>
      </c>
      <c r="AC724" s="112"/>
      <c r="AD724" s="113"/>
      <c r="AE724" s="94" t="s">
        <v>34</v>
      </c>
      <c r="AF724" s="94" t="s">
        <v>34</v>
      </c>
      <c r="AG724" s="134"/>
    </row>
    <row r="725" spans="1:33" s="44" customFormat="1" ht="15" customHeight="1">
      <c r="A725" s="60">
        <v>41281</v>
      </c>
      <c r="B725" s="61" t="s">
        <v>454</v>
      </c>
      <c r="C725" s="62" t="s">
        <v>29</v>
      </c>
      <c r="D725" s="63" t="s">
        <v>30</v>
      </c>
      <c r="E725" s="63" t="s">
        <v>31</v>
      </c>
      <c r="F725" s="63" t="s">
        <v>37</v>
      </c>
      <c r="G725" s="63" t="s">
        <v>140</v>
      </c>
      <c r="H725" s="63" t="s">
        <v>34</v>
      </c>
      <c r="I725" s="63" t="s">
        <v>34</v>
      </c>
      <c r="J725" s="94">
        <f t="normal">IF(AE725="-","-",(AE725/AG725)*$AI$1)</f>
        <v>454.994567450566</v>
      </c>
      <c r="K725" s="94">
        <f t="normal">MAX(J725:J727)</f>
        <v>474.099875577937</v>
      </c>
      <c r="L725" s="61">
        <f t="normal">IF(A725=0,"",(K725-K726)/K726)</f>
        <v>0.0419901895409913</v>
      </c>
      <c r="M725" s="94">
        <f t="normal">IF(J725="-","-",AVERAGE(J725:J727))</f>
        <v>465.009672511164</v>
      </c>
      <c r="N725" s="94">
        <f t="normal">IF(AF725="-","-",(AF725/AG725)*$AI$1)</f>
        <v>315.050287445896</v>
      </c>
      <c r="O725" s="94">
        <f t="normal">MAX(N725:N727)</f>
        <v>318.454603882624</v>
      </c>
      <c r="P725" s="61">
        <f t="normal">IF(A725=0,"",(O725-O726)/O726)</f>
        <v>0.0178588978785538</v>
      </c>
      <c r="Q725" s="94">
        <f t="normal">IF(N725="-","-",AVERAGE(N725:N727))</f>
        <v>315.457344293537</v>
      </c>
      <c r="R725" s="61">
        <f t="normal">IF(Q725="-","-",Q725/M725)</f>
        <v>0.678388779721487</v>
      </c>
      <c r="S725" s="101">
        <v>94.6</v>
      </c>
      <c r="T725" s="102">
        <f t="normal">AVERAGE(S725:S727)*10</f>
        <v>946.433333333333</v>
      </c>
      <c r="U725" s="101">
        <f t="normal">((LARGE(S725:S727,1))-(SMALL(S725:S727,1)))/(((LARGE(S725:S727,1))+(SMALL(S725:S727,1)))/2)*100</f>
        <v>0.0950921865920053</v>
      </c>
      <c r="V725" s="101">
        <v>99.99</v>
      </c>
      <c r="W725" s="102">
        <f t="normal">AVERAGE(V725:V727)*10</f>
        <v>999.9</v>
      </c>
      <c r="X725" s="101">
        <f t="normal">((LARGE(V725:V727,1))-(SMALL(V725:V727,1)))/(((LARGE(V725:V727,1))+(SMALL(V725:V727,1)))/2)*100</f>
        <v>0</v>
      </c>
      <c r="Y725" s="101">
        <v>0.01</v>
      </c>
      <c r="Z725" s="94" t="s">
        <v>34</v>
      </c>
      <c r="AA725" s="111" t="str">
        <f t="normal">IF(Z725="-","-",AVERAGE(Z725:Z727))</f>
        <v>-</v>
      </c>
      <c r="AB725" s="102" t="s">
        <v>34</v>
      </c>
      <c r="AC725" s="112" t="str">
        <f t="shared" ref="AC725" si="258">IF(AB725="-","-",AVERAGE(AB725:AB727))</f>
        <v>-</v>
      </c>
      <c r="AD725" s="113"/>
      <c r="AE725" s="94">
        <v>423.692626375032</v>
      </c>
      <c r="AF725" s="94">
        <v>293.375994522535</v>
      </c>
      <c r="AG725" s="134">
        <v>1.0057</v>
      </c>
    </row>
    <row r="726" spans="1:33" s="44" customFormat="1" customHeight="0">
      <c r="A726" s="60"/>
      <c r="B726" s="61" t="s">
        <v>454</v>
      </c>
      <c r="C726" s="62"/>
      <c r="D726" s="63"/>
      <c r="E726" s="63"/>
      <c r="F726" s="63"/>
      <c r="G726" s="63"/>
      <c r="H726" s="63"/>
      <c r="I726" s="63"/>
      <c r="J726" s="94">
        <f t="normal">IF(AE726="-","-",(AE726/AG725)*$AI$1)</f>
        <v>465.934574504988</v>
      </c>
      <c r="K726" s="94">
        <f t="normal">MIN(J725:J727)</f>
        <v>454.994567450566</v>
      </c>
      <c r="L726" s="61"/>
      <c r="M726" s="94"/>
      <c r="N726" s="94">
        <f t="normal">IF(AF726="-","-",(AF726/AG725)*$AI$1)</f>
        <v>312.86714155209</v>
      </c>
      <c r="O726" s="94">
        <f t="normal">MIN(N725:N727)</f>
        <v>312.86714155209</v>
      </c>
      <c r="P726" s="61"/>
      <c r="Q726" s="94"/>
      <c r="R726" s="61"/>
      <c r="S726" s="101">
        <v>94.69</v>
      </c>
      <c r="T726" s="102"/>
      <c r="U726" s="101"/>
      <c r="V726" s="101">
        <v>99.99</v>
      </c>
      <c r="W726" s="102"/>
      <c r="X726" s="101"/>
      <c r="Y726" s="101">
        <v>0.01</v>
      </c>
      <c r="Z726" s="94" t="s">
        <v>34</v>
      </c>
      <c r="AA726" s="111"/>
      <c r="AB726" s="102" t="s">
        <v>34</v>
      </c>
      <c r="AC726" s="112"/>
      <c r="AD726" s="113"/>
      <c r="AE726" s="94">
        <v>433.880001462654</v>
      </c>
      <c r="AF726" s="94">
        <v>291.343040980497</v>
      </c>
      <c r="AG726" s="134"/>
    </row>
    <row r="727" spans="1:33" s="44" customFormat="1" customHeight="0">
      <c r="A727" s="60"/>
      <c r="B727" s="61" t="s">
        <v>454</v>
      </c>
      <c r="C727" s="62"/>
      <c r="D727" s="63"/>
      <c r="E727" s="63"/>
      <c r="F727" s="63"/>
      <c r="G727" s="63"/>
      <c r="H727" s="63"/>
      <c r="I727" s="63"/>
      <c r="J727" s="94">
        <f t="normal">IF(AE727="-","-",(AE727/AG725)*$AI$1)</f>
        <v>474.099875577937</v>
      </c>
      <c r="K727" s="94"/>
      <c r="L727" s="61"/>
      <c r="M727" s="94"/>
      <c r="N727" s="94">
        <f t="normal">IF(AF727="-","-",(AF727/AG725)*$AI$1)</f>
        <v>318.454603882624</v>
      </c>
      <c r="O727" s="94"/>
      <c r="P727" s="61"/>
      <c r="Q727" s="94"/>
      <c r="R727" s="61"/>
      <c r="S727" s="101">
        <v>94.64</v>
      </c>
      <c r="T727" s="102"/>
      <c r="U727" s="101"/>
      <c r="V727" s="101">
        <v>99.99</v>
      </c>
      <c r="W727" s="102"/>
      <c r="X727" s="101"/>
      <c r="Y727" s="101">
        <v>0.01</v>
      </c>
      <c r="Z727" s="94" t="s">
        <v>34</v>
      </c>
      <c r="AA727" s="111"/>
      <c r="AB727" s="102" t="s">
        <v>34</v>
      </c>
      <c r="AC727" s="112"/>
      <c r="AD727" s="113"/>
      <c r="AE727" s="94">
        <v>441.48356006364</v>
      </c>
      <c r="AF727" s="94">
        <v>296.546106596995</v>
      </c>
      <c r="AG727" s="134"/>
    </row>
    <row r="728" spans="1:33" ht="15" customHeight="1">
      <c r="A728" s="70">
        <v>41281</v>
      </c>
      <c r="B728" s="71" t="s">
        <v>455</v>
      </c>
      <c r="C728" s="72" t="s">
        <v>456</v>
      </c>
      <c r="D728" s="6" t="s">
        <v>335</v>
      </c>
      <c r="E728" s="6" t="s">
        <v>266</v>
      </c>
      <c r="F728" s="6" t="s">
        <v>267</v>
      </c>
      <c r="G728" s="6" t="s">
        <v>268</v>
      </c>
      <c r="H728" s="6" t="s">
        <v>34</v>
      </c>
      <c r="I728" s="6" t="s">
        <v>34</v>
      </c>
      <c r="J728" s="97">
        <f t="normal">IF(AE728="-","-",(AE728/AG728)*$AI$1)</f>
        <v>465.298759191553</v>
      </c>
      <c r="K728" s="97">
        <f t="normal">MAX(J728:J730)</f>
        <v>465.298759191553</v>
      </c>
      <c r="L728" s="71">
        <f t="normal">IF(A728=0,"",(K728-K729)/K729)</f>
        <v>0.04296149288766</v>
      </c>
      <c r="M728" s="97">
        <f t="normal">IF(J728="-","-",AVERAGE(J728:J730))</f>
        <v>455.715505413747</v>
      </c>
      <c r="N728" s="97">
        <f t="normal">IF(AF728="-","-",(AF728/AG728)*$AI$1)</f>
        <v>335.271964686685</v>
      </c>
      <c r="O728" s="97">
        <f t="normal">MAX(N728:N730)</f>
        <v>335.271964686685</v>
      </c>
      <c r="P728" s="71">
        <f t="normal">IF(A728=0,"",(O728-O729)/O729)</f>
        <v>0.0171800912960395</v>
      </c>
      <c r="Q728" s="97">
        <f t="normal">IF(N728="-","-",AVERAGE(N728:N730))</f>
        <v>332.44060620277</v>
      </c>
      <c r="R728" s="71">
        <f t="normal">IF(Q728="-","-",Q728/M728)</f>
        <v>0.729491540782545</v>
      </c>
      <c r="S728" s="103">
        <v>25.2872658586495</v>
      </c>
      <c r="T728" s="104">
        <f t="normal">AVERAGE(S728:S730)*10</f>
        <v>253.888672439806</v>
      </c>
      <c r="U728" s="103">
        <f t="normal">((LARGE(S728:S730,1))-(SMALL(S728:S730,1)))/(((LARGE(S728:S730,1))+(SMALL(S728:S730,1)))/2)*100</f>
        <v>0.983503124433601</v>
      </c>
      <c r="V728" s="103">
        <f t="normal">100-Y728</f>
        <v>94.8101462807347</v>
      </c>
      <c r="W728" s="104">
        <f t="normal">AVERAGE(V728:V730)*10</f>
        <v>949.479442151136</v>
      </c>
      <c r="X728" s="103">
        <f t="normal">((LARGE(V728:V730,1))-(SMALL(V728:V730,1)))/(((LARGE(V728:V730,1))+(SMALL(V728:V730,1)))/2)*100</f>
        <v>0.25410977041105</v>
      </c>
      <c r="Y728" s="103">
        <v>5.18985371926526</v>
      </c>
      <c r="Z728" s="97" t="s">
        <v>34</v>
      </c>
      <c r="AA728" s="23" t="str">
        <f t="normal">IF(Z728="-","-",AVERAGE(Z728:Z730))</f>
        <v>-</v>
      </c>
      <c r="AB728" s="104" t="s">
        <v>34</v>
      </c>
      <c r="AC728" s="24" t="str">
        <f t="shared" ref="AC728" si="259">IF(AB728="-","-",AVERAGE(AB728:AB730))</f>
        <v>-</v>
      </c>
      <c r="AE728" s="114">
        <v>433.287927887912</v>
      </c>
      <c r="AF728" s="114">
        <v>312.206495264258</v>
      </c>
      <c r="AG728" s="135">
        <v>1.0057</v>
      </c>
    </row>
    <row r="729" spans="1:33">
      <c r="A729" s="70"/>
      <c r="B729" s="71" t="s">
        <v>455</v>
      </c>
      <c r="C729" s="72"/>
      <c r="D729" s="6"/>
      <c r="E729" s="6"/>
      <c r="F729" s="6"/>
      <c r="G729" s="6"/>
      <c r="H729" s="6"/>
      <c r="I729" s="6"/>
      <c r="J729" s="97" t="str">
        <f t="normal">IF(AE729="-","-",(AE729/AG728)*$AI$1)</f>
        <v>-</v>
      </c>
      <c r="K729" s="97">
        <f t="normal">MIN(J728:J730)</f>
        <v>446.13225163594</v>
      </c>
      <c r="L729" s="71"/>
      <c r="M729" s="97"/>
      <c r="N729" s="97" t="str">
        <f t="normal">IF(AF729="-","-",(AF729/AG728)*$AI$1)</f>
        <v>-</v>
      </c>
      <c r="O729" s="97">
        <f t="normal">MIN(N728:N730)</f>
        <v>329.609247718856</v>
      </c>
      <c r="P729" s="71"/>
      <c r="Q729" s="97"/>
      <c r="R729" s="71"/>
      <c r="S729" s="103">
        <v>25.3421399297423</v>
      </c>
      <c r="T729" s="104"/>
      <c r="U729" s="103"/>
      <c r="V729" s="103">
        <f t="normal">100-Y729</f>
        <v>94.9823117464439</v>
      </c>
      <c r="W729" s="104"/>
      <c r="X729" s="103"/>
      <c r="Y729" s="103">
        <v>5.01768825355608</v>
      </c>
      <c r="Z729" s="97" t="s">
        <v>34</v>
      </c>
      <c r="AA729" s="23"/>
      <c r="AB729" s="104" t="s">
        <v>34</v>
      </c>
      <c r="AC729" s="24"/>
      <c r="AE729" s="114" t="s">
        <v>34</v>
      </c>
      <c r="AF729" s="114" t="s">
        <v>34</v>
      </c>
      <c r="AG729" s="135"/>
    </row>
    <row r="730" spans="1:33">
      <c r="A730" s="70"/>
      <c r="B730" s="71" t="s">
        <v>455</v>
      </c>
      <c r="C730" s="72"/>
      <c r="D730" s="6"/>
      <c r="E730" s="6"/>
      <c r="F730" s="6"/>
      <c r="G730" s="6"/>
      <c r="H730" s="6"/>
      <c r="I730" s="6"/>
      <c r="J730" s="97">
        <f t="normal">IF(AE730="-","-",(AE730/AG728)*$AI$1)</f>
        <v>446.13225163594</v>
      </c>
      <c r="K730" s="97"/>
      <c r="L730" s="71"/>
      <c r="M730" s="97"/>
      <c r="N730" s="97">
        <f t="normal">IF(AF730="-","-",(AF730/AG728)*$AI$1)</f>
        <v>329.609247718856</v>
      </c>
      <c r="O730" s="97"/>
      <c r="P730" s="71"/>
      <c r="Q730" s="97"/>
      <c r="R730" s="71"/>
      <c r="S730" s="103">
        <v>25.5371959435501</v>
      </c>
      <c r="T730" s="104"/>
      <c r="U730" s="103"/>
      <c r="V730" s="103">
        <f t="normal">100-Y730</f>
        <v>95.0513746181623</v>
      </c>
      <c r="W730" s="104"/>
      <c r="X730" s="103"/>
      <c r="Y730" s="103">
        <v>4.9486253818377</v>
      </c>
      <c r="Z730" s="97" t="s">
        <v>34</v>
      </c>
      <c r="AA730" s="23"/>
      <c r="AB730" s="104" t="s">
        <v>34</v>
      </c>
      <c r="AC730" s="24"/>
      <c r="AE730" s="114">
        <v>415.44000506506</v>
      </c>
      <c r="AF730" s="114">
        <v>306.93335225079</v>
      </c>
      <c r="AG730" s="135"/>
    </row>
    <row r="731" spans="1:33" ht="15" customHeight="1">
      <c r="A731" s="73">
        <v>41281</v>
      </c>
      <c r="B731" s="74" t="s">
        <v>457</v>
      </c>
      <c r="C731" s="86" t="s">
        <v>456</v>
      </c>
      <c r="D731" s="87" t="s">
        <v>335</v>
      </c>
      <c r="E731" s="87" t="s">
        <v>266</v>
      </c>
      <c r="F731" s="9" t="s">
        <v>267</v>
      </c>
      <c r="G731" s="9" t="s">
        <v>268</v>
      </c>
      <c r="H731" s="87" t="s">
        <v>34</v>
      </c>
      <c r="I731" s="9" t="s">
        <v>34</v>
      </c>
      <c r="J731" s="98">
        <f t="normal">IF(AE731="-","-",(AE731/AG731)*$AI$1)</f>
        <v>910.610722229548</v>
      </c>
      <c r="K731" s="98">
        <f t="normal">MAX(J731:J733)</f>
        <v>959.06409110511</v>
      </c>
      <c r="L731" s="74">
        <f t="normal">IF(A731=0,"",(K731-K732)/K732)</f>
        <v>0.0532097499982521</v>
      </c>
      <c r="M731" s="98">
        <f t="normal">IF(J731="-","-",AVERAGE(J731:J733))</f>
        <v>934.837406667329</v>
      </c>
      <c r="N731" s="98">
        <f t="normal">IF(AF731="-","-",(AF731/AG731)*$AI$1)</f>
        <v>223.511038233804</v>
      </c>
      <c r="O731" s="98">
        <f t="normal">MAX(N731:N733)</f>
        <v>223.511038233804</v>
      </c>
      <c r="P731" s="74">
        <f t="normal">IF(A731=0,"",(O731-O732)/O732)</f>
        <v>0</v>
      </c>
      <c r="Q731" s="98">
        <f t="normal">IF(N731="-","-",AVERAGE(N731:N733))</f>
        <v>223.511038233804</v>
      </c>
      <c r="R731" s="74">
        <f t="normal">IF(Q731="-","-",Q731/M731)</f>
        <v>0.23909081583568</v>
      </c>
      <c r="S731" s="143" t="s">
        <v>34</v>
      </c>
      <c r="T731" s="106" t="e">
        <v>#DIV/0!</v>
      </c>
      <c r="U731" s="105" t="e">
        <v>#NUM!</v>
      </c>
      <c r="V731" s="105" t="s">
        <v>34</v>
      </c>
      <c r="W731" s="106" t="e">
        <v>#DIV/0!</v>
      </c>
      <c r="X731" s="105" t="e">
        <v>#NUM!</v>
      </c>
      <c r="Y731" s="105" t="s">
        <v>34</v>
      </c>
      <c r="Z731" s="98" t="s">
        <v>34</v>
      </c>
      <c r="AA731" s="115" t="str">
        <f t="normal">IF(Z731="-","-",AVERAGE(Z731:Z733))</f>
        <v>-</v>
      </c>
      <c r="AB731" s="106" t="s">
        <v>34</v>
      </c>
      <c r="AC731" s="116" t="str">
        <f t="shared" ref="AC731" si="260">IF(AB731="-","-",AVERAGE(AB731:AB733))</f>
        <v>-</v>
      </c>
      <c r="AE731" s="114">
        <v>847.96407717246</v>
      </c>
      <c r="AF731" s="114">
        <v>208.134306621978</v>
      </c>
      <c r="AG731" s="135">
        <v>1.0057</v>
      </c>
    </row>
    <row r="732" spans="1:33">
      <c r="A732" s="73"/>
      <c r="B732" s="74" t="s">
        <v>457</v>
      </c>
      <c r="C732" s="89"/>
      <c r="D732" s="15"/>
      <c r="E732" s="15"/>
      <c r="F732" s="9"/>
      <c r="G732" s="9"/>
      <c r="H732" s="15"/>
      <c r="I732" s="9"/>
      <c r="J732" s="98">
        <f t="normal">IF(AE732="-","-",(AE732/AG731)*$AI$1)</f>
        <v>959.06409110511</v>
      </c>
      <c r="K732" s="98">
        <f t="normal">MIN(J731:J733)</f>
        <v>910.610722229548</v>
      </c>
      <c r="L732" s="74"/>
      <c r="M732" s="98"/>
      <c r="N732" s="98" t="str">
        <f t="normal">IF(AF732="-","-",(AF732/AG731)*$AI$1)</f>
        <v>-</v>
      </c>
      <c r="O732" s="98">
        <f t="normal">MIN(N731:N733)</f>
        <v>223.511038233804</v>
      </c>
      <c r="P732" s="74"/>
      <c r="Q732" s="98"/>
      <c r="R732" s="74"/>
      <c r="S732" s="105" t="s">
        <v>34</v>
      </c>
      <c r="T732" s="106"/>
      <c r="U732" s="105"/>
      <c r="V732" s="105" t="s">
        <v>34</v>
      </c>
      <c r="W732" s="106"/>
      <c r="X732" s="105"/>
      <c r="Y732" s="105" t="s">
        <v>34</v>
      </c>
      <c r="Z732" s="98" t="s">
        <v>34</v>
      </c>
      <c r="AA732" s="115"/>
      <c r="AB732" s="106" t="s">
        <v>34</v>
      </c>
      <c r="AC732" s="116"/>
      <c r="AE732" s="114">
        <v>893.084033726305</v>
      </c>
      <c r="AF732" s="114" t="s">
        <v>34</v>
      </c>
      <c r="AG732" s="135"/>
    </row>
    <row r="733" spans="1:33">
      <c r="A733" s="73"/>
      <c r="B733" s="74" t="s">
        <v>457</v>
      </c>
      <c r="C733" s="91"/>
      <c r="D733" s="18"/>
      <c r="E733" s="18"/>
      <c r="F733" s="9"/>
      <c r="G733" s="9"/>
      <c r="H733" s="18"/>
      <c r="I733" s="9"/>
      <c r="J733" s="98" t="str">
        <f t="normal">IF(AE733="-","-",(AE733/AG731)*$AI$1)</f>
        <v>-</v>
      </c>
      <c r="K733" s="98"/>
      <c r="L733" s="74"/>
      <c r="M733" s="98"/>
      <c r="N733" s="98" t="str">
        <f t="normal">IF(AF733="-","-",(AF733/AG731)*$AI$1)</f>
        <v>-</v>
      </c>
      <c r="O733" s="98"/>
      <c r="P733" s="74"/>
      <c r="Q733" s="98"/>
      <c r="R733" s="74"/>
      <c r="S733" s="105" t="s">
        <v>34</v>
      </c>
      <c r="T733" s="106"/>
      <c r="U733" s="105"/>
      <c r="V733" s="105" t="s">
        <v>34</v>
      </c>
      <c r="W733" s="106"/>
      <c r="X733" s="105"/>
      <c r="Y733" s="105" t="s">
        <v>34</v>
      </c>
      <c r="Z733" s="98" t="s">
        <v>34</v>
      </c>
      <c r="AA733" s="115"/>
      <c r="AB733" s="106" t="s">
        <v>34</v>
      </c>
      <c r="AC733" s="116"/>
      <c r="AE733" s="114" t="s">
        <v>34</v>
      </c>
      <c r="AF733" s="114" t="s">
        <v>34</v>
      </c>
      <c r="AG733" s="135"/>
    </row>
    <row r="734" spans="1:33" ht="15" customHeight="1">
      <c r="A734" s="73">
        <v>41281</v>
      </c>
      <c r="B734" s="74" t="s">
        <v>458</v>
      </c>
      <c r="C734" s="75" t="s">
        <v>456</v>
      </c>
      <c r="D734" s="9" t="s">
        <v>335</v>
      </c>
      <c r="E734" s="9" t="s">
        <v>266</v>
      </c>
      <c r="F734" s="9" t="s">
        <v>267</v>
      </c>
      <c r="G734" s="9" t="s">
        <v>268</v>
      </c>
      <c r="H734" s="9" t="s">
        <v>34</v>
      </c>
      <c r="I734" s="9" t="s">
        <v>34</v>
      </c>
      <c r="J734" s="98" t="str">
        <f t="normal">IF(AE734="-","-",(AE734/AG734)*$AI$1)</f>
        <v>-</v>
      </c>
      <c r="K734" s="98">
        <f t="normal">MAX(J734:J736)</f>
        <v>689.253354718697</v>
      </c>
      <c r="L734" s="74">
        <f t="normal">IF(A734=0,"",(K734-K735)/K735)</f>
        <v>0.254165594347899</v>
      </c>
      <c r="M734" s="98">
        <f t="normal">IF(J735="-","-",AVERAGE(J734:J736))</f>
        <v>619.412302887958</v>
      </c>
      <c r="N734" s="98" t="str">
        <f t="normal">IF(AF734="-","-",(AF734/AG734)*$AI$1)</f>
        <v>-</v>
      </c>
      <c r="O734" s="98">
        <f t="normal">MAX(N734:N736)</f>
        <v>0</v>
      </c>
      <c r="P734" s="74" t="e">
        <v>#DIV/0!</v>
      </c>
      <c r="Q734" s="98" t="str">
        <f t="normal">IF(N735="-","-",AVERAGE(N734:N736))</f>
        <v>-</v>
      </c>
      <c r="R734" s="74" t="str">
        <f t="normal">IF(Q734="-","-",Q734/M734)</f>
        <v>-</v>
      </c>
      <c r="S734" s="105" t="s">
        <v>34</v>
      </c>
      <c r="T734" s="106" t="e">
        <v>#DIV/0!</v>
      </c>
      <c r="U734" s="105" t="e">
        <v>#NUM!</v>
      </c>
      <c r="V734" s="105" t="s">
        <v>34</v>
      </c>
      <c r="W734" s="106" t="e">
        <v>#DIV/0!</v>
      </c>
      <c r="X734" s="105" t="e">
        <v>#NUM!</v>
      </c>
      <c r="Y734" s="105" t="s">
        <v>34</v>
      </c>
      <c r="Z734" s="98" t="s">
        <v>34</v>
      </c>
      <c r="AA734" s="115" t="str">
        <f t="normal">IF(Z734="-","-",AVERAGE(Z734:Z736))</f>
        <v>-</v>
      </c>
      <c r="AB734" s="106" t="s">
        <v>34</v>
      </c>
      <c r="AC734" s="116" t="str">
        <f t="shared" ref="AC734" si="261">IF(AB734="-","-",AVERAGE(AB734:AB736))</f>
        <v>-</v>
      </c>
      <c r="AE734" s="114" t="s">
        <v>34</v>
      </c>
      <c r="AF734" s="114" t="s">
        <v>34</v>
      </c>
      <c r="AG734" s="135">
        <v>1.0057</v>
      </c>
    </row>
    <row r="735" spans="1:33">
      <c r="A735" s="73"/>
      <c r="B735" s="74" t="s">
        <v>458</v>
      </c>
      <c r="C735" s="75"/>
      <c r="D735" s="9"/>
      <c r="E735" s="9"/>
      <c r="F735" s="9"/>
      <c r="G735" s="9"/>
      <c r="H735" s="9"/>
      <c r="I735" s="9"/>
      <c r="J735" s="98">
        <f t="normal">IF(AE735="-","-",(AE735/AG734)*$AI$1)</f>
        <v>689.253354718697</v>
      </c>
      <c r="K735" s="98">
        <f t="normal">MIN(J734:J736)</f>
        <v>549.57125105722</v>
      </c>
      <c r="L735" s="74"/>
      <c r="M735" s="98"/>
      <c r="N735" s="98" t="str">
        <f t="normal">IF(AF735="-","-",(AF735/AG734)*$AI$1)</f>
        <v>-</v>
      </c>
      <c r="O735" s="98">
        <f t="normal">MIN(N734:N736)</f>
        <v>0</v>
      </c>
      <c r="P735" s="74"/>
      <c r="Q735" s="98"/>
      <c r="R735" s="74"/>
      <c r="S735" s="105" t="s">
        <v>34</v>
      </c>
      <c r="T735" s="106"/>
      <c r="U735" s="105"/>
      <c r="V735" s="105" t="s">
        <v>34</v>
      </c>
      <c r="W735" s="106"/>
      <c r="X735" s="105"/>
      <c r="Y735" s="105" t="s">
        <v>34</v>
      </c>
      <c r="Z735" s="98" t="s">
        <v>34</v>
      </c>
      <c r="AA735" s="115"/>
      <c r="AB735" s="106" t="s">
        <v>34</v>
      </c>
      <c r="AC735" s="116"/>
      <c r="AE735" s="114">
        <v>641.835276704253</v>
      </c>
      <c r="AF735" s="114" t="s">
        <v>34</v>
      </c>
      <c r="AG735" s="135"/>
    </row>
    <row r="736" spans="1:33">
      <c r="A736" s="73"/>
      <c r="B736" s="74" t="s">
        <v>458</v>
      </c>
      <c r="C736" s="75"/>
      <c r="D736" s="9"/>
      <c r="E736" s="9"/>
      <c r="F736" s="9"/>
      <c r="G736" s="9"/>
      <c r="H736" s="9"/>
      <c r="I736" s="9"/>
      <c r="J736" s="98">
        <f t="normal">IF(AE736="-","-",(AE736/AG734)*$AI$1)</f>
        <v>549.57125105722</v>
      </c>
      <c r="K736" s="98"/>
      <c r="L736" s="74"/>
      <c r="M736" s="98"/>
      <c r="N736" s="98" t="str">
        <f t="normal">IF(AF736="-","-",(AF736/AG734)*$AI$1)</f>
        <v>-</v>
      </c>
      <c r="O736" s="98"/>
      <c r="P736" s="74"/>
      <c r="Q736" s="98"/>
      <c r="R736" s="74"/>
      <c r="S736" s="105" t="s">
        <v>34</v>
      </c>
      <c r="T736" s="106"/>
      <c r="U736" s="105"/>
      <c r="V736" s="105" t="s">
        <v>34</v>
      </c>
      <c r="W736" s="106"/>
      <c r="X736" s="105"/>
      <c r="Y736" s="105" t="s">
        <v>34</v>
      </c>
      <c r="Z736" s="98" t="s">
        <v>34</v>
      </c>
      <c r="AA736" s="115"/>
      <c r="AB736" s="106" t="s">
        <v>34</v>
      </c>
      <c r="AC736" s="116"/>
      <c r="AE736" s="114">
        <v>511.762784433561</v>
      </c>
      <c r="AF736" s="114" t="s">
        <v>34</v>
      </c>
      <c r="AG736" s="135"/>
    </row>
    <row r="737" spans="1:33">
      <c r="A737" s="70">
        <v>41281</v>
      </c>
      <c r="B737" s="71" t="s">
        <v>459</v>
      </c>
      <c r="C737" s="72" t="s">
        <v>265</v>
      </c>
      <c r="D737" s="6" t="s">
        <v>335</v>
      </c>
      <c r="E737" s="6" t="s">
        <v>460</v>
      </c>
      <c r="F737" s="6" t="s">
        <v>461</v>
      </c>
      <c r="G737" s="6" t="s">
        <v>461</v>
      </c>
      <c r="H737" s="6" t="s">
        <v>44</v>
      </c>
      <c r="I737" s="6" t="s">
        <v>34</v>
      </c>
      <c r="J737" s="97">
        <f t="normal">IF(AE737="-","-",(AE737/AG737)*$AI$1)</f>
        <v>462.770976683782</v>
      </c>
      <c r="K737" s="97">
        <f t="normal">MAX(J737:J739)</f>
        <v>462.770976683782</v>
      </c>
      <c r="L737" s="71">
        <f t="normal">IF(A737=0,"",(K737-K738)/K738)</f>
        <v>0.12998779611616</v>
      </c>
      <c r="M737" s="97">
        <f t="normal">IF(J737="-","-",AVERAGE(J737:J739))</f>
        <v>436.153618703279</v>
      </c>
      <c r="N737" s="97">
        <f t="normal">IF(AF737="-","-",(AF737/AG737)*$AI$1)</f>
        <v>275.14121467994</v>
      </c>
      <c r="O737" s="97">
        <f t="normal">MAX(N737:N739)</f>
        <v>289.313525611908</v>
      </c>
      <c r="P737" s="71">
        <f t="normal">IF(A737=0,"",(O737-O738)/O738)</f>
        <v>0.0515092257205228</v>
      </c>
      <c r="Q737" s="97">
        <f t="normal">IF(N737="-","-",AVERAGE(N737:N739))</f>
        <v>282.227370145924</v>
      </c>
      <c r="R737" s="71">
        <f t="normal">IF(Q737="-","-",Q737/M737)</f>
        <v>0.647082491221808</v>
      </c>
      <c r="S737" s="103">
        <v>0.0865200741319806</v>
      </c>
      <c r="T737" s="104">
        <f t="normal">AVERAGE(S737:S739)*10</f>
        <v>0.885564708014877</v>
      </c>
      <c r="U737" s="103">
        <f t="normal">((LARGE(S737:S739,1))-(SMALL(S737:S739,1)))/(((LARGE(S737:S739,1))+(SMALL(S737:S739,1)))/2)*100</f>
        <v>4.62039594222321</v>
      </c>
      <c r="V737" s="103">
        <f t="normal">100-Y737</f>
        <v>78.4090909091028</v>
      </c>
      <c r="W737" s="104">
        <f t="normal">AVERAGE(V737:V739)*10</f>
        <v>777.520314880861</v>
      </c>
      <c r="X737" s="103">
        <f t="normal">((LARGE(V737:V739,1))-(SMALL(V737:V739,1)))/(((LARGE(V737:V739,1))+(SMALL(V737:V739,1)))/2)*100</f>
        <v>1.69014084504642</v>
      </c>
      <c r="Y737" s="103">
        <v>21.5909090908972</v>
      </c>
      <c r="Z737" s="97" t="s">
        <v>34</v>
      </c>
      <c r="AA737" s="23" t="str">
        <f t="normal">IF(Z737="-","-",AVERAGE(Z737:Z739))</f>
        <v>-</v>
      </c>
      <c r="AB737" s="104" t="s">
        <v>34</v>
      </c>
      <c r="AC737" s="24" t="str">
        <f t="shared" ref="AC737" si="262">IF(AB737="-","-",AVERAGE(AB737:AB739))</f>
        <v>-</v>
      </c>
      <c r="AE737" s="114">
        <v>430.934047454518</v>
      </c>
      <c r="AF737" s="114">
        <v>256.212518151496</v>
      </c>
      <c r="AG737" s="135">
        <v>1.0057</v>
      </c>
    </row>
    <row r="738" spans="1:33">
      <c r="A738" s="70"/>
      <c r="B738" s="71" t="s">
        <v>459</v>
      </c>
      <c r="C738" s="72"/>
      <c r="D738" s="6"/>
      <c r="E738" s="6"/>
      <c r="F738" s="6"/>
      <c r="G738" s="6"/>
      <c r="H738" s="6"/>
      <c r="I738" s="6"/>
      <c r="J738" s="97">
        <f t="normal">IF(AE738="-","-",(AE738/AG737)*$AI$1)</f>
        <v>409.536260722775</v>
      </c>
      <c r="K738" s="97">
        <f t="normal">MIN(J737:J739)</f>
        <v>409.536260722775</v>
      </c>
      <c r="L738" s="71"/>
      <c r="M738" s="97"/>
      <c r="N738" s="97">
        <f t="normal">IF(AF738="-","-",(AF738/AG737)*$AI$1)</f>
        <v>289.313525611908</v>
      </c>
      <c r="O738" s="97">
        <f t="normal">MIN(N737:N739)</f>
        <v>275.14121467994</v>
      </c>
      <c r="P738" s="71"/>
      <c r="Q738" s="97"/>
      <c r="R738" s="71"/>
      <c r="S738" s="103">
        <v>0.0906121798701214</v>
      </c>
      <c r="T738" s="104"/>
      <c r="U738" s="103"/>
      <c r="V738" s="103" t="s">
        <v>34</v>
      </c>
      <c r="W738" s="104"/>
      <c r="X738" s="103"/>
      <c r="Y738" s="103" t="s">
        <v>34</v>
      </c>
      <c r="Z738" s="97" t="s">
        <v>34</v>
      </c>
      <c r="AA738" s="23"/>
      <c r="AB738" s="104" t="s">
        <v>34</v>
      </c>
      <c r="AC738" s="24"/>
      <c r="AE738" s="114">
        <v>381.361682786014</v>
      </c>
      <c r="AF738" s="114">
        <v>269.409826581385</v>
      </c>
      <c r="AG738" s="135"/>
    </row>
    <row r="739" spans="1:33">
      <c r="A739" s="70"/>
      <c r="B739" s="71" t="s">
        <v>459</v>
      </c>
      <c r="C739" s="72"/>
      <c r="D739" s="6"/>
      <c r="E739" s="6"/>
      <c r="F739" s="6"/>
      <c r="G739" s="6"/>
      <c r="H739" s="6"/>
      <c r="I739" s="6"/>
      <c r="J739" s="97" t="str">
        <f t="normal">IF(AE739="-","-",(AE739/AG737)*$AI$1)</f>
        <v>-</v>
      </c>
      <c r="K739" s="97"/>
      <c r="L739" s="71"/>
      <c r="M739" s="97"/>
      <c r="N739" s="97" t="str">
        <f t="normal">IF(AF739="-","-",(AF739/AG737)*$AI$1)</f>
        <v>-</v>
      </c>
      <c r="O739" s="97"/>
      <c r="P739" s="71"/>
      <c r="Q739" s="97"/>
      <c r="R739" s="71"/>
      <c r="S739" s="103">
        <v>0.0885371584023611</v>
      </c>
      <c r="T739" s="104"/>
      <c r="U739" s="103"/>
      <c r="V739" s="103">
        <f t="shared" ref="V739:V750" si="263">100-Y739</f>
        <v>77.0949720670693</v>
      </c>
      <c r="W739" s="104"/>
      <c r="X739" s="103"/>
      <c r="Y739" s="103">
        <v>22.9050279329307</v>
      </c>
      <c r="Z739" s="97" t="s">
        <v>34</v>
      </c>
      <c r="AA739" s="23"/>
      <c r="AB739" s="104" t="s">
        <v>34</v>
      </c>
      <c r="AC739" s="24"/>
      <c r="AE739" s="114" t="s">
        <v>34</v>
      </c>
      <c r="AF739" s="114" t="s">
        <v>34</v>
      </c>
      <c r="AG739" s="135"/>
    </row>
    <row r="740" spans="1:33">
      <c r="A740" s="73">
        <v>41281</v>
      </c>
      <c r="B740" s="74" t="s">
        <v>462</v>
      </c>
      <c r="C740" s="86" t="s">
        <v>29</v>
      </c>
      <c r="D740" s="87" t="s">
        <v>100</v>
      </c>
      <c r="E740" s="87" t="s">
        <v>101</v>
      </c>
      <c r="F740" s="9" t="s">
        <v>225</v>
      </c>
      <c r="G740" s="9" t="s">
        <v>34</v>
      </c>
      <c r="H740" s="87" t="s">
        <v>463</v>
      </c>
      <c r="I740" s="9" t="s">
        <v>227</v>
      </c>
      <c r="J740" s="98">
        <f t="normal">IF(AE740="-","-",(AE740/AG740)*$AI$1)</f>
        <v>1511.70955505842</v>
      </c>
      <c r="K740" s="98">
        <f t="normal">MAX(J740:J742)</f>
        <v>1511.70955505842</v>
      </c>
      <c r="L740" s="74">
        <f t="normal">IF(A740=0,"",(K740-K741)/K741)</f>
        <v>1.99519396687417</v>
      </c>
      <c r="M740" s="98">
        <f t="normal">IF(J740="-","-",AVERAGE(J740:J742))</f>
        <v>920.008648185746</v>
      </c>
      <c r="N740" s="98">
        <f t="normal">IF(AF740="-","-",(AF740/AG740)*$AI$1)</f>
        <v>1044.93240852414</v>
      </c>
      <c r="O740" s="98">
        <f t="normal">MAX(N740:N742)</f>
        <v>1044.93240852414</v>
      </c>
      <c r="P740" s="74">
        <f t="normal">IF(A740=0,"",(O740-O741)/O741)</f>
        <v>2.13024967854323</v>
      </c>
      <c r="Q740" s="98">
        <f t="normal">IF(N740="-","-",AVERAGE(N740:N742))</f>
        <v>626.778086164657</v>
      </c>
      <c r="R740" s="74">
        <f t="normal">IF(Q740="-","-",Q740/M740)</f>
        <v>0.681274124325528</v>
      </c>
      <c r="S740" s="105">
        <v>0.049878545741075</v>
      </c>
      <c r="T740" s="106">
        <f t="normal">AVERAGE(S740:S742)*10</f>
        <v>0.504389437038835</v>
      </c>
      <c r="U740" s="105">
        <f t="normal">((LARGE(S740:S742,1))-(SMALL(S740:S742,1)))/(((LARGE(S740:S742,1))+(SMALL(S740:S742,1)))/2)*100</f>
        <v>4.41830328335939</v>
      </c>
      <c r="V740" s="105">
        <f t="shared" si="263"/>
        <v>61.0000000000909</v>
      </c>
      <c r="W740" s="106">
        <f t="normal">AVERAGE(V740:V742)*10</f>
        <v>650.925155925541</v>
      </c>
      <c r="X740" s="105">
        <f t="normal">((LARGE(V740:V742,1))-(SMALL(V740:V742,1)))/(((LARGE(V740:V742,1))+(SMALL(V740:V742,1)))/2)*100</f>
        <v>16.7003756138419</v>
      </c>
      <c r="Y740" s="105">
        <v>38.9999999999091</v>
      </c>
      <c r="Z740" s="98" t="s">
        <v>34</v>
      </c>
      <c r="AA740" s="115" t="str">
        <f t="normal">IF(Z740="-","-",AVERAGE(Z740:Z742))</f>
        <v>-</v>
      </c>
      <c r="AB740" s="106">
        <v>8.41</v>
      </c>
      <c r="AC740" s="116">
        <f t="shared" ref="AC740" si="264">IF(AB740="-","-",AVERAGE(AB740:AB742))</f>
        <v>8.41</v>
      </c>
      <c r="AE740" s="114">
        <v>1407.70953659468</v>
      </c>
      <c r="AF740" s="114">
        <v>973.044928937715</v>
      </c>
      <c r="AG740" s="135">
        <v>1.0057</v>
      </c>
    </row>
    <row r="741" spans="1:33">
      <c r="A741" s="73"/>
      <c r="B741" s="74" t="s">
        <v>462</v>
      </c>
      <c r="C741" s="89"/>
      <c r="D741" s="15"/>
      <c r="E741" s="15"/>
      <c r="F741" s="9"/>
      <c r="G741" s="9"/>
      <c r="H741" s="15"/>
      <c r="I741" s="9"/>
      <c r="J741" s="98">
        <f t="normal">IF(AE741="-","-",(AE741/AG740)*$AI$1)</f>
        <v>743.604650700791</v>
      </c>
      <c r="K741" s="98">
        <f t="normal">MIN(J740:J742)</f>
        <v>504.711738798026</v>
      </c>
      <c r="L741" s="74"/>
      <c r="M741" s="98"/>
      <c r="N741" s="98">
        <f t="normal">IF(AF741="-","-",(AF741/AG740)*$AI$1)</f>
        <v>501.584258457304</v>
      </c>
      <c r="O741" s="98">
        <f t="normal">MIN(N740:N742)</f>
        <v>333.817591512521</v>
      </c>
      <c r="P741" s="74"/>
      <c r="Q741" s="98"/>
      <c r="R741" s="74"/>
      <c r="S741" s="105">
        <v>0.0495986799120099</v>
      </c>
      <c r="T741" s="106"/>
      <c r="U741" s="105"/>
      <c r="V741" s="105">
        <f t="shared" si="263"/>
        <v>72.1153846153886</v>
      </c>
      <c r="W741" s="106"/>
      <c r="X741" s="105"/>
      <c r="Y741" s="105">
        <v>27.8846153846114</v>
      </c>
      <c r="Z741" s="98" t="s">
        <v>34</v>
      </c>
      <c r="AA741" s="115"/>
      <c r="AB741" s="106" t="s">
        <v>34</v>
      </c>
      <c r="AC741" s="116"/>
      <c r="AE741" s="114">
        <v>692.447404823875</v>
      </c>
      <c r="AF741" s="114">
        <v>467.077119194917</v>
      </c>
      <c r="AG741" s="135"/>
    </row>
    <row r="742" spans="1:33">
      <c r="A742" s="73"/>
      <c r="B742" s="74" t="s">
        <v>462</v>
      </c>
      <c r="C742" s="91"/>
      <c r="D742" s="18"/>
      <c r="E742" s="18"/>
      <c r="F742" s="9"/>
      <c r="G742" s="9"/>
      <c r="H742" s="18"/>
      <c r="I742" s="9"/>
      <c r="J742" s="98">
        <f t="normal">IF(AE742="-","-",(AE742/AG740)*$AI$1)</f>
        <v>504.711738798026</v>
      </c>
      <c r="K742" s="98"/>
      <c r="L742" s="74"/>
      <c r="M742" s="98"/>
      <c r="N742" s="98">
        <f t="normal">IF(AF742="-","-",(AF742/AG740)*$AI$1)</f>
        <v>333.817591512521</v>
      </c>
      <c r="O742" s="98"/>
      <c r="P742" s="74"/>
      <c r="Q742" s="98"/>
      <c r="R742" s="74"/>
      <c r="S742" s="105">
        <v>0.0518396054585657</v>
      </c>
      <c r="T742" s="106"/>
      <c r="U742" s="105"/>
      <c r="V742" s="105">
        <f t="shared" si="263"/>
        <v>62.1621621621829</v>
      </c>
      <c r="W742" s="106"/>
      <c r="X742" s="105"/>
      <c r="Y742" s="105">
        <v>37.8378378378171</v>
      </c>
      <c r="Z742" s="98" t="s">
        <v>34</v>
      </c>
      <c r="AA742" s="115"/>
      <c r="AB742" s="106" t="s">
        <v>34</v>
      </c>
      <c r="AC742" s="116"/>
      <c r="AE742" s="114">
        <v>469.989440471458</v>
      </c>
      <c r="AF742" s="114">
        <v>310.85217757791</v>
      </c>
      <c r="AG742" s="135"/>
    </row>
    <row r="743" spans="1:33">
      <c r="A743" s="73">
        <v>41281</v>
      </c>
      <c r="B743" s="74" t="s">
        <v>464</v>
      </c>
      <c r="C743" s="75" t="s">
        <v>29</v>
      </c>
      <c r="D743" s="9" t="s">
        <v>100</v>
      </c>
      <c r="E743" s="9" t="s">
        <v>101</v>
      </c>
      <c r="F743" s="9" t="s">
        <v>225</v>
      </c>
      <c r="G743" s="9" t="s">
        <v>34</v>
      </c>
      <c r="H743" s="9" t="s">
        <v>465</v>
      </c>
      <c r="I743" s="9" t="s">
        <v>466</v>
      </c>
      <c r="J743" s="98">
        <f t="normal">IF(AE743="-","-",(AE743/AG743)*$AI$1)</f>
        <v>1513.08036419228</v>
      </c>
      <c r="K743" s="98">
        <f t="normal">MAX(J743:J745)</f>
        <v>1513.08036419228</v>
      </c>
      <c r="L743" s="74" t="e">
        <v>#DIV/0!</v>
      </c>
      <c r="M743" s="98">
        <f t="normal">IF(J743="-","-",AVERAGE(J743:J745))</f>
        <v>504.360121397427</v>
      </c>
      <c r="N743" s="98">
        <f t="normal">IF(AF743="-","-",(AF743/AG743)*$AI$1)</f>
        <v>0</v>
      </c>
      <c r="O743" s="98">
        <f t="normal">MAX(N743:N745)</f>
        <v>0</v>
      </c>
      <c r="P743" s="74" t="e">
        <v>#DIV/0!</v>
      </c>
      <c r="Q743" s="98">
        <f t="normal">IF(N743="-","-",AVERAGE(N743:N745))</f>
        <v>0</v>
      </c>
      <c r="R743" s="74">
        <f t="normal">IF(Q743="-","-",Q743/M743)</f>
        <v>0</v>
      </c>
      <c r="S743" s="105">
        <v>0.0100767754319236</v>
      </c>
      <c r="T743" s="106">
        <f t="normal">AVERAGE(S743:S745)*10</f>
        <v>0.0781822237433862</v>
      </c>
      <c r="U743" s="105">
        <f t="normal">((LARGE(S743:S745,1))-(SMALL(S743:S745,1)))/(((LARGE(S743:S745,1))+(SMALL(S743:S745,1)))/2)*100</f>
        <v>55.0102593144561</v>
      </c>
      <c r="V743" s="105">
        <f t="shared" si="263"/>
        <v>95.2380952379663</v>
      </c>
      <c r="W743" s="106">
        <f t="normal">AVERAGE(V743:V745)*10</f>
        <v>1502.98067944962</v>
      </c>
      <c r="X743" s="105">
        <f t="normal">((LARGE(V743:V745,1))-(SMALL(V743:V745,1)))/(((LARGE(V743:V745,1))+(SMALL(V743:V745,1)))/2)*100</f>
        <v>94.1475826973135</v>
      </c>
      <c r="Y743" s="105">
        <v>4.76190476203366</v>
      </c>
      <c r="Z743" s="98" t="s">
        <v>34</v>
      </c>
      <c r="AA743" s="115" t="str">
        <f t="normal">IF(Z743="-","-",AVERAGE(Z743:Z745))</f>
        <v>-</v>
      </c>
      <c r="AB743" s="106">
        <v>7.98</v>
      </c>
      <c r="AC743" s="116">
        <f t="shared" ref="AC743" si="265">IF(AB743="-","-",AVERAGE(AB743:AB745))</f>
        <v>7.98</v>
      </c>
      <c r="AE743" s="114">
        <v>1408.9860391372</v>
      </c>
      <c r="AF743" s="114">
        <v>0</v>
      </c>
      <c r="AG743" s="135">
        <v>1.0057</v>
      </c>
    </row>
    <row r="744" spans="1:33">
      <c r="A744" s="73"/>
      <c r="B744" s="74" t="s">
        <v>464</v>
      </c>
      <c r="C744" s="75"/>
      <c r="D744" s="9"/>
      <c r="E744" s="9"/>
      <c r="F744" s="9"/>
      <c r="G744" s="9"/>
      <c r="H744" s="9"/>
      <c r="I744" s="9"/>
      <c r="J744" s="98">
        <f t="normal">IF(AE744="-","-",(AE744/AG743)*$AI$1)</f>
        <v>0</v>
      </c>
      <c r="K744" s="98">
        <f t="normal">MIN(J743:J745)</f>
        <v>0</v>
      </c>
      <c r="L744" s="74"/>
      <c r="M744" s="98"/>
      <c r="N744" s="98">
        <f t="normal">IF(AF744="-","-",(AF744/AG743)*$AI$1)</f>
        <v>0</v>
      </c>
      <c r="O744" s="98">
        <f t="normal">MIN(N743:N745)</f>
        <v>0</v>
      </c>
      <c r="P744" s="74"/>
      <c r="Q744" s="98"/>
      <c r="R744" s="74"/>
      <c r="S744" s="105">
        <v>0.00572929520854865</v>
      </c>
      <c r="T744" s="106"/>
      <c r="U744" s="105"/>
      <c r="V744" s="105">
        <f t="shared" si="263"/>
        <v>261.538461538293</v>
      </c>
      <c r="W744" s="106"/>
      <c r="X744" s="105"/>
      <c r="Y744" s="105">
        <v>-161.538461538293</v>
      </c>
      <c r="Z744" s="98" t="s">
        <v>34</v>
      </c>
      <c r="AA744" s="115"/>
      <c r="AB744" s="106" t="s">
        <v>34</v>
      </c>
      <c r="AC744" s="116"/>
      <c r="AE744" s="114">
        <v>0</v>
      </c>
      <c r="AF744" s="114">
        <v>0</v>
      </c>
      <c r="AG744" s="135"/>
    </row>
    <row r="745" spans="1:33">
      <c r="A745" s="73"/>
      <c r="B745" s="74" t="s">
        <v>464</v>
      </c>
      <c r="C745" s="75"/>
      <c r="D745" s="9"/>
      <c r="E745" s="9"/>
      <c r="F745" s="9"/>
      <c r="G745" s="9"/>
      <c r="H745" s="9"/>
      <c r="I745" s="9"/>
      <c r="J745" s="98">
        <f t="normal">IF(AE745="-","-",(AE745/AG743)*$AI$1)</f>
        <v>0</v>
      </c>
      <c r="K745" s="98"/>
      <c r="L745" s="74"/>
      <c r="M745" s="98"/>
      <c r="N745" s="98">
        <f t="normal">IF(AF745="-","-",(AF745/AG743)*$AI$1)</f>
        <v>0</v>
      </c>
      <c r="O745" s="98"/>
      <c r="P745" s="74"/>
      <c r="Q745" s="98"/>
      <c r="R745" s="74"/>
      <c r="S745" s="105">
        <v>0.00764859648254361</v>
      </c>
      <c r="T745" s="106"/>
      <c r="U745" s="105"/>
      <c r="V745" s="105">
        <f t="shared" si="263"/>
        <v>94.1176470586268</v>
      </c>
      <c r="W745" s="106"/>
      <c r="X745" s="105"/>
      <c r="Y745" s="105">
        <v>5.88235294137316</v>
      </c>
      <c r="Z745" s="98" t="s">
        <v>34</v>
      </c>
      <c r="AA745" s="115"/>
      <c r="AB745" s="106" t="s">
        <v>34</v>
      </c>
      <c r="AC745" s="116"/>
      <c r="AE745" s="114">
        <v>0</v>
      </c>
      <c r="AF745" s="114">
        <v>0</v>
      </c>
      <c r="AG745" s="135"/>
    </row>
    <row r="746" spans="1:33">
      <c r="A746" s="73">
        <v>41281</v>
      </c>
      <c r="B746" s="74" t="s">
        <v>467</v>
      </c>
      <c r="C746" s="75" t="s">
        <v>29</v>
      </c>
      <c r="D746" s="9" t="s">
        <v>100</v>
      </c>
      <c r="E746" s="9" t="s">
        <v>101</v>
      </c>
      <c r="F746" s="9" t="s">
        <v>225</v>
      </c>
      <c r="G746" s="9" t="s">
        <v>34</v>
      </c>
      <c r="H746" s="9" t="s">
        <v>465</v>
      </c>
      <c r="I746" s="9" t="s">
        <v>468</v>
      </c>
      <c r="J746" s="98">
        <f t="normal">IF(AE746="-","-",(AE746/AG746)*$AI$1)</f>
        <v>2214.6081013933</v>
      </c>
      <c r="K746" s="98">
        <f t="normal">MAX(J746:J748)</f>
        <v>101547.859626735</v>
      </c>
      <c r="L746" s="74">
        <f t="normal">IF(A746=0,"",(K746-K747)/K747)</f>
        <v>44.8536476782717</v>
      </c>
      <c r="M746" s="98">
        <f t="normal">IF(J746="-","-",AVERAGE(J746:J748))</f>
        <v>67850.5512305288</v>
      </c>
      <c r="N746" s="98">
        <f t="normal">IF(AF746="-","-",(AF746/AG746)*$AI$1)</f>
        <v>984.531538396648</v>
      </c>
      <c r="O746" s="98">
        <f t="normal">MAX(N746:N748)</f>
        <v>80672.9553301051</v>
      </c>
      <c r="P746" s="74">
        <f t="normal">IF(A746=0,"",(O746-O747)/O747)</f>
        <v>80.9404480038135</v>
      </c>
      <c r="Q746" s="98">
        <f t="normal">IF(N746="-","-",AVERAGE(N746:N748))</f>
        <v>54097.0654834672</v>
      </c>
      <c r="R746" s="74">
        <f t="normal">IF(Q746="-","-",Q746/M746)</f>
        <v>0.797297361662799</v>
      </c>
      <c r="S746" s="105">
        <v>0.0127888140505971</v>
      </c>
      <c r="T746" s="106">
        <f t="normal">AVERAGE(S746:S748)*10</f>
        <v>0.123956969524234</v>
      </c>
      <c r="U746" s="105">
        <f t="normal">((LARGE(S746:S748,1))-(SMALL(S746:S748,1)))/(((LARGE(S746:S748,1))+(SMALL(S746:S748,1)))/2)*100</f>
        <v>33.1748717941425</v>
      </c>
      <c r="V746" s="105">
        <f t="shared" si="263"/>
        <v>174.074074074698</v>
      </c>
      <c r="W746" s="106">
        <f t="normal">AVERAGE(V746:V748)*10</f>
        <v>1075.76662684348</v>
      </c>
      <c r="X746" s="105">
        <f t="normal">((LARGE(V746:V748,1))-(SMALL(V746:V748,1)))/(((LARGE(V746:V748,1))+(SMALL(V746:V748,1)))/2)*100</f>
        <v>99.6015936261491</v>
      </c>
      <c r="Y746" s="105">
        <v>-74.0740740746979</v>
      </c>
      <c r="Z746" s="98" t="s">
        <v>34</v>
      </c>
      <c r="AA746" s="115" t="str">
        <f t="normal">IF(Z746="-","-",AVERAGE(Z746:Z748))</f>
        <v>-</v>
      </c>
      <c r="AB746" s="106">
        <v>7.51</v>
      </c>
      <c r="AC746" s="116">
        <f t="shared" ref="AC746" si="266">IF(AB746="-","-",AVERAGE(AB746:AB748))</f>
        <v>7.51</v>
      </c>
      <c r="AE746" s="114">
        <v>2062.25126626967</v>
      </c>
      <c r="AF746" s="114">
        <v>916.799414968064</v>
      </c>
      <c r="AG746" s="135">
        <v>1.0057</v>
      </c>
    </row>
    <row r="747" spans="1:33">
      <c r="A747" s="73"/>
      <c r="B747" s="74" t="s">
        <v>467</v>
      </c>
      <c r="C747" s="75"/>
      <c r="D747" s="9"/>
      <c r="E747" s="9"/>
      <c r="F747" s="9"/>
      <c r="G747" s="9"/>
      <c r="H747" s="9"/>
      <c r="I747" s="9"/>
      <c r="J747" s="98">
        <f t="normal">IF(AE747="-","-",(AE747/AG746)*$AI$1)</f>
        <v>101547.859626735</v>
      </c>
      <c r="K747" s="98">
        <f t="normal">MIN(J746:J748)</f>
        <v>2214.6081013933</v>
      </c>
      <c r="L747" s="74"/>
      <c r="M747" s="98"/>
      <c r="N747" s="98">
        <f t="normal">IF(AF747="-","-",(AF747/AG746)*$AI$1)</f>
        <v>80633.7095818999</v>
      </c>
      <c r="O747" s="98">
        <f t="normal">MIN(N746:N748)</f>
        <v>984.531538396648</v>
      </c>
      <c r="P747" s="74"/>
      <c r="Q747" s="98"/>
      <c r="R747" s="74"/>
      <c r="S747" s="105">
        <v>0.014222662665985</v>
      </c>
      <c r="T747" s="106"/>
      <c r="U747" s="105"/>
      <c r="V747" s="105">
        <f t="shared" si="263"/>
        <v>90.3225806453092</v>
      </c>
      <c r="W747" s="106"/>
      <c r="X747" s="105"/>
      <c r="Y747" s="105">
        <v>9.67741935469084</v>
      </c>
      <c r="Z747" s="98" t="s">
        <v>34</v>
      </c>
      <c r="AA747" s="115"/>
      <c r="AB747" s="106" t="s">
        <v>34</v>
      </c>
      <c r="AC747" s="116"/>
      <c r="AE747" s="114">
        <v>94561.7429875992</v>
      </c>
      <c r="AF747" s="114">
        <v>75086.409006034</v>
      </c>
      <c r="AG747" s="135"/>
    </row>
    <row r="748" spans="1:33">
      <c r="A748" s="73"/>
      <c r="B748" s="74" t="s">
        <v>467</v>
      </c>
      <c r="C748" s="75"/>
      <c r="D748" s="9"/>
      <c r="E748" s="9"/>
      <c r="F748" s="9"/>
      <c r="G748" s="9"/>
      <c r="H748" s="9"/>
      <c r="I748" s="9"/>
      <c r="J748" s="98">
        <f t="normal">IF(AE748="-","-",(AE748/AG746)*$AI$1)</f>
        <v>99789.1859634584</v>
      </c>
      <c r="K748" s="98"/>
      <c r="L748" s="74"/>
      <c r="M748" s="98"/>
      <c r="N748" s="98">
        <f t="normal">IF(AF748="-","-",(AF748/AG746)*$AI$1)</f>
        <v>80672.9553301051</v>
      </c>
      <c r="O748" s="98"/>
      <c r="P748" s="74"/>
      <c r="Q748" s="98"/>
      <c r="R748" s="74"/>
      <c r="S748" s="105">
        <v>0.0101756141406881</v>
      </c>
      <c r="T748" s="106"/>
      <c r="U748" s="105"/>
      <c r="V748" s="105">
        <f t="shared" si="263"/>
        <v>58.3333333330373</v>
      </c>
      <c r="W748" s="106"/>
      <c r="X748" s="105"/>
      <c r="Y748" s="105">
        <v>41.6666666669627</v>
      </c>
      <c r="Z748" s="98" t="s">
        <v>34</v>
      </c>
      <c r="AA748" s="115"/>
      <c r="AB748" s="106" t="s">
        <v>34</v>
      </c>
      <c r="AC748" s="116"/>
      <c r="AE748" s="114">
        <v>92924.0595587501</v>
      </c>
      <c r="AF748" s="114">
        <v>75122.9547921173</v>
      </c>
      <c r="AG748" s="135"/>
    </row>
    <row r="749" spans="1:33">
      <c r="A749" s="73">
        <v>41281</v>
      </c>
      <c r="B749" s="74" t="s">
        <v>469</v>
      </c>
      <c r="C749" s="86" t="s">
        <v>29</v>
      </c>
      <c r="D749" s="87" t="s">
        <v>100</v>
      </c>
      <c r="E749" s="87" t="s">
        <v>101</v>
      </c>
      <c r="F749" s="9" t="s">
        <v>225</v>
      </c>
      <c r="G749" s="9" t="s">
        <v>34</v>
      </c>
      <c r="H749" s="87" t="s">
        <v>465</v>
      </c>
      <c r="I749" s="9" t="s">
        <v>470</v>
      </c>
      <c r="J749" s="98">
        <f t="normal">IF(AE749="-","-",(AE749/AG749)*$AI$1)</f>
        <v>7894.63547456015</v>
      </c>
      <c r="K749" s="98">
        <f t="normal">MAX(J749:J751)</f>
        <v>527986.01963687</v>
      </c>
      <c r="L749" s="74">
        <f t="normal">IF(A749=0,"",(K749-K750)/K750)</f>
        <v>65.8790878740715</v>
      </c>
      <c r="M749" s="98">
        <f t="normal">IF(J749="-","-",AVERAGE(J749:J751))</f>
        <v>207847.277215913</v>
      </c>
      <c r="N749" s="98">
        <f t="normal">IF(AF749="-","-",(AF749/AG749)*$AI$1)</f>
        <v>5112.99397574815</v>
      </c>
      <c r="O749" s="98">
        <f t="normal">MAX(N749:N751)</f>
        <v>409366.130993513</v>
      </c>
      <c r="P749" s="74">
        <f t="normal">IF(A749=0,"",(O749-O750)/O750)</f>
        <v>79.0638789983346</v>
      </c>
      <c r="Q749" s="98">
        <f t="normal">IF(N749="-","-",AVERAGE(N749:N751))</f>
        <v>161294.025536452</v>
      </c>
      <c r="R749" s="74">
        <f t="normal">IF(Q749="-","-",Q749/M749)</f>
        <v>0.776021835344509</v>
      </c>
      <c r="S749" s="105">
        <v>0.00848715154768255</v>
      </c>
      <c r="T749" s="106">
        <f t="normal">AVERAGE(S749:S751)*10</f>
        <v>0.0862743688628957</v>
      </c>
      <c r="U749" s="105">
        <f t="normal">((LARGE(S749:S751,1))-(SMALL(S749:S751,1)))/(((LARGE(S749:S751,1))+(SMALL(S749:S751,1)))/2)*100</f>
        <v>17.4664573970863</v>
      </c>
      <c r="V749" s="105">
        <f t="shared" si="263"/>
        <v>11.290322580549</v>
      </c>
      <c r="W749" s="106">
        <f t="normal">AVERAGE(V749:V751)*10</f>
        <v>110.505666956644</v>
      </c>
      <c r="X749" s="105">
        <f t="normal">((LARGE(V749:V751,1))-(SMALL(V749:V751,1)))/(((LARGE(V749:V751,1))+(SMALL(V749:V751,1)))/2)*100</f>
        <v>4.339250492533</v>
      </c>
      <c r="Y749" s="105">
        <v>88.709677419451</v>
      </c>
      <c r="Z749" s="98" t="s">
        <v>34</v>
      </c>
      <c r="AA749" s="115" t="str">
        <f t="normal">IF(Z749="-","-",AVERAGE(Z749:Z751))</f>
        <v>-</v>
      </c>
      <c r="AB749" s="106" t="s">
        <v>34</v>
      </c>
      <c r="AC749" s="116" t="str">
        <f t="shared" ref="AC749" si="267">IF(AB749="-","-",AVERAGE(AB749:AB751))</f>
        <v>-</v>
      </c>
      <c r="AE749" s="114">
        <v>7351.51379330106</v>
      </c>
      <c r="AF749" s="114">
        <v>4761.2389272314</v>
      </c>
      <c r="AG749" s="135">
        <v>1.0057</v>
      </c>
    </row>
    <row r="750" spans="1:33">
      <c r="A750" s="73"/>
      <c r="B750" s="74" t="s">
        <v>469</v>
      </c>
      <c r="C750" s="89"/>
      <c r="D750" s="15"/>
      <c r="E750" s="15"/>
      <c r="F750" s="9"/>
      <c r="G750" s="9"/>
      <c r="H750" s="15"/>
      <c r="I750" s="9"/>
      <c r="J750" s="98">
        <f t="normal">IF(AE750="-","-",(AE750/AG749)*$AI$1)</f>
        <v>527986.01963687</v>
      </c>
      <c r="K750" s="98">
        <f t="normal">MIN(J749:J751)</f>
        <v>7894.63547456015</v>
      </c>
      <c r="L750" s="74"/>
      <c r="M750" s="98"/>
      <c r="N750" s="98">
        <f t="normal">IF(AF750="-","-",(AF750/AG749)*$AI$1)</f>
        <v>409366.130993513</v>
      </c>
      <c r="O750" s="98">
        <f t="normal">MIN(N749:N751)</f>
        <v>5112.99397574815</v>
      </c>
      <c r="P750" s="74"/>
      <c r="Q750" s="98"/>
      <c r="R750" s="74"/>
      <c r="S750" s="105">
        <v>0.00945715906942075</v>
      </c>
      <c r="T750" s="106"/>
      <c r="U750" s="105"/>
      <c r="V750" s="105">
        <f t="shared" si="263"/>
        <v>10.8108108107797</v>
      </c>
      <c r="W750" s="106"/>
      <c r="X750" s="105"/>
      <c r="Y750" s="105">
        <v>89.1891891892203</v>
      </c>
      <c r="Z750" s="98" t="s">
        <v>34</v>
      </c>
      <c r="AA750" s="115"/>
      <c r="AB750" s="106" t="s">
        <v>34</v>
      </c>
      <c r="AC750" s="116"/>
      <c r="AE750" s="114">
        <v>491662.53698963</v>
      </c>
      <c r="AF750" s="114">
        <v>381203.257352015</v>
      </c>
      <c r="AG750" s="135"/>
    </row>
    <row r="751" spans="1:33">
      <c r="A751" s="73"/>
      <c r="B751" s="74" t="s">
        <v>469</v>
      </c>
      <c r="C751" s="91"/>
      <c r="D751" s="18"/>
      <c r="E751" s="18"/>
      <c r="F751" s="9"/>
      <c r="G751" s="9"/>
      <c r="H751" s="18"/>
      <c r="I751" s="9"/>
      <c r="J751" s="98">
        <f t="normal">IF(AE751="-","-",(AE751/AG749)*$AI$1)</f>
        <v>87661.1765363093</v>
      </c>
      <c r="K751" s="98"/>
      <c r="L751" s="74"/>
      <c r="M751" s="98"/>
      <c r="N751" s="98">
        <f t="normal">IF(AF751="-","-",(AF751/AG749)*$AI$1)</f>
        <v>69402.9516400945</v>
      </c>
      <c r="O751" s="98"/>
      <c r="P751" s="74"/>
      <c r="Q751" s="98"/>
      <c r="R751" s="74"/>
      <c r="S751" s="105">
        <v>0.0079380000417654</v>
      </c>
      <c r="T751" s="106"/>
      <c r="U751" s="105"/>
      <c r="V751" s="105" t="s">
        <v>34</v>
      </c>
      <c r="W751" s="106"/>
      <c r="X751" s="105"/>
      <c r="Y751" s="105" t="s">
        <v>34</v>
      </c>
      <c r="Z751" s="98" t="s">
        <v>34</v>
      </c>
      <c r="AA751" s="115"/>
      <c r="AB751" s="106" t="s">
        <v>34</v>
      </c>
      <c r="AC751" s="116"/>
      <c r="AE751" s="114">
        <v>81630.4122616354</v>
      </c>
      <c r="AF751" s="114">
        <v>64628.285615225</v>
      </c>
      <c r="AG751" s="135"/>
    </row>
    <row r="752" spans="1:33">
      <c r="A752" s="70">
        <v>41281</v>
      </c>
      <c r="B752" s="71" t="s">
        <v>471</v>
      </c>
      <c r="C752" s="72" t="s">
        <v>472</v>
      </c>
      <c r="D752" s="6" t="s">
        <v>473</v>
      </c>
      <c r="E752" s="6" t="s">
        <v>474</v>
      </c>
      <c r="F752" s="6" t="s">
        <v>475</v>
      </c>
      <c r="G752" s="6" t="s">
        <v>262</v>
      </c>
      <c r="H752" s="6" t="s">
        <v>476</v>
      </c>
      <c r="I752" s="6" t="s">
        <v>34</v>
      </c>
      <c r="J752" s="97">
        <f t="normal">IF(AE752="-","-",(AE752/AG752)*$AI$1)</f>
        <v>367.490151275151</v>
      </c>
      <c r="K752" s="97">
        <f t="normal">MAX(J752:J754)</f>
        <v>380.969132244483</v>
      </c>
      <c r="L752" s="71">
        <f t="normal">IF(A752=0,"",(K752-K753)/K753)</f>
        <v>0.0953546907718464</v>
      </c>
      <c r="M752" s="97">
        <f t="normal">IF(J752="-","-",AVERAGE(J752:J754))</f>
        <v>365.421212999448</v>
      </c>
      <c r="N752" s="97">
        <f t="normal">IF(AF752="-","-",(AF752/AG752)*$AI$1)</f>
        <v>279.84365262022</v>
      </c>
      <c r="O752" s="97">
        <f t="normal">MAX(N752:N754)</f>
        <v>279.84365262022</v>
      </c>
      <c r="P752" s="71">
        <f t="normal">IF(A752=0,"",(O752-O753)/O753)</f>
        <v>0.0922016279169681</v>
      </c>
      <c r="Q752" s="97">
        <f t="normal">IF(N752="-","-",AVERAGE(N752:N754))</f>
        <v>270.458728985208</v>
      </c>
      <c r="R752" s="71">
        <f t="normal">IF(Q752="-","-",Q752/M752)</f>
        <v>0.740128704530399</v>
      </c>
      <c r="S752" s="103">
        <v>10.6515301085884</v>
      </c>
      <c r="T752" s="104">
        <f t="normal">AVERAGE(S752:S754)*10</f>
        <v>104.882397285534</v>
      </c>
      <c r="U752" s="103">
        <f t="normal">((LARGE(S752:S754,1))-(SMALL(S752:S754,1)))/(((LARGE(S752:S754,1))+(SMALL(S752:S754,1)))/2)*100</f>
        <v>3.64198193334313</v>
      </c>
      <c r="V752" s="103">
        <f t="normal">100-Y752</f>
        <v>86.8025949953653</v>
      </c>
      <c r="W752" s="104">
        <f t="normal">AVERAGE(V752:V754)*10</f>
        <v>874.35460913355</v>
      </c>
      <c r="X752" s="103">
        <f t="normal">((LARGE(V752:V754,1))-(SMALL(V752:V754,1)))/(((LARGE(V752:V754,1))+(SMALL(V752:V754,1)))/2)*100</f>
        <v>1.18760247112785</v>
      </c>
      <c r="Y752" s="103">
        <v>13.1974050046347</v>
      </c>
      <c r="Z752" s="97" t="s">
        <v>34</v>
      </c>
      <c r="AA752" s="23" t="str">
        <f t="normal">IF(Z752="-","-",AVERAGE(Z752:Z754))</f>
        <v>-</v>
      </c>
      <c r="AB752" s="104" t="s">
        <v>34</v>
      </c>
      <c r="AC752" s="24" t="str">
        <f t="shared" ref="AC752" si="268">IF(AB752="-","-",AVERAGE(AB752:AB754))</f>
        <v>-</v>
      </c>
      <c r="AE752" s="114">
        <v>342.208189942055</v>
      </c>
      <c r="AF752" s="114">
        <v>260.591445777922</v>
      </c>
      <c r="AG752" s="135">
        <v>1.0057</v>
      </c>
    </row>
    <row r="753" spans="1:33">
      <c r="A753" s="70"/>
      <c r="B753" s="71" t="s">
        <v>471</v>
      </c>
      <c r="C753" s="72"/>
      <c r="D753" s="6"/>
      <c r="E753" s="6"/>
      <c r="F753" s="6"/>
      <c r="G753" s="6"/>
      <c r="H753" s="6"/>
      <c r="I753" s="6"/>
      <c r="J753" s="97">
        <f t="normal">IF(AE753="-","-",(AE753/AG752)*$AI$1)</f>
        <v>380.969132244483</v>
      </c>
      <c r="K753" s="97">
        <f t="normal">MIN(J752:J754)</f>
        <v>347.80435547871</v>
      </c>
      <c r="L753" s="71"/>
      <c r="M753" s="97"/>
      <c r="N753" s="97">
        <f t="normal">IF(AF753="-","-",(AF753/AG752)*$AI$1)</f>
        <v>275.312761843457</v>
      </c>
      <c r="O753" s="97">
        <f t="normal">MIN(N752:N754)</f>
        <v>256.219772491948</v>
      </c>
      <c r="P753" s="71"/>
      <c r="Q753" s="97"/>
      <c r="R753" s="71"/>
      <c r="S753" s="103">
        <v>10.2705410821642</v>
      </c>
      <c r="T753" s="104"/>
      <c r="U753" s="103"/>
      <c r="V753" s="103">
        <f t="normal">100-Y753</f>
        <v>87.6641651031904</v>
      </c>
      <c r="W753" s="104"/>
      <c r="X753" s="103"/>
      <c r="Y753" s="103">
        <v>12.3358348968096</v>
      </c>
      <c r="Z753" s="97" t="s">
        <v>34</v>
      </c>
      <c r="AA753" s="23"/>
      <c r="AB753" s="104" t="s">
        <v>34</v>
      </c>
      <c r="AC753" s="24"/>
      <c r="AE753" s="114">
        <v>354.759866942849</v>
      </c>
      <c r="AF753" s="114">
        <v>256.372263505523</v>
      </c>
      <c r="AG753" s="135"/>
    </row>
    <row r="754" spans="1:33">
      <c r="A754" s="70"/>
      <c r="B754" s="71" t="s">
        <v>471</v>
      </c>
      <c r="C754" s="72"/>
      <c r="D754" s="6"/>
      <c r="E754" s="6"/>
      <c r="F754" s="6"/>
      <c r="G754" s="6"/>
      <c r="H754" s="6"/>
      <c r="I754" s="6"/>
      <c r="J754" s="97">
        <f t="normal">IF(AE754="-","-",(AE754/AG752)*$AI$1)</f>
        <v>347.80435547871</v>
      </c>
      <c r="K754" s="97"/>
      <c r="L754" s="71"/>
      <c r="M754" s="97"/>
      <c r="N754" s="97">
        <f t="normal">IF(AF754="-","-",(AF754/AG752)*$AI$1)</f>
        <v>256.219772491948</v>
      </c>
      <c r="O754" s="97"/>
      <c r="P754" s="71"/>
      <c r="Q754" s="97"/>
      <c r="R754" s="71"/>
      <c r="S754" s="103">
        <v>10.5426479949077</v>
      </c>
      <c r="T754" s="104"/>
      <c r="U754" s="103"/>
      <c r="V754" s="103">
        <f t="normal">100-Y754</f>
        <v>87.8396226415093</v>
      </c>
      <c r="W754" s="104"/>
      <c r="X754" s="103"/>
      <c r="Y754" s="103">
        <v>12.1603773584907</v>
      </c>
      <c r="Z754" s="97" t="s">
        <v>34</v>
      </c>
      <c r="AA754" s="23"/>
      <c r="AB754" s="104" t="s">
        <v>34</v>
      </c>
      <c r="AC754" s="24"/>
      <c r="AE754" s="114">
        <v>323.876703986054</v>
      </c>
      <c r="AF754" s="114">
        <v>238.592801106622</v>
      </c>
      <c r="AG754" s="135"/>
    </row>
    <row r="755" spans="1:33" s="44" customFormat="1" ht="15" customHeight="1">
      <c r="A755" s="60">
        <v>41400</v>
      </c>
      <c r="B755" s="61" t="s">
        <v>477</v>
      </c>
      <c r="C755" s="62" t="s">
        <v>29</v>
      </c>
      <c r="D755" s="63" t="s">
        <v>30</v>
      </c>
      <c r="E755" s="63" t="s">
        <v>31</v>
      </c>
      <c r="F755" s="63" t="s">
        <v>32</v>
      </c>
      <c r="G755" s="63" t="s">
        <v>33</v>
      </c>
      <c r="H755" s="63" t="s">
        <v>34</v>
      </c>
      <c r="I755" s="63" t="s">
        <v>34</v>
      </c>
      <c r="J755" s="94">
        <f t="normal">IF(AE755="-","-",(AE755/AG755)*$AI$1)</f>
        <v>34.6862881575022</v>
      </c>
      <c r="K755" s="94">
        <f t="normal">MAX(J755:J757)</f>
        <v>34.6862881575022</v>
      </c>
      <c r="L755" s="61">
        <f t="normal">IF(A755=0,"",(K755-K756)/K756)</f>
        <v>0.111493461803166</v>
      </c>
      <c r="M755" s="94">
        <f t="normal">IF(J755="-","-",AVERAGE(J755:J757))</f>
        <v>32.6172814954758</v>
      </c>
      <c r="N755" s="94" t="str">
        <f t="normal">IF(AF755="-","-",(AF755/AG755)*$AI$1)</f>
        <v>-</v>
      </c>
      <c r="O755" s="94">
        <f t="normal">MAX(N755:N757)</f>
        <v>0</v>
      </c>
      <c r="P755" s="61" t="e">
        <v>#DIV/0!</v>
      </c>
      <c r="Q755" s="94" t="str">
        <f t="normal">IF(N755="-","-",AVERAGE(N755:N757))</f>
        <v>-</v>
      </c>
      <c r="R755" s="61" t="str">
        <f t="normal">IF(Q755="-","-",Q755/M755)</f>
        <v>-</v>
      </c>
      <c r="S755" s="101">
        <v>4.96928263865636</v>
      </c>
      <c r="T755" s="102">
        <f t="normal">AVERAGE(S755:S757)*10</f>
        <v>50.5595039823818</v>
      </c>
      <c r="U755" s="101">
        <f t="normal">((LARGE(S755:S757,1))-(SMALL(S755:S757,1)))/(((LARGE(S755:S757,1))+(SMALL(S755:S757,1)))/2)*100</f>
        <v>3.42834690830928</v>
      </c>
      <c r="V755" s="101">
        <f t="normal">100-Y755</f>
        <v>52.1388279536204</v>
      </c>
      <c r="W755" s="102">
        <f t="normal">AVERAGE(V755:V757)*10</f>
        <v>523.1353842656</v>
      </c>
      <c r="X755" s="101">
        <f t="normal">((LARGE(V755:V757,1))-(SMALL(V755:V757,1)))/(((LARGE(V755:V757,1))+(SMALL(V755:V757,1)))/2)*100</f>
        <v>0.66793598060593</v>
      </c>
      <c r="Y755" s="101">
        <v>47.8611720463796</v>
      </c>
      <c r="Z755" s="94" t="s">
        <v>34</v>
      </c>
      <c r="AA755" s="111" t="str">
        <f t="normal">IF(Z755="-","-",AVERAGE(Z755:Z757))</f>
        <v>-</v>
      </c>
      <c r="AB755" s="102" t="s">
        <v>34</v>
      </c>
      <c r="AC755" s="112" t="str">
        <f t="shared" ref="AC755" si="269">IF(AB755="-","-",AVERAGE(AB755:AB757))</f>
        <v>-</v>
      </c>
      <c r="AD755" s="113"/>
      <c r="AE755" s="94">
        <v>32.3</v>
      </c>
      <c r="AF755" s="94" t="s">
        <v>34</v>
      </c>
      <c r="AG755" s="134">
        <v>1.0057</v>
      </c>
    </row>
    <row r="756" spans="1:33" s="44" customFormat="1" customHeight="0">
      <c r="A756" s="60"/>
      <c r="B756" s="61" t="s">
        <v>477</v>
      </c>
      <c r="C756" s="62"/>
      <c r="D756" s="63"/>
      <c r="E756" s="63"/>
      <c r="F756" s="63"/>
      <c r="G756" s="63"/>
      <c r="H756" s="63"/>
      <c r="I756" s="63"/>
      <c r="J756" s="94">
        <f t="normal">IF(AE756="-","-",(AE756/AG755)*$AI$1)</f>
        <v>31.9586357760764</v>
      </c>
      <c r="K756" s="94">
        <f t="normal">MIN(J755:J757)</f>
        <v>31.2069205528488</v>
      </c>
      <c r="L756" s="61"/>
      <c r="M756" s="94"/>
      <c r="N756" s="94" t="str">
        <f t="normal">IF(AF756="-","-",(AF756/AG755)*$AI$1)</f>
        <v>-</v>
      </c>
      <c r="O756" s="94">
        <f t="normal">MIN(N755:N757)</f>
        <v>0</v>
      </c>
      <c r="P756" s="61"/>
      <c r="Q756" s="94"/>
      <c r="R756" s="61"/>
      <c r="S756" s="101">
        <v>5.14261815782001</v>
      </c>
      <c r="T756" s="102"/>
      <c r="U756" s="101"/>
      <c r="V756" s="101">
        <f t="normal">100-Y756</f>
        <v>52.4882488994995</v>
      </c>
      <c r="W756" s="102"/>
      <c r="X756" s="101"/>
      <c r="Y756" s="101">
        <v>47.5117511005005</v>
      </c>
      <c r="Z756" s="94" t="s">
        <v>34</v>
      </c>
      <c r="AA756" s="111"/>
      <c r="AB756" s="102" t="s">
        <v>34</v>
      </c>
      <c r="AC756" s="112"/>
      <c r="AD756" s="113"/>
      <c r="AE756" s="94">
        <v>29.76</v>
      </c>
      <c r="AF756" s="94" t="s">
        <v>34</v>
      </c>
      <c r="AG756" s="134"/>
    </row>
    <row r="757" spans="1:33" s="44" customFormat="1" customHeight="0">
      <c r="A757" s="60"/>
      <c r="B757" s="61" t="s">
        <v>477</v>
      </c>
      <c r="C757" s="62"/>
      <c r="D757" s="63"/>
      <c r="E757" s="63"/>
      <c r="F757" s="63"/>
      <c r="G757" s="63"/>
      <c r="H757" s="63"/>
      <c r="I757" s="63"/>
      <c r="J757" s="94">
        <f t="normal">IF(AE757="-","-",(AE757/AG755)*$AI$1)</f>
        <v>31.2069205528488</v>
      </c>
      <c r="K757" s="94"/>
      <c r="L757" s="61"/>
      <c r="M757" s="94"/>
      <c r="N757" s="94" t="str">
        <f t="normal">IF(AF757="-","-",(AF757/AG755)*$AI$1)</f>
        <v>-</v>
      </c>
      <c r="O757" s="94"/>
      <c r="P757" s="61"/>
      <c r="Q757" s="94"/>
      <c r="R757" s="61"/>
      <c r="S757" s="101" t="s">
        <v>34</v>
      </c>
      <c r="T757" s="102"/>
      <c r="U757" s="101"/>
      <c r="V757" s="101" t="s">
        <v>34</v>
      </c>
      <c r="W757" s="102"/>
      <c r="X757" s="101"/>
      <c r="Y757" s="101" t="s">
        <v>34</v>
      </c>
      <c r="Z757" s="94" t="s">
        <v>34</v>
      </c>
      <c r="AA757" s="111"/>
      <c r="AB757" s="102" t="s">
        <v>34</v>
      </c>
      <c r="AC757" s="112"/>
      <c r="AD757" s="113"/>
      <c r="AE757" s="94">
        <v>29.06</v>
      </c>
      <c r="AF757" s="94" t="s">
        <v>34</v>
      </c>
      <c r="AG757" s="134"/>
    </row>
    <row r="758" spans="1:33" s="44" customFormat="1" ht="15" customHeight="1">
      <c r="A758" s="60">
        <v>41400</v>
      </c>
      <c r="B758" s="61" t="s">
        <v>478</v>
      </c>
      <c r="C758" s="62" t="s">
        <v>29</v>
      </c>
      <c r="D758" s="63" t="s">
        <v>30</v>
      </c>
      <c r="E758" s="63" t="s">
        <v>31</v>
      </c>
      <c r="F758" s="63" t="s">
        <v>37</v>
      </c>
      <c r="G758" s="63" t="s">
        <v>140</v>
      </c>
      <c r="H758" s="63" t="s">
        <v>34</v>
      </c>
      <c r="I758" s="63" t="s">
        <v>34</v>
      </c>
      <c r="J758" s="94">
        <f t="normal">IF(AE758="-","-",(AE758/AG758)*$AI$1)</f>
        <v>626.945556583013</v>
      </c>
      <c r="K758" s="94">
        <f t="normal">MAX(J758:J760)</f>
        <v>677.268379549498</v>
      </c>
      <c r="L758" s="61">
        <f t="normal">IF(A758=0,"",(K758-K759)/K759)</f>
        <v>0.113083019501352</v>
      </c>
      <c r="M758" s="94">
        <f t="normal">IF(J758="-","-",AVERAGE(J758:J760))</f>
        <v>637.558543359856</v>
      </c>
      <c r="N758" s="94">
        <f t="normal">IF(AF758="-","-",(AF758/AG758)*$AI$1)</f>
        <v>319.95472176501</v>
      </c>
      <c r="O758" s="94">
        <f t="normal">MAX(N758:N760)</f>
        <v>346.533678402767</v>
      </c>
      <c r="P758" s="61">
        <f t="normal">IF(A758=0,"",(O758-O759)/O759)</f>
        <v>0.188397487497813</v>
      </c>
      <c r="Q758" s="94">
        <f t="normal">IF(N758="-","-",AVERAGE(N758:N760))</f>
        <v>319.361950466001</v>
      </c>
      <c r="R758" s="61">
        <f t="normal">IF(Q758="-","-",Q758/M758)</f>
        <v>0.500913922010993</v>
      </c>
      <c r="S758" s="101">
        <v>94.6</v>
      </c>
      <c r="T758" s="102">
        <f t="normal">AVERAGE(S758:S760)*10</f>
        <v>946.433333333333</v>
      </c>
      <c r="U758" s="101">
        <f t="normal">((LARGE(S758:S760,1))-(SMALL(S758:S760,1)))/(((LARGE(S758:S760,1))+(SMALL(S758:S760,1)))/2)*100</f>
        <v>0.0950921865920053</v>
      </c>
      <c r="V758" s="101">
        <v>99.99</v>
      </c>
      <c r="W758" s="102">
        <f t="normal">AVERAGE(V758:V760)*10</f>
        <v>999.9</v>
      </c>
      <c r="X758" s="101">
        <f t="normal">((LARGE(V758:V760,1))-(SMALL(V758:V760,1)))/(((LARGE(V758:V760,1))+(SMALL(V758:V760,1)))/2)*100</f>
        <v>0</v>
      </c>
      <c r="Y758" s="101">
        <v>0.01</v>
      </c>
      <c r="Z758" s="94" t="s">
        <v>34</v>
      </c>
      <c r="AA758" s="111" t="str">
        <f t="normal">IF(Z758="-","-",AVERAGE(Z758:Z760))</f>
        <v>-</v>
      </c>
      <c r="AB758" s="102" t="s">
        <v>34</v>
      </c>
      <c r="AC758" s="112" t="str">
        <f t="shared" ref="AC758" si="270">IF(AB758="-","-",AVERAGE(AB758:AB760))</f>
        <v>-</v>
      </c>
      <c r="AD758" s="113"/>
      <c r="AE758" s="94">
        <v>583.814024310682</v>
      </c>
      <c r="AF758" s="94">
        <v>297.943021925065</v>
      </c>
      <c r="AG758" s="134">
        <v>1.0057</v>
      </c>
    </row>
    <row r="759" spans="1:33" s="44" customFormat="1" customHeight="0">
      <c r="A759" s="60"/>
      <c r="B759" s="61" t="s">
        <v>478</v>
      </c>
      <c r="C759" s="62"/>
      <c r="D759" s="63"/>
      <c r="E759" s="63"/>
      <c r="F759" s="63"/>
      <c r="G759" s="63"/>
      <c r="H759" s="63"/>
      <c r="I759" s="63"/>
      <c r="J759" s="94">
        <f t="normal">IF(AE759="-","-",(AE759/AG758)*$AI$1)</f>
        <v>677.268379549498</v>
      </c>
      <c r="K759" s="94">
        <f t="normal">MIN(J758:J760)</f>
        <v>608.461693947057</v>
      </c>
      <c r="L759" s="61"/>
      <c r="M759" s="94"/>
      <c r="N759" s="94">
        <f t="normal">IF(AF759="-","-",(AF759/AG758)*$AI$1)</f>
        <v>346.533678402767</v>
      </c>
      <c r="O759" s="94">
        <f t="normal">MIN(N758:N760)</f>
        <v>291.597451230227</v>
      </c>
      <c r="P759" s="61"/>
      <c r="Q759" s="94"/>
      <c r="R759" s="61"/>
      <c r="S759" s="101">
        <v>94.69</v>
      </c>
      <c r="T759" s="102"/>
      <c r="U759" s="101"/>
      <c r="V759" s="101">
        <v>99.99</v>
      </c>
      <c r="W759" s="102"/>
      <c r="X759" s="101"/>
      <c r="Y759" s="101">
        <v>0.01</v>
      </c>
      <c r="Z759" s="94" t="s">
        <v>34</v>
      </c>
      <c r="AA759" s="111"/>
      <c r="AB759" s="102" t="s">
        <v>34</v>
      </c>
      <c r="AC759" s="112"/>
      <c r="AD759" s="113"/>
      <c r="AE759" s="94">
        <v>630.674823437898</v>
      </c>
      <c r="AF759" s="94">
        <v>322.693444786725</v>
      </c>
      <c r="AG759" s="134"/>
    </row>
    <row r="760" spans="1:33" s="44" customFormat="1" customHeight="0">
      <c r="A760" s="60"/>
      <c r="B760" s="61" t="s">
        <v>478</v>
      </c>
      <c r="C760" s="62"/>
      <c r="D760" s="63"/>
      <c r="E760" s="63"/>
      <c r="F760" s="63"/>
      <c r="G760" s="63"/>
      <c r="H760" s="63"/>
      <c r="I760" s="63"/>
      <c r="J760" s="94">
        <f t="normal">IF(AE760="-","-",(AE760/AG758)*$AI$1)</f>
        <v>608.461693947057</v>
      </c>
      <c r="K760" s="94"/>
      <c r="L760" s="61"/>
      <c r="M760" s="94"/>
      <c r="N760" s="94">
        <f t="normal">IF(AF760="-","-",(AF760/AG758)*$AI$1)</f>
        <v>291.597451230227</v>
      </c>
      <c r="O760" s="94"/>
      <c r="P760" s="61"/>
      <c r="Q760" s="94"/>
      <c r="R760" s="61"/>
      <c r="S760" s="101">
        <v>94.64</v>
      </c>
      <c r="T760" s="102"/>
      <c r="U760" s="101"/>
      <c r="V760" s="101">
        <v>99.99</v>
      </c>
      <c r="W760" s="102"/>
      <c r="X760" s="101"/>
      <c r="Y760" s="101">
        <v>0.01</v>
      </c>
      <c r="Z760" s="94" t="s">
        <v>34</v>
      </c>
      <c r="AA760" s="111"/>
      <c r="AB760" s="102" t="s">
        <v>34</v>
      </c>
      <c r="AC760" s="112"/>
      <c r="AD760" s="113"/>
      <c r="AE760" s="94">
        <v>566.601782965329</v>
      </c>
      <c r="AF760" s="94">
        <v>271.536626576147</v>
      </c>
      <c r="AG760" s="134"/>
    </row>
    <row r="761" spans="1:33">
      <c r="A761" s="73">
        <v>41400</v>
      </c>
      <c r="B761" s="74" t="s">
        <v>479</v>
      </c>
      <c r="C761" s="75" t="s">
        <v>265</v>
      </c>
      <c r="D761" s="9" t="s">
        <v>335</v>
      </c>
      <c r="E761" s="9" t="s">
        <v>460</v>
      </c>
      <c r="F761" s="9" t="s">
        <v>461</v>
      </c>
      <c r="G761" s="9" t="s">
        <v>461</v>
      </c>
      <c r="H761" s="9"/>
      <c r="I761" s="9" t="s">
        <v>34</v>
      </c>
      <c r="J761" s="98">
        <f t="normal">IF(AE761="-","-",(AE761/AG761)*$AI$1)</f>
        <v>78.3055767306693</v>
      </c>
      <c r="K761" s="98">
        <f t="normal">MAX(J761:J763)</f>
        <v>197.783198852022</v>
      </c>
      <c r="L761" s="74">
        <f t="normal">IF(A761=0,"",(K761-K762)/K762)</f>
        <v>1.52578688657506</v>
      </c>
      <c r="M761" s="98">
        <f t="normal">IF(J761="-","-",AVERAGE(J761:J763))</f>
        <v>134.354015251779</v>
      </c>
      <c r="N761" s="98">
        <f t="normal">IF(AF761="-","-",(AF761/AG761)*$AI$1)</f>
        <v>185.34742203949</v>
      </c>
      <c r="O761" s="98">
        <f t="normal">MAX(N761:N763)</f>
        <v>333.716450065074</v>
      </c>
      <c r="P761" s="74">
        <f t="normal">IF(A761=0,"",(O761-O762)/O762)</f>
        <v>0.810798161105569</v>
      </c>
      <c r="Q761" s="98">
        <f t="normal">IF(N761="-","-",AVERAGE(N761:N763))</f>
        <v>234.452111141742</v>
      </c>
      <c r="R761" s="74">
        <f t="normal">IF(Q761="-","-",Q761/M761)</f>
        <v>1.74503241084667</v>
      </c>
      <c r="S761" s="105">
        <v>0.0810461090932302</v>
      </c>
      <c r="T761" s="106">
        <f t="normal">AVERAGE(S761:S763)*10</f>
        <v>0.777680386512713</v>
      </c>
      <c r="U761" s="105">
        <f t="normal">((LARGE(S761:S763,1))-(SMALL(S761:S763,1)))/(((LARGE(S761:S763,1))+(SMALL(S761:S763,1)))/2)*100</f>
        <v>6.96454348436571</v>
      </c>
      <c r="V761" s="105">
        <f t="shared" ref="V761:V774" si="271">100-Y761</f>
        <v>55.2567237163986</v>
      </c>
      <c r="W761" s="106">
        <f t="normal">AVERAGE(V761:V763)*10</f>
        <v>545.368608337664</v>
      </c>
      <c r="X761" s="105">
        <f t="normal">((LARGE(V761:V763,1))-(SMALL(V761:V763,1)))/(((LARGE(V761:V763,1))+(SMALL(V761:V763,1)))/2)*100</f>
        <v>1.99236570156574</v>
      </c>
      <c r="Y761" s="105">
        <v>44.7432762836014</v>
      </c>
      <c r="Z761" s="98" t="s">
        <v>34</v>
      </c>
      <c r="AA761" s="115" t="str">
        <f t="normal">IF(Z761="-","-",AVERAGE(Z761:Z763))</f>
        <v>-</v>
      </c>
      <c r="AB761" s="106">
        <v>7.63</v>
      </c>
      <c r="AC761" s="116">
        <f t="shared" ref="AC761" si="272">IF(AB761="-","-",AVERAGE(AB761:AB763))</f>
        <v>7.63</v>
      </c>
      <c r="AE761" s="114">
        <v>72.9184430722538</v>
      </c>
      <c r="AF761" s="114">
        <v>172.596205875107</v>
      </c>
      <c r="AG761" s="135">
        <v>1.0057</v>
      </c>
    </row>
    <row r="762" spans="1:33">
      <c r="A762" s="73"/>
      <c r="B762" s="74" t="s">
        <v>479</v>
      </c>
      <c r="C762" s="75"/>
      <c r="D762" s="9"/>
      <c r="E762" s="9"/>
      <c r="F762" s="9"/>
      <c r="G762" s="9"/>
      <c r="H762" s="9"/>
      <c r="I762" s="9"/>
      <c r="J762" s="98">
        <f t="normal">IF(AE762="-","-",(AE762/AG761)*$AI$1)</f>
        <v>197.783198852022</v>
      </c>
      <c r="K762" s="98">
        <f t="normal">MIN(J761:J763)</f>
        <v>78.3055767306693</v>
      </c>
      <c r="L762" s="74"/>
      <c r="M762" s="98"/>
      <c r="N762" s="98">
        <f t="normal">IF(AF762="-","-",(AF762/AG761)*$AI$1)</f>
        <v>184.292461320662</v>
      </c>
      <c r="O762" s="98">
        <f t="normal">MIN(N761:N763)</f>
        <v>184.292461320662</v>
      </c>
      <c r="P762" s="74"/>
      <c r="Q762" s="98"/>
      <c r="R762" s="74"/>
      <c r="S762" s="105">
        <v>0.0766664470492318</v>
      </c>
      <c r="T762" s="106"/>
      <c r="U762" s="105"/>
      <c r="V762" s="105">
        <f t="shared" si="271"/>
        <v>54.1666666666574</v>
      </c>
      <c r="W762" s="106"/>
      <c r="X762" s="105"/>
      <c r="Y762" s="105">
        <v>45.8333333333426</v>
      </c>
      <c r="Z762" s="98" t="s">
        <v>34</v>
      </c>
      <c r="AA762" s="115"/>
      <c r="AB762" s="106" t="s">
        <v>34</v>
      </c>
      <c r="AC762" s="116"/>
      <c r="AE762" s="114">
        <v>184.176447301369</v>
      </c>
      <c r="AF762" s="114">
        <v>171.613822546472</v>
      </c>
      <c r="AG762" s="135"/>
    </row>
    <row r="763" spans="1:33">
      <c r="A763" s="73"/>
      <c r="B763" s="74" t="s">
        <v>479</v>
      </c>
      <c r="C763" s="75"/>
      <c r="D763" s="9"/>
      <c r="E763" s="9"/>
      <c r="F763" s="9"/>
      <c r="G763" s="9"/>
      <c r="H763" s="9"/>
      <c r="I763" s="9"/>
      <c r="J763" s="98">
        <f t="normal">IF(AE763="-","-",(AE763/AG761)*$AI$1)</f>
        <v>126.973270172645</v>
      </c>
      <c r="K763" s="98"/>
      <c r="L763" s="74"/>
      <c r="M763" s="98"/>
      <c r="N763" s="98">
        <f t="normal">IF(AF763="-","-",(AF763/AG761)*$AI$1)</f>
        <v>333.716450065074</v>
      </c>
      <c r="O763" s="98"/>
      <c r="P763" s="74"/>
      <c r="Q763" s="98"/>
      <c r="R763" s="74"/>
      <c r="S763" s="105">
        <v>0.075591559811352</v>
      </c>
      <c r="T763" s="106"/>
      <c r="U763" s="105"/>
      <c r="V763" s="105">
        <f t="shared" si="271"/>
        <v>54.1871921182433</v>
      </c>
      <c r="W763" s="106"/>
      <c r="X763" s="105"/>
      <c r="Y763" s="105">
        <v>45.8128078817567</v>
      </c>
      <c r="Z763" s="98" t="s">
        <v>34</v>
      </c>
      <c r="AA763" s="115"/>
      <c r="AB763" s="106" t="s">
        <v>34</v>
      </c>
      <c r="AC763" s="116"/>
      <c r="AE763" s="114">
        <v>118.237979456138</v>
      </c>
      <c r="AF763" s="114">
        <v>310.757994287449</v>
      </c>
      <c r="AG763" s="135"/>
    </row>
    <row r="764" spans="1:33" ht="15" customHeight="1">
      <c r="A764" s="70">
        <v>41400</v>
      </c>
      <c r="B764" s="71" t="s">
        <v>455</v>
      </c>
      <c r="C764" s="72" t="s">
        <v>456</v>
      </c>
      <c r="D764" s="6" t="s">
        <v>335</v>
      </c>
      <c r="E764" s="6" t="s">
        <v>266</v>
      </c>
      <c r="F764" s="6" t="s">
        <v>267</v>
      </c>
      <c r="G764" s="6" t="s">
        <v>268</v>
      </c>
      <c r="H764" s="6" t="s">
        <v>34</v>
      </c>
      <c r="I764" s="6" t="s">
        <v>34</v>
      </c>
      <c r="J764" s="97">
        <f t="normal">IF(AE764="-","-",(AE764/AG764)*$AI$1)</f>
        <v>624.920926643099</v>
      </c>
      <c r="K764" s="97">
        <f t="normal">MAX(J764:J766)</f>
        <v>624.920926643099</v>
      </c>
      <c r="L764" s="71">
        <f t="normal">IF(A764=0,"",(K764-K765)/K765)</f>
        <v>0.0226994152503639</v>
      </c>
      <c r="M764" s="97">
        <f t="normal">IF(J764="-","-",AVERAGE(J764:J766))</f>
        <v>619.583332395036</v>
      </c>
      <c r="N764" s="97">
        <f t="normal">IF(AF764="-","-",(AF764/AG764)*$AI$1)</f>
        <v>414.508403141985</v>
      </c>
      <c r="O764" s="97">
        <f t="normal">MAX(N764:N766)</f>
        <v>430.546914796731</v>
      </c>
      <c r="P764" s="71">
        <f t="normal">IF(A764=0,"",(O764-O765)/O765)</f>
        <v>0.0386928504541143</v>
      </c>
      <c r="Q764" s="97">
        <f t="normal">IF(N764="-","-",AVERAGE(N764:N766))</f>
        <v>422.281661935171</v>
      </c>
      <c r="R764" s="71">
        <f t="normal">IF(Q764="-","-",Q764/M764)</f>
        <v>0.681557491714338</v>
      </c>
      <c r="S764" s="103">
        <v>25.3794743453288</v>
      </c>
      <c r="T764" s="104">
        <f t="normal">AVERAGE(S764:S766)*10</f>
        <v>254.955092980421</v>
      </c>
      <c r="U764" s="103">
        <f t="normal">((LARGE(S764:S766,1))-(SMALL(S764:S766,1)))/(((LARGE(S764:S766,1))+(SMALL(S764:S766,1)))/2)*100</f>
        <v>1.33785001850545</v>
      </c>
      <c r="V764" s="103">
        <f t="shared" si="271"/>
        <v>95.39066042013</v>
      </c>
      <c r="W764" s="104">
        <f t="normal">AVERAGE(V764:V766)*10</f>
        <v>953.963354643987</v>
      </c>
      <c r="X764" s="103">
        <f t="normal">((LARGE(V764:V766,1))-(SMALL(V764:V766,1)))/(((LARGE(V764:V766,1))+(SMALL(V764:V766,1)))/2)*100</f>
        <v>0.120451760066184</v>
      </c>
      <c r="Y764" s="103">
        <v>4.60933957987003</v>
      </c>
      <c r="Z764" s="97" t="s">
        <v>34</v>
      </c>
      <c r="AA764" s="23" t="str">
        <f t="normal">IF(Z764="-","-",AVERAGE(Z764:Z766))</f>
        <v>-</v>
      </c>
      <c r="AB764" s="104" t="s">
        <v>34</v>
      </c>
      <c r="AC764" s="24" t="str">
        <f t="shared" ref="AC764" si="273">IF(AB764="-","-",AVERAGE(AB764:AB766))</f>
        <v>-</v>
      </c>
      <c r="AE764" s="114">
        <v>581.928681412004</v>
      </c>
      <c r="AF764" s="114">
        <v>385.991760222124</v>
      </c>
      <c r="AG764" s="135">
        <v>1.0057</v>
      </c>
    </row>
    <row r="765" spans="1:33">
      <c r="A765" s="70"/>
      <c r="B765" s="71" t="s">
        <v>455</v>
      </c>
      <c r="C765" s="72"/>
      <c r="D765" s="6"/>
      <c r="E765" s="6"/>
      <c r="F765" s="6"/>
      <c r="G765" s="6"/>
      <c r="H765" s="6"/>
      <c r="I765" s="6"/>
      <c r="J765" s="97">
        <f t="normal">IF(AE765="-","-",(AE765/AG764)*$AI$1)</f>
        <v>622.778631552451</v>
      </c>
      <c r="K765" s="97">
        <f t="normal">MIN(J764:J766)</f>
        <v>611.050438989558</v>
      </c>
      <c r="L765" s="71"/>
      <c r="M765" s="97"/>
      <c r="N765" s="97">
        <f t="normal">IF(AF765="-","-",(AF765/AG764)*$AI$1)</f>
        <v>430.546914796731</v>
      </c>
      <c r="O765" s="97">
        <f t="normal">MIN(N764:N766)</f>
        <v>414.508403141985</v>
      </c>
      <c r="P765" s="71"/>
      <c r="Q765" s="97"/>
      <c r="R765" s="71"/>
      <c r="S765" s="103">
        <v>25.3857533425714</v>
      </c>
      <c r="T765" s="104"/>
      <c r="U765" s="103"/>
      <c r="V765" s="103">
        <f t="shared" si="271"/>
        <v>95.3417179950577</v>
      </c>
      <c r="W765" s="104"/>
      <c r="X765" s="103"/>
      <c r="Y765" s="103">
        <v>4.65828200494231</v>
      </c>
      <c r="Z765" s="97" t="s">
        <v>34</v>
      </c>
      <c r="AA765" s="23"/>
      <c r="AB765" s="104" t="s">
        <v>34</v>
      </c>
      <c r="AC765" s="24"/>
      <c r="AE765" s="114">
        <v>579.933768289167</v>
      </c>
      <c r="AF765" s="114">
        <v>400.926881676919</v>
      </c>
      <c r="AG765" s="135"/>
    </row>
    <row r="766" spans="1:33">
      <c r="A766" s="70"/>
      <c r="B766" s="71" t="s">
        <v>455</v>
      </c>
      <c r="C766" s="72"/>
      <c r="D766" s="6"/>
      <c r="E766" s="6"/>
      <c r="F766" s="6"/>
      <c r="G766" s="6"/>
      <c r="H766" s="6"/>
      <c r="I766" s="6"/>
      <c r="J766" s="97">
        <f t="normal">IF(AE766="-","-",(AE766/AG764)*$AI$1)</f>
        <v>611.050438989558</v>
      </c>
      <c r="K766" s="97"/>
      <c r="L766" s="71"/>
      <c r="M766" s="97"/>
      <c r="N766" s="97">
        <f t="normal">IF(AF766="-","-",(AF766/AG764)*$AI$1)</f>
        <v>421.789667866799</v>
      </c>
      <c r="O766" s="97"/>
      <c r="P766" s="71"/>
      <c r="Q766" s="97"/>
      <c r="R766" s="71"/>
      <c r="S766" s="103">
        <v>25.721300206226</v>
      </c>
      <c r="T766" s="104"/>
      <c r="U766" s="103"/>
      <c r="V766" s="103">
        <f t="shared" si="271"/>
        <v>95.4566279780086</v>
      </c>
      <c r="W766" s="104"/>
      <c r="X766" s="103"/>
      <c r="Y766" s="103">
        <v>4.54337202199145</v>
      </c>
      <c r="Z766" s="97" t="s">
        <v>34</v>
      </c>
      <c r="AA766" s="23"/>
      <c r="AB766" s="104" t="s">
        <v>34</v>
      </c>
      <c r="AC766" s="24"/>
      <c r="AE766" s="114">
        <v>569.01243193685</v>
      </c>
      <c r="AF766" s="114">
        <v>392.772100901518</v>
      </c>
      <c r="AG766" s="135"/>
    </row>
    <row r="767" spans="1:33">
      <c r="A767" s="70">
        <v>41400</v>
      </c>
      <c r="B767" s="71" t="s">
        <v>480</v>
      </c>
      <c r="C767" s="72" t="s">
        <v>29</v>
      </c>
      <c r="D767" s="6" t="s">
        <v>100</v>
      </c>
      <c r="E767" s="6" t="s">
        <v>101</v>
      </c>
      <c r="F767" s="6" t="s">
        <v>438</v>
      </c>
      <c r="G767" s="6" t="s">
        <v>438</v>
      </c>
      <c r="H767" s="6" t="s">
        <v>34</v>
      </c>
      <c r="I767" s="6" t="s">
        <v>34</v>
      </c>
      <c r="J767" s="97">
        <f t="normal">IF(AE767="-","-",(AE767/AG767)*$AI$1)</f>
        <v>493.039555859649</v>
      </c>
      <c r="K767" s="97">
        <f t="normal">MAX(J767:J769)</f>
        <v>512.544457150737</v>
      </c>
      <c r="L767" s="71">
        <f t="normal">IF(A767=0,"",(K767-K768)/K768)</f>
        <v>0.0716711086473075</v>
      </c>
      <c r="M767" s="97">
        <f t="normal">IF(J767="-","-",AVERAGE(J767:J769))</f>
        <v>494.616858468447</v>
      </c>
      <c r="N767" s="97">
        <f t="normal">IF(AF767="-","-",(AF767/AG767)*$AI$1)</f>
        <v>341.504100418944</v>
      </c>
      <c r="O767" s="97">
        <f t="normal">MAX(N767:N769)</f>
        <v>341.504100418944</v>
      </c>
      <c r="P767" s="71">
        <f t="normal">IF(A767=0,"",(O767-O768)/O768)</f>
        <v>0.0967334512795707</v>
      </c>
      <c r="Q767" s="97">
        <f t="normal">IF(N767="-","-",AVERAGE(N767:N769))</f>
        <v>327.414220266875</v>
      </c>
      <c r="R767" s="71">
        <f t="normal">IF(Q767="-","-",Q767/M767)</f>
        <v>0.661955238001177</v>
      </c>
      <c r="S767" s="103">
        <v>32.3214226468928</v>
      </c>
      <c r="T767" s="104">
        <f t="normal">AVERAGE(S767:S769)*10</f>
        <v>326.380744429816</v>
      </c>
      <c r="U767" s="103">
        <v>1.48029978321733</v>
      </c>
      <c r="V767" s="103">
        <f t="shared" si="271"/>
        <v>92.3629644836792</v>
      </c>
      <c r="W767" s="104">
        <f t="normal">AVERAGE(V767:V769)*10</f>
        <v>921.974604673099</v>
      </c>
      <c r="X767" s="103">
        <f t="normal">((LARGE(V767:V769,1))-(SMALL(V767:V769,1)))/(((LARGE(V767:V769,1))+(SMALL(V767:V769,1)))/2)*100</f>
        <v>0.312576855388512</v>
      </c>
      <c r="Y767" s="103">
        <v>7.63703551632082</v>
      </c>
      <c r="Z767" s="97" t="s">
        <v>34</v>
      </c>
      <c r="AA767" s="23" t="str">
        <f t="normal">IF(Z767="-","-",AVERAGE(Z767:Z769))</f>
        <v>-</v>
      </c>
      <c r="AB767" s="104" t="s">
        <v>34</v>
      </c>
      <c r="AC767" s="24" t="str">
        <f t="shared" ref="AC767" si="274">IF(AB767="-","-",AVERAGE(AB767:AB769))</f>
        <v>-</v>
      </c>
      <c r="AE767" s="114">
        <v>459.120260488934</v>
      </c>
      <c r="AF767" s="114">
        <v>318.009883140122</v>
      </c>
      <c r="AG767" s="135">
        <v>1.0057</v>
      </c>
    </row>
    <row r="768" spans="1:33">
      <c r="A768" s="70"/>
      <c r="B768" s="71" t="s">
        <v>480</v>
      </c>
      <c r="C768" s="72"/>
      <c r="D768" s="6"/>
      <c r="E768" s="6"/>
      <c r="F768" s="6"/>
      <c r="G768" s="6"/>
      <c r="H768" s="6"/>
      <c r="I768" s="6"/>
      <c r="J768" s="97">
        <f t="normal">IF(AE768="-","-",(AE768/AG767)*$AI$1)</f>
        <v>478.266562394954</v>
      </c>
      <c r="K768" s="97">
        <f t="normal">MIN(J767:J769)</f>
        <v>478.266562394954</v>
      </c>
      <c r="L768" s="71"/>
      <c r="M768" s="97"/>
      <c r="N768" s="97">
        <f t="normal">IF(AF768="-","-",(AF768/AG767)*$AI$1)</f>
        <v>311.382952731593</v>
      </c>
      <c r="O768" s="97">
        <f t="normal">MIN(N767:N769)</f>
        <v>311.382952731593</v>
      </c>
      <c r="P768" s="71"/>
      <c r="Q768" s="97"/>
      <c r="R768" s="71"/>
      <c r="S768" s="103">
        <v>32.803444278854</v>
      </c>
      <c r="T768" s="104"/>
      <c r="U768" s="103"/>
      <c r="V768" s="103">
        <f t="shared" si="271"/>
        <v>92.0747097425551</v>
      </c>
      <c r="W768" s="104"/>
      <c r="X768" s="103"/>
      <c r="Y768" s="103">
        <v>7.92529025744486</v>
      </c>
      <c r="Z768" s="97" t="s">
        <v>34</v>
      </c>
      <c r="AA768" s="23"/>
      <c r="AB768" s="104" t="s">
        <v>34</v>
      </c>
      <c r="AC768" s="24"/>
      <c r="AE768" s="114">
        <v>445.36359425982</v>
      </c>
      <c r="AF768" s="114">
        <v>289.960958853855</v>
      </c>
      <c r="AG768" s="135"/>
    </row>
    <row r="769" spans="1:33">
      <c r="A769" s="70"/>
      <c r="B769" s="71" t="s">
        <v>480</v>
      </c>
      <c r="C769" s="72"/>
      <c r="D769" s="6"/>
      <c r="E769" s="6"/>
      <c r="F769" s="6"/>
      <c r="G769" s="6"/>
      <c r="H769" s="6"/>
      <c r="I769" s="6"/>
      <c r="J769" s="97">
        <f t="normal">IF(AE769="-","-",(AE769/AG767)*$AI$1)</f>
        <v>512.544457150737</v>
      </c>
      <c r="K769" s="97"/>
      <c r="L769" s="71"/>
      <c r="M769" s="97"/>
      <c r="N769" s="97">
        <f t="normal">IF(AF769="-","-",(AF769/AG767)*$AI$1)</f>
        <v>329.355607650088</v>
      </c>
      <c r="O769" s="97"/>
      <c r="P769" s="71"/>
      <c r="Q769" s="97"/>
      <c r="R769" s="71"/>
      <c r="S769" s="103">
        <v>32.789356403198</v>
      </c>
      <c r="T769" s="104"/>
      <c r="U769" s="103"/>
      <c r="V769" s="103">
        <f t="shared" si="271"/>
        <v>92.1547071756954</v>
      </c>
      <c r="W769" s="104"/>
      <c r="X769" s="103"/>
      <c r="Y769" s="103">
        <v>7.8452928243046</v>
      </c>
      <c r="Z769" s="97" t="s">
        <v>34</v>
      </c>
      <c r="AA769" s="23"/>
      <c r="AB769" s="104" t="s">
        <v>34</v>
      </c>
      <c r="AC769" s="24"/>
      <c r="AE769" s="114">
        <v>477.283296811571</v>
      </c>
      <c r="AF769" s="114">
        <v>306.697161679346</v>
      </c>
      <c r="AG769" s="135"/>
    </row>
    <row r="770" spans="1:33" ht="15" customHeight="1">
      <c r="A770" s="70">
        <v>41400</v>
      </c>
      <c r="B770" s="71" t="s">
        <v>481</v>
      </c>
      <c r="C770" s="80" t="s">
        <v>29</v>
      </c>
      <c r="D770" s="12" t="s">
        <v>100</v>
      </c>
      <c r="E770" s="12" t="s">
        <v>101</v>
      </c>
      <c r="F770" s="6" t="s">
        <v>482</v>
      </c>
      <c r="G770" s="6" t="s">
        <v>483</v>
      </c>
      <c r="H770" s="12" t="s">
        <v>34</v>
      </c>
      <c r="I770" s="6" t="s">
        <v>484</v>
      </c>
      <c r="J770" s="97">
        <f t="normal">IF(AE770="-","-",(AE770/AG770)*$AI$1)</f>
        <v>497.799311100161</v>
      </c>
      <c r="K770" s="97">
        <f t="normal">MAX(J770:J772)</f>
        <v>497.799311100161</v>
      </c>
      <c r="L770" s="71">
        <f t="normal">IF(A770=0,"",(K770-K771)/K771)</f>
        <v>0.0411416369919436</v>
      </c>
      <c r="M770" s="97">
        <f t="normal">IF(J770="-","-",AVERAGE(J770:J772))</f>
        <v>488.327165579101</v>
      </c>
      <c r="N770" s="97">
        <f t="normal">IF(AF770="-","-",(AF770/AG770)*$AI$1)</f>
        <v>276.573939919315</v>
      </c>
      <c r="O770" s="97">
        <f t="normal">MAX(N770:N772)</f>
        <v>276.573939919315</v>
      </c>
      <c r="P770" s="71">
        <f t="normal">IF(A770=0,"",(O770-O771)/O771)</f>
        <v>0.146958336915039</v>
      </c>
      <c r="Q770" s="97">
        <f t="normal">IF(N770="-","-",AVERAGE(N770:N772))</f>
        <v>254.967688187918</v>
      </c>
      <c r="R770" s="71">
        <f t="normal">IF(Q770="-","-",Q770/M770)</f>
        <v>0.522124727354775</v>
      </c>
      <c r="S770" s="50">
        <v>22.2080605604156</v>
      </c>
      <c r="T770" s="104">
        <f t="normal">AVERAGE(S770:S772)*10</f>
        <v>221.75461831829</v>
      </c>
      <c r="U770" s="103">
        <f t="normal">((LARGE(S770:S772,1))-(SMALL(S770:S772,1)))/(((LARGE(S770:S772,1))+(SMALL(S770:S772,1)))/2)*100</f>
        <v>1.44415710731908</v>
      </c>
      <c r="V770" s="103">
        <f t="shared" si="271"/>
        <v>85.1000000000003</v>
      </c>
      <c r="W770" s="104">
        <f t="normal">AVERAGE(V770:V772)*10</f>
        <v>852.979209370853</v>
      </c>
      <c r="X770" s="103">
        <f t="normal">((LARGE(V770:V772,1))-(SMALL(V770:V772,1)))/(((LARGE(V770:V772,1))+(SMALL(V770:V772,1)))/2)*100</f>
        <v>0.484865485585864</v>
      </c>
      <c r="Y770" s="103">
        <v>14.8999999999997</v>
      </c>
      <c r="Z770" s="97" t="s">
        <v>34</v>
      </c>
      <c r="AA770" s="23" t="str">
        <f t="normal">IF(Z770="-","-",AVERAGE(Z770:Z772))</f>
        <v>-</v>
      </c>
      <c r="AB770" s="104" t="s">
        <v>34</v>
      </c>
      <c r="AC770" s="24" t="str">
        <f t="shared" ref="AC770" si="275">IF(AB770="-","-",AVERAGE(AB770:AB772))</f>
        <v>-</v>
      </c>
      <c r="AE770" s="114">
        <v>463.552562197622</v>
      </c>
      <c r="AF770" s="114">
        <v>257.546677200792</v>
      </c>
      <c r="AG770" s="135">
        <v>1.0057</v>
      </c>
    </row>
    <row r="771" spans="1:33">
      <c r="A771" s="70"/>
      <c r="B771" s="71" t="s">
        <v>481</v>
      </c>
      <c r="C771" s="82"/>
      <c r="D771" s="14"/>
      <c r="E771" s="14"/>
      <c r="F771" s="6"/>
      <c r="G771" s="6"/>
      <c r="H771" s="14"/>
      <c r="I771" s="6"/>
      <c r="J771" s="97">
        <f t="normal">IF(AE771="-","-",(AE771/AG770)*$AI$1)</f>
        <v>478.12832895474</v>
      </c>
      <c r="K771" s="97">
        <f t="normal">MIN(J770:J772)</f>
        <v>478.12832895474</v>
      </c>
      <c r="L771" s="71"/>
      <c r="M771" s="97"/>
      <c r="N771" s="97">
        <f t="normal">IF(AF771="-","-",(AF771/AG770)*$AI$1)</f>
        <v>247.192257665283</v>
      </c>
      <c r="O771" s="97">
        <f t="normal">MIN(N770:N772)</f>
        <v>241.136866979156</v>
      </c>
      <c r="P771" s="71"/>
      <c r="Q771" s="97"/>
      <c r="R771" s="71"/>
      <c r="S771" s="103">
        <v>21.9991559076871</v>
      </c>
      <c r="T771" s="104"/>
      <c r="U771" s="103"/>
      <c r="V771" s="103">
        <f t="shared" si="271"/>
        <v>85.2801395247435</v>
      </c>
      <c r="W771" s="104"/>
      <c r="X771" s="103"/>
      <c r="Y771" s="103">
        <v>14.7198604752565</v>
      </c>
      <c r="Z771" s="97" t="s">
        <v>34</v>
      </c>
      <c r="AA771" s="23"/>
      <c r="AB771" s="104" t="s">
        <v>34</v>
      </c>
      <c r="AC771" s="24"/>
      <c r="AE771" s="114">
        <v>445.234870768317</v>
      </c>
      <c r="AF771" s="114">
        <v>230.186345864792</v>
      </c>
      <c r="AG771" s="135"/>
    </row>
    <row r="772" spans="1:33">
      <c r="A772" s="70"/>
      <c r="B772" s="71" t="s">
        <v>481</v>
      </c>
      <c r="C772" s="84"/>
      <c r="D772" s="17"/>
      <c r="E772" s="17"/>
      <c r="F772" s="6"/>
      <c r="G772" s="6"/>
      <c r="H772" s="17"/>
      <c r="I772" s="6"/>
      <c r="J772" s="97">
        <f t="normal">IF(AE772="-","-",(AE772/AG770)*$AI$1)</f>
        <v>489.053856682401</v>
      </c>
      <c r="K772" s="97"/>
      <c r="L772" s="71"/>
      <c r="M772" s="97"/>
      <c r="N772" s="97">
        <f t="normal">IF(AF772="-","-",(AF772/AG770)*$AI$1)</f>
        <v>241.136866979156</v>
      </c>
      <c r="O772" s="97"/>
      <c r="P772" s="71"/>
      <c r="Q772" s="97"/>
      <c r="R772" s="71"/>
      <c r="S772" s="103">
        <v>22.3191690273844</v>
      </c>
      <c r="T772" s="104"/>
      <c r="U772" s="103"/>
      <c r="V772" s="103">
        <f t="shared" si="271"/>
        <v>85.5136232865122</v>
      </c>
      <c r="W772" s="104"/>
      <c r="X772" s="103"/>
      <c r="Y772" s="103">
        <v>14.4863767134878</v>
      </c>
      <c r="Z772" s="97" t="s">
        <v>34</v>
      </c>
      <c r="AA772" s="23"/>
      <c r="AB772" s="104" t="s">
        <v>34</v>
      </c>
      <c r="AC772" s="24"/>
      <c r="AE772" s="114">
        <v>455.408762653232</v>
      </c>
      <c r="AF772" s="114">
        <v>224.547543630497</v>
      </c>
      <c r="AG772" s="135"/>
    </row>
    <row r="773" spans="1:33" ht="15" customHeight="1">
      <c r="A773" s="70">
        <v>41400</v>
      </c>
      <c r="B773" s="71" t="s">
        <v>485</v>
      </c>
      <c r="C773" s="72" t="s">
        <v>29</v>
      </c>
      <c r="D773" s="6" t="s">
        <v>100</v>
      </c>
      <c r="E773" s="6" t="s">
        <v>101</v>
      </c>
      <c r="F773" s="6" t="s">
        <v>482</v>
      </c>
      <c r="G773" s="6" t="s">
        <v>483</v>
      </c>
      <c r="H773" s="6" t="s">
        <v>34</v>
      </c>
      <c r="I773" s="6" t="s">
        <v>486</v>
      </c>
      <c r="J773" s="97">
        <f t="normal">IF(AE773="-","-",(AE773/AG773)*$AI$1)</f>
        <v>465.445111519776</v>
      </c>
      <c r="K773" s="97">
        <f t="normal">MAX(J773:J775)</f>
        <v>465.445111519776</v>
      </c>
      <c r="L773" s="71">
        <f t="normal">IF(A773=0,"",(K773-K774)/K774)</f>
        <v>0.076940897186683</v>
      </c>
      <c r="M773" s="97">
        <f t="normal">IF(J773="-","-",AVERAGE(J773:J775))</f>
        <v>450.848608190641</v>
      </c>
      <c r="N773" s="97">
        <f t="normal">IF(AF773="-","-",(AF773/AG773)*$AI$1)</f>
        <v>283.153614896643</v>
      </c>
      <c r="O773" s="97">
        <f t="normal">MAX(N773:N775)</f>
        <v>283.153614896643</v>
      </c>
      <c r="P773" s="71">
        <f t="normal">IF(A773=0,"",(O773-O774)/O774)</f>
        <v>0.122347882849913</v>
      </c>
      <c r="Q773" s="97">
        <f t="normal">IF(N773="-","-",AVERAGE(N773:N775))</f>
        <v>267.466099621897</v>
      </c>
      <c r="R773" s="71">
        <f t="normal">IF(Q773="-","-",Q773/M773)</f>
        <v>0.593250361125212</v>
      </c>
      <c r="S773" s="103">
        <v>22.8282003888714</v>
      </c>
      <c r="T773" s="104">
        <f t="normal">AVERAGE(S773:S775)*10</f>
        <v>225.45777131918</v>
      </c>
      <c r="U773" s="103">
        <f t="normal">((LARGE(S773:S775,1))-(SMALL(S773:S775,1)))/(((LARGE(S773:S775,1))+(SMALL(S773:S775,1)))/2)*100</f>
        <v>2.50533175504094</v>
      </c>
      <c r="V773" s="103">
        <f t="shared" si="271"/>
        <v>84.0588853838062</v>
      </c>
      <c r="W773" s="104">
        <f t="normal">AVERAGE(V773:V775)*10</f>
        <v>841.015147639751</v>
      </c>
      <c r="X773" s="103">
        <f t="normal">((LARGE(V773:V775,1))-(SMALL(V773:V775,1)))/(((LARGE(V773:V775,1))+(SMALL(V773:V775,1)))/2)*100</f>
        <v>0.101376010381223</v>
      </c>
      <c r="Y773" s="103">
        <v>15.9411146161938</v>
      </c>
      <c r="Z773" s="97" t="s">
        <v>34</v>
      </c>
      <c r="AA773" s="23" t="str">
        <f t="normal">IF(Z773="-","-",AVERAGE(Z773:Z775))</f>
        <v>-</v>
      </c>
      <c r="AB773" s="104" t="s">
        <v>34</v>
      </c>
      <c r="AC773" s="24" t="str">
        <f t="shared" ref="AC773" si="276">IF(AB773="-","-",AVERAGE(AB773:AB775))</f>
        <v>-</v>
      </c>
      <c r="AE773" s="114">
        <v>433.424211717999</v>
      </c>
      <c r="AF773" s="114">
        <v>263.673694908846</v>
      </c>
      <c r="AG773" s="135">
        <v>1.0057</v>
      </c>
    </row>
    <row r="774" spans="1:33">
      <c r="A774" s="70"/>
      <c r="B774" s="71" t="s">
        <v>485</v>
      </c>
      <c r="C774" s="72"/>
      <c r="D774" s="6"/>
      <c r="E774" s="6"/>
      <c r="F774" s="6"/>
      <c r="G774" s="6"/>
      <c r="H774" s="6"/>
      <c r="I774" s="6"/>
      <c r="J774" s="97">
        <f t="normal">IF(AE774="-","-",(AE774/AG773)*$AI$1)</f>
        <v>432.191880478928</v>
      </c>
      <c r="K774" s="97">
        <f t="normal">MIN(J773:J775)</f>
        <v>432.191880478928</v>
      </c>
      <c r="L774" s="71"/>
      <c r="M774" s="97"/>
      <c r="N774" s="97">
        <f t="normal">IF(AF774="-","-",(AF774/AG773)*$AI$1)</f>
        <v>252.286852609057</v>
      </c>
      <c r="O774" s="97">
        <f t="normal">MIN(N773:N775)</f>
        <v>252.286852609057</v>
      </c>
      <c r="P774" s="71"/>
      <c r="Q774" s="97"/>
      <c r="R774" s="71"/>
      <c r="S774" s="103" t="s">
        <v>34</v>
      </c>
      <c r="T774" s="104"/>
      <c r="U774" s="103"/>
      <c r="V774" s="103">
        <f t="shared" si="271"/>
        <v>84.1441441441441</v>
      </c>
      <c r="W774" s="104"/>
      <c r="X774" s="103"/>
      <c r="Y774" s="103">
        <v>15.8558558558559</v>
      </c>
      <c r="Z774" s="97" t="s">
        <v>34</v>
      </c>
      <c r="AA774" s="23"/>
      <c r="AB774" s="104" t="s">
        <v>34</v>
      </c>
      <c r="AC774" s="24"/>
      <c r="AE774" s="114">
        <v>402.458679812646</v>
      </c>
      <c r="AF774" s="114">
        <v>234.930451545304</v>
      </c>
      <c r="AG774" s="135"/>
    </row>
    <row r="775" spans="1:33">
      <c r="A775" s="70"/>
      <c r="B775" s="71" t="s">
        <v>485</v>
      </c>
      <c r="C775" s="72"/>
      <c r="D775" s="6"/>
      <c r="E775" s="6"/>
      <c r="F775" s="6"/>
      <c r="G775" s="6"/>
      <c r="H775" s="6"/>
      <c r="I775" s="6"/>
      <c r="J775" s="97">
        <f t="normal">IF(AE775="-","-",(AE775/AG773)*$AI$1)</f>
        <v>454.908832573218</v>
      </c>
      <c r="K775" s="97"/>
      <c r="L775" s="71"/>
      <c r="M775" s="97"/>
      <c r="N775" s="97">
        <f t="normal">IF(AF775="-","-",(AF775/AG773)*$AI$1)</f>
        <v>266.957831359991</v>
      </c>
      <c r="O775" s="97"/>
      <c r="P775" s="71"/>
      <c r="Q775" s="97"/>
      <c r="R775" s="71"/>
      <c r="S775" s="103">
        <v>22.2633538749647</v>
      </c>
      <c r="T775" s="104"/>
      <c r="U775" s="103"/>
      <c r="V775" s="103" t="s">
        <v>34</v>
      </c>
      <c r="W775" s="104"/>
      <c r="X775" s="103"/>
      <c r="Y775" s="103" t="s">
        <v>34</v>
      </c>
      <c r="Z775" s="97" t="s">
        <v>34</v>
      </c>
      <c r="AA775" s="23"/>
      <c r="AB775" s="104" t="s">
        <v>34</v>
      </c>
      <c r="AC775" s="24"/>
      <c r="AE775" s="114">
        <v>423.612789739709</v>
      </c>
      <c r="AF775" s="114">
        <v>248.592121295132</v>
      </c>
      <c r="AG775" s="135"/>
    </row>
    <row r="776" spans="1:33" ht="15" customHeight="1">
      <c r="A776" s="73">
        <v>41400</v>
      </c>
      <c r="B776" s="74" t="s">
        <v>487</v>
      </c>
      <c r="C776" s="75" t="s">
        <v>29</v>
      </c>
      <c r="D776" s="9" t="s">
        <v>100</v>
      </c>
      <c r="E776" s="9" t="s">
        <v>80</v>
      </c>
      <c r="F776" s="9" t="s">
        <v>80</v>
      </c>
      <c r="G776" s="9" t="s">
        <v>488</v>
      </c>
      <c r="H776" s="9" t="s">
        <v>34</v>
      </c>
      <c r="I776" s="9" t="s">
        <v>489</v>
      </c>
      <c r="J776" s="98">
        <f t="normal">IF(AE776="-","-",(AE776/AG776)*$AI$1)</f>
        <v>4.07833794919763</v>
      </c>
      <c r="K776" s="98">
        <f t="normal">MAX(J776:J778)</f>
        <v>5.15625469835574</v>
      </c>
      <c r="L776" s="74">
        <f t="normal">IF(A776=0,"",(K776-K777)/K777)</f>
        <v>0.264302949531238</v>
      </c>
      <c r="M776" s="98">
        <f t="normal">IF(J776="-","-",AVERAGE(J776:J778))</f>
        <v>4.78689054670562</v>
      </c>
      <c r="N776" s="98">
        <f t="normal">IF(AF776="-","-",(AF776/AG776)*$AI$1)</f>
        <v>3.68510341753493</v>
      </c>
      <c r="O776" s="98">
        <f t="normal">MAX(N776:N778)</f>
        <v>6.40046874110661</v>
      </c>
      <c r="P776" s="74">
        <f t="normal">IF(A776=0,"",(O776-O777)/O777)</f>
        <v>0.736849150732403</v>
      </c>
      <c r="Q776" s="98">
        <f t="normal">IF(N776="-","-",AVERAGE(N776:N778))</f>
        <v>4.80298010878316</v>
      </c>
      <c r="R776" s="74">
        <f t="normal">IF(Q776="-","-",Q776/M776)</f>
        <v>1.00336117191746</v>
      </c>
      <c r="S776" s="105">
        <v>22.8282003888714</v>
      </c>
      <c r="T776" s="106">
        <f t="normal">AVERAGE(S776:S778)*10</f>
        <v>225.45777131918</v>
      </c>
      <c r="U776" s="105">
        <f t="normal">((LARGE(S776:S778,1))-(SMALL(S776:S778,1)))/(((LARGE(S776:S778,1))+(SMALL(S776:S778,1)))/2)*100</f>
        <v>2.50533175504094</v>
      </c>
      <c r="V776" s="105">
        <f t="normal">100-Y776</f>
        <v>84.0588853838062</v>
      </c>
      <c r="W776" s="106">
        <f t="normal">AVERAGE(V776:V778)*10</f>
        <v>841.015147639751</v>
      </c>
      <c r="X776" s="105">
        <f t="normal">((LARGE(V776:V778,1))-(SMALL(V776:V778,1)))/(((LARGE(V776:V778,1))+(SMALL(V776:V778,1)))/2)*100</f>
        <v>0.101376010381223</v>
      </c>
      <c r="Y776" s="105">
        <v>15.9411146161938</v>
      </c>
      <c r="Z776" s="98" t="s">
        <v>34</v>
      </c>
      <c r="AA776" s="115" t="str">
        <f t="normal">IF(Z776="-","-",AVERAGE(Z776:Z778))</f>
        <v>-</v>
      </c>
      <c r="AB776" s="106" t="s">
        <v>34</v>
      </c>
      <c r="AC776" s="116" t="str">
        <f t="shared" ref="AC776" si="277">IF(AB776="-","-",AVERAGE(AB776:AB778))</f>
        <v>-</v>
      </c>
      <c r="AE776" s="114">
        <v>3.7977634032482</v>
      </c>
      <c r="AF776" s="114">
        <v>3.4315819509397</v>
      </c>
      <c r="AG776" s="135">
        <v>1.0057</v>
      </c>
    </row>
    <row r="777" spans="1:33">
      <c r="A777" s="73"/>
      <c r="B777" s="74" t="s">
        <v>487</v>
      </c>
      <c r="C777" s="75"/>
      <c r="D777" s="9"/>
      <c r="E777" s="9"/>
      <c r="F777" s="9"/>
      <c r="G777" s="9"/>
      <c r="H777" s="9"/>
      <c r="I777" s="9"/>
      <c r="J777" s="98">
        <f t="normal">IF(AE777="-","-",(AE777/AG776)*$AI$1)</f>
        <v>5.15625469835574</v>
      </c>
      <c r="K777" s="98">
        <f t="normal">MIN(J776:J778)</f>
        <v>4.07833794919763</v>
      </c>
      <c r="L777" s="74"/>
      <c r="M777" s="98"/>
      <c r="N777" s="98">
        <f t="normal">IF(AF777="-","-",(AF777/AG776)*$AI$1)</f>
        <v>4.32336816770793</v>
      </c>
      <c r="O777" s="98">
        <f t="normal">MIN(N776:N778)</f>
        <v>3.68510341753493</v>
      </c>
      <c r="P777" s="74"/>
      <c r="Q777" s="98"/>
      <c r="R777" s="74"/>
      <c r="S777" s="105" t="s">
        <v>34</v>
      </c>
      <c r="T777" s="106"/>
      <c r="U777" s="105"/>
      <c r="V777" s="105">
        <f t="normal">100-Y777</f>
        <v>84.1441441441441</v>
      </c>
      <c r="W777" s="106"/>
      <c r="X777" s="105"/>
      <c r="Y777" s="105">
        <v>15.8558558558559</v>
      </c>
      <c r="Z777" s="98" t="s">
        <v>34</v>
      </c>
      <c r="AA777" s="115"/>
      <c r="AB777" s="106" t="s">
        <v>34</v>
      </c>
      <c r="AC777" s="116"/>
      <c r="AE777" s="114">
        <v>4.80152347234849</v>
      </c>
      <c r="AF777" s="114">
        <v>4.02593645024432</v>
      </c>
      <c r="AG777" s="135"/>
    </row>
    <row r="778" spans="1:33">
      <c r="A778" s="73"/>
      <c r="B778" s="74" t="s">
        <v>487</v>
      </c>
      <c r="C778" s="75"/>
      <c r="D778" s="9"/>
      <c r="E778" s="9"/>
      <c r="F778" s="9"/>
      <c r="G778" s="9"/>
      <c r="H778" s="9"/>
      <c r="I778" s="9"/>
      <c r="J778" s="98">
        <f t="normal">IF(AE778="-","-",(AE778/AG776)*$AI$1)</f>
        <v>5.1260789925635</v>
      </c>
      <c r="K778" s="98"/>
      <c r="L778" s="74"/>
      <c r="M778" s="98"/>
      <c r="N778" s="98">
        <f t="normal">IF(AF778="-","-",(AF778/AG776)*$AI$1)</f>
        <v>6.40046874110661</v>
      </c>
      <c r="O778" s="98"/>
      <c r="P778" s="74"/>
      <c r="Q778" s="98"/>
      <c r="R778" s="74"/>
      <c r="S778" s="105">
        <v>22.2633538749647</v>
      </c>
      <c r="T778" s="106"/>
      <c r="U778" s="105"/>
      <c r="V778" s="105" t="s">
        <v>34</v>
      </c>
      <c r="W778" s="106"/>
      <c r="X778" s="105"/>
      <c r="Y778" s="105" t="s">
        <v>34</v>
      </c>
      <c r="Z778" s="98" t="s">
        <v>34</v>
      </c>
      <c r="AA778" s="115"/>
      <c r="AB778" s="106" t="s">
        <v>34</v>
      </c>
      <c r="AC778" s="116"/>
      <c r="AE778" s="114">
        <v>4.77342374335288</v>
      </c>
      <c r="AF778" s="114">
        <v>5.96014019715826</v>
      </c>
      <c r="AG778" s="135"/>
    </row>
    <row r="779" spans="1:33" ht="15" customHeight="1">
      <c r="A779" s="73">
        <v>41400</v>
      </c>
      <c r="B779" s="74" t="s">
        <v>247</v>
      </c>
      <c r="C779" s="75" t="s">
        <v>29</v>
      </c>
      <c r="D779" s="9" t="s">
        <v>100</v>
      </c>
      <c r="E779" s="9" t="s">
        <v>101</v>
      </c>
      <c r="F779" s="9" t="s">
        <v>248</v>
      </c>
      <c r="G779" s="9" t="s">
        <v>399</v>
      </c>
      <c r="H779" s="9" t="s">
        <v>34</v>
      </c>
      <c r="I779" s="9" t="s">
        <v>34</v>
      </c>
      <c r="J779" s="98">
        <f t="normal">IF(AE779="-","-",(AE779/AG779)*$AI$1)</f>
        <v>0</v>
      </c>
      <c r="K779" s="98">
        <f t="normal">MAX(J779:J781)</f>
        <v>0</v>
      </c>
      <c r="L779" s="74" t="e">
        <v>#DIV/0!</v>
      </c>
      <c r="M779" s="98">
        <f t="normal">IF(J779="-","-",AVERAGE(J779:J781))</f>
        <v>0</v>
      </c>
      <c r="N779" s="98">
        <f t="normal">IF(AF779="-","-",(AF779/AG779)*$AI$1)</f>
        <v>0</v>
      </c>
      <c r="O779" s="98">
        <f t="normal">MAX(N779:N781)</f>
        <v>0</v>
      </c>
      <c r="P779" s="74" t="e">
        <v>#DIV/0!</v>
      </c>
      <c r="Q779" s="98">
        <f t="normal">IF(N779="-","-",AVERAGE(N779:N781))</f>
        <v>0</v>
      </c>
      <c r="R779" s="74" t="e">
        <v>#DIV/0!</v>
      </c>
      <c r="S779" s="105">
        <v>4.9861040005851</v>
      </c>
      <c r="T779" s="106">
        <f t="normal">AVERAGE(S779:S781)*10</f>
        <v>47.0923813942834</v>
      </c>
      <c r="U779" s="105">
        <f t="normal">((LARGE(S779:S781,1))-(SMALL(S779:S781,1)))/(((LARGE(S779:S781,1))+(SMALL(S779:S781,1)))/2)*100</f>
        <v>11.7584141196293</v>
      </c>
      <c r="V779" s="105">
        <f t="normal">100-Y779</f>
        <v>86.1752841950858</v>
      </c>
      <c r="W779" s="106">
        <f t="normal">AVERAGE(V779:V781)*10</f>
        <v>863.965732834859</v>
      </c>
      <c r="X779" s="105">
        <f t="normal">((LARGE(V779:V781,1))-(SMALL(V779:V781,1)))/(((LARGE(V779:V781,1))+(SMALL(V779:V781,1)))/2)*100</f>
        <v>0.512263577107411</v>
      </c>
      <c r="Y779" s="105">
        <v>13.8247158049142</v>
      </c>
      <c r="Z779" s="98" t="s">
        <v>34</v>
      </c>
      <c r="AA779" s="115" t="str">
        <f t="normal">IF(Z779="-","-",AVERAGE(Z779:Z781))</f>
        <v>-</v>
      </c>
      <c r="AB779" s="106" t="s">
        <v>34</v>
      </c>
      <c r="AC779" s="116" t="str">
        <f t="shared" ref="AC779" si="278">IF(AB779="-","-",AVERAGE(AB779:AB781))</f>
        <v>-</v>
      </c>
      <c r="AE779" s="114">
        <v>0</v>
      </c>
      <c r="AF779" s="114">
        <v>0</v>
      </c>
      <c r="AG779" s="135">
        <v>1.0057</v>
      </c>
    </row>
    <row r="780" spans="1:33">
      <c r="A780" s="73"/>
      <c r="B780" s="74" t="s">
        <v>247</v>
      </c>
      <c r="C780" s="75"/>
      <c r="D780" s="9"/>
      <c r="E780" s="9"/>
      <c r="F780" s="9"/>
      <c r="G780" s="9"/>
      <c r="H780" s="9"/>
      <c r="I780" s="9"/>
      <c r="J780" s="98">
        <f t="normal">IF(AE780="-","-",(AE780/AG779)*$AI$1)</f>
        <v>0</v>
      </c>
      <c r="K780" s="98">
        <f t="normal">MIN(J779:J781)</f>
        <v>0</v>
      </c>
      <c r="L780" s="74"/>
      <c r="M780" s="98"/>
      <c r="N780" s="98">
        <f t="normal">IF(AF780="-","-",(AF780/AG779)*$AI$1)</f>
        <v>0</v>
      </c>
      <c r="O780" s="98">
        <f t="normal">MIN(N779:N781)</f>
        <v>0</v>
      </c>
      <c r="P780" s="74"/>
      <c r="Q780" s="98"/>
      <c r="R780" s="74"/>
      <c r="S780" s="105">
        <v>4.43237227827159</v>
      </c>
      <c r="T780" s="106"/>
      <c r="U780" s="105"/>
      <c r="V780" s="105" t="s">
        <v>34</v>
      </c>
      <c r="W780" s="106"/>
      <c r="X780" s="105"/>
      <c r="Y780" s="105" t="s">
        <v>34</v>
      </c>
      <c r="Z780" s="98" t="s">
        <v>34</v>
      </c>
      <c r="AA780" s="115"/>
      <c r="AB780" s="106" t="s">
        <v>34</v>
      </c>
      <c r="AC780" s="116"/>
      <c r="AE780" s="114">
        <v>0</v>
      </c>
      <c r="AF780" s="114">
        <v>0</v>
      </c>
      <c r="AG780" s="135"/>
    </row>
    <row r="781" spans="1:33">
      <c r="A781" s="73"/>
      <c r="B781" s="74" t="s">
        <v>247</v>
      </c>
      <c r="C781" s="75"/>
      <c r="D781" s="9"/>
      <c r="E781" s="9"/>
      <c r="F781" s="9"/>
      <c r="G781" s="9"/>
      <c r="H781" s="9"/>
      <c r="I781" s="9"/>
      <c r="J781" s="98">
        <f t="normal">IF(AE781="-","-",(AE781/AG779)*$AI$1)</f>
        <v>0</v>
      </c>
      <c r="K781" s="98"/>
      <c r="L781" s="74"/>
      <c r="M781" s="98"/>
      <c r="N781" s="98">
        <f t="normal">IF(AF781="-","-",(AF781/AG779)*$AI$1)</f>
        <v>0</v>
      </c>
      <c r="O781" s="98"/>
      <c r="P781" s="74"/>
      <c r="Q781" s="98"/>
      <c r="R781" s="74"/>
      <c r="S781" s="105" t="s">
        <v>34</v>
      </c>
      <c r="T781" s="106"/>
      <c r="U781" s="105"/>
      <c r="V781" s="105">
        <f t="normal">100-Y781</f>
        <v>86.617862371886</v>
      </c>
      <c r="W781" s="106"/>
      <c r="X781" s="105"/>
      <c r="Y781" s="105">
        <v>13.382137628114</v>
      </c>
      <c r="Z781" s="98" t="s">
        <v>34</v>
      </c>
      <c r="AA781" s="115"/>
      <c r="AB781" s="106" t="s">
        <v>34</v>
      </c>
      <c r="AC781" s="116"/>
      <c r="AE781" s="114">
        <v>0</v>
      </c>
      <c r="AF781" s="114">
        <v>0</v>
      </c>
      <c r="AG781" s="135"/>
    </row>
    <row r="782" spans="1:33">
      <c r="A782" s="70">
        <v>41400</v>
      </c>
      <c r="B782" s="71" t="s">
        <v>411</v>
      </c>
      <c r="C782" s="72" t="s">
        <v>29</v>
      </c>
      <c r="D782" s="6" t="s">
        <v>100</v>
      </c>
      <c r="E782" s="6" t="s">
        <v>101</v>
      </c>
      <c r="F782" s="6" t="s">
        <v>248</v>
      </c>
      <c r="G782" s="6" t="s">
        <v>399</v>
      </c>
      <c r="H782" s="6" t="s">
        <v>34</v>
      </c>
      <c r="I782" s="6" t="s">
        <v>34</v>
      </c>
      <c r="J782" s="97">
        <f t="normal">IF(AE782="-","-",(AE782/AG782)*$AI$1)</f>
        <v>351.916860547756</v>
      </c>
      <c r="K782" s="97">
        <f t="normal">MAX(J782:J784)</f>
        <v>351.916860547756</v>
      </c>
      <c r="L782" s="71">
        <f t="normal">IF(A782=0,"",(K782-K783)/K783)</f>
        <v>0.0968320239487172</v>
      </c>
      <c r="M782" s="97">
        <f t="normal">IF(J782="-","-",AVERAGE(J782:J784))</f>
        <v>340.346411177808</v>
      </c>
      <c r="N782" s="97">
        <f t="normal">IF(AF782="-","-",(AF782/AG782)*$AI$1)</f>
        <v>180.861753913077</v>
      </c>
      <c r="O782" s="97">
        <f t="normal">MAX(N782:N784)</f>
        <v>181.35970396969</v>
      </c>
      <c r="P782" s="71">
        <f t="normal">IF(A782=0,"",(O782-O783)/O783)</f>
        <v>0.0960712116467076</v>
      </c>
      <c r="Q782" s="97">
        <f t="normal">IF(N782="-","-",AVERAGE(N782:N784))</f>
        <v>175.894963164771</v>
      </c>
      <c r="R782" s="71">
        <f t="normal">IF(Q782="-","-",Q782/M782)</f>
        <v>0.516811570176594</v>
      </c>
      <c r="S782" s="103">
        <v>8.02502784822126</v>
      </c>
      <c r="T782" s="104">
        <f t="normal">AVERAGE(S782:S784)*10</f>
        <v>82.1416632233115</v>
      </c>
      <c r="U782" s="103">
        <f t="normal">((LARGE(S782:S784,1))-(SMALL(S782:S784,1)))/(((LARGE(S782:S784,1))+(SMALL(S782:S784,1)))/2)*100</f>
        <v>4.60517760872923</v>
      </c>
      <c r="V782" s="103">
        <f t="normal">100-Y782</f>
        <v>85.3219137625512</v>
      </c>
      <c r="W782" s="104">
        <f t="normal">AVERAGE(V782:V784)*10</f>
        <v>847.509122152323</v>
      </c>
      <c r="X782" s="103">
        <f t="normal">((LARGE(V782:V784,1))-(SMALL(V782:V784,1)))/(((LARGE(V782:V784,1))+(SMALL(V782:V784,1)))/2)*100</f>
        <v>1.34748177310173</v>
      </c>
      <c r="Y782" s="103">
        <v>14.6780862374488</v>
      </c>
      <c r="Z782" s="97" t="s">
        <v>34</v>
      </c>
      <c r="AA782" s="23" t="str">
        <f t="normal">IF(Z782="-","-",AVERAGE(Z782:Z784))</f>
        <v>-</v>
      </c>
      <c r="AB782" s="104" t="s">
        <v>34</v>
      </c>
      <c r="AC782" s="24" t="str">
        <f t="shared" ref="AC782" si="279">IF(AB782="-","-",AVERAGE(AB782:AB784))</f>
        <v>-</v>
      </c>
      <c r="AE782" s="114">
        <v>327.70628393785</v>
      </c>
      <c r="AF782" s="114">
        <v>168.419135102205</v>
      </c>
      <c r="AG782" s="135">
        <v>1.0057</v>
      </c>
    </row>
    <row r="783" spans="1:33">
      <c r="A783" s="70"/>
      <c r="B783" s="71" t="s">
        <v>411</v>
      </c>
      <c r="C783" s="72"/>
      <c r="D783" s="6"/>
      <c r="E783" s="6"/>
      <c r="F783" s="6"/>
      <c r="G783" s="6"/>
      <c r="H783" s="6"/>
      <c r="I783" s="6"/>
      <c r="J783" s="97">
        <f t="normal">IF(AE783="-","-",(AE783/AG782)*$AI$1)</f>
        <v>320.848455245513</v>
      </c>
      <c r="K783" s="97">
        <f t="normal">MIN(J782:J784)</f>
        <v>320.848455245513</v>
      </c>
      <c r="L783" s="71"/>
      <c r="M783" s="97"/>
      <c r="N783" s="97">
        <f t="normal">IF(AF783="-","-",(AF783/AG782)*$AI$1)</f>
        <v>165.463431611547</v>
      </c>
      <c r="O783" s="97">
        <f t="normal">MIN(N782:N784)</f>
        <v>165.463431611547</v>
      </c>
      <c r="P783" s="71"/>
      <c r="Q783" s="97"/>
      <c r="R783" s="71"/>
      <c r="S783" s="103" t="s">
        <v>34</v>
      </c>
      <c r="T783" s="104"/>
      <c r="U783" s="103"/>
      <c r="V783" s="103">
        <f t="normal">100-Y783</f>
        <v>84.1799106679135</v>
      </c>
      <c r="W783" s="104"/>
      <c r="X783" s="103"/>
      <c r="Y783" s="103">
        <v>15.8200893320865</v>
      </c>
      <c r="Z783" s="97" t="s">
        <v>34</v>
      </c>
      <c r="AA783" s="23"/>
      <c r="AB783" s="104" t="s">
        <v>34</v>
      </c>
      <c r="AC783" s="24"/>
      <c r="AE783" s="114">
        <v>298.775269852234</v>
      </c>
      <c r="AF783" s="114">
        <v>154.080160344197</v>
      </c>
      <c r="AG783" s="135"/>
    </row>
    <row r="784" spans="1:33">
      <c r="A784" s="70"/>
      <c r="B784" s="71" t="s">
        <v>411</v>
      </c>
      <c r="C784" s="72"/>
      <c r="D784" s="6"/>
      <c r="E784" s="6"/>
      <c r="F784" s="6"/>
      <c r="G784" s="6"/>
      <c r="H784" s="6"/>
      <c r="I784" s="6"/>
      <c r="J784" s="97">
        <f t="normal">IF(AE784="-","-",(AE784/AG782)*$AI$1)</f>
        <v>348.273917740155</v>
      </c>
      <c r="K784" s="97"/>
      <c r="L784" s="71"/>
      <c r="M784" s="97"/>
      <c r="N784" s="97">
        <f t="normal">IF(AF784="-","-",(AF784/AG782)*$AI$1)</f>
        <v>181.35970396969</v>
      </c>
      <c r="O784" s="97"/>
      <c r="P784" s="71"/>
      <c r="Q784" s="97"/>
      <c r="R784" s="71"/>
      <c r="S784" s="103">
        <v>8.40330479644103</v>
      </c>
      <c r="T784" s="104"/>
      <c r="U784" s="103"/>
      <c r="V784" s="103" t="s">
        <v>34</v>
      </c>
      <c r="W784" s="104"/>
      <c r="X784" s="103"/>
      <c r="Y784" s="103" t="s">
        <v>34</v>
      </c>
      <c r="Z784" s="97" t="s">
        <v>34</v>
      </c>
      <c r="AA784" s="23"/>
      <c r="AB784" s="104" t="s">
        <v>34</v>
      </c>
      <c r="AC784" s="24"/>
      <c r="AE784" s="114">
        <v>324.313962103031</v>
      </c>
      <c r="AF784" s="114">
        <v>168.882828039183</v>
      </c>
      <c r="AG784" s="135"/>
    </row>
    <row r="785" spans="1:33">
      <c r="A785" s="70">
        <v>41400</v>
      </c>
      <c r="B785" s="71" t="s">
        <v>490</v>
      </c>
      <c r="C785" s="72" t="s">
        <v>29</v>
      </c>
      <c r="D785" s="6" t="s">
        <v>100</v>
      </c>
      <c r="E785" s="6" t="s">
        <v>101</v>
      </c>
      <c r="F785" s="6" t="s">
        <v>225</v>
      </c>
      <c r="G785" s="6" t="s">
        <v>491</v>
      </c>
      <c r="H785" s="6" t="s">
        <v>34</v>
      </c>
      <c r="I785" s="6" t="s">
        <v>34</v>
      </c>
      <c r="J785" s="97" t="str">
        <f t="normal">IF(AE785="-","-",(AE785/AG785)*$AI$1)</f>
        <v>-</v>
      </c>
      <c r="K785" s="97">
        <f t="normal">MAX(J785:J787)</f>
        <v>318.498486026722</v>
      </c>
      <c r="L785" s="71">
        <f t="normal">IF(A785=0,"",(K785-K786)/K786)</f>
        <v>0.16188303772418</v>
      </c>
      <c r="M785" s="97">
        <f t="normal">IF(J786="-","-",AVERAGE(J785:J787))</f>
        <v>296.310580379373</v>
      </c>
      <c r="N785" s="97" t="str">
        <f t="normal">IF(AF785="-","-",(AF785/AG785)*$AI$1)</f>
        <v>-</v>
      </c>
      <c r="O785" s="97">
        <f t="normal">MAX(N785:N787)</f>
        <v>243.364308921342</v>
      </c>
      <c r="P785" s="71">
        <f t="normal">IF(A785=0,"",(O785-O786)/O786)</f>
        <v>0.121986629704542</v>
      </c>
      <c r="Q785" s="97">
        <f t="normal">IF(N786="-","-",AVERAGE(N785:N787))</f>
        <v>230.134564889763</v>
      </c>
      <c r="R785" s="71">
        <f t="normal">IF(Q785="-","-",Q785/M785)</f>
        <v>0.776666714347887</v>
      </c>
      <c r="S785" s="103">
        <v>5.54979873261317</v>
      </c>
      <c r="T785" s="104">
        <f t="normal">AVERAGE(S785:S787)*10</f>
        <v>55.7377282459544</v>
      </c>
      <c r="U785" s="103">
        <f t="normal">((LARGE(S785:S787,1))-(SMALL(S785:S787,1)))/(((LARGE(S785:S787,1))+(SMALL(S785:S787,1)))/2)*100</f>
        <v>0.860246469912769</v>
      </c>
      <c r="V785" s="103">
        <f t="normal">100-Y785</f>
        <v>87.4685816876144</v>
      </c>
      <c r="W785" s="104">
        <f t="normal">AVERAGE(V785:V787)*10</f>
        <v>872.804393517881</v>
      </c>
      <c r="X785" s="103">
        <f t="normal">((LARGE(V785:V787,1))-(SMALL(V785:V787,1)))/(((LARGE(V785:V787,1))+(SMALL(V785:V787,1)))/2)*100</f>
        <v>0.43112142244835</v>
      </c>
      <c r="Y785" s="103">
        <v>12.5314183123856</v>
      </c>
      <c r="Z785" s="97" t="s">
        <v>34</v>
      </c>
      <c r="AA785" s="23" t="str">
        <f t="normal">IF(Z785="-","-",AVERAGE(Z785:Z787))</f>
        <v>-</v>
      </c>
      <c r="AB785" s="104" t="s">
        <v>34</v>
      </c>
      <c r="AC785" s="24" t="str">
        <f t="shared" ref="AC785" si="280">IF(AB785="-","-",AVERAGE(AB785:AB787))</f>
        <v>-</v>
      </c>
      <c r="AE785" s="114" t="s">
        <v>34</v>
      </c>
      <c r="AF785" s="114" t="s">
        <v>34</v>
      </c>
      <c r="AG785" s="135">
        <v>1.0057</v>
      </c>
    </row>
    <row r="786" spans="1:33">
      <c r="A786" s="70"/>
      <c r="B786" s="71" t="s">
        <v>490</v>
      </c>
      <c r="C786" s="72"/>
      <c r="D786" s="6"/>
      <c r="E786" s="6"/>
      <c r="F786" s="9"/>
      <c r="G786" s="6"/>
      <c r="H786" s="6"/>
      <c r="I786" s="6"/>
      <c r="J786" s="97">
        <f t="normal">IF(AE786="-","-",(AE786/AG785)*$AI$1)</f>
        <v>318.498486026722</v>
      </c>
      <c r="K786" s="97">
        <f t="normal">MIN(J785:J787)</f>
        <v>274.122674732025</v>
      </c>
      <c r="L786" s="71"/>
      <c r="M786" s="97"/>
      <c r="N786" s="97">
        <f t="normal">IF(AF786="-","-",(AF786/AG785)*$AI$1)</f>
        <v>243.364308921342</v>
      </c>
      <c r="O786" s="97">
        <f t="normal">MIN(N785:N787)</f>
        <v>216.904820858185</v>
      </c>
      <c r="P786" s="71"/>
      <c r="Q786" s="97"/>
      <c r="R786" s="71"/>
      <c r="S786" s="103">
        <v>5.59774691657771</v>
      </c>
      <c r="T786" s="104"/>
      <c r="U786" s="103"/>
      <c r="V786" s="103">
        <f t="normal">100-Y786</f>
        <v>87.0922970159618</v>
      </c>
      <c r="W786" s="104"/>
      <c r="X786" s="103"/>
      <c r="Y786" s="103">
        <v>12.9077029840382</v>
      </c>
      <c r="Z786" s="97" t="s">
        <v>34</v>
      </c>
      <c r="AA786" s="23"/>
      <c r="AB786" s="104" t="s">
        <v>34</v>
      </c>
      <c r="AC786" s="24"/>
      <c r="AE786" s="114">
        <v>296.586969812106</v>
      </c>
      <c r="AF786" s="114">
        <v>226.621745816846</v>
      </c>
      <c r="AG786" s="135"/>
    </row>
    <row r="787" spans="1:33">
      <c r="A787" s="70"/>
      <c r="B787" s="71" t="s">
        <v>490</v>
      </c>
      <c r="C787" s="72"/>
      <c r="D787" s="6"/>
      <c r="E787" s="6"/>
      <c r="F787" s="9"/>
      <c r="G787" s="6"/>
      <c r="H787" s="6"/>
      <c r="I787" s="6"/>
      <c r="J787" s="97">
        <f t="normal">IF(AE787="-","-",(AE787/AG785)*$AI$1)</f>
        <v>274.122674732025</v>
      </c>
      <c r="K787" s="97"/>
      <c r="L787" s="71"/>
      <c r="M787" s="97"/>
      <c r="N787" s="97">
        <f t="normal">IF(AF787="-","-",(AF787/AG785)*$AI$1)</f>
        <v>216.904820858185</v>
      </c>
      <c r="O787" s="97"/>
      <c r="P787" s="71"/>
      <c r="Q787" s="97"/>
      <c r="R787" s="71"/>
      <c r="S787" s="103" t="s">
        <v>34</v>
      </c>
      <c r="T787" s="104"/>
      <c r="U787" s="103"/>
      <c r="V787" s="103" t="s">
        <v>34</v>
      </c>
      <c r="W787" s="104"/>
      <c r="X787" s="103"/>
      <c r="Y787" s="103" t="s">
        <v>34</v>
      </c>
      <c r="Z787" s="97" t="s">
        <v>34</v>
      </c>
      <c r="AA787" s="23"/>
      <c r="AB787" s="104" t="s">
        <v>34</v>
      </c>
      <c r="AC787" s="24"/>
      <c r="AE787" s="114">
        <v>255.264049979627</v>
      </c>
      <c r="AF787" s="114">
        <v>201.98257253433</v>
      </c>
      <c r="AG787" s="135"/>
    </row>
    <row r="788" spans="1:33" ht="15" customHeight="1">
      <c r="A788" s="73">
        <v>41400</v>
      </c>
      <c r="B788" s="74" t="s">
        <v>479</v>
      </c>
      <c r="C788" s="75" t="s">
        <v>265</v>
      </c>
      <c r="D788" s="9" t="s">
        <v>335</v>
      </c>
      <c r="E788" s="9" t="s">
        <v>460</v>
      </c>
      <c r="F788" s="9" t="s">
        <v>461</v>
      </c>
      <c r="G788" s="9" t="s">
        <v>461</v>
      </c>
      <c r="H788" s="9" t="s">
        <v>34</v>
      </c>
      <c r="I788" s="9" t="s">
        <v>34</v>
      </c>
      <c r="J788" s="98">
        <f t="normal">IF(AE788="-","-",(AE788/AG788)*$AI$1)</f>
        <v>93.1378909165251</v>
      </c>
      <c r="K788" s="98">
        <f t="normal">MAX(J788:J790)</f>
        <v>129.778376804617</v>
      </c>
      <c r="L788" s="74">
        <f t="normal">IF(A788=0,"",(K788-K789)/K789)</f>
        <v>0.393400425192479</v>
      </c>
      <c r="M788" s="98">
        <f t="normal">IF(J788="-","-",AVERAGE(J788:J790))</f>
        <v>111.458133860571</v>
      </c>
      <c r="N788" s="98">
        <f t="normal">IF(AF788="-","-",(AF788/AG788)*$AI$1)</f>
        <v>69.1478281046929</v>
      </c>
      <c r="O788" s="98">
        <f t="normal">MAX(N788:N790)</f>
        <v>94.009071536913</v>
      </c>
      <c r="P788" s="74">
        <f t="normal">IF(A788=0,"",(O788-O789)/O789)</f>
        <v>0.359537589446469</v>
      </c>
      <c r="Q788" s="98">
        <f t="normal">IF(N788="-","-",AVERAGE(N788:N790))</f>
        <v>81.5784498208029</v>
      </c>
      <c r="R788" s="74">
        <f t="normal">IF(Q788="-","-",Q788/M788)</f>
        <v>0.731920112020302</v>
      </c>
      <c r="S788" s="105">
        <v>0.0810461090932302</v>
      </c>
      <c r="T788" s="106">
        <f t="normal">AVERAGE(S788:S790)*10</f>
        <v>0.777680386512713</v>
      </c>
      <c r="U788" s="105">
        <f t="normal">((LARGE(S788:S790,1))-(SMALL(S788:S790,1)))/(((LARGE(S788:S790,1))+(SMALL(S788:S790,1)))/2)*100</f>
        <v>6.96454348436571</v>
      </c>
      <c r="V788" s="105">
        <f t="shared" ref="V788:V798" si="281">100-Y788</f>
        <v>55.2567237163986</v>
      </c>
      <c r="W788" s="106">
        <f t="normal">AVERAGE(V788:V790)*10</f>
        <v>545.368608337664</v>
      </c>
      <c r="X788" s="105">
        <f t="normal">((LARGE(V788:V790,1))-(SMALL(V788:V790,1)))/(((LARGE(V788:V790,1))+(SMALL(V788:V790,1)))/2)*100</f>
        <v>1.99236570156574</v>
      </c>
      <c r="Y788" s="105">
        <v>44.7432762836014</v>
      </c>
      <c r="Z788" s="98" t="s">
        <v>34</v>
      </c>
      <c r="AA788" s="115" t="str">
        <f t="normal">IF(Z788="-","-",AVERAGE(Z788:Z790))</f>
        <v>-</v>
      </c>
      <c r="AB788" s="106">
        <v>7.63</v>
      </c>
      <c r="AC788" s="116">
        <f t="shared" ref="AC788" si="282">IF(AB788="-","-",AVERAGE(AB788:AB790))</f>
        <v>7.63</v>
      </c>
      <c r="AE788" s="114">
        <v>86.7303489766197</v>
      </c>
      <c r="AF788" s="114">
        <v>64.3907136341571</v>
      </c>
      <c r="AG788" s="135">
        <v>1.0057</v>
      </c>
    </row>
    <row r="789" spans="1:33">
      <c r="A789" s="73"/>
      <c r="B789" s="74" t="s">
        <v>479</v>
      </c>
      <c r="C789" s="75"/>
      <c r="D789" s="9"/>
      <c r="E789" s="9"/>
      <c r="F789" s="9"/>
      <c r="G789" s="9"/>
      <c r="H789" s="9"/>
      <c r="I789" s="9"/>
      <c r="J789" s="98">
        <f t="normal">IF(AE789="-","-",(AE789/AG788)*$AI$1)</f>
        <v>129.778376804617</v>
      </c>
      <c r="K789" s="98">
        <f t="normal">MIN(J788:J790)</f>
        <v>93.1378909165251</v>
      </c>
      <c r="L789" s="74"/>
      <c r="M789" s="98"/>
      <c r="N789" s="98">
        <f t="normal">IF(AF789="-","-",(AF789/AG788)*$AI$1)</f>
        <v>94.009071536913</v>
      </c>
      <c r="O789" s="98">
        <f t="normal">MIN(N788:N790)</f>
        <v>69.1478281046929</v>
      </c>
      <c r="P789" s="74"/>
      <c r="Q789" s="98"/>
      <c r="R789" s="74"/>
      <c r="S789" s="105">
        <v>0.0766664470492318</v>
      </c>
      <c r="T789" s="106"/>
      <c r="U789" s="105"/>
      <c r="V789" s="105">
        <f t="shared" si="281"/>
        <v>54.1666666666574</v>
      </c>
      <c r="W789" s="106"/>
      <c r="X789" s="105"/>
      <c r="Y789" s="105">
        <v>45.8333333333426</v>
      </c>
      <c r="Z789" s="98" t="s">
        <v>34</v>
      </c>
      <c r="AA789" s="115"/>
      <c r="AB789" s="106" t="s">
        <v>34</v>
      </c>
      <c r="AC789" s="116"/>
      <c r="AE789" s="114">
        <v>120.850105141114</v>
      </c>
      <c r="AF789" s="114">
        <v>87.5415955969198</v>
      </c>
      <c r="AG789" s="135"/>
    </row>
    <row r="790" spans="1:33">
      <c r="A790" s="73"/>
      <c r="B790" s="74" t="s">
        <v>479</v>
      </c>
      <c r="C790" s="75"/>
      <c r="D790" s="9"/>
      <c r="E790" s="9"/>
      <c r="F790" s="9"/>
      <c r="G790" s="9"/>
      <c r="H790" s="9"/>
      <c r="I790" s="9"/>
      <c r="J790" s="98" t="str">
        <f t="normal">IF(AE790="-","-",(AE790/AG788)*$AI$1)</f>
        <v>-</v>
      </c>
      <c r="K790" s="98"/>
      <c r="L790" s="74"/>
      <c r="M790" s="98"/>
      <c r="N790" s="98" t="str">
        <f t="normal">IF(AF790="-","-",(AF790/AG788)*$AI$1)</f>
        <v>-</v>
      </c>
      <c r="O790" s="98"/>
      <c r="P790" s="74"/>
      <c r="Q790" s="98"/>
      <c r="R790" s="74"/>
      <c r="S790" s="105">
        <v>0.075591559811352</v>
      </c>
      <c r="T790" s="106"/>
      <c r="U790" s="105"/>
      <c r="V790" s="105">
        <f t="shared" si="281"/>
        <v>54.1871921182433</v>
      </c>
      <c r="W790" s="106"/>
      <c r="X790" s="105"/>
      <c r="Y790" s="105">
        <v>45.8128078817567</v>
      </c>
      <c r="Z790" s="98" t="s">
        <v>34</v>
      </c>
      <c r="AA790" s="115"/>
      <c r="AB790" s="106" t="s">
        <v>34</v>
      </c>
      <c r="AC790" s="116"/>
      <c r="AE790" s="114" t="s">
        <v>34</v>
      </c>
      <c r="AF790" s="114" t="s">
        <v>34</v>
      </c>
      <c r="AG790" s="135"/>
    </row>
    <row r="791" spans="1:33" ht="15" customHeight="1">
      <c r="A791" s="70">
        <v>41400</v>
      </c>
      <c r="B791" s="71" t="s">
        <v>492</v>
      </c>
      <c r="C791" s="72" t="s">
        <v>493</v>
      </c>
      <c r="D791" s="6" t="s">
        <v>41</v>
      </c>
      <c r="E791" s="6" t="s">
        <v>74</v>
      </c>
      <c r="F791" s="6" t="s">
        <v>75</v>
      </c>
      <c r="G791" s="6" t="s">
        <v>34</v>
      </c>
      <c r="H791" s="6" t="s">
        <v>94</v>
      </c>
      <c r="I791" s="6" t="s">
        <v>76</v>
      </c>
      <c r="J791" s="97">
        <f t="normal">IF(AE791="-","-",(AE791/AG791)*$AI$1)</f>
        <v>392.969367197689</v>
      </c>
      <c r="K791" s="97">
        <f t="normal">MAX(J791:J793)</f>
        <v>392.969367197689</v>
      </c>
      <c r="L791" s="71">
        <f t="normal">IF(A791=0,"",(K791-K792)/K792)</f>
        <v>0.0570294958127213</v>
      </c>
      <c r="M791" s="97">
        <f t="normal">IF(J791="-","-",AVERAGE(J791:J793))</f>
        <v>381.944124806052</v>
      </c>
      <c r="N791" s="97">
        <f t="normal">IF(AF791="-","-",(AF791/AG791)*$AI$1)</f>
        <v>266.671448567394</v>
      </c>
      <c r="O791" s="97">
        <f t="normal">MAX(N791:N793)</f>
        <v>266.671448567394</v>
      </c>
      <c r="P791" s="71">
        <f t="normal">IF(A791=0,"",(O791-O792)/O792)</f>
        <v>0.110310317839564</v>
      </c>
      <c r="Q791" s="97">
        <f t="normal">IF(N791="-","-",AVERAGE(N791:N793))</f>
        <v>251.462509823193</v>
      </c>
      <c r="R791" s="71">
        <f t="normal">IF(Q791="-","-",Q791/M791)</f>
        <v>0.658375122148778</v>
      </c>
      <c r="S791" s="103" t="s">
        <v>34</v>
      </c>
      <c r="T791" s="104">
        <f t="normal">AVERAGE(S791:S793)*10</f>
        <v>62.5648949357494</v>
      </c>
      <c r="U791" s="103">
        <f t="normal">((LARGE(S791:S793,1))-(SMALL(S791:S793,1)))/(((LARGE(S791:S793,1))+(SMALL(S791:S793,1)))/2)*100</f>
        <v>4.44986579517598</v>
      </c>
      <c r="V791" s="103">
        <f t="shared" si="281"/>
        <v>83.2094982765223</v>
      </c>
      <c r="W791" s="104">
        <f t="normal">AVERAGE(V791:V793)*10</f>
        <v>828.859877332141</v>
      </c>
      <c r="X791" s="103">
        <f t="normal">((LARGE(V791:V793,1))-(SMALL(V791:V793,1)))/(((LARGE(V791:V793,1))+(SMALL(V791:V793,1)))/2)*100</f>
        <v>0.904414032496708</v>
      </c>
      <c r="Y791" s="103">
        <v>16.7905017234777</v>
      </c>
      <c r="Z791" s="97" t="s">
        <v>34</v>
      </c>
      <c r="AA791" s="23" t="str">
        <f t="normal">IF(Z791="-","-",AVERAGE(Z791:Z793))</f>
        <v>-</v>
      </c>
      <c r="AB791" s="104">
        <v>6.442</v>
      </c>
      <c r="AC791" s="24">
        <f t="shared" ref="AC791" si="283">IF(AB791="-","-",AVERAGE(AB791:AB793))</f>
        <v>6.442</v>
      </c>
      <c r="AE791" s="114">
        <v>365.934530176589</v>
      </c>
      <c r="AF791" s="114">
        <v>248.325440577989</v>
      </c>
      <c r="AG791" s="135">
        <v>1.0057</v>
      </c>
    </row>
    <row r="792" spans="1:33">
      <c r="A792" s="70"/>
      <c r="B792" s="71" t="s">
        <v>492</v>
      </c>
      <c r="C792" s="72"/>
      <c r="D792" s="6"/>
      <c r="E792" s="6"/>
      <c r="F792" s="9"/>
      <c r="G792" s="6"/>
      <c r="H792" s="6"/>
      <c r="I792" s="6"/>
      <c r="J792" s="97">
        <f t="normal">IF(AE792="-","-",(AE792/AG791)*$AI$1)</f>
        <v>371.767645798328</v>
      </c>
      <c r="K792" s="97">
        <f t="normal">MIN(J791:J793)</f>
        <v>371.767645798328</v>
      </c>
      <c r="L792" s="71"/>
      <c r="M792" s="97"/>
      <c r="N792" s="97">
        <f t="normal">IF(AF792="-","-",(AF792/AG791)*$AI$1)</f>
        <v>240.177402914063</v>
      </c>
      <c r="O792" s="97">
        <f t="normal">MIN(N791:N793)</f>
        <v>240.177402914063</v>
      </c>
      <c r="P792" s="71"/>
      <c r="Q792" s="97"/>
      <c r="R792" s="71"/>
      <c r="S792" s="103">
        <v>6.11728680059825</v>
      </c>
      <c r="T792" s="104"/>
      <c r="U792" s="103"/>
      <c r="V792" s="103">
        <f t="shared" si="281"/>
        <v>82.4603276996516</v>
      </c>
      <c r="W792" s="104"/>
      <c r="X792" s="103"/>
      <c r="Y792" s="103">
        <v>17.5396723003484</v>
      </c>
      <c r="Z792" s="97" t="s">
        <v>34</v>
      </c>
      <c r="AA792" s="23"/>
      <c r="AB792" s="104" t="s">
        <v>34</v>
      </c>
      <c r="AC792" s="24"/>
      <c r="AE792" s="114">
        <v>346.19140868461</v>
      </c>
      <c r="AF792" s="114">
        <v>223.654087139512</v>
      </c>
      <c r="AG792" s="135"/>
    </row>
    <row r="793" spans="1:33">
      <c r="A793" s="70"/>
      <c r="B793" s="71" t="s">
        <v>492</v>
      </c>
      <c r="C793" s="72"/>
      <c r="D793" s="6"/>
      <c r="E793" s="6"/>
      <c r="F793" s="9"/>
      <c r="G793" s="6"/>
      <c r="H793" s="6"/>
      <c r="I793" s="6"/>
      <c r="J793" s="97">
        <f t="normal">IF(AE793="-","-",(AE793/AG791)*$AI$1)</f>
        <v>381.09536142214</v>
      </c>
      <c r="K793" s="97"/>
      <c r="L793" s="71"/>
      <c r="M793" s="97"/>
      <c r="N793" s="97">
        <f t="normal">IF(AF793="-","-",(AF793/AG791)*$AI$1)</f>
        <v>247.538677988122</v>
      </c>
      <c r="O793" s="97"/>
      <c r="P793" s="71"/>
      <c r="Q793" s="97"/>
      <c r="R793" s="71"/>
      <c r="S793" s="103">
        <v>6.39569218655162</v>
      </c>
      <c r="T793" s="104"/>
      <c r="U793" s="103"/>
      <c r="V793" s="103">
        <f t="shared" si="281"/>
        <v>82.9881372234684</v>
      </c>
      <c r="W793" s="104"/>
      <c r="X793" s="103"/>
      <c r="Y793" s="103">
        <v>17.0118627765316</v>
      </c>
      <c r="Z793" s="97" t="s">
        <v>34</v>
      </c>
      <c r="AA793" s="23"/>
      <c r="AB793" s="104" t="s">
        <v>34</v>
      </c>
      <c r="AC793" s="24"/>
      <c r="AE793" s="114">
        <v>354.877412020598</v>
      </c>
      <c r="AF793" s="114">
        <v>230.508933752458</v>
      </c>
      <c r="AG793" s="135"/>
    </row>
    <row r="794" spans="1:33" ht="0" customHeight="1" hidden="1">
      <c r="A794" s="73" t="s">
        <v>494</v>
      </c>
      <c r="B794" s="74" t="s">
        <v>495</v>
      </c>
      <c r="C794" s="75" t="s">
        <v>496</v>
      </c>
      <c r="D794" s="9" t="s">
        <v>41</v>
      </c>
      <c r="E794" s="9" t="s">
        <v>74</v>
      </c>
      <c r="F794" s="9" t="s">
        <v>75</v>
      </c>
      <c r="G794" s="9"/>
      <c r="H794" s="9" t="s">
        <v>44</v>
      </c>
      <c r="I794" s="9" t="s">
        <v>76</v>
      </c>
      <c r="J794" s="98" t="str">
        <f t="normal">IF(AE794="-","-",(AE794/AG794)*$AI$1)</f>
        <v>-</v>
      </c>
      <c r="K794" s="98">
        <f t="normal">MAX(J794:J796)</f>
        <v>242.682343004263</v>
      </c>
      <c r="L794" s="74">
        <f t="normal">IF(A794=0,"",(K794-K795)/K795)</f>
        <v>0.349567632965131</v>
      </c>
      <c r="M794" s="98" t="str">
        <f t="normal">IF(J794="-","-",AVERAGE(J794:J796))</f>
        <v>-</v>
      </c>
      <c r="N794" s="98" t="str">
        <f t="normal">IF(AF794="-","-",(AF794/AG794)*$AI$1)</f>
        <v>-</v>
      </c>
      <c r="O794" s="98">
        <f t="normal">MAX(N794:N796)</f>
        <v>185.147048282952</v>
      </c>
      <c r="P794" s="74">
        <f t="normal">IF(A794=0,"",(O794-O795)/O795)</f>
        <v>0.465409438887084</v>
      </c>
      <c r="Q794" s="98" t="str">
        <f t="normal">IF(N794="-","-",AVERAGE(N794:N796))</f>
        <v>-</v>
      </c>
      <c r="R794" s="74" t="str">
        <f t="normal">IF(Q794="-","-",Q794/M794)</f>
        <v>-</v>
      </c>
      <c r="S794" s="105" t="s">
        <v>34</v>
      </c>
      <c r="T794" s="106">
        <f t="normal">AVERAGE(S794:S796)*10</f>
        <v>36.441675008231</v>
      </c>
      <c r="U794" s="105">
        <f t="normal">((LARGE(S794:S796,1))-(SMALL(S794:S796,1)))/(((LARGE(S794:S796,1))+(SMALL(S794:S796,1)))/2)*100</f>
        <v>1.20338746779353</v>
      </c>
      <c r="V794" s="105">
        <f t="shared" si="281"/>
        <v>66.6292345124458</v>
      </c>
      <c r="W794" s="106">
        <f t="normal">AVERAGE(V794:V796)*10</f>
        <v>666.33767902875</v>
      </c>
      <c r="X794" s="105">
        <f t="normal">((LARGE(V794:V796,1))-(SMALL(V794:V796,1)))/(((LARGE(V794:V796,1))+(SMALL(V794:V796,1)))/2)*100</f>
        <v>0.145559400088144</v>
      </c>
      <c r="Y794" s="105">
        <v>33.3707654875542</v>
      </c>
      <c r="Z794" s="98" t="s">
        <v>34</v>
      </c>
      <c r="AA794" s="115" t="str">
        <f t="normal">IF(Z794="-","-",AVERAGE(Z794:Z796))</f>
        <v>-</v>
      </c>
      <c r="AB794" s="106">
        <v>6.431</v>
      </c>
      <c r="AC794" s="116">
        <f t="shared" ref="AC794" si="284">IF(AB794="-","-",AVERAGE(AB794:AB796))</f>
        <v>6.431</v>
      </c>
      <c r="AE794" s="114" t="s">
        <v>34</v>
      </c>
      <c r="AF794" s="114" t="s">
        <v>34</v>
      </c>
      <c r="AG794" s="135">
        <v>1.0057</v>
      </c>
    </row>
    <row r="795" spans="1:33">
      <c r="A795" s="73"/>
      <c r="B795" s="74" t="s">
        <v>495</v>
      </c>
      <c r="C795" s="75"/>
      <c r="D795" s="9"/>
      <c r="E795" s="9"/>
      <c r="F795" s="9"/>
      <c r="G795" s="9"/>
      <c r="H795" s="9"/>
      <c r="I795" s="9"/>
      <c r="J795" s="98">
        <f t="normal">IF(AE795="-","-",(AE795/AG794)*$AI$1)</f>
        <v>242.682343004263</v>
      </c>
      <c r="K795" s="98">
        <f t="normal">MIN(J794:J796)</f>
        <v>179.822290544318</v>
      </c>
      <c r="L795" s="74"/>
      <c r="M795" s="98"/>
      <c r="N795" s="98">
        <f t="normal">IF(AF795="-","-",(AF795/AG794)*$AI$1)</f>
        <v>185.147048282952</v>
      </c>
      <c r="O795" s="98">
        <f t="normal">MIN(N794:N796)</f>
        <v>126.344926796406</v>
      </c>
      <c r="P795" s="74"/>
      <c r="Q795" s="98"/>
      <c r="R795" s="74"/>
      <c r="S795" s="105">
        <v>3.62224077331794</v>
      </c>
      <c r="T795" s="106"/>
      <c r="U795" s="105"/>
      <c r="V795" s="105">
        <f t="shared" si="281"/>
        <v>66.5875370919878</v>
      </c>
      <c r="W795" s="106"/>
      <c r="X795" s="105"/>
      <c r="Y795" s="105">
        <v>33.4124629080122</v>
      </c>
      <c r="Z795" s="98" t="s">
        <v>34</v>
      </c>
      <c r="AA795" s="115"/>
      <c r="AB795" s="106" t="s">
        <v>34</v>
      </c>
      <c r="AC795" s="116"/>
      <c r="AE795" s="114">
        <v>225.986696629062</v>
      </c>
      <c r="AF795" s="114">
        <v>172.409617090893</v>
      </c>
      <c r="AG795" s="135"/>
    </row>
    <row r="796" spans="1:33">
      <c r="A796" s="73"/>
      <c r="B796" s="74" t="s">
        <v>495</v>
      </c>
      <c r="C796" s="75"/>
      <c r="D796" s="9"/>
      <c r="E796" s="9"/>
      <c r="F796" s="9"/>
      <c r="G796" s="9"/>
      <c r="H796" s="9"/>
      <c r="I796" s="9"/>
      <c r="J796" s="98">
        <f t="normal">IF(AE796="-","-",(AE796/AG794)*$AI$1)</f>
        <v>179.822290544318</v>
      </c>
      <c r="K796" s="98"/>
      <c r="L796" s="74"/>
      <c r="M796" s="98"/>
      <c r="N796" s="98">
        <f t="normal">IF(AF796="-","-",(AF796/AG794)*$AI$1)</f>
        <v>126.344926796406</v>
      </c>
      <c r="O796" s="98"/>
      <c r="P796" s="74"/>
      <c r="Q796" s="98"/>
      <c r="R796" s="74"/>
      <c r="S796" s="105">
        <v>3.66609422832825</v>
      </c>
      <c r="T796" s="106"/>
      <c r="U796" s="105"/>
      <c r="V796" s="105">
        <f t="shared" si="281"/>
        <v>66.6845321041913</v>
      </c>
      <c r="W796" s="106"/>
      <c r="X796" s="105"/>
      <c r="Y796" s="105">
        <v>33.3154678958087</v>
      </c>
      <c r="Z796" s="98" t="s">
        <v>34</v>
      </c>
      <c r="AA796" s="115"/>
      <c r="AB796" s="106" t="s">
        <v>34</v>
      </c>
      <c r="AC796" s="116"/>
      <c r="AE796" s="114">
        <v>167.451182963352</v>
      </c>
      <c r="AF796" s="114">
        <v>117.652863776987</v>
      </c>
      <c r="AG796" s="135"/>
    </row>
    <row r="797" spans="1:33" s="44" customFormat="1" ht="15" customHeight="1">
      <c r="A797" s="60">
        <v>41379</v>
      </c>
      <c r="B797" s="61" t="s">
        <v>497</v>
      </c>
      <c r="C797" s="62" t="s">
        <v>29</v>
      </c>
      <c r="D797" s="63" t="s">
        <v>30</v>
      </c>
      <c r="E797" s="63" t="s">
        <v>31</v>
      </c>
      <c r="F797" s="63" t="s">
        <v>32</v>
      </c>
      <c r="G797" s="63" t="s">
        <v>33</v>
      </c>
      <c r="H797" s="63" t="s">
        <v>34</v>
      </c>
      <c r="I797" s="63" t="s">
        <v>34</v>
      </c>
      <c r="J797" s="94">
        <f t="normal">IF(AE797="-","-",(AE797/AG797)*$AI$1)</f>
        <v>24.8066023665109</v>
      </c>
      <c r="K797" s="94">
        <f t="normal">MAX(J797:J799)</f>
        <v>28.7692154718107</v>
      </c>
      <c r="L797" s="61">
        <f t="normal">IF(A797=0,"",(K797-K798)/K798)</f>
        <v>0.15974025974026</v>
      </c>
      <c r="M797" s="94">
        <f t="normal">IF(J797="-","-",AVERAGE(J797:J799))</f>
        <v>26.4174207019986</v>
      </c>
      <c r="N797" s="94" t="str">
        <f t="normal">IF(AF797="-","-",(AF797/AG797)*$AI$1)</f>
        <v>-</v>
      </c>
      <c r="O797" s="94">
        <f t="normal">MAX(N797:N799)</f>
        <v>0</v>
      </c>
      <c r="P797" s="61" t="e">
        <v>#DIV/0!</v>
      </c>
      <c r="Q797" s="94" t="str">
        <f t="normal">IF(N797="-","-",AVERAGE(N797:N799))</f>
        <v>-</v>
      </c>
      <c r="R797" s="61" t="str">
        <f t="normal">IF(Q797="-","-",Q797/M797)</f>
        <v>-</v>
      </c>
      <c r="S797" s="101">
        <v>5.09540835163128</v>
      </c>
      <c r="T797" s="102">
        <f t="normal">AVERAGE(S797:S799)*10</f>
        <v>51.3107955546917</v>
      </c>
      <c r="U797" s="101">
        <f t="normal">((LARGE(S797:S799,1))-(SMALL(S797:S799,1)))/(((LARGE(S797:S799,1))+(SMALL(S797:S799,1)))/2)*100</f>
        <v>1.39039761330044</v>
      </c>
      <c r="V797" s="101">
        <f t="shared" si="281"/>
        <v>51.6064448469817</v>
      </c>
      <c r="W797" s="102">
        <f t="normal">AVERAGE(V797:V799)*10</f>
        <v>517.630117963964</v>
      </c>
      <c r="X797" s="101">
        <f t="normal">((LARGE(V797:V799,1))-(SMALL(V797:V799,1)))/(((LARGE(V797:V799,1))+(SMALL(V797:V799,1)))/2)*100</f>
        <v>0.604937556688496</v>
      </c>
      <c r="Y797" s="101">
        <v>48.3935551530183</v>
      </c>
      <c r="Z797" s="94" t="s">
        <v>34</v>
      </c>
      <c r="AA797" s="111" t="str">
        <f t="normal">IF(Z797="-","-",AVERAGE(Z797:Z799))</f>
        <v>-</v>
      </c>
      <c r="AB797" s="102" t="s">
        <v>34</v>
      </c>
      <c r="AC797" s="112" t="str">
        <f t="shared" ref="AC797" si="285">IF(AB797="-","-",AVERAGE(AB797:AB799))</f>
        <v>-</v>
      </c>
      <c r="AD797" s="113"/>
      <c r="AE797" s="94">
        <v>23.1</v>
      </c>
      <c r="AF797" s="94" t="s">
        <v>34</v>
      </c>
      <c r="AG797" s="134">
        <v>1.0057</v>
      </c>
    </row>
    <row r="798" spans="1:33" s="44" customFormat="1" customHeight="0">
      <c r="A798" s="60"/>
      <c r="B798" s="61" t="s">
        <v>497</v>
      </c>
      <c r="C798" s="62"/>
      <c r="D798" s="63"/>
      <c r="E798" s="63"/>
      <c r="F798" s="63"/>
      <c r="G798" s="63"/>
      <c r="H798" s="63"/>
      <c r="I798" s="63"/>
      <c r="J798" s="94">
        <f t="normal">IF(AE798="-","-",(AE798/AG797)*$AI$1)</f>
        <v>28.7692154718107</v>
      </c>
      <c r="K798" s="94">
        <f t="normal">MIN(J797:J799)</f>
        <v>24.8066023665109</v>
      </c>
      <c r="L798" s="61"/>
      <c r="M798" s="94"/>
      <c r="N798" s="94" t="str">
        <f t="normal">IF(AF798="-","-",(AF798/AG797)*$AI$1)</f>
        <v>-</v>
      </c>
      <c r="O798" s="94">
        <f t="normal">MIN(N797:N799)</f>
        <v>0</v>
      </c>
      <c r="P798" s="61"/>
      <c r="Q798" s="94"/>
      <c r="R798" s="61"/>
      <c r="S798" s="101">
        <v>5.16675075930707</v>
      </c>
      <c r="T798" s="102"/>
      <c r="U798" s="101"/>
      <c r="V798" s="101">
        <f t="shared" si="281"/>
        <v>51.9195787458112</v>
      </c>
      <c r="W798" s="102"/>
      <c r="X798" s="101"/>
      <c r="Y798" s="101">
        <v>48.0804212541888</v>
      </c>
      <c r="Z798" s="94" t="s">
        <v>34</v>
      </c>
      <c r="AA798" s="111"/>
      <c r="AB798" s="102" t="s">
        <v>34</v>
      </c>
      <c r="AC798" s="112"/>
      <c r="AD798" s="113"/>
      <c r="AE798" s="94">
        <v>26.79</v>
      </c>
      <c r="AF798" s="94" t="s">
        <v>34</v>
      </c>
      <c r="AG798" s="134"/>
    </row>
    <row r="799" spans="1:33" s="44" customFormat="1" customHeight="0">
      <c r="A799" s="60"/>
      <c r="B799" s="61" t="s">
        <v>497</v>
      </c>
      <c r="C799" s="62"/>
      <c r="D799" s="63"/>
      <c r="E799" s="63"/>
      <c r="F799" s="63"/>
      <c r="G799" s="63"/>
      <c r="H799" s="63"/>
      <c r="I799" s="63"/>
      <c r="J799" s="94">
        <f t="normal">IF(AE799="-","-",(AE799/AG797)*$AI$1)</f>
        <v>25.6764442676743</v>
      </c>
      <c r="K799" s="94"/>
      <c r="L799" s="61"/>
      <c r="M799" s="94"/>
      <c r="N799" s="94" t="str">
        <f t="normal">IF(AF799="-","-",(AF799/AG797)*$AI$1)</f>
        <v>-</v>
      </c>
      <c r="O799" s="94"/>
      <c r="P799" s="61"/>
      <c r="Q799" s="94"/>
      <c r="R799" s="61"/>
      <c r="S799" s="101" t="s">
        <v>34</v>
      </c>
      <c r="T799" s="102"/>
      <c r="U799" s="101"/>
      <c r="V799" s="101" t="s">
        <v>34</v>
      </c>
      <c r="W799" s="102"/>
      <c r="X799" s="101"/>
      <c r="Y799" s="101" t="s">
        <v>34</v>
      </c>
      <c r="Z799" s="94" t="s">
        <v>34</v>
      </c>
      <c r="AA799" s="111"/>
      <c r="AB799" s="102" t="s">
        <v>34</v>
      </c>
      <c r="AC799" s="112"/>
      <c r="AD799" s="113"/>
      <c r="AE799" s="94">
        <v>23.91</v>
      </c>
      <c r="AF799" s="94" t="s">
        <v>34</v>
      </c>
      <c r="AG799" s="134"/>
    </row>
    <row r="800" spans="1:33" s="44" customFormat="1" ht="15" customHeight="1">
      <c r="A800" s="60">
        <v>41379</v>
      </c>
      <c r="B800" s="61" t="s">
        <v>498</v>
      </c>
      <c r="C800" s="62" t="s">
        <v>29</v>
      </c>
      <c r="D800" s="63" t="s">
        <v>30</v>
      </c>
      <c r="E800" s="63" t="s">
        <v>31</v>
      </c>
      <c r="F800" s="63" t="s">
        <v>37</v>
      </c>
      <c r="G800" s="63" t="s">
        <v>140</v>
      </c>
      <c r="H800" s="63" t="s">
        <v>34</v>
      </c>
      <c r="I800" s="63" t="s">
        <v>34</v>
      </c>
      <c r="J800" s="94">
        <f t="normal">IF(AE800="-","-",(AE800/AG800)*$AI$1)</f>
        <v>603.460032698167</v>
      </c>
      <c r="K800" s="94">
        <f t="normal">MAX(J800:J802)</f>
        <v>671.506959436214</v>
      </c>
      <c r="L800" s="61">
        <f t="normal">IF(A800=0,"",(K800-K801)/K801)</f>
        <v>0.112761281693832</v>
      </c>
      <c r="M800" s="94">
        <f t="normal">IF(J800="-","-",AVERAGE(J800:J802))</f>
        <v>637.690222147068</v>
      </c>
      <c r="N800" s="94">
        <f t="normal">IF(AF800="-","-",(AF800/AG800)*$AI$1)</f>
        <v>250.60521903005</v>
      </c>
      <c r="O800" s="94">
        <f t="normal">MAX(N800:N802)</f>
        <v>282.42137114683</v>
      </c>
      <c r="P800" s="61">
        <f t="normal">IF(A800=0,"",(O800-O801)/O801)</f>
        <v>0.126957260666487</v>
      </c>
      <c r="Q800" s="94">
        <f t="normal">IF(N800="-","-",AVERAGE(N800:N802))</f>
        <v>266.391424648148</v>
      </c>
      <c r="R800" s="61">
        <f t="normal">IF(Q800="-","-",Q800/M800)</f>
        <v>0.41774425167007</v>
      </c>
      <c r="S800" s="101">
        <v>94.6</v>
      </c>
      <c r="T800" s="102">
        <f t="normal">AVERAGE(S800:S802)*10</f>
        <v>946.433333333333</v>
      </c>
      <c r="U800" s="101">
        <f t="normal">((LARGE(S800:S802,1))-(SMALL(S800:S802,1)))/(((LARGE(S800:S802,1))+(SMALL(S800:S802,1)))/2)*100</f>
        <v>0.0950921865920053</v>
      </c>
      <c r="V800" s="101">
        <v>99.99</v>
      </c>
      <c r="W800" s="102">
        <f t="normal">AVERAGE(V800:V802)*10</f>
        <v>999.9</v>
      </c>
      <c r="X800" s="101">
        <f t="normal">((LARGE(V800:V802,1))-(SMALL(V800:V802,1)))/(((LARGE(V800:V802,1))+(SMALL(V800:V802,1)))/2)*100</f>
        <v>0</v>
      </c>
      <c r="Y800" s="101">
        <v>0.01</v>
      </c>
      <c r="Z800" s="94" t="s">
        <v>34</v>
      </c>
      <c r="AA800" s="111" t="str">
        <f t="normal">IF(Z800="-","-",AVERAGE(Z800:Z802))</f>
        <v>-</v>
      </c>
      <c r="AB800" s="102" t="s">
        <v>34</v>
      </c>
      <c r="AC800" s="112" t="str">
        <f t="shared" ref="AC800" si="286">IF(AB800="-","-",AVERAGE(AB800:AB802))</f>
        <v>-</v>
      </c>
      <c r="AD800" s="113"/>
      <c r="AE800" s="94">
        <v>561.944217485691</v>
      </c>
      <c r="AF800" s="94">
        <v>233.36450812826</v>
      </c>
      <c r="AG800" s="134">
        <v>1.0057</v>
      </c>
    </row>
    <row r="801" spans="1:33" s="44" customFormat="1" customHeight="0">
      <c r="A801" s="60"/>
      <c r="B801" s="61" t="s">
        <v>498</v>
      </c>
      <c r="C801" s="62"/>
      <c r="D801" s="63"/>
      <c r="E801" s="63"/>
      <c r="F801" s="63"/>
      <c r="G801" s="63"/>
      <c r="H801" s="63"/>
      <c r="I801" s="63"/>
      <c r="J801" s="94">
        <f t="normal">IF(AE801="-","-",(AE801/AG800)*$AI$1)</f>
        <v>671.506959436214</v>
      </c>
      <c r="K801" s="94">
        <f t="normal">MIN(J800:J802)</f>
        <v>603.460032698167</v>
      </c>
      <c r="L801" s="61"/>
      <c r="M801" s="94"/>
      <c r="N801" s="94">
        <f t="normal">IF(AF801="-","-",(AF801/AG800)*$AI$1)</f>
        <v>282.42137114683</v>
      </c>
      <c r="O801" s="94">
        <f t="normal">MIN(N800:N802)</f>
        <v>250.60521903005</v>
      </c>
      <c r="P801" s="61"/>
      <c r="Q801" s="94"/>
      <c r="R801" s="61"/>
      <c r="S801" s="101">
        <v>94.69</v>
      </c>
      <c r="T801" s="102"/>
      <c r="U801" s="101"/>
      <c r="V801" s="101">
        <v>99.99</v>
      </c>
      <c r="W801" s="102"/>
      <c r="X801" s="101"/>
      <c r="Y801" s="101">
        <v>0.01</v>
      </c>
      <c r="Z801" s="94" t="s">
        <v>34</v>
      </c>
      <c r="AA801" s="111"/>
      <c r="AB801" s="102" t="s">
        <v>34</v>
      </c>
      <c r="AC801" s="112"/>
      <c r="AD801" s="113"/>
      <c r="AE801" s="94">
        <v>625.309767689815</v>
      </c>
      <c r="AF801" s="94">
        <v>262.991826817006</v>
      </c>
      <c r="AG801" s="134"/>
    </row>
    <row r="802" spans="1:33" s="44" customFormat="1" customHeight="0">
      <c r="A802" s="60"/>
      <c r="B802" s="61" t="s">
        <v>498</v>
      </c>
      <c r="C802" s="62"/>
      <c r="D802" s="63"/>
      <c r="E802" s="63"/>
      <c r="F802" s="63"/>
      <c r="G802" s="63"/>
      <c r="H802" s="63"/>
      <c r="I802" s="63"/>
      <c r="J802" s="94">
        <f t="normal">IF(AE802="-","-",(AE802/AG800)*$AI$1)</f>
        <v>638.103674306824</v>
      </c>
      <c r="K802" s="94"/>
      <c r="L802" s="61"/>
      <c r="M802" s="94"/>
      <c r="N802" s="94">
        <f t="normal">IF(AF802="-","-",(AF802/AG800)*$AI$1)</f>
        <v>266.147683767564</v>
      </c>
      <c r="O802" s="94"/>
      <c r="P802" s="61"/>
      <c r="Q802" s="94"/>
      <c r="R802" s="61"/>
      <c r="S802" s="101">
        <v>94.64</v>
      </c>
      <c r="T802" s="102"/>
      <c r="U802" s="101"/>
      <c r="V802" s="101">
        <v>99.99</v>
      </c>
      <c r="W802" s="102"/>
      <c r="X802" s="101"/>
      <c r="Y802" s="101">
        <v>0.01</v>
      </c>
      <c r="Z802" s="94" t="s">
        <v>34</v>
      </c>
      <c r="AA802" s="111"/>
      <c r="AB802" s="102" t="s">
        <v>34</v>
      </c>
      <c r="AC802" s="112"/>
      <c r="AD802" s="113"/>
      <c r="AE802" s="94">
        <v>594.204504861456</v>
      </c>
      <c r="AF802" s="94">
        <v>247.837708856518</v>
      </c>
      <c r="AG802" s="134"/>
    </row>
    <row r="803" spans="1:33">
      <c r="A803" s="70">
        <v>41379</v>
      </c>
      <c r="B803" s="71" t="s">
        <v>499</v>
      </c>
      <c r="C803" s="72" t="s">
        <v>500</v>
      </c>
      <c r="D803" s="6" t="s">
        <v>41</v>
      </c>
      <c r="E803" s="6" t="s">
        <v>74</v>
      </c>
      <c r="F803" s="6" t="s">
        <v>85</v>
      </c>
      <c r="G803" s="6" t="s">
        <v>34</v>
      </c>
      <c r="H803" s="6" t="s">
        <v>44</v>
      </c>
      <c r="I803" s="6" t="s">
        <v>34</v>
      </c>
      <c r="J803" s="97">
        <f t="normal">IF(AE803="-","-",(AE803/AG803)*$AI$1)</f>
        <v>339.700197715397</v>
      </c>
      <c r="K803" s="97">
        <f t="normal">MAX(J803:J805)</f>
        <v>413.496087911281</v>
      </c>
      <c r="L803" s="71">
        <f t="normal">IF(A803=0,"",(K803-K804)/K804)</f>
        <v>0.217238290387192</v>
      </c>
      <c r="M803" s="97">
        <f t="normal">IF(J803="-","-",AVERAGE(J803:J805))</f>
        <v>376.598142813339</v>
      </c>
      <c r="N803" s="97">
        <f t="normal">IF(AF803="-","-",(AF803/AG803)*$AI$1)</f>
        <v>289.994163349005</v>
      </c>
      <c r="O803" s="97">
        <f t="normal">MAX(N803:N805)</f>
        <v>337.730270989231</v>
      </c>
      <c r="P803" s="71">
        <f t="normal">IF(A803=0,"",(O803-O804)/O804)</f>
        <v>0.164610580740468</v>
      </c>
      <c r="Q803" s="97">
        <f t="normal">IF(N803="-","-",AVERAGE(N803:N805))</f>
        <v>313.862217169118</v>
      </c>
      <c r="R803" s="71">
        <f t="normal">IF(Q803="-","-",Q803/M803)</f>
        <v>0.833414139603667</v>
      </c>
      <c r="S803" s="103">
        <v>0.429330841350566</v>
      </c>
      <c r="T803" s="104">
        <f t="normal">AVERAGE(S803:S805)*10</f>
        <v>5.20165187454648</v>
      </c>
      <c r="U803" s="103">
        <f t="normal">((LARGE(S803:S805,1))-(SMALL(S803:S805,1)))/(((LARGE(S803:S805,1))+(SMALL(S803:S805,1)))/2)*100</f>
        <v>34.925192340751</v>
      </c>
      <c r="V803" s="103">
        <f t="normal">100-Y803</f>
        <v>55.3969669937574</v>
      </c>
      <c r="W803" s="104">
        <f t="normal">AVERAGE(V803:V805)*10</f>
        <v>613.577894905699</v>
      </c>
      <c r="X803" s="103">
        <f t="normal">((LARGE(V803:V805,1))-(SMALL(V803:V805,1)))/(((LARGE(V803:V805,1))+(SMALL(V803:V805,1)))/2)*100</f>
        <v>19.4297172251573</v>
      </c>
      <c r="Y803" s="103">
        <v>44.6030330062426</v>
      </c>
      <c r="Z803" s="97">
        <v>1905</v>
      </c>
      <c r="AA803" s="23">
        <f t="normal">IF(Z803="-","-",AVERAGE(Z803:Z805))</f>
        <v>1906.66666666667</v>
      </c>
      <c r="AB803" s="104">
        <v>7.83</v>
      </c>
      <c r="AC803" s="24">
        <f t="shared" ref="AC803" si="287">IF(AB803="-","-",AVERAGE(AB803:AB805))</f>
        <v>7.83</v>
      </c>
      <c r="AE803" s="114">
        <v>316.330082261458</v>
      </c>
      <c r="AF803" s="114">
        <v>270.04363896305</v>
      </c>
      <c r="AG803" s="135">
        <v>1.0057</v>
      </c>
    </row>
    <row r="804" spans="1:33">
      <c r="A804" s="70"/>
      <c r="B804" s="71" t="s">
        <v>499</v>
      </c>
      <c r="C804" s="72"/>
      <c r="D804" s="6"/>
      <c r="E804" s="6"/>
      <c r="F804" s="6"/>
      <c r="G804" s="6"/>
      <c r="H804" s="6"/>
      <c r="I804" s="6"/>
      <c r="J804" s="97">
        <f t="normal">IF(AE804="-","-",(AE804/AG803)*$AI$1)</f>
        <v>413.496087911281</v>
      </c>
      <c r="K804" s="97">
        <f t="normal">MIN(J803:J805)</f>
        <v>339.700197715397</v>
      </c>
      <c r="L804" s="71"/>
      <c r="M804" s="97"/>
      <c r="N804" s="97">
        <f t="normal">IF(AF804="-","-",(AF804/AG803)*$AI$1)</f>
        <v>337.730270989231</v>
      </c>
      <c r="O804" s="97">
        <f t="normal">MIN(N803:N805)</f>
        <v>289.994163349005</v>
      </c>
      <c r="P804" s="71"/>
      <c r="Q804" s="97"/>
      <c r="R804" s="71"/>
      <c r="S804" s="103">
        <v>0.61099953355873</v>
      </c>
      <c r="T804" s="104"/>
      <c r="U804" s="103"/>
      <c r="V804" s="103">
        <f t="normal">100-Y804</f>
        <v>67.3186119873824</v>
      </c>
      <c r="W804" s="104"/>
      <c r="X804" s="103"/>
      <c r="Y804" s="103">
        <v>32.6813880126176</v>
      </c>
      <c r="Z804" s="97">
        <v>1910</v>
      </c>
      <c r="AA804" s="23"/>
      <c r="AB804" s="104" t="s">
        <v>34</v>
      </c>
      <c r="AC804" s="24"/>
      <c r="AE804" s="114">
        <v>385.049088529977</v>
      </c>
      <c r="AF804" s="114">
        <v>314.495679198027</v>
      </c>
      <c r="AG804" s="135"/>
    </row>
    <row r="805" spans="1:33">
      <c r="A805" s="70"/>
      <c r="B805" s="71" t="s">
        <v>499</v>
      </c>
      <c r="C805" s="72"/>
      <c r="D805" s="6"/>
      <c r="E805" s="6"/>
      <c r="F805" s="6"/>
      <c r="G805" s="6"/>
      <c r="H805" s="6"/>
      <c r="I805" s="6"/>
      <c r="J805" s="97" t="str">
        <f t="normal">IF(AE805="-","-",(AE805/AG803)*$AI$1)</f>
        <v>-</v>
      </c>
      <c r="K805" s="97"/>
      <c r="L805" s="71"/>
      <c r="M805" s="97"/>
      <c r="N805" s="97" t="str">
        <f t="normal">IF(AF805="-","-",(AF805/AG803)*$AI$1)</f>
        <v>-</v>
      </c>
      <c r="O805" s="97"/>
      <c r="P805" s="71"/>
      <c r="Q805" s="97"/>
      <c r="R805" s="71"/>
      <c r="S805" s="103" t="s">
        <v>34</v>
      </c>
      <c r="T805" s="104"/>
      <c r="U805" s="103"/>
      <c r="V805" s="103" t="s">
        <v>34</v>
      </c>
      <c r="W805" s="104"/>
      <c r="X805" s="103"/>
      <c r="Y805" s="103" t="s">
        <v>34</v>
      </c>
      <c r="Z805" s="97">
        <v>1905</v>
      </c>
      <c r="AA805" s="23"/>
      <c r="AB805" s="104" t="s">
        <v>34</v>
      </c>
      <c r="AC805" s="24"/>
      <c r="AE805" s="114" t="s">
        <v>34</v>
      </c>
      <c r="AF805" s="114" t="s">
        <v>34</v>
      </c>
      <c r="AG805" s="135"/>
    </row>
    <row r="806" spans="1:33">
      <c r="A806" s="70">
        <v>41379</v>
      </c>
      <c r="B806" s="71" t="s">
        <v>501</v>
      </c>
      <c r="C806" s="80" t="s">
        <v>29</v>
      </c>
      <c r="D806" s="12" t="s">
        <v>100</v>
      </c>
      <c r="E806" s="12" t="s">
        <v>101</v>
      </c>
      <c r="F806" s="6" t="s">
        <v>119</v>
      </c>
      <c r="G806" s="6" t="s">
        <v>502</v>
      </c>
      <c r="H806" s="12" t="s">
        <v>34</v>
      </c>
      <c r="I806" s="6" t="s">
        <v>34</v>
      </c>
      <c r="J806" s="97">
        <f t="normal">IF(AE806="-","-",(AE806/AG806)*$AI$1)</f>
        <v>515.444677795998</v>
      </c>
      <c r="K806" s="97">
        <f t="normal">MAX(J806:J808)</f>
        <v>524.125467643839</v>
      </c>
      <c r="L806" s="71">
        <f t="normal">IF(A806=0,"",(K806-K807)/K807)</f>
        <v>0.0661718434649434</v>
      </c>
      <c r="M806" s="97">
        <f t="normal">IF(J806="-","-",AVERAGE(J806:J808))</f>
        <v>510.388606997645</v>
      </c>
      <c r="N806" s="97">
        <f t="normal">IF(AF806="-","-",(AF806/AG806)*$AI$1)</f>
        <v>356.833768779337</v>
      </c>
      <c r="O806" s="97">
        <f t="normal">MAX(N806:N808)</f>
        <v>356.833768779337</v>
      </c>
      <c r="P806" s="71">
        <f t="normal">IF(A806=0,"",(O806-O807)/O807)</f>
        <v>0.0796481529024301</v>
      </c>
      <c r="Q806" s="97">
        <f t="normal">IF(N806="-","-",AVERAGE(N806:N808))</f>
        <v>343.523806445974</v>
      </c>
      <c r="R806" s="71">
        <f t="normal">IF(Q806="-","-",Q806/M806)</f>
        <v>0.673063234045816</v>
      </c>
      <c r="S806" s="103">
        <v>31.9554717480481</v>
      </c>
      <c r="T806" s="104">
        <f t="normal">AVERAGE(S806:S808)*10</f>
        <v>320.820856968819</v>
      </c>
      <c r="U806" s="103">
        <f t="normal">((LARGE(S806:S808,1))-(SMALL(S806:S808,1)))/(((LARGE(S806:S808,1))+(SMALL(S806:S808,1)))/2)*100</f>
        <v>0.789312453249593</v>
      </c>
      <c r="V806" s="103">
        <f t="normal">100-Y806</f>
        <v>94.4872923029144</v>
      </c>
      <c r="W806" s="104">
        <f t="normal">AVERAGE(V806:V808)*10</f>
        <v>945.29382261861</v>
      </c>
      <c r="X806" s="103">
        <f t="normal">((LARGE(V806:V808,1))-(SMALL(V806:V808,1)))/(((LARGE(V806:V808,1))+(SMALL(V806:V808,1)))/2)*100</f>
        <v>0.0890515899702747</v>
      </c>
      <c r="Y806" s="103">
        <v>5.51270769708561</v>
      </c>
      <c r="Z806" s="97" t="s">
        <v>34</v>
      </c>
      <c r="AA806" s="23" t="str">
        <f t="normal">IF(Z806="-","-",AVERAGE(Z806:Z808))</f>
        <v>-</v>
      </c>
      <c r="AB806" s="104" t="s">
        <v>34</v>
      </c>
      <c r="AC806" s="24" t="str">
        <f t="shared" ref="AC806" si="288">IF(AB806="-","-",AVERAGE(AB806:AB808))</f>
        <v>-</v>
      </c>
      <c r="AE806" s="114">
        <v>479.983993017996</v>
      </c>
      <c r="AF806" s="114">
        <v>332.28492709387</v>
      </c>
      <c r="AG806" s="135">
        <v>1.0057</v>
      </c>
    </row>
    <row r="807" spans="1:33">
      <c r="A807" s="70"/>
      <c r="B807" s="71" t="s">
        <v>501</v>
      </c>
      <c r="C807" s="82"/>
      <c r="D807" s="14"/>
      <c r="E807" s="14"/>
      <c r="F807" s="6"/>
      <c r="G807" s="6"/>
      <c r="H807" s="14"/>
      <c r="I807" s="6"/>
      <c r="J807" s="97">
        <f t="normal">IF(AE807="-","-",(AE807/AG806)*$AI$1)</f>
        <v>491.595675553097</v>
      </c>
      <c r="K807" s="97">
        <f t="normal">MIN(J806:J808)</f>
        <v>491.595675553097</v>
      </c>
      <c r="L807" s="71"/>
      <c r="M807" s="97"/>
      <c r="N807" s="97">
        <f t="normal">IF(AF807="-","-",(AF807/AG806)*$AI$1)</f>
        <v>330.509312520062</v>
      </c>
      <c r="O807" s="97">
        <f t="normal">MIN(N806:N808)</f>
        <v>330.509312520062</v>
      </c>
      <c r="P807" s="71"/>
      <c r="Q807" s="97"/>
      <c r="R807" s="71"/>
      <c r="S807" s="103">
        <v>32.2086996457158</v>
      </c>
      <c r="T807" s="104"/>
      <c r="U807" s="103"/>
      <c r="V807" s="103">
        <f t="normal">100-Y807</f>
        <v>94.5714722208076</v>
      </c>
      <c r="W807" s="104"/>
      <c r="X807" s="103"/>
      <c r="Y807" s="103">
        <v>5.42852777919235</v>
      </c>
      <c r="Z807" s="97" t="s">
        <v>34</v>
      </c>
      <c r="AA807" s="23"/>
      <c r="AB807" s="104" t="s">
        <v>34</v>
      </c>
      <c r="AC807" s="24"/>
      <c r="AE807" s="114">
        <v>457.775713799768</v>
      </c>
      <c r="AF807" s="114">
        <v>307.771495927247</v>
      </c>
      <c r="AG807" s="135"/>
    </row>
    <row r="808" spans="1:33">
      <c r="A808" s="70"/>
      <c r="B808" s="71" t="s">
        <v>501</v>
      </c>
      <c r="C808" s="84"/>
      <c r="D808" s="17"/>
      <c r="E808" s="17"/>
      <c r="F808" s="6"/>
      <c r="G808" s="6"/>
      <c r="H808" s="17"/>
      <c r="I808" s="6"/>
      <c r="J808" s="97">
        <f t="normal">IF(AE808="-","-",(AE808/AG806)*$AI$1)</f>
        <v>524.125467643839</v>
      </c>
      <c r="K808" s="97"/>
      <c r="L808" s="71"/>
      <c r="M808" s="97"/>
      <c r="N808" s="97">
        <f t="normal">IF(AF808="-","-",(AF808/AG806)*$AI$1)</f>
        <v>343.228338038523</v>
      </c>
      <c r="O808" s="97"/>
      <c r="P808" s="71"/>
      <c r="Q808" s="97"/>
      <c r="R808" s="71"/>
      <c r="S808" s="103" t="s">
        <v>34</v>
      </c>
      <c r="T808" s="104"/>
      <c r="U808" s="103"/>
      <c r="V808" s="103" t="s">
        <v>34</v>
      </c>
      <c r="W808" s="104"/>
      <c r="X808" s="103"/>
      <c r="Y808" s="103" t="s">
        <v>34</v>
      </c>
      <c r="Z808" s="97" t="s">
        <v>34</v>
      </c>
      <c r="AA808" s="23"/>
      <c r="AB808" s="104" t="s">
        <v>34</v>
      </c>
      <c r="AC808" s="24"/>
      <c r="AE808" s="114">
        <v>488.067576675379</v>
      </c>
      <c r="AF808" s="114">
        <v>319.615499597539</v>
      </c>
      <c r="AG808" s="135"/>
    </row>
    <row r="809" spans="1:33" ht="15" customHeight="1">
      <c r="A809" s="70">
        <v>41379</v>
      </c>
      <c r="B809" s="71" t="s">
        <v>503</v>
      </c>
      <c r="C809" s="72" t="s">
        <v>29</v>
      </c>
      <c r="D809" s="6" t="s">
        <v>100</v>
      </c>
      <c r="E809" s="6" t="s">
        <v>101</v>
      </c>
      <c r="F809" s="6" t="s">
        <v>119</v>
      </c>
      <c r="G809" s="6" t="s">
        <v>129</v>
      </c>
      <c r="H809" s="6" t="s">
        <v>34</v>
      </c>
      <c r="I809" s="6" t="s">
        <v>504</v>
      </c>
      <c r="J809" s="97">
        <f t="normal">IF(AE809="-","-",(AE809/AG809)*$AI$1)</f>
        <v>357.019048673733</v>
      </c>
      <c r="K809" s="97">
        <f t="normal">MAX(J809:J811)</f>
        <v>357.019048673733</v>
      </c>
      <c r="L809" s="71">
        <f t="normal">IF(A809=0,"",(K809-K810)/K810)</f>
        <v>0</v>
      </c>
      <c r="M809" s="97">
        <f t="normal">IF(J809="-","-",AVERAGE(J809:J811))</f>
        <v>357.019048673733</v>
      </c>
      <c r="N809" s="97">
        <f t="normal">IF(AF809="-","-",(AF809/AG809)*$AI$1)</f>
        <v>229.170425853267</v>
      </c>
      <c r="O809" s="97">
        <f t="normal">MAX(N809:N811)</f>
        <v>229.170425853267</v>
      </c>
      <c r="P809" s="71">
        <f t="normal">IF(A809=0,"",(O809-O810)/O810)</f>
        <v>0</v>
      </c>
      <c r="Q809" s="97">
        <f t="normal">IF(N809="-","-",AVERAGE(N809:N811))</f>
        <v>229.170425853267</v>
      </c>
      <c r="R809" s="71">
        <f t="normal">IF(Q809="-","-",Q809/M809)</f>
        <v>0.641899715728326</v>
      </c>
      <c r="S809" s="103">
        <v>32.2322223321135</v>
      </c>
      <c r="T809" s="104">
        <f t="normal">AVERAGE(S809:S811)*10</f>
        <v>322.122983411</v>
      </c>
      <c r="U809" s="103">
        <f t="normal">((LARGE(S809:S811,1))-(SMALL(S809:S811,1)))/(((LARGE(S809:S811,1))+(SMALL(S809:S811,1)))/2)*100</f>
        <v>0.12370424986458</v>
      </c>
      <c r="V809" s="103">
        <f t="normal">100-Y809</f>
        <v>91.2601002352465</v>
      </c>
      <c r="W809" s="104">
        <f t="normal">AVERAGE(V809:V811)*10</f>
        <v>912.33459718341</v>
      </c>
      <c r="X809" s="103">
        <f t="normal">((LARGE(V809:V811,1))-(SMALL(V809:V811,1)))/(((LARGE(V809:V811,1))+(SMALL(V809:V811,1)))/2)*100</f>
        <v>0.0584007599574705</v>
      </c>
      <c r="Y809" s="103">
        <v>8.73989976475346</v>
      </c>
      <c r="Z809" s="97" t="s">
        <v>34</v>
      </c>
      <c r="AA809" s="23" t="str">
        <f t="normal">IF(Z809="-","-",AVERAGE(Z809:Z811))</f>
        <v>-</v>
      </c>
      <c r="AB809" s="104" t="s">
        <v>34</v>
      </c>
      <c r="AC809" s="24" t="str">
        <f t="shared" ref="AC809" si="289">IF(AB809="-","-",AVERAGE(AB809:AB811))</f>
        <v>-</v>
      </c>
      <c r="AE809" s="114">
        <v>332.457460417753</v>
      </c>
      <c r="AF809" s="114">
        <v>213.404349333917</v>
      </c>
      <c r="AG809" s="135">
        <v>1.0057</v>
      </c>
    </row>
    <row r="810" spans="1:33">
      <c r="A810" s="70"/>
      <c r="B810" s="71" t="s">
        <v>503</v>
      </c>
      <c r="C810" s="72"/>
      <c r="D810" s="6"/>
      <c r="E810" s="6"/>
      <c r="F810" s="6"/>
      <c r="G810" s="6"/>
      <c r="H810" s="6"/>
      <c r="I810" s="6"/>
      <c r="J810" s="97" t="str">
        <f t="normal">IF(AE810="-","-",(AE810/AG809)*$AI$1)</f>
        <v>-</v>
      </c>
      <c r="K810" s="97">
        <f t="normal">MIN(J809:J811)</f>
        <v>357.019048673733</v>
      </c>
      <c r="L810" s="71"/>
      <c r="M810" s="97"/>
      <c r="N810" s="97" t="str">
        <f t="normal">IF(AF810="-","-",(AF810/AG809)*$AI$1)</f>
        <v>-</v>
      </c>
      <c r="O810" s="97">
        <f t="normal">MIN(N809:N811)</f>
        <v>229.170425853267</v>
      </c>
      <c r="P810" s="71"/>
      <c r="Q810" s="97"/>
      <c r="R810" s="71"/>
      <c r="S810" s="103">
        <v>32.1923743500865</v>
      </c>
      <c r="T810" s="104"/>
      <c r="U810" s="103"/>
      <c r="V810" s="103">
        <f t="normal">100-Y810</f>
        <v>91.2068192014355</v>
      </c>
      <c r="W810" s="104"/>
      <c r="X810" s="103"/>
      <c r="Y810" s="103">
        <v>8.79318079856447</v>
      </c>
      <c r="Z810" s="97" t="s">
        <v>34</v>
      </c>
      <c r="AA810" s="23"/>
      <c r="AB810" s="104" t="s">
        <v>34</v>
      </c>
      <c r="AC810" s="24"/>
      <c r="AE810" s="114" t="s">
        <v>34</v>
      </c>
      <c r="AF810" s="114" t="s">
        <v>34</v>
      </c>
      <c r="AG810" s="135"/>
    </row>
    <row r="811" spans="1:33">
      <c r="A811" s="70"/>
      <c r="B811" s="71" t="s">
        <v>503</v>
      </c>
      <c r="C811" s="72"/>
      <c r="D811" s="6"/>
      <c r="E811" s="6"/>
      <c r="F811" s="6"/>
      <c r="G811" s="6"/>
      <c r="H811" s="6"/>
      <c r="I811" s="6"/>
      <c r="J811" s="97" t="str">
        <f t="normal">IF(AE811="-","-",(AE811/AG809)*$AI$1)</f>
        <v>-</v>
      </c>
      <c r="K811" s="97"/>
      <c r="L811" s="71"/>
      <c r="M811" s="97"/>
      <c r="N811" s="97" t="str">
        <f t="normal">IF(AF811="-","-",(AF811/AG809)*$AI$1)</f>
        <v>-</v>
      </c>
      <c r="O811" s="97"/>
      <c r="P811" s="71"/>
      <c r="Q811" s="97"/>
      <c r="R811" s="71"/>
      <c r="S811" s="103" t="s">
        <v>34</v>
      </c>
      <c r="T811" s="104"/>
      <c r="U811" s="103"/>
      <c r="V811" s="103" t="s">
        <v>34</v>
      </c>
      <c r="W811" s="104"/>
      <c r="X811" s="103"/>
      <c r="Y811" s="103" t="s">
        <v>34</v>
      </c>
      <c r="Z811" s="97" t="s">
        <v>34</v>
      </c>
      <c r="AA811" s="23"/>
      <c r="AB811" s="104" t="s">
        <v>34</v>
      </c>
      <c r="AC811" s="24"/>
      <c r="AE811" s="114" t="s">
        <v>34</v>
      </c>
      <c r="AF811" s="114" t="s">
        <v>34</v>
      </c>
      <c r="AG811" s="135"/>
    </row>
    <row r="812" spans="1:33" ht="15" customHeight="1">
      <c r="A812" s="73">
        <v>41379</v>
      </c>
      <c r="B812" s="74" t="s">
        <v>505</v>
      </c>
      <c r="C812" s="75" t="s">
        <v>500</v>
      </c>
      <c r="D812" s="9" t="s">
        <v>41</v>
      </c>
      <c r="E812" s="9" t="s">
        <v>80</v>
      </c>
      <c r="F812" s="9" t="s">
        <v>80</v>
      </c>
      <c r="G812" s="9" t="s">
        <v>506</v>
      </c>
      <c r="H812" s="9" t="s">
        <v>34</v>
      </c>
      <c r="I812" s="9" t="s">
        <v>507</v>
      </c>
      <c r="J812" s="98">
        <f t="normal">IF(AE812="-","-",(AE812/AG812)*$AI$1)</f>
        <v>382.144306331901</v>
      </c>
      <c r="K812" s="98">
        <f t="normal">MAX(J812:J814)</f>
        <v>408.08015990984</v>
      </c>
      <c r="L812" s="74">
        <f t="normal">IF(A812=0,"",(K812-K813)/K813)</f>
        <v>0.0875493645634908</v>
      </c>
      <c r="M812" s="98">
        <f t="normal">IF(J812="-","-",AVERAGE(J812:J814))</f>
        <v>388.484519211472</v>
      </c>
      <c r="N812" s="98">
        <f t="normal">IF(AF812="-","-",(AF812/AG812)*$AI$1)</f>
        <v>252.12051213272</v>
      </c>
      <c r="O812" s="98">
        <f t="normal">MAX(N812:N814)</f>
        <v>255.941048059192</v>
      </c>
      <c r="P812" s="74">
        <f t="normal">IF(A812=0,"",(O812-O813)/O813)</f>
        <v>0.113495711040096</v>
      </c>
      <c r="Q812" s="98">
        <f t="normal">IF(N812="-","-",AVERAGE(N812:N814))</f>
        <v>245.971735119279</v>
      </c>
      <c r="R812" s="74">
        <f t="normal">IF(Q812="-","-",Q812/M812)</f>
        <v>0.633157109113489</v>
      </c>
      <c r="S812" s="105">
        <v>3.75851019523514</v>
      </c>
      <c r="T812" s="106">
        <f t="normal">AVERAGE(S812:S814)*10</f>
        <v>37.6345011996178</v>
      </c>
      <c r="U812" s="105">
        <f t="normal">((LARGE(S812:S814,1))-(SMALL(S812:S814,1)))/(((LARGE(S812:S814,1))+(SMALL(S812:S814,1)))/2)*100</f>
        <v>0.262521068125135</v>
      </c>
      <c r="V812" s="105">
        <f t="normal">100-Y812</f>
        <v>90.9317051108106</v>
      </c>
      <c r="W812" s="106">
        <f t="normal">AVERAGE(V812:V814)*10</f>
        <v>911.354061863179</v>
      </c>
      <c r="X812" s="105">
        <f t="normal">((LARGE(V812:V814,1))-(SMALL(V812:V814,1)))/(((LARGE(V812:V814,1))+(SMALL(V812:V814,1)))/2)*100</f>
        <v>0.447029500457357</v>
      </c>
      <c r="Y812" s="105">
        <v>9.06829488918937</v>
      </c>
      <c r="Z812" s="98" t="s">
        <v>34</v>
      </c>
      <c r="AA812" s="115" t="str">
        <f t="normal">IF(Z812="-","-",AVERAGE(Z812:Z814))</f>
        <v>-</v>
      </c>
      <c r="AB812" s="106" t="s">
        <v>34</v>
      </c>
      <c r="AC812" s="116" t="str">
        <f t="shared" ref="AC812" si="290">IF(AB812="-","-",AVERAGE(AB812:AB814))</f>
        <v>-</v>
      </c>
      <c r="AE812" s="114">
        <v>355.854193405549</v>
      </c>
      <c r="AF812" s="114">
        <v>234.775554677663</v>
      </c>
      <c r="AG812" s="135">
        <v>1.0057</v>
      </c>
    </row>
    <row r="813" spans="1:33">
      <c r="A813" s="73"/>
      <c r="B813" s="74" t="s">
        <v>505</v>
      </c>
      <c r="C813" s="75"/>
      <c r="D813" s="9"/>
      <c r="E813" s="9"/>
      <c r="F813" s="9"/>
      <c r="G813" s="9"/>
      <c r="H813" s="9"/>
      <c r="I813" s="9"/>
      <c r="J813" s="98">
        <f t="normal">IF(AE813="-","-",(AE813/AG812)*$AI$1)</f>
        <v>408.08015990984</v>
      </c>
      <c r="K813" s="98">
        <f t="normal">MIN(J812:J814)</f>
        <v>375.229091392676</v>
      </c>
      <c r="L813" s="74"/>
      <c r="M813" s="98"/>
      <c r="N813" s="98">
        <f t="normal">IF(AF813="-","-",(AF813/AG812)*$AI$1)</f>
        <v>255.941048059192</v>
      </c>
      <c r="O813" s="98">
        <f t="normal">MIN(N812:N814)</f>
        <v>229.853645165927</v>
      </c>
      <c r="P813" s="74"/>
      <c r="Q813" s="98"/>
      <c r="R813" s="74"/>
      <c r="S813" s="105">
        <v>3.76839004468842</v>
      </c>
      <c r="T813" s="106"/>
      <c r="U813" s="105"/>
      <c r="V813" s="105">
        <f t="normal">100-Y813</f>
        <v>91.3391072618251</v>
      </c>
      <c r="W813" s="106"/>
      <c r="X813" s="105"/>
      <c r="Y813" s="105">
        <v>8.6608927381749</v>
      </c>
      <c r="Z813" s="98" t="s">
        <v>34</v>
      </c>
      <c r="AA813" s="115"/>
      <c r="AB813" s="106" t="s">
        <v>34</v>
      </c>
      <c r="AC813" s="116"/>
      <c r="AE813" s="114">
        <v>380.005756316043</v>
      </c>
      <c r="AF813" s="114">
        <v>238.333251882527</v>
      </c>
      <c r="AG813" s="135"/>
    </row>
    <row r="814" spans="1:33">
      <c r="A814" s="73"/>
      <c r="B814" s="74" t="s">
        <v>505</v>
      </c>
      <c r="C814" s="75"/>
      <c r="D814" s="9"/>
      <c r="E814" s="9"/>
      <c r="F814" s="9"/>
      <c r="G814" s="9"/>
      <c r="H814" s="9"/>
      <c r="I814" s="9"/>
      <c r="J814" s="98">
        <f t="normal">IF(AE814="-","-",(AE814/AG812)*$AI$1)</f>
        <v>375.229091392676</v>
      </c>
      <c r="K814" s="98"/>
      <c r="L814" s="74"/>
      <c r="M814" s="98"/>
      <c r="N814" s="98">
        <f t="normal">IF(AF814="-","-",(AF814/AG812)*$AI$1)</f>
        <v>229.853645165927</v>
      </c>
      <c r="O814" s="98"/>
      <c r="P814" s="74"/>
      <c r="Q814" s="98"/>
      <c r="R814" s="74"/>
      <c r="S814" s="105" t="s">
        <v>34</v>
      </c>
      <c r="T814" s="106"/>
      <c r="U814" s="105"/>
      <c r="V814" s="105" t="s">
        <v>34</v>
      </c>
      <c r="W814" s="106"/>
      <c r="X814" s="105"/>
      <c r="Y814" s="105" t="s">
        <v>34</v>
      </c>
      <c r="Z814" s="98" t="s">
        <v>34</v>
      </c>
      <c r="AA814" s="115"/>
      <c r="AB814" s="106" t="s">
        <v>34</v>
      </c>
      <c r="AC814" s="116"/>
      <c r="AE814" s="114">
        <v>349.414719642235</v>
      </c>
      <c r="AF814" s="114">
        <v>214.040565688308</v>
      </c>
      <c r="AG814" s="135"/>
    </row>
    <row r="815" spans="1:33" ht="15" customHeight="1">
      <c r="A815" s="73">
        <v>41379</v>
      </c>
      <c r="B815" s="74" t="s">
        <v>508</v>
      </c>
      <c r="C815" s="86" t="s">
        <v>500</v>
      </c>
      <c r="D815" s="87" t="s">
        <v>41</v>
      </c>
      <c r="E815" s="87" t="s">
        <v>80</v>
      </c>
      <c r="F815" s="9" t="s">
        <v>80</v>
      </c>
      <c r="G815" s="9" t="s">
        <v>506</v>
      </c>
      <c r="H815" s="87" t="s">
        <v>34</v>
      </c>
      <c r="I815" s="9" t="s">
        <v>509</v>
      </c>
      <c r="J815" s="98">
        <f t="normal">IF(AE815="-","-",(AE815/AG815)*$AI$1)</f>
        <v>447.337719196417</v>
      </c>
      <c r="K815" s="98">
        <f t="normal">MAX(J815:J817)</f>
        <v>447.337719196417</v>
      </c>
      <c r="L815" s="74">
        <f t="normal">IF(A815=0,"",(K815-K816)/K816)</f>
        <v>0.124289892881994</v>
      </c>
      <c r="M815" s="98">
        <f t="normal">IF(J815="-","-",AVERAGE(J815:J817))</f>
        <v>420.39629665949</v>
      </c>
      <c r="N815" s="98">
        <f t="normal">IF(AF815="-","-",(AF815/AG815)*$AI$1)</f>
        <v>316.289682101745</v>
      </c>
      <c r="O815" s="98">
        <f t="normal">MAX(N815:N817)</f>
        <v>316.289682101745</v>
      </c>
      <c r="P815" s="74">
        <f t="normal">IF(A815=0,"",(O815-O816)/O816)</f>
        <v>0.151344379099976</v>
      </c>
      <c r="Q815" s="98">
        <f t="normal">IF(N815="-","-",AVERAGE(N815:N817))</f>
        <v>293.482426525529</v>
      </c>
      <c r="R815" s="74">
        <v>0.698108972076035</v>
      </c>
      <c r="S815" s="105">
        <v>7.63894274494312</v>
      </c>
      <c r="T815" s="106">
        <f t="normal">AVERAGE(S815:S817)*10</f>
        <v>78.5084238517366</v>
      </c>
      <c r="U815" s="105">
        <f t="normal">((LARGE(S815:S817,1))-(SMALL(S815:S817,1)))/(((LARGE(S815:S817,1))+(SMALL(S815:S817,1)))/2)*100</f>
        <v>5.39813767324405</v>
      </c>
      <c r="V815" s="105">
        <f t="normal">100-Y815</f>
        <v>93.1979695431482</v>
      </c>
      <c r="W815" s="106">
        <f t="normal">AVERAGE(V815:V817)*10</f>
        <v>933.052079074368</v>
      </c>
      <c r="X815" s="105">
        <f t="normal">((LARGE(V815:V817,1))-(SMALL(V815:V817,1)))/(((LARGE(V815:V817,1))+(SMALL(V815:V817,1)))/2)*100</f>
        <v>0.229865763537945</v>
      </c>
      <c r="Y815" s="105">
        <v>6.80203045685178</v>
      </c>
      <c r="Z815" s="98" t="s">
        <v>34</v>
      </c>
      <c r="AA815" s="115" t="str">
        <f t="normal">IF(Z815="-","-",AVERAGE(Z815:Z817))</f>
        <v>-</v>
      </c>
      <c r="AB815" s="106" t="s">
        <v>34</v>
      </c>
      <c r="AC815" s="116" t="str">
        <f t="shared" ref="AC815" si="291">IF(AB815="-","-",AVERAGE(AB815:AB817))</f>
        <v>-</v>
      </c>
      <c r="AE815" s="114">
        <v>416.562540922071</v>
      </c>
      <c r="AF815" s="114">
        <v>294.530123416412</v>
      </c>
      <c r="AG815" s="135">
        <v>1.0057</v>
      </c>
    </row>
    <row r="816" spans="1:33">
      <c r="A816" s="73"/>
      <c r="B816" s="74" t="s">
        <v>508</v>
      </c>
      <c r="C816" s="89"/>
      <c r="D816" s="15"/>
      <c r="E816" s="15"/>
      <c r="F816" s="9"/>
      <c r="G816" s="9"/>
      <c r="H816" s="15"/>
      <c r="I816" s="9"/>
      <c r="J816" s="98">
        <f t="normal">IF(AE816="-","-",(AE816/AG815)*$AI$1)</f>
        <v>415.966495282823</v>
      </c>
      <c r="K816" s="98">
        <f t="normal">MIN(J815:J817)</f>
        <v>397.884675499231</v>
      </c>
      <c r="L816" s="74"/>
      <c r="M816" s="98"/>
      <c r="N816" s="98">
        <f t="normal">IF(AF816="-","-",(AF816/AG815)*$AI$1)</f>
        <v>289.444238167877</v>
      </c>
      <c r="O816" s="98">
        <f t="normal">MIN(N815:N817)</f>
        <v>274.713359306964</v>
      </c>
      <c r="P816" s="74"/>
      <c r="Q816" s="98"/>
      <c r="R816" s="74"/>
      <c r="S816" s="105">
        <v>8.06274202540419</v>
      </c>
      <c r="T816" s="106"/>
      <c r="U816" s="105"/>
      <c r="V816" s="105">
        <f t="normal">100-Y816</f>
        <v>93.4124462717253</v>
      </c>
      <c r="W816" s="106"/>
      <c r="X816" s="105"/>
      <c r="Y816" s="105">
        <v>6.58755372827468</v>
      </c>
      <c r="Z816" s="98" t="s">
        <v>34</v>
      </c>
      <c r="AA816" s="115"/>
      <c r="AB816" s="106" t="s">
        <v>34</v>
      </c>
      <c r="AC816" s="116"/>
      <c r="AE816" s="114">
        <v>387.349541024014</v>
      </c>
      <c r="AF816" s="114">
        <v>269.531546597624</v>
      </c>
      <c r="AG816" s="135"/>
    </row>
    <row r="817" spans="1:33">
      <c r="A817" s="73"/>
      <c r="B817" s="74" t="s">
        <v>508</v>
      </c>
      <c r="C817" s="91"/>
      <c r="D817" s="18"/>
      <c r="E817" s="18"/>
      <c r="F817" s="9"/>
      <c r="G817" s="9"/>
      <c r="H817" s="18"/>
      <c r="I817" s="9"/>
      <c r="J817" s="98">
        <f t="normal">IF(AE817="-","-",(AE817/AG815)*$AI$1)</f>
        <v>397.884675499231</v>
      </c>
      <c r="K817" s="98"/>
      <c r="L817" s="74"/>
      <c r="M817" s="98"/>
      <c r="N817" s="98">
        <f t="normal">IF(AF817="-","-",(AF817/AG815)*$AI$1)</f>
        <v>274.713359306964</v>
      </c>
      <c r="O817" s="98"/>
      <c r="P817" s="74"/>
      <c r="Q817" s="98"/>
      <c r="R817" s="74"/>
      <c r="S817" s="105" t="s">
        <v>34</v>
      </c>
      <c r="T817" s="106"/>
      <c r="U817" s="105"/>
      <c r="V817" s="105" t="s">
        <v>34</v>
      </c>
      <c r="W817" s="106"/>
      <c r="X817" s="105"/>
      <c r="Y817" s="105" t="s">
        <v>34</v>
      </c>
      <c r="Z817" s="98" t="s">
        <v>34</v>
      </c>
      <c r="AA817" s="115"/>
      <c r="AB817" s="106" t="s">
        <v>34</v>
      </c>
      <c r="AC817" s="116"/>
      <c r="AE817" s="114">
        <v>370.51168347183</v>
      </c>
      <c r="AF817" s="114">
        <v>255.814097643531</v>
      </c>
      <c r="AG817" s="135"/>
    </row>
    <row r="818" spans="1:33" ht="15" customHeight="1">
      <c r="A818" s="73">
        <v>41379</v>
      </c>
      <c r="B818" s="74" t="s">
        <v>510</v>
      </c>
      <c r="C818" s="75" t="s">
        <v>500</v>
      </c>
      <c r="D818" s="9" t="s">
        <v>41</v>
      </c>
      <c r="E818" s="9" t="s">
        <v>80</v>
      </c>
      <c r="F818" s="9" t="s">
        <v>80</v>
      </c>
      <c r="G818" s="9" t="s">
        <v>506</v>
      </c>
      <c r="H818" s="9" t="s">
        <v>34</v>
      </c>
      <c r="I818" s="9" t="s">
        <v>511</v>
      </c>
      <c r="J818" s="98">
        <f t="normal">IF(AE818="-","-",(AE818/AG818)*$AI$1)</f>
        <v>435.020845875451</v>
      </c>
      <c r="K818" s="98">
        <f t="normal">MAX(J818:J820)</f>
        <v>462.431381779141</v>
      </c>
      <c r="L818" s="74">
        <f t="normal">IF(A818=0,"",(K818-K819)/K819)</f>
        <v>0.0830672489739567</v>
      </c>
      <c r="M818" s="98">
        <v>441.472278053973</v>
      </c>
      <c r="N818" s="98">
        <f t="normal">IF(AF818="-","-",(AF818/AG818)*$AI$1)</f>
        <v>306.143905211105</v>
      </c>
      <c r="O818" s="98">
        <f t="normal">MAX(N818:N820)</f>
        <v>306.143905211105</v>
      </c>
      <c r="P818" s="74">
        <f t="normal">IF(A818=0,"",(O818-O819)/O819)</f>
        <v>0.0635595386449415</v>
      </c>
      <c r="Q818" s="98">
        <f t="normal">IF(N818="-","-",AVERAGE(N818:N820))</f>
        <v>299.650309532434</v>
      </c>
      <c r="R818" s="74">
        <f t="normal">IF(Q818="-","-",Q818/M818)</f>
        <v>0.678752266967485</v>
      </c>
      <c r="S818" s="105">
        <v>11.7189342136288</v>
      </c>
      <c r="T818" s="106">
        <f t="normal">AVERAGE(S818:S820)*10</f>
        <v>119.526201519864</v>
      </c>
      <c r="U818" s="105">
        <f t="normal">((LARGE(S818:S820,1))-(SMALL(S818:S820,1)))/(((LARGE(S818:S820,1))+(SMALL(S818:S820,1)))/2)*100</f>
        <v>3.91020438006162</v>
      </c>
      <c r="V818" s="105">
        <f t="normal">100-Y818</f>
        <v>93.7883712531605</v>
      </c>
      <c r="W818" s="106">
        <f t="normal">AVERAGE(V818:V820)*10</f>
        <v>938.84606199297</v>
      </c>
      <c r="X818" s="105">
        <f t="normal">((LARGE(V818:V820,1))-(SMALL(V818:V820,1)))/(((LARGE(V818:V820,1))+(SMALL(V818:V820,1)))/2)*100</f>
        <v>0.205006869671913</v>
      </c>
      <c r="Y818" s="105">
        <v>6.21162874683947</v>
      </c>
      <c r="Z818" s="98" t="s">
        <v>34</v>
      </c>
      <c r="AA818" s="115" t="str">
        <f t="normal">IF(Z818="-","-",AVERAGE(Z818:Z820))</f>
        <v>-</v>
      </c>
      <c r="AB818" s="106" t="s">
        <v>34</v>
      </c>
      <c r="AC818" s="116" t="str">
        <f t="shared" ref="AC818" si="292">IF(AB818="-","-",AVERAGE(AB818:AB820))</f>
        <v>-</v>
      </c>
      <c r="AE818" s="114">
        <v>405.093022867538</v>
      </c>
      <c r="AF818" s="114">
        <v>285.082338398897</v>
      </c>
      <c r="AG818" s="135">
        <v>1.0057</v>
      </c>
    </row>
    <row r="819" spans="1:33">
      <c r="A819" s="73"/>
      <c r="B819" s="74" t="s">
        <v>510</v>
      </c>
      <c r="C819" s="75"/>
      <c r="D819" s="9"/>
      <c r="E819" s="9"/>
      <c r="F819" s="9"/>
      <c r="G819" s="9"/>
      <c r="H819" s="9"/>
      <c r="I819" s="9"/>
      <c r="J819" s="98">
        <f t="normal">IF(AE819="-","-",(AE819/AG818)*$AI$1)</f>
        <v>426.964606507329</v>
      </c>
      <c r="K819" s="98">
        <f t="normal">MIN(J818:J820)</f>
        <v>426.964606507329</v>
      </c>
      <c r="L819" s="74"/>
      <c r="M819" s="98"/>
      <c r="N819" s="98">
        <f t="normal">IF(AF819="-","-",(AF819/AG818)*$AI$1)</f>
        <v>287.848394083473</v>
      </c>
      <c r="O819" s="98">
        <f t="normal">MIN(N818:N820)</f>
        <v>287.848394083473</v>
      </c>
      <c r="P819" s="74"/>
      <c r="Q819" s="98"/>
      <c r="R819" s="74"/>
      <c r="S819" s="105">
        <v>12.1863060903439</v>
      </c>
      <c r="T819" s="106"/>
      <c r="U819" s="105"/>
      <c r="V819" s="105">
        <f t="normal">100-Y819</f>
        <v>93.9808411454335</v>
      </c>
      <c r="W819" s="106"/>
      <c r="X819" s="105"/>
      <c r="Y819" s="105">
        <v>6.01915885456649</v>
      </c>
      <c r="Z819" s="98" t="s">
        <v>34</v>
      </c>
      <c r="AA819" s="115"/>
      <c r="AB819" s="106" t="s">
        <v>34</v>
      </c>
      <c r="AC819" s="116"/>
      <c r="AE819" s="114">
        <v>397.591022930019</v>
      </c>
      <c r="AF819" s="114">
        <v>268.045490675693</v>
      </c>
      <c r="AG819" s="135"/>
    </row>
    <row r="820" spans="1:33">
      <c r="A820" s="73"/>
      <c r="B820" s="74" t="s">
        <v>510</v>
      </c>
      <c r="C820" s="75"/>
      <c r="D820" s="9"/>
      <c r="E820" s="9"/>
      <c r="F820" s="9"/>
      <c r="G820" s="9"/>
      <c r="H820" s="9"/>
      <c r="I820" s="9"/>
      <c r="J820" s="98">
        <f t="normal">IF(AE820="-","-",(AE820/AG818)*$AI$1)</f>
        <v>462.431381779141</v>
      </c>
      <c r="K820" s="98"/>
      <c r="L820" s="74"/>
      <c r="M820" s="98"/>
      <c r="N820" s="98">
        <f t="normal">IF(AF820="-","-",(AF820/AG818)*$AI$1)</f>
        <v>304.958629302725</v>
      </c>
      <c r="O820" s="98"/>
      <c r="P820" s="74"/>
      <c r="Q820" s="98"/>
      <c r="R820" s="74"/>
      <c r="S820" s="105" t="s">
        <v>34</v>
      </c>
      <c r="T820" s="106"/>
      <c r="U820" s="105"/>
      <c r="V820" s="105" t="s">
        <v>34</v>
      </c>
      <c r="W820" s="106"/>
      <c r="X820" s="105"/>
      <c r="Y820" s="105" t="s">
        <v>34</v>
      </c>
      <c r="Z820" s="98" t="s">
        <v>34</v>
      </c>
      <c r="AA820" s="115"/>
      <c r="AB820" s="106" t="s">
        <v>34</v>
      </c>
      <c r="AC820" s="116"/>
      <c r="AE820" s="114">
        <v>430.617815421557</v>
      </c>
      <c r="AF820" s="114">
        <v>283.978605083102</v>
      </c>
      <c r="AG820" s="135"/>
    </row>
    <row r="821" spans="1:33">
      <c r="A821" s="70">
        <v>41379</v>
      </c>
      <c r="B821" s="71" t="s">
        <v>512</v>
      </c>
      <c r="C821" s="72" t="s">
        <v>29</v>
      </c>
      <c r="D821" s="6" t="s">
        <v>100</v>
      </c>
      <c r="E821" s="6" t="s">
        <v>101</v>
      </c>
      <c r="F821" s="6" t="s">
        <v>248</v>
      </c>
      <c r="G821" s="6" t="s">
        <v>414</v>
      </c>
      <c r="H821" s="6" t="s">
        <v>34</v>
      </c>
      <c r="I821" s="6" t="s">
        <v>34</v>
      </c>
      <c r="J821" s="97">
        <f t="normal">IF(AE821="-","-",(AE821/AG821)*$AI$1)</f>
        <v>382.736637588349</v>
      </c>
      <c r="K821" s="97">
        <f t="normal">MAX(J821:J823)</f>
        <v>404.799561938055</v>
      </c>
      <c r="L821" s="71">
        <f t="normal">IF(A821=0,"",(K821-K822)/K822)</f>
        <v>0.0576451851819733</v>
      </c>
      <c r="M821" s="97">
        <f t="normal">IF(J821="-","-",AVERAGE(J821:J823))</f>
        <v>391.370032261862</v>
      </c>
      <c r="N821" s="97">
        <f t="normal">IF(AF821="-","-",(AF821/AG821)*$AI$1)</f>
        <v>121.280514079542</v>
      </c>
      <c r="O821" s="97">
        <f t="normal">MAX(N821:N823)</f>
        <v>130.810532068015</v>
      </c>
      <c r="P821" s="71">
        <f t="normal">IF(A821=0,"",(O821-O822)/O822)</f>
        <v>0.0785783112876873</v>
      </c>
      <c r="Q821" s="97">
        <f t="normal">IF(N821="-","-",AVERAGE(N821:N823))</f>
        <v>125.338206687197</v>
      </c>
      <c r="R821" s="71">
        <f t="normal">IF(Q821="-","-",Q821/M821)</f>
        <v>0.320254992347841</v>
      </c>
      <c r="S821" s="103">
        <v>7.82479827117904</v>
      </c>
      <c r="T821" s="104">
        <f t="normal">AVERAGE(S821:S823)*10</f>
        <v>77.4755715687993</v>
      </c>
      <c r="U821" s="103">
        <f t="normal">((LARGE(S821:S823,1))-(SMALL(S821:S823,1)))/(((LARGE(S821:S823,1))+(SMALL(S821:S823,1)))/2)*100</f>
        <v>1.99394758205865</v>
      </c>
      <c r="V821" s="103">
        <f t="normal">100-Y821</f>
        <v>84.7659466649777</v>
      </c>
      <c r="W821" s="104">
        <f t="normal">AVERAGE(V821:V823)*10</f>
        <v>845.890825580365</v>
      </c>
      <c r="X821" s="103">
        <f t="normal">((LARGE(V821:V823,1))-(SMALL(V821:V823,1)))/(((LARGE(V821:V823,1))+(SMALL(V821:V823,1)))/2)*100</f>
        <v>0.418172420347168</v>
      </c>
      <c r="Y821" s="103">
        <v>15.2340533350223</v>
      </c>
      <c r="Z821" s="97" t="s">
        <v>34</v>
      </c>
      <c r="AA821" s="23" t="str">
        <f t="normal">IF(Z821="-","-",AVERAGE(Z821:Z823))</f>
        <v>-</v>
      </c>
      <c r="AB821" s="104" t="s">
        <v>34</v>
      </c>
      <c r="AC821" s="24" t="str">
        <f t="shared" ref="AC821" si="293">IF(AB821="-","-",AVERAGE(AB821:AB823))</f>
        <v>-</v>
      </c>
      <c r="AE821" s="114">
        <v>356.405774465373</v>
      </c>
      <c r="AF821" s="114">
        <v>112.936863897959</v>
      </c>
      <c r="AG821" s="135">
        <v>1.0057</v>
      </c>
    </row>
    <row r="822" spans="1:33">
      <c r="A822" s="70"/>
      <c r="B822" s="71" t="s">
        <v>512</v>
      </c>
      <c r="C822" s="72"/>
      <c r="D822" s="6"/>
      <c r="E822" s="6"/>
      <c r="F822" s="6"/>
      <c r="G822" s="6"/>
      <c r="H822" s="6"/>
      <c r="I822" s="6"/>
      <c r="J822" s="97">
        <f t="normal">IF(AE822="-","-",(AE822/AG821)*$AI$1)</f>
        <v>404.799561938055</v>
      </c>
      <c r="K822" s="97">
        <f t="normal">MIN(J821:J823)</f>
        <v>382.736637588349</v>
      </c>
      <c r="L822" s="71"/>
      <c r="M822" s="97"/>
      <c r="N822" s="97">
        <f t="normal">IF(AF822="-","-",(AF822/AG821)*$AI$1)</f>
        <v>130.810532068015</v>
      </c>
      <c r="O822" s="97">
        <f t="normal">MIN(N821:N823)</f>
        <v>121.280514079542</v>
      </c>
      <c r="P822" s="71"/>
      <c r="Q822" s="97"/>
      <c r="R822" s="71"/>
      <c r="S822" s="103">
        <v>7.67031604258082</v>
      </c>
      <c r="T822" s="104"/>
      <c r="U822" s="103"/>
      <c r="V822" s="103">
        <f t="normal">100-Y822</f>
        <v>84.4122184510953</v>
      </c>
      <c r="W822" s="104"/>
      <c r="X822" s="103"/>
      <c r="Y822" s="103">
        <v>15.5877815489047</v>
      </c>
      <c r="Z822" s="97" t="s">
        <v>34</v>
      </c>
      <c r="AA822" s="23"/>
      <c r="AB822" s="104" t="s">
        <v>34</v>
      </c>
      <c r="AC822" s="24"/>
      <c r="AE822" s="114">
        <v>376.950851334354</v>
      </c>
      <c r="AF822" s="114">
        <v>121.811251945188</v>
      </c>
      <c r="AG822" s="135"/>
    </row>
    <row r="823" spans="1:33">
      <c r="A823" s="70"/>
      <c r="B823" s="71" t="s">
        <v>512</v>
      </c>
      <c r="C823" s="72"/>
      <c r="D823" s="6"/>
      <c r="E823" s="6"/>
      <c r="F823" s="6"/>
      <c r="G823" s="6"/>
      <c r="H823" s="6"/>
      <c r="I823" s="6"/>
      <c r="J823" s="97">
        <f t="normal">IF(AE823="-","-",(AE823/AG821)*$AI$1)</f>
        <v>386.573897259182</v>
      </c>
      <c r="K823" s="97"/>
      <c r="L823" s="71"/>
      <c r="M823" s="97"/>
      <c r="N823" s="97">
        <f t="normal">IF(AF823="-","-",(AF823/AG821)*$AI$1)</f>
        <v>123.923573914033</v>
      </c>
      <c r="O823" s="97"/>
      <c r="P823" s="71"/>
      <c r="Q823" s="97"/>
      <c r="R823" s="71"/>
      <c r="S823" s="103" t="s">
        <v>34</v>
      </c>
      <c r="T823" s="104"/>
      <c r="U823" s="103"/>
      <c r="V823" s="103" t="s">
        <v>34</v>
      </c>
      <c r="W823" s="104"/>
      <c r="X823" s="103"/>
      <c r="Y823" s="103" t="s">
        <v>34</v>
      </c>
      <c r="Z823" s="97" t="s">
        <v>34</v>
      </c>
      <c r="AA823" s="23"/>
      <c r="AB823" s="104" t="s">
        <v>34</v>
      </c>
      <c r="AC823" s="24"/>
      <c r="AE823" s="114">
        <v>359.979044882925</v>
      </c>
      <c r="AF823" s="114">
        <v>115.398091004947</v>
      </c>
      <c r="AG823" s="135"/>
    </row>
    <row r="824" spans="1:33">
      <c r="A824" s="70">
        <v>41379</v>
      </c>
      <c r="B824" s="71" t="s">
        <v>411</v>
      </c>
      <c r="C824" s="80" t="s">
        <v>29</v>
      </c>
      <c r="D824" s="12" t="s">
        <v>100</v>
      </c>
      <c r="E824" s="12" t="s">
        <v>101</v>
      </c>
      <c r="F824" s="6" t="s">
        <v>248</v>
      </c>
      <c r="G824" s="6" t="s">
        <v>399</v>
      </c>
      <c r="H824" s="12" t="s">
        <v>34</v>
      </c>
      <c r="I824" s="6" t="s">
        <v>34</v>
      </c>
      <c r="J824" s="97">
        <f t="normal">IF(AE824="-","-",(AE824/AG824)*$AI$1)</f>
        <v>408.970380030746</v>
      </c>
      <c r="K824" s="97">
        <f t="normal">MAX(J824:J826)</f>
        <v>408.970380030746</v>
      </c>
      <c r="L824" s="71">
        <v>0</v>
      </c>
      <c r="M824" s="97">
        <f t="normal">IF(J824="-","-",AVERAGE(J824:J826))</f>
        <v>408.970380030746</v>
      </c>
      <c r="N824" s="97">
        <f t="normal">IF(AF824="-","-",(AF824/AG824)*$AI$1)</f>
        <v>175.508426022111</v>
      </c>
      <c r="O824" s="97">
        <f t="normal">MAX(N824:N826)</f>
        <v>175.508426022111</v>
      </c>
      <c r="P824" s="71">
        <v>0</v>
      </c>
      <c r="Q824" s="97">
        <f t="normal">IF(N824="-","-",AVERAGE(N824:N826))</f>
        <v>175.508426022111</v>
      </c>
      <c r="R824" s="71">
        <v>0.429147035071136</v>
      </c>
      <c r="S824" s="103">
        <v>5.76898921566869</v>
      </c>
      <c r="T824" s="104">
        <f t="normal">AVERAGE(S824:S826)*10</f>
        <v>56.0742350186268</v>
      </c>
      <c r="U824" s="103">
        <f t="normal">((LARGE(S824:S826,1))-(SMALL(S824:S826,1)))/(((LARGE(S824:S826,1))+(SMALL(S824:S826,1)))/2)*100</f>
        <v>5.76256506227312</v>
      </c>
      <c r="V824" s="103">
        <f t="normal">100-Y824</f>
        <v>84.1057542768258</v>
      </c>
      <c r="W824" s="104">
        <f t="normal">AVERAGE(V824:V826)*10</f>
        <v>838.597681640524</v>
      </c>
      <c r="X824" s="103">
        <f t="normal">((LARGE(V824:V826,1))-(SMALL(V824:V826,1)))/(((LARGE(V824:V826,1))+(SMALL(V824:V826,1)))/2)*100</f>
        <v>0.586660607723566</v>
      </c>
      <c r="Y824" s="103">
        <v>15.8942457231742</v>
      </c>
      <c r="Z824" s="97" t="s">
        <v>34</v>
      </c>
      <c r="AA824" s="23" t="str">
        <f t="normal">IF(Z824="-","-",AVERAGE(Z824:Z826))</f>
        <v>-</v>
      </c>
      <c r="AB824" s="104" t="s">
        <v>34</v>
      </c>
      <c r="AC824" s="24" t="str">
        <f t="shared" ref="AC824" si="294">IF(AB824="-","-",AVERAGE(AB824:AB826))</f>
        <v>-</v>
      </c>
      <c r="AE824" s="114">
        <v>380.834732589742</v>
      </c>
      <c r="AF824" s="114">
        <v>163.434096342997</v>
      </c>
      <c r="AG824" s="135">
        <v>1.0057</v>
      </c>
    </row>
    <row r="825" spans="1:33">
      <c r="A825" s="70"/>
      <c r="B825" s="71" t="s">
        <v>411</v>
      </c>
      <c r="C825" s="82"/>
      <c r="D825" s="14"/>
      <c r="E825" s="14"/>
      <c r="F825" s="6"/>
      <c r="G825" s="6"/>
      <c r="H825" s="14"/>
      <c r="I825" s="6"/>
      <c r="J825" s="97" t="str">
        <f t="normal">IF(AE825="-","-",(AE825/AG824)*$AI$1)</f>
        <v>-</v>
      </c>
      <c r="K825" s="97">
        <f t="normal">MIN(J824:J826)</f>
        <v>408.970380030746</v>
      </c>
      <c r="L825" s="71"/>
      <c r="M825" s="97"/>
      <c r="N825" s="97" t="str">
        <f t="normal">IF(AF825="-","-",(AF825/AG824)*$AI$1)</f>
        <v>-</v>
      </c>
      <c r="O825" s="97">
        <f t="normal">MIN(N824:N826)</f>
        <v>175.508426022111</v>
      </c>
      <c r="P825" s="71"/>
      <c r="Q825" s="97"/>
      <c r="R825" s="71"/>
      <c r="S825" s="103">
        <v>5.44585778805666</v>
      </c>
      <c r="T825" s="104"/>
      <c r="U825" s="103"/>
      <c r="V825" s="103">
        <f t="normal">100-Y825</f>
        <v>83.613782051279</v>
      </c>
      <c r="W825" s="104"/>
      <c r="X825" s="103"/>
      <c r="Y825" s="103">
        <v>16.386217948721</v>
      </c>
      <c r="Z825" s="97" t="s">
        <v>34</v>
      </c>
      <c r="AA825" s="23"/>
      <c r="AB825" s="104" t="s">
        <v>34</v>
      </c>
      <c r="AC825" s="24"/>
      <c r="AE825" s="114" t="s">
        <v>34</v>
      </c>
      <c r="AF825" s="114" t="s">
        <v>34</v>
      </c>
      <c r="AG825" s="135"/>
    </row>
    <row r="826" spans="1:33">
      <c r="A826" s="70"/>
      <c r="B826" s="71" t="s">
        <v>411</v>
      </c>
      <c r="C826" s="84"/>
      <c r="D826" s="17"/>
      <c r="E826" s="17"/>
      <c r="F826" s="6"/>
      <c r="G826" s="6"/>
      <c r="H826" s="17"/>
      <c r="I826" s="6"/>
      <c r="J826" s="97" t="str">
        <f t="normal">IF(AE826="-","-",(AE826/AG824)*$AI$1)</f>
        <v>-</v>
      </c>
      <c r="K826" s="97"/>
      <c r="L826" s="71"/>
      <c r="M826" s="97"/>
      <c r="N826" s="97" t="str">
        <f t="normal">IF(AF826="-","-",(AF826/AG824)*$AI$1)</f>
        <v>-</v>
      </c>
      <c r="O826" s="97"/>
      <c r="P826" s="71"/>
      <c r="Q826" s="97"/>
      <c r="R826" s="71"/>
      <c r="S826" s="103" t="s">
        <v>34</v>
      </c>
      <c r="T826" s="104"/>
      <c r="U826" s="103"/>
      <c r="V826" s="103" t="s">
        <v>34</v>
      </c>
      <c r="W826" s="104"/>
      <c r="X826" s="103"/>
      <c r="Y826" s="103" t="s">
        <v>34</v>
      </c>
      <c r="Z826" s="97" t="s">
        <v>34</v>
      </c>
      <c r="AA826" s="23"/>
      <c r="AB826" s="104" t="s">
        <v>34</v>
      </c>
      <c r="AC826" s="24"/>
      <c r="AE826" s="114" t="s">
        <v>34</v>
      </c>
      <c r="AF826" s="114" t="s">
        <v>34</v>
      </c>
      <c r="AG826" s="135"/>
    </row>
    <row r="827" spans="1:33">
      <c r="A827" s="70">
        <v>41379</v>
      </c>
      <c r="B827" s="71" t="s">
        <v>513</v>
      </c>
      <c r="C827" s="72" t="s">
        <v>29</v>
      </c>
      <c r="D827" s="6" t="s">
        <v>100</v>
      </c>
      <c r="E827" s="6" t="s">
        <v>101</v>
      </c>
      <c r="F827" s="6" t="s">
        <v>248</v>
      </c>
      <c r="G827" s="6" t="s">
        <v>514</v>
      </c>
      <c r="H827" s="6" t="s">
        <v>34</v>
      </c>
      <c r="I827" s="6" t="s">
        <v>34</v>
      </c>
      <c r="J827" s="97">
        <f t="normal">IF(AE827="-","-",(AE827/AG827)*$AI$1)</f>
        <v>395.773638795163</v>
      </c>
      <c r="K827" s="97">
        <f t="normal">MAX(J827:J829)</f>
        <v>402.923014261523</v>
      </c>
      <c r="L827" s="71">
        <f t="normal">IF(A827=0,"",(K827-K828)/K828)</f>
        <v>0.0293412788107211</v>
      </c>
      <c r="M827" s="97">
        <f t="normal">IF(J827="-","-",AVERAGE(J827:J829))</f>
        <v>396.711461241872</v>
      </c>
      <c r="N827" s="97">
        <f t="normal">IF(AF827="-","-",(AF827/AG827)*$AI$1)</f>
        <v>129.747784789324</v>
      </c>
      <c r="O827" s="97">
        <f t="normal">MAX(N827:N829)</f>
        <v>147.127706513596</v>
      </c>
      <c r="P827" s="71">
        <f t="normal">IF(A827=0,"",(O827-O828)/O828)</f>
        <v>0.180762326660075</v>
      </c>
      <c r="Q827" s="97">
        <f t="normal">IF(N827="-","-",AVERAGE(N827:N829))</f>
        <v>133.826496412843</v>
      </c>
      <c r="R827" s="71">
        <f t="normal">IF(Q827="-","-",Q827/M827)</f>
        <v>0.337339627128267</v>
      </c>
      <c r="S827" s="103">
        <v>16.0637663452168</v>
      </c>
      <c r="T827" s="104">
        <f t="normal">AVERAGE(S827:S829)*10</f>
        <v>165.785547119133</v>
      </c>
      <c r="U827" s="103">
        <f t="normal">((LARGE(S827:S829,1))-(SMALL(S827:S829,1)))/(((LARGE(S827:S829,1))+(SMALL(S827:S829,1)))/2)*100</f>
        <v>6.21029246085697</v>
      </c>
      <c r="V827" s="103">
        <f t="normal">100-Y827</f>
        <v>93.3357479174213</v>
      </c>
      <c r="W827" s="104">
        <f t="normal">AVERAGE(V827:V829)*10</f>
        <v>934.271853123737</v>
      </c>
      <c r="X827" s="103">
        <f t="normal">((LARGE(V827:V829,1))-(SMALL(V827:V829,1)))/(((LARGE(V827:V829,1))+(SMALL(V827:V829,1)))/2)*100</f>
        <v>0.195740446737504</v>
      </c>
      <c r="Y827" s="103">
        <v>6.6642520825787</v>
      </c>
      <c r="Z827" s="97" t="s">
        <v>34</v>
      </c>
      <c r="AA827" s="23" t="str">
        <f t="normal">IF(Z827="-","-",AVERAGE(Z827:Z829))</f>
        <v>-</v>
      </c>
      <c r="AB827" s="104" t="s">
        <v>34</v>
      </c>
      <c r="AC827" s="24" t="str">
        <f t="shared" ref="AC827" si="295">IF(AB827="-","-",AVERAGE(AB827:AB829))</f>
        <v>-</v>
      </c>
      <c r="AE827" s="114">
        <v>368.545878274348</v>
      </c>
      <c r="AF827" s="114">
        <v>120.82161774317</v>
      </c>
      <c r="AG827" s="135">
        <v>1.0057</v>
      </c>
    </row>
    <row r="828" spans="1:33">
      <c r="A828" s="70"/>
      <c r="B828" s="71" t="s">
        <v>513</v>
      </c>
      <c r="C828" s="72"/>
      <c r="D828" s="6"/>
      <c r="E828" s="6"/>
      <c r="F828" s="6"/>
      <c r="G828" s="6"/>
      <c r="H828" s="6"/>
      <c r="I828" s="6"/>
      <c r="J828" s="97">
        <f t="normal">IF(AE828="-","-",(AE828/AG827)*$AI$1)</f>
        <v>391.43773066893</v>
      </c>
      <c r="K828" s="97">
        <f t="normal">MIN(J827:J829)</f>
        <v>391.43773066893</v>
      </c>
      <c r="L828" s="71"/>
      <c r="M828" s="97"/>
      <c r="N828" s="97">
        <f t="normal">IF(AF828="-","-",(AF828/AG827)*$AI$1)</f>
        <v>124.603997935608</v>
      </c>
      <c r="O828" s="97">
        <f t="normal">MIN(N827:N829)</f>
        <v>124.603997935608</v>
      </c>
      <c r="P828" s="71"/>
      <c r="Q828" s="97"/>
      <c r="R828" s="71"/>
      <c r="S828" s="103">
        <v>17.0933430786098</v>
      </c>
      <c r="T828" s="104"/>
      <c r="U828" s="103"/>
      <c r="V828" s="103">
        <f t="normal">100-Y828</f>
        <v>93.518622707326</v>
      </c>
      <c r="W828" s="104"/>
      <c r="X828" s="103"/>
      <c r="Y828" s="103">
        <v>6.48137729267398</v>
      </c>
      <c r="Z828" s="97" t="s">
        <v>34</v>
      </c>
      <c r="AA828" s="23"/>
      <c r="AB828" s="104" t="s">
        <v>34</v>
      </c>
      <c r="AC828" s="24"/>
      <c r="AE828" s="114">
        <v>364.50826456828</v>
      </c>
      <c r="AF828" s="114">
        <v>116.031704373927</v>
      </c>
      <c r="AG828" s="135"/>
    </row>
    <row r="829" spans="1:33">
      <c r="A829" s="70"/>
      <c r="B829" s="71" t="s">
        <v>513</v>
      </c>
      <c r="C829" s="72"/>
      <c r="D829" s="6"/>
      <c r="E829" s="6"/>
      <c r="F829" s="6"/>
      <c r="G829" s="6"/>
      <c r="H829" s="6"/>
      <c r="I829" s="6"/>
      <c r="J829" s="97">
        <f t="normal">IF(AE829="-","-",(AE829/AG827)*$AI$1)</f>
        <v>402.923014261523</v>
      </c>
      <c r="K829" s="97"/>
      <c r="L829" s="71"/>
      <c r="M829" s="97"/>
      <c r="N829" s="97">
        <f t="normal">IF(AF829="-","-",(AF829/AG827)*$AI$1)</f>
        <v>147.127706513596</v>
      </c>
      <c r="O829" s="97"/>
      <c r="P829" s="71"/>
      <c r="Q829" s="97"/>
      <c r="R829" s="71"/>
      <c r="S829" s="103" t="s">
        <v>34</v>
      </c>
      <c r="T829" s="104"/>
      <c r="U829" s="103"/>
      <c r="V829" s="103" t="s">
        <v>34</v>
      </c>
      <c r="W829" s="104"/>
      <c r="X829" s="103"/>
      <c r="Y829" s="103" t="s">
        <v>34</v>
      </c>
      <c r="Z829" s="97" t="s">
        <v>34</v>
      </c>
      <c r="AA829" s="23"/>
      <c r="AB829" s="104" t="s">
        <v>34</v>
      </c>
      <c r="AC829" s="24"/>
      <c r="AE829" s="114">
        <v>375.20340318779</v>
      </c>
      <c r="AF829" s="114">
        <v>137.005865222892</v>
      </c>
      <c r="AG829" s="135"/>
    </row>
    <row r="830" spans="1:33" s="44" customFormat="1" ht="15" customHeight="1">
      <c r="A830" s="60">
        <v>41883</v>
      </c>
      <c r="B830" s="61" t="s">
        <v>515</v>
      </c>
      <c r="C830" s="62" t="s">
        <v>29</v>
      </c>
      <c r="D830" s="63" t="s">
        <v>30</v>
      </c>
      <c r="E830" s="63" t="s">
        <v>31</v>
      </c>
      <c r="F830" s="63" t="s">
        <v>32</v>
      </c>
      <c r="G830" s="63" t="s">
        <v>33</v>
      </c>
      <c r="H830" s="63" t="s">
        <v>34</v>
      </c>
      <c r="I830" s="63" t="s">
        <v>34</v>
      </c>
      <c r="J830" s="94">
        <f t="normal">IF(AE830="-","-",(AE830/AG830)*$AI$1)</f>
        <v>81.008397</v>
      </c>
      <c r="K830" s="94">
        <f t="normal">MAX(J830:J832)</f>
        <v>83.7564246</v>
      </c>
      <c r="L830" s="61">
        <f t="normal">IF(A830=0,"",(K830-K831)/K831)</f>
        <v>0.0339227500082491</v>
      </c>
      <c r="M830" s="94">
        <f t="normal">IF(J830="-","-",AVERAGE(J830:J832))</f>
        <v>82.411076808</v>
      </c>
      <c r="N830" s="94" t="str">
        <f t="normal">IF(AF830="-","-",(AF830/AG830)*$AI$1)</f>
        <v>-</v>
      </c>
      <c r="O830" s="94">
        <f t="normal">MAX(N830:N832)</f>
        <v>0</v>
      </c>
      <c r="P830" s="61" t="e">
        <v>#DIV/0!</v>
      </c>
      <c r="Q830" s="94" t="str">
        <f t="normal">IF(N830="-","-",AVERAGE(N830:N832))</f>
        <v>-</v>
      </c>
      <c r="R830" s="61" t="str">
        <f t="normal">IF(Q830="-","-",Q830/M830)</f>
        <v>-</v>
      </c>
      <c r="S830" s="101">
        <v>5.4</v>
      </c>
      <c r="T830" s="102">
        <f t="normal">AVERAGE(S830:S832)*10</f>
        <v>54.6666666666667</v>
      </c>
      <c r="U830" s="101">
        <f t="normal">((LARGE(S830:S832,1))-(SMALL(S830:S832,1)))/(((LARGE(S830:S832,1))+(SMALL(S830:S832,1)))/2)*100</f>
        <v>2.01649862511456</v>
      </c>
      <c r="V830" s="101">
        <f t="shared" ref="V830:V867" si="296">100-Y830</f>
        <v>66.76</v>
      </c>
      <c r="W830" s="102">
        <f t="normal">AVERAGE(V830:V832)*10</f>
        <v>670.966666666667</v>
      </c>
      <c r="X830" s="101">
        <f t="normal">((LARGE(V830:V832,1))-(SMALL(V830:V832,1)))/(((LARGE(V830:V832,1))+(SMALL(V830:V832,1)))/2)*100</f>
        <v>0.865026099925447</v>
      </c>
      <c r="Y830" s="101">
        <v>33.24</v>
      </c>
      <c r="Z830" s="94" t="s">
        <v>34</v>
      </c>
      <c r="AA830" s="111" t="str">
        <f t="normal">IF(Z830="-","-",AVERAGE(Z830:Z832))</f>
        <v>-</v>
      </c>
      <c r="AB830" s="102" t="s">
        <v>34</v>
      </c>
      <c r="AC830" s="112" t="str">
        <f t="shared" ref="AC830" si="297">IF(AB830="-","-",AVERAGE(AB830:AB832))</f>
        <v>-</v>
      </c>
      <c r="AD830" s="113"/>
      <c r="AE830" s="94">
        <v>75.007775</v>
      </c>
      <c r="AF830" s="94" t="s">
        <v>34</v>
      </c>
      <c r="AG830" s="134">
        <v>1</v>
      </c>
    </row>
    <row r="831" spans="1:33" s="44" customFormat="1" customHeight="0">
      <c r="A831" s="60"/>
      <c r="B831" s="61" t="s">
        <v>515</v>
      </c>
      <c r="C831" s="62"/>
      <c r="D831" s="63"/>
      <c r="E831" s="63"/>
      <c r="F831" s="63"/>
      <c r="G831" s="63"/>
      <c r="H831" s="63"/>
      <c r="I831" s="63"/>
      <c r="J831" s="94">
        <f t="normal">IF(AE831="-","-",(AE831/AG830)*$AI$1)</f>
        <v>82.468408824</v>
      </c>
      <c r="K831" s="94">
        <f t="normal">MIN(J830:J832)</f>
        <v>81.008397</v>
      </c>
      <c r="L831" s="61"/>
      <c r="M831" s="94"/>
      <c r="N831" s="94" t="str">
        <f t="normal">IF(AF831="-","-",(AF831/AG830)*$AI$1)</f>
        <v>-</v>
      </c>
      <c r="O831" s="94">
        <f t="normal">MIN(N830:N832)</f>
        <v>0</v>
      </c>
      <c r="P831" s="61"/>
      <c r="Q831" s="94"/>
      <c r="R831" s="61"/>
      <c r="S831" s="101">
        <v>5.49</v>
      </c>
      <c r="T831" s="102"/>
      <c r="U831" s="101"/>
      <c r="V831" s="101">
        <f t="shared" si="296"/>
        <v>67.19</v>
      </c>
      <c r="W831" s="102"/>
      <c r="X831" s="101"/>
      <c r="Y831" s="101">
        <v>32.81</v>
      </c>
      <c r="Z831" s="94" t="s">
        <v>34</v>
      </c>
      <c r="AA831" s="111"/>
      <c r="AB831" s="102" t="s">
        <v>34</v>
      </c>
      <c r="AC831" s="112"/>
      <c r="AD831" s="113"/>
      <c r="AE831" s="94">
        <v>76.3596378</v>
      </c>
      <c r="AF831" s="94" t="s">
        <v>34</v>
      </c>
      <c r="AG831" s="134"/>
    </row>
    <row r="832" spans="1:33" s="44" customFormat="1" customHeight="0">
      <c r="A832" s="60"/>
      <c r="B832" s="61" t="s">
        <v>515</v>
      </c>
      <c r="C832" s="62"/>
      <c r="D832" s="63"/>
      <c r="E832" s="63"/>
      <c r="F832" s="63"/>
      <c r="G832" s="63"/>
      <c r="H832" s="63"/>
      <c r="I832" s="63"/>
      <c r="J832" s="94">
        <f t="normal">IF(AE832="-","-",(AE832/AG830)*$AI$1)</f>
        <v>83.7564246</v>
      </c>
      <c r="K832" s="94"/>
      <c r="L832" s="61"/>
      <c r="M832" s="94"/>
      <c r="N832" s="94" t="str">
        <f t="normal">IF(AF832="-","-",(AF832/AG830)*$AI$1)</f>
        <v>-</v>
      </c>
      <c r="O832" s="94"/>
      <c r="P832" s="61"/>
      <c r="Q832" s="94"/>
      <c r="R832" s="61"/>
      <c r="S832" s="101">
        <v>5.51</v>
      </c>
      <c r="T832" s="102"/>
      <c r="U832" s="101"/>
      <c r="V832" s="101">
        <f t="shared" si="296"/>
        <v>67.34</v>
      </c>
      <c r="W832" s="102"/>
      <c r="X832" s="101"/>
      <c r="Y832" s="101">
        <v>32.66</v>
      </c>
      <c r="Z832" s="94" t="s">
        <v>34</v>
      </c>
      <c r="AA832" s="111"/>
      <c r="AB832" s="102" t="s">
        <v>34</v>
      </c>
      <c r="AC832" s="112"/>
      <c r="AD832" s="113"/>
      <c r="AE832" s="94">
        <v>77.552245</v>
      </c>
      <c r="AF832" s="94" t="s">
        <v>34</v>
      </c>
      <c r="AG832" s="134"/>
    </row>
    <row r="833" spans="1:33" s="44" customFormat="1" ht="15" customHeight="1">
      <c r="A833" s="60">
        <v>41883</v>
      </c>
      <c r="B833" s="61" t="s">
        <v>516</v>
      </c>
      <c r="C833" s="62" t="s">
        <v>29</v>
      </c>
      <c r="D833" s="63" t="s">
        <v>30</v>
      </c>
      <c r="E833" s="63" t="s">
        <v>31</v>
      </c>
      <c r="F833" s="63" t="s">
        <v>37</v>
      </c>
      <c r="G833" s="63" t="s">
        <v>140</v>
      </c>
      <c r="H833" s="63" t="s">
        <v>34</v>
      </c>
      <c r="I833" s="63" t="s">
        <v>34</v>
      </c>
      <c r="J833" s="94">
        <f t="normal">IF(AE833="-","-",(AE833/AG833)*$AI$1)</f>
        <v>641.1636</v>
      </c>
      <c r="K833" s="94">
        <f t="normal">MAX(J833:J835)</f>
        <v>648.3888</v>
      </c>
      <c r="L833" s="61">
        <f t="normal">IF(A833=0,"",(K833-K834)/K834)</f>
        <v>0.0112688867552682</v>
      </c>
      <c r="M833" s="94">
        <f t="normal">IF(J833="-","-",AVERAGE(J833:J835))</f>
        <v>645.7176</v>
      </c>
      <c r="N833" s="94">
        <f t="normal">IF(AF833="-","-",(AF833/AG833)*$AI$1)</f>
        <v>406.4472</v>
      </c>
      <c r="O833" s="94">
        <f t="normal">MAX(N833:N835)</f>
        <v>416.3832</v>
      </c>
      <c r="P833" s="61">
        <f t="normal">IF(A833=0,"",(O833-O834)/O834)</f>
        <v>0.0781319910514542</v>
      </c>
      <c r="Q833" s="94">
        <f t="normal">IF(N833="-","-",AVERAGE(N833:N835))</f>
        <v>403.0128</v>
      </c>
      <c r="R833" s="61">
        <f t="normal">IF(Q833="-","-",Q833/M833)</f>
        <v>0.624131663748983</v>
      </c>
      <c r="S833" s="101">
        <v>94.6</v>
      </c>
      <c r="T833" s="102">
        <f t="normal">AVERAGE(S833:S835)*10</f>
        <v>946.433333333333</v>
      </c>
      <c r="U833" s="101">
        <f t="normal">((LARGE(S833:S835,1))-(SMALL(S833:S835,1)))/(((LARGE(S833:S835,1))+(SMALL(S833:S835,1)))/2)*100</f>
        <v>0.0950921865920053</v>
      </c>
      <c r="V833" s="101">
        <f t="shared" si="296"/>
        <v>99.99</v>
      </c>
      <c r="W833" s="102">
        <f t="normal">AVERAGE(V833:V835)*10</f>
        <v>999.9</v>
      </c>
      <c r="X833" s="101">
        <v>0</v>
      </c>
      <c r="Y833" s="101">
        <v>0.01</v>
      </c>
      <c r="Z833" s="94" t="s">
        <v>34</v>
      </c>
      <c r="AA833" s="111" t="str">
        <f t="normal">IF(Z833="-","-",AVERAGE(Z833:Z835))</f>
        <v>-</v>
      </c>
      <c r="AB833" s="102" t="s">
        <v>34</v>
      </c>
      <c r="AC833" s="112" t="str">
        <f t="shared" ref="AC833" si="298">IF(AB833="-","-",AVERAGE(AB833:AB835))</f>
        <v>-</v>
      </c>
      <c r="AD833" s="113"/>
      <c r="AE833" s="94">
        <v>593.67</v>
      </c>
      <c r="AF833" s="94">
        <v>376.34</v>
      </c>
      <c r="AG833" s="134">
        <v>1</v>
      </c>
    </row>
    <row r="834" spans="1:33" s="44" customFormat="1" customHeight="0">
      <c r="A834" s="60"/>
      <c r="B834" s="61" t="s">
        <v>516</v>
      </c>
      <c r="C834" s="62"/>
      <c r="D834" s="63"/>
      <c r="E834" s="63"/>
      <c r="F834" s="63"/>
      <c r="G834" s="63"/>
      <c r="H834" s="63"/>
      <c r="I834" s="63"/>
      <c r="J834" s="94">
        <f t="normal">IF(AE834="-","-",(AE834/AG833)*$AI$1)</f>
        <v>648.3888</v>
      </c>
      <c r="K834" s="94">
        <f t="normal">MIN(J833:J835)</f>
        <v>641.1636</v>
      </c>
      <c r="L834" s="61"/>
      <c r="M834" s="94"/>
      <c r="N834" s="94">
        <f t="normal">IF(AF834="-","-",(AF834/AG833)*$AI$1)</f>
        <v>416.3832</v>
      </c>
      <c r="O834" s="94">
        <f t="normal">MIN(N833:N835)</f>
        <v>386.208</v>
      </c>
      <c r="P834" s="61"/>
      <c r="Q834" s="94"/>
      <c r="R834" s="61"/>
      <c r="S834" s="101">
        <v>94.69</v>
      </c>
      <c r="T834" s="102"/>
      <c r="U834" s="101"/>
      <c r="V834" s="101">
        <f t="shared" si="296"/>
        <v>99.99</v>
      </c>
      <c r="W834" s="102"/>
      <c r="X834" s="101"/>
      <c r="Y834" s="101">
        <v>0.01</v>
      </c>
      <c r="Z834" s="94" t="s">
        <v>34</v>
      </c>
      <c r="AA834" s="111"/>
      <c r="AB834" s="102" t="s">
        <v>34</v>
      </c>
      <c r="AC834" s="112"/>
      <c r="AD834" s="113"/>
      <c r="AE834" s="94">
        <v>600.36</v>
      </c>
      <c r="AF834" s="94">
        <v>385.54</v>
      </c>
      <c r="AG834" s="134"/>
    </row>
    <row r="835" spans="1:33" s="44" customFormat="1" customHeight="0">
      <c r="A835" s="60"/>
      <c r="B835" s="61" t="s">
        <v>516</v>
      </c>
      <c r="C835" s="62"/>
      <c r="D835" s="63"/>
      <c r="E835" s="63"/>
      <c r="F835" s="63"/>
      <c r="G835" s="63"/>
      <c r="H835" s="63"/>
      <c r="I835" s="63"/>
      <c r="J835" s="94">
        <f t="normal">IF(AE835="-","-",(AE835/AG833)*$AI$1)</f>
        <v>647.6004</v>
      </c>
      <c r="K835" s="94"/>
      <c r="L835" s="61"/>
      <c r="M835" s="94"/>
      <c r="N835" s="94">
        <f t="normal">IF(AF835="-","-",(AF835/AG833)*$AI$1)</f>
        <v>386.208</v>
      </c>
      <c r="O835" s="94"/>
      <c r="P835" s="61"/>
      <c r="Q835" s="94"/>
      <c r="R835" s="61"/>
      <c r="S835" s="101">
        <v>94.64</v>
      </c>
      <c r="T835" s="102"/>
      <c r="U835" s="101"/>
      <c r="V835" s="101">
        <f t="shared" si="296"/>
        <v>99.99</v>
      </c>
      <c r="W835" s="102"/>
      <c r="X835" s="101"/>
      <c r="Y835" s="101">
        <v>0.01</v>
      </c>
      <c r="Z835" s="94" t="s">
        <v>34</v>
      </c>
      <c r="AA835" s="111"/>
      <c r="AB835" s="102" t="s">
        <v>34</v>
      </c>
      <c r="AC835" s="112"/>
      <c r="AD835" s="113"/>
      <c r="AE835" s="94">
        <v>599.63</v>
      </c>
      <c r="AF835" s="94">
        <v>357.6</v>
      </c>
      <c r="AG835" s="134"/>
    </row>
    <row r="836" spans="1:33">
      <c r="A836" s="70">
        <v>41883</v>
      </c>
      <c r="B836" s="71">
        <v>98</v>
      </c>
      <c r="C836" s="72" t="s">
        <v>517</v>
      </c>
      <c r="D836" s="6" t="s">
        <v>41</v>
      </c>
      <c r="E836" s="6" t="s">
        <v>42</v>
      </c>
      <c r="F836" s="6" t="s">
        <v>43</v>
      </c>
      <c r="G836" s="6" t="s">
        <v>34</v>
      </c>
      <c r="H836" s="6" t="s">
        <v>44</v>
      </c>
      <c r="I836" s="6" t="s">
        <v>34</v>
      </c>
      <c r="J836" s="97">
        <f t="normal">IF(AE836="-","-",(AE836/AG836)*$AI$1)</f>
        <v>322.4772</v>
      </c>
      <c r="K836" s="97">
        <f t="normal">MAX(J836:J838)</f>
        <v>323.3628</v>
      </c>
      <c r="L836" s="71">
        <f t="normal">IF(A836=0,"",(K836-K837)/K837)</f>
        <v>0.00702946320462805</v>
      </c>
      <c r="M836" s="97">
        <f t="normal">IF(J836="-","-",AVERAGE(J836:J838))</f>
        <v>322.3152</v>
      </c>
      <c r="N836" s="97" t="str">
        <f t="normal">IF(AF836="-","-",(AF836/AG836)*$AI$1)</f>
        <v>-</v>
      </c>
      <c r="O836" s="97">
        <f t="normal">MAX(N836:N838)</f>
        <v>0</v>
      </c>
      <c r="P836" s="71" t="e">
        <v>#DIV/0!</v>
      </c>
      <c r="Q836" s="97" t="str">
        <f t="normal">IF(N836="-","-",AVERAGE(N836:N838))</f>
        <v>-</v>
      </c>
      <c r="R836" s="71" t="str">
        <f t="normal">IF(Q836="-","-",Q836/M836)</f>
        <v>-</v>
      </c>
      <c r="S836" s="103">
        <v>0.62</v>
      </c>
      <c r="T836" s="104">
        <f t="normal">AVERAGE(S836:S838)*10</f>
        <v>6.13333333333333</v>
      </c>
      <c r="U836" s="103">
        <f t="normal">((LARGE(S836:S838,1))-(SMALL(S836:S838,1)))/(((LARGE(S836:S838,1))+(SMALL(S836:S838,1)))/2)*100</f>
        <v>3.27868852459017</v>
      </c>
      <c r="V836" s="103">
        <f t="shared" si="296"/>
        <v>75.67</v>
      </c>
      <c r="W836" s="104">
        <f t="normal">AVERAGE(V836:V838)*10</f>
        <v>750.833333333333</v>
      </c>
      <c r="X836" s="103">
        <f t="normal">((LARGE(V836:V838,1))-(SMALL(V836:V838,1)))/(((LARGE(V836:V838,1))+(SMALL(V836:V838,1)))/2)*100</f>
        <v>1.49114631873253</v>
      </c>
      <c r="Y836" s="103">
        <v>24.33</v>
      </c>
      <c r="Z836" s="97" t="s">
        <v>34</v>
      </c>
      <c r="AA836" s="23" t="str">
        <f t="normal">IF(Z836="-","-",AVERAGE(Z836:Z838))</f>
        <v>-</v>
      </c>
      <c r="AB836" s="104">
        <v>5.07</v>
      </c>
      <c r="AC836" s="24">
        <f t="shared" ref="AC836" si="299">IF(AB836="-","-",AVERAGE(AB836:AB838))</f>
        <v>5.07</v>
      </c>
      <c r="AE836" s="114">
        <v>298.59</v>
      </c>
      <c r="AF836" s="114" t="s">
        <v>34</v>
      </c>
      <c r="AG836" s="135">
        <v>1</v>
      </c>
    </row>
    <row r="837" spans="1:33">
      <c r="A837" s="70"/>
      <c r="B837" s="71">
        <v>98</v>
      </c>
      <c r="C837" s="72"/>
      <c r="D837" s="6"/>
      <c r="E837" s="6"/>
      <c r="F837" s="9"/>
      <c r="G837" s="6"/>
      <c r="H837" s="6"/>
      <c r="I837" s="6"/>
      <c r="J837" s="97">
        <f t="normal">IF(AE837="-","-",(AE837/AG836)*$AI$1)</f>
        <v>323.3628</v>
      </c>
      <c r="K837" s="97">
        <f t="normal">MIN(J836:J838)</f>
        <v>321.1056</v>
      </c>
      <c r="L837" s="71"/>
      <c r="M837" s="97"/>
      <c r="N837" s="97" t="str">
        <f t="normal">IF(AF837="-","-",(AF837/AG836)*$AI$1)</f>
        <v>-</v>
      </c>
      <c r="O837" s="97">
        <f t="normal">MIN(N836:N838)</f>
        <v>0</v>
      </c>
      <c r="P837" s="71"/>
      <c r="Q837" s="97"/>
      <c r="R837" s="71"/>
      <c r="S837" s="103">
        <v>0.6</v>
      </c>
      <c r="T837" s="104"/>
      <c r="U837" s="103"/>
      <c r="V837" s="103">
        <f t="shared" si="296"/>
        <v>75.03</v>
      </c>
      <c r="W837" s="104"/>
      <c r="X837" s="103"/>
      <c r="Y837" s="103">
        <v>24.97</v>
      </c>
      <c r="Z837" s="97" t="s">
        <v>34</v>
      </c>
      <c r="AA837" s="23"/>
      <c r="AB837" s="104">
        <v>5.07</v>
      </c>
      <c r="AC837" s="24"/>
      <c r="AE837" s="114">
        <v>299.41</v>
      </c>
      <c r="AF837" s="114" t="s">
        <v>34</v>
      </c>
      <c r="AG837" s="135"/>
    </row>
    <row r="838" spans="1:33">
      <c r="A838" s="70"/>
      <c r="B838" s="71">
        <v>98</v>
      </c>
      <c r="C838" s="72"/>
      <c r="D838" s="6"/>
      <c r="E838" s="6"/>
      <c r="F838" s="9"/>
      <c r="G838" s="6"/>
      <c r="H838" s="6"/>
      <c r="I838" s="6"/>
      <c r="J838" s="97">
        <f t="normal">IF(AE838="-","-",(AE838/AG836)*$AI$1)</f>
        <v>321.1056</v>
      </c>
      <c r="K838" s="97"/>
      <c r="L838" s="71"/>
      <c r="M838" s="97"/>
      <c r="N838" s="97" t="str">
        <f t="normal">IF(AF838="-","-",(AF838/AG836)*$AI$1)</f>
        <v>-</v>
      </c>
      <c r="O838" s="97"/>
      <c r="P838" s="71"/>
      <c r="Q838" s="97"/>
      <c r="R838" s="71"/>
      <c r="S838" s="103">
        <v>0.62</v>
      </c>
      <c r="T838" s="104"/>
      <c r="U838" s="103"/>
      <c r="V838" s="103">
        <f t="shared" si="296"/>
        <v>74.55</v>
      </c>
      <c r="W838" s="104"/>
      <c r="X838" s="103"/>
      <c r="Y838" s="103">
        <v>25.45</v>
      </c>
      <c r="Z838" s="97" t="s">
        <v>34</v>
      </c>
      <c r="AA838" s="23"/>
      <c r="AB838" s="104">
        <v>5.07</v>
      </c>
      <c r="AC838" s="24"/>
      <c r="AE838" s="114">
        <v>297.32</v>
      </c>
      <c r="AF838" s="114" t="s">
        <v>34</v>
      </c>
      <c r="AG838" s="135"/>
    </row>
    <row r="839" spans="1:33">
      <c r="A839" s="70">
        <v>41883</v>
      </c>
      <c r="B839" s="71">
        <v>102</v>
      </c>
      <c r="C839" s="72" t="s">
        <v>56</v>
      </c>
      <c r="D839" s="6" t="s">
        <v>41</v>
      </c>
      <c r="E839" s="6" t="s">
        <v>74</v>
      </c>
      <c r="F839" s="6" t="s">
        <v>85</v>
      </c>
      <c r="G839" s="6" t="s">
        <v>168</v>
      </c>
      <c r="H839" s="6" t="s">
        <v>44</v>
      </c>
      <c r="I839" s="6" t="s">
        <v>34</v>
      </c>
      <c r="J839" s="97">
        <f t="normal">IF(AE839="-","-",(AE839/AG839)*$AI$1)</f>
        <v>770.5908</v>
      </c>
      <c r="K839" s="97">
        <f t="normal">MAX(J839:J841)</f>
        <v>788.508</v>
      </c>
      <c r="L839" s="71">
        <f t="normal">IF(A839=0,"",(K839-K840)/K840)</f>
        <v>0.0401025714082199</v>
      </c>
      <c r="M839" s="97">
        <f t="normal">IF(J839="-","-",AVERAGE(J839:J841))</f>
        <v>772.4016</v>
      </c>
      <c r="N839" s="97">
        <f t="normal">IF(AF839="-","-",(AF839/AG839)*$AI$1)</f>
        <v>630.4392</v>
      </c>
      <c r="O839" s="97">
        <f t="normal">MAX(N839:N841)</f>
        <v>630.4392</v>
      </c>
      <c r="P839" s="71">
        <f t="normal">IF(A839=0,"",(O839-O840)/O840)</f>
        <v>0.0422625743210669</v>
      </c>
      <c r="Q839" s="97">
        <f t="normal">IF(N839="-","-",AVERAGE(N839:N841))</f>
        <v>621.0432</v>
      </c>
      <c r="R839" s="71">
        <f t="normal">IF(Q839="-","-",Q839/M839)</f>
        <v>0.804041835231827</v>
      </c>
      <c r="S839" s="103">
        <v>2.16</v>
      </c>
      <c r="T839" s="104">
        <f t="normal">AVERAGE(S839:S841)*10</f>
        <v>22.3333333333333</v>
      </c>
      <c r="U839" s="103">
        <f t="normal">((LARGE(S839:S841,1))-(SMALL(S839:S841,1)))/(((LARGE(S839:S841,1))+(SMALL(S839:S841,1)))/2)*100</f>
        <v>4.96613995485327</v>
      </c>
      <c r="V839" s="103">
        <f t="shared" si="296"/>
        <v>77.74</v>
      </c>
      <c r="W839" s="104">
        <f t="normal">AVERAGE(V839:V841)*10</f>
        <v>782.066666666667</v>
      </c>
      <c r="X839" s="103">
        <f t="normal">((LARGE(V839:V841,1))-(SMALL(V839:V841,1)))/(((LARGE(V839:V841,1))+(SMALL(V839:V841,1)))/2)*100</f>
        <v>0.947381897324298</v>
      </c>
      <c r="Y839" s="103">
        <v>22.26</v>
      </c>
      <c r="Z839" s="97" t="s">
        <v>34</v>
      </c>
      <c r="AA839" s="23" t="str">
        <f t="normal">IF(Z839="-","-",AVERAGE(Z839:Z841))</f>
        <v>-</v>
      </c>
      <c r="AB839" s="104">
        <v>6.33</v>
      </c>
      <c r="AC839" s="24">
        <f t="shared" ref="AC839" si="300">IF(AB839="-","-",AVERAGE(AB839:AB841))</f>
        <v>6.36</v>
      </c>
      <c r="AE839" s="114">
        <v>713.51</v>
      </c>
      <c r="AF839" s="114">
        <v>583.74</v>
      </c>
      <c r="AG839" s="135">
        <v>1</v>
      </c>
    </row>
    <row r="840" spans="1:33">
      <c r="A840" s="70"/>
      <c r="B840" s="71">
        <v>102</v>
      </c>
      <c r="C840" s="72"/>
      <c r="D840" s="6"/>
      <c r="E840" s="6"/>
      <c r="F840" s="6"/>
      <c r="G840" s="6"/>
      <c r="H840" s="6"/>
      <c r="I840" s="6"/>
      <c r="J840" s="97">
        <f t="normal">IF(AE840="-","-",(AE840/AG839)*$AI$1)</f>
        <v>788.508</v>
      </c>
      <c r="K840" s="97">
        <f t="normal">MIN(J839:J841)</f>
        <v>758.106</v>
      </c>
      <c r="L840" s="71"/>
      <c r="M840" s="97"/>
      <c r="N840" s="97">
        <f t="normal">IF(AF840="-","-",(AF840/AG839)*$AI$1)</f>
        <v>604.8756</v>
      </c>
      <c r="O840" s="97">
        <f t="normal">MIN(N839:N841)</f>
        <v>604.8756</v>
      </c>
      <c r="P840" s="71"/>
      <c r="Q840" s="97"/>
      <c r="R840" s="71"/>
      <c r="S840" s="103">
        <v>2.27</v>
      </c>
      <c r="T840" s="104"/>
      <c r="U840" s="103"/>
      <c r="V840" s="103">
        <f t="shared" si="296"/>
        <v>78.48</v>
      </c>
      <c r="W840" s="104"/>
      <c r="X840" s="103"/>
      <c r="Y840" s="103">
        <v>21.52</v>
      </c>
      <c r="Z840" s="97" t="s">
        <v>34</v>
      </c>
      <c r="AA840" s="23"/>
      <c r="AB840" s="104">
        <v>6.35</v>
      </c>
      <c r="AC840" s="24"/>
      <c r="AE840" s="114">
        <v>730.1</v>
      </c>
      <c r="AF840" s="114">
        <v>560.07</v>
      </c>
      <c r="AG840" s="135"/>
    </row>
    <row r="841" spans="1:33">
      <c r="A841" s="70"/>
      <c r="B841" s="71">
        <v>102</v>
      </c>
      <c r="C841" s="72"/>
      <c r="D841" s="6"/>
      <c r="E841" s="6"/>
      <c r="F841" s="6"/>
      <c r="G841" s="6"/>
      <c r="H841" s="6"/>
      <c r="I841" s="6"/>
      <c r="J841" s="97">
        <f t="normal">IF(AE841="-","-",(AE841/AG839)*$AI$1)</f>
        <v>758.106</v>
      </c>
      <c r="K841" s="97"/>
      <c r="L841" s="71"/>
      <c r="M841" s="97"/>
      <c r="N841" s="97">
        <f t="normal">IF(AF841="-","-",(AF841/AG839)*$AI$1)</f>
        <v>627.8148</v>
      </c>
      <c r="O841" s="97"/>
      <c r="P841" s="71"/>
      <c r="Q841" s="97"/>
      <c r="R841" s="71"/>
      <c r="S841" s="103">
        <v>2.27</v>
      </c>
      <c r="T841" s="104"/>
      <c r="U841" s="103"/>
      <c r="V841" s="103">
        <f t="shared" si="296"/>
        <v>78.4</v>
      </c>
      <c r="W841" s="104"/>
      <c r="X841" s="103"/>
      <c r="Y841" s="103">
        <v>21.6</v>
      </c>
      <c r="Z841" s="97" t="s">
        <v>34</v>
      </c>
      <c r="AA841" s="23"/>
      <c r="AB841" s="104">
        <v>6.4</v>
      </c>
      <c r="AC841" s="24"/>
      <c r="AE841" s="114">
        <v>701.95</v>
      </c>
      <c r="AF841" s="114">
        <v>581.31</v>
      </c>
      <c r="AG841" s="135"/>
    </row>
    <row r="842" spans="1:33">
      <c r="A842" s="70">
        <v>41883</v>
      </c>
      <c r="B842" s="71">
        <v>106</v>
      </c>
      <c r="C842" s="72" t="s">
        <v>56</v>
      </c>
      <c r="D842" s="6" t="s">
        <v>41</v>
      </c>
      <c r="E842" s="6" t="s">
        <v>74</v>
      </c>
      <c r="F842" s="6" t="s">
        <v>85</v>
      </c>
      <c r="G842" s="6" t="s">
        <v>168</v>
      </c>
      <c r="H842" s="6" t="s">
        <v>44</v>
      </c>
      <c r="I842" s="6" t="s">
        <v>34</v>
      </c>
      <c r="J842" s="97">
        <f t="normal">IF(AE842="-","-",(AE842/AG842)*$AI$1)</f>
        <v>787.4712</v>
      </c>
      <c r="K842" s="97">
        <f t="normal">MAX(J842:J844)</f>
        <v>787.4712</v>
      </c>
      <c r="L842" s="71">
        <f t="normal">IF(A842=0,"",(K842-K843)/K843)</f>
        <v>0.110833498377489</v>
      </c>
      <c r="M842" s="97">
        <f t="normal">IF(J842="-","-",AVERAGE(J842:J844))</f>
        <v>759.1428</v>
      </c>
      <c r="N842" s="97">
        <f t="normal">IF(AF842="-","-",(AF842/AG842)*$AI$1)</f>
        <v>648.5184</v>
      </c>
      <c r="O842" s="97">
        <f t="normal">MAX(N842:N844)</f>
        <v>648.5184</v>
      </c>
      <c r="P842" s="71">
        <f t="normal">IF(A842=0,"",(O842-O843)/O843)</f>
        <v>0.113381417684905</v>
      </c>
      <c r="Q842" s="97">
        <f t="normal">IF(N842="-","-",AVERAGE(N842:N844))</f>
        <v>625.3776</v>
      </c>
      <c r="R842" s="71">
        <f t="normal">IF(Q842="-","-",Q842/M842)</f>
        <v>0.823794416544555</v>
      </c>
      <c r="S842" s="103">
        <v>0.54</v>
      </c>
      <c r="T842" s="104">
        <f t="normal">AVERAGE(S842:S844)*10</f>
        <v>5.46666666666667</v>
      </c>
      <c r="U842" s="103">
        <f t="normal">((LARGE(S842:S844,1))-(SMALL(S842:S844,1)))/(((LARGE(S842:S844,1))+(SMALL(S842:S844,1)))/2)*100</f>
        <v>1.8348623853211</v>
      </c>
      <c r="V842" s="103">
        <f t="shared" si="296"/>
        <v>72.81</v>
      </c>
      <c r="W842" s="104">
        <f t="normal">AVERAGE(V842:V844)*10</f>
        <v>724.566666666667</v>
      </c>
      <c r="X842" s="103">
        <f t="normal">((LARGE(V842:V844,1))-(SMALL(V842:V844,1)))/(((LARGE(V842:V844,1))+(SMALL(V842:V844,1)))/2)*100</f>
        <v>0.966050234612204</v>
      </c>
      <c r="Y842" s="103">
        <v>27.19</v>
      </c>
      <c r="Z842" s="97" t="s">
        <v>34</v>
      </c>
      <c r="AA842" s="23" t="str">
        <f t="normal">IF(Z842="-","-",AVERAGE(Z842:Z844))</f>
        <v>-</v>
      </c>
      <c r="AB842" s="104">
        <v>6.85</v>
      </c>
      <c r="AC842" s="24">
        <f t="shared" ref="AC842" si="301">IF(AB842="-","-",AVERAGE(AB842:AB844))</f>
        <v>6.88666666666667</v>
      </c>
      <c r="AE842" s="114">
        <v>729.14</v>
      </c>
      <c r="AF842" s="114">
        <v>600.48</v>
      </c>
      <c r="AG842" s="135">
        <v>1</v>
      </c>
    </row>
    <row r="843" spans="1:33">
      <c r="A843" s="70"/>
      <c r="B843" s="71">
        <v>106</v>
      </c>
      <c r="C843" s="72"/>
      <c r="D843" s="6"/>
      <c r="E843" s="6"/>
      <c r="F843" s="6"/>
      <c r="G843" s="6"/>
      <c r="H843" s="6"/>
      <c r="I843" s="6"/>
      <c r="J843" s="97">
        <f t="normal">IF(AE843="-","-",(AE843/AG842)*$AI$1)</f>
        <v>708.9012</v>
      </c>
      <c r="K843" s="97">
        <f t="normal">MIN(J842:J844)</f>
        <v>708.9012</v>
      </c>
      <c r="L843" s="71"/>
      <c r="M843" s="97"/>
      <c r="N843" s="97">
        <f t="normal">IF(AF843="-","-",(AF843/AG842)*$AI$1)</f>
        <v>582.4764</v>
      </c>
      <c r="O843" s="97">
        <f t="normal">MIN(N842:N844)</f>
        <v>582.4764</v>
      </c>
      <c r="P843" s="71"/>
      <c r="Q843" s="97"/>
      <c r="R843" s="71"/>
      <c r="S843" s="103">
        <v>0.55</v>
      </c>
      <c r="T843" s="104"/>
      <c r="U843" s="103"/>
      <c r="V843" s="103">
        <f t="shared" si="296"/>
        <v>72.45</v>
      </c>
      <c r="W843" s="104"/>
      <c r="X843" s="103"/>
      <c r="Y843" s="103">
        <v>27.55</v>
      </c>
      <c r="Z843" s="97" t="s">
        <v>34</v>
      </c>
      <c r="AA843" s="23"/>
      <c r="AB843" s="104">
        <v>6.86</v>
      </c>
      <c r="AC843" s="24"/>
      <c r="AE843" s="114">
        <v>656.39</v>
      </c>
      <c r="AF843" s="114">
        <v>539.33</v>
      </c>
      <c r="AG843" s="135"/>
    </row>
    <row r="844" spans="1:33">
      <c r="A844" s="70"/>
      <c r="B844" s="71">
        <v>106</v>
      </c>
      <c r="C844" s="72"/>
      <c r="D844" s="6"/>
      <c r="E844" s="6"/>
      <c r="F844" s="6"/>
      <c r="G844" s="6"/>
      <c r="H844" s="6"/>
      <c r="I844" s="6"/>
      <c r="J844" s="97">
        <f t="normal">IF(AE844="-","-",(AE844/AG842)*$AI$1)</f>
        <v>781.056</v>
      </c>
      <c r="K844" s="97"/>
      <c r="L844" s="71"/>
      <c r="M844" s="97"/>
      <c r="N844" s="97">
        <f t="normal">IF(AF844="-","-",(AF844/AG842)*$AI$1)</f>
        <v>645.138</v>
      </c>
      <c r="O844" s="97"/>
      <c r="P844" s="71"/>
      <c r="Q844" s="97"/>
      <c r="R844" s="71"/>
      <c r="S844" s="103">
        <v>0.55</v>
      </c>
      <c r="T844" s="104"/>
      <c r="U844" s="103"/>
      <c r="V844" s="103">
        <f t="shared" si="296"/>
        <v>72.11</v>
      </c>
      <c r="W844" s="104"/>
      <c r="X844" s="103"/>
      <c r="Y844" s="103">
        <v>27.89</v>
      </c>
      <c r="Z844" s="97" t="s">
        <v>34</v>
      </c>
      <c r="AA844" s="23"/>
      <c r="AB844" s="104">
        <v>6.95</v>
      </c>
      <c r="AC844" s="24"/>
      <c r="AE844" s="114">
        <v>723.2</v>
      </c>
      <c r="AF844" s="114">
        <v>597.35</v>
      </c>
      <c r="AG844" s="135"/>
    </row>
    <row r="845" spans="1:33">
      <c r="A845" s="70">
        <v>41883</v>
      </c>
      <c r="B845" s="71">
        <v>108</v>
      </c>
      <c r="C845" s="72" t="s">
        <v>56</v>
      </c>
      <c r="D845" s="6" t="s">
        <v>41</v>
      </c>
      <c r="E845" s="6" t="s">
        <v>74</v>
      </c>
      <c r="F845" s="6" t="s">
        <v>85</v>
      </c>
      <c r="G845" s="6" t="s">
        <v>168</v>
      </c>
      <c r="H845" s="6" t="s">
        <v>44</v>
      </c>
      <c r="I845" s="6" t="s">
        <v>34</v>
      </c>
      <c r="J845" s="97">
        <f t="normal">IF(AE845="-","-",(AE845/AG845)*$AI$1)</f>
        <v>890.838</v>
      </c>
      <c r="K845" s="97">
        <f t="normal">MAX(J845:J847)</f>
        <v>890.838</v>
      </c>
      <c r="L845" s="71">
        <f t="normal">IF(A845=0,"",(K845-K846)/K846)</f>
        <v>0.0528969505112266</v>
      </c>
      <c r="M845" s="97">
        <f t="normal">IF(J845="-","-",AVERAGE(J845:J847))</f>
        <v>861.4404</v>
      </c>
      <c r="N845" s="97">
        <f t="normal">IF(AF845="-","-",(AF845/AG845)*$AI$1)</f>
        <v>731.3652</v>
      </c>
      <c r="O845" s="97">
        <f t="normal">MAX(N845:N847)</f>
        <v>731.3652</v>
      </c>
      <c r="P845" s="71">
        <f t="normal">IF(A845=0,"",(O845-O846)/O846)</f>
        <v>0.0527469452476448</v>
      </c>
      <c r="Q845" s="97">
        <f t="normal">IF(N845="-","-",AVERAGE(N845:N847))</f>
        <v>707.7888</v>
      </c>
      <c r="R845" s="71">
        <f t="normal">IF(Q845="-","-",Q845/M845)</f>
        <v>0.821634090994571</v>
      </c>
      <c r="S845" s="103" t="s">
        <v>34</v>
      </c>
      <c r="T845" s="104">
        <f t="normal">AVERAGE(S845:S847)*10</f>
        <v>5</v>
      </c>
      <c r="U845" s="103">
        <f t="normal">((LARGE(S845:S847,1))-(SMALL(S845:S847,1)))/(((LARGE(S845:S847,1))+(SMALL(S845:S847,1)))/2)*100</f>
        <v>4</v>
      </c>
      <c r="V845" s="103">
        <f t="shared" si="296"/>
        <v>66.99</v>
      </c>
      <c r="W845" s="104">
        <f t="normal">AVERAGE(V845:V847)*10</f>
        <v>670.166666666667</v>
      </c>
      <c r="X845" s="103">
        <f t="normal">((LARGE(V845:V847,1))-(SMALL(V845:V847,1)))/(((LARGE(V845:V847,1))+(SMALL(V845:V847,1)))/2)*100</f>
        <v>0.626585111144287</v>
      </c>
      <c r="Y845" s="103">
        <v>33.01</v>
      </c>
      <c r="Z845" s="97" t="s">
        <v>34</v>
      </c>
      <c r="AA845" s="23" t="str">
        <f t="normal">IF(Z845="-","-",AVERAGE(Z845:Z847))</f>
        <v>-</v>
      </c>
      <c r="AB845" s="104">
        <v>6.88</v>
      </c>
      <c r="AC845" s="24">
        <f t="shared" ref="AC845" si="302">IF(AB845="-","-",AVERAGE(AB845:AB847))</f>
        <v>6.90333333333333</v>
      </c>
      <c r="AE845" s="114">
        <v>824.85</v>
      </c>
      <c r="AF845" s="114">
        <v>677.19</v>
      </c>
      <c r="AG845" s="135">
        <v>1</v>
      </c>
    </row>
    <row r="846" spans="1:33">
      <c r="A846" s="70"/>
      <c r="B846" s="71">
        <v>108</v>
      </c>
      <c r="C846" s="72"/>
      <c r="D846" s="6"/>
      <c r="E846" s="6"/>
      <c r="F846" s="6"/>
      <c r="G846" s="6"/>
      <c r="H846" s="6"/>
      <c r="I846" s="6"/>
      <c r="J846" s="97">
        <f t="normal">IF(AE846="-","-",(AE846/AG845)*$AI$1)</f>
        <v>846.0828</v>
      </c>
      <c r="K846" s="97">
        <f t="normal">MIN(J845:J847)</f>
        <v>846.0828</v>
      </c>
      <c r="L846" s="71"/>
      <c r="M846" s="97"/>
      <c r="N846" s="97">
        <f t="normal">IF(AF846="-","-",(AF846/AG845)*$AI$1)</f>
        <v>697.2804</v>
      </c>
      <c r="O846" s="97">
        <f t="normal">MIN(N845:N847)</f>
        <v>694.7208</v>
      </c>
      <c r="P846" s="71"/>
      <c r="Q846" s="97"/>
      <c r="R846" s="71"/>
      <c r="S846" s="103">
        <v>0.49</v>
      </c>
      <c r="T846" s="104"/>
      <c r="U846" s="103"/>
      <c r="V846" s="103">
        <f t="shared" si="296"/>
        <v>67.24</v>
      </c>
      <c r="W846" s="104"/>
      <c r="X846" s="103"/>
      <c r="Y846" s="103">
        <v>32.76</v>
      </c>
      <c r="Z846" s="97" t="s">
        <v>34</v>
      </c>
      <c r="AA846" s="23"/>
      <c r="AB846" s="104">
        <v>6.91</v>
      </c>
      <c r="AC846" s="24"/>
      <c r="AE846" s="114">
        <v>783.41</v>
      </c>
      <c r="AF846" s="114">
        <v>645.63</v>
      </c>
      <c r="AG846" s="135"/>
    </row>
    <row r="847" spans="1:33">
      <c r="A847" s="70"/>
      <c r="B847" s="71">
        <v>108</v>
      </c>
      <c r="C847" s="72"/>
      <c r="D847" s="6"/>
      <c r="E847" s="6"/>
      <c r="F847" s="6"/>
      <c r="G847" s="6"/>
      <c r="H847" s="6"/>
      <c r="I847" s="6"/>
      <c r="J847" s="97">
        <f t="normal">IF(AE847="-","-",(AE847/AG845)*$AI$1)</f>
        <v>847.4004</v>
      </c>
      <c r="K847" s="97"/>
      <c r="L847" s="71"/>
      <c r="M847" s="97"/>
      <c r="N847" s="97">
        <f t="normal">IF(AF847="-","-",(AF847/AG845)*$AI$1)</f>
        <v>694.7208</v>
      </c>
      <c r="O847" s="97"/>
      <c r="P847" s="71"/>
      <c r="Q847" s="97"/>
      <c r="R847" s="71"/>
      <c r="S847" s="103">
        <v>0.51</v>
      </c>
      <c r="T847" s="104"/>
      <c r="U847" s="103"/>
      <c r="V847" s="103">
        <f t="shared" si="296"/>
        <v>66.82</v>
      </c>
      <c r="W847" s="104"/>
      <c r="X847" s="103"/>
      <c r="Y847" s="103">
        <v>33.18</v>
      </c>
      <c r="Z847" s="97" t="s">
        <v>34</v>
      </c>
      <c r="AA847" s="23"/>
      <c r="AB847" s="104">
        <v>6.92</v>
      </c>
      <c r="AC847" s="24"/>
      <c r="AE847" s="114">
        <v>784.63</v>
      </c>
      <c r="AF847" s="114">
        <v>643.26</v>
      </c>
      <c r="AG847" s="135"/>
    </row>
    <row r="848" spans="1:33" s="44" customFormat="1" ht="15" customHeight="1">
      <c r="A848" s="60">
        <v>41765</v>
      </c>
      <c r="B848" s="61" t="s">
        <v>518</v>
      </c>
      <c r="C848" s="62" t="s">
        <v>29</v>
      </c>
      <c r="D848" s="63" t="s">
        <v>30</v>
      </c>
      <c r="E848" s="63" t="s">
        <v>31</v>
      </c>
      <c r="F848" s="63" t="s">
        <v>32</v>
      </c>
      <c r="G848" s="63" t="s">
        <v>33</v>
      </c>
      <c r="H848" s="63" t="s">
        <v>34</v>
      </c>
      <c r="I848" s="63" t="s">
        <v>34</v>
      </c>
      <c r="J848" s="94">
        <f t="normal">IF(AE848="-","-",(AE848/AG848)*$AI$1)</f>
        <v>65.4815881396043</v>
      </c>
      <c r="K848" s="94">
        <f t="normal">MAX(J848:J850)</f>
        <v>68.9722051625733</v>
      </c>
      <c r="L848" s="61">
        <f t="normal">IF(A848=0,"",(K848-K849)/K849)</f>
        <v>0.0533068473465734</v>
      </c>
      <c r="M848" s="94">
        <f t="normal">IF(J848="-","-",AVERAGE(J848:J850))</f>
        <v>67.3819027105499</v>
      </c>
      <c r="N848" s="94" t="str">
        <f t="normal">IF(AF848="-","-",(AF848/AG848)*$AI$1)</f>
        <v>-</v>
      </c>
      <c r="O848" s="94">
        <f t="normal">MAX(N848:N850)</f>
        <v>0</v>
      </c>
      <c r="P848" s="61" t="e">
        <v>#DIV/0!</v>
      </c>
      <c r="Q848" s="94" t="str">
        <f t="normal">IF(N848="-","-",AVERAGE(N848:N850))</f>
        <v>-</v>
      </c>
      <c r="R848" s="61" t="str">
        <f t="normal">IF(Q848="-","-",Q848/M848)</f>
        <v>-</v>
      </c>
      <c r="S848" s="101">
        <v>4.28</v>
      </c>
      <c r="T848" s="102">
        <f t="normal">AVERAGE(S848:S850)*10</f>
        <v>42.9</v>
      </c>
      <c r="U848" s="101">
        <f t="normal">((LARGE(S848:S850,1))-(SMALL(S848:S850,1)))/(((LARGE(S848:S850,1))+(SMALL(S848:S850,1)))/2)*100</f>
        <v>0.698486612339915</v>
      </c>
      <c r="V848" s="101">
        <f t="shared" si="296"/>
        <v>65.77</v>
      </c>
      <c r="W848" s="102">
        <f t="normal">AVERAGE(V848:V850)*10</f>
        <v>659.6</v>
      </c>
      <c r="X848" s="101">
        <f t="normal">((LARGE(V848:V850,1))-(SMALL(V848:V850,1)))/(((LARGE(V848:V850,1))+(SMALL(V848:V850,1)))/2)*100</f>
        <v>0.727162551128601</v>
      </c>
      <c r="Y848" s="101">
        <v>34.23</v>
      </c>
      <c r="Z848" s="94" t="s">
        <v>34</v>
      </c>
      <c r="AA848" s="111" t="str">
        <f t="normal">IF(Z848="-","-",AVERAGE(Z848:Z850))</f>
        <v>-</v>
      </c>
      <c r="AB848" s="102" t="s">
        <v>34</v>
      </c>
      <c r="AC848" s="112" t="str">
        <f t="shared" ref="AC848" si="303">IF(AB848="-","-",AVERAGE(AB848:AB850))</f>
        <v>-</v>
      </c>
      <c r="AD848" s="113"/>
      <c r="AE848" s="94">
        <v>60.9766974</v>
      </c>
      <c r="AF848" s="94" t="s">
        <v>34</v>
      </c>
      <c r="AG848" s="134">
        <v>1.0057</v>
      </c>
    </row>
    <row r="849" spans="1:33" s="44" customFormat="1" customHeight="0">
      <c r="A849" s="60"/>
      <c r="B849" s="61" t="s">
        <v>518</v>
      </c>
      <c r="C849" s="62"/>
      <c r="D849" s="63"/>
      <c r="E849" s="63"/>
      <c r="F849" s="63"/>
      <c r="G849" s="63"/>
      <c r="H849" s="63"/>
      <c r="I849" s="63"/>
      <c r="J849" s="94">
        <f t="normal">IF(AE849="-","-",(AE849/AG848)*$AI$1)</f>
        <v>68.9722051625733</v>
      </c>
      <c r="K849" s="94">
        <f t="normal">MIN(J848:J850)</f>
        <v>65.4815881396043</v>
      </c>
      <c r="L849" s="61"/>
      <c r="M849" s="94"/>
      <c r="N849" s="94" t="str">
        <f t="normal">IF(AF849="-","-",(AF849/AG848)*$AI$1)</f>
        <v>-</v>
      </c>
      <c r="O849" s="94">
        <f t="normal">MIN(N848:N850)</f>
        <v>0</v>
      </c>
      <c r="P849" s="61"/>
      <c r="Q849" s="94"/>
      <c r="R849" s="61"/>
      <c r="S849" s="101">
        <v>4.31</v>
      </c>
      <c r="T849" s="102"/>
      <c r="U849" s="101"/>
      <c r="V849" s="101">
        <f t="shared" si="296"/>
        <v>66.25</v>
      </c>
      <c r="W849" s="102"/>
      <c r="X849" s="101"/>
      <c r="Y849" s="101">
        <v>33.75</v>
      </c>
      <c r="Z849" s="94" t="s">
        <v>34</v>
      </c>
      <c r="AA849" s="111"/>
      <c r="AB849" s="102" t="s">
        <v>34</v>
      </c>
      <c r="AC849" s="112"/>
      <c r="AD849" s="113"/>
      <c r="AE849" s="94">
        <v>64.2271729</v>
      </c>
      <c r="AF849" s="94" t="s">
        <v>34</v>
      </c>
      <c r="AG849" s="134"/>
    </row>
    <row r="850" spans="1:33" s="44" customFormat="1" customHeight="0">
      <c r="A850" s="60"/>
      <c r="B850" s="61" t="s">
        <v>518</v>
      </c>
      <c r="C850" s="62"/>
      <c r="D850" s="63"/>
      <c r="E850" s="63"/>
      <c r="F850" s="63"/>
      <c r="G850" s="63"/>
      <c r="H850" s="63"/>
      <c r="I850" s="63"/>
      <c r="J850" s="94">
        <f t="normal">IF(AE850="-","-",(AE850/AG848)*$AI$1)</f>
        <v>67.691914829472</v>
      </c>
      <c r="K850" s="94"/>
      <c r="L850" s="61"/>
      <c r="M850" s="94"/>
      <c r="N850" s="94" t="str">
        <f t="normal">IF(AF850="-","-",(AF850/AG848)*$AI$1)</f>
        <v>-</v>
      </c>
      <c r="O850" s="94"/>
      <c r="P850" s="61"/>
      <c r="Q850" s="94"/>
      <c r="R850" s="61"/>
      <c r="S850" s="101">
        <v>4.28</v>
      </c>
      <c r="T850" s="102"/>
      <c r="U850" s="101"/>
      <c r="V850" s="101">
        <f t="shared" si="296"/>
        <v>65.86</v>
      </c>
      <c r="W850" s="102"/>
      <c r="X850" s="101"/>
      <c r="Y850" s="101">
        <v>34.14</v>
      </c>
      <c r="Z850" s="94" t="s">
        <v>34</v>
      </c>
      <c r="AA850" s="111"/>
      <c r="AB850" s="102" t="s">
        <v>34</v>
      </c>
      <c r="AC850" s="112"/>
      <c r="AD850" s="113"/>
      <c r="AE850" s="94">
        <v>63.0349618</v>
      </c>
      <c r="AF850" s="94" t="s">
        <v>34</v>
      </c>
      <c r="AG850" s="134"/>
    </row>
    <row r="851" spans="1:33" s="44" customFormat="1" ht="15" customHeight="1">
      <c r="A851" s="60">
        <v>41765</v>
      </c>
      <c r="B851" s="61" t="s">
        <v>519</v>
      </c>
      <c r="C851" s="62" t="s">
        <v>29</v>
      </c>
      <c r="D851" s="63" t="s">
        <v>30</v>
      </c>
      <c r="E851" s="63" t="s">
        <v>31</v>
      </c>
      <c r="F851" s="63" t="s">
        <v>37</v>
      </c>
      <c r="G851" s="63" t="s">
        <v>140</v>
      </c>
      <c r="H851" s="63" t="s">
        <v>34</v>
      </c>
      <c r="I851" s="63" t="s">
        <v>34</v>
      </c>
      <c r="J851" s="94">
        <f t="normal">IF(AE851="-","-",(AE851/AG851)*$AI$1)</f>
        <v>645.841503430446</v>
      </c>
      <c r="K851" s="94">
        <f t="normal">MAX(J851:J853)</f>
        <v>650.437705081038</v>
      </c>
      <c r="L851" s="61">
        <f t="normal">IF(A851=0,"",(K851-K852)/K852)</f>
        <v>0.0172141609566035</v>
      </c>
      <c r="M851" s="94">
        <f t="normal">IF(J851="-","-",AVERAGE(J851:J853))</f>
        <v>645.236551655563</v>
      </c>
      <c r="N851" s="94">
        <f t="normal">IF(AF851="-","-",(AF851/AG851)*$AI$1)</f>
        <v>396.9915481754</v>
      </c>
      <c r="O851" s="94">
        <f t="normal">MAX(N851:N853)</f>
        <v>396.9915481754</v>
      </c>
      <c r="P851" s="61">
        <f t="normal">IF(A851=0,"",(O851-O852)/O852)</f>
        <v>0.139299802761341</v>
      </c>
      <c r="Q851" s="94">
        <f t="normal">IF(N851="-","-",AVERAGE(N851:N853))</f>
        <v>366.292930297305</v>
      </c>
      <c r="R851" s="61">
        <f t="normal">IF(Q851="-","-",Q851/M851)</f>
        <v>0.567687818300842</v>
      </c>
      <c r="S851" s="101">
        <v>94.6</v>
      </c>
      <c r="T851" s="102">
        <f t="normal">AVERAGE(S851:S853)*10</f>
        <v>946.433333333333</v>
      </c>
      <c r="U851" s="101">
        <f t="normal">((LARGE(S851:S853,1))-(SMALL(S851:S853,1)))/(((LARGE(S851:S853,1))+(SMALL(S851:S853,1)))/2)*100</f>
        <v>0.0950921865920053</v>
      </c>
      <c r="V851" s="101">
        <f t="shared" si="296"/>
        <v>99.99</v>
      </c>
      <c r="W851" s="102">
        <f t="normal">AVERAGE(V851:V853)*10</f>
        <v>999.9</v>
      </c>
      <c r="X851" s="101">
        <f t="normal">((LARGE(V851:V853,1))-(SMALL(V851:V853,1)))/(((LARGE(V851:V853,1))+(SMALL(V851:V853,1)))/2)*100</f>
        <v>0</v>
      </c>
      <c r="Y851" s="101">
        <v>0.01</v>
      </c>
      <c r="Z851" s="94" t="s">
        <v>34</v>
      </c>
      <c r="AA851" s="111" t="str">
        <f t="normal">IF(Z851="-","-",AVERAGE(Z851:Z853))</f>
        <v>-</v>
      </c>
      <c r="AB851" s="102" t="s">
        <v>34</v>
      </c>
      <c r="AC851" s="112" t="str">
        <f t="shared" ref="AC851" si="304">IF(AB851="-","-",AVERAGE(AB851:AB853))</f>
        <v>-</v>
      </c>
      <c r="AD851" s="113"/>
      <c r="AE851" s="94">
        <v>601.41</v>
      </c>
      <c r="AF851" s="94">
        <v>369.68</v>
      </c>
      <c r="AG851" s="134">
        <v>1.0057</v>
      </c>
    </row>
    <row r="852" spans="1:33" s="44" customFormat="1" customHeight="0">
      <c r="A852" s="60"/>
      <c r="B852" s="61" t="s">
        <v>519</v>
      </c>
      <c r="C852" s="62"/>
      <c r="D852" s="63"/>
      <c r="E852" s="63"/>
      <c r="F852" s="63"/>
      <c r="G852" s="63"/>
      <c r="H852" s="63"/>
      <c r="I852" s="63"/>
      <c r="J852" s="94">
        <f t="normal">IF(AE852="-","-",(AE852/AG851)*$AI$1)</f>
        <v>639.430446455205</v>
      </c>
      <c r="K852" s="94">
        <f t="normal">MIN(J851:J853)</f>
        <v>639.430446455205</v>
      </c>
      <c r="L852" s="61"/>
      <c r="M852" s="94"/>
      <c r="N852" s="94">
        <f t="normal">IF(AF852="-","-",(AF852/AG851)*$AI$1)</f>
        <v>348.452222332704</v>
      </c>
      <c r="O852" s="94">
        <f t="normal">MIN(N851:N853)</f>
        <v>348.452222332704</v>
      </c>
      <c r="P852" s="61"/>
      <c r="Q852" s="94"/>
      <c r="R852" s="61"/>
      <c r="S852" s="101">
        <v>94.69</v>
      </c>
      <c r="T852" s="102"/>
      <c r="U852" s="101"/>
      <c r="V852" s="101">
        <f t="shared" si="296"/>
        <v>99.99</v>
      </c>
      <c r="W852" s="102"/>
      <c r="X852" s="101"/>
      <c r="Y852" s="101">
        <v>0.01</v>
      </c>
      <c r="Z852" s="94" t="s">
        <v>34</v>
      </c>
      <c r="AA852" s="111"/>
      <c r="AB852" s="102" t="s">
        <v>34</v>
      </c>
      <c r="AC852" s="112"/>
      <c r="AD852" s="113"/>
      <c r="AE852" s="94">
        <v>595.44</v>
      </c>
      <c r="AF852" s="94">
        <v>324.48</v>
      </c>
      <c r="AG852" s="134"/>
    </row>
    <row r="853" spans="1:33" s="44" customFormat="1" customHeight="0">
      <c r="A853" s="60"/>
      <c r="B853" s="61" t="s">
        <v>519</v>
      </c>
      <c r="C853" s="62"/>
      <c r="D853" s="63"/>
      <c r="E853" s="63"/>
      <c r="F853" s="63"/>
      <c r="G853" s="63"/>
      <c r="H853" s="63"/>
      <c r="I853" s="63"/>
      <c r="J853" s="94">
        <f t="normal">IF(AE853="-","-",(AE853/AG851)*$AI$1)</f>
        <v>650.437705081038</v>
      </c>
      <c r="K853" s="94"/>
      <c r="L853" s="61"/>
      <c r="M853" s="94"/>
      <c r="N853" s="94">
        <f t="normal">IF(AF853="-","-",(AF853/AG851)*$AI$1)</f>
        <v>353.435020383812</v>
      </c>
      <c r="O853" s="94"/>
      <c r="P853" s="61"/>
      <c r="Q853" s="94"/>
      <c r="R853" s="61"/>
      <c r="S853" s="101">
        <v>94.64</v>
      </c>
      <c r="T853" s="102"/>
      <c r="U853" s="101"/>
      <c r="V853" s="101">
        <f t="shared" si="296"/>
        <v>99.99</v>
      </c>
      <c r="W853" s="102"/>
      <c r="X853" s="101"/>
      <c r="Y853" s="101">
        <v>0.01</v>
      </c>
      <c r="Z853" s="94" t="s">
        <v>34</v>
      </c>
      <c r="AA853" s="111"/>
      <c r="AB853" s="102" t="s">
        <v>34</v>
      </c>
      <c r="AC853" s="112"/>
      <c r="AD853" s="113"/>
      <c r="AE853" s="94">
        <v>605.69</v>
      </c>
      <c r="AF853" s="94">
        <v>329.12</v>
      </c>
      <c r="AG853" s="134"/>
    </row>
    <row r="854" spans="1:33">
      <c r="A854" s="70">
        <v>41765</v>
      </c>
      <c r="B854" s="71">
        <v>20</v>
      </c>
      <c r="C854" s="80" t="s">
        <v>520</v>
      </c>
      <c r="D854" s="12" t="s">
        <v>41</v>
      </c>
      <c r="E854" s="12" t="s">
        <v>74</v>
      </c>
      <c r="F854" s="6" t="s">
        <v>85</v>
      </c>
      <c r="G854" s="6" t="s">
        <v>89</v>
      </c>
      <c r="H854" s="12" t="s">
        <v>521</v>
      </c>
      <c r="I854" s="6" t="s">
        <v>34</v>
      </c>
      <c r="J854" s="97" t="str">
        <f t="normal">IF(AE854="-","-",(AE854/AG854)*$AI$1)</f>
        <v>-</v>
      </c>
      <c r="K854" s="97">
        <f t="normal">MAX(J854:J856)</f>
        <v>312.60614497365</v>
      </c>
      <c r="L854" s="71">
        <f t="normal">IF(A854=0,"",(K854-K855)/K855)</f>
        <v>0.0846560846560847</v>
      </c>
      <c r="M854" s="97">
        <f t="normal">IF(J855="-","-",AVERAGE(J854:J856))</f>
        <v>300.406880779557</v>
      </c>
      <c r="N854" s="97" t="str">
        <f t="normal">IF(AF854="-","-",(AF854/AG854)*$AI$1)</f>
        <v>-</v>
      </c>
      <c r="O854" s="97">
        <f t="normal">MAX(N854:N856)</f>
        <v>269.554340260515</v>
      </c>
      <c r="P854" s="71">
        <f t="normal">IF(A854=0,"",(O854-O855)/O855)</f>
        <v>0.119630670413488</v>
      </c>
      <c r="Q854" s="97">
        <f t="normal">IF(N855="-","-",AVERAGE(N854:N856))</f>
        <v>255.153624341255</v>
      </c>
      <c r="R854" s="71">
        <f t="normal">IF(Q854="-","-",Q854/M854)</f>
        <v>0.849360120111532</v>
      </c>
      <c r="S854" s="103">
        <v>0.96</v>
      </c>
      <c r="T854" s="104">
        <f t="normal">AVERAGE(S854:S856)*10</f>
        <v>9.86666666666667</v>
      </c>
      <c r="U854" s="103">
        <f t="normal">((LARGE(S854:S856,1))-(SMALL(S854:S856,1)))/(((LARGE(S854:S856,1))+(SMALL(S854:S856,1)))/2)*100</f>
        <v>5.0761421319797</v>
      </c>
      <c r="V854" s="103">
        <f t="shared" si="296"/>
        <v>51.37</v>
      </c>
      <c r="W854" s="104">
        <f t="normal">AVERAGE(V854:V856)*10</f>
        <v>511.133333333333</v>
      </c>
      <c r="X854" s="103">
        <f t="normal">((LARGE(V854:V856,1))-(SMALL(V854:V856,1)))/(((LARGE(V854:V856,1))+(SMALL(V854:V856,1)))/2)*100</f>
        <v>1.07642626480086</v>
      </c>
      <c r="Y854" s="103">
        <v>48.63</v>
      </c>
      <c r="Z854" s="97" t="s">
        <v>34</v>
      </c>
      <c r="AA854" s="23" t="str">
        <f t="normal">IF(Z854="-","-",AVERAGE(Z854:Z856))</f>
        <v>-</v>
      </c>
      <c r="AB854" s="104" t="s">
        <v>34</v>
      </c>
      <c r="AC854" s="24" t="str">
        <f t="shared" ref="AC854" si="305">IF(AB854="-","-",AVERAGE(AB854:AB856))</f>
        <v>-</v>
      </c>
      <c r="AE854" s="114" t="s">
        <v>34</v>
      </c>
      <c r="AF854" s="114" t="s">
        <v>34</v>
      </c>
      <c r="AG854" s="135">
        <v>1.0057</v>
      </c>
    </row>
    <row r="855" spans="1:33">
      <c r="A855" s="70"/>
      <c r="B855" s="71">
        <v>20</v>
      </c>
      <c r="C855" s="82"/>
      <c r="D855" s="14"/>
      <c r="E855" s="14"/>
      <c r="F855" s="6"/>
      <c r="G855" s="6"/>
      <c r="H855" s="14"/>
      <c r="I855" s="6"/>
      <c r="J855" s="97">
        <f t="normal">IF(AE855="-","-",(AE855/AG854)*$AI$1)</f>
        <v>288.207616585463</v>
      </c>
      <c r="K855" s="97">
        <f t="normal">MIN(J854:J856)</f>
        <v>288.207616585463</v>
      </c>
      <c r="L855" s="71"/>
      <c r="M855" s="97"/>
      <c r="N855" s="97">
        <f t="normal">IF(AF855="-","-",(AF855/AG854)*$AI$1)</f>
        <v>240.752908421995</v>
      </c>
      <c r="O855" s="97">
        <f t="normal">MIN(N854:N856)</f>
        <v>240.752908421995</v>
      </c>
      <c r="P855" s="71"/>
      <c r="Q855" s="97"/>
      <c r="R855" s="71"/>
      <c r="S855" s="103">
        <v>0.99</v>
      </c>
      <c r="T855" s="104"/>
      <c r="U855" s="103"/>
      <c r="V855" s="103">
        <f t="shared" si="296"/>
        <v>50.82</v>
      </c>
      <c r="W855" s="104"/>
      <c r="X855" s="103"/>
      <c r="Y855" s="103">
        <v>49.18</v>
      </c>
      <c r="Z855" s="97" t="s">
        <v>34</v>
      </c>
      <c r="AA855" s="23"/>
      <c r="AB855" s="104" t="s">
        <v>34</v>
      </c>
      <c r="AC855" s="24"/>
      <c r="AE855" s="114">
        <v>268.38</v>
      </c>
      <c r="AF855" s="114">
        <v>224.19</v>
      </c>
      <c r="AG855" s="135"/>
    </row>
    <row r="856" spans="1:33">
      <c r="A856" s="70"/>
      <c r="B856" s="71">
        <v>20</v>
      </c>
      <c r="C856" s="84"/>
      <c r="D856" s="17"/>
      <c r="E856" s="17"/>
      <c r="F856" s="6"/>
      <c r="G856" s="6"/>
      <c r="H856" s="17"/>
      <c r="I856" s="6"/>
      <c r="J856" s="97">
        <f t="normal">IF(AE856="-","-",(AE856/AG854)*$AI$1)</f>
        <v>312.60614497365</v>
      </c>
      <c r="K856" s="97"/>
      <c r="L856" s="71"/>
      <c r="M856" s="97"/>
      <c r="N856" s="97">
        <f t="normal">IF(AF856="-","-",(AF856/AG854)*$AI$1)</f>
        <v>269.554340260515</v>
      </c>
      <c r="O856" s="97"/>
      <c r="P856" s="71"/>
      <c r="Q856" s="97"/>
      <c r="R856" s="71"/>
      <c r="S856" s="103">
        <v>1.01</v>
      </c>
      <c r="T856" s="104"/>
      <c r="U856" s="103"/>
      <c r="V856" s="103">
        <f t="shared" si="296"/>
        <v>51.15</v>
      </c>
      <c r="W856" s="104"/>
      <c r="X856" s="103"/>
      <c r="Y856" s="103">
        <v>48.85</v>
      </c>
      <c r="Z856" s="97" t="s">
        <v>34</v>
      </c>
      <c r="AA856" s="23"/>
      <c r="AB856" s="104" t="s">
        <v>34</v>
      </c>
      <c r="AC856" s="24"/>
      <c r="AE856" s="114">
        <v>291.1</v>
      </c>
      <c r="AF856" s="114">
        <v>251.01</v>
      </c>
      <c r="AG856" s="135"/>
    </row>
    <row r="857" spans="1:33">
      <c r="A857" s="70">
        <v>41765</v>
      </c>
      <c r="B857" s="71" t="s">
        <v>522</v>
      </c>
      <c r="C857" s="80" t="s">
        <v>520</v>
      </c>
      <c r="D857" s="12" t="s">
        <v>41</v>
      </c>
      <c r="E857" s="12" t="s">
        <v>74</v>
      </c>
      <c r="F857" s="6" t="s">
        <v>85</v>
      </c>
      <c r="G857" s="6" t="s">
        <v>523</v>
      </c>
      <c r="H857" s="12" t="s">
        <v>521</v>
      </c>
      <c r="I857" s="6" t="s">
        <v>34</v>
      </c>
      <c r="J857" s="97" t="str">
        <f t="normal">IF(AE857="-","-",(AE857/AG857)*$AI$1)</f>
        <v>-</v>
      </c>
      <c r="K857" s="97">
        <f t="normal">MAX(J857:J859)</f>
        <v>178.253157005071</v>
      </c>
      <c r="L857" s="71">
        <f t="normal">IF(A857=0,"",(K857-K858)/K858)</f>
        <v>0.318741558751092</v>
      </c>
      <c r="M857" s="97">
        <f t="normal">IF(J858="-","-",AVERAGE(J857:J859))</f>
        <v>156.711146465149</v>
      </c>
      <c r="N857" s="97" t="str">
        <f t="normal">IF(AF857="-","-",(AF857/AG857)*$AI$1)</f>
        <v>-</v>
      </c>
      <c r="O857" s="97">
        <f t="normal">MAX(N857:N859)</f>
        <v>101.803718802824</v>
      </c>
      <c r="P857" s="71">
        <f t="normal">IF(A857=0,"",(O857-O858)/O858)</f>
        <v>0.0105532459226095</v>
      </c>
      <c r="Q857" s="97">
        <f t="normal">IF(N858="-","-",AVERAGE(N857:N859))</f>
        <v>101.272148752113</v>
      </c>
      <c r="R857" s="71">
        <f t="normal">IF(Q857="-","-",Q857/M857)</f>
        <v>0.646234495991229</v>
      </c>
      <c r="S857" s="103">
        <v>20.06</v>
      </c>
      <c r="T857" s="104">
        <f t="normal">AVERAGE(S857:S859)*10</f>
        <v>210.5</v>
      </c>
      <c r="U857" s="103">
        <f t="normal">((LARGE(S857:S859,1))-(SMALL(S857:S859,1)))/(((LARGE(S857:S859,1))+(SMALL(S857:S859,1)))/2)*100</f>
        <v>8.72467222884387</v>
      </c>
      <c r="V857" s="103">
        <f t="shared" si="296"/>
        <v>66.44</v>
      </c>
      <c r="W857" s="104">
        <f t="normal">AVERAGE(V857:V859)*10</f>
        <v>663.9</v>
      </c>
      <c r="X857" s="103">
        <f t="normal">((LARGE(V857:V859,1))-(SMALL(V857:V859,1)))/(((LARGE(V857:V859,1))+(SMALL(V857:V859,1)))/2)*100</f>
        <v>0.436977322383775</v>
      </c>
      <c r="Y857" s="103">
        <v>33.56</v>
      </c>
      <c r="Z857" s="97" t="s">
        <v>34</v>
      </c>
      <c r="AA857" s="23" t="str">
        <f t="normal">IF(Z857="-","-",AVERAGE(Z857:Z859))</f>
        <v>-</v>
      </c>
      <c r="AB857" s="104" t="s">
        <v>34</v>
      </c>
      <c r="AC857" s="24" t="str">
        <f t="shared" ref="AC857" si="306">IF(AB857="-","-",AVERAGE(AB857:AB859))</f>
        <v>-</v>
      </c>
      <c r="AE857" s="114" t="s">
        <v>34</v>
      </c>
      <c r="AF857" s="114" t="s">
        <v>34</v>
      </c>
      <c r="AG857" s="135">
        <v>1.0057</v>
      </c>
    </row>
    <row r="858" spans="1:33">
      <c r="A858" s="70"/>
      <c r="B858" s="71" t="s">
        <v>522</v>
      </c>
      <c r="C858" s="82"/>
      <c r="D858" s="14"/>
      <c r="E858" s="14"/>
      <c r="F858" s="6"/>
      <c r="G858" s="6"/>
      <c r="H858" s="14"/>
      <c r="I858" s="6"/>
      <c r="J858" s="97">
        <f t="normal">IF(AE858="-","-",(AE858/AG857)*$AI$1)</f>
        <v>135.169135925226</v>
      </c>
      <c r="K858" s="97">
        <f t="normal">MIN(J857:J859)</f>
        <v>135.169135925226</v>
      </c>
      <c r="L858" s="71"/>
      <c r="M858" s="97"/>
      <c r="N858" s="97">
        <f t="normal">IF(AF858="-","-",(AF858/AG857)*$AI$1)</f>
        <v>100.740578701402</v>
      </c>
      <c r="O858" s="97">
        <f t="normal">MIN(N857:N859)</f>
        <v>100.740578701402</v>
      </c>
      <c r="P858" s="71"/>
      <c r="Q858" s="97"/>
      <c r="R858" s="71"/>
      <c r="S858" s="103">
        <v>21.89</v>
      </c>
      <c r="T858" s="104"/>
      <c r="U858" s="103"/>
      <c r="V858" s="103">
        <f t="shared" si="296"/>
        <v>66.51</v>
      </c>
      <c r="W858" s="104"/>
      <c r="X858" s="103"/>
      <c r="Y858" s="103">
        <v>33.49</v>
      </c>
      <c r="Z858" s="97" t="s">
        <v>34</v>
      </c>
      <c r="AA858" s="23"/>
      <c r="AB858" s="104" t="s">
        <v>34</v>
      </c>
      <c r="AC858" s="24"/>
      <c r="AE858" s="114">
        <v>125.87</v>
      </c>
      <c r="AF858" s="114">
        <v>93.81</v>
      </c>
      <c r="AG858" s="135"/>
    </row>
    <row r="859" spans="1:33">
      <c r="A859" s="70"/>
      <c r="B859" s="71" t="s">
        <v>522</v>
      </c>
      <c r="C859" s="84"/>
      <c r="D859" s="17"/>
      <c r="E859" s="17"/>
      <c r="F859" s="6"/>
      <c r="G859" s="6"/>
      <c r="H859" s="17"/>
      <c r="I859" s="6"/>
      <c r="J859" s="97">
        <f t="normal">IF(AE859="-","-",(AE859/AG857)*$AI$1)</f>
        <v>178.253157005071</v>
      </c>
      <c r="K859" s="97"/>
      <c r="L859" s="71"/>
      <c r="M859" s="97"/>
      <c r="N859" s="97">
        <f t="normal">IF(AF859="-","-",(AF859/AG857)*$AI$1)</f>
        <v>101.803718802824</v>
      </c>
      <c r="O859" s="97"/>
      <c r="P859" s="71"/>
      <c r="Q859" s="97"/>
      <c r="R859" s="71"/>
      <c r="S859" s="103">
        <v>21.2</v>
      </c>
      <c r="T859" s="104"/>
      <c r="U859" s="103"/>
      <c r="V859" s="103">
        <f t="shared" si="296"/>
        <v>66.22</v>
      </c>
      <c r="W859" s="104"/>
      <c r="X859" s="103"/>
      <c r="Y859" s="103">
        <v>33.78</v>
      </c>
      <c r="Z859" s="97" t="s">
        <v>34</v>
      </c>
      <c r="AA859" s="23"/>
      <c r="AB859" s="104" t="s">
        <v>34</v>
      </c>
      <c r="AC859" s="24"/>
      <c r="AE859" s="114">
        <v>165.99</v>
      </c>
      <c r="AF859" s="114">
        <v>94.8</v>
      </c>
      <c r="AG859" s="135"/>
    </row>
    <row r="860" spans="1:33">
      <c r="A860" s="70">
        <v>41765</v>
      </c>
      <c r="B860" s="71" t="s">
        <v>524</v>
      </c>
      <c r="C860" s="80" t="s">
        <v>520</v>
      </c>
      <c r="D860" s="12" t="s">
        <v>41</v>
      </c>
      <c r="E860" s="12" t="s">
        <v>74</v>
      </c>
      <c r="F860" s="6" t="s">
        <v>85</v>
      </c>
      <c r="G860" s="6" t="s">
        <v>475</v>
      </c>
      <c r="H860" s="12" t="s">
        <v>521</v>
      </c>
      <c r="I860" s="6" t="s">
        <v>34</v>
      </c>
      <c r="J860" s="97">
        <f t="normal">IF(AE860="-","-",(AE860/AG860)*$AI$1)</f>
        <v>226.341453713831</v>
      </c>
      <c r="K860" s="97">
        <f t="normal">MAX(J860:J862)</f>
        <v>247.099532663816</v>
      </c>
      <c r="L860" s="71">
        <f t="normal">IF(A860=0,"",(K860-K861)/K861)</f>
        <v>0.0917113441191821</v>
      </c>
      <c r="M860" s="97">
        <f t="normal">IF(J860="-","-",AVERAGE(J860:J862))</f>
        <v>234.23088396142</v>
      </c>
      <c r="N860" s="97">
        <f t="normal">IF(AF860="-","-",(AF860/AG860)*$AI$1)</f>
        <v>180.647906930496</v>
      </c>
      <c r="O860" s="97">
        <f t="normal">MAX(N860:N862)</f>
        <v>213.991846475092</v>
      </c>
      <c r="P860" s="71">
        <f t="normal">IF(A860=0,"",(O860-O861)/O861)</f>
        <v>0.184579717037213</v>
      </c>
      <c r="Q860" s="97">
        <f t="normal">IF(N860="-","-",AVERAGE(N860:N862))</f>
        <v>195.270557820424</v>
      </c>
      <c r="R860" s="71">
        <f t="normal">IF(Q860="-","-",Q860/M860)</f>
        <v>0.833666997784061</v>
      </c>
      <c r="S860" s="103">
        <v>1.48</v>
      </c>
      <c r="T860" s="104">
        <f t="normal">AVERAGE(S860:S862)*10</f>
        <v>14.8</v>
      </c>
      <c r="U860" s="103">
        <f t="normal">((LARGE(S860:S862,1))-(SMALL(S860:S862,1)))/(((LARGE(S860:S862,1))+(SMALL(S860:S862,1)))/2)*100</f>
        <v>1.35135135135135</v>
      </c>
      <c r="V860" s="103">
        <f t="shared" si="296"/>
        <v>52.32</v>
      </c>
      <c r="W860" s="104">
        <f t="normal">AVERAGE(V860:V862)*10</f>
        <v>526</v>
      </c>
      <c r="X860" s="103">
        <f t="normal">((LARGE(V860:V862,1))-(SMALL(V860:V862,1)))/(((LARGE(V860:V862,1))+(SMALL(V860:V862,1)))/2)*100</f>
        <v>1.66856276071294</v>
      </c>
      <c r="Y860" s="103">
        <v>47.68</v>
      </c>
      <c r="Z860" s="97" t="s">
        <v>34</v>
      </c>
      <c r="AA860" s="23" t="str">
        <f t="normal">IF(Z860="-","-",AVERAGE(Z860:Z862))</f>
        <v>-</v>
      </c>
      <c r="AB860" s="104" t="s">
        <v>34</v>
      </c>
      <c r="AC860" s="24" t="str">
        <f t="shared" ref="AC860" si="307">IF(AB860="-","-",AVERAGE(AB860:AB862))</f>
        <v>-</v>
      </c>
      <c r="AE860" s="114">
        <v>210.77</v>
      </c>
      <c r="AF860" s="114">
        <v>168.22</v>
      </c>
      <c r="AG860" s="135">
        <v>1.0057</v>
      </c>
    </row>
    <row r="861" spans="1:33">
      <c r="A861" s="70"/>
      <c r="B861" s="71" t="s">
        <v>524</v>
      </c>
      <c r="C861" s="82"/>
      <c r="D861" s="14"/>
      <c r="E861" s="14"/>
      <c r="F861" s="6"/>
      <c r="G861" s="6"/>
      <c r="H861" s="14"/>
      <c r="I861" s="6"/>
      <c r="J861" s="97">
        <f t="normal">IF(AE861="-","-",(AE861/AG860)*$AI$1)</f>
        <v>229.251665506612</v>
      </c>
      <c r="K861" s="97">
        <f t="normal">MIN(J860:J862)</f>
        <v>226.341453713831</v>
      </c>
      <c r="L861" s="71"/>
      <c r="M861" s="97"/>
      <c r="N861" s="97">
        <f t="normal">IF(AF861="-","-",(AF861/AG860)*$AI$1)</f>
        <v>191.171920055683</v>
      </c>
      <c r="O861" s="97">
        <f t="normal">MIN(N860:N862)</f>
        <v>180.647906930496</v>
      </c>
      <c r="P861" s="71"/>
      <c r="Q861" s="97"/>
      <c r="R861" s="71"/>
      <c r="S861" s="103">
        <v>1.47</v>
      </c>
      <c r="T861" s="104"/>
      <c r="U861" s="103"/>
      <c r="V861" s="103">
        <f t="shared" si="296"/>
        <v>52.3</v>
      </c>
      <c r="W861" s="104"/>
      <c r="X861" s="103"/>
      <c r="Y861" s="103">
        <v>47.7</v>
      </c>
      <c r="Z861" s="97" t="s">
        <v>34</v>
      </c>
      <c r="AA861" s="23"/>
      <c r="AB861" s="104" t="s">
        <v>34</v>
      </c>
      <c r="AC861" s="24"/>
      <c r="AE861" s="114">
        <v>213.48</v>
      </c>
      <c r="AF861" s="114">
        <v>178.02</v>
      </c>
      <c r="AG861" s="135"/>
    </row>
    <row r="862" spans="1:33">
      <c r="A862" s="70"/>
      <c r="B862" s="71" t="s">
        <v>524</v>
      </c>
      <c r="C862" s="84"/>
      <c r="D862" s="17"/>
      <c r="E862" s="17"/>
      <c r="F862" s="6"/>
      <c r="G862" s="6"/>
      <c r="H862" s="17"/>
      <c r="I862" s="6"/>
      <c r="J862" s="97">
        <f t="normal">IF(AE862="-","-",(AE862/AG860)*$AI$1)</f>
        <v>247.099532663816</v>
      </c>
      <c r="K862" s="97"/>
      <c r="L862" s="71"/>
      <c r="M862" s="97"/>
      <c r="N862" s="97">
        <f t="normal">IF(AF862="-","-",(AF862/AG860)*$AI$1)</f>
        <v>213.991846475092</v>
      </c>
      <c r="O862" s="97"/>
      <c r="P862" s="71"/>
      <c r="Q862" s="97"/>
      <c r="R862" s="71"/>
      <c r="S862" s="103">
        <v>1.49</v>
      </c>
      <c r="T862" s="104"/>
      <c r="U862" s="103"/>
      <c r="V862" s="103">
        <f t="shared" si="296"/>
        <v>53.18</v>
      </c>
      <c r="W862" s="104"/>
      <c r="X862" s="103"/>
      <c r="Y862" s="103">
        <v>46.82</v>
      </c>
      <c r="Z862" s="97" t="s">
        <v>34</v>
      </c>
      <c r="AA862" s="23"/>
      <c r="AB862" s="104" t="s">
        <v>34</v>
      </c>
      <c r="AC862" s="24"/>
      <c r="AE862" s="114">
        <v>230.1</v>
      </c>
      <c r="AF862" s="114">
        <v>199.27</v>
      </c>
      <c r="AG862" s="135"/>
    </row>
    <row r="863" spans="1:33">
      <c r="A863" s="70">
        <v>41765</v>
      </c>
      <c r="B863" s="71" t="s">
        <v>525</v>
      </c>
      <c r="C863" s="80" t="s">
        <v>520</v>
      </c>
      <c r="D863" s="12" t="s">
        <v>41</v>
      </c>
      <c r="E863" s="12" t="s">
        <v>74</v>
      </c>
      <c r="F863" s="6" t="s">
        <v>85</v>
      </c>
      <c r="G863" s="6" t="s">
        <v>526</v>
      </c>
      <c r="H863" s="12" t="s">
        <v>521</v>
      </c>
      <c r="I863" s="6" t="s">
        <v>34</v>
      </c>
      <c r="J863" s="97">
        <f t="normal">IF(AE863="-","-",(AE863/AG863)*$AI$1)</f>
        <v>338.379238341454</v>
      </c>
      <c r="K863" s="97">
        <f t="normal">MAX(J863:J865)</f>
        <v>354.047131351298</v>
      </c>
      <c r="L863" s="71">
        <f t="normal">IF(A863=0,"",(K863-K864)/K864)</f>
        <v>0.120479880369766</v>
      </c>
      <c r="M863" s="97">
        <f t="normal">IF(J863="-","-",AVERAGE(J863:J865))</f>
        <v>336.134831460674</v>
      </c>
      <c r="N863" s="97">
        <f t="normal">IF(AF863="-","-",(AF863/AG863)*$AI$1)</f>
        <v>299.03231579994</v>
      </c>
      <c r="O863" s="97">
        <f t="normal">MAX(N863:N865)</f>
        <v>309.277120413642</v>
      </c>
      <c r="P863" s="71">
        <f t="normal">IF(A863=0,"",(O863-O864)/O864)</f>
        <v>0.0986914889558617</v>
      </c>
      <c r="Q863" s="97">
        <f t="normal">IF(N863="-","-",AVERAGE(N863:N865))</f>
        <v>296.601769911504</v>
      </c>
      <c r="R863" s="71">
        <f t="normal">IF(Q863="-","-",Q863/M863)</f>
        <v>0.882389274038103</v>
      </c>
      <c r="S863" s="103">
        <v>0.56</v>
      </c>
      <c r="T863" s="104">
        <f t="normal">AVERAGE(S863:S865)*10</f>
        <v>5.63333333333333</v>
      </c>
      <c r="U863" s="103">
        <f t="normal">((LARGE(S863:S865,1))-(SMALL(S863:S865,1)))/(((LARGE(S863:S865,1))+(SMALL(S863:S865,1)))/2)*100</f>
        <v>1.76991150442476</v>
      </c>
      <c r="V863" s="103">
        <f t="shared" si="296"/>
        <v>52.32</v>
      </c>
      <c r="W863" s="104">
        <f t="normal">AVERAGE(V863:V865)*10</f>
        <v>526</v>
      </c>
      <c r="X863" s="103">
        <f t="normal">((LARGE(V863:V865,1))-(SMALL(V863:V865,1)))/(((LARGE(V863:V865,1))+(SMALL(V863:V865,1)))/2)*100</f>
        <v>1.66856276071294</v>
      </c>
      <c r="Y863" s="103">
        <v>47.68</v>
      </c>
      <c r="Z863" s="97" t="s">
        <v>34</v>
      </c>
      <c r="AA863" s="23" t="str">
        <f t="normal">IF(Z863="-","-",AVERAGE(Z863:Z865))</f>
        <v>-</v>
      </c>
      <c r="AB863" s="104" t="s">
        <v>34</v>
      </c>
      <c r="AC863" s="24" t="str">
        <f t="shared" ref="AC863" si="308">IF(AB863="-","-",AVERAGE(AB863:AB865))</f>
        <v>-</v>
      </c>
      <c r="AE863" s="114">
        <v>315.1</v>
      </c>
      <c r="AF863" s="114">
        <v>278.46</v>
      </c>
      <c r="AG863" s="135">
        <v>1.0057</v>
      </c>
    </row>
    <row r="864" spans="1:33">
      <c r="A864" s="70"/>
      <c r="B864" s="71" t="s">
        <v>525</v>
      </c>
      <c r="C864" s="82"/>
      <c r="D864" s="14"/>
      <c r="E864" s="14"/>
      <c r="F864" s="6"/>
      <c r="G864" s="6"/>
      <c r="H864" s="14"/>
      <c r="I864" s="6"/>
      <c r="J864" s="97">
        <f t="normal">IF(AE864="-","-",(AE864/AG863)*$AI$1)</f>
        <v>354.047131351298</v>
      </c>
      <c r="K864" s="97">
        <f t="normal">MIN(J863:J865)</f>
        <v>315.978124689271</v>
      </c>
      <c r="L864" s="71"/>
      <c r="M864" s="97"/>
      <c r="N864" s="97">
        <f t="normal">IF(AF864="-","-",(AF864/AG863)*$AI$1)</f>
        <v>309.277120413642</v>
      </c>
      <c r="O864" s="97">
        <f t="normal">MIN(N863:N865)</f>
        <v>281.495873520931</v>
      </c>
      <c r="P864" s="71"/>
      <c r="Q864" s="97"/>
      <c r="R864" s="71"/>
      <c r="S864" s="103">
        <v>0.57</v>
      </c>
      <c r="T864" s="104"/>
      <c r="U864" s="103"/>
      <c r="V864" s="103">
        <f t="shared" si="296"/>
        <v>52.3</v>
      </c>
      <c r="W864" s="104"/>
      <c r="X864" s="103"/>
      <c r="Y864" s="103">
        <v>47.7</v>
      </c>
      <c r="Z864" s="97" t="s">
        <v>34</v>
      </c>
      <c r="AA864" s="23"/>
      <c r="AB864" s="104" t="s">
        <v>34</v>
      </c>
      <c r="AC864" s="24"/>
      <c r="AE864" s="114">
        <v>329.69</v>
      </c>
      <c r="AF864" s="114">
        <v>288</v>
      </c>
      <c r="AG864" s="135"/>
    </row>
    <row r="865" spans="1:33">
      <c r="A865" s="70"/>
      <c r="B865" s="71" t="s">
        <v>525</v>
      </c>
      <c r="C865" s="84"/>
      <c r="D865" s="17"/>
      <c r="E865" s="17"/>
      <c r="F865" s="6"/>
      <c r="G865" s="6"/>
      <c r="H865" s="17"/>
      <c r="I865" s="6"/>
      <c r="J865" s="97">
        <f t="normal">IF(AE865="-","-",(AE865/AG863)*$AI$1)</f>
        <v>315.978124689271</v>
      </c>
      <c r="K865" s="97"/>
      <c r="L865" s="71"/>
      <c r="M865" s="97"/>
      <c r="N865" s="97">
        <f t="normal">IF(AF865="-","-",(AF865/AG863)*$AI$1)</f>
        <v>281.495873520931</v>
      </c>
      <c r="O865" s="97"/>
      <c r="P865" s="71"/>
      <c r="Q865" s="97"/>
      <c r="R865" s="71"/>
      <c r="S865" s="103">
        <v>0.56</v>
      </c>
      <c r="T865" s="104"/>
      <c r="U865" s="103"/>
      <c r="V865" s="103">
        <f t="shared" si="296"/>
        <v>53.18</v>
      </c>
      <c r="W865" s="104"/>
      <c r="X865" s="103"/>
      <c r="Y865" s="103">
        <v>46.82</v>
      </c>
      <c r="Z865" s="97" t="s">
        <v>34</v>
      </c>
      <c r="AA865" s="23"/>
      <c r="AB865" s="104" t="s">
        <v>34</v>
      </c>
      <c r="AC865" s="24"/>
      <c r="AE865" s="114">
        <v>294.24</v>
      </c>
      <c r="AF865" s="114">
        <v>262.13</v>
      </c>
      <c r="AG865" s="135"/>
    </row>
    <row r="866" spans="1:33" ht="15" customHeight="1">
      <c r="A866" s="70">
        <v>41765</v>
      </c>
      <c r="B866" s="71">
        <v>21</v>
      </c>
      <c r="C866" s="80" t="s">
        <v>520</v>
      </c>
      <c r="D866" s="12" t="s">
        <v>41</v>
      </c>
      <c r="E866" s="12" t="s">
        <v>74</v>
      </c>
      <c r="F866" s="6" t="s">
        <v>85</v>
      </c>
      <c r="G866" s="6" t="s">
        <v>89</v>
      </c>
      <c r="H866" s="12" t="s">
        <v>527</v>
      </c>
      <c r="I866" s="6" t="s">
        <v>34</v>
      </c>
      <c r="J866" s="97">
        <f t="normal">IF(AE866="-","-",(AE866/AG866)*$AI$1)</f>
        <v>801.704285572238</v>
      </c>
      <c r="K866" s="97">
        <f t="normal">MAX(J866:J868)</f>
        <v>823.042259122999</v>
      </c>
      <c r="L866" s="71">
        <f t="normal">IF(A866=0,"",(K866-K867)/K867)</f>
        <v>0.0266157658562722</v>
      </c>
      <c r="M866" s="97">
        <f t="normal">IF(J866="-","-",AVERAGE(J866:J868))</f>
        <v>814.508501541215</v>
      </c>
      <c r="N866" s="97">
        <f t="normal">IF(AF866="-","-",(AF866/AG866)*$AI$1)</f>
        <v>659.75897384906</v>
      </c>
      <c r="O866" s="97">
        <f t="normal">MAX(N866:N868)</f>
        <v>673.440190911803</v>
      </c>
      <c r="P866" s="71">
        <f t="normal">IF(A866=0,"",(O866-O867)/O867)</f>
        <v>0.0207366896170062</v>
      </c>
      <c r="Q866" s="97">
        <f t="normal">IF(N866="-","-",AVERAGE(N866:N868))</f>
        <v>668.468131649597</v>
      </c>
      <c r="R866" s="71">
        <f t="normal">IF(Q866="-","-",Q866/M866)</f>
        <v>0.82070123317893</v>
      </c>
      <c r="S866" s="103">
        <v>0.96</v>
      </c>
      <c r="T866" s="104">
        <f t="normal">AVERAGE(S866:S868)*10</f>
        <v>9.26666666666667</v>
      </c>
      <c r="U866" s="103">
        <f t="normal">((LARGE(S866:S868,1))-(SMALL(S866:S868,1)))/(((LARGE(S866:S868,1))+(SMALL(S866:S868,1)))/2)*100</f>
        <v>8.69565217391304</v>
      </c>
      <c r="V866" s="103">
        <f t="shared" si="296"/>
        <v>65.65</v>
      </c>
      <c r="W866" s="104">
        <f t="normal">AVERAGE(V866:V868)*10</f>
        <v>651.95</v>
      </c>
      <c r="X866" s="103">
        <f t="normal">((LARGE(V866:V868,1))-(SMALL(V866:V868,1)))/(((LARGE(V866:V868,1))+(SMALL(V866:V868,1)))/2)*100</f>
        <v>1.39581256231306</v>
      </c>
      <c r="Y866" s="103">
        <v>34.35</v>
      </c>
      <c r="Z866" s="97" t="s">
        <v>34</v>
      </c>
      <c r="AA866" s="23" t="str">
        <f t="normal">IF(Z866="-","-",AVERAGE(Z866:Z868))</f>
        <v>-</v>
      </c>
      <c r="AB866" s="104" t="s">
        <v>34</v>
      </c>
      <c r="AC866" s="24" t="str">
        <f t="shared" ref="AC866" si="309">IF(AB866="-","-",AVERAGE(AB866:AB868))</f>
        <v>-</v>
      </c>
      <c r="AE866" s="114">
        <v>746.55</v>
      </c>
      <c r="AF866" s="114">
        <v>614.37</v>
      </c>
      <c r="AG866" s="135">
        <v>1.0057</v>
      </c>
    </row>
    <row r="867" spans="1:33">
      <c r="A867" s="70"/>
      <c r="B867" s="71">
        <v>21</v>
      </c>
      <c r="C867" s="82"/>
      <c r="D867" s="14"/>
      <c r="E867" s="14"/>
      <c r="F867" s="6"/>
      <c r="G867" s="6"/>
      <c r="H867" s="14"/>
      <c r="I867" s="6"/>
      <c r="J867" s="97">
        <f t="normal">IF(AE867="-","-",(AE867/AG866)*$AI$1)</f>
        <v>818.778959928408</v>
      </c>
      <c r="K867" s="97">
        <f t="normal">MIN(J866:J868)</f>
        <v>801.704285572238</v>
      </c>
      <c r="L867" s="71"/>
      <c r="M867" s="97"/>
      <c r="N867" s="97">
        <f t="normal">IF(AF867="-","-",(AF867/AG866)*$AI$1)</f>
        <v>672.205230187929</v>
      </c>
      <c r="O867" s="97">
        <f t="normal">MIN(N866:N868)</f>
        <v>659.75897384906</v>
      </c>
      <c r="P867" s="71"/>
      <c r="Q867" s="97"/>
      <c r="R867" s="71"/>
      <c r="S867" s="103">
        <v>0.94</v>
      </c>
      <c r="T867" s="104"/>
      <c r="U867" s="103"/>
      <c r="V867" s="103">
        <f t="shared" si="296"/>
        <v>64.74</v>
      </c>
      <c r="W867" s="104"/>
      <c r="X867" s="103"/>
      <c r="Y867" s="103">
        <v>35.26</v>
      </c>
      <c r="Z867" s="97" t="s">
        <v>34</v>
      </c>
      <c r="AA867" s="23"/>
      <c r="AB867" s="104" t="s">
        <v>34</v>
      </c>
      <c r="AC867" s="24"/>
      <c r="AE867" s="114">
        <v>762.45</v>
      </c>
      <c r="AF867" s="114">
        <v>625.96</v>
      </c>
      <c r="AG867" s="135"/>
    </row>
    <row r="868" spans="1:33">
      <c r="A868" s="70"/>
      <c r="B868" s="71">
        <v>21</v>
      </c>
      <c r="C868" s="84"/>
      <c r="D868" s="17"/>
      <c r="E868" s="17"/>
      <c r="F868" s="6"/>
      <c r="G868" s="6"/>
      <c r="H868" s="17"/>
      <c r="I868" s="6"/>
      <c r="J868" s="97">
        <f t="normal">IF(AE868="-","-",(AE868/AG866)*$AI$1)</f>
        <v>823.042259122999</v>
      </c>
      <c r="K868" s="97"/>
      <c r="L868" s="71"/>
      <c r="M868" s="97"/>
      <c r="N868" s="97">
        <f t="normal">IF(AF868="-","-",(AF868/AG866)*$AI$1)</f>
        <v>673.440190911803</v>
      </c>
      <c r="O868" s="97"/>
      <c r="P868" s="71"/>
      <c r="Q868" s="97"/>
      <c r="R868" s="71"/>
      <c r="S868" s="103">
        <v>0.88</v>
      </c>
      <c r="T868" s="104"/>
      <c r="U868" s="103"/>
      <c r="V868" s="103" t="s">
        <v>34</v>
      </c>
      <c r="W868" s="104"/>
      <c r="X868" s="103"/>
      <c r="Y868" s="103" t="s">
        <v>34</v>
      </c>
      <c r="Z868" s="97" t="s">
        <v>34</v>
      </c>
      <c r="AA868" s="23"/>
      <c r="AB868" s="104" t="s">
        <v>34</v>
      </c>
      <c r="AC868" s="24"/>
      <c r="AE868" s="114">
        <v>766.42</v>
      </c>
      <c r="AF868" s="114">
        <v>627.11</v>
      </c>
      <c r="AG868" s="135"/>
    </row>
    <row r="869" spans="1:33" ht="15" customHeight="1">
      <c r="A869" s="70">
        <v>41765</v>
      </c>
      <c r="B869" s="71" t="s">
        <v>528</v>
      </c>
      <c r="C869" s="80" t="s">
        <v>520</v>
      </c>
      <c r="D869" s="12" t="s">
        <v>41</v>
      </c>
      <c r="E869" s="12" t="s">
        <v>74</v>
      </c>
      <c r="F869" s="6" t="s">
        <v>85</v>
      </c>
      <c r="G869" s="6" t="s">
        <v>475</v>
      </c>
      <c r="H869" s="12" t="s">
        <v>527</v>
      </c>
      <c r="I869" s="6" t="s">
        <v>34</v>
      </c>
      <c r="J869" s="97">
        <f t="normal">IF(AE869="-","-",(AE869/AG869)*$AI$1)</f>
        <v>683.491697325246</v>
      </c>
      <c r="K869" s="97">
        <f t="normal">MAX(J869:J871)</f>
        <v>714.730834244805</v>
      </c>
      <c r="L869" s="71">
        <f t="normal">IF(A869=0,"",(K869-K870)/K870)</f>
        <v>0.0505911508894887</v>
      </c>
      <c r="M869" s="97">
        <f t="normal">IF(J869="-","-",AVERAGE(J869:J871))</f>
        <v>692.845182459978</v>
      </c>
      <c r="N869" s="97">
        <f t="normal">IF(AF869="-","-",(AF869/AG869)*$AI$1)</f>
        <v>590.719299990057</v>
      </c>
      <c r="O869" s="97">
        <f t="normal">MAX(N869:N871)</f>
        <v>592.330118325545</v>
      </c>
      <c r="P869" s="71">
        <f t="normal">IF(A869=0,"",(O869-O870)/O870)</f>
        <v>0.0314533622559655</v>
      </c>
      <c r="Q869" s="97">
        <f t="normal">IF(N869="-","-",AVERAGE(N869:N871))</f>
        <v>585.772297901959</v>
      </c>
      <c r="R869" s="71">
        <f t="normal">IF(Q869="-","-",Q869/M869)</f>
        <v>0.845459148351364</v>
      </c>
      <c r="S869" s="103">
        <v>1.33</v>
      </c>
      <c r="T869" s="104">
        <f t="normal">AVERAGE(S869:S871)*10</f>
        <v>13.15</v>
      </c>
      <c r="U869" s="103">
        <f t="normal">((LARGE(S869:S871,1))-(SMALL(S869:S871,1)))/(((LARGE(S869:S871,1))+(SMALL(S869:S871,1)))/2)*100</f>
        <v>2.28136882129278</v>
      </c>
      <c r="V869" s="103">
        <f t="normal">100-Y869</f>
        <v>68.86</v>
      </c>
      <c r="W869" s="104">
        <f t="normal">AVERAGE(V869:V871)*10</f>
        <v>683.85</v>
      </c>
      <c r="X869" s="103">
        <f t="normal">((LARGE(V869:V871,1))-(SMALL(V869:V871,1)))/(((LARGE(V869:V871,1))+(SMALL(V869:V871,1)))/2)*100</f>
        <v>1.38919353659429</v>
      </c>
      <c r="Y869" s="103">
        <v>31.14</v>
      </c>
      <c r="Z869" s="97" t="s">
        <v>34</v>
      </c>
      <c r="AA869" s="23" t="str">
        <f t="normal">IF(Z869="-","-",AVERAGE(Z869:Z871))</f>
        <v>-</v>
      </c>
      <c r="AB869" s="104" t="s">
        <v>34</v>
      </c>
      <c r="AC869" s="24" t="str">
        <f t="shared" ref="AC869" si="310">IF(AB869="-","-",AVERAGE(AB869:AB871))</f>
        <v>-</v>
      </c>
      <c r="AE869" s="114">
        <v>636.47</v>
      </c>
      <c r="AF869" s="114">
        <v>550.08</v>
      </c>
      <c r="AG869" s="135">
        <v>1.0057</v>
      </c>
    </row>
    <row r="870" spans="1:33">
      <c r="A870" s="70"/>
      <c r="B870" s="71" t="s">
        <v>528</v>
      </c>
      <c r="C870" s="82"/>
      <c r="D870" s="14"/>
      <c r="E870" s="14"/>
      <c r="F870" s="6"/>
      <c r="G870" s="6"/>
      <c r="H870" s="14"/>
      <c r="I870" s="6"/>
      <c r="J870" s="97">
        <f t="normal">IF(AE870="-","-",(AE870/AG869)*$AI$1)</f>
        <v>680.313015809884</v>
      </c>
      <c r="K870" s="97">
        <f t="normal">MIN(J869:J871)</f>
        <v>680.313015809884</v>
      </c>
      <c r="L870" s="71"/>
      <c r="M870" s="97"/>
      <c r="N870" s="97">
        <f t="normal">IF(AF870="-","-",(AF870/AG869)*$AI$1)</f>
        <v>574.267475390275</v>
      </c>
      <c r="O870" s="97">
        <f t="normal">MIN(N869:N871)</f>
        <v>574.267475390275</v>
      </c>
      <c r="P870" s="71"/>
      <c r="Q870" s="97"/>
      <c r="R870" s="71"/>
      <c r="S870" s="103">
        <v>1.3</v>
      </c>
      <c r="T870" s="104"/>
      <c r="U870" s="103"/>
      <c r="V870" s="103">
        <f t="normal">100-Y870</f>
        <v>67.91</v>
      </c>
      <c r="W870" s="104"/>
      <c r="X870" s="103"/>
      <c r="Y870" s="103">
        <v>32.09</v>
      </c>
      <c r="Z870" s="97" t="s">
        <v>34</v>
      </c>
      <c r="AA870" s="23"/>
      <c r="AB870" s="104" t="s">
        <v>34</v>
      </c>
      <c r="AC870" s="24"/>
      <c r="AE870" s="114">
        <v>633.51</v>
      </c>
      <c r="AF870" s="114">
        <v>534.76</v>
      </c>
      <c r="AG870" s="135"/>
    </row>
    <row r="871" spans="1:33">
      <c r="A871" s="70"/>
      <c r="B871" s="71" t="s">
        <v>528</v>
      </c>
      <c r="C871" s="84"/>
      <c r="D871" s="17"/>
      <c r="E871" s="17"/>
      <c r="F871" s="6"/>
      <c r="G871" s="6"/>
      <c r="H871" s="17"/>
      <c r="I871" s="6"/>
      <c r="J871" s="97">
        <f t="normal">IF(AE871="-","-",(AE871/AG869)*$AI$1)</f>
        <v>714.730834244805</v>
      </c>
      <c r="K871" s="97"/>
      <c r="L871" s="71"/>
      <c r="M871" s="97"/>
      <c r="N871" s="97">
        <f t="normal">IF(AF871="-","-",(AF871/AG869)*$AI$1)</f>
        <v>592.330118325545</v>
      </c>
      <c r="O871" s="97"/>
      <c r="P871" s="71"/>
      <c r="Q871" s="97"/>
      <c r="R871" s="71"/>
      <c r="S871" s="103" t="s">
        <v>34</v>
      </c>
      <c r="T871" s="104"/>
      <c r="U871" s="103"/>
      <c r="V871" s="103" t="s">
        <v>34</v>
      </c>
      <c r="W871" s="104"/>
      <c r="X871" s="103"/>
      <c r="Y871" s="103" t="s">
        <v>34</v>
      </c>
      <c r="Z871" s="97" t="s">
        <v>34</v>
      </c>
      <c r="AA871" s="23"/>
      <c r="AB871" s="104" t="s">
        <v>34</v>
      </c>
      <c r="AC871" s="24"/>
      <c r="AE871" s="114">
        <v>665.56</v>
      </c>
      <c r="AF871" s="114">
        <v>551.58</v>
      </c>
      <c r="AG871" s="135"/>
    </row>
    <row r="872" spans="1:33" ht="15" customHeight="1">
      <c r="A872" s="73">
        <v>41765</v>
      </c>
      <c r="B872" s="74" t="s">
        <v>529</v>
      </c>
      <c r="C872" s="86" t="s">
        <v>520</v>
      </c>
      <c r="D872" s="87" t="s">
        <v>41</v>
      </c>
      <c r="E872" s="87" t="s">
        <v>74</v>
      </c>
      <c r="F872" s="9" t="s">
        <v>85</v>
      </c>
      <c r="G872" s="9" t="s">
        <v>523</v>
      </c>
      <c r="H872" s="87" t="s">
        <v>527</v>
      </c>
      <c r="I872" s="9" t="s">
        <v>34</v>
      </c>
      <c r="J872" s="98">
        <f t="normal">IF(AE872="-","-",(AE872/AG872)*$AI$1)</f>
        <v>62.392363527891</v>
      </c>
      <c r="K872" s="98">
        <f t="normal">MAX(J872:J874)</f>
        <v>62.392363527891</v>
      </c>
      <c r="L872" s="74">
        <f t="normal">IF(A872=0,"",(K872-K873)/K873)</f>
        <v>1.61476147614762</v>
      </c>
      <c r="M872" s="98">
        <f t="normal">IF(J872="-","-",AVERAGE(J872:J874))</f>
        <v>40.0878989758377</v>
      </c>
      <c r="N872" s="98">
        <f t="normal">IF(AF872="-","-",(AF872/AG872)*$AI$1)</f>
        <v>126.051904146366</v>
      </c>
      <c r="O872" s="98">
        <f t="normal">MAX(N872:N874)</f>
        <v>126.051904146366</v>
      </c>
      <c r="P872" s="74">
        <f t="normal">IF(A872=0,"",(O872-O873)/O873)</f>
        <v>2.66354556803995</v>
      </c>
      <c r="Q872" s="98">
        <f t="normal">IF(N872="-","-",AVERAGE(N872:N874))</f>
        <v>73.9150840210798</v>
      </c>
      <c r="R872" s="74">
        <f t="normal">IF(Q872="-","-",Q872/M872)</f>
        <v>1.84382534154835</v>
      </c>
      <c r="S872" s="105">
        <v>10.91</v>
      </c>
      <c r="T872" s="106">
        <f t="normal">AVERAGE(S872:S874)*10</f>
        <v>108.933333333333</v>
      </c>
      <c r="U872" s="105">
        <f t="normal">((LARGE(S872:S874,1))-(SMALL(S872:S874,1)))/(((LARGE(S872:S874,1))+(SMALL(S872:S874,1)))/2)*100</f>
        <v>0.826825907211758</v>
      </c>
      <c r="V872" s="105">
        <f t="shared" ref="V872:V927" si="311">100-Y872</f>
        <v>85.02</v>
      </c>
      <c r="W872" s="106">
        <f t="normal">AVERAGE(V872:V874)*10</f>
        <v>852.9</v>
      </c>
      <c r="X872" s="105">
        <f t="normal">((LARGE(V872:V874,1))-(SMALL(V872:V874,1)))/(((LARGE(V872:V874,1))+(SMALL(V872:V874,1)))/2)*100</f>
        <v>1.48668422592919</v>
      </c>
      <c r="Y872" s="105">
        <v>14.98</v>
      </c>
      <c r="Z872" s="98" t="s">
        <v>34</v>
      </c>
      <c r="AA872" s="115" t="str">
        <f t="normal">IF(Z872="-","-",AVERAGE(Z872:Z874))</f>
        <v>-</v>
      </c>
      <c r="AB872" s="106" t="s">
        <v>34</v>
      </c>
      <c r="AC872" s="116" t="str">
        <f t="shared" ref="AC872" si="312">IF(AB872="-","-",AVERAGE(AB872:AB874))</f>
        <v>-</v>
      </c>
      <c r="AE872" s="114">
        <v>58.1</v>
      </c>
      <c r="AF872" s="114">
        <v>117.38</v>
      </c>
      <c r="AG872" s="135">
        <v>1.0057</v>
      </c>
    </row>
    <row r="873" spans="1:33">
      <c r="A873" s="73"/>
      <c r="B873" s="74" t="s">
        <v>529</v>
      </c>
      <c r="C873" s="89"/>
      <c r="D873" s="15"/>
      <c r="E873" s="15"/>
      <c r="F873" s="9"/>
      <c r="G873" s="9"/>
      <c r="H873" s="15"/>
      <c r="I873" s="9"/>
      <c r="J873" s="98">
        <f t="normal">IF(AE873="-","-",(AE873/AG872)*$AI$1)</f>
        <v>34.0097444565974</v>
      </c>
      <c r="K873" s="98">
        <f t="normal">MIN(J872:J874)</f>
        <v>23.8615889430248</v>
      </c>
      <c r="L873" s="74"/>
      <c r="M873" s="98"/>
      <c r="N873" s="98">
        <f t="normal">IF(AF873="-","-",(AF873/AG872)*$AI$1)</f>
        <v>61.2862682708561</v>
      </c>
      <c r="O873" s="98">
        <f t="normal">MIN(N872:N874)</f>
        <v>34.4070796460177</v>
      </c>
      <c r="P873" s="74"/>
      <c r="Q873" s="98"/>
      <c r="R873" s="74"/>
      <c r="S873" s="105">
        <v>10.93</v>
      </c>
      <c r="T873" s="106"/>
      <c r="U873" s="105"/>
      <c r="V873" s="105">
        <f t="shared" si="311"/>
        <v>86.06</v>
      </c>
      <c r="W873" s="106"/>
      <c r="X873" s="105"/>
      <c r="Y873" s="105">
        <v>13.94</v>
      </c>
      <c r="Z873" s="98" t="s">
        <v>34</v>
      </c>
      <c r="AA873" s="115"/>
      <c r="AB873" s="106" t="s">
        <v>34</v>
      </c>
      <c r="AC873" s="116"/>
      <c r="AE873" s="114">
        <v>31.67</v>
      </c>
      <c r="AF873" s="114">
        <v>57.07</v>
      </c>
      <c r="AG873" s="135"/>
    </row>
    <row r="874" spans="1:33">
      <c r="A874" s="73"/>
      <c r="B874" s="74" t="s">
        <v>529</v>
      </c>
      <c r="C874" s="91"/>
      <c r="D874" s="18"/>
      <c r="E874" s="18"/>
      <c r="F874" s="9"/>
      <c r="G874" s="9"/>
      <c r="H874" s="18"/>
      <c r="I874" s="9"/>
      <c r="J874" s="98">
        <f t="normal">IF(AE874="-","-",(AE874/AG872)*$AI$1)</f>
        <v>23.8615889430248</v>
      </c>
      <c r="K874" s="98"/>
      <c r="L874" s="74"/>
      <c r="M874" s="98"/>
      <c r="N874" s="98">
        <f t="normal">IF(AF874="-","-",(AF874/AG872)*$AI$1)</f>
        <v>34.4070796460177</v>
      </c>
      <c r="O874" s="98"/>
      <c r="P874" s="74"/>
      <c r="Q874" s="98"/>
      <c r="R874" s="74"/>
      <c r="S874" s="105">
        <v>10.84</v>
      </c>
      <c r="T874" s="106"/>
      <c r="U874" s="105"/>
      <c r="V874" s="105">
        <f t="shared" si="311"/>
        <v>84.79</v>
      </c>
      <c r="W874" s="106"/>
      <c r="X874" s="105"/>
      <c r="Y874" s="105">
        <v>15.21</v>
      </c>
      <c r="Z874" s="98" t="s">
        <v>34</v>
      </c>
      <c r="AA874" s="115"/>
      <c r="AB874" s="106" t="s">
        <v>34</v>
      </c>
      <c r="AC874" s="116"/>
      <c r="AE874" s="114">
        <v>22.22</v>
      </c>
      <c r="AF874" s="114">
        <v>32.04</v>
      </c>
      <c r="AG874" s="135"/>
    </row>
    <row r="875" spans="1:33" ht="15" customHeight="1">
      <c r="A875" s="70">
        <v>41765</v>
      </c>
      <c r="B875" s="71" t="s">
        <v>530</v>
      </c>
      <c r="C875" s="80" t="s">
        <v>520</v>
      </c>
      <c r="D875" s="12" t="s">
        <v>41</v>
      </c>
      <c r="E875" s="12" t="s">
        <v>74</v>
      </c>
      <c r="F875" s="6" t="s">
        <v>85</v>
      </c>
      <c r="G875" s="6" t="s">
        <v>526</v>
      </c>
      <c r="H875" s="12" t="s">
        <v>527</v>
      </c>
      <c r="I875" s="6" t="s">
        <v>34</v>
      </c>
      <c r="J875" s="97">
        <f t="normal">IF(AE875="-","-",(AE875/AG875)*$AI$1)</f>
        <v>1059.60703987273</v>
      </c>
      <c r="K875" s="97">
        <f t="normal">MAX(J875:J877)</f>
        <v>1095.73232574326</v>
      </c>
      <c r="L875" s="71">
        <f t="normal">IF(A875=0,"",(K875-K876)/K876)</f>
        <v>0.03409309726262</v>
      </c>
      <c r="M875" s="97">
        <f t="normal">IF(J875="-","-",AVERAGE(J875:J877))</f>
        <v>1077.08262901462</v>
      </c>
      <c r="N875" s="97">
        <f t="normal">IF(AF875="-","-",(AF875/AG875)*$AI$1)</f>
        <v>864.912797056776</v>
      </c>
      <c r="O875" s="97">
        <f t="normal">MAX(N875:N877)</f>
        <v>941.201153425475</v>
      </c>
      <c r="P875" s="71">
        <f t="normal">IF(A875=0,"",(O875-O876)/O876)</f>
        <v>0.0882035236711736</v>
      </c>
      <c r="Q875" s="97">
        <f t="normal">IF(N875="-","-",AVERAGE(N875:N877))</f>
        <v>913.795764144377</v>
      </c>
      <c r="R875" s="71">
        <f t="normal">IF(Q875="-","-",Q875/M875)</f>
        <v>0.848398943152927</v>
      </c>
      <c r="S875" s="103">
        <v>0.57</v>
      </c>
      <c r="T875" s="104">
        <f t="normal">AVERAGE(S875:S877)*10</f>
        <v>5.7</v>
      </c>
      <c r="U875" s="103">
        <f t="normal">((LARGE(S875:S877,1))-(SMALL(S875:S877,1)))/(((LARGE(S875:S877,1))+(SMALL(S875:S877,1)))/2)*100</f>
        <v>3.50877192982454</v>
      </c>
      <c r="V875" s="103">
        <f t="shared" si="311"/>
        <v>57.04</v>
      </c>
      <c r="W875" s="104">
        <f t="normal">AVERAGE(V875:V877)*10</f>
        <v>576.466666666667</v>
      </c>
      <c r="X875" s="103">
        <f t="normal">((LARGE(V875:V877,1))-(SMALL(V875:V877,1)))/(((LARGE(V875:V877,1))+(SMALL(V875:V877,1)))/2)*100</f>
        <v>2.37332178432221</v>
      </c>
      <c r="Y875" s="103">
        <v>42.96</v>
      </c>
      <c r="Z875" s="97" t="s">
        <v>34</v>
      </c>
      <c r="AA875" s="23" t="str">
        <f t="normal">IF(Z875="-","-",AVERAGE(Z875:Z877))</f>
        <v>-</v>
      </c>
      <c r="AB875" s="104" t="s">
        <v>34</v>
      </c>
      <c r="AC875" s="24" t="str">
        <f t="shared" ref="AC875" si="313">IF(AB875="-","-",AVERAGE(AB875:AB877))</f>
        <v>-</v>
      </c>
      <c r="AE875" s="114">
        <v>986.71</v>
      </c>
      <c r="AF875" s="114">
        <v>805.41</v>
      </c>
      <c r="AG875" s="135">
        <v>1.0057</v>
      </c>
    </row>
    <row r="876" spans="1:33">
      <c r="A876" s="70"/>
      <c r="B876" s="71" t="s">
        <v>530</v>
      </c>
      <c r="C876" s="82"/>
      <c r="D876" s="14"/>
      <c r="E876" s="14"/>
      <c r="F876" s="6"/>
      <c r="G876" s="6"/>
      <c r="H876" s="14"/>
      <c r="I876" s="6"/>
      <c r="J876" s="97">
        <f t="normal">IF(AE876="-","-",(AE876/AG875)*$AI$1)</f>
        <v>1095.73232574326</v>
      </c>
      <c r="K876" s="97">
        <f t="normal">MIN(J875:J877)</f>
        <v>1059.60703987273</v>
      </c>
      <c r="L876" s="71"/>
      <c r="M876" s="97"/>
      <c r="N876" s="97">
        <f t="normal">IF(AF876="-","-",(AF876/AG875)*$AI$1)</f>
        <v>941.201153425475</v>
      </c>
      <c r="O876" s="97">
        <f t="normal">MIN(N875:N877)</f>
        <v>864.912797056776</v>
      </c>
      <c r="P876" s="71"/>
      <c r="Q876" s="97"/>
      <c r="R876" s="71"/>
      <c r="S876" s="103">
        <v>0.56</v>
      </c>
      <c r="T876" s="104"/>
      <c r="U876" s="103"/>
      <c r="V876" s="103">
        <f t="shared" si="311"/>
        <v>57.49</v>
      </c>
      <c r="W876" s="104"/>
      <c r="X876" s="103"/>
      <c r="Y876" s="103">
        <v>42.51</v>
      </c>
      <c r="Z876" s="97" t="s">
        <v>34</v>
      </c>
      <c r="AA876" s="23"/>
      <c r="AB876" s="104" t="s">
        <v>34</v>
      </c>
      <c r="AC876" s="24"/>
      <c r="AE876" s="114">
        <v>1020.35</v>
      </c>
      <c r="AF876" s="114">
        <v>876.45</v>
      </c>
      <c r="AG876" s="135"/>
    </row>
    <row r="877" spans="1:33">
      <c r="A877" s="70"/>
      <c r="B877" s="71" t="s">
        <v>530</v>
      </c>
      <c r="C877" s="84"/>
      <c r="D877" s="17"/>
      <c r="E877" s="17"/>
      <c r="F877" s="6"/>
      <c r="G877" s="6"/>
      <c r="H877" s="17"/>
      <c r="I877" s="6"/>
      <c r="J877" s="97">
        <f t="normal">IF(AE877="-","-",(AE877/AG875)*$AI$1)</f>
        <v>1075.90852142786</v>
      </c>
      <c r="K877" s="97"/>
      <c r="L877" s="71"/>
      <c r="M877" s="97"/>
      <c r="N877" s="97">
        <f t="normal">IF(AF877="-","-",(AF877/AG875)*$AI$1)</f>
        <v>935.27334195088</v>
      </c>
      <c r="O877" s="97"/>
      <c r="P877" s="71"/>
      <c r="Q877" s="97"/>
      <c r="R877" s="71"/>
      <c r="S877" s="103">
        <v>0.58</v>
      </c>
      <c r="T877" s="104"/>
      <c r="U877" s="103"/>
      <c r="V877" s="103">
        <f t="shared" si="311"/>
        <v>58.41</v>
      </c>
      <c r="W877" s="104"/>
      <c r="X877" s="103"/>
      <c r="Y877" s="103">
        <v>41.59</v>
      </c>
      <c r="Z877" s="97" t="s">
        <v>34</v>
      </c>
      <c r="AA877" s="23"/>
      <c r="AB877" s="104" t="s">
        <v>34</v>
      </c>
      <c r="AC877" s="24"/>
      <c r="AE877" s="114">
        <v>1001.89</v>
      </c>
      <c r="AF877" s="114">
        <v>870.93</v>
      </c>
      <c r="AG877" s="135"/>
    </row>
    <row r="878" spans="1:33">
      <c r="A878" s="70">
        <v>41765</v>
      </c>
      <c r="B878" s="71">
        <v>22</v>
      </c>
      <c r="C878" s="80" t="s">
        <v>520</v>
      </c>
      <c r="D878" s="12" t="s">
        <v>41</v>
      </c>
      <c r="E878" s="12" t="s">
        <v>74</v>
      </c>
      <c r="F878" s="6" t="s">
        <v>85</v>
      </c>
      <c r="G878" s="6" t="s">
        <v>89</v>
      </c>
      <c r="H878" s="12" t="s">
        <v>531</v>
      </c>
      <c r="I878" s="6" t="s">
        <v>34</v>
      </c>
      <c r="J878" s="97">
        <f t="normal">IF(AE878="-","-",(AE878/AG878)*$AI$1)</f>
        <v>920.196082330715</v>
      </c>
      <c r="K878" s="97">
        <f t="normal">MAX(J878:J880)</f>
        <v>926.145371383116</v>
      </c>
      <c r="L878" s="71">
        <f t="normal">IF(A878=0,"",(K878-K879)/K879)</f>
        <v>0.00989484531253654</v>
      </c>
      <c r="M878" s="97">
        <f t="normal">IF(J878="-","-",AVERAGE(J878:J880))</f>
        <v>921.1375161579</v>
      </c>
      <c r="N878" s="97">
        <f t="normal">IF(AF878="-","-",(AF878/AG878)*$AI$1)</f>
        <v>775.662722481853</v>
      </c>
      <c r="O878" s="97">
        <f t="normal">MAX(N878:N880)</f>
        <v>775.662722481853</v>
      </c>
      <c r="P878" s="71">
        <f t="normal">IF(A878=0,"",(O878-O879)/O879)</f>
        <v>0.0407331095197613</v>
      </c>
      <c r="Q878" s="97">
        <f t="normal">IF(N878="-","-",AVERAGE(N878:N880))</f>
        <v>757.664512280004</v>
      </c>
      <c r="R878" s="71">
        <f t="normal">IF(Q878="-","-",Q878/M878)</f>
        <v>0.822531379940155</v>
      </c>
      <c r="S878" s="103">
        <v>0.51</v>
      </c>
      <c r="T878" s="104">
        <f t="normal">AVERAGE(S878:S880)*10</f>
        <v>5.1</v>
      </c>
      <c r="U878" s="103">
        <f t="normal">((LARGE(S878:S880,1))-(SMALL(S878:S880,1)))/(((LARGE(S878:S880,1))+(SMALL(S878:S880,1)))/2)*100</f>
        <v>0</v>
      </c>
      <c r="V878" s="103">
        <f t="shared" si="311"/>
        <v>74.6</v>
      </c>
      <c r="W878" s="104">
        <f t="normal">AVERAGE(V878:V880)*10</f>
        <v>746.833333333333</v>
      </c>
      <c r="X878" s="103">
        <f t="normal">((LARGE(V878:V880,1))-(SMALL(V878:V880,1)))/(((LARGE(V878:V880,1))+(SMALL(V878:V880,1)))/2)*100</f>
        <v>0.548678487788573</v>
      </c>
      <c r="Y878" s="103">
        <v>25.4</v>
      </c>
      <c r="Z878" s="97" t="s">
        <v>34</v>
      </c>
      <c r="AA878" s="23" t="str">
        <f t="normal">IF(Z878="-","-",AVERAGE(Z878:Z880))</f>
        <v>-</v>
      </c>
      <c r="AB878" s="104" t="s">
        <v>34</v>
      </c>
      <c r="AC878" s="24" t="str">
        <f t="shared" ref="AC878" si="314">IF(AB878="-","-",AVERAGE(AB878:AB880))</f>
        <v>-</v>
      </c>
      <c r="AE878" s="114">
        <v>856.89</v>
      </c>
      <c r="AF878" s="114">
        <v>722.3</v>
      </c>
      <c r="AG878" s="135">
        <v>1.0057</v>
      </c>
    </row>
    <row r="879" spans="1:33">
      <c r="A879" s="70"/>
      <c r="B879" s="71">
        <v>22</v>
      </c>
      <c r="C879" s="82"/>
      <c r="D879" s="14"/>
      <c r="E879" s="14"/>
      <c r="F879" s="6"/>
      <c r="G879" s="6"/>
      <c r="H879" s="14"/>
      <c r="I879" s="6"/>
      <c r="J879" s="97">
        <f t="normal">IF(AE879="-","-",(AE879/AG878)*$AI$1)</f>
        <v>917.071094759869</v>
      </c>
      <c r="K879" s="97">
        <f t="normal">MIN(J878:J880)</f>
        <v>917.071094759869</v>
      </c>
      <c r="L879" s="71"/>
      <c r="M879" s="97"/>
      <c r="N879" s="97">
        <f t="normal">IF(AF879="-","-",(AF879/AG878)*$AI$1)</f>
        <v>745.304166252362</v>
      </c>
      <c r="O879" s="97">
        <f t="normal">MIN(N878:N880)</f>
        <v>745.304166252362</v>
      </c>
      <c r="P879" s="71"/>
      <c r="Q879" s="97"/>
      <c r="R879" s="71"/>
      <c r="S879" s="103">
        <v>0.51</v>
      </c>
      <c r="T879" s="104"/>
      <c r="U879" s="103"/>
      <c r="V879" s="103">
        <f t="shared" si="311"/>
        <v>74.52</v>
      </c>
      <c r="W879" s="104"/>
      <c r="X879" s="103"/>
      <c r="Y879" s="103">
        <v>25.48</v>
      </c>
      <c r="Z879" s="97" t="s">
        <v>34</v>
      </c>
      <c r="AA879" s="23"/>
      <c r="AB879" s="104" t="s">
        <v>34</v>
      </c>
      <c r="AC879" s="24"/>
      <c r="AE879" s="114">
        <v>853.98</v>
      </c>
      <c r="AF879" s="114">
        <v>694.03</v>
      </c>
      <c r="AG879" s="135"/>
    </row>
    <row r="880" spans="1:33">
      <c r="A880" s="70"/>
      <c r="B880" s="71">
        <v>22</v>
      </c>
      <c r="C880" s="84"/>
      <c r="D880" s="17"/>
      <c r="E880" s="17"/>
      <c r="F880" s="6"/>
      <c r="G880" s="6"/>
      <c r="H880" s="17"/>
      <c r="I880" s="6"/>
      <c r="J880" s="97">
        <f t="normal">IF(AE880="-","-",(AE880/AG878)*$AI$1)</f>
        <v>926.145371383116</v>
      </c>
      <c r="K880" s="97"/>
      <c r="L880" s="71"/>
      <c r="M880" s="97"/>
      <c r="N880" s="97">
        <f t="normal">IF(AF880="-","-",(AF880/AG878)*$AI$1)</f>
        <v>752.026648105797</v>
      </c>
      <c r="O880" s="97"/>
      <c r="P880" s="71"/>
      <c r="Q880" s="97"/>
      <c r="R880" s="71"/>
      <c r="S880" s="103">
        <v>0.51</v>
      </c>
      <c r="T880" s="104"/>
      <c r="U880" s="103"/>
      <c r="V880" s="103">
        <f t="shared" si="311"/>
        <v>74.93</v>
      </c>
      <c r="W880" s="104"/>
      <c r="X880" s="103"/>
      <c r="Y880" s="103">
        <v>25.07</v>
      </c>
      <c r="Z880" s="97" t="s">
        <v>34</v>
      </c>
      <c r="AA880" s="23"/>
      <c r="AB880" s="104" t="s">
        <v>34</v>
      </c>
      <c r="AC880" s="24"/>
      <c r="AE880" s="114">
        <v>862.43</v>
      </c>
      <c r="AF880" s="114">
        <v>700.29</v>
      </c>
      <c r="AG880" s="135"/>
    </row>
    <row r="881" spans="1:33">
      <c r="A881" s="70">
        <v>41765</v>
      </c>
      <c r="B881" s="71" t="s">
        <v>532</v>
      </c>
      <c r="C881" s="80" t="s">
        <v>520</v>
      </c>
      <c r="D881" s="12" t="s">
        <v>41</v>
      </c>
      <c r="E881" s="12" t="s">
        <v>74</v>
      </c>
      <c r="F881" s="6" t="s">
        <v>85</v>
      </c>
      <c r="G881" s="6" t="s">
        <v>475</v>
      </c>
      <c r="H881" s="12" t="s">
        <v>531</v>
      </c>
      <c r="I881" s="6" t="s">
        <v>34</v>
      </c>
      <c r="J881" s="97">
        <f t="normal">IF(AE881="-","-",(AE881/AG881)*$AI$1)</f>
        <v>832.266878790892</v>
      </c>
      <c r="K881" s="97">
        <f t="normal">MAX(J881:J883)</f>
        <v>856.837227801531</v>
      </c>
      <c r="L881" s="71">
        <f t="normal">IF(A881=0,"",(K881-K882)/K882)</f>
        <v>0.0295221997135519</v>
      </c>
      <c r="M881" s="97">
        <f t="normal">IF(J881="-","-",AVERAGE(J881:J883))</f>
        <v>845.851446753505</v>
      </c>
      <c r="N881" s="97">
        <f t="normal">IF(AF881="-","-",(AF881/AG881)*$AI$1)</f>
        <v>678.304862284976</v>
      </c>
      <c r="O881" s="97">
        <f t="normal">MAX(N881:N883)</f>
        <v>692.200855125783</v>
      </c>
      <c r="P881" s="71">
        <f t="normal">IF(A881=0,"",(O881-O882)/O882)</f>
        <v>0.020486352985878</v>
      </c>
      <c r="Q881" s="97">
        <f t="normal">IF(N881="-","-",AVERAGE(N881:N883))</f>
        <v>684.46176792284</v>
      </c>
      <c r="R881" s="71">
        <f t="normal">IF(Q881="-","-",Q881/M881)</f>
        <v>0.80919855436779</v>
      </c>
      <c r="S881" s="103">
        <v>0.79</v>
      </c>
      <c r="T881" s="104">
        <f t="normal">AVERAGE(S881:S883)*10</f>
        <v>7.9</v>
      </c>
      <c r="U881" s="103">
        <f t="normal">((LARGE(S881:S883,1))-(SMALL(S881:S883,1)))/(((LARGE(S881:S883,1))+(SMALL(S881:S883,1)))/2)*100</f>
        <v>0</v>
      </c>
      <c r="V881" s="103">
        <f t="shared" si="311"/>
        <v>79.05</v>
      </c>
      <c r="W881" s="104">
        <f t="normal">AVERAGE(V881:V883)*10</f>
        <v>788.966666666667</v>
      </c>
      <c r="X881" s="103">
        <f t="normal">((LARGE(V881:V883,1))-(SMALL(V881:V883,1)))/(((LARGE(V881:V883,1))+(SMALL(V881:V883,1)))/2)*100</f>
        <v>0.761228114691713</v>
      </c>
      <c r="Y881" s="103">
        <v>20.95</v>
      </c>
      <c r="Z881" s="97" t="s">
        <v>34</v>
      </c>
      <c r="AA881" s="23" t="str">
        <f t="normal">IF(Z881="-","-",AVERAGE(Z881:Z883))</f>
        <v>-</v>
      </c>
      <c r="AB881" s="104" t="s">
        <v>34</v>
      </c>
      <c r="AC881" s="24" t="str">
        <f t="shared" ref="AC881" si="315">IF(AB881="-","-",AVERAGE(AB881:AB883))</f>
        <v>-</v>
      </c>
      <c r="AE881" s="114">
        <v>775.01</v>
      </c>
      <c r="AF881" s="114">
        <v>631.64</v>
      </c>
      <c r="AG881" s="135">
        <v>1.0057</v>
      </c>
    </row>
    <row r="882" spans="1:33">
      <c r="A882" s="70"/>
      <c r="B882" s="71" t="s">
        <v>532</v>
      </c>
      <c r="C882" s="82"/>
      <c r="D882" s="14"/>
      <c r="E882" s="14"/>
      <c r="F882" s="6"/>
      <c r="G882" s="6"/>
      <c r="H882" s="14"/>
      <c r="I882" s="6"/>
      <c r="J882" s="97">
        <f t="normal">IF(AE882="-","-",(AE882/AG881)*$AI$1)</f>
        <v>848.450233668092</v>
      </c>
      <c r="K882" s="97">
        <f t="normal">MIN(J881:J883)</f>
        <v>832.266878790892</v>
      </c>
      <c r="L882" s="71"/>
      <c r="M882" s="97"/>
      <c r="N882" s="97">
        <f t="normal">IF(AF882="-","-",(AF882/AG881)*$AI$1)</f>
        <v>682.879586357761</v>
      </c>
      <c r="O882" s="97">
        <f t="normal">MIN(N881:N883)</f>
        <v>678.304862284976</v>
      </c>
      <c r="P882" s="71"/>
      <c r="Q882" s="97"/>
      <c r="R882" s="71"/>
      <c r="S882" s="103">
        <v>0.79</v>
      </c>
      <c r="T882" s="104"/>
      <c r="U882" s="103"/>
      <c r="V882" s="103">
        <f t="shared" si="311"/>
        <v>79.12</v>
      </c>
      <c r="W882" s="104"/>
      <c r="X882" s="103"/>
      <c r="Y882" s="103">
        <v>20.88</v>
      </c>
      <c r="Z882" s="97" t="s">
        <v>34</v>
      </c>
      <c r="AA882" s="23"/>
      <c r="AB882" s="104" t="s">
        <v>34</v>
      </c>
      <c r="AC882" s="24"/>
      <c r="AE882" s="114">
        <v>790.08</v>
      </c>
      <c r="AF882" s="114">
        <v>635.9</v>
      </c>
      <c r="AG882" s="135"/>
    </row>
    <row r="883" spans="1:33">
      <c r="A883" s="70"/>
      <c r="B883" s="71" t="s">
        <v>532</v>
      </c>
      <c r="C883" s="84"/>
      <c r="D883" s="17"/>
      <c r="E883" s="17"/>
      <c r="F883" s="6"/>
      <c r="G883" s="6"/>
      <c r="H883" s="17"/>
      <c r="I883" s="6"/>
      <c r="J883" s="97">
        <f t="normal">IF(AE883="-","-",(AE883/AG881)*$AI$1)</f>
        <v>856.837227801531</v>
      </c>
      <c r="K883" s="97"/>
      <c r="L883" s="71"/>
      <c r="M883" s="97"/>
      <c r="N883" s="97">
        <f t="normal">IF(AF883="-","-",(AF883/AG881)*$AI$1)</f>
        <v>692.200855125783</v>
      </c>
      <c r="O883" s="97"/>
      <c r="P883" s="71"/>
      <c r="Q883" s="97"/>
      <c r="R883" s="71"/>
      <c r="S883" s="103">
        <v>0.79</v>
      </c>
      <c r="T883" s="104"/>
      <c r="U883" s="103"/>
      <c r="V883" s="103">
        <f t="shared" si="311"/>
        <v>78.52</v>
      </c>
      <c r="W883" s="104"/>
      <c r="X883" s="103"/>
      <c r="Y883" s="103">
        <v>21.48</v>
      </c>
      <c r="Z883" s="97" t="s">
        <v>34</v>
      </c>
      <c r="AA883" s="23"/>
      <c r="AB883" s="104" t="s">
        <v>34</v>
      </c>
      <c r="AC883" s="24"/>
      <c r="AE883" s="114">
        <v>797.89</v>
      </c>
      <c r="AF883" s="114">
        <v>644.58</v>
      </c>
      <c r="AG883" s="135"/>
    </row>
    <row r="884" spans="1:33">
      <c r="A884" s="70">
        <v>41765</v>
      </c>
      <c r="B884" s="71" t="s">
        <v>533</v>
      </c>
      <c r="C884" s="80" t="s">
        <v>520</v>
      </c>
      <c r="D884" s="12" t="s">
        <v>41</v>
      </c>
      <c r="E884" s="12" t="s">
        <v>74</v>
      </c>
      <c r="F884" s="6" t="s">
        <v>85</v>
      </c>
      <c r="G884" s="6" t="s">
        <v>523</v>
      </c>
      <c r="H884" s="12" t="s">
        <v>531</v>
      </c>
      <c r="I884" s="6" t="s">
        <v>34</v>
      </c>
      <c r="J884" s="97">
        <f t="normal">IF(AE884="-","-",(AE884/AG884)*$AI$1)</f>
        <v>446.518842597196</v>
      </c>
      <c r="K884" s="97">
        <f t="normal">MAX(J884:J886)</f>
        <v>469.6501938948</v>
      </c>
      <c r="L884" s="71">
        <f t="normal">IF(A884=0,"",(K884-K885)/K885)</f>
        <v>0.0571939663508025</v>
      </c>
      <c r="M884" s="97">
        <f t="normal">IF(J884="-","-",AVERAGE(J884:J886))</f>
        <v>453.470418613901</v>
      </c>
      <c r="N884" s="97">
        <f t="normal">IF(AF884="-","-",(AF884/AG884)*$AI$1)</f>
        <v>353.424281594909</v>
      </c>
      <c r="O884" s="97">
        <f t="normal">MAX(N884:N886)</f>
        <v>353.424281594909</v>
      </c>
      <c r="P884" s="71">
        <f t="normal">IF(A884=0,"",(O884-O885)/O885)</f>
        <v>0.332806868343255</v>
      </c>
      <c r="Q884" s="97">
        <f t="normal">IF(N884="-","-",AVERAGE(N884:N886))</f>
        <v>305.923038679527</v>
      </c>
      <c r="R884" s="71">
        <f t="normal">IF(Q884="-","-",Q884/M884)</f>
        <v>0.674626229456434</v>
      </c>
      <c r="S884" s="103">
        <v>17.91</v>
      </c>
      <c r="T884" s="104">
        <f t="normal">AVERAGE(S884:S886)*10</f>
        <v>174.8</v>
      </c>
      <c r="U884" s="103">
        <f t="normal">((LARGE(S884:S886,1))-(SMALL(S884:S886,1)))/(((LARGE(S884:S886,1))+(SMALL(S884:S886,1)))/2)*100</f>
        <v>3.81223328591751</v>
      </c>
      <c r="V884" s="103">
        <f t="shared" si="311"/>
        <v>97.12</v>
      </c>
      <c r="W884" s="104">
        <f t="normal">AVERAGE(V884:V886)*10</f>
        <v>970.733333333333</v>
      </c>
      <c r="X884" s="103">
        <f t="normal">((LARGE(V884:V886,1))-(SMALL(V884:V886,1)))/(((LARGE(V884:V886,1))+(SMALL(V884:V886,1)))/2)*100</f>
        <v>0.133944670547638</v>
      </c>
      <c r="Y884" s="103">
        <v>2.88</v>
      </c>
      <c r="Z884" s="97" t="s">
        <v>34</v>
      </c>
      <c r="AA884" s="23" t="str">
        <f t="normal">IF(Z884="-","-",AVERAGE(Z884:Z886))</f>
        <v>-</v>
      </c>
      <c r="AB884" s="104" t="s">
        <v>34</v>
      </c>
      <c r="AC884" s="24" t="str">
        <f t="shared" ref="AC884" si="316">IF(AB884="-","-",AVERAGE(AB884:AB886))</f>
        <v>-</v>
      </c>
      <c r="AE884" s="114">
        <v>415.8</v>
      </c>
      <c r="AF884" s="114">
        <v>329.11</v>
      </c>
      <c r="AG884" s="135">
        <v>1.0057</v>
      </c>
    </row>
    <row r="885" spans="1:33">
      <c r="A885" s="70"/>
      <c r="B885" s="71" t="s">
        <v>533</v>
      </c>
      <c r="C885" s="82"/>
      <c r="D885" s="14"/>
      <c r="E885" s="14"/>
      <c r="F885" s="6"/>
      <c r="G885" s="6"/>
      <c r="H885" s="14"/>
      <c r="I885" s="6"/>
      <c r="J885" s="97">
        <f t="normal">IF(AE885="-","-",(AE885/AG884)*$AI$1)</f>
        <v>469.6501938948</v>
      </c>
      <c r="K885" s="97">
        <f t="normal">MIN(J884:J886)</f>
        <v>444.242219349707</v>
      </c>
      <c r="L885" s="71"/>
      <c r="M885" s="97"/>
      <c r="N885" s="97">
        <f t="normal">IF(AF885="-","-",(AF885/AG884)*$AI$1)</f>
        <v>299.171920055683</v>
      </c>
      <c r="O885" s="97">
        <f t="normal">MIN(N884:N886)</f>
        <v>265.172914387988</v>
      </c>
      <c r="P885" s="71"/>
      <c r="Q885" s="97"/>
      <c r="R885" s="71"/>
      <c r="S885" s="103">
        <v>17.24</v>
      </c>
      <c r="T885" s="104"/>
      <c r="U885" s="103"/>
      <c r="V885" s="103">
        <f t="shared" si="311"/>
        <v>96.99</v>
      </c>
      <c r="W885" s="104"/>
      <c r="X885" s="103"/>
      <c r="Y885" s="103">
        <v>3.01</v>
      </c>
      <c r="Z885" s="97" t="s">
        <v>34</v>
      </c>
      <c r="AA885" s="23"/>
      <c r="AB885" s="104" t="s">
        <v>34</v>
      </c>
      <c r="AC885" s="24"/>
      <c r="AE885" s="114">
        <v>437.34</v>
      </c>
      <c r="AF885" s="114">
        <v>278.59</v>
      </c>
      <c r="AG885" s="135"/>
    </row>
    <row r="886" spans="1:33">
      <c r="A886" s="70"/>
      <c r="B886" s="71" t="s">
        <v>533</v>
      </c>
      <c r="C886" s="84"/>
      <c r="D886" s="17"/>
      <c r="E886" s="17"/>
      <c r="F886" s="6"/>
      <c r="G886" s="6"/>
      <c r="H886" s="17"/>
      <c r="I886" s="6"/>
      <c r="J886" s="97">
        <f t="normal">IF(AE886="-","-",(AE886/AG884)*$AI$1)</f>
        <v>444.242219349707</v>
      </c>
      <c r="K886" s="97"/>
      <c r="L886" s="71"/>
      <c r="M886" s="97"/>
      <c r="N886" s="97">
        <f t="normal">IF(AF886="-","-",(AF886/AG884)*$AI$1)</f>
        <v>265.172914387988</v>
      </c>
      <c r="O886" s="97"/>
      <c r="P886" s="71"/>
      <c r="Q886" s="97"/>
      <c r="R886" s="71"/>
      <c r="S886" s="103">
        <v>17.29</v>
      </c>
      <c r="T886" s="104"/>
      <c r="U886" s="103"/>
      <c r="V886" s="103">
        <f t="shared" si="311"/>
        <v>97.11</v>
      </c>
      <c r="W886" s="104"/>
      <c r="X886" s="103"/>
      <c r="Y886" s="103">
        <v>2.89</v>
      </c>
      <c r="Z886" s="97" t="s">
        <v>34</v>
      </c>
      <c r="AA886" s="23"/>
      <c r="AB886" s="104" t="s">
        <v>34</v>
      </c>
      <c r="AC886" s="24"/>
      <c r="AE886" s="114">
        <v>413.68</v>
      </c>
      <c r="AF886" s="114">
        <v>246.93</v>
      </c>
      <c r="AG886" s="135"/>
    </row>
    <row r="887" spans="1:33">
      <c r="A887" s="70">
        <v>41765</v>
      </c>
      <c r="B887" s="71" t="s">
        <v>534</v>
      </c>
      <c r="C887" s="80" t="s">
        <v>520</v>
      </c>
      <c r="D887" s="12" t="s">
        <v>41</v>
      </c>
      <c r="E887" s="12" t="s">
        <v>74</v>
      </c>
      <c r="F887" s="6" t="s">
        <v>85</v>
      </c>
      <c r="G887" s="6" t="s">
        <v>526</v>
      </c>
      <c r="H887" s="12" t="s">
        <v>531</v>
      </c>
      <c r="I887" s="6" t="s">
        <v>34</v>
      </c>
      <c r="J887" s="97">
        <f t="normal">IF(AE887="-","-",(AE887/AG887)*$AI$1)</f>
        <v>995.056179775281</v>
      </c>
      <c r="K887" s="97">
        <f t="normal">MAX(J887:J889)</f>
        <v>1006.3641244904</v>
      </c>
      <c r="L887" s="71">
        <f t="normal">IF(A887=0,"",(K887-K888)/K888)</f>
        <v>0.0292024512926395</v>
      </c>
      <c r="M887" s="97">
        <f t="normal">IF(J887="-","-",AVERAGE(J887:J889))</f>
        <v>993.076663020782</v>
      </c>
      <c r="N887" s="97">
        <f t="normal">IF(AF887="-","-",(AF887/AG887)*$AI$1)</f>
        <v>662.00338072984</v>
      </c>
      <c r="O887" s="97">
        <f t="normal">MAX(N887:N889)</f>
        <v>809.296609326837</v>
      </c>
      <c r="P887" s="71">
        <f t="normal">IF(A887=0,"",(O887-O888)/O888)</f>
        <v>0.222496187911624</v>
      </c>
      <c r="Q887" s="97">
        <f t="normal">IF(N887="-","-",AVERAGE(N887:N889))</f>
        <v>757.757581783832</v>
      </c>
      <c r="R887" s="71">
        <f t="normal">IF(Q887="-","-",Q887/M887)</f>
        <v>0.763040367375922</v>
      </c>
      <c r="S887" s="103">
        <v>0.34</v>
      </c>
      <c r="T887" s="104">
        <f t="normal">AVERAGE(S887:S889)*10</f>
        <v>3.33333333333333</v>
      </c>
      <c r="U887" s="103">
        <f t="normal">((LARGE(S887:S889,1))-(SMALL(S887:S889,1)))/(((LARGE(S887:S889,1))+(SMALL(S887:S889,1)))/2)*100</f>
        <v>2.98507462686567</v>
      </c>
      <c r="V887" s="103">
        <f t="shared" si="311"/>
        <v>67.98</v>
      </c>
      <c r="W887" s="104">
        <f t="normal">AVERAGE(V887:V889)*10</f>
        <v>677.633333333333</v>
      </c>
      <c r="X887" s="103">
        <f t="normal">((LARGE(V887:V889,1))-(SMALL(V887:V889,1)))/(((LARGE(V887:V889,1))+(SMALL(V887:V889,1)))/2)*100</f>
        <v>1.25637425171829</v>
      </c>
      <c r="Y887" s="103">
        <v>32.02</v>
      </c>
      <c r="Z887" s="97" t="s">
        <v>34</v>
      </c>
      <c r="AA887" s="23" t="str">
        <f t="normal">IF(Z887="-","-",AVERAGE(Z887:Z889))</f>
        <v>-</v>
      </c>
      <c r="AB887" s="104" t="s">
        <v>34</v>
      </c>
      <c r="AC887" s="24" t="str">
        <f t="shared" ref="AC887" si="317">IF(AB887="-","-",AVERAGE(AB887:AB889))</f>
        <v>-</v>
      </c>
      <c r="AE887" s="114">
        <v>926.6</v>
      </c>
      <c r="AF887" s="114">
        <v>616.46</v>
      </c>
      <c r="AG887" s="135">
        <v>1.0057</v>
      </c>
    </row>
    <row r="888" spans="1:33">
      <c r="A888" s="70"/>
      <c r="B888" s="71" t="s">
        <v>534</v>
      </c>
      <c r="C888" s="82"/>
      <c r="D888" s="14"/>
      <c r="E888" s="14"/>
      <c r="F888" s="6"/>
      <c r="G888" s="6"/>
      <c r="H888" s="14"/>
      <c r="I888" s="6"/>
      <c r="J888" s="97">
        <f t="normal">IF(AE888="-","-",(AE888/AG887)*$AI$1)</f>
        <v>1006.3641244904</v>
      </c>
      <c r="K888" s="97">
        <f t="normal">MIN(J887:J889)</f>
        <v>977.809684796659</v>
      </c>
      <c r="L888" s="71"/>
      <c r="M888" s="97"/>
      <c r="N888" s="97">
        <f t="normal">IF(AF888="-","-",(AF888/AG887)*$AI$1)</f>
        <v>801.97275529482</v>
      </c>
      <c r="O888" s="97">
        <f t="normal">MIN(N887:N889)</f>
        <v>662.00338072984</v>
      </c>
      <c r="P888" s="71"/>
      <c r="Q888" s="97"/>
      <c r="R888" s="71"/>
      <c r="S888" s="103">
        <v>0.33</v>
      </c>
      <c r="T888" s="104"/>
      <c r="U888" s="103"/>
      <c r="V888" s="103">
        <f t="shared" si="311"/>
        <v>68.08</v>
      </c>
      <c r="W888" s="104"/>
      <c r="X888" s="103"/>
      <c r="Y888" s="103">
        <v>31.92</v>
      </c>
      <c r="Z888" s="97" t="s">
        <v>34</v>
      </c>
      <c r="AA888" s="23"/>
      <c r="AB888" s="104" t="s">
        <v>34</v>
      </c>
      <c r="AC888" s="24"/>
      <c r="AE888" s="114">
        <v>937.13</v>
      </c>
      <c r="AF888" s="114">
        <v>746.8</v>
      </c>
      <c r="AG888" s="135"/>
    </row>
    <row r="889" spans="1:33">
      <c r="A889" s="70"/>
      <c r="B889" s="71" t="s">
        <v>534</v>
      </c>
      <c r="C889" s="84"/>
      <c r="D889" s="17"/>
      <c r="E889" s="17"/>
      <c r="F889" s="6"/>
      <c r="G889" s="6"/>
      <c r="H889" s="17"/>
      <c r="I889" s="6"/>
      <c r="J889" s="97">
        <f t="normal">IF(AE889="-","-",(AE889/AG887)*$AI$1)</f>
        <v>977.809684796659</v>
      </c>
      <c r="K889" s="97"/>
      <c r="L889" s="71"/>
      <c r="M889" s="97"/>
      <c r="N889" s="97">
        <f t="normal">IF(AF889="-","-",(AF889/AG887)*$AI$1)</f>
        <v>809.296609326837</v>
      </c>
      <c r="O889" s="97"/>
      <c r="P889" s="71"/>
      <c r="Q889" s="97"/>
      <c r="R889" s="71"/>
      <c r="S889" s="103">
        <v>0.33</v>
      </c>
      <c r="T889" s="104"/>
      <c r="U889" s="103"/>
      <c r="V889" s="103">
        <f t="shared" si="311"/>
        <v>67.23</v>
      </c>
      <c r="W889" s="104"/>
      <c r="X889" s="103"/>
      <c r="Y889" s="103">
        <v>32.77</v>
      </c>
      <c r="Z889" s="97" t="s">
        <v>34</v>
      </c>
      <c r="AA889" s="23"/>
      <c r="AB889" s="104" t="s">
        <v>34</v>
      </c>
      <c r="AC889" s="24"/>
      <c r="AE889" s="114">
        <v>910.54</v>
      </c>
      <c r="AF889" s="114">
        <v>753.62</v>
      </c>
      <c r="AG889" s="135"/>
    </row>
    <row r="890" spans="1:33">
      <c r="A890" s="70">
        <v>41765</v>
      </c>
      <c r="B890" s="71">
        <v>23</v>
      </c>
      <c r="C890" s="80" t="s">
        <v>520</v>
      </c>
      <c r="D890" s="12" t="s">
        <v>41</v>
      </c>
      <c r="E890" s="12" t="s">
        <v>74</v>
      </c>
      <c r="F890" s="6" t="s">
        <v>85</v>
      </c>
      <c r="G890" s="12" t="s">
        <v>89</v>
      </c>
      <c r="H890" s="12" t="s">
        <v>34</v>
      </c>
      <c r="I890" s="6" t="s">
        <v>34</v>
      </c>
      <c r="J890" s="97">
        <f t="normal">IF(AE890="-","-",(AE890/AG890)*$AI$1)</f>
        <v>449.912299890623</v>
      </c>
      <c r="K890" s="97">
        <f t="normal">MAX(J890:J892)</f>
        <v>449.912299890623</v>
      </c>
      <c r="L890" s="71">
        <f t="normal">IF(A890=0,"",(K890-K891)/K891)</f>
        <v>0.0535633455715937</v>
      </c>
      <c r="M890" s="97">
        <f t="normal">IF(J890="-","-",AVERAGE(J890:J892))</f>
        <v>437.763150044745</v>
      </c>
      <c r="N890" s="97">
        <f t="normal">IF(AF890="-","-",(AF890/AG890)*$AI$1)</f>
        <v>356.73182857711</v>
      </c>
      <c r="O890" s="97">
        <f t="normal">MAX(N890:N892)</f>
        <v>356.73182857711</v>
      </c>
      <c r="P890" s="71">
        <f t="normal">IF(A890=0,"",(O890-O891)/O891)</f>
        <v>0.0615812348204014</v>
      </c>
      <c r="Q890" s="97">
        <f t="normal">IF(N890="-","-",AVERAGE(N890:N892))</f>
        <v>347.861588943025</v>
      </c>
      <c r="R890" s="71">
        <f t="normal">IF(Q890="-","-",Q890/M890)</f>
        <v>0.794634242072383</v>
      </c>
      <c r="S890" s="103">
        <v>3.17</v>
      </c>
      <c r="T890" s="104">
        <f t="normal">AVERAGE(S890:S892)*10</f>
        <v>31.6</v>
      </c>
      <c r="U890" s="103">
        <f t="normal">((LARGE(S890:S892,1))-(SMALL(S890:S892,1)))/(((LARGE(S890:S892,1))+(SMALL(S890:S892,1)))/2)*100</f>
        <v>1.58478605388273</v>
      </c>
      <c r="V890" s="103">
        <f t="shared" si="311"/>
        <v>67.34</v>
      </c>
      <c r="W890" s="104">
        <f t="normal">AVERAGE(V890:V892)*10</f>
        <v>672.133333333333</v>
      </c>
      <c r="X890" s="103">
        <f t="normal">((LARGE(V890:V892,1))-(SMALL(V890:V892,1)))/(((LARGE(V890:V892,1))+(SMALL(V890:V892,1)))/2)*100</f>
        <v>1.57855547282204</v>
      </c>
      <c r="Y890" s="103">
        <v>32.66</v>
      </c>
      <c r="Z890" s="97" t="s">
        <v>34</v>
      </c>
      <c r="AA890" s="25" t="str">
        <f t="normal">IF(Z890="-","-",AVERAGE(Z890:Z892))</f>
        <v>-</v>
      </c>
      <c r="AB890" s="104" t="s">
        <v>34</v>
      </c>
      <c r="AC890" s="26" t="str">
        <f t="shared" ref="AC890" si="318">IF(AB890="-","-",AVERAGE(AB890:AB892))</f>
        <v>-</v>
      </c>
      <c r="AE890" s="114">
        <v>418.96</v>
      </c>
      <c r="AF890" s="114">
        <v>332.19</v>
      </c>
      <c r="AG890" s="135">
        <v>1.0057</v>
      </c>
    </row>
    <row r="891" spans="1:33">
      <c r="A891" s="70"/>
      <c r="B891" s="71">
        <v>23</v>
      </c>
      <c r="C891" s="82"/>
      <c r="D891" s="14"/>
      <c r="E891" s="14"/>
      <c r="F891" s="6"/>
      <c r="G891" s="14"/>
      <c r="H891" s="14"/>
      <c r="I891" s="6"/>
      <c r="J891" s="97">
        <f t="normal">IF(AE891="-","-",(AE891/AG890)*$AI$1)</f>
        <v>427.038679526698</v>
      </c>
      <c r="K891" s="97">
        <f t="normal">MIN(J890:J892)</f>
        <v>427.038679526698</v>
      </c>
      <c r="L891" s="71"/>
      <c r="M891" s="97"/>
      <c r="N891" s="97">
        <f t="normal">IF(AF891="-","-",(AF891/AG890)*$AI$1)</f>
        <v>336.038182360545</v>
      </c>
      <c r="O891" s="97">
        <f t="normal">MIN(N890:N892)</f>
        <v>336.038182360545</v>
      </c>
      <c r="P891" s="71"/>
      <c r="Q891" s="97"/>
      <c r="R891" s="71"/>
      <c r="S891" s="103">
        <v>3.13</v>
      </c>
      <c r="T891" s="104"/>
      <c r="U891" s="103"/>
      <c r="V891" s="103">
        <f t="shared" si="311"/>
        <v>66.62</v>
      </c>
      <c r="W891" s="104"/>
      <c r="X891" s="103"/>
      <c r="Y891" s="103">
        <v>33.38</v>
      </c>
      <c r="Z891" s="97" t="s">
        <v>34</v>
      </c>
      <c r="AA891" s="27"/>
      <c r="AB891" s="104" t="s">
        <v>34</v>
      </c>
      <c r="AC891" s="28"/>
      <c r="AE891" s="114">
        <v>397.66</v>
      </c>
      <c r="AF891" s="114">
        <v>312.92</v>
      </c>
      <c r="AG891" s="135"/>
    </row>
    <row r="892" spans="1:33">
      <c r="A892" s="70"/>
      <c r="B892" s="71">
        <v>23</v>
      </c>
      <c r="C892" s="84"/>
      <c r="D892" s="17"/>
      <c r="E892" s="17"/>
      <c r="F892" s="6"/>
      <c r="G892" s="17"/>
      <c r="H892" s="17"/>
      <c r="I892" s="6"/>
      <c r="J892" s="97">
        <f t="normal">IF(AE892="-","-",(AE892/AG890)*$AI$1)</f>
        <v>436.338470716914</v>
      </c>
      <c r="K892" s="97"/>
      <c r="L892" s="71"/>
      <c r="M892" s="97"/>
      <c r="N892" s="97">
        <f t="normal">IF(AF892="-","-",(AF892/AG890)*$AI$1)</f>
        <v>350.814755891419</v>
      </c>
      <c r="O892" s="97"/>
      <c r="P892" s="71"/>
      <c r="Q892" s="97"/>
      <c r="R892" s="71"/>
      <c r="S892" s="103">
        <v>3.18</v>
      </c>
      <c r="T892" s="104"/>
      <c r="U892" s="103"/>
      <c r="V892" s="103">
        <f t="shared" si="311"/>
        <v>67.68</v>
      </c>
      <c r="W892" s="104"/>
      <c r="X892" s="103"/>
      <c r="Y892" s="103">
        <v>32.32</v>
      </c>
      <c r="Z892" s="97" t="s">
        <v>34</v>
      </c>
      <c r="AA892" s="29"/>
      <c r="AB892" s="104" t="s">
        <v>34</v>
      </c>
      <c r="AC892" s="30"/>
      <c r="AE892" s="114">
        <v>406.32</v>
      </c>
      <c r="AF892" s="114">
        <v>326.68</v>
      </c>
      <c r="AG892" s="135"/>
    </row>
    <row r="893" spans="1:33">
      <c r="A893" s="70">
        <v>41765</v>
      </c>
      <c r="B893" s="71" t="s">
        <v>535</v>
      </c>
      <c r="C893" s="80" t="s">
        <v>520</v>
      </c>
      <c r="D893" s="12" t="s">
        <v>41</v>
      </c>
      <c r="E893" s="12" t="s">
        <v>74</v>
      </c>
      <c r="F893" s="6" t="s">
        <v>85</v>
      </c>
      <c r="G893" s="6" t="s">
        <v>475</v>
      </c>
      <c r="H893" s="12" t="s">
        <v>34</v>
      </c>
      <c r="I893" s="6" t="s">
        <v>34</v>
      </c>
      <c r="J893" s="97">
        <f t="normal">IF(AE893="-","-",(AE893/AG893)*$AI$1)</f>
        <v>440.386994133439</v>
      </c>
      <c r="K893" s="97">
        <f t="normal">MAX(J893:J895)</f>
        <v>440.386994133439</v>
      </c>
      <c r="L893" s="71">
        <f t="normal">IF(A893=0,"",(K893-K894)/K894)</f>
        <v>0.0347185426286175</v>
      </c>
      <c r="M893" s="97">
        <f t="normal">IF(J893="-","-",AVERAGE(J893:J895))</f>
        <v>432.311424878194</v>
      </c>
      <c r="N893" s="97">
        <f t="normal">IF(AF893="-","-",(AF893/AG893)*$AI$1)</f>
        <v>329.884856318982</v>
      </c>
      <c r="O893" s="97">
        <f t="normal">MAX(N893:N895)</f>
        <v>329.884856318982</v>
      </c>
      <c r="P893" s="71">
        <f t="normal">IF(A893=0,"",(O893-O894)/O894)</f>
        <v>0.0969896082562585</v>
      </c>
      <c r="Q893" s="97">
        <f t="normal">IF(N893="-","-",AVERAGE(N893:N895))</f>
        <v>310.734016108183</v>
      </c>
      <c r="R893" s="71">
        <f t="normal">IF(Q893="-","-",Q893/M893)</f>
        <v>0.718773546629572</v>
      </c>
      <c r="S893" s="103">
        <v>5.24</v>
      </c>
      <c r="T893" s="104">
        <f t="normal">AVERAGE(S893:S895)*10</f>
        <v>51.8333333333333</v>
      </c>
      <c r="U893" s="103">
        <f t="normal">((LARGE(S893:S895,1))-(SMALL(S893:S895,1)))/(((LARGE(S893:S895,1))+(SMALL(S893:S895,1)))/2)*100</f>
        <v>2.31660231660232</v>
      </c>
      <c r="V893" s="103">
        <f t="shared" si="311"/>
        <v>71.25</v>
      </c>
      <c r="W893" s="104">
        <f t="normal">AVERAGE(V893:V895)*10</f>
        <v>710</v>
      </c>
      <c r="X893" s="103">
        <f t="normal">((LARGE(V893:V895,1))-(SMALL(V893:V895,1)))/(((LARGE(V893:V895,1))+(SMALL(V893:V895,1)))/2)*100</f>
        <v>0.873978009585572</v>
      </c>
      <c r="Y893" s="103">
        <v>28.75</v>
      </c>
      <c r="Z893" s="97" t="s">
        <v>34</v>
      </c>
      <c r="AA893" s="25" t="str">
        <f t="normal">IF(Z893="-","-",AVERAGE(Z893:Z895))</f>
        <v>-</v>
      </c>
      <c r="AB893" s="104" t="s">
        <v>34</v>
      </c>
      <c r="AC893" s="26" t="str">
        <f t="shared" ref="AC893" si="319">IF(AB893="-","-",AVERAGE(AB893:AB895))</f>
        <v>-</v>
      </c>
      <c r="AE893" s="114">
        <v>410.09</v>
      </c>
      <c r="AF893" s="114">
        <v>307.19</v>
      </c>
      <c r="AG893" s="135">
        <v>1.0057</v>
      </c>
    </row>
    <row r="894" spans="1:33">
      <c r="A894" s="70"/>
      <c r="B894" s="71" t="s">
        <v>535</v>
      </c>
      <c r="C894" s="82"/>
      <c r="D894" s="14"/>
      <c r="E894" s="14"/>
      <c r="F894" s="6"/>
      <c r="G894" s="6"/>
      <c r="H894" s="14"/>
      <c r="I894" s="6"/>
      <c r="J894" s="97">
        <f t="normal">IF(AE894="-","-",(AE894/AG893)*$AI$1)</f>
        <v>430.936859898578</v>
      </c>
      <c r="K894" s="97">
        <f t="normal">MIN(J893:J895)</f>
        <v>425.610420602565</v>
      </c>
      <c r="L894" s="71"/>
      <c r="M894" s="97"/>
      <c r="N894" s="97">
        <f t="normal">IF(AF894="-","-",(AF894/AG893)*$AI$1)</f>
        <v>300.718305657751</v>
      </c>
      <c r="O894" s="97">
        <f t="normal">MIN(N893:N895)</f>
        <v>300.718305657751</v>
      </c>
      <c r="P894" s="71"/>
      <c r="Q894" s="97"/>
      <c r="R894" s="71"/>
      <c r="S894" s="103">
        <v>5.19</v>
      </c>
      <c r="T894" s="104"/>
      <c r="U894" s="103"/>
      <c r="V894" s="103">
        <f t="shared" si="311"/>
        <v>71.12</v>
      </c>
      <c r="W894" s="104"/>
      <c r="X894" s="103"/>
      <c r="Y894" s="103">
        <v>28.88</v>
      </c>
      <c r="Z894" s="97" t="s">
        <v>34</v>
      </c>
      <c r="AA894" s="27"/>
      <c r="AB894" s="104" t="s">
        <v>34</v>
      </c>
      <c r="AC894" s="28"/>
      <c r="AE894" s="114">
        <v>401.29</v>
      </c>
      <c r="AF894" s="114">
        <v>280.03</v>
      </c>
      <c r="AG894" s="135"/>
    </row>
    <row r="895" spans="1:33">
      <c r="A895" s="70"/>
      <c r="B895" s="71" t="s">
        <v>535</v>
      </c>
      <c r="C895" s="84"/>
      <c r="D895" s="17"/>
      <c r="E895" s="17"/>
      <c r="F895" s="6"/>
      <c r="G895" s="6"/>
      <c r="H895" s="17"/>
      <c r="I895" s="6"/>
      <c r="J895" s="97">
        <f t="normal">IF(AE895="-","-",(AE895/AG893)*$AI$1)</f>
        <v>425.610420602565</v>
      </c>
      <c r="K895" s="97"/>
      <c r="L895" s="71"/>
      <c r="M895" s="97"/>
      <c r="N895" s="97">
        <f t="normal">IF(AF895="-","-",(AF895/AG893)*$AI$1)</f>
        <v>301.598886347817</v>
      </c>
      <c r="O895" s="97"/>
      <c r="P895" s="71"/>
      <c r="Q895" s="97"/>
      <c r="R895" s="71"/>
      <c r="S895" s="103">
        <v>5.12</v>
      </c>
      <c r="T895" s="104"/>
      <c r="U895" s="103"/>
      <c r="V895" s="103">
        <f t="shared" si="311"/>
        <v>70.63</v>
      </c>
      <c r="W895" s="104"/>
      <c r="X895" s="103"/>
      <c r="Y895" s="103">
        <v>29.37</v>
      </c>
      <c r="Z895" s="97" t="s">
        <v>34</v>
      </c>
      <c r="AA895" s="29"/>
      <c r="AB895" s="104" t="s">
        <v>34</v>
      </c>
      <c r="AC895" s="30"/>
      <c r="AE895" s="114">
        <v>396.33</v>
      </c>
      <c r="AF895" s="114">
        <v>280.85</v>
      </c>
      <c r="AG895" s="135"/>
    </row>
    <row r="896" spans="1:33">
      <c r="A896" s="70">
        <v>41765</v>
      </c>
      <c r="B896" s="71" t="s">
        <v>536</v>
      </c>
      <c r="C896" s="80" t="s">
        <v>520</v>
      </c>
      <c r="D896" s="12" t="s">
        <v>41</v>
      </c>
      <c r="E896" s="12" t="s">
        <v>74</v>
      </c>
      <c r="F896" s="6" t="s">
        <v>85</v>
      </c>
      <c r="G896" s="12" t="s">
        <v>523</v>
      </c>
      <c r="H896" s="12" t="s">
        <v>34</v>
      </c>
      <c r="I896" s="6" t="s">
        <v>34</v>
      </c>
      <c r="J896" s="97">
        <f t="normal">IF(AE896="-","-",(AE896/AG896)*$AI$1)</f>
        <v>417.008650691061</v>
      </c>
      <c r="K896" s="97">
        <f t="normal">MAX(J896:J898)</f>
        <v>419.682609127971</v>
      </c>
      <c r="L896" s="71">
        <f t="normal">IF(A896=0,"",(K896-K897)/K897)</f>
        <v>0.0412159641924655</v>
      </c>
      <c r="M896" s="97">
        <f t="normal">IF(J896="-","-",AVERAGE(J896:J898))</f>
        <v>413.253654171224</v>
      </c>
      <c r="N896" s="97">
        <f t="normal">IF(AF896="-","-",(AF896/AG896)*$AI$1)</f>
        <v>259.427662324749</v>
      </c>
      <c r="O896" s="97">
        <f t="normal">MAX(N896:N898)</f>
        <v>259.427662324749</v>
      </c>
      <c r="P896" s="71">
        <f t="normal">IF(A896=0,"",(O896-O897)/O897)</f>
        <v>0.296516932324371</v>
      </c>
      <c r="Q896" s="97">
        <f t="normal">IF(N896="-","-",AVERAGE(N896:N898))</f>
        <v>222.332305856617</v>
      </c>
      <c r="R896" s="71">
        <f t="normal">IF(Q896="-","-",Q896/M896)</f>
        <v>0.538004452259478</v>
      </c>
      <c r="S896" s="103">
        <v>16.95</v>
      </c>
      <c r="T896" s="104">
        <f t="normal">AVERAGE(S896:S898)*10</f>
        <v>174.4</v>
      </c>
      <c r="U896" s="103">
        <f t="normal">((LARGE(S896:S898,1))-(SMALL(S896:S898,1)))/(((LARGE(S896:S898,1))+(SMALL(S896:S898,1)))/2)*100</f>
        <v>6.83760683760683</v>
      </c>
      <c r="V896" s="103">
        <f t="shared" si="311"/>
        <v>86.88</v>
      </c>
      <c r="W896" s="104">
        <f t="normal">AVERAGE(V896:V898)*10</f>
        <v>862.133333333333</v>
      </c>
      <c r="X896" s="103">
        <f t="normal">((LARGE(V896:V898,1))-(SMALL(V896:V898,1)))/(((LARGE(V896:V898,1))+(SMALL(V896:V898,1)))/2)*100</f>
        <v>2.74802049371216</v>
      </c>
      <c r="Y896" s="103">
        <v>13.12</v>
      </c>
      <c r="Z896" s="97" t="s">
        <v>34</v>
      </c>
      <c r="AA896" s="25" t="str">
        <f t="normal">IF(Z896="-","-",AVERAGE(Z896:Z898))</f>
        <v>-</v>
      </c>
      <c r="AB896" s="104" t="s">
        <v>34</v>
      </c>
      <c r="AC896" s="26" t="str">
        <f t="shared" ref="AC896" si="320">IF(AB896="-","-",AVERAGE(AB896:AB898))</f>
        <v>-</v>
      </c>
      <c r="AE896" s="114">
        <v>388.32</v>
      </c>
      <c r="AF896" s="114">
        <v>241.58</v>
      </c>
      <c r="AG896" s="135">
        <v>1.0057</v>
      </c>
    </row>
    <row r="897" spans="1:33">
      <c r="A897" s="70"/>
      <c r="B897" s="71" t="s">
        <v>536</v>
      </c>
      <c r="C897" s="82"/>
      <c r="D897" s="14"/>
      <c r="E897" s="14"/>
      <c r="F897" s="6"/>
      <c r="G897" s="14"/>
      <c r="H897" s="14"/>
      <c r="I897" s="6"/>
      <c r="J897" s="97">
        <f t="normal">IF(AE897="-","-",(AE897/AG896)*$AI$1)</f>
        <v>419.682609127971</v>
      </c>
      <c r="K897" s="97">
        <f t="normal">MIN(J896:J898)</f>
        <v>403.069702694641</v>
      </c>
      <c r="L897" s="71"/>
      <c r="M897" s="97"/>
      <c r="N897" s="97">
        <f t="normal">IF(AF897="-","-",(AF897/AG896)*$AI$1)</f>
        <v>207.473401610818</v>
      </c>
      <c r="O897" s="97">
        <f t="normal">MIN(N896:N898)</f>
        <v>200.095853634285</v>
      </c>
      <c r="P897" s="71"/>
      <c r="Q897" s="97"/>
      <c r="R897" s="71"/>
      <c r="S897" s="103">
        <v>17.22</v>
      </c>
      <c r="T897" s="104"/>
      <c r="U897" s="103"/>
      <c r="V897" s="103">
        <f t="shared" si="311"/>
        <v>84.7</v>
      </c>
      <c r="W897" s="104"/>
      <c r="X897" s="103"/>
      <c r="Y897" s="103">
        <v>15.3</v>
      </c>
      <c r="Z897" s="97" t="s">
        <v>34</v>
      </c>
      <c r="AA897" s="27"/>
      <c r="AB897" s="104" t="s">
        <v>34</v>
      </c>
      <c r="AC897" s="28"/>
      <c r="AE897" s="114">
        <v>390.81</v>
      </c>
      <c r="AF897" s="114">
        <v>193.2</v>
      </c>
      <c r="AG897" s="135"/>
    </row>
    <row r="898" spans="1:33">
      <c r="A898" s="70"/>
      <c r="B898" s="71" t="s">
        <v>536</v>
      </c>
      <c r="C898" s="84"/>
      <c r="D898" s="17"/>
      <c r="E898" s="17"/>
      <c r="F898" s="6"/>
      <c r="G898" s="17"/>
      <c r="H898" s="17"/>
      <c r="I898" s="6"/>
      <c r="J898" s="97">
        <f t="normal">IF(AE898="-","-",(AE898/AG896)*$AI$1)</f>
        <v>403.069702694641</v>
      </c>
      <c r="K898" s="97"/>
      <c r="L898" s="71"/>
      <c r="M898" s="97"/>
      <c r="N898" s="97">
        <f t="normal">IF(AF898="-","-",(AF898/AG896)*$AI$1)</f>
        <v>200.095853634285</v>
      </c>
      <c r="O898" s="97"/>
      <c r="P898" s="71"/>
      <c r="Q898" s="97"/>
      <c r="R898" s="71"/>
      <c r="S898" s="103">
        <v>18.15</v>
      </c>
      <c r="T898" s="104"/>
      <c r="U898" s="103"/>
      <c r="V898" s="103">
        <f t="shared" si="311"/>
        <v>87.06</v>
      </c>
      <c r="W898" s="104"/>
      <c r="X898" s="103"/>
      <c r="Y898" s="103">
        <v>12.94</v>
      </c>
      <c r="Z898" s="97" t="s">
        <v>34</v>
      </c>
      <c r="AA898" s="29"/>
      <c r="AB898" s="104" t="s">
        <v>34</v>
      </c>
      <c r="AC898" s="30"/>
      <c r="AE898" s="114">
        <v>375.34</v>
      </c>
      <c r="AF898" s="114">
        <v>186.33</v>
      </c>
      <c r="AG898" s="135"/>
    </row>
    <row r="899" spans="1:33">
      <c r="A899" s="70">
        <v>41765</v>
      </c>
      <c r="B899" s="71" t="s">
        <v>537</v>
      </c>
      <c r="C899" s="80" t="s">
        <v>520</v>
      </c>
      <c r="D899" s="12" t="s">
        <v>41</v>
      </c>
      <c r="E899" s="12" t="s">
        <v>74</v>
      </c>
      <c r="F899" s="6" t="s">
        <v>85</v>
      </c>
      <c r="G899" s="12" t="s">
        <v>526</v>
      </c>
      <c r="H899" s="12" t="s">
        <v>34</v>
      </c>
      <c r="I899" s="6" t="s">
        <v>34</v>
      </c>
      <c r="J899" s="97">
        <f t="normal">IF(AE899="-","-",(AE899/AG899)*$AI$1)</f>
        <v>476.480063637268</v>
      </c>
      <c r="K899" s="97">
        <f t="normal">MAX(J899:J901)</f>
        <v>483.041463657154</v>
      </c>
      <c r="L899" s="71">
        <f t="normal">IF(A899=0,"",(K899-K900)/K900)</f>
        <v>0.0158999028841159</v>
      </c>
      <c r="M899" s="97">
        <f t="normal">IF(J899="-","-",AVERAGE(J899:J901))</f>
        <v>478.334294521229</v>
      </c>
      <c r="N899" s="97">
        <f t="normal">IF(AF899="-","-",(AF899/AG899)*$AI$1)</f>
        <v>369.757979516754</v>
      </c>
      <c r="O899" s="97">
        <f t="normal">MAX(N899:N901)</f>
        <v>390.440886944417</v>
      </c>
      <c r="P899" s="71">
        <f t="normal">IF(A899=0,"",(O899-O900)/O900)</f>
        <v>0.055936338289963</v>
      </c>
      <c r="Q899" s="97">
        <f t="normal">IF(N899="-","-",AVERAGE(N899:N901))</f>
        <v>382.49060355971</v>
      </c>
      <c r="R899" s="71">
        <f t="normal">IF(Q899="-","-",Q899/M899)</f>
        <v>0.799630316999431</v>
      </c>
      <c r="S899" s="103">
        <v>2.26</v>
      </c>
      <c r="T899" s="104">
        <f t="normal">AVERAGE(S899:S901)*10</f>
        <v>22.7</v>
      </c>
      <c r="U899" s="103">
        <f t="normal">((LARGE(S899:S901,1))-(SMALL(S899:S901,1)))/(((LARGE(S899:S901,1))+(SMALL(S899:S901,1)))/2)*100</f>
        <v>0.881057268722468</v>
      </c>
      <c r="V899" s="103">
        <f t="shared" si="311"/>
        <v>64.74</v>
      </c>
      <c r="W899" s="104">
        <f t="normal">AVERAGE(V899:V901)*10</f>
        <v>648.466666666667</v>
      </c>
      <c r="X899" s="103">
        <f t="normal">((LARGE(V899:V901,1))-(SMALL(V899:V901,1)))/(((LARGE(V899:V901,1))+(SMALL(V899:V901,1)))/2)*100</f>
        <v>0.416184971098238</v>
      </c>
      <c r="Y899" s="103">
        <v>35.26</v>
      </c>
      <c r="Z899" s="97" t="s">
        <v>34</v>
      </c>
      <c r="AA899" s="25" t="str">
        <f t="normal">IF(Z899="-","-",AVERAGE(Z899:Z901))</f>
        <v>-</v>
      </c>
      <c r="AB899" s="104" t="s">
        <v>34</v>
      </c>
      <c r="AC899" s="26" t="str">
        <f t="shared" ref="AC899" si="321">IF(AB899="-","-",AVERAGE(AB899:AB901))</f>
        <v>-</v>
      </c>
      <c r="AE899" s="114">
        <v>443.7</v>
      </c>
      <c r="AF899" s="114">
        <v>344.32</v>
      </c>
      <c r="AG899" s="135">
        <v>1.0057</v>
      </c>
    </row>
    <row r="900" spans="1:33">
      <c r="A900" s="70"/>
      <c r="B900" s="71" t="s">
        <v>537</v>
      </c>
      <c r="C900" s="82"/>
      <c r="D900" s="14"/>
      <c r="E900" s="14"/>
      <c r="F900" s="6"/>
      <c r="G900" s="14"/>
      <c r="H900" s="14"/>
      <c r="I900" s="6"/>
      <c r="J900" s="97">
        <f t="normal">IF(AE900="-","-",(AE900/AG899)*$AI$1)</f>
        <v>475.481356269265</v>
      </c>
      <c r="K900" s="97">
        <f t="normal">MIN(J899:J901)</f>
        <v>475.481356269265</v>
      </c>
      <c r="L900" s="71"/>
      <c r="M900" s="97"/>
      <c r="N900" s="97">
        <f t="normal">IF(AF900="-","-",(AF900/AG899)*$AI$1)</f>
        <v>387.272944217958</v>
      </c>
      <c r="O900" s="97">
        <f t="normal">MIN(N899:N901)</f>
        <v>369.757979516754</v>
      </c>
      <c r="P900" s="71"/>
      <c r="Q900" s="97"/>
      <c r="R900" s="71"/>
      <c r="S900" s="103">
        <v>2.27</v>
      </c>
      <c r="T900" s="104"/>
      <c r="U900" s="103"/>
      <c r="V900" s="103">
        <f t="shared" si="311"/>
        <v>65.01</v>
      </c>
      <c r="W900" s="104"/>
      <c r="X900" s="103"/>
      <c r="Y900" s="103">
        <v>34.99</v>
      </c>
      <c r="Z900" s="97" t="s">
        <v>34</v>
      </c>
      <c r="AA900" s="27"/>
      <c r="AB900" s="104" t="s">
        <v>34</v>
      </c>
      <c r="AC900" s="28"/>
      <c r="AE900" s="114">
        <v>442.77</v>
      </c>
      <c r="AF900" s="114">
        <v>360.63</v>
      </c>
      <c r="AG900" s="135"/>
    </row>
    <row r="901" spans="1:33">
      <c r="A901" s="70"/>
      <c r="B901" s="71" t="s">
        <v>537</v>
      </c>
      <c r="C901" s="84"/>
      <c r="D901" s="17"/>
      <c r="E901" s="17"/>
      <c r="F901" s="6"/>
      <c r="G901" s="17"/>
      <c r="H901" s="17"/>
      <c r="I901" s="6"/>
      <c r="J901" s="97">
        <f t="normal">IF(AE901="-","-",(AE901/AG899)*$AI$1)</f>
        <v>483.041463657154</v>
      </c>
      <c r="K901" s="97"/>
      <c r="L901" s="71"/>
      <c r="M901" s="97"/>
      <c r="N901" s="97">
        <f t="normal">IF(AF901="-","-",(AF901/AG899)*$AI$1)</f>
        <v>390.440886944417</v>
      </c>
      <c r="O901" s="97"/>
      <c r="P901" s="71"/>
      <c r="Q901" s="97"/>
      <c r="R901" s="71"/>
      <c r="S901" s="103">
        <v>2.28</v>
      </c>
      <c r="T901" s="104"/>
      <c r="U901" s="103"/>
      <c r="V901" s="103">
        <f t="shared" si="311"/>
        <v>64.79</v>
      </c>
      <c r="W901" s="104"/>
      <c r="X901" s="103"/>
      <c r="Y901" s="103">
        <v>35.21</v>
      </c>
      <c r="Z901" s="97" t="s">
        <v>34</v>
      </c>
      <c r="AA901" s="29"/>
      <c r="AB901" s="104" t="s">
        <v>34</v>
      </c>
      <c r="AC901" s="30"/>
      <c r="AE901" s="114">
        <v>449.81</v>
      </c>
      <c r="AF901" s="114">
        <v>363.58</v>
      </c>
      <c r="AG901" s="135"/>
    </row>
    <row r="902" spans="1:33" ht="15" customHeight="1">
      <c r="A902" s="73">
        <v>41765</v>
      </c>
      <c r="B902" s="74" t="s">
        <v>529</v>
      </c>
      <c r="C902" s="86" t="s">
        <v>520</v>
      </c>
      <c r="D902" s="87" t="s">
        <v>41</v>
      </c>
      <c r="E902" s="87" t="s">
        <v>74</v>
      </c>
      <c r="F902" s="9" t="s">
        <v>85</v>
      </c>
      <c r="G902" s="9" t="s">
        <v>523</v>
      </c>
      <c r="H902" s="87" t="s">
        <v>527</v>
      </c>
      <c r="I902" s="9" t="s">
        <v>34</v>
      </c>
      <c r="J902" s="98">
        <f t="normal">IF(AE902="-","-",(AE902/AG902)*$AI$1)</f>
        <v>64.0246594411852</v>
      </c>
      <c r="K902" s="98">
        <f t="normal">MAX(J902:J904)</f>
        <v>64.0246594411852</v>
      </c>
      <c r="L902" s="74">
        <f t="normal">IF(A902=0,"",(K902-K903)/K903)</f>
        <v>1.68316831683168</v>
      </c>
      <c r="M902" s="98">
        <f t="normal">IF(J902="-","-",AVERAGE(J902:J904))</f>
        <v>41.25126777369</v>
      </c>
      <c r="N902" s="98">
        <f t="normal">IF(AF902="-","-",(AF902/AG902)*$AI$1)</f>
        <v>126.953962414239</v>
      </c>
      <c r="O902" s="98">
        <f t="normal">MAX(N902:N904)</f>
        <v>126.953962414239</v>
      </c>
      <c r="P902" s="74">
        <f t="normal">IF(A902=0,"",(O902-O903)/O903)</f>
        <v>2.58242424242424</v>
      </c>
      <c r="Q902" s="98">
        <f t="normal">IF(N902="-","-",AVERAGE(N902:N904))</f>
        <v>74.903052600179</v>
      </c>
      <c r="R902" s="74">
        <f t="normal">IF(Q902="-","-",Q902/M902)</f>
        <v>1.81577577230128</v>
      </c>
      <c r="S902" s="105">
        <v>10.91</v>
      </c>
      <c r="T902" s="106">
        <f t="normal">AVERAGE(S902:S904)*10</f>
        <v>108.933333333333</v>
      </c>
      <c r="U902" s="105">
        <f t="normal">((LARGE(S902:S904,1))-(SMALL(S902:S904,1)))/(((LARGE(S902:S904,1))+(SMALL(S902:S904,1)))/2)*100</f>
        <v>0.826825907211758</v>
      </c>
      <c r="V902" s="105">
        <f t="shared" si="311"/>
        <v>85.02</v>
      </c>
      <c r="W902" s="106">
        <f t="normal">AVERAGE(V902:V904)*10</f>
        <v>852.9</v>
      </c>
      <c r="X902" s="105">
        <f t="normal">((LARGE(V902:V904,1))-(SMALL(V902:V904,1)))/(((LARGE(V902:V904,1))+(SMALL(V902:V904,1)))/2)*100</f>
        <v>1.48668422592919</v>
      </c>
      <c r="Y902" s="105">
        <v>14.98</v>
      </c>
      <c r="Z902" s="98" t="s">
        <v>34</v>
      </c>
      <c r="AA902" s="115" t="str">
        <f t="normal">IF(Z902="-","-",AVERAGE(Z902:Z904))</f>
        <v>-</v>
      </c>
      <c r="AB902" s="106" t="s">
        <v>34</v>
      </c>
      <c r="AC902" s="116" t="str">
        <f t="shared" ref="AC902" si="322">IF(AB902="-","-",AVERAGE(AB902:AB904))</f>
        <v>-</v>
      </c>
      <c r="AE902" s="114">
        <v>59.62</v>
      </c>
      <c r="AF902" s="114">
        <v>118.22</v>
      </c>
      <c r="AG902" s="135">
        <v>1.0057</v>
      </c>
    </row>
    <row r="903" spans="1:33">
      <c r="A903" s="73"/>
      <c r="B903" s="74" t="s">
        <v>529</v>
      </c>
      <c r="C903" s="89"/>
      <c r="D903" s="15"/>
      <c r="E903" s="15"/>
      <c r="F903" s="9"/>
      <c r="G903" s="9"/>
      <c r="H903" s="15"/>
      <c r="I903" s="9"/>
      <c r="J903" s="98">
        <f t="normal">IF(AE903="-","-",(AE903/AG902)*$AI$1)</f>
        <v>35.8675549368599</v>
      </c>
      <c r="K903" s="98">
        <f t="normal">MIN(J902:J904)</f>
        <v>23.8615889430248</v>
      </c>
      <c r="L903" s="74"/>
      <c r="M903" s="98"/>
      <c r="N903" s="98">
        <f t="normal">IF(AF903="-","-",(AF903/AG902)*$AI$1)</f>
        <v>62.3171920055683</v>
      </c>
      <c r="O903" s="98">
        <f t="normal">MIN(N902:N904)</f>
        <v>35.4380033807298</v>
      </c>
      <c r="P903" s="74"/>
      <c r="Q903" s="98"/>
      <c r="R903" s="74"/>
      <c r="S903" s="105">
        <v>10.93</v>
      </c>
      <c r="T903" s="106"/>
      <c r="U903" s="105"/>
      <c r="V903" s="105">
        <f t="shared" si="311"/>
        <v>86.06</v>
      </c>
      <c r="W903" s="106"/>
      <c r="X903" s="105"/>
      <c r="Y903" s="105">
        <v>13.94</v>
      </c>
      <c r="Z903" s="98" t="s">
        <v>34</v>
      </c>
      <c r="AA903" s="115"/>
      <c r="AB903" s="106" t="s">
        <v>34</v>
      </c>
      <c r="AC903" s="116"/>
      <c r="AE903" s="114">
        <v>33.4</v>
      </c>
      <c r="AF903" s="114">
        <v>58.03</v>
      </c>
      <c r="AG903" s="135"/>
    </row>
    <row r="904" spans="1:33">
      <c r="A904" s="73"/>
      <c r="B904" s="74" t="s">
        <v>529</v>
      </c>
      <c r="C904" s="91"/>
      <c r="D904" s="18"/>
      <c r="E904" s="18"/>
      <c r="F904" s="9"/>
      <c r="G904" s="9"/>
      <c r="H904" s="18"/>
      <c r="I904" s="9"/>
      <c r="J904" s="98">
        <f t="normal">IF(AE904="-","-",(AE904/AG902)*$AI$1)</f>
        <v>23.8615889430248</v>
      </c>
      <c r="K904" s="98"/>
      <c r="L904" s="74"/>
      <c r="M904" s="98"/>
      <c r="N904" s="98">
        <f t="normal">IF(AF904="-","-",(AF904/AG902)*$AI$1)</f>
        <v>35.4380033807298</v>
      </c>
      <c r="O904" s="98"/>
      <c r="P904" s="74"/>
      <c r="Q904" s="98"/>
      <c r="R904" s="74"/>
      <c r="S904" s="105">
        <v>10.84</v>
      </c>
      <c r="T904" s="106"/>
      <c r="U904" s="105"/>
      <c r="V904" s="105">
        <f t="shared" si="311"/>
        <v>84.79</v>
      </c>
      <c r="W904" s="106"/>
      <c r="X904" s="105"/>
      <c r="Y904" s="105">
        <v>15.21</v>
      </c>
      <c r="Z904" s="98" t="s">
        <v>34</v>
      </c>
      <c r="AA904" s="115"/>
      <c r="AB904" s="106" t="s">
        <v>34</v>
      </c>
      <c r="AC904" s="116"/>
      <c r="AE904" s="114">
        <v>22.22</v>
      </c>
      <c r="AF904" s="114">
        <v>33</v>
      </c>
      <c r="AG904" s="135"/>
    </row>
    <row r="905" spans="1:33" s="44" customFormat="1" ht="15" customHeight="1">
      <c r="A905" s="60">
        <v>41785</v>
      </c>
      <c r="B905" s="61" t="s">
        <v>538</v>
      </c>
      <c r="C905" s="62" t="s">
        <v>29</v>
      </c>
      <c r="D905" s="63" t="s">
        <v>30</v>
      </c>
      <c r="E905" s="63" t="s">
        <v>31</v>
      </c>
      <c r="F905" s="63" t="s">
        <v>32</v>
      </c>
      <c r="G905" s="63" t="s">
        <v>33</v>
      </c>
      <c r="H905" s="63" t="s">
        <v>34</v>
      </c>
      <c r="I905" s="63" t="s">
        <v>34</v>
      </c>
      <c r="J905" s="94">
        <f t="normal">IF(AE905="-","-",(AE905/AG905)*$AI$1)</f>
        <v>55.640036110172</v>
      </c>
      <c r="K905" s="94">
        <f t="normal">MAX(J905:J907)</f>
        <v>56.6152729959232</v>
      </c>
      <c r="L905" s="61">
        <f t="normal">IF(A905=0,"",(K905-K906)/K906)</f>
        <v>0.0559293438809102</v>
      </c>
      <c r="M905" s="94">
        <f t="normal">IF(J905="-","-",AVERAGE(J905:J907))</f>
        <v>55.2906148195287</v>
      </c>
      <c r="N905" s="94" t="str">
        <f t="normal">IF(AF905="-","-",(AF905/AG905)*$AI$1)</f>
        <v>-</v>
      </c>
      <c r="O905" s="94">
        <f t="normal">MAX(N905:N907)</f>
        <v>0</v>
      </c>
      <c r="P905" s="61" t="e">
        <v>#DIV/0!</v>
      </c>
      <c r="Q905" s="94" t="str">
        <f t="normal">IF(N905="-","-",AVERAGE(N905:N907))</f>
        <v>-</v>
      </c>
      <c r="R905" s="61" t="str">
        <f t="normal">IF(Q905="-","-",Q905/M905)</f>
        <v>-</v>
      </c>
      <c r="S905" s="101">
        <v>4.63</v>
      </c>
      <c r="T905" s="102">
        <f t="normal">AVERAGE(S905:S907)*10</f>
        <v>46.4666666666667</v>
      </c>
      <c r="U905" s="101">
        <f t="normal">((LARGE(S905:S907,1))-(SMALL(S905:S907,1)))/(((LARGE(S905:S907,1))+(SMALL(S905:S907,1)))/2)*100</f>
        <v>1.93340494092373</v>
      </c>
      <c r="V905" s="101">
        <f t="shared" si="311"/>
        <v>67.96</v>
      </c>
      <c r="W905" s="102">
        <f t="normal">AVERAGE(V905:V907)*10</f>
        <v>684</v>
      </c>
      <c r="X905" s="101">
        <f t="normal">((LARGE(V905:V907,1))-(SMALL(V905:V907,1)))/(((LARGE(V905:V907,1))+(SMALL(V905:V907,1)))/2)*100</f>
        <v>1.73583254321347</v>
      </c>
      <c r="Y905" s="101">
        <v>32.04</v>
      </c>
      <c r="Z905" s="94" t="s">
        <v>34</v>
      </c>
      <c r="AA905" s="111" t="str">
        <f t="normal">IF(Z905="-","-",AVERAGE(Z905:Z907))</f>
        <v>-</v>
      </c>
      <c r="AB905" s="102" t="s">
        <v>34</v>
      </c>
      <c r="AC905" s="112" t="str">
        <f t="shared" ref="AC905" si="323">IF(AB905="-","-",AVERAGE(AB905:AB907))</f>
        <v>-</v>
      </c>
      <c r="AD905" s="113"/>
      <c r="AE905" s="94">
        <v>51.8122077</v>
      </c>
      <c r="AF905" s="94" t="s">
        <v>34</v>
      </c>
      <c r="AG905" s="134">
        <v>1.0057</v>
      </c>
    </row>
    <row r="906" spans="1:33" s="44" customFormat="1" customHeight="0">
      <c r="A906" s="60"/>
      <c r="B906" s="61" t="s">
        <v>538</v>
      </c>
      <c r="C906" s="62"/>
      <c r="D906" s="63"/>
      <c r="E906" s="63"/>
      <c r="F906" s="63"/>
      <c r="G906" s="63"/>
      <c r="H906" s="63"/>
      <c r="I906" s="63"/>
      <c r="J906" s="94">
        <f t="normal">IF(AE906="-","-",(AE906/AG905)*$AI$1)</f>
        <v>56.6152729959232</v>
      </c>
      <c r="K906" s="94">
        <f t="normal">MIN(J905:J907)</f>
        <v>53.6165353524908</v>
      </c>
      <c r="L906" s="61"/>
      <c r="M906" s="94"/>
      <c r="N906" s="94" t="str">
        <f t="normal">IF(AF906="-","-",(AF906/AG905)*$AI$1)</f>
        <v>-</v>
      </c>
      <c r="O906" s="94">
        <f t="normal">MIN(N905:N907)</f>
        <v>0</v>
      </c>
      <c r="P906" s="61"/>
      <c r="Q906" s="94"/>
      <c r="R906" s="61"/>
      <c r="S906" s="101">
        <v>4.61</v>
      </c>
      <c r="T906" s="102"/>
      <c r="U906" s="101"/>
      <c r="V906" s="101">
        <f t="shared" si="311"/>
        <v>68.09</v>
      </c>
      <c r="W906" s="102"/>
      <c r="X906" s="101"/>
      <c r="Y906" s="101">
        <v>31.91</v>
      </c>
      <c r="Z906" s="94" t="s">
        <v>34</v>
      </c>
      <c r="AA906" s="111"/>
      <c r="AB906" s="102" t="s">
        <v>34</v>
      </c>
      <c r="AC906" s="112"/>
      <c r="AD906" s="113"/>
      <c r="AE906" s="94">
        <v>52.7203519</v>
      </c>
      <c r="AF906" s="94" t="s">
        <v>34</v>
      </c>
      <c r="AG906" s="134"/>
    </row>
    <row r="907" spans="1:33" s="44" customFormat="1" customHeight="0">
      <c r="A907" s="60"/>
      <c r="B907" s="61" t="s">
        <v>538</v>
      </c>
      <c r="C907" s="62"/>
      <c r="D907" s="63"/>
      <c r="E907" s="63"/>
      <c r="F907" s="63"/>
      <c r="G907" s="63"/>
      <c r="H907" s="63"/>
      <c r="I907" s="63"/>
      <c r="J907" s="94">
        <f t="normal">IF(AE907="-","-",(AE907/AG905)*$AI$1)</f>
        <v>53.6165353524908</v>
      </c>
      <c r="K907" s="94"/>
      <c r="L907" s="61"/>
      <c r="M907" s="94"/>
      <c r="N907" s="94" t="str">
        <f t="normal">IF(AF907="-","-",(AF907/AG905)*$AI$1)</f>
        <v>-</v>
      </c>
      <c r="O907" s="94"/>
      <c r="P907" s="61"/>
      <c r="Q907" s="94"/>
      <c r="R907" s="61"/>
      <c r="S907" s="101">
        <v>4.7</v>
      </c>
      <c r="T907" s="102"/>
      <c r="U907" s="101"/>
      <c r="V907" s="101">
        <f t="shared" si="311"/>
        <v>69.15</v>
      </c>
      <c r="W907" s="102"/>
      <c r="X907" s="101"/>
      <c r="Y907" s="101">
        <v>30.85</v>
      </c>
      <c r="Z907" s="94" t="s">
        <v>34</v>
      </c>
      <c r="AA907" s="111"/>
      <c r="AB907" s="102" t="s">
        <v>34</v>
      </c>
      <c r="AC907" s="112"/>
      <c r="AD907" s="113"/>
      <c r="AE907" s="94">
        <v>49.9279163</v>
      </c>
      <c r="AF907" s="94" t="s">
        <v>34</v>
      </c>
      <c r="AG907" s="134"/>
    </row>
    <row r="908" spans="1:33" s="44" customFormat="1" ht="15" customHeight="1">
      <c r="A908" s="60">
        <v>41785</v>
      </c>
      <c r="B908" s="61" t="s">
        <v>539</v>
      </c>
      <c r="C908" s="62" t="s">
        <v>29</v>
      </c>
      <c r="D908" s="63" t="s">
        <v>30</v>
      </c>
      <c r="E908" s="63" t="s">
        <v>31</v>
      </c>
      <c r="F908" s="63" t="s">
        <v>32</v>
      </c>
      <c r="G908" s="63" t="s">
        <v>33</v>
      </c>
      <c r="H908" s="63" t="s">
        <v>34</v>
      </c>
      <c r="I908" s="63" t="s">
        <v>34</v>
      </c>
      <c r="J908" s="94">
        <f t="normal">IF(AE908="-","-",(AE908/AG908)*$AI$1)</f>
        <v>55.8055651983693</v>
      </c>
      <c r="K908" s="94">
        <f t="normal">MAX(J908:J910)</f>
        <v>56.850226421398</v>
      </c>
      <c r="L908" s="61">
        <f t="normal">IF(A908=0,"",(K908-K909)/K909)</f>
        <v>0.0588290903606159</v>
      </c>
      <c r="M908" s="94">
        <f t="normal">IF(J908="-","-",AVERAGE(J908:J910))</f>
        <v>55.4491300467336</v>
      </c>
      <c r="N908" s="94" t="str">
        <f t="normal">IF(AF908="-","-",(AF908/AG908)*$AI$1)</f>
        <v>-</v>
      </c>
      <c r="O908" s="94">
        <f t="normal">MAX(N908:N910)</f>
        <v>0</v>
      </c>
      <c r="P908" s="61" t="e">
        <v>#DIV/0!</v>
      </c>
      <c r="Q908" s="94" t="str">
        <f t="normal">IF(N908="-","-",AVERAGE(N908:N910))</f>
        <v>-</v>
      </c>
      <c r="R908" s="61" t="str">
        <f t="normal">IF(Q908="-","-",Q908/M908)</f>
        <v>-</v>
      </c>
      <c r="S908" s="101">
        <v>4.04</v>
      </c>
      <c r="T908" s="102">
        <f t="normal">AVERAGE(S908:S910)*10</f>
        <v>40.5333333333333</v>
      </c>
      <c r="U908" s="101">
        <f t="normal">((LARGE(S908:S910,1))-(SMALL(S908:S910,1)))/(((LARGE(S908:S910,1))+(SMALL(S908:S910,1)))/2)*100</f>
        <v>0.73982737361283</v>
      </c>
      <c r="V908" s="101">
        <f t="shared" si="311"/>
        <v>64.2903</v>
      </c>
      <c r="W908" s="102">
        <f t="normal">AVERAGE(V908:V910)*10</f>
        <v>642.327666666667</v>
      </c>
      <c r="X908" s="101">
        <f t="normal">((LARGE(V908:V910,1))-(SMALL(V908:V910,1)))/(((LARGE(V908:V910,1))+(SMALL(V908:V910,1)))/2)*100</f>
        <v>0.300604323718145</v>
      </c>
      <c r="Y908" s="101">
        <v>35.7097</v>
      </c>
      <c r="Z908" s="94" t="s">
        <v>34</v>
      </c>
      <c r="AA908" s="111" t="str">
        <f t="normal">IF(Z908="-","-",AVERAGE(Z908:Z910))</f>
        <v>-</v>
      </c>
      <c r="AB908" s="102" t="s">
        <v>34</v>
      </c>
      <c r="AC908" s="112" t="str">
        <f t="shared" ref="AC908" si="324">IF(AB908="-","-",AVERAGE(AB908:AB910))</f>
        <v>-</v>
      </c>
      <c r="AD908" s="113"/>
      <c r="AE908" s="94">
        <v>51.966349</v>
      </c>
      <c r="AF908" s="94" t="s">
        <v>34</v>
      </c>
      <c r="AG908" s="134">
        <v>1.0057</v>
      </c>
    </row>
    <row r="909" spans="1:33" s="44" customFormat="1" customHeight="0">
      <c r="A909" s="60"/>
      <c r="B909" s="61" t="s">
        <v>539</v>
      </c>
      <c r="C909" s="62"/>
      <c r="D909" s="63"/>
      <c r="E909" s="63"/>
      <c r="F909" s="63"/>
      <c r="G909" s="63"/>
      <c r="H909" s="63"/>
      <c r="I909" s="63"/>
      <c r="J909" s="94">
        <f t="normal">IF(AE909="-","-",(AE909/AG908)*$AI$1)</f>
        <v>56.850226421398</v>
      </c>
      <c r="K909" s="94">
        <f t="normal">MIN(J908:J910)</f>
        <v>53.6915985204335</v>
      </c>
      <c r="L909" s="61"/>
      <c r="M909" s="94"/>
      <c r="N909" s="94" t="str">
        <f t="normal">IF(AF909="-","-",(AF909/AG908)*$AI$1)</f>
        <v>-</v>
      </c>
      <c r="O909" s="94">
        <f t="normal">MIN(N908:N910)</f>
        <v>0</v>
      </c>
      <c r="P909" s="61"/>
      <c r="Q909" s="94"/>
      <c r="R909" s="61"/>
      <c r="S909" s="101">
        <v>4.07</v>
      </c>
      <c r="T909" s="102"/>
      <c r="U909" s="101"/>
      <c r="V909" s="101">
        <f t="shared" si="311"/>
        <v>64.1075</v>
      </c>
      <c r="W909" s="102"/>
      <c r="X909" s="101"/>
      <c r="Y909" s="101">
        <v>35.8925</v>
      </c>
      <c r="Z909" s="94" t="s">
        <v>34</v>
      </c>
      <c r="AA909" s="111"/>
      <c r="AB909" s="102" t="s">
        <v>34</v>
      </c>
      <c r="AC909" s="112"/>
      <c r="AD909" s="113"/>
      <c r="AE909" s="94">
        <v>52.9391414</v>
      </c>
      <c r="AF909" s="94" t="s">
        <v>34</v>
      </c>
      <c r="AG909" s="134"/>
    </row>
    <row r="910" spans="1:33" s="44" customFormat="1" customHeight="0">
      <c r="A910" s="60"/>
      <c r="B910" s="61" t="s">
        <v>539</v>
      </c>
      <c r="C910" s="62"/>
      <c r="D910" s="63"/>
      <c r="E910" s="63"/>
      <c r="F910" s="63"/>
      <c r="G910" s="63"/>
      <c r="H910" s="63"/>
      <c r="I910" s="63"/>
      <c r="J910" s="94">
        <f t="normal">IF(AE910="-","-",(AE910/AG908)*$AI$1)</f>
        <v>53.6915985204335</v>
      </c>
      <c r="K910" s="94"/>
      <c r="L910" s="61"/>
      <c r="M910" s="94"/>
      <c r="N910" s="94" t="str">
        <f t="normal">IF(AF910="-","-",(AF910/AG908)*$AI$1)</f>
        <v>-</v>
      </c>
      <c r="O910" s="94"/>
      <c r="P910" s="61"/>
      <c r="Q910" s="94"/>
      <c r="R910" s="61"/>
      <c r="S910" s="101">
        <v>4.05</v>
      </c>
      <c r="T910" s="102"/>
      <c r="U910" s="101"/>
      <c r="V910" s="101">
        <f t="shared" si="311"/>
        <v>64.3005</v>
      </c>
      <c r="W910" s="102"/>
      <c r="X910" s="101"/>
      <c r="Y910" s="101">
        <v>35.6995</v>
      </c>
      <c r="Z910" s="94" t="s">
        <v>34</v>
      </c>
      <c r="AA910" s="111"/>
      <c r="AB910" s="102" t="s">
        <v>34</v>
      </c>
      <c r="AC910" s="112"/>
      <c r="AD910" s="113"/>
      <c r="AE910" s="94">
        <v>49.9978154</v>
      </c>
      <c r="AF910" s="94" t="s">
        <v>34</v>
      </c>
      <c r="AG910" s="134"/>
    </row>
    <row r="911" spans="1:33" s="44" customFormat="1" ht="15" customHeight="1">
      <c r="A911" s="60">
        <v>41785</v>
      </c>
      <c r="B911" s="61" t="s">
        <v>540</v>
      </c>
      <c r="C911" s="62" t="s">
        <v>29</v>
      </c>
      <c r="D911" s="63" t="s">
        <v>30</v>
      </c>
      <c r="E911" s="63" t="s">
        <v>31</v>
      </c>
      <c r="F911" s="63" t="s">
        <v>37</v>
      </c>
      <c r="G911" s="63" t="s">
        <v>140</v>
      </c>
      <c r="H911" s="63" t="s">
        <v>34</v>
      </c>
      <c r="I911" s="63" t="s">
        <v>34</v>
      </c>
      <c r="J911" s="94">
        <f t="normal">IF(AE911="-","-",(AE911/AG911)*$AI$1)</f>
        <v>610.135030327135</v>
      </c>
      <c r="K911" s="94">
        <f t="normal">MAX(J911:J913)</f>
        <v>629.314507308343</v>
      </c>
      <c r="L911" s="61">
        <f t="normal">IF(A911=0,"",(K911-K912)/K912)</f>
        <v>0.0314348070965925</v>
      </c>
      <c r="M911" s="94">
        <f t="normal">IF(J911="-","-",AVERAGE(J911:J913))</f>
        <v>622.488217162176</v>
      </c>
      <c r="N911" s="94">
        <f t="normal">IF(AF911="-","-",(AF911/AG911)*$AI$1)</f>
        <v>386.048722282987</v>
      </c>
      <c r="O911" s="94">
        <f t="normal">MAX(N911:N913)</f>
        <v>386.048722282987</v>
      </c>
      <c r="P911" s="61">
        <f t="normal">IF(A911=0,"",(O911-O912)/O912)</f>
        <v>0.185848589807026</v>
      </c>
      <c r="Q911" s="94">
        <f t="normal">IF(N911="-","-",AVERAGE(N911:N913))</f>
        <v>348.656259321865</v>
      </c>
      <c r="R911" s="61">
        <f t="normal">IF(Q911="-","-",Q911/M911)</f>
        <v>0.560100978153986</v>
      </c>
      <c r="S911" s="101">
        <v>94.6</v>
      </c>
      <c r="T911" s="102">
        <f t="normal">AVERAGE(S911:S913)*10</f>
        <v>946.433333333333</v>
      </c>
      <c r="U911" s="101">
        <f t="normal">((LARGE(S911:S913,1))-(SMALL(S911:S913,1)))/(((LARGE(S911:S913,1))+(SMALL(S911:S913,1)))/2)*100</f>
        <v>0.0950921865920053</v>
      </c>
      <c r="V911" s="101">
        <f t="shared" si="311"/>
        <v>99.99</v>
      </c>
      <c r="W911" s="102">
        <f t="normal">AVERAGE(V911:V913)*10</f>
        <v>999.9</v>
      </c>
      <c r="X911" s="101">
        <f t="normal">((LARGE(V911:V913,1))-(SMALL(V911:V913,1)))/(((LARGE(V911:V913,1))+(SMALL(V911:V913,1)))/2)*100</f>
        <v>0</v>
      </c>
      <c r="Y911" s="101">
        <v>0.01</v>
      </c>
      <c r="Z911" s="94" t="s">
        <v>34</v>
      </c>
      <c r="AA911" s="111" t="str">
        <f t="normal">IF(Z911="-","-",AVERAGE(Z911:Z913))</f>
        <v>-</v>
      </c>
      <c r="AB911" s="102" t="s">
        <v>34</v>
      </c>
      <c r="AC911" s="112" t="str">
        <f t="shared" ref="AC911" si="325">IF(AB911="-","-",AVERAGE(AB911:AB913))</f>
        <v>-</v>
      </c>
      <c r="AD911" s="113"/>
      <c r="AE911" s="94">
        <v>568.16</v>
      </c>
      <c r="AF911" s="94">
        <v>359.49</v>
      </c>
      <c r="AG911" s="134">
        <v>1.0057</v>
      </c>
    </row>
    <row r="912" spans="1:33" s="44" customFormat="1" customHeight="0">
      <c r="A912" s="60"/>
      <c r="B912" s="61" t="s">
        <v>540</v>
      </c>
      <c r="C912" s="62"/>
      <c r="D912" s="63"/>
      <c r="E912" s="63"/>
      <c r="F912" s="63"/>
      <c r="G912" s="63"/>
      <c r="H912" s="63"/>
      <c r="I912" s="63"/>
      <c r="J912" s="94">
        <f t="normal">IF(AE912="-","-",(AE912/AG911)*$AI$1)</f>
        <v>628.015113851049</v>
      </c>
      <c r="K912" s="94">
        <f t="normal">MIN(J911:J913)</f>
        <v>610.135030327135</v>
      </c>
      <c r="L912" s="61"/>
      <c r="M912" s="94"/>
      <c r="N912" s="94">
        <f t="normal">IF(AF912="-","-",(AF912/AG911)*$AI$1)</f>
        <v>334.373670080541</v>
      </c>
      <c r="O912" s="94">
        <f t="normal">MIN(N911:N913)</f>
        <v>325.546385602068</v>
      </c>
      <c r="P912" s="61"/>
      <c r="Q912" s="94"/>
      <c r="R912" s="61"/>
      <c r="S912" s="101">
        <v>94.69</v>
      </c>
      <c r="T912" s="102"/>
      <c r="U912" s="101"/>
      <c r="V912" s="101">
        <f t="shared" si="311"/>
        <v>99.99</v>
      </c>
      <c r="W912" s="102"/>
      <c r="X912" s="101"/>
      <c r="Y912" s="101">
        <v>0.01</v>
      </c>
      <c r="Z912" s="94" t="s">
        <v>34</v>
      </c>
      <c r="AA912" s="111"/>
      <c r="AB912" s="102" t="s">
        <v>34</v>
      </c>
      <c r="AC912" s="112"/>
      <c r="AD912" s="113"/>
      <c r="AE912" s="94">
        <v>584.81</v>
      </c>
      <c r="AF912" s="94">
        <v>311.37</v>
      </c>
      <c r="AG912" s="134"/>
    </row>
    <row r="913" spans="1:33" s="44" customFormat="1" customHeight="0">
      <c r="A913" s="60"/>
      <c r="B913" s="61" t="s">
        <v>540</v>
      </c>
      <c r="C913" s="62"/>
      <c r="D913" s="63"/>
      <c r="E913" s="63"/>
      <c r="F913" s="63"/>
      <c r="G913" s="63"/>
      <c r="H913" s="63"/>
      <c r="I913" s="63"/>
      <c r="J913" s="94">
        <f t="normal">IF(AE913="-","-",(AE913/AG911)*$AI$1)</f>
        <v>629.314507308343</v>
      </c>
      <c r="K913" s="94"/>
      <c r="L913" s="61"/>
      <c r="M913" s="94"/>
      <c r="N913" s="94">
        <f t="normal">IF(AF913="-","-",(AF913/AG911)*$AI$1)</f>
        <v>325.546385602068</v>
      </c>
      <c r="O913" s="94"/>
      <c r="P913" s="61"/>
      <c r="Q913" s="94"/>
      <c r="R913" s="61"/>
      <c r="S913" s="101">
        <v>94.64</v>
      </c>
      <c r="T913" s="102"/>
      <c r="U913" s="101"/>
      <c r="V913" s="101">
        <f t="shared" si="311"/>
        <v>99.99</v>
      </c>
      <c r="W913" s="102"/>
      <c r="X913" s="101"/>
      <c r="Y913" s="101">
        <v>0.01</v>
      </c>
      <c r="Z913" s="94" t="s">
        <v>34</v>
      </c>
      <c r="AA913" s="111"/>
      <c r="AB913" s="102" t="s">
        <v>34</v>
      </c>
      <c r="AC913" s="112"/>
      <c r="AD913" s="113"/>
      <c r="AE913" s="94">
        <v>586.02</v>
      </c>
      <c r="AF913" s="94">
        <v>303.15</v>
      </c>
      <c r="AG913" s="134"/>
    </row>
    <row r="914" spans="1:33" s="44" customFormat="1" ht="15" customHeight="1">
      <c r="A914" s="60">
        <v>41785</v>
      </c>
      <c r="B914" s="61" t="s">
        <v>541</v>
      </c>
      <c r="C914" s="62" t="s">
        <v>29</v>
      </c>
      <c r="D914" s="63" t="s">
        <v>30</v>
      </c>
      <c r="E914" s="63" t="s">
        <v>31</v>
      </c>
      <c r="F914" s="63" t="s">
        <v>37</v>
      </c>
      <c r="G914" s="63" t="s">
        <v>140</v>
      </c>
      <c r="H914" s="63" t="s">
        <v>34</v>
      </c>
      <c r="I914" s="63" t="s">
        <v>542</v>
      </c>
      <c r="J914" s="94">
        <f t="normal">IF(AE914="-","-",(AE914/AG914)*$AI$1)</f>
        <v>611.756587451526</v>
      </c>
      <c r="K914" s="94">
        <f t="normal">MAX(J914:J916)</f>
        <v>647.033508998707</v>
      </c>
      <c r="L914" s="61">
        <f t="normal">IF(A914=0,"",(K914-K915)/K915)</f>
        <v>0.0576649639264837</v>
      </c>
      <c r="M914" s="94">
        <f t="normal">IF(J914="-","-",AVERAGE(J914:J916))</f>
        <v>630.119916476086</v>
      </c>
      <c r="N914" s="94">
        <f t="normal">IF(AF914="-","-",(AF914/AG914)*$AI$1)</f>
        <v>325.975937158198</v>
      </c>
      <c r="O914" s="94">
        <f t="normal">MAX(N914:N916)</f>
        <v>409.598886347817</v>
      </c>
      <c r="P914" s="61">
        <f t="normal">IF(A914=0,"",(O914-O915)/O915)</f>
        <v>0.256531049250535</v>
      </c>
      <c r="Q914" s="94">
        <f t="normal">IF(N914="-","-",AVERAGE(N914:N916))</f>
        <v>354.097245699513</v>
      </c>
      <c r="R914" s="61">
        <f t="normal">IF(Q914="-","-",Q914/M914)</f>
        <v>0.561952156154314</v>
      </c>
      <c r="S914" s="101">
        <v>96.2</v>
      </c>
      <c r="T914" s="102">
        <f t="normal">AVERAGE(S914:S916)*10</f>
        <v>962.366666666667</v>
      </c>
      <c r="U914" s="101">
        <v>0.114279777673886</v>
      </c>
      <c r="V914" s="101" t="s">
        <v>34</v>
      </c>
      <c r="W914" s="102" t="e">
        <v>#DIV/0!</v>
      </c>
      <c r="X914" s="101" t="e">
        <v>#NUM!</v>
      </c>
      <c r="Y914" s="101" t="s">
        <v>34</v>
      </c>
      <c r="Z914" s="94" t="s">
        <v>34</v>
      </c>
      <c r="AA914" s="111" t="str">
        <f t="normal">IF(Z914="-","-",AVERAGE(Z914:Z916))</f>
        <v>-</v>
      </c>
      <c r="AB914" s="102" t="s">
        <v>34</v>
      </c>
      <c r="AC914" s="112" t="str">
        <f t="shared" ref="AC914" si="326">IF(AB914="-","-",AVERAGE(AB914:AB916))</f>
        <v>-</v>
      </c>
      <c r="AD914" s="113"/>
      <c r="AE914" s="94">
        <v>569.67</v>
      </c>
      <c r="AF914" s="94">
        <v>303.55</v>
      </c>
      <c r="AG914" s="134">
        <v>1.0057</v>
      </c>
    </row>
    <row r="915" spans="1:33" s="44" customFormat="1" customHeight="0">
      <c r="A915" s="60"/>
      <c r="B915" s="61" t="s">
        <v>541</v>
      </c>
      <c r="C915" s="62"/>
      <c r="D915" s="63"/>
      <c r="E915" s="63"/>
      <c r="F915" s="63"/>
      <c r="G915" s="63"/>
      <c r="H915" s="63"/>
      <c r="I915" s="63"/>
      <c r="J915" s="94">
        <f t="normal">IF(AE915="-","-",(AE915/AG914)*$AI$1)</f>
        <v>647.033508998707</v>
      </c>
      <c r="K915" s="94">
        <f t="normal">MIN(J914:J916)</f>
        <v>611.756587451526</v>
      </c>
      <c r="L915" s="61"/>
      <c r="M915" s="94"/>
      <c r="N915" s="94">
        <f t="normal">IF(AF915="-","-",(AF915/AG914)*$AI$1)</f>
        <v>409.598886347817</v>
      </c>
      <c r="O915" s="94">
        <f t="normal">MIN(N914:N916)</f>
        <v>325.975937158198</v>
      </c>
      <c r="P915" s="61"/>
      <c r="Q915" s="94"/>
      <c r="R915" s="61"/>
      <c r="S915" s="101">
        <v>96.31</v>
      </c>
      <c r="T915" s="102"/>
      <c r="U915" s="101"/>
      <c r="V915" s="101" t="s">
        <v>34</v>
      </c>
      <c r="W915" s="102"/>
      <c r="X915" s="101"/>
      <c r="Y915" s="101" t="s">
        <v>34</v>
      </c>
      <c r="Z915" s="94" t="s">
        <v>34</v>
      </c>
      <c r="AA915" s="111"/>
      <c r="AB915" s="102" t="s">
        <v>34</v>
      </c>
      <c r="AC915" s="112"/>
      <c r="AD915" s="113"/>
      <c r="AE915" s="94">
        <v>602.52</v>
      </c>
      <c r="AF915" s="94">
        <v>381.42</v>
      </c>
      <c r="AG915" s="134"/>
    </row>
    <row r="916" spans="1:33" s="44" customFormat="1" customHeight="0">
      <c r="A916" s="60"/>
      <c r="B916" s="61" t="s">
        <v>541</v>
      </c>
      <c r="C916" s="62"/>
      <c r="D916" s="63"/>
      <c r="E916" s="63"/>
      <c r="F916" s="63"/>
      <c r="G916" s="63"/>
      <c r="H916" s="63"/>
      <c r="I916" s="63"/>
      <c r="J916" s="94">
        <f t="normal">IF(AE916="-","-",(AE916/AG914)*$AI$1)</f>
        <v>631.569652978025</v>
      </c>
      <c r="K916" s="94"/>
      <c r="L916" s="61"/>
      <c r="M916" s="94"/>
      <c r="N916" s="94">
        <f t="normal">IF(AF916="-","-",(AF916/AG914)*$AI$1)</f>
        <v>326.716913592523</v>
      </c>
      <c r="O916" s="94"/>
      <c r="P916" s="61"/>
      <c r="Q916" s="94"/>
      <c r="R916" s="61"/>
      <c r="S916" s="101">
        <v>96.2</v>
      </c>
      <c r="T916" s="102"/>
      <c r="U916" s="101"/>
      <c r="V916" s="101" t="s">
        <v>34</v>
      </c>
      <c r="W916" s="102"/>
      <c r="X916" s="101"/>
      <c r="Y916" s="101" t="s">
        <v>34</v>
      </c>
      <c r="Z916" s="94" t="s">
        <v>34</v>
      </c>
      <c r="AA916" s="111"/>
      <c r="AB916" s="102" t="s">
        <v>34</v>
      </c>
      <c r="AC916" s="112"/>
      <c r="AD916" s="113"/>
      <c r="AE916" s="94">
        <v>588.12</v>
      </c>
      <c r="AF916" s="94">
        <v>304.24</v>
      </c>
      <c r="AG916" s="134"/>
    </row>
    <row r="917" spans="1:33" s="44" customFormat="1" ht="15" customHeight="1">
      <c r="A917" s="60">
        <v>41785</v>
      </c>
      <c r="B917" s="61" t="s">
        <v>543</v>
      </c>
      <c r="C917" s="62" t="s">
        <v>29</v>
      </c>
      <c r="D917" s="63" t="s">
        <v>30</v>
      </c>
      <c r="E917" s="63" t="s">
        <v>31</v>
      </c>
      <c r="F917" s="63" t="s">
        <v>37</v>
      </c>
      <c r="G917" s="63" t="s">
        <v>140</v>
      </c>
      <c r="H917" s="63" t="s">
        <v>34</v>
      </c>
      <c r="I917" s="63" t="s">
        <v>544</v>
      </c>
      <c r="J917" s="94">
        <f t="normal">IF(AE917="-","-",(AE917/AG917)*$AI$1)</f>
        <v>640.450631401014</v>
      </c>
      <c r="K917" s="94">
        <f t="normal">MAX(J917:J919)</f>
        <v>640.450631401014</v>
      </c>
      <c r="L917" s="61">
        <f t="normal">IF(A917=0,"",(K917-K918)/K918)</f>
        <v>0.0679762906720629</v>
      </c>
      <c r="M917" s="94">
        <f t="normal">IF(J917="-","-",AVERAGE(J917:J919))</f>
        <v>622.341453713831</v>
      </c>
      <c r="N917" s="94">
        <f t="normal">IF(AF917="-","-",(AF917/AG917)*$AI$1)</f>
        <v>382.343840111365</v>
      </c>
      <c r="O917" s="94">
        <f t="normal">MAX(N917:N919)</f>
        <v>382.52639952272</v>
      </c>
      <c r="P917" s="61">
        <f t="normal">IF(A917=0,"",(O917-O918)/O918)</f>
        <v>0.148656928186772</v>
      </c>
      <c r="Q917" s="94">
        <f t="normal">IF(N917="-","-",AVERAGE(N917:N919))</f>
        <v>365.963607437606</v>
      </c>
      <c r="R917" s="61">
        <f t="normal">IF(Q917="-","-",Q917/M917)</f>
        <v>0.588043115646102</v>
      </c>
      <c r="S917" s="101">
        <v>95.98</v>
      </c>
      <c r="T917" s="102">
        <f t="normal">AVERAGE(S917:S919)*10</f>
        <v>960.2</v>
      </c>
      <c r="U917" s="101">
        <f t="normal">((LARGE(S917:S919,1))-(SMALL(S917:S919,1)))/(((LARGE(S917:S919,1))+(SMALL(S917:S919,1)))/2)*100</f>
        <v>0.0833159758383652</v>
      </c>
      <c r="V917" s="101">
        <f t="normal">100-Y917</f>
        <v>99.958</v>
      </c>
      <c r="W917" s="102">
        <f t="normal">AVERAGE(V917:V919)*10</f>
        <v>999.58</v>
      </c>
      <c r="X917" s="101">
        <f t="normal">((LARGE(V917:V919,1))-(SMALL(V917:V919,1)))/(((LARGE(V917:V919,1))+(SMALL(V917:V919,1)))/2)*100</f>
        <v>0</v>
      </c>
      <c r="Y917" s="101">
        <v>0.042</v>
      </c>
      <c r="Z917" s="94" t="s">
        <v>34</v>
      </c>
      <c r="AA917" s="111" t="str">
        <f t="normal">IF(Z917="-","-",AVERAGE(Z917:Z919))</f>
        <v>-</v>
      </c>
      <c r="AB917" s="102" t="s">
        <v>34</v>
      </c>
      <c r="AC917" s="112" t="str">
        <f t="shared" ref="AC917" si="327">IF(AB917="-","-",AVERAGE(AB917:AB919))</f>
        <v>-</v>
      </c>
      <c r="AD917" s="113"/>
      <c r="AE917" s="94">
        <v>596.39</v>
      </c>
      <c r="AF917" s="94">
        <v>356.04</v>
      </c>
      <c r="AG917" s="134">
        <v>1.0057</v>
      </c>
    </row>
    <row r="918" spans="1:33" s="44" customFormat="1" customHeight="0">
      <c r="A918" s="60"/>
      <c r="B918" s="61" t="s">
        <v>543</v>
      </c>
      <c r="C918" s="62"/>
      <c r="D918" s="63"/>
      <c r="E918" s="63"/>
      <c r="F918" s="63"/>
      <c r="G918" s="63"/>
      <c r="H918" s="63"/>
      <c r="I918" s="63"/>
      <c r="J918" s="94">
        <f t="normal">IF(AE918="-","-",(AE918/AG917)*$AI$1)</f>
        <v>599.686188724272</v>
      </c>
      <c r="K918" s="94">
        <f t="normal">MIN(J917:J919)</f>
        <v>599.686188724272</v>
      </c>
      <c r="L918" s="61"/>
      <c r="M918" s="94"/>
      <c r="N918" s="94">
        <f t="normal">IF(AF918="-","-",(AF918/AG917)*$AI$1)</f>
        <v>333.020582678731</v>
      </c>
      <c r="O918" s="94">
        <f t="normal">MIN(N917:N919)</f>
        <v>333.020582678731</v>
      </c>
      <c r="P918" s="61"/>
      <c r="Q918" s="94"/>
      <c r="R918" s="61"/>
      <c r="S918" s="101">
        <v>96.06</v>
      </c>
      <c r="T918" s="102"/>
      <c r="U918" s="101"/>
      <c r="V918" s="101" t="s">
        <v>34</v>
      </c>
      <c r="W918" s="102"/>
      <c r="X918" s="101"/>
      <c r="Y918" s="101" t="s">
        <v>34</v>
      </c>
      <c r="Z918" s="94" t="s">
        <v>34</v>
      </c>
      <c r="AA918" s="111"/>
      <c r="AB918" s="102" t="s">
        <v>34</v>
      </c>
      <c r="AC918" s="112"/>
      <c r="AD918" s="113"/>
      <c r="AE918" s="94">
        <v>558.43</v>
      </c>
      <c r="AF918" s="94">
        <v>310.11</v>
      </c>
      <c r="AG918" s="134"/>
    </row>
    <row r="919" spans="1:33" s="44" customFormat="1" customHeight="0">
      <c r="A919" s="60"/>
      <c r="B919" s="61" t="s">
        <v>543</v>
      </c>
      <c r="C919" s="62"/>
      <c r="D919" s="63"/>
      <c r="E919" s="63"/>
      <c r="F919" s="63"/>
      <c r="G919" s="63"/>
      <c r="H919" s="63"/>
      <c r="I919" s="63"/>
      <c r="J919" s="94">
        <f t="normal">IF(AE919="-","-",(AE919/AG917)*$AI$1)</f>
        <v>626.887541016208</v>
      </c>
      <c r="K919" s="94"/>
      <c r="L919" s="61"/>
      <c r="M919" s="94"/>
      <c r="N919" s="94">
        <f t="normal">IF(AF919="-","-",(AF919/AG917)*$AI$1)</f>
        <v>382.52639952272</v>
      </c>
      <c r="O919" s="94"/>
      <c r="P919" s="61"/>
      <c r="Q919" s="94"/>
      <c r="R919" s="61"/>
      <c r="S919" s="101">
        <v>96.02</v>
      </c>
      <c r="T919" s="102"/>
      <c r="U919" s="101"/>
      <c r="V919" s="101">
        <f t="normal">100-Y919</f>
        <v>99.958</v>
      </c>
      <c r="W919" s="102"/>
      <c r="X919" s="101"/>
      <c r="Y919" s="101">
        <v>0.042</v>
      </c>
      <c r="Z919" s="94" t="s">
        <v>34</v>
      </c>
      <c r="AA919" s="111"/>
      <c r="AB919" s="102" t="s">
        <v>34</v>
      </c>
      <c r="AC919" s="112"/>
      <c r="AD919" s="113"/>
      <c r="AE919" s="94">
        <v>583.76</v>
      </c>
      <c r="AF919" s="94">
        <v>356.21</v>
      </c>
      <c r="AG919" s="134"/>
    </row>
    <row r="920" spans="1:33" ht="15" customHeight="1">
      <c r="A920" s="70">
        <v>41785</v>
      </c>
      <c r="B920" s="71">
        <v>37</v>
      </c>
      <c r="C920" s="80" t="s">
        <v>545</v>
      </c>
      <c r="D920" s="12" t="s">
        <v>335</v>
      </c>
      <c r="E920" s="12" t="s">
        <v>460</v>
      </c>
      <c r="F920" s="6" t="s">
        <v>461</v>
      </c>
      <c r="G920" s="6" t="s">
        <v>89</v>
      </c>
      <c r="H920" s="12" t="s">
        <v>546</v>
      </c>
      <c r="I920" s="6" t="s">
        <v>34</v>
      </c>
      <c r="J920" s="97">
        <f t="normal">IF(AE920="-","-",(AE920/AG920)*$AI$1)</f>
        <v>249.612409267177</v>
      </c>
      <c r="K920" s="97">
        <f t="normal">MAX(J920:J922)</f>
        <v>249.612409267177</v>
      </c>
      <c r="L920" s="71">
        <f t="normal">IF(A920=0,"",(K920-K921)/K921)</f>
        <v>0.018312450714098</v>
      </c>
      <c r="M920" s="97">
        <f t="normal">IF(J920="-","-",AVERAGE(J920:J922))</f>
        <v>247.368002386398</v>
      </c>
      <c r="N920" s="97">
        <f t="normal">IF(AF920="-","-",(AF920/AG920)*$AI$1)</f>
        <v>125.697524112558</v>
      </c>
      <c r="O920" s="97">
        <f t="normal">MAX(N920:N922)</f>
        <v>132.119319876703</v>
      </c>
      <c r="P920" s="71">
        <f t="normal">IF(A920=0,"",(O920-O921)/O921)</f>
        <v>0.0510892780862879</v>
      </c>
      <c r="Q920" s="97">
        <f t="normal">IF(N920="-","-",AVERAGE(N920:N922))</f>
        <v>128.908421994631</v>
      </c>
      <c r="R920" s="71">
        <f t="normal">IF(Q920="-","-",Q920/M920)</f>
        <v>0.521120034729759</v>
      </c>
      <c r="S920" s="103">
        <v>0.1</v>
      </c>
      <c r="T920" s="104">
        <f t="normal">AVERAGE(S920:S922)*10</f>
        <v>1</v>
      </c>
      <c r="U920" s="103">
        <f t="normal">((LARGE(S920:S922,1))-(SMALL(S920:S922,1)))/(((LARGE(S920:S922,1))+(SMALL(S920:S922,1)))/2)*100</f>
        <v>0</v>
      </c>
      <c r="V920" s="103">
        <f t="shared" si="311"/>
        <v>79.17</v>
      </c>
      <c r="W920" s="104">
        <f t="normal">AVERAGE(V920:V922)*10</f>
        <v>800.566666666667</v>
      </c>
      <c r="X920" s="103">
        <f t="normal">((LARGE(V920:V922,1))-(SMALL(V920:V922,1)))/(((LARGE(V920:V922,1))+(SMALL(V920:V922,1)))/2)*100</f>
        <v>2.08736953940379</v>
      </c>
      <c r="Y920" s="103">
        <v>20.83</v>
      </c>
      <c r="Z920" s="97" t="s">
        <v>34</v>
      </c>
      <c r="AA920" s="23" t="str">
        <f t="normal">IF(Z920="-","-",AVERAGE(Z920:Z922))</f>
        <v>-</v>
      </c>
      <c r="AB920" s="104">
        <v>6.95</v>
      </c>
      <c r="AC920" s="24">
        <f t="shared" ref="AC920" si="328">IF(AB920="-","-",AVERAGE(AB920:AB922))</f>
        <v>6.94333333333333</v>
      </c>
      <c r="AE920" s="114">
        <v>232.44</v>
      </c>
      <c r="AF920" s="114">
        <v>117.05</v>
      </c>
      <c r="AG920" s="135">
        <v>1.0057</v>
      </c>
    </row>
    <row r="921" spans="1:33">
      <c r="A921" s="70"/>
      <c r="B921" s="71">
        <v>37</v>
      </c>
      <c r="C921" s="82"/>
      <c r="D921" s="14"/>
      <c r="E921" s="14"/>
      <c r="F921" s="6"/>
      <c r="G921" s="6"/>
      <c r="H921" s="14"/>
      <c r="I921" s="6"/>
      <c r="J921" s="97">
        <f t="normal">IF(AE921="-","-",(AE921/AG920)*$AI$1)</f>
        <v>245.123595505618</v>
      </c>
      <c r="K921" s="97">
        <f t="normal">MIN(J920:J922)</f>
        <v>245.123595505618</v>
      </c>
      <c r="L921" s="71"/>
      <c r="M921" s="97"/>
      <c r="N921" s="97">
        <f t="normal">IF(AF921="-","-",(AF921/AG920)*$AI$1)</f>
        <v>132.119319876703</v>
      </c>
      <c r="O921" s="97">
        <f t="normal">MIN(N920:N922)</f>
        <v>125.697524112558</v>
      </c>
      <c r="P921" s="71"/>
      <c r="Q921" s="97"/>
      <c r="R921" s="71"/>
      <c r="S921" s="103">
        <v>0.1</v>
      </c>
      <c r="T921" s="104"/>
      <c r="U921" s="103"/>
      <c r="V921" s="103">
        <f t="shared" si="311"/>
        <v>80.84</v>
      </c>
      <c r="W921" s="104"/>
      <c r="X921" s="103"/>
      <c r="Y921" s="103">
        <v>19.16</v>
      </c>
      <c r="Z921" s="97" t="s">
        <v>34</v>
      </c>
      <c r="AA921" s="23"/>
      <c r="AB921" s="104">
        <v>6.94</v>
      </c>
      <c r="AC921" s="24"/>
      <c r="AE921" s="114">
        <v>228.26</v>
      </c>
      <c r="AF921" s="114">
        <v>123.03</v>
      </c>
      <c r="AG921" s="135"/>
    </row>
    <row r="922" spans="1:33">
      <c r="A922" s="70"/>
      <c r="B922" s="71">
        <v>37</v>
      </c>
      <c r="C922" s="84"/>
      <c r="D922" s="17"/>
      <c r="E922" s="17"/>
      <c r="F922" s="6"/>
      <c r="G922" s="6"/>
      <c r="H922" s="17"/>
      <c r="I922" s="6"/>
      <c r="J922" s="97" t="str">
        <f t="normal">IF(AE922="-","-",(AE922/AG920)*$AI$1)</f>
        <v>-</v>
      </c>
      <c r="K922" s="97"/>
      <c r="L922" s="71"/>
      <c r="M922" s="97"/>
      <c r="N922" s="97" t="str">
        <f t="normal">IF(AF922="-","-",(AF922/AG920)*$AI$1)</f>
        <v>-</v>
      </c>
      <c r="O922" s="97"/>
      <c r="P922" s="71"/>
      <c r="Q922" s="97"/>
      <c r="R922" s="71"/>
      <c r="S922" s="103">
        <v>0.1</v>
      </c>
      <c r="T922" s="104"/>
      <c r="U922" s="103"/>
      <c r="V922" s="103">
        <f t="shared" si="311"/>
        <v>80.16</v>
      </c>
      <c r="W922" s="104"/>
      <c r="X922" s="103"/>
      <c r="Y922" s="103">
        <v>19.84</v>
      </c>
      <c r="Z922" s="97" t="s">
        <v>34</v>
      </c>
      <c r="AA922" s="23"/>
      <c r="AB922" s="104">
        <v>6.94</v>
      </c>
      <c r="AC922" s="24"/>
      <c r="AE922" s="114" t="s">
        <v>34</v>
      </c>
      <c r="AF922" s="114" t="s">
        <v>34</v>
      </c>
      <c r="AG922" s="135"/>
    </row>
    <row r="923" spans="1:33" ht="15" customHeight="1">
      <c r="A923" s="70">
        <v>41785</v>
      </c>
      <c r="B923" s="71">
        <v>38</v>
      </c>
      <c r="C923" s="80" t="s">
        <v>545</v>
      </c>
      <c r="D923" s="12" t="s">
        <v>335</v>
      </c>
      <c r="E923" s="12" t="s">
        <v>266</v>
      </c>
      <c r="F923" s="6" t="s">
        <v>267</v>
      </c>
      <c r="G923" s="6" t="s">
        <v>547</v>
      </c>
      <c r="H923" s="12" t="s">
        <v>34</v>
      </c>
      <c r="I923" s="6" t="s">
        <v>548</v>
      </c>
      <c r="J923" s="97">
        <f t="normal">IF(AE923="-","-",(AE923/AG923)*$AI$1)</f>
        <v>735.02714527195</v>
      </c>
      <c r="K923" s="97">
        <f t="normal">MAX(J923:J925)</f>
        <v>735.02714527195</v>
      </c>
      <c r="L923" s="71">
        <f t="normal">IF(A923=0,"",(K923-K924)/K924)</f>
        <v>0.025869304556355</v>
      </c>
      <c r="M923" s="97">
        <f t="normal">IF(J923="-","-",AVERAGE(J923:J925))</f>
        <v>725.695137715024</v>
      </c>
      <c r="N923" s="97">
        <f t="normal">IF(AF923="-","-",(AF923/AG923)*$AI$1)</f>
        <v>608.180570746744</v>
      </c>
      <c r="O923" s="97">
        <f t="normal">MAX(N923:N925)</f>
        <v>608.180570746744</v>
      </c>
      <c r="P923" s="71">
        <f t="normal">IF(A923=0,"",(O923-O924)/O924)</f>
        <v>0.0562891674127128</v>
      </c>
      <c r="Q923" s="97">
        <f t="normal">IF(N923="-","-",AVERAGE(N923:N925))</f>
        <v>589.423486129064</v>
      </c>
      <c r="R923" s="71">
        <f t="normal">IF(Q923="-","-",Q923/M923)</f>
        <v>0.812219147540337</v>
      </c>
      <c r="S923" s="103">
        <v>28.54</v>
      </c>
      <c r="T923" s="104">
        <f t="normal">AVERAGE(S923:S925)*10</f>
        <v>286.2</v>
      </c>
      <c r="U923" s="103">
        <f t="normal">((LARGE(S923:S925,1))-(SMALL(S923:S925,1)))/(((LARGE(S923:S925,1))+(SMALL(S923:S925,1)))/2)*100</f>
        <v>0.663523659856823</v>
      </c>
      <c r="V923" s="103">
        <f t="shared" si="311"/>
        <v>95.12</v>
      </c>
      <c r="W923" s="104">
        <f t="normal">AVERAGE(V923:V925)*10</f>
        <v>950.633333333333</v>
      </c>
      <c r="X923" s="103">
        <f t="normal">((LARGE(V923:V925,1))-(SMALL(V923:V925,1)))/(((LARGE(V923:V925,1))+(SMALL(V923:V925,1)))/2)*100</f>
        <v>0.115710303476568</v>
      </c>
      <c r="Y923" s="103">
        <v>4.88</v>
      </c>
      <c r="Z923" s="97" t="s">
        <v>34</v>
      </c>
      <c r="AA923" s="23" t="str">
        <f t="normal">IF(Z923="-","-",AVERAGE(Z923:Z925))</f>
        <v>-</v>
      </c>
      <c r="AB923" s="104">
        <v>5.36</v>
      </c>
      <c r="AC923" s="24">
        <f t="shared" ref="AC923" si="329">IF(AB923="-","-",AVERAGE(AB923:AB925))</f>
        <v>5.43666666666667</v>
      </c>
      <c r="AE923" s="114">
        <v>684.46</v>
      </c>
      <c r="AF923" s="114">
        <v>566.34</v>
      </c>
      <c r="AG923" s="135">
        <v>1.0057</v>
      </c>
    </row>
    <row r="924" spans="1:33">
      <c r="A924" s="70"/>
      <c r="B924" s="71">
        <v>38</v>
      </c>
      <c r="C924" s="82"/>
      <c r="D924" s="14"/>
      <c r="E924" s="14"/>
      <c r="F924" s="6"/>
      <c r="G924" s="6"/>
      <c r="H924" s="14"/>
      <c r="I924" s="6"/>
      <c r="J924" s="97">
        <f t="normal">IF(AE924="-","-",(AE924/AG923)*$AI$1)</f>
        <v>716.491995624938</v>
      </c>
      <c r="K924" s="97">
        <f t="normal">MIN(J923:J925)</f>
        <v>716.491995624938</v>
      </c>
      <c r="L924" s="71"/>
      <c r="M924" s="97"/>
      <c r="N924" s="97">
        <f t="normal">IF(AF924="-","-",(AF924/AG923)*$AI$1)</f>
        <v>584.318981803719</v>
      </c>
      <c r="O924" s="97">
        <f t="normal">MIN(N923:N925)</f>
        <v>575.770905836731</v>
      </c>
      <c r="P924" s="71"/>
      <c r="Q924" s="97"/>
      <c r="R924" s="71"/>
      <c r="S924" s="103">
        <v>28.73</v>
      </c>
      <c r="T924" s="104"/>
      <c r="U924" s="103"/>
      <c r="V924" s="103">
        <f t="shared" si="311"/>
        <v>95.06</v>
      </c>
      <c r="W924" s="104"/>
      <c r="X924" s="103"/>
      <c r="Y924" s="103">
        <v>4.94</v>
      </c>
      <c r="Z924" s="97" t="s">
        <v>34</v>
      </c>
      <c r="AA924" s="23"/>
      <c r="AB924" s="104">
        <v>5.46</v>
      </c>
      <c r="AC924" s="24"/>
      <c r="AE924" s="114">
        <v>667.2</v>
      </c>
      <c r="AF924" s="114">
        <v>544.12</v>
      </c>
      <c r="AG924" s="135"/>
    </row>
    <row r="925" spans="1:33">
      <c r="A925" s="70"/>
      <c r="B925" s="71">
        <v>38</v>
      </c>
      <c r="C925" s="84"/>
      <c r="D925" s="17"/>
      <c r="E925" s="17"/>
      <c r="F925" s="6"/>
      <c r="G925" s="6"/>
      <c r="H925" s="17"/>
      <c r="I925" s="6"/>
      <c r="J925" s="97">
        <f t="normal">IF(AE925="-","-",(AE925/AG923)*$AI$1)</f>
        <v>725.566272248185</v>
      </c>
      <c r="K925" s="97"/>
      <c r="L925" s="71"/>
      <c r="M925" s="97"/>
      <c r="N925" s="97">
        <f t="normal">IF(AF925="-","-",(AF925/AG923)*$AI$1)</f>
        <v>575.770905836731</v>
      </c>
      <c r="O925" s="97"/>
      <c r="P925" s="71"/>
      <c r="Q925" s="97"/>
      <c r="R925" s="71"/>
      <c r="S925" s="103">
        <v>28.59</v>
      </c>
      <c r="T925" s="104"/>
      <c r="U925" s="103"/>
      <c r="V925" s="103">
        <f t="shared" si="311"/>
        <v>95.01</v>
      </c>
      <c r="W925" s="104"/>
      <c r="X925" s="103"/>
      <c r="Y925" s="103">
        <v>4.99</v>
      </c>
      <c r="Z925" s="97" t="s">
        <v>34</v>
      </c>
      <c r="AA925" s="23"/>
      <c r="AB925" s="104">
        <v>5.49</v>
      </c>
      <c r="AC925" s="24"/>
      <c r="AE925" s="114">
        <v>675.65</v>
      </c>
      <c r="AF925" s="114">
        <v>536.16</v>
      </c>
      <c r="AG925" s="135"/>
    </row>
    <row r="926" spans="1:33" ht="15" customHeight="1">
      <c r="A926" s="70">
        <v>41785</v>
      </c>
      <c r="B926" s="71">
        <v>39</v>
      </c>
      <c r="C926" s="80" t="s">
        <v>545</v>
      </c>
      <c r="D926" s="12" t="s">
        <v>335</v>
      </c>
      <c r="E926" s="12" t="s">
        <v>266</v>
      </c>
      <c r="F926" s="6" t="s">
        <v>267</v>
      </c>
      <c r="G926" s="6" t="s">
        <v>547</v>
      </c>
      <c r="H926" s="12" t="s">
        <v>34</v>
      </c>
      <c r="I926" s="12" t="s">
        <v>549</v>
      </c>
      <c r="J926" s="97">
        <f t="normal">IF(AE926="-","-",(AE926/AG926)*$AI$1)</f>
        <v>718.564581883265</v>
      </c>
      <c r="K926" s="97">
        <f t="normal">MAX(J926:J928)</f>
        <v>718.564581883265</v>
      </c>
      <c r="L926" s="71">
        <f t="normal">IF(A926=0,"",(K926-K927)/K927)</f>
        <v>0.00845490716180377</v>
      </c>
      <c r="M926" s="97">
        <f t="normal">IF(J926="-","-",AVERAGE(J926:J928))</f>
        <v>715.317888038182</v>
      </c>
      <c r="N926" s="97">
        <f t="normal">IF(AF926="-","-",(AF926/AG926)*$AI$1)</f>
        <v>584.576712737397</v>
      </c>
      <c r="O926" s="97">
        <f t="normal">MAX(N926:N928)</f>
        <v>584.576712737397</v>
      </c>
      <c r="P926" s="71">
        <f t="normal">IF(A926=0,"",(O926-O927)/O927)</f>
        <v>0.0417176974892836</v>
      </c>
      <c r="Q926" s="97">
        <f t="normal">IF(N926="-","-",AVERAGE(N926:N928))</f>
        <v>569.721388087899</v>
      </c>
      <c r="R926" s="71">
        <f t="normal">IF(Q926="-","-",Q926/M926)</f>
        <v>0.796459025581489</v>
      </c>
      <c r="S926" s="103">
        <v>42.3</v>
      </c>
      <c r="T926" s="104">
        <f t="normal">AVERAGE(S926:S928)*10</f>
        <v>426.466666666667</v>
      </c>
      <c r="U926" s="103">
        <f t="normal">((LARGE(S926:S928,1))-(SMALL(S926:S928,1)))/(((LARGE(S926:S928,1))+(SMALL(S926:S928,1)))/2)*100</f>
        <v>2.47547874824849</v>
      </c>
      <c r="V926" s="103">
        <f t="shared" si="311"/>
        <v>85.93</v>
      </c>
      <c r="W926" s="104">
        <f t="normal">AVERAGE(V926:V928)*10</f>
        <v>854.35</v>
      </c>
      <c r="X926" s="103">
        <f t="normal">((LARGE(V926:V928,1))-(SMALL(V926:V928,1)))/(((LARGE(V926:V928,1))+(SMALL(V926:V928,1)))/2)*100</f>
        <v>1.15877567741559</v>
      </c>
      <c r="Y926" s="103">
        <v>14.07</v>
      </c>
      <c r="Z926" s="97" t="s">
        <v>34</v>
      </c>
      <c r="AA926" s="25" t="str">
        <f t="normal">IF(Z926="-","-",AVERAGE(Z926:Z928))</f>
        <v>-</v>
      </c>
      <c r="AB926" s="104">
        <v>6.27</v>
      </c>
      <c r="AC926" s="26">
        <f t="shared" ref="AC926" si="330">IF(AB926="-","-",AVERAGE(AB926:AB928))</f>
        <v>6.29</v>
      </c>
      <c r="AE926" s="114">
        <v>669.13</v>
      </c>
      <c r="AF926" s="114">
        <v>544.36</v>
      </c>
      <c r="AG926" s="135">
        <v>1.0057</v>
      </c>
    </row>
    <row r="927" spans="1:33">
      <c r="A927" s="70"/>
      <c r="B927" s="71">
        <v>39</v>
      </c>
      <c r="C927" s="82"/>
      <c r="D927" s="14"/>
      <c r="E927" s="14"/>
      <c r="F927" s="6"/>
      <c r="G927" s="6"/>
      <c r="H927" s="14"/>
      <c r="I927" s="14"/>
      <c r="J927" s="97">
        <f t="normal">IF(AE927="-","-",(AE927/AG926)*$AI$1)</f>
        <v>712.540121308541</v>
      </c>
      <c r="K927" s="97">
        <f t="normal">MIN(J926:J928)</f>
        <v>712.540121308541</v>
      </c>
      <c r="L927" s="71"/>
      <c r="M927" s="97"/>
      <c r="N927" s="97">
        <f t="normal">IF(AF927="-","-",(AF927/AG926)*$AI$1)</f>
        <v>561.166152928309</v>
      </c>
      <c r="O927" s="97">
        <f t="normal">MIN(N926:N928)</f>
        <v>561.166152928309</v>
      </c>
      <c r="P927" s="71"/>
      <c r="Q927" s="97"/>
      <c r="R927" s="71"/>
      <c r="S927" s="103">
        <v>43.35</v>
      </c>
      <c r="T927" s="104"/>
      <c r="U927" s="103"/>
      <c r="V927" s="103">
        <f t="shared" si="311"/>
        <v>84.94</v>
      </c>
      <c r="W927" s="104"/>
      <c r="X927" s="103"/>
      <c r="Y927" s="103">
        <v>15.06</v>
      </c>
      <c r="Z927" s="97" t="s">
        <v>34</v>
      </c>
      <c r="AA927" s="27"/>
      <c r="AB927" s="104">
        <v>6.29</v>
      </c>
      <c r="AC927" s="28"/>
      <c r="AE927" s="114">
        <v>663.52</v>
      </c>
      <c r="AF927" s="114">
        <v>522.56</v>
      </c>
      <c r="AG927" s="135"/>
    </row>
    <row r="928" spans="1:33">
      <c r="A928" s="70"/>
      <c r="B928" s="71">
        <v>39</v>
      </c>
      <c r="C928" s="84"/>
      <c r="D928" s="17"/>
      <c r="E928" s="17"/>
      <c r="F928" s="6"/>
      <c r="G928" s="6"/>
      <c r="H928" s="17"/>
      <c r="I928" s="17"/>
      <c r="J928" s="97">
        <f t="normal">IF(AE928="-","-",(AE928/AG926)*$AI$1)</f>
        <v>714.84896092274</v>
      </c>
      <c r="K928" s="97"/>
      <c r="L928" s="71"/>
      <c r="M928" s="97"/>
      <c r="N928" s="97">
        <f t="normal">IF(AF928="-","-",(AF928/AG926)*$AI$1)</f>
        <v>563.421298597991</v>
      </c>
      <c r="O928" s="97"/>
      <c r="P928" s="71"/>
      <c r="Q928" s="97"/>
      <c r="R928" s="71"/>
      <c r="S928" s="103">
        <v>42.29</v>
      </c>
      <c r="T928" s="104"/>
      <c r="U928" s="103"/>
      <c r="V928" s="103" t="s">
        <v>34</v>
      </c>
      <c r="W928" s="104"/>
      <c r="X928" s="103"/>
      <c r="Y928" s="103" t="s">
        <v>34</v>
      </c>
      <c r="Z928" s="97" t="s">
        <v>34</v>
      </c>
      <c r="AA928" s="29"/>
      <c r="AB928" s="104">
        <v>6.31</v>
      </c>
      <c r="AC928" s="30"/>
      <c r="AE928" s="114">
        <v>665.67</v>
      </c>
      <c r="AF928" s="114">
        <v>524.66</v>
      </c>
      <c r="AG928" s="135"/>
    </row>
    <row r="929" spans="1:33" ht="15" customHeight="1">
      <c r="A929" s="73">
        <v>41785</v>
      </c>
      <c r="B929" s="74" t="s">
        <v>550</v>
      </c>
      <c r="C929" s="86" t="s">
        <v>545</v>
      </c>
      <c r="D929" s="87" t="s">
        <v>335</v>
      </c>
      <c r="E929" s="87" t="s">
        <v>80</v>
      </c>
      <c r="F929" s="9" t="s">
        <v>80</v>
      </c>
      <c r="G929" s="9" t="s">
        <v>145</v>
      </c>
      <c r="H929" s="87" t="s">
        <v>34</v>
      </c>
      <c r="I929" s="9" t="s">
        <v>548</v>
      </c>
      <c r="J929" s="98">
        <f t="normal">IF(AE929="-","-",(AE929/AG929)*$AI$1)</f>
        <v>778.422591229989</v>
      </c>
      <c r="K929" s="98">
        <f t="normal">MAX(J929:J931)</f>
        <v>778.422591229989</v>
      </c>
      <c r="L929" s="74">
        <f t="normal">IF(A929=0,"",(K929-K930)/K930)</f>
        <v>0.0461092189574556</v>
      </c>
      <c r="M929" s="98">
        <f t="normal">IF(J929="-","-",AVERAGE(J929:J931))</f>
        <v>762.847767723973</v>
      </c>
      <c r="N929" s="98">
        <f t="normal">IF(AF929="-","-",(AF929/AG929)*$AI$1)</f>
        <v>664.269265188426</v>
      </c>
      <c r="O929" s="98">
        <f t="normal">MAX(N929:N931)</f>
        <v>664.269265188426</v>
      </c>
      <c r="P929" s="74">
        <v>0.0989766549408379</v>
      </c>
      <c r="Q929" s="98">
        <f t="normal">IF(N929="-","-",AVERAGE(N929:N931))</f>
        <v>629.600875012429</v>
      </c>
      <c r="R929" s="74">
        <f t="normal">IF(Q929="-","-",Q929/M929)</f>
        <v>0.825329641968936</v>
      </c>
      <c r="S929" s="105">
        <v>7.95</v>
      </c>
      <c r="T929" s="106">
        <f t="normal">AVERAGE(S929:S931)*10</f>
        <v>80.0666666666667</v>
      </c>
      <c r="U929" s="105">
        <f t="normal">((LARGE(S929:S931,1))-(SMALL(S929:S931,1)))/(((LARGE(S929:S931,1))+(SMALL(S929:S931,1)))/2)*100</f>
        <v>1.621958827199</v>
      </c>
      <c r="V929" s="105">
        <f t="shared" ref="V929:V946" si="331">100-Y929</f>
        <v>95.13</v>
      </c>
      <c r="W929" s="106">
        <f t="normal">AVERAGE(V929:V931)*10</f>
        <v>951.1</v>
      </c>
      <c r="X929" s="105">
        <f t="normal">((LARGE(V929:V931,1))-(SMALL(V929:V931,1)))/(((LARGE(V929:V931,1))+(SMALL(V929:V931,1)))/2)*100</f>
        <v>0.273396424815989</v>
      </c>
      <c r="Y929" s="105">
        <v>4.87</v>
      </c>
      <c r="Z929" s="98" t="s">
        <v>34</v>
      </c>
      <c r="AA929" s="115" t="str">
        <f t="normal">IF(Z929="-","-",AVERAGE(Z929:Z931))</f>
        <v>-</v>
      </c>
      <c r="AB929" s="106" t="s">
        <v>34</v>
      </c>
      <c r="AC929" s="116" t="str">
        <f t="shared" ref="AC929" si="332">IF(AB929="-","-",AVERAGE(AB929:AB931))</f>
        <v>-</v>
      </c>
      <c r="AE929" s="114">
        <v>724.87</v>
      </c>
      <c r="AF929" s="114">
        <v>618.57</v>
      </c>
      <c r="AG929" s="135">
        <v>1.0057</v>
      </c>
    </row>
    <row r="930" spans="1:33">
      <c r="A930" s="73"/>
      <c r="B930" s="74" t="s">
        <v>550</v>
      </c>
      <c r="C930" s="89"/>
      <c r="D930" s="15"/>
      <c r="E930" s="15"/>
      <c r="F930" s="9"/>
      <c r="G930" s="9"/>
      <c r="H930" s="15"/>
      <c r="I930" s="9"/>
      <c r="J930" s="98">
        <f t="normal">IF(AE930="-","-",(AE930/AG929)*$AI$1)</f>
        <v>744.112160684101</v>
      </c>
      <c r="K930" s="98">
        <f t="normal">MIN(J929:J931)</f>
        <v>744.112160684101</v>
      </c>
      <c r="L930" s="74"/>
      <c r="M930" s="98"/>
      <c r="N930" s="98">
        <f t="normal">IF(AF930="-","-",(AF930/AG929)*$AI$1)</f>
        <v>604.443472208412</v>
      </c>
      <c r="O930" s="98">
        <f t="normal">MIN(N929:N931)</f>
        <v>604.443472208412</v>
      </c>
      <c r="P930" s="74"/>
      <c r="Q930" s="98"/>
      <c r="R930" s="74"/>
      <c r="S930" s="105">
        <v>8.08</v>
      </c>
      <c r="T930" s="106"/>
      <c r="U930" s="105"/>
      <c r="V930" s="105">
        <f t="shared" si="331"/>
        <v>95.23</v>
      </c>
      <c r="W930" s="106"/>
      <c r="X930" s="105"/>
      <c r="Y930" s="105">
        <v>4.77</v>
      </c>
      <c r="Z930" s="98" t="s">
        <v>34</v>
      </c>
      <c r="AA930" s="115"/>
      <c r="AB930" s="106" t="s">
        <v>34</v>
      </c>
      <c r="AC930" s="116"/>
      <c r="AE930" s="114">
        <v>692.92</v>
      </c>
      <c r="AF930" s="114">
        <v>562.86</v>
      </c>
      <c r="AG930" s="135"/>
    </row>
    <row r="931" spans="1:33">
      <c r="A931" s="73"/>
      <c r="B931" s="74" t="s">
        <v>550</v>
      </c>
      <c r="C931" s="91"/>
      <c r="D931" s="18"/>
      <c r="E931" s="18"/>
      <c r="F931" s="9"/>
      <c r="G931" s="9"/>
      <c r="H931" s="18"/>
      <c r="I931" s="9"/>
      <c r="J931" s="98">
        <f t="normal">IF(AE931="-","-",(AE931/AG929)*$AI$1)</f>
        <v>766.00855125783</v>
      </c>
      <c r="K931" s="98"/>
      <c r="L931" s="74"/>
      <c r="M931" s="98"/>
      <c r="N931" s="98">
        <f t="normal">IF(AF931="-","-",(AF931/AG929)*$AI$1)</f>
        <v>620.089887640449</v>
      </c>
      <c r="O931" s="98"/>
      <c r="P931" s="74"/>
      <c r="Q931" s="98"/>
      <c r="R931" s="74"/>
      <c r="S931" s="105">
        <v>7.99</v>
      </c>
      <c r="T931" s="106"/>
      <c r="U931" s="105"/>
      <c r="V931" s="105">
        <f t="shared" si="331"/>
        <v>94.97</v>
      </c>
      <c r="W931" s="106"/>
      <c r="X931" s="105"/>
      <c r="Y931" s="105">
        <v>5.03</v>
      </c>
      <c r="Z931" s="98" t="s">
        <v>34</v>
      </c>
      <c r="AA931" s="115"/>
      <c r="AB931" s="106" t="s">
        <v>34</v>
      </c>
      <c r="AC931" s="116"/>
      <c r="AE931" s="114">
        <v>713.31</v>
      </c>
      <c r="AF931" s="114">
        <v>577.43</v>
      </c>
      <c r="AG931" s="135"/>
    </row>
    <row r="932" spans="1:33" ht="15" customHeight="1">
      <c r="A932" s="73">
        <v>41785</v>
      </c>
      <c r="B932" s="74" t="s">
        <v>551</v>
      </c>
      <c r="C932" s="86" t="s">
        <v>545</v>
      </c>
      <c r="D932" s="87" t="s">
        <v>335</v>
      </c>
      <c r="E932" s="87" t="s">
        <v>80</v>
      </c>
      <c r="F932" s="9" t="s">
        <v>80</v>
      </c>
      <c r="G932" s="9" t="s">
        <v>145</v>
      </c>
      <c r="H932" s="87" t="s">
        <v>34</v>
      </c>
      <c r="I932" s="9" t="s">
        <v>548</v>
      </c>
      <c r="J932" s="98">
        <f t="normal">IF(AE932="-","-",(AE932/AG932)*$AI$1)</f>
        <v>720.422392363528</v>
      </c>
      <c r="K932" s="98">
        <f t="normal">MAX(J932:J934)</f>
        <v>720.422392363528</v>
      </c>
      <c r="L932" s="74">
        <f t="normal">IF(A932=0,"",(K932-K933)/K933)</f>
        <v>0.000969845272377382</v>
      </c>
      <c r="M932" s="98">
        <f t="normal">IF(J932="-","-",AVERAGE(J932:J934))</f>
        <v>720.073381724172</v>
      </c>
      <c r="N932" s="98">
        <f t="normal">IF(AF932="-","-",(AF932/AG932)*$AI$1)</f>
        <v>588.249378542309</v>
      </c>
      <c r="O932" s="98">
        <f t="normal">MAX(N932:N934)</f>
        <v>588.324550064632</v>
      </c>
      <c r="P932" s="74">
        <f t="normal">IF(A932=0,"",(O932-O933)/O933)</f>
        <v>0.000127788528241268</v>
      </c>
      <c r="Q932" s="98">
        <f t="normal">IF(N932="-","-",AVERAGE(N932:N934))</f>
        <v>588.28696430347</v>
      </c>
      <c r="R932" s="74">
        <f t="normal">IF(Q932="-","-",Q932/M932)</f>
        <v>0.81698196216454</v>
      </c>
      <c r="S932" s="105">
        <v>10.14</v>
      </c>
      <c r="T932" s="106">
        <f t="normal">AVERAGE(S932:S934)*10</f>
        <v>100.866666666667</v>
      </c>
      <c r="U932" s="105">
        <f t="normal">((LARGE(S932:S934,1))-(SMALL(S932:S934,1)))/(((LARGE(S932:S934,1))+(SMALL(S932:S934,1)))/2)*100</f>
        <v>1.1904761904762</v>
      </c>
      <c r="V932" s="105">
        <f t="shared" si="331"/>
        <v>94.71</v>
      </c>
      <c r="W932" s="106">
        <f t="normal">AVERAGE(V932:V934)*10</f>
        <v>945.5</v>
      </c>
      <c r="X932" s="105">
        <f t="normal">((LARGE(V932:V934,1))-(SMALL(V932:V934,1)))/(((LARGE(V932:V934,1))+(SMALL(V932:V934,1)))/2)*100</f>
        <v>1.50312268445009</v>
      </c>
      <c r="Y932" s="105">
        <v>5.29</v>
      </c>
      <c r="Z932" s="98" t="s">
        <v>34</v>
      </c>
      <c r="AA932" s="115" t="str">
        <f t="normal">IF(Z932="-","-",AVERAGE(Z932:Z934))</f>
        <v>-</v>
      </c>
      <c r="AB932" s="106" t="s">
        <v>34</v>
      </c>
      <c r="AC932" s="116" t="str">
        <f t="shared" ref="AC932" si="333">IF(AB932="-","-",AVERAGE(AB932:AB934))</f>
        <v>-</v>
      </c>
      <c r="AE932" s="114">
        <v>670.86</v>
      </c>
      <c r="AF932" s="114">
        <v>547.78</v>
      </c>
      <c r="AG932" s="135">
        <v>1.0057</v>
      </c>
    </row>
    <row r="933" spans="1:33">
      <c r="A933" s="73"/>
      <c r="B933" s="74" t="s">
        <v>551</v>
      </c>
      <c r="C933" s="89"/>
      <c r="D933" s="15"/>
      <c r="E933" s="15"/>
      <c r="F933" s="9"/>
      <c r="G933" s="9"/>
      <c r="H933" s="15"/>
      <c r="I933" s="9"/>
      <c r="J933" s="98">
        <f t="normal">IF(AE933="-","-",(AE933/AG932)*$AI$1)</f>
        <v>719.724371084817</v>
      </c>
      <c r="K933" s="98">
        <f t="normal">MIN(J932:J934)</f>
        <v>719.724371084817</v>
      </c>
      <c r="L933" s="74"/>
      <c r="M933" s="98"/>
      <c r="N933" s="98">
        <f t="normal">IF(AF933="-","-",(AF933/AG932)*$AI$1)</f>
        <v>588.324550064632</v>
      </c>
      <c r="O933" s="98">
        <f t="normal">MIN(N932:N934)</f>
        <v>588.249378542309</v>
      </c>
      <c r="P933" s="74"/>
      <c r="Q933" s="98"/>
      <c r="R933" s="74"/>
      <c r="S933" s="105">
        <v>10.1</v>
      </c>
      <c r="T933" s="106"/>
      <c r="U933" s="105"/>
      <c r="V933" s="105">
        <f t="shared" si="331"/>
        <v>93.76</v>
      </c>
      <c r="W933" s="106"/>
      <c r="X933" s="105"/>
      <c r="Y933" s="105">
        <v>6.24</v>
      </c>
      <c r="Z933" s="98" t="s">
        <v>34</v>
      </c>
      <c r="AA933" s="115"/>
      <c r="AB933" s="106" t="s">
        <v>34</v>
      </c>
      <c r="AC933" s="116"/>
      <c r="AE933" s="114">
        <v>670.21</v>
      </c>
      <c r="AF933" s="114">
        <v>547.85</v>
      </c>
      <c r="AG933" s="135"/>
    </row>
    <row r="934" spans="1:33">
      <c r="A934" s="73"/>
      <c r="B934" s="74" t="s">
        <v>551</v>
      </c>
      <c r="C934" s="91"/>
      <c r="D934" s="18"/>
      <c r="E934" s="18"/>
      <c r="F934" s="9"/>
      <c r="G934" s="9"/>
      <c r="H934" s="18"/>
      <c r="I934" s="9"/>
      <c r="J934" s="98" t="str">
        <f t="normal">IF(AE934="-","-",(AE934/AG932)*$AI$1)</f>
        <v>-</v>
      </c>
      <c r="K934" s="98"/>
      <c r="L934" s="74"/>
      <c r="M934" s="98"/>
      <c r="N934" s="98" t="str">
        <f t="normal">IF(AF934="-","-",(AF934/AG932)*$AI$1)</f>
        <v>-</v>
      </c>
      <c r="O934" s="98"/>
      <c r="P934" s="74"/>
      <c r="Q934" s="98"/>
      <c r="R934" s="74"/>
      <c r="S934" s="105">
        <v>10.02</v>
      </c>
      <c r="T934" s="106"/>
      <c r="U934" s="105"/>
      <c r="V934" s="105">
        <f t="shared" si="331"/>
        <v>95.18</v>
      </c>
      <c r="W934" s="106"/>
      <c r="X934" s="105"/>
      <c r="Y934" s="105">
        <v>4.82</v>
      </c>
      <c r="Z934" s="98" t="s">
        <v>34</v>
      </c>
      <c r="AA934" s="115"/>
      <c r="AB934" s="106" t="s">
        <v>34</v>
      </c>
      <c r="AC934" s="116"/>
      <c r="AE934" s="114" t="s">
        <v>34</v>
      </c>
      <c r="AF934" s="114" t="s">
        <v>34</v>
      </c>
      <c r="AG934" s="135"/>
    </row>
    <row r="935" spans="1:33" ht="15" customHeight="1">
      <c r="A935" s="73">
        <v>41785</v>
      </c>
      <c r="B935" s="74" t="s">
        <v>552</v>
      </c>
      <c r="C935" s="86" t="s">
        <v>545</v>
      </c>
      <c r="D935" s="87" t="s">
        <v>335</v>
      </c>
      <c r="E935" s="87" t="s">
        <v>80</v>
      </c>
      <c r="F935" s="9" t="s">
        <v>80</v>
      </c>
      <c r="G935" s="9" t="s">
        <v>145</v>
      </c>
      <c r="H935" s="87" t="s">
        <v>34</v>
      </c>
      <c r="I935" s="9" t="s">
        <v>548</v>
      </c>
      <c r="J935" s="98">
        <f t="normal">IF(AE935="-","-",(AE935/AG935)*$AI$1)</f>
        <v>688.592622054291</v>
      </c>
      <c r="K935" s="98">
        <f t="normal">MAX(J935:J937)</f>
        <v>707.321069901561</v>
      </c>
      <c r="L935" s="74">
        <f t="normal">IF(A935=0,"",(K935-K936)/K936)</f>
        <v>0.0271981535198528</v>
      </c>
      <c r="M935" s="98">
        <f t="normal">IF(J935="-","-",AVERAGE(J935:J937))</f>
        <v>699.309933379736</v>
      </c>
      <c r="N935" s="98">
        <f t="normal">IF(AF935="-","-",(AF935/AG935)*$AI$1)</f>
        <v>545.852639952272</v>
      </c>
      <c r="O935" s="98">
        <f t="normal">MAX(N935:N937)</f>
        <v>564.946206622253</v>
      </c>
      <c r="P935" s="74">
        <f t="normal">IF(A935=0,"",(O935-O936)/O936)</f>
        <v>0.0349793429077316</v>
      </c>
      <c r="Q935" s="98">
        <f t="normal">IF(N935="-","-",AVERAGE(N935:N937))</f>
        <v>558.212985979914</v>
      </c>
      <c r="R935" s="74">
        <f t="normal">IF(Q935="-","-",Q935/M935)</f>
        <v>0.798234029484029</v>
      </c>
      <c r="S935" s="105">
        <v>12.01</v>
      </c>
      <c r="T935" s="106">
        <f t="normal">AVERAGE(S935:S937)*10</f>
        <v>120.466666666667</v>
      </c>
      <c r="U935" s="105">
        <f t="normal">((LARGE(S935:S937,1))-(SMALL(S935:S937,1)))/(((LARGE(S935:S937,1))+(SMALL(S935:S937,1)))/2)*100</f>
        <v>0.829187396351573</v>
      </c>
      <c r="V935" s="105">
        <f t="shared" si="331"/>
        <v>94.97</v>
      </c>
      <c r="W935" s="106">
        <f t="normal">AVERAGE(V935:V937)*10</f>
        <v>948.166666666667</v>
      </c>
      <c r="X935" s="105">
        <f t="normal">((LARGE(V935:V937,1))-(SMALL(V935:V937,1)))/(((LARGE(V935:V937,1))+(SMALL(V935:V937,1)))/2)*100</f>
        <v>0.411500923239251</v>
      </c>
      <c r="Y935" s="105">
        <v>5.03</v>
      </c>
      <c r="Z935" s="98" t="s">
        <v>34</v>
      </c>
      <c r="AA935" s="115" t="str">
        <f t="normal">IF(Z935="-","-",AVERAGE(Z935:Z937))</f>
        <v>-</v>
      </c>
      <c r="AB935" s="106" t="s">
        <v>34</v>
      </c>
      <c r="AC935" s="116" t="str">
        <f t="shared" ref="AC935" si="334">IF(AB935="-","-",AVERAGE(AB935:AB937))</f>
        <v>-</v>
      </c>
      <c r="AE935" s="114">
        <v>641.22</v>
      </c>
      <c r="AF935" s="114">
        <v>508.3</v>
      </c>
      <c r="AG935" s="135">
        <v>1.0057</v>
      </c>
    </row>
    <row r="936" spans="1:33">
      <c r="A936" s="73"/>
      <c r="B936" s="74" t="s">
        <v>552</v>
      </c>
      <c r="C936" s="89"/>
      <c r="D936" s="15"/>
      <c r="E936" s="15"/>
      <c r="F936" s="9"/>
      <c r="G936" s="9"/>
      <c r="H936" s="15"/>
      <c r="I936" s="9"/>
      <c r="J936" s="98">
        <f t="normal">IF(AE936="-","-",(AE936/AG935)*$AI$1)</f>
        <v>702.016108183355</v>
      </c>
      <c r="K936" s="98">
        <f t="normal">MIN(J935:J937)</f>
        <v>688.592622054291</v>
      </c>
      <c r="L936" s="74"/>
      <c r="M936" s="98"/>
      <c r="N936" s="98">
        <f t="normal">IF(AF936="-","-",(AF936/AG935)*$AI$1)</f>
        <v>564.946206622253</v>
      </c>
      <c r="O936" s="98">
        <f t="normal">MIN(N935:N937)</f>
        <v>545.852639952272</v>
      </c>
      <c r="P936" s="74"/>
      <c r="Q936" s="98"/>
      <c r="R936" s="74"/>
      <c r="S936" s="105">
        <v>12.11</v>
      </c>
      <c r="T936" s="106"/>
      <c r="U936" s="105"/>
      <c r="V936" s="105">
        <f t="shared" si="331"/>
        <v>94.58</v>
      </c>
      <c r="W936" s="106"/>
      <c r="X936" s="105"/>
      <c r="Y936" s="105">
        <v>5.42</v>
      </c>
      <c r="Z936" s="98" t="s">
        <v>34</v>
      </c>
      <c r="AA936" s="115"/>
      <c r="AB936" s="106" t="s">
        <v>34</v>
      </c>
      <c r="AC936" s="116"/>
      <c r="AE936" s="114">
        <v>653.72</v>
      </c>
      <c r="AF936" s="114">
        <v>526.08</v>
      </c>
      <c r="AG936" s="135"/>
    </row>
    <row r="937" spans="1:33">
      <c r="A937" s="73"/>
      <c r="B937" s="74" t="s">
        <v>552</v>
      </c>
      <c r="C937" s="91"/>
      <c r="D937" s="18"/>
      <c r="E937" s="18"/>
      <c r="F937" s="9"/>
      <c r="G937" s="9"/>
      <c r="H937" s="18"/>
      <c r="I937" s="9"/>
      <c r="J937" s="98">
        <f t="normal">IF(AE937="-","-",(AE937/AG935)*$AI$1)</f>
        <v>707.321069901561</v>
      </c>
      <c r="K937" s="98"/>
      <c r="L937" s="74"/>
      <c r="M937" s="98"/>
      <c r="N937" s="98">
        <f t="normal">IF(AF937="-","-",(AF937/AG935)*$AI$1)</f>
        <v>563.840111365218</v>
      </c>
      <c r="O937" s="98"/>
      <c r="P937" s="74"/>
      <c r="Q937" s="98"/>
      <c r="R937" s="74"/>
      <c r="S937" s="105">
        <v>12.02</v>
      </c>
      <c r="T937" s="106"/>
      <c r="U937" s="105"/>
      <c r="V937" s="105">
        <f t="shared" si="331"/>
        <v>94.9</v>
      </c>
      <c r="W937" s="106"/>
      <c r="X937" s="105"/>
      <c r="Y937" s="105">
        <v>5.1</v>
      </c>
      <c r="Z937" s="98" t="s">
        <v>34</v>
      </c>
      <c r="AA937" s="115"/>
      <c r="AB937" s="106" t="s">
        <v>34</v>
      </c>
      <c r="AC937" s="116"/>
      <c r="AE937" s="114">
        <v>658.66</v>
      </c>
      <c r="AF937" s="114">
        <v>525.05</v>
      </c>
      <c r="AG937" s="135"/>
    </row>
    <row r="938" spans="1:33" ht="15" customHeight="1">
      <c r="A938" s="73">
        <v>41785</v>
      </c>
      <c r="B938" s="74" t="s">
        <v>553</v>
      </c>
      <c r="C938" s="86" t="s">
        <v>545</v>
      </c>
      <c r="D938" s="87" t="s">
        <v>335</v>
      </c>
      <c r="E938" s="87" t="s">
        <v>80</v>
      </c>
      <c r="F938" s="9" t="s">
        <v>80</v>
      </c>
      <c r="G938" s="9" t="s">
        <v>145</v>
      </c>
      <c r="H938" s="87" t="s">
        <v>34</v>
      </c>
      <c r="I938" s="87" t="s">
        <v>549</v>
      </c>
      <c r="J938" s="98">
        <f t="normal">IF(AE938="-","-",(AE938/AG938)*$AI$1)</f>
        <v>765.192403301183</v>
      </c>
      <c r="K938" s="98">
        <f t="normal">MAX(J938:J940)</f>
        <v>765.192403301183</v>
      </c>
      <c r="L938" s="74">
        <f t="normal">IF(A938=0,"",(K938-K939)/K939)</f>
        <v>0.0854927410386483</v>
      </c>
      <c r="M938" s="98">
        <f t="normal">IF(J938="-","-",AVERAGE(J938:J940))</f>
        <v>739.494481455702</v>
      </c>
      <c r="N938" s="98">
        <f t="normal">IF(AF938="-","-",(AF938/AG938)*$AI$1)</f>
        <v>599.858009346724</v>
      </c>
      <c r="O938" s="98">
        <f t="normal">MAX(N938:N940)</f>
        <v>599.858009346724</v>
      </c>
      <c r="P938" s="74">
        <f t="normal">IF(A938=0,"",(O938-O939)/O939)</f>
        <v>0.0878727092137811</v>
      </c>
      <c r="Q938" s="98">
        <f t="normal">IF(N938="-","-",AVERAGE(N938:N940))</f>
        <v>575.795963010838</v>
      </c>
      <c r="R938" s="74">
        <f t="normal">IF(Q938="-","-",Q938/M938)</f>
        <v>0.778634563813618</v>
      </c>
      <c r="S938" s="105">
        <v>7.91</v>
      </c>
      <c r="T938" s="106">
        <f t="normal">AVERAGE(S938:S940)*10</f>
        <v>78.4333333333333</v>
      </c>
      <c r="U938" s="105">
        <f t="normal">((LARGE(S938:S940,1))-(SMALL(S938:S940,1)))/(((LARGE(S938:S940,1))+(SMALL(S938:S940,1)))/2)*100</f>
        <v>1.52866242038217</v>
      </c>
      <c r="V938" s="105">
        <f t="shared" si="331"/>
        <v>89.14</v>
      </c>
      <c r="W938" s="106">
        <f t="normal">AVERAGE(V938:V940)*10</f>
        <v>885.733333333333</v>
      </c>
      <c r="X938" s="105">
        <f t="normal">((LARGE(V938:V940,1))-(SMALL(V938:V940,1)))/(((LARGE(V938:V940,1))+(SMALL(V938:V940,1)))/2)*100</f>
        <v>1.89117264028085</v>
      </c>
      <c r="Y938" s="105">
        <v>10.86</v>
      </c>
      <c r="Z938" s="98" t="s">
        <v>34</v>
      </c>
      <c r="AA938" s="123" t="str">
        <f t="normal">IF(Z938="-","-",AVERAGE(Z938:Z940))</f>
        <v>-</v>
      </c>
      <c r="AB938" s="106" t="s">
        <v>34</v>
      </c>
      <c r="AC938" s="124" t="str">
        <f t="shared" ref="AC938" si="335">IF(AB938="-","-",AVERAGE(AB938:AB940))</f>
        <v>-</v>
      </c>
      <c r="AE938" s="114">
        <v>712.55</v>
      </c>
      <c r="AF938" s="114">
        <v>558.59</v>
      </c>
      <c r="AG938" s="135">
        <v>1.0057</v>
      </c>
    </row>
    <row r="939" spans="1:33">
      <c r="A939" s="73"/>
      <c r="B939" s="74" t="s">
        <v>553</v>
      </c>
      <c r="C939" s="89"/>
      <c r="D939" s="15"/>
      <c r="E939" s="15"/>
      <c r="F939" s="9"/>
      <c r="G939" s="9"/>
      <c r="H939" s="15"/>
      <c r="I939" s="15"/>
      <c r="J939" s="98">
        <f t="normal">IF(AE939="-","-",(AE939/AG938)*$AI$1)</f>
        <v>748.364721089788</v>
      </c>
      <c r="K939" s="98">
        <f t="normal">MIN(J938:J940)</f>
        <v>704.926319976136</v>
      </c>
      <c r="L939" s="74"/>
      <c r="M939" s="98"/>
      <c r="N939" s="98">
        <f t="normal">IF(AF939="-","-",(AF939/AG938)*$AI$1)</f>
        <v>576.125285870538</v>
      </c>
      <c r="O939" s="98">
        <f t="normal">MIN(N938:N940)</f>
        <v>551.404593815253</v>
      </c>
      <c r="P939" s="74"/>
      <c r="Q939" s="98"/>
      <c r="R939" s="74"/>
      <c r="S939" s="105">
        <v>7.79</v>
      </c>
      <c r="T939" s="106"/>
      <c r="U939" s="105"/>
      <c r="V939" s="105">
        <f t="shared" si="331"/>
        <v>87.47</v>
      </c>
      <c r="W939" s="106"/>
      <c r="X939" s="105"/>
      <c r="Y939" s="105">
        <v>12.53</v>
      </c>
      <c r="Z939" s="98" t="s">
        <v>34</v>
      </c>
      <c r="AA939" s="125"/>
      <c r="AB939" s="106" t="s">
        <v>34</v>
      </c>
      <c r="AC939" s="126"/>
      <c r="AE939" s="114">
        <v>696.88</v>
      </c>
      <c r="AF939" s="114">
        <v>536.49</v>
      </c>
      <c r="AG939" s="135"/>
    </row>
    <row r="940" spans="1:33">
      <c r="A940" s="73"/>
      <c r="B940" s="74" t="s">
        <v>553</v>
      </c>
      <c r="C940" s="91"/>
      <c r="D940" s="18"/>
      <c r="E940" s="18"/>
      <c r="F940" s="9"/>
      <c r="G940" s="9"/>
      <c r="H940" s="18"/>
      <c r="I940" s="18"/>
      <c r="J940" s="98">
        <f t="normal">IF(AE940="-","-",(AE940/AG938)*$AI$1)</f>
        <v>704.926319976136</v>
      </c>
      <c r="K940" s="98"/>
      <c r="L940" s="74"/>
      <c r="M940" s="98"/>
      <c r="N940" s="98">
        <v>551.404593815253</v>
      </c>
      <c r="O940" s="98"/>
      <c r="P940" s="74"/>
      <c r="Q940" s="98"/>
      <c r="R940" s="74"/>
      <c r="S940" s="105">
        <v>7.83</v>
      </c>
      <c r="T940" s="106"/>
      <c r="U940" s="105"/>
      <c r="V940" s="105">
        <f t="shared" si="331"/>
        <v>89.11</v>
      </c>
      <c r="W940" s="106"/>
      <c r="X940" s="105"/>
      <c r="Y940" s="105">
        <v>10.89</v>
      </c>
      <c r="Z940" s="98" t="s">
        <v>34</v>
      </c>
      <c r="AA940" s="127"/>
      <c r="AB940" s="106" t="s">
        <v>34</v>
      </c>
      <c r="AC940" s="128"/>
      <c r="AE940" s="114">
        <v>656.43</v>
      </c>
      <c r="AF940" s="114">
        <v>513.47</v>
      </c>
      <c r="AG940" s="135"/>
    </row>
    <row r="941" spans="1:33" ht="15" customHeight="1">
      <c r="A941" s="73">
        <v>41785</v>
      </c>
      <c r="B941" s="74" t="s">
        <v>554</v>
      </c>
      <c r="C941" s="86" t="s">
        <v>545</v>
      </c>
      <c r="D941" s="87" t="s">
        <v>335</v>
      </c>
      <c r="E941" s="87" t="s">
        <v>80</v>
      </c>
      <c r="F941" s="9" t="s">
        <v>80</v>
      </c>
      <c r="G941" s="9" t="s">
        <v>145</v>
      </c>
      <c r="H941" s="87" t="s">
        <v>34</v>
      </c>
      <c r="I941" s="87" t="s">
        <v>549</v>
      </c>
      <c r="J941" s="98">
        <f t="normal">IF(AE941="-","-",(AE941/AG941)*$AI$1)</f>
        <v>758.061847469424</v>
      </c>
      <c r="K941" s="98">
        <f t="normal">MAX(J941:J943)</f>
        <v>758.330317192006</v>
      </c>
      <c r="L941" s="74">
        <f t="normal">IF(A941=0,"",(K941-K942)/K942)</f>
        <v>0.017257771759486</v>
      </c>
      <c r="M941" s="98">
        <f t="normal">IF(J941="-","-",AVERAGE(J941:J943))</f>
        <v>753.95247091578</v>
      </c>
      <c r="N941" s="98">
        <f t="normal">IF(AF941="-","-",(AF941/AG941)*$AI$1)</f>
        <v>606.859699711644</v>
      </c>
      <c r="O941" s="98">
        <f t="normal">MAX(N941:N943)</f>
        <v>606.859699711644</v>
      </c>
      <c r="P941" s="74">
        <f t="normal">IF(A941=0,"",(O941-O942)/O942)</f>
        <v>0.029775680157443</v>
      </c>
      <c r="Q941" s="98">
        <f t="normal">IF(N941="-","-",AVERAGE(N941:N943))</f>
        <v>597.30217758775</v>
      </c>
      <c r="R941" s="74">
        <f t="normal">IF(Q941="-","-",Q941/M941)</f>
        <v>0.792227893175074</v>
      </c>
      <c r="S941" s="105">
        <v>10.73</v>
      </c>
      <c r="T941" s="106">
        <f t="normal">AVERAGE(S941:S943)*10</f>
        <v>106.9</v>
      </c>
      <c r="U941" s="105">
        <f t="normal">((LARGE(S941:S943,1))-(SMALL(S941:S943,1)))/(((LARGE(S941:S943,1))+(SMALL(S941:S943,1)))/2)*100</f>
        <v>6.74789128397375</v>
      </c>
      <c r="V941" s="105">
        <f t="shared" si="331"/>
        <v>83.29</v>
      </c>
      <c r="W941" s="106">
        <f t="normal">AVERAGE(V941:V943)*10</f>
        <v>826.5</v>
      </c>
      <c r="X941" s="105">
        <f t="normal">((LARGE(V941:V943,1))-(SMALL(V941:V943,1)))/(((LARGE(V941:V943,1))+(SMALL(V941:V943,1)))/2)*100</f>
        <v>10.1299647759019</v>
      </c>
      <c r="Y941" s="105">
        <v>16.71</v>
      </c>
      <c r="Z941" s="98" t="s">
        <v>34</v>
      </c>
      <c r="AA941" s="123" t="str">
        <f t="normal">IF(Z941="-","-",AVERAGE(Z941:Z943))</f>
        <v>-</v>
      </c>
      <c r="AB941" s="106" t="s">
        <v>34</v>
      </c>
      <c r="AC941" s="124" t="str">
        <f t="shared" ref="AC941" si="336">IF(AB941="-","-",AVERAGE(AB941:AB943))</f>
        <v>-</v>
      </c>
      <c r="AE941" s="114">
        <v>705.91</v>
      </c>
      <c r="AF941" s="114">
        <v>565.11</v>
      </c>
      <c r="AG941" s="135">
        <v>1.0057</v>
      </c>
    </row>
    <row r="942" spans="1:33">
      <c r="A942" s="73"/>
      <c r="B942" s="74" t="s">
        <v>554</v>
      </c>
      <c r="C942" s="89"/>
      <c r="D942" s="15"/>
      <c r="E942" s="15"/>
      <c r="F942" s="9"/>
      <c r="G942" s="9"/>
      <c r="H942" s="15"/>
      <c r="I942" s="15"/>
      <c r="J942" s="98">
        <f t="normal">IF(AE942="-","-",(AE942/AG941)*$AI$1)</f>
        <v>745.46524808591</v>
      </c>
      <c r="K942" s="98">
        <f t="normal">MIN(J941:J943)</f>
        <v>745.46524808591</v>
      </c>
      <c r="L942" s="74"/>
      <c r="M942" s="98"/>
      <c r="N942" s="98">
        <f t="normal">IF(AF942="-","-",(AF942/AG941)*$AI$1)</f>
        <v>589.312518643731</v>
      </c>
      <c r="O942" s="98">
        <f t="normal">MIN(N941:N943)</f>
        <v>589.312518643731</v>
      </c>
      <c r="P942" s="74"/>
      <c r="Q942" s="98"/>
      <c r="R942" s="74"/>
      <c r="S942" s="105">
        <v>10.31</v>
      </c>
      <c r="T942" s="106"/>
      <c r="U942" s="105"/>
      <c r="V942" s="105">
        <f t="shared" si="331"/>
        <v>86.5</v>
      </c>
      <c r="W942" s="106"/>
      <c r="X942" s="105"/>
      <c r="Y942" s="105">
        <v>13.5</v>
      </c>
      <c r="Z942" s="98" t="s">
        <v>34</v>
      </c>
      <c r="AA942" s="125"/>
      <c r="AB942" s="106" t="s">
        <v>34</v>
      </c>
      <c r="AC942" s="126"/>
      <c r="AE942" s="114">
        <v>694.18</v>
      </c>
      <c r="AF942" s="114">
        <v>548.77</v>
      </c>
      <c r="AG942" s="135"/>
    </row>
    <row r="943" spans="1:33">
      <c r="A943" s="73"/>
      <c r="B943" s="74" t="s">
        <v>554</v>
      </c>
      <c r="C943" s="91"/>
      <c r="D943" s="18"/>
      <c r="E943" s="18"/>
      <c r="F943" s="9"/>
      <c r="G943" s="9"/>
      <c r="H943" s="18"/>
      <c r="I943" s="18"/>
      <c r="J943" s="98">
        <f t="normal">IF(AE943="-","-",(AE943/AG941)*$AI$1)</f>
        <v>758.330317192006</v>
      </c>
      <c r="K943" s="98"/>
      <c r="L943" s="74"/>
      <c r="M943" s="98"/>
      <c r="N943" s="98">
        <f t="normal">IF(AF943="-","-",(AF943/AG941)*$AI$1)</f>
        <v>595.734314407875</v>
      </c>
      <c r="O943" s="98"/>
      <c r="P943" s="74"/>
      <c r="Q943" s="98"/>
      <c r="R943" s="74"/>
      <c r="S943" s="105">
        <v>11.03</v>
      </c>
      <c r="T943" s="106"/>
      <c r="U943" s="105"/>
      <c r="V943" s="105">
        <f t="shared" si="331"/>
        <v>78.16</v>
      </c>
      <c r="W943" s="106"/>
      <c r="X943" s="105"/>
      <c r="Y943" s="105">
        <v>21.84</v>
      </c>
      <c r="Z943" s="98" t="s">
        <v>34</v>
      </c>
      <c r="AA943" s="127"/>
      <c r="AB943" s="106" t="s">
        <v>34</v>
      </c>
      <c r="AC943" s="128"/>
      <c r="AE943" s="114">
        <v>706.16</v>
      </c>
      <c r="AF943" s="114">
        <v>554.75</v>
      </c>
      <c r="AG943" s="135"/>
    </row>
    <row r="944" spans="1:33" ht="15" customHeight="1">
      <c r="A944" s="73">
        <v>41785</v>
      </c>
      <c r="B944" s="74" t="s">
        <v>555</v>
      </c>
      <c r="C944" s="86" t="s">
        <v>545</v>
      </c>
      <c r="D944" s="87" t="s">
        <v>335</v>
      </c>
      <c r="E944" s="87" t="s">
        <v>80</v>
      </c>
      <c r="F944" s="9" t="s">
        <v>80</v>
      </c>
      <c r="G944" s="9" t="s">
        <v>145</v>
      </c>
      <c r="H944" s="87" t="s">
        <v>34</v>
      </c>
      <c r="I944" s="87" t="s">
        <v>549</v>
      </c>
      <c r="J944" s="98">
        <f t="normal">IF(AE944="-","-",(AE944/AG944)*$AI$1)</f>
        <v>723.880282390375</v>
      </c>
      <c r="K944" s="98">
        <f t="normal">MAX(J944:J946)</f>
        <v>723.880282390375</v>
      </c>
      <c r="L944" s="74">
        <f t="normal">IF(A944=0,"",(K944-K945)/K945)</f>
        <v>0.118211074615972</v>
      </c>
      <c r="M944" s="98">
        <f t="normal">IF(J944="-","-",AVERAGE(J944:J946))</f>
        <v>684.261310529979</v>
      </c>
      <c r="N944" s="98">
        <f t="normal">IF(AF944="-","-",(AF944/AG944)*$AI$1)</f>
        <v>573.580192900467</v>
      </c>
      <c r="O944" s="98">
        <f t="normal">MAX(N944:N946)</f>
        <v>573.580192900467</v>
      </c>
      <c r="P944" s="74">
        <f t="normal">IF(A944=0,"",(O944-O945)/O945)</f>
        <v>0.121394079361747</v>
      </c>
      <c r="Q944" s="98">
        <f t="normal">IF(N944="-","-",AVERAGE(N944:N946))</f>
        <v>540.762454012131</v>
      </c>
      <c r="R944" s="74">
        <f t="normal">IF(Q944="-","-",Q944/M944)</f>
        <v>0.790286467597146</v>
      </c>
      <c r="S944" s="105">
        <v>12.38</v>
      </c>
      <c r="T944" s="106">
        <f t="normal">AVERAGE(S944:S946)*10</f>
        <v>124.966666666667</v>
      </c>
      <c r="U944" s="105">
        <f t="normal">((LARGE(S944:S946,1))-(SMALL(S944:S946,1)))/(((LARGE(S944:S946,1))+(SMALL(S944:S946,1)))/2)*100</f>
        <v>2.55183413078149</v>
      </c>
      <c r="V944" s="105">
        <f t="shared" si="331"/>
        <v>87.67</v>
      </c>
      <c r="W944" s="106">
        <f t="normal">AVERAGE(V944:V946)*10</f>
        <v>857.9</v>
      </c>
      <c r="X944" s="105">
        <f t="normal">((LARGE(V944:V946,1))-(SMALL(V944:V946,1)))/(((LARGE(V944:V946,1))+(SMALL(V944:V946,1)))/2)*100</f>
        <v>3.9430066879907</v>
      </c>
      <c r="Y944" s="105">
        <v>12.33</v>
      </c>
      <c r="Z944" s="98" t="s">
        <v>34</v>
      </c>
      <c r="AA944" s="123" t="str">
        <f t="normal">IF(Z944="-","-",AVERAGE(Z944:Z946))</f>
        <v>-</v>
      </c>
      <c r="AB944" s="106" t="s">
        <v>34</v>
      </c>
      <c r="AC944" s="124" t="str">
        <f t="shared" ref="AC944" si="337">IF(AB944="-","-",AVERAGE(AB944:AB946))</f>
        <v>-</v>
      </c>
      <c r="AE944" s="114">
        <v>674.08</v>
      </c>
      <c r="AF944" s="114">
        <v>534.12</v>
      </c>
      <c r="AG944" s="135">
        <v>1.0057</v>
      </c>
    </row>
    <row r="945" spans="1:33">
      <c r="A945" s="73"/>
      <c r="B945" s="74" t="s">
        <v>555</v>
      </c>
      <c r="C945" s="89"/>
      <c r="D945" s="15"/>
      <c r="E945" s="15"/>
      <c r="F945" s="9"/>
      <c r="G945" s="9"/>
      <c r="H945" s="15"/>
      <c r="I945" s="15"/>
      <c r="J945" s="98">
        <f t="normal">IF(AE945="-","-",(AE945/AG944)*$AI$1)</f>
        <v>681.547976533758</v>
      </c>
      <c r="K945" s="98">
        <f t="normal">MIN(J944:J946)</f>
        <v>647.355672665805</v>
      </c>
      <c r="L945" s="74"/>
      <c r="M945" s="98"/>
      <c r="N945" s="98">
        <f t="normal">IF(AF945="-","-",(AF945/AG944)*$AI$1)</f>
        <v>537.218653674058</v>
      </c>
      <c r="O945" s="98">
        <f t="normal">MIN(N944:N946)</f>
        <v>511.488515461867</v>
      </c>
      <c r="P945" s="74"/>
      <c r="Q945" s="98"/>
      <c r="R945" s="74"/>
      <c r="S945" s="105">
        <v>12.41</v>
      </c>
      <c r="T945" s="106"/>
      <c r="U945" s="105"/>
      <c r="V945" s="105">
        <f t="shared" si="331"/>
        <v>85.42</v>
      </c>
      <c r="W945" s="106"/>
      <c r="X945" s="105"/>
      <c r="Y945" s="105">
        <v>14.58</v>
      </c>
      <c r="Z945" s="98" t="s">
        <v>34</v>
      </c>
      <c r="AA945" s="125"/>
      <c r="AB945" s="106" t="s">
        <v>34</v>
      </c>
      <c r="AC945" s="126"/>
      <c r="AE945" s="114">
        <v>634.66</v>
      </c>
      <c r="AF945" s="114">
        <v>500.26</v>
      </c>
      <c r="AG945" s="135"/>
    </row>
    <row r="946" spans="1:33">
      <c r="A946" s="73"/>
      <c r="B946" s="74" t="s">
        <v>555</v>
      </c>
      <c r="C946" s="91"/>
      <c r="D946" s="18"/>
      <c r="E946" s="18"/>
      <c r="F946" s="9"/>
      <c r="G946" s="9"/>
      <c r="H946" s="18"/>
      <c r="I946" s="18"/>
      <c r="J946" s="98">
        <f t="normal">IF(AE946="-","-",(AE946/AG944)*$AI$1)</f>
        <v>647.355672665805</v>
      </c>
      <c r="K946" s="98"/>
      <c r="L946" s="74"/>
      <c r="M946" s="98"/>
      <c r="N946" s="98">
        <f t="normal">IF(AF946="-","-",(AF946/AG944)*$AI$1)</f>
        <v>511.488515461867</v>
      </c>
      <c r="O946" s="98"/>
      <c r="P946" s="74"/>
      <c r="Q946" s="98"/>
      <c r="R946" s="74"/>
      <c r="S946" s="105">
        <v>12.7</v>
      </c>
      <c r="T946" s="106"/>
      <c r="U946" s="105"/>
      <c r="V946" s="105">
        <f t="shared" si="331"/>
        <v>84.28</v>
      </c>
      <c r="W946" s="106"/>
      <c r="X946" s="105"/>
      <c r="Y946" s="105">
        <v>15.72</v>
      </c>
      <c r="Z946" s="98" t="s">
        <v>34</v>
      </c>
      <c r="AA946" s="127"/>
      <c r="AB946" s="106" t="s">
        <v>34</v>
      </c>
      <c r="AC946" s="128"/>
      <c r="AE946" s="114">
        <v>602.82</v>
      </c>
      <c r="AF946" s="114">
        <v>476.3</v>
      </c>
      <c r="AG946" s="135"/>
    </row>
    <row r="947" spans="1:33">
      <c r="A947" s="70">
        <v>41785</v>
      </c>
      <c r="B947" s="71" t="s">
        <v>556</v>
      </c>
      <c r="C947" s="80" t="s">
        <v>29</v>
      </c>
      <c r="D947" s="12" t="s">
        <v>100</v>
      </c>
      <c r="E947" s="12" t="s">
        <v>101</v>
      </c>
      <c r="F947" s="6" t="s">
        <v>119</v>
      </c>
      <c r="G947" s="6" t="s">
        <v>133</v>
      </c>
      <c r="H947" s="12" t="s">
        <v>34</v>
      </c>
      <c r="I947" s="6" t="s">
        <v>34</v>
      </c>
      <c r="J947" s="97">
        <f t="normal">IF(AE947="-","-",(AE947/AG947)*$AI$1)</f>
        <v>345.295018395148</v>
      </c>
      <c r="K947" s="97">
        <f t="normal">MAX(J947:J949)</f>
        <v>346.154121507408</v>
      </c>
      <c r="L947" s="71">
        <f t="normal">IF(A947=0,"",(K947-K948)/K948)</f>
        <v>0.0832409181033034</v>
      </c>
      <c r="M947" s="97">
        <f t="normal">IF(J947="-","-",AVERAGE(J947:J949))</f>
        <v>337.001093765536</v>
      </c>
      <c r="N947" s="97">
        <f t="normal">IF(AF947="-","-",(AF947/AG947)*$AI$1)</f>
        <v>184.900467336184</v>
      </c>
      <c r="O947" s="97">
        <f t="normal">MAX(N947:N949)</f>
        <v>184.900467336184</v>
      </c>
      <c r="P947" s="71">
        <f t="normal">IF(A947=0,"",(O947-O948)/O948)</f>
        <v>0.0172515656386625</v>
      </c>
      <c r="Q947" s="97">
        <f t="normal">IF(N947="-","-",AVERAGE(N947:N949))</f>
        <v>183.110669185642</v>
      </c>
      <c r="R947" s="71">
        <f t="normal">IF(Q947="-","-",Q947/M947)</f>
        <v>0.543353337936162</v>
      </c>
      <c r="S947" s="103">
        <v>91.01</v>
      </c>
      <c r="T947" s="104">
        <f t="normal">AVERAGE(S947:S949)*10</f>
        <v>909.966666666667</v>
      </c>
      <c r="U947" s="103">
        <f t="normal">((LARGE(S947:S949,1))-(SMALL(S947:S949,1)))/(((LARGE(S947:S949,1))+(SMALL(S947:S949,1)))/2)*100</f>
        <v>0.0439608748214158</v>
      </c>
      <c r="V947" s="103">
        <f t="shared" ref="V947:V952" si="338">100-Y947</f>
        <v>90.63</v>
      </c>
      <c r="W947" s="104">
        <f t="normal">AVERAGE(V947:V949)*10</f>
        <v>905.866666666667</v>
      </c>
      <c r="X947" s="103">
        <f t="normal">((LARGE(V947:V949,1))-(SMALL(V947:V949,1)))/(((LARGE(V947:V949,1))+(SMALL(V947:V949,1)))/2)*100</f>
        <v>0.320212002429201</v>
      </c>
      <c r="Y947" s="103">
        <v>9.37</v>
      </c>
      <c r="Z947" s="97" t="s">
        <v>34</v>
      </c>
      <c r="AA947" s="23" t="str">
        <f t="normal">IF(Z947="-","-",AVERAGE(Z947:Z949))</f>
        <v>-</v>
      </c>
      <c r="AB947" s="104" t="s">
        <v>34</v>
      </c>
      <c r="AC947" s="24" t="str">
        <f t="shared" ref="AC947" si="339">IF(AB947="-","-",AVERAGE(AB947:AB949))</f>
        <v>-</v>
      </c>
      <c r="AE947" s="114">
        <v>321.54</v>
      </c>
      <c r="AF947" s="114">
        <v>172.18</v>
      </c>
      <c r="AG947" s="135">
        <v>1.0057</v>
      </c>
    </row>
    <row r="948" spans="1:33">
      <c r="A948" s="70"/>
      <c r="B948" s="71" t="s">
        <v>556</v>
      </c>
      <c r="C948" s="82"/>
      <c r="D948" s="14"/>
      <c r="E948" s="14"/>
      <c r="F948" s="6"/>
      <c r="G948" s="6"/>
      <c r="H948" s="14"/>
      <c r="I948" s="6"/>
      <c r="J948" s="97">
        <f t="normal">IF(AE948="-","-",(AE948/AG947)*$AI$1)</f>
        <v>319.554141394054</v>
      </c>
      <c r="K948" s="97">
        <f t="normal">MIN(J947:J949)</f>
        <v>319.554141394054</v>
      </c>
      <c r="L948" s="71"/>
      <c r="M948" s="97"/>
      <c r="N948" s="97">
        <f t="normal">IF(AF948="-","-",(AF948/AG947)*$AI$1)</f>
        <v>181.764740976434</v>
      </c>
      <c r="O948" s="97">
        <f t="normal">MIN(N947:N949)</f>
        <v>181.764740976434</v>
      </c>
      <c r="P948" s="71"/>
      <c r="Q948" s="97"/>
      <c r="R948" s="71"/>
      <c r="S948" s="103">
        <v>91.01</v>
      </c>
      <c r="T948" s="104"/>
      <c r="U948" s="103"/>
      <c r="V948" s="103">
        <f t="shared" si="338"/>
        <v>90.42</v>
      </c>
      <c r="W948" s="104"/>
      <c r="X948" s="103"/>
      <c r="Y948" s="103">
        <v>9.58</v>
      </c>
      <c r="Z948" s="97" t="s">
        <v>34</v>
      </c>
      <c r="AA948" s="23"/>
      <c r="AB948" s="104" t="s">
        <v>34</v>
      </c>
      <c r="AC948" s="24"/>
      <c r="AE948" s="114">
        <v>297.57</v>
      </c>
      <c r="AF948" s="114">
        <v>169.26</v>
      </c>
      <c r="AG948" s="135"/>
    </row>
    <row r="949" spans="1:33">
      <c r="A949" s="70"/>
      <c r="B949" s="71" t="s">
        <v>556</v>
      </c>
      <c r="C949" s="84"/>
      <c r="D949" s="17"/>
      <c r="E949" s="17"/>
      <c r="F949" s="6"/>
      <c r="G949" s="6"/>
      <c r="H949" s="17"/>
      <c r="I949" s="6"/>
      <c r="J949" s="97">
        <f t="normal">IF(AE949="-","-",(AE949/AG947)*$AI$1)</f>
        <v>346.154121507408</v>
      </c>
      <c r="K949" s="97"/>
      <c r="L949" s="71"/>
      <c r="M949" s="97"/>
      <c r="N949" s="97">
        <f t="normal">IF(AF949="-","-",(AF949/AG947)*$AI$1)</f>
        <v>182.666799244307</v>
      </c>
      <c r="O949" s="97"/>
      <c r="P949" s="71"/>
      <c r="Q949" s="97"/>
      <c r="R949" s="71"/>
      <c r="S949" s="103">
        <v>90.97</v>
      </c>
      <c r="T949" s="104"/>
      <c r="U949" s="103"/>
      <c r="V949" s="103">
        <f t="shared" si="338"/>
        <v>90.71</v>
      </c>
      <c r="W949" s="104"/>
      <c r="X949" s="103"/>
      <c r="Y949" s="103">
        <v>9.29</v>
      </c>
      <c r="Z949" s="97" t="s">
        <v>34</v>
      </c>
      <c r="AA949" s="23"/>
      <c r="AB949" s="104" t="s">
        <v>34</v>
      </c>
      <c r="AC949" s="24"/>
      <c r="AE949" s="114">
        <v>322.34</v>
      </c>
      <c r="AF949" s="114">
        <v>170.1</v>
      </c>
      <c r="AG949" s="135"/>
    </row>
    <row r="950" spans="1:33" s="44" customFormat="1" ht="15" customHeight="1">
      <c r="A950" s="60">
        <v>41830</v>
      </c>
      <c r="B950" s="61" t="s">
        <v>557</v>
      </c>
      <c r="C950" s="62" t="s">
        <v>29</v>
      </c>
      <c r="D950" s="63" t="s">
        <v>30</v>
      </c>
      <c r="E950" s="63" t="s">
        <v>31</v>
      </c>
      <c r="F950" s="63" t="s">
        <v>32</v>
      </c>
      <c r="G950" s="63" t="s">
        <v>33</v>
      </c>
      <c r="H950" s="63" t="s">
        <v>34</v>
      </c>
      <c r="I950" s="63" t="s">
        <v>34</v>
      </c>
      <c r="J950" s="94">
        <v>55.710570312</v>
      </c>
      <c r="K950" s="94">
        <f t="normal">MAX(J950:J952)</f>
        <v>64.024570908</v>
      </c>
      <c r="L950" s="61">
        <f t="normal">IF(A950=0,"",(K950-K951)/K951)</f>
        <v>0.149235603754162</v>
      </c>
      <c r="M950" s="94">
        <f t="normal">IF(J950="-","-",AVERAGE(J950:J952))</f>
        <v>59.380329384</v>
      </c>
      <c r="N950" s="94" t="str">
        <f t="normal">IF(AF950="-","-",(AF950/AG950)*$AI$1)</f>
        <v>-</v>
      </c>
      <c r="O950" s="94">
        <f t="normal">MAX(N950:N952)</f>
        <v>0</v>
      </c>
      <c r="P950" s="61" t="e">
        <v>#DIV/0!</v>
      </c>
      <c r="Q950" s="94" t="str">
        <f t="normal">IF(N950="-","-",AVERAGE(N950:N952))</f>
        <v>-</v>
      </c>
      <c r="R950" s="61" t="str">
        <f t="normal">IF(Q950="-","-",Q950/M950)</f>
        <v>-</v>
      </c>
      <c r="S950" s="101">
        <v>4.04</v>
      </c>
      <c r="T950" s="102">
        <f t="normal">AVERAGE(S950:S952)*10</f>
        <v>40.5333333333333</v>
      </c>
      <c r="U950" s="101">
        <f t="normal">((LARGE(S950:S952,1))-(SMALL(S950:S952,1)))/(((LARGE(S950:S952,1))+(SMALL(S950:S952,1)))/2)*100</f>
        <v>0.73982737361283</v>
      </c>
      <c r="V950" s="101">
        <f t="shared" si="338"/>
        <v>64.2903</v>
      </c>
      <c r="W950" s="102">
        <f t="normal">AVERAGE(V950:V952)*10</f>
        <v>642.327666666667</v>
      </c>
      <c r="X950" s="101">
        <v>0.300604323718145</v>
      </c>
      <c r="Y950" s="101">
        <v>35.7097</v>
      </c>
      <c r="Z950" s="94" t="s">
        <v>34</v>
      </c>
      <c r="AA950" s="111" t="str">
        <f t="normal">IF(Z950="-","-",AVERAGE(Z950:Z952))</f>
        <v>-</v>
      </c>
      <c r="AB950" s="102" t="s">
        <v>34</v>
      </c>
      <c r="AC950" s="112" t="str">
        <f t="shared" ref="AC950" si="340">IF(AB950="-","-",AVERAGE(AB950:AB952))</f>
        <v>-</v>
      </c>
      <c r="AD950" s="113"/>
      <c r="AE950" s="94">
        <v>51.5838614</v>
      </c>
      <c r="AF950" s="94" t="s">
        <v>34</v>
      </c>
      <c r="AG950" s="134">
        <v>1</v>
      </c>
    </row>
    <row r="951" spans="1:33" s="44" customFormat="1" customHeight="0">
      <c r="A951" s="60"/>
      <c r="B951" s="61" t="s">
        <v>557</v>
      </c>
      <c r="C951" s="62"/>
      <c r="D951" s="63"/>
      <c r="E951" s="63"/>
      <c r="F951" s="63"/>
      <c r="G951" s="63"/>
      <c r="H951" s="63"/>
      <c r="I951" s="63"/>
      <c r="J951" s="94">
        <f t="normal">IF(AE951="-","-",(AE951/AG950)*$AI$1)</f>
        <v>58.405846932</v>
      </c>
      <c r="K951" s="94">
        <f t="normal">MIN(J950:J952)</f>
        <v>55.710570312</v>
      </c>
      <c r="L951" s="61"/>
      <c r="M951" s="94"/>
      <c r="N951" s="94" t="str">
        <f t="normal">IF(AF951="-","-",(AF951/AG950)*$AI$1)</f>
        <v>-</v>
      </c>
      <c r="O951" s="94">
        <f t="normal">MIN(N950:N952)</f>
        <v>0</v>
      </c>
      <c r="P951" s="61"/>
      <c r="Q951" s="94"/>
      <c r="R951" s="61"/>
      <c r="S951" s="101">
        <v>4.07</v>
      </c>
      <c r="T951" s="102"/>
      <c r="U951" s="101"/>
      <c r="V951" s="101">
        <f t="shared" si="338"/>
        <v>64.1075</v>
      </c>
      <c r="W951" s="102"/>
      <c r="X951" s="101"/>
      <c r="Y951" s="101">
        <v>35.8925</v>
      </c>
      <c r="Z951" s="94" t="s">
        <v>34</v>
      </c>
      <c r="AA951" s="111"/>
      <c r="AB951" s="102" t="s">
        <v>34</v>
      </c>
      <c r="AC951" s="112"/>
      <c r="AD951" s="113"/>
      <c r="AE951" s="94">
        <v>54.0794879</v>
      </c>
      <c r="AF951" s="94" t="s">
        <v>34</v>
      </c>
      <c r="AG951" s="134"/>
    </row>
    <row r="952" spans="1:33" s="44" customFormat="1" customHeight="0">
      <c r="A952" s="60"/>
      <c r="B952" s="61" t="s">
        <v>557</v>
      </c>
      <c r="C952" s="62"/>
      <c r="D952" s="63"/>
      <c r="E952" s="63"/>
      <c r="F952" s="63"/>
      <c r="G952" s="63"/>
      <c r="H952" s="63"/>
      <c r="I952" s="63"/>
      <c r="J952" s="94">
        <f t="normal">IF(AE952="-","-",(AE952/AG950)*$AI$1)</f>
        <v>64.024570908</v>
      </c>
      <c r="K952" s="94"/>
      <c r="L952" s="61"/>
      <c r="M952" s="94"/>
      <c r="N952" s="94" t="str">
        <f t="normal">IF(AF952="-","-",(AF952/AG950)*$AI$1)</f>
        <v>-</v>
      </c>
      <c r="O952" s="94"/>
      <c r="P952" s="61"/>
      <c r="Q952" s="94"/>
      <c r="R952" s="61"/>
      <c r="S952" s="101">
        <v>4.05</v>
      </c>
      <c r="T952" s="102"/>
      <c r="U952" s="101"/>
      <c r="V952" s="101">
        <f t="shared" si="338"/>
        <v>64.3005</v>
      </c>
      <c r="W952" s="102"/>
      <c r="X952" s="101"/>
      <c r="Y952" s="101">
        <v>35.6995</v>
      </c>
      <c r="Z952" s="94" t="s">
        <v>34</v>
      </c>
      <c r="AA952" s="111"/>
      <c r="AB952" s="102" t="s">
        <v>34</v>
      </c>
      <c r="AC952" s="112"/>
      <c r="AD952" s="113"/>
      <c r="AE952" s="94">
        <v>59.2820101</v>
      </c>
      <c r="AF952" s="94" t="s">
        <v>34</v>
      </c>
      <c r="AG952" s="134"/>
    </row>
    <row r="953" spans="1:33" s="44" customFormat="1" ht="15" customHeight="1">
      <c r="A953" s="60">
        <v>41830</v>
      </c>
      <c r="B953" s="61" t="s">
        <v>558</v>
      </c>
      <c r="C953" s="62" t="s">
        <v>29</v>
      </c>
      <c r="D953" s="63" t="s">
        <v>30</v>
      </c>
      <c r="E953" s="63" t="s">
        <v>31</v>
      </c>
      <c r="F953" s="63" t="s">
        <v>37</v>
      </c>
      <c r="G953" s="63" t="s">
        <v>140</v>
      </c>
      <c r="H953" s="63" t="s">
        <v>34</v>
      </c>
      <c r="I953" s="63" t="s">
        <v>34</v>
      </c>
      <c r="J953" s="94">
        <f t="normal">IF(AE953="-","-",(AE953/AG953)*$AI$1)</f>
        <v>661.3596</v>
      </c>
      <c r="K953" s="94">
        <f t="normal">MAX(J953:J955)</f>
        <v>667.5048</v>
      </c>
      <c r="L953" s="61">
        <f t="normal">IF(A953=0,"",(K953-K954)/K954)</f>
        <v>0.00929176804872861</v>
      </c>
      <c r="M953" s="94">
        <f t="normal">IF(J953="-","-",AVERAGE(J953:J955))</f>
        <v>664.218</v>
      </c>
      <c r="N953" s="94">
        <f t="normal">IF(AF953="-","-",(AF953/AG953)*$AI$1)</f>
        <v>315.7704</v>
      </c>
      <c r="O953" s="94">
        <f t="normal">MAX(N953:N955)</f>
        <v>369.684</v>
      </c>
      <c r="P953" s="61">
        <f t="normal">IF(A953=0,"",(O953-O954)/O954)</f>
        <v>0.203967500263797</v>
      </c>
      <c r="Q953" s="94">
        <f t="normal">IF(N953="-","-",AVERAGE(N953:N955))</f>
        <v>330.8364</v>
      </c>
      <c r="R953" s="61">
        <f t="normal">IF(Q953="-","-",Q953/M953)</f>
        <v>0.498084062762527</v>
      </c>
      <c r="S953" s="101">
        <v>96.2</v>
      </c>
      <c r="T953" s="102">
        <f t="normal">AVERAGE(S953:S955)*10</f>
        <v>962.366666666667</v>
      </c>
      <c r="U953" s="101">
        <f t="normal">((LARGE(S953:S955,1))-(SMALL(S953:S955,1)))/(((LARGE(S953:S955,1))+(SMALL(S953:S955,1)))/2)*100</f>
        <v>0.114279777673886</v>
      </c>
      <c r="V953" s="101" t="s">
        <v>34</v>
      </c>
      <c r="W953" s="102" t="e">
        <v>#DIV/0!</v>
      </c>
      <c r="X953" s="101" t="e">
        <v>#NUM!</v>
      </c>
      <c r="Y953" s="101" t="s">
        <v>34</v>
      </c>
      <c r="Z953" s="94" t="s">
        <v>34</v>
      </c>
      <c r="AA953" s="111" t="str">
        <f t="normal">IF(Z953="-","-",AVERAGE(Z953:Z955))</f>
        <v>-</v>
      </c>
      <c r="AB953" s="102" t="s">
        <v>34</v>
      </c>
      <c r="AC953" s="112" t="str">
        <f t="shared" ref="AC953" si="341">IF(AB953="-","-",AVERAGE(AB953:AB955))</f>
        <v>-</v>
      </c>
      <c r="AD953" s="113"/>
      <c r="AE953" s="94">
        <v>612.37</v>
      </c>
      <c r="AF953" s="94">
        <v>292.38</v>
      </c>
      <c r="AG953" s="134">
        <v>1</v>
      </c>
    </row>
    <row r="954" spans="1:33" s="44" customFormat="1" customHeight="0">
      <c r="A954" s="60"/>
      <c r="B954" s="61" t="s">
        <v>558</v>
      </c>
      <c r="C954" s="62"/>
      <c r="D954" s="63"/>
      <c r="E954" s="63"/>
      <c r="F954" s="63"/>
      <c r="G954" s="63"/>
      <c r="H954" s="63"/>
      <c r="I954" s="63"/>
      <c r="J954" s="94">
        <f t="normal">IF(AE954="-","-",(AE954/AG953)*$AI$1)</f>
        <v>663.7896</v>
      </c>
      <c r="K954" s="94">
        <f t="normal">MIN(J953:J955)</f>
        <v>661.3596</v>
      </c>
      <c r="L954" s="61"/>
      <c r="M954" s="94"/>
      <c r="N954" s="94">
        <f t="normal">IF(AF954="-","-",(AF954/AG953)*$AI$1)</f>
        <v>369.684</v>
      </c>
      <c r="O954" s="94">
        <f t="normal">MIN(N953:N955)</f>
        <v>307.0548</v>
      </c>
      <c r="P954" s="61"/>
      <c r="Q954" s="94"/>
      <c r="R954" s="61"/>
      <c r="S954" s="101">
        <v>96.31</v>
      </c>
      <c r="T954" s="102"/>
      <c r="U954" s="101"/>
      <c r="V954" s="101" t="s">
        <v>34</v>
      </c>
      <c r="W954" s="102"/>
      <c r="X954" s="101"/>
      <c r="Y954" s="101" t="s">
        <v>34</v>
      </c>
      <c r="Z954" s="94" t="s">
        <v>34</v>
      </c>
      <c r="AA954" s="111"/>
      <c r="AB954" s="102" t="s">
        <v>34</v>
      </c>
      <c r="AC954" s="112"/>
      <c r="AD954" s="113"/>
      <c r="AE954" s="94">
        <v>614.62</v>
      </c>
      <c r="AF954" s="94">
        <v>342.3</v>
      </c>
      <c r="AG954" s="134"/>
    </row>
    <row r="955" spans="1:33" s="44" customFormat="1" customHeight="0">
      <c r="A955" s="60"/>
      <c r="B955" s="61" t="s">
        <v>558</v>
      </c>
      <c r="C955" s="62"/>
      <c r="D955" s="63"/>
      <c r="E955" s="63"/>
      <c r="F955" s="63"/>
      <c r="G955" s="63"/>
      <c r="H955" s="63"/>
      <c r="I955" s="63"/>
      <c r="J955" s="94">
        <f t="normal">IF(AE955="-","-",(AE955/AG953)*$AI$1)</f>
        <v>667.5048</v>
      </c>
      <c r="K955" s="94"/>
      <c r="L955" s="61"/>
      <c r="M955" s="94"/>
      <c r="N955" s="94">
        <f t="normal">IF(AF955="-","-",(AF955/AG953)*$AI$1)</f>
        <v>307.0548</v>
      </c>
      <c r="O955" s="94"/>
      <c r="P955" s="61"/>
      <c r="Q955" s="94"/>
      <c r="R955" s="61"/>
      <c r="S955" s="101">
        <v>96.2</v>
      </c>
      <c r="T955" s="102"/>
      <c r="U955" s="101"/>
      <c r="V955" s="101" t="s">
        <v>34</v>
      </c>
      <c r="W955" s="102"/>
      <c r="X955" s="101"/>
      <c r="Y955" s="101" t="s">
        <v>34</v>
      </c>
      <c r="Z955" s="94" t="s">
        <v>34</v>
      </c>
      <c r="AA955" s="111"/>
      <c r="AB955" s="102" t="s">
        <v>34</v>
      </c>
      <c r="AC955" s="112"/>
      <c r="AD955" s="113"/>
      <c r="AE955" s="94">
        <v>618.06</v>
      </c>
      <c r="AF955" s="94">
        <v>284.31</v>
      </c>
      <c r="AG955" s="134"/>
    </row>
    <row r="956" spans="1:33" ht="15" customHeight="1">
      <c r="A956" s="73">
        <v>41830</v>
      </c>
      <c r="B956" s="74">
        <v>74</v>
      </c>
      <c r="C956" s="86" t="s">
        <v>545</v>
      </c>
      <c r="D956" s="87" t="s">
        <v>335</v>
      </c>
      <c r="E956" s="87" t="s">
        <v>460</v>
      </c>
      <c r="F956" s="9" t="s">
        <v>461</v>
      </c>
      <c r="G956" s="9" t="s">
        <v>89</v>
      </c>
      <c r="H956" s="87" t="s">
        <v>546</v>
      </c>
      <c r="I956" s="9" t="s">
        <v>34</v>
      </c>
      <c r="J956" s="98">
        <f t="normal">IF(AE956="-","-",(AE956/AG956)*$AI$1)</f>
        <v>254.9448</v>
      </c>
      <c r="K956" s="98">
        <f t="normal">MAX(J956:J958)</f>
        <v>254.9448</v>
      </c>
      <c r="L956" s="74">
        <v>6.05288317896624</v>
      </c>
      <c r="M956" s="98">
        <f t="normal">IF(J956="-","-",AVERAGE(J956:J958))</f>
        <v>145.5462</v>
      </c>
      <c r="N956" s="98">
        <f t="normal">IF(AF956="-","-",(AF956/AG956)*$AI$1)</f>
        <v>195.1128</v>
      </c>
      <c r="O956" s="98">
        <f t="normal">MAX(N956:N958)</f>
        <v>195.1128</v>
      </c>
      <c r="P956" s="74">
        <f t="normal">IF(A956=0,"",(O956-O957)/O957)</f>
        <v>3.37010159651669</v>
      </c>
      <c r="Q956" s="98">
        <f t="normal">IF(N956="-","-",AVERAGE(N956:N958))</f>
        <v>119.88</v>
      </c>
      <c r="R956" s="74">
        <f t="normal">IF(Q956="-","-",Q956/M956)</f>
        <v>0.823655993766928</v>
      </c>
      <c r="S956" s="105" t="s">
        <v>34</v>
      </c>
      <c r="T956" s="106">
        <f t="normal">AVERAGE(S956:S958)*10</f>
        <v>0.69</v>
      </c>
      <c r="U956" s="105">
        <f t="normal">((LARGE(S956:S958,1))-(SMALL(S956:S958,1)))/(((LARGE(S956:S958,1))+(SMALL(S956:S958,1)))/2)*100</f>
        <v>2.89855072463768</v>
      </c>
      <c r="V956" s="105" t="s">
        <v>34</v>
      </c>
      <c r="W956" s="106">
        <f t="normal">AVERAGE(V956:V958)*10</f>
        <v>713.85</v>
      </c>
      <c r="X956" s="105">
        <f t="normal">((LARGE(V956:V958,1))-(SMALL(V956:V958,1)))/(((LARGE(V956:V958,1))+(SMALL(V956:V958,1)))/2)*100</f>
        <v>1.667016880297</v>
      </c>
      <c r="Y956" s="105" t="s">
        <v>34</v>
      </c>
      <c r="Z956" s="98" t="s">
        <v>34</v>
      </c>
      <c r="AA956" s="115" t="str">
        <f t="normal">IF(Z956="-","-",AVERAGE(Z956:Z958))</f>
        <v>-</v>
      </c>
      <c r="AB956" s="106">
        <v>6.68</v>
      </c>
      <c r="AC956" s="116">
        <f t="shared" ref="AC956" si="342">IF(AB956="-","-",AVERAGE(AB956:AB958))</f>
        <v>6.68666666666667</v>
      </c>
      <c r="AE956" s="114">
        <v>236.06</v>
      </c>
      <c r="AF956" s="114">
        <v>180.66</v>
      </c>
      <c r="AG956" s="135">
        <v>1</v>
      </c>
    </row>
    <row r="957" spans="1:33">
      <c r="A957" s="73"/>
      <c r="B957" s="74">
        <v>74</v>
      </c>
      <c r="C957" s="89"/>
      <c r="D957" s="15"/>
      <c r="E957" s="15"/>
      <c r="F957" s="9"/>
      <c r="G957" s="9"/>
      <c r="H957" s="15"/>
      <c r="I957" s="9"/>
      <c r="J957" s="98" t="str">
        <f t="normal">IF(AE957="-","-",(AE957/AG956)*$AI$1)</f>
        <v>-</v>
      </c>
      <c r="K957" s="98">
        <f t="normal">MIN(J956:J958)</f>
        <v>36.1476</v>
      </c>
      <c r="L957" s="74"/>
      <c r="M957" s="98"/>
      <c r="N957" s="98" t="str">
        <f t="normal">IF(AF957="-","-",(AF957/AG956)*$AI$1)</f>
        <v>-</v>
      </c>
      <c r="O957" s="98">
        <f t="normal">MIN(N956:N958)</f>
        <v>44.6472</v>
      </c>
      <c r="P957" s="74"/>
      <c r="Q957" s="98"/>
      <c r="R957" s="74"/>
      <c r="S957" s="105">
        <v>0.07</v>
      </c>
      <c r="T957" s="106"/>
      <c r="U957" s="105"/>
      <c r="V957" s="105">
        <f t="shared" ref="V957:V994" si="343">100-Y957</f>
        <v>71.98</v>
      </c>
      <c r="W957" s="106"/>
      <c r="X957" s="105"/>
      <c r="Y957" s="105">
        <v>28.02</v>
      </c>
      <c r="Z957" s="98" t="s">
        <v>34</v>
      </c>
      <c r="AA957" s="115"/>
      <c r="AB957" s="106">
        <v>6.68</v>
      </c>
      <c r="AC957" s="116"/>
      <c r="AE957" s="114" t="s">
        <v>34</v>
      </c>
      <c r="AF957" s="114" t="s">
        <v>34</v>
      </c>
      <c r="AG957" s="135"/>
    </row>
    <row r="958" spans="1:33">
      <c r="A958" s="73"/>
      <c r="B958" s="74">
        <v>74</v>
      </c>
      <c r="C958" s="91"/>
      <c r="D958" s="18"/>
      <c r="E958" s="18"/>
      <c r="F958" s="9"/>
      <c r="G958" s="9"/>
      <c r="H958" s="18"/>
      <c r="I958" s="9"/>
      <c r="J958" s="98">
        <f t="normal">IF(AE958="-","-",(AE958/AG956)*$AI$1)</f>
        <v>36.1476</v>
      </c>
      <c r="K958" s="98"/>
      <c r="L958" s="74"/>
      <c r="M958" s="98"/>
      <c r="N958" s="98">
        <f t="normal">IF(AF958="-","-",(AF958/AG956)*$AI$1)</f>
        <v>44.6472</v>
      </c>
      <c r="O958" s="98"/>
      <c r="P958" s="74"/>
      <c r="Q958" s="98"/>
      <c r="R958" s="74"/>
      <c r="S958" s="105">
        <v>0.068</v>
      </c>
      <c r="T958" s="106"/>
      <c r="U958" s="105"/>
      <c r="V958" s="105">
        <f t="shared" si="343"/>
        <v>70.79</v>
      </c>
      <c r="W958" s="106"/>
      <c r="X958" s="105"/>
      <c r="Y958" s="105">
        <v>29.21</v>
      </c>
      <c r="Z958" s="98" t="s">
        <v>34</v>
      </c>
      <c r="AA958" s="115"/>
      <c r="AB958" s="106">
        <v>6.7</v>
      </c>
      <c r="AC958" s="116"/>
      <c r="AE958" s="114">
        <v>33.47</v>
      </c>
      <c r="AF958" s="114">
        <v>41.34</v>
      </c>
      <c r="AG958" s="135"/>
    </row>
    <row r="959" spans="1:33" ht="15" customHeight="1">
      <c r="A959" s="70">
        <v>41830</v>
      </c>
      <c r="B959" s="71">
        <v>84</v>
      </c>
      <c r="C959" s="80" t="s">
        <v>545</v>
      </c>
      <c r="D959" s="12" t="s">
        <v>335</v>
      </c>
      <c r="E959" s="12" t="s">
        <v>266</v>
      </c>
      <c r="F959" s="6" t="s">
        <v>267</v>
      </c>
      <c r="G959" s="6" t="s">
        <v>547</v>
      </c>
      <c r="H959" s="12" t="s">
        <v>34</v>
      </c>
      <c r="I959" s="6" t="s">
        <v>34</v>
      </c>
      <c r="J959" s="97">
        <f t="normal">IF(AE959="-","-",(AE959/AG959)*$AI$1)</f>
        <v>716.9256</v>
      </c>
      <c r="K959" s="97">
        <f t="normal">MAX(J959:J961)</f>
        <v>734.4432</v>
      </c>
      <c r="L959" s="71">
        <f t="normal">IF(A959=0,"",(K959-K960)/K960)</f>
        <v>0.0244343346087793</v>
      </c>
      <c r="M959" s="97">
        <f t="normal">IF(J959="-","-",AVERAGE(J959:J961))</f>
        <v>723.8772</v>
      </c>
      <c r="N959" s="97">
        <f t="normal">IF(AF959="-","-",(AF959/AG959)*$AI$1)</f>
        <v>528.4332</v>
      </c>
      <c r="O959" s="97">
        <f t="normal">MAX(N959:N961)</f>
        <v>565.7904</v>
      </c>
      <c r="P959" s="71">
        <f t="normal">IF(A959=0,"",(O959-O960)/O960)</f>
        <v>0.0803431493854655</v>
      </c>
      <c r="Q959" s="97">
        <f t="normal">IF(N959="-","-",AVERAGE(N959:N961))</f>
        <v>539.3124</v>
      </c>
      <c r="R959" s="71">
        <f t="normal">IF(Q959="-","-",Q959/M959)</f>
        <v>0.745032997309488</v>
      </c>
      <c r="S959" s="103">
        <v>29.26</v>
      </c>
      <c r="T959" s="104">
        <f t="normal">AVERAGE(S959:S961)*10</f>
        <v>290.2</v>
      </c>
      <c r="U959" s="103">
        <f t="normal">((LARGE(S959:S961,1))-(SMALL(S959:S961,1)))/(((LARGE(S959:S961,1))+(SMALL(S959:S961,1)))/2)*100</f>
        <v>1.79310344827587</v>
      </c>
      <c r="V959" s="103">
        <f t="shared" si="343"/>
        <v>94.73</v>
      </c>
      <c r="W959" s="104">
        <f t="normal">AVERAGE(V959:V961)*10</f>
        <v>948.166666666667</v>
      </c>
      <c r="X959" s="103">
        <f t="normal">((LARGE(V959:V961,1))-(SMALL(V959:V961,1)))/(((LARGE(V959:V961,1))+(SMALL(V959:V961,1)))/2)*100</f>
        <v>0.242500922557847</v>
      </c>
      <c r="Y959" s="103">
        <v>5.27</v>
      </c>
      <c r="Z959" s="97" t="s">
        <v>34</v>
      </c>
      <c r="AA959" s="23" t="str">
        <f t="normal">IF(Z959="-","-",AVERAGE(Z959:Z961))</f>
        <v>-</v>
      </c>
      <c r="AB959" s="104">
        <v>5.73</v>
      </c>
      <c r="AC959" s="24">
        <f t="shared" ref="AC959" si="344">IF(AB959="-","-",AVERAGE(AB959:AB961))</f>
        <v>5.73666666666667</v>
      </c>
      <c r="AE959" s="114">
        <v>663.82</v>
      </c>
      <c r="AF959" s="114">
        <v>489.29</v>
      </c>
      <c r="AG959" s="135">
        <v>1</v>
      </c>
    </row>
    <row r="960" spans="1:33">
      <c r="A960" s="70"/>
      <c r="B960" s="71">
        <v>84</v>
      </c>
      <c r="C960" s="82"/>
      <c r="D960" s="14"/>
      <c r="E960" s="14"/>
      <c r="F960" s="6"/>
      <c r="G960" s="6"/>
      <c r="H960" s="14"/>
      <c r="I960" s="6"/>
      <c r="J960" s="97">
        <f t="normal">IF(AE960="-","-",(AE960/AG959)*$AI$1)</f>
        <v>734.4432</v>
      </c>
      <c r="K960" s="97">
        <f t="normal">MIN(J959:J961)</f>
        <v>716.9256</v>
      </c>
      <c r="L960" s="71"/>
      <c r="M960" s="97"/>
      <c r="N960" s="97">
        <f t="normal">IF(AF960="-","-",(AF960/AG959)*$AI$1)</f>
        <v>565.7904</v>
      </c>
      <c r="O960" s="97">
        <f t="normal">MIN(N959:N961)</f>
        <v>523.7136</v>
      </c>
      <c r="P960" s="71"/>
      <c r="Q960" s="97"/>
      <c r="R960" s="71"/>
      <c r="S960" s="103">
        <v>28.74</v>
      </c>
      <c r="T960" s="104"/>
      <c r="U960" s="103"/>
      <c r="V960" s="103">
        <f t="shared" si="343"/>
        <v>94.96</v>
      </c>
      <c r="W960" s="104"/>
      <c r="X960" s="103"/>
      <c r="Y960" s="103">
        <v>5.04</v>
      </c>
      <c r="Z960" s="97" t="s">
        <v>34</v>
      </c>
      <c r="AA960" s="23"/>
      <c r="AB960" s="104">
        <v>5.74</v>
      </c>
      <c r="AC960" s="24"/>
      <c r="AE960" s="114">
        <v>680.04</v>
      </c>
      <c r="AF960" s="114">
        <v>523.88</v>
      </c>
      <c r="AG960" s="135"/>
    </row>
    <row r="961" spans="1:33">
      <c r="A961" s="70"/>
      <c r="B961" s="71">
        <v>84</v>
      </c>
      <c r="C961" s="84"/>
      <c r="D961" s="17"/>
      <c r="E961" s="17"/>
      <c r="F961" s="6"/>
      <c r="G961" s="6"/>
      <c r="H961" s="17"/>
      <c r="I961" s="6"/>
      <c r="J961" s="97">
        <f t="normal">IF(AE961="-","-",(AE961/AG959)*$AI$1)</f>
        <v>720.2628</v>
      </c>
      <c r="K961" s="97"/>
      <c r="L961" s="71"/>
      <c r="M961" s="97"/>
      <c r="N961" s="97">
        <f t="normal">IF(AF961="-","-",(AF961/AG959)*$AI$1)</f>
        <v>523.7136</v>
      </c>
      <c r="O961" s="97"/>
      <c r="P961" s="71"/>
      <c r="Q961" s="97"/>
      <c r="R961" s="71"/>
      <c r="S961" s="103">
        <v>29.06</v>
      </c>
      <c r="T961" s="104"/>
      <c r="U961" s="103"/>
      <c r="V961" s="103">
        <f t="shared" si="343"/>
        <v>94.76</v>
      </c>
      <c r="W961" s="104"/>
      <c r="X961" s="103"/>
      <c r="Y961" s="103">
        <v>5.24</v>
      </c>
      <c r="Z961" s="97" t="s">
        <v>34</v>
      </c>
      <c r="AA961" s="23"/>
      <c r="AB961" s="104">
        <v>5.74</v>
      </c>
      <c r="AC961" s="24"/>
      <c r="AE961" s="114">
        <v>666.91</v>
      </c>
      <c r="AF961" s="114">
        <v>484.92</v>
      </c>
      <c r="AG961" s="135"/>
    </row>
    <row r="962" spans="1:33" ht="15" customHeight="1">
      <c r="A962" s="73">
        <v>41830</v>
      </c>
      <c r="B962" s="74" t="s">
        <v>559</v>
      </c>
      <c r="C962" s="86" t="s">
        <v>545</v>
      </c>
      <c r="D962" s="87" t="s">
        <v>335</v>
      </c>
      <c r="E962" s="87" t="s">
        <v>80</v>
      </c>
      <c r="F962" s="9" t="s">
        <v>80</v>
      </c>
      <c r="G962" s="9" t="s">
        <v>145</v>
      </c>
      <c r="H962" s="87" t="s">
        <v>34</v>
      </c>
      <c r="I962" s="9" t="s">
        <v>548</v>
      </c>
      <c r="J962" s="98">
        <f t="normal">IF(AE962="-","-",(AE962/AG962)*$AI$1)</f>
        <v>780.9264</v>
      </c>
      <c r="K962" s="98">
        <f t="normal">MAX(J962:J964)</f>
        <v>785.538</v>
      </c>
      <c r="L962" s="74">
        <f t="normal">IF(A962=0,"",(K962-K963)/K963)</f>
        <v>0.00590529402002553</v>
      </c>
      <c r="M962" s="98">
        <f t="normal">IF(J962="-","-",AVERAGE(J962:J964))</f>
        <v>783.4824</v>
      </c>
      <c r="N962" s="98">
        <f t="normal">IF(AF962="-","-",(AF962/AG962)*$AI$1)</f>
        <v>562.9824</v>
      </c>
      <c r="O962" s="98">
        <f t="normal">MAX(N962:N964)</f>
        <v>568.0908</v>
      </c>
      <c r="P962" s="74">
        <f t="normal">IF(A962=0,"",(O962-O963)/O963)</f>
        <v>0.00907381829343168</v>
      </c>
      <c r="Q962" s="98">
        <f t="normal">IF(N962="-","-",AVERAGE(N962:N964))</f>
        <v>565.758</v>
      </c>
      <c r="R962" s="74">
        <f t="normal">IF(Q962="-","-",Q962/M962)</f>
        <v>0.722106839923909</v>
      </c>
      <c r="S962" s="105">
        <f t="normal">60.37/10</f>
        <v>6.037</v>
      </c>
      <c r="T962" s="106">
        <f t="normal">AVERAGE(S962:S964)*10</f>
        <v>60.4466666666667</v>
      </c>
      <c r="U962" s="105">
        <f t="normal">((LARGE(S962:S964,1))-(SMALL(S962:S964,1)))/(((LARGE(S962:S964,1))+(SMALL(S962:S964,1)))/2)*100</f>
        <v>0.677854013391741</v>
      </c>
      <c r="V962" s="105">
        <f t="shared" si="343"/>
        <v>94.525</v>
      </c>
      <c r="W962" s="106">
        <f t="normal">AVERAGE(V962:V964)*10</f>
        <v>945.253333333333</v>
      </c>
      <c r="X962" s="105">
        <f t="normal">((LARGE(V962:V964,1))-(SMALL(V962:V964,1)))/(((LARGE(V962:V964,1))+(SMALL(V962:V964,1)))/2)*100</f>
        <v>0.00105791558890518</v>
      </c>
      <c r="Y962" s="105">
        <f t="normal">54.75/10</f>
        <v>5.475</v>
      </c>
      <c r="Z962" s="98" t="s">
        <v>34</v>
      </c>
      <c r="AA962" s="115" t="str">
        <f t="normal">IF(Z962="-","-",AVERAGE(Z962:Z964))</f>
        <v>-</v>
      </c>
      <c r="AB962" s="106" t="s">
        <v>34</v>
      </c>
      <c r="AC962" s="116" t="str">
        <f t="shared" ref="AC962" si="345">IF(AB962="-","-",AVERAGE(AB962:AB964))</f>
        <v>-</v>
      </c>
      <c r="AE962" s="114">
        <v>723.08</v>
      </c>
      <c r="AF962" s="114">
        <v>521.28</v>
      </c>
      <c r="AG962" s="135">
        <v>1</v>
      </c>
    </row>
    <row r="963" spans="1:33">
      <c r="A963" s="73"/>
      <c r="B963" s="74" t="s">
        <v>559</v>
      </c>
      <c r="C963" s="89"/>
      <c r="D963" s="15"/>
      <c r="E963" s="15"/>
      <c r="F963" s="9"/>
      <c r="G963" s="9"/>
      <c r="H963" s="15"/>
      <c r="I963" s="9"/>
      <c r="J963" s="98">
        <f t="normal">IF(AE963="-","-",(AE963/AG962)*$AI$1)</f>
        <v>785.538</v>
      </c>
      <c r="K963" s="98">
        <f t="normal">MIN(J962:J964)</f>
        <v>780.9264</v>
      </c>
      <c r="L963" s="74"/>
      <c r="M963" s="98"/>
      <c r="N963" s="98">
        <f t="normal">IF(AF963="-","-",(AF963/AG962)*$AI$1)</f>
        <v>566.2008</v>
      </c>
      <c r="O963" s="98">
        <f t="normal">MIN(N962:N964)</f>
        <v>562.9824</v>
      </c>
      <c r="P963" s="74"/>
      <c r="Q963" s="98"/>
      <c r="R963" s="74"/>
      <c r="S963" s="105">
        <f t="normal">60.28/10</f>
        <v>6.028</v>
      </c>
      <c r="T963" s="106"/>
      <c r="U963" s="105"/>
      <c r="V963" s="105">
        <f t="shared" si="343"/>
        <v>94.525</v>
      </c>
      <c r="W963" s="106"/>
      <c r="X963" s="105"/>
      <c r="Y963" s="105">
        <f t="normal">54.75/10</f>
        <v>5.475</v>
      </c>
      <c r="Z963" s="98" t="s">
        <v>34</v>
      </c>
      <c r="AA963" s="115"/>
      <c r="AB963" s="106" t="s">
        <v>34</v>
      </c>
      <c r="AC963" s="116"/>
      <c r="AE963" s="114">
        <v>727.35</v>
      </c>
      <c r="AF963" s="114">
        <v>524.26</v>
      </c>
      <c r="AG963" s="135"/>
    </row>
    <row r="964" spans="1:33">
      <c r="A964" s="73"/>
      <c r="B964" s="74" t="s">
        <v>559</v>
      </c>
      <c r="C964" s="91"/>
      <c r="D964" s="18"/>
      <c r="E964" s="18"/>
      <c r="F964" s="9"/>
      <c r="G964" s="9"/>
      <c r="H964" s="18"/>
      <c r="I964" s="9"/>
      <c r="J964" s="98">
        <f t="normal">IF(AE964="-","-",(AE964/AG962)*$AI$1)</f>
        <v>783.9828</v>
      </c>
      <c r="K964" s="98"/>
      <c r="L964" s="74"/>
      <c r="M964" s="98"/>
      <c r="N964" s="98">
        <f t="normal">IF(AF964="-","-",(AF964/AG962)*$AI$1)</f>
        <v>568.0908</v>
      </c>
      <c r="O964" s="98"/>
      <c r="P964" s="74"/>
      <c r="Q964" s="98"/>
      <c r="R964" s="74"/>
      <c r="S964" s="105">
        <f t="normal">60.69/10</f>
        <v>6.069</v>
      </c>
      <c r="T964" s="106"/>
      <c r="U964" s="105"/>
      <c r="V964" s="105">
        <f t="shared" si="343"/>
        <v>94.526</v>
      </c>
      <c r="W964" s="106"/>
      <c r="X964" s="105"/>
      <c r="Y964" s="105">
        <f t="normal">54.74/10</f>
        <v>5.474</v>
      </c>
      <c r="Z964" s="98" t="s">
        <v>34</v>
      </c>
      <c r="AA964" s="115"/>
      <c r="AB964" s="106" t="s">
        <v>34</v>
      </c>
      <c r="AC964" s="116"/>
      <c r="AE964" s="114">
        <v>725.91</v>
      </c>
      <c r="AF964" s="114">
        <v>526.01</v>
      </c>
      <c r="AG964" s="135"/>
    </row>
    <row r="965" spans="1:33" ht="15" customHeight="1">
      <c r="A965" s="73">
        <v>41830</v>
      </c>
      <c r="B965" s="74" t="s">
        <v>560</v>
      </c>
      <c r="C965" s="86" t="s">
        <v>545</v>
      </c>
      <c r="D965" s="87" t="s">
        <v>335</v>
      </c>
      <c r="E965" s="87" t="s">
        <v>80</v>
      </c>
      <c r="F965" s="9" t="s">
        <v>80</v>
      </c>
      <c r="G965" s="9" t="s">
        <v>145</v>
      </c>
      <c r="H965" s="87" t="s">
        <v>34</v>
      </c>
      <c r="I965" s="9" t="s">
        <v>548</v>
      </c>
      <c r="J965" s="98">
        <f t="normal">IF(AE965="-","-",(AE965/AG965)*$AI$1)</f>
        <v>777.2436</v>
      </c>
      <c r="K965" s="98">
        <f t="normal">MAX(J965:J967)</f>
        <v>790.83</v>
      </c>
      <c r="L965" s="74">
        <f t="normal">IF(A965=0,"",(K965-K966)/K966)</f>
        <v>0.0174802339961372</v>
      </c>
      <c r="M965" s="98">
        <f t="normal">IF(J965="-","-",AVERAGE(J965:J967))</f>
        <v>782.6616</v>
      </c>
      <c r="N965" s="98">
        <f t="normal">IF(AF965="-","-",(AF965/AG965)*$AI$1)</f>
        <v>556.254</v>
      </c>
      <c r="O965" s="98">
        <f t="normal">MAX(N965:N967)</f>
        <v>565.0992</v>
      </c>
      <c r="P965" s="74">
        <f t="normal">IF(A965=0,"",(O965-O966)/O966)</f>
        <v>0.0159013687991457</v>
      </c>
      <c r="Q965" s="98">
        <f t="normal">IF(N965="-","-",AVERAGE(N965:N967))</f>
        <v>561.366</v>
      </c>
      <c r="R965" s="74">
        <f t="normal">IF(Q965="-","-",Q965/M965)</f>
        <v>0.717252513730072</v>
      </c>
      <c r="S965" s="105">
        <f t="normal">70.19/10</f>
        <v>7.019</v>
      </c>
      <c r="T965" s="106">
        <f t="normal">AVERAGE(S965:S967)*10</f>
        <v>70.51</v>
      </c>
      <c r="U965" s="105">
        <f t="normal">((LARGE(S965:S967,1))-(SMALL(S965:S967,1)))/(((LARGE(S965:S967,1))+(SMALL(S965:S967,1)))/2)*100</f>
        <v>1.21778532993485</v>
      </c>
      <c r="V965" s="105">
        <f t="shared" si="343"/>
        <v>94.563</v>
      </c>
      <c r="W965" s="106">
        <f t="normal">AVERAGE(V965:V967)*10</f>
        <v>945.64</v>
      </c>
      <c r="X965" s="105">
        <f t="normal">((LARGE(V965:V967,1))-(SMALL(V965:V967,1)))/(((LARGE(V965:V967,1))+(SMALL(V965:V967,1)))/2)*100</f>
        <v>0.00317243785987354</v>
      </c>
      <c r="Y965" s="105">
        <f t="normal">54.37/10</f>
        <v>5.437</v>
      </c>
      <c r="Z965" s="98" t="s">
        <v>34</v>
      </c>
      <c r="AA965" s="115" t="str">
        <f t="normal">IF(Z965="-","-",AVERAGE(Z965:Z967))</f>
        <v>-</v>
      </c>
      <c r="AB965" s="106" t="s">
        <v>34</v>
      </c>
      <c r="AC965" s="116" t="str">
        <f t="shared" ref="AC965" si="346">IF(AB965="-","-",AVERAGE(AB965:AB967))</f>
        <v>-</v>
      </c>
      <c r="AE965" s="114">
        <v>719.67</v>
      </c>
      <c r="AF965" s="114">
        <v>515.05</v>
      </c>
      <c r="AG965" s="135">
        <v>1</v>
      </c>
    </row>
    <row r="966" spans="1:33">
      <c r="A966" s="73"/>
      <c r="B966" s="74" t="s">
        <v>560</v>
      </c>
      <c r="C966" s="89"/>
      <c r="D966" s="15"/>
      <c r="E966" s="15"/>
      <c r="F966" s="9"/>
      <c r="G966" s="9"/>
      <c r="H966" s="15"/>
      <c r="I966" s="9"/>
      <c r="J966" s="98">
        <f t="normal">IF(AE966="-","-",(AE966/AG965)*$AI$1)</f>
        <v>779.9112</v>
      </c>
      <c r="K966" s="98">
        <f t="normal">MIN(J965:J967)</f>
        <v>777.2436</v>
      </c>
      <c r="L966" s="74"/>
      <c r="M966" s="98"/>
      <c r="N966" s="98">
        <f t="normal">IF(AF966="-","-",(AF966/AG965)*$AI$1)</f>
        <v>565.0992</v>
      </c>
      <c r="O966" s="98">
        <f t="normal">MIN(N965:N967)</f>
        <v>556.254</v>
      </c>
      <c r="P966" s="74"/>
      <c r="Q966" s="98"/>
      <c r="R966" s="74"/>
      <c r="S966" s="105">
        <f t="normal">70.29/10</f>
        <v>7.029</v>
      </c>
      <c r="T966" s="106"/>
      <c r="U966" s="105"/>
      <c r="V966" s="105">
        <f t="shared" si="343"/>
        <v>94.563</v>
      </c>
      <c r="W966" s="106"/>
      <c r="X966" s="105"/>
      <c r="Y966" s="105">
        <f t="normal">54.37/10</f>
        <v>5.437</v>
      </c>
      <c r="Z966" s="98" t="s">
        <v>34</v>
      </c>
      <c r="AA966" s="115"/>
      <c r="AB966" s="106" t="s">
        <v>34</v>
      </c>
      <c r="AC966" s="116"/>
      <c r="AE966" s="114">
        <v>722.14</v>
      </c>
      <c r="AF966" s="114">
        <v>523.24</v>
      </c>
      <c r="AG966" s="135"/>
    </row>
    <row r="967" spans="1:33">
      <c r="A967" s="73"/>
      <c r="B967" s="74" t="s">
        <v>560</v>
      </c>
      <c r="C967" s="91"/>
      <c r="D967" s="18"/>
      <c r="E967" s="18"/>
      <c r="F967" s="9"/>
      <c r="G967" s="9"/>
      <c r="H967" s="18"/>
      <c r="I967" s="9"/>
      <c r="J967" s="98">
        <f t="normal">IF(AE967="-","-",(AE967/AG965)*$AI$1)</f>
        <v>790.83</v>
      </c>
      <c r="K967" s="98"/>
      <c r="L967" s="74"/>
      <c r="M967" s="98"/>
      <c r="N967" s="98">
        <f t="normal">IF(AF967="-","-",(AF967/AG965)*$AI$1)</f>
        <v>562.7448</v>
      </c>
      <c r="O967" s="98"/>
      <c r="P967" s="74"/>
      <c r="Q967" s="98"/>
      <c r="R967" s="74"/>
      <c r="S967" s="105">
        <f t="normal">71.05/10</f>
        <v>7.105</v>
      </c>
      <c r="T967" s="106"/>
      <c r="U967" s="105"/>
      <c r="V967" s="105">
        <f t="shared" si="343"/>
        <v>94.566</v>
      </c>
      <c r="W967" s="106"/>
      <c r="X967" s="105"/>
      <c r="Y967" s="105">
        <f t="normal">54.34/10</f>
        <v>5.434</v>
      </c>
      <c r="Z967" s="98" t="s">
        <v>34</v>
      </c>
      <c r="AA967" s="115"/>
      <c r="AB967" s="106" t="s">
        <v>34</v>
      </c>
      <c r="AC967" s="116"/>
      <c r="AE967" s="114">
        <v>732.25</v>
      </c>
      <c r="AF967" s="114">
        <v>521.06</v>
      </c>
      <c r="AG967" s="135"/>
    </row>
    <row r="968" spans="1:33" ht="15" customHeight="1">
      <c r="A968" s="73">
        <v>41830</v>
      </c>
      <c r="B968" s="74" t="s">
        <v>561</v>
      </c>
      <c r="C968" s="86" t="s">
        <v>545</v>
      </c>
      <c r="D968" s="87" t="s">
        <v>335</v>
      </c>
      <c r="E968" s="87" t="s">
        <v>80</v>
      </c>
      <c r="F968" s="9" t="s">
        <v>80</v>
      </c>
      <c r="G968" s="9" t="s">
        <v>145</v>
      </c>
      <c r="H968" s="87" t="s">
        <v>34</v>
      </c>
      <c r="I968" s="9" t="s">
        <v>548</v>
      </c>
      <c r="J968" s="98">
        <f t="normal">IF(AE968="-","-",(AE968/AG968)*$AI$1)</f>
        <v>791.9424</v>
      </c>
      <c r="K968" s="98">
        <f t="normal">MAX(J968:J970)</f>
        <v>791.9424</v>
      </c>
      <c r="L968" s="74">
        <f t="normal">IF(A968=0,"",(K968-K969)/K969)</f>
        <v>0.0253083139908834</v>
      </c>
      <c r="M968" s="98">
        <f t="normal">IF(J968="-","-",AVERAGE(J968:J970))</f>
        <v>783.6732</v>
      </c>
      <c r="N968" s="98">
        <f t="normal">IF(AF968="-","-",(AF968/AG968)*$AI$1)</f>
        <v>556.902</v>
      </c>
      <c r="O968" s="98">
        <f t="normal">MAX(N968:N970)</f>
        <v>566.73</v>
      </c>
      <c r="P968" s="74">
        <f t="normal">IF(A968=0,"",(O968-O969)/O969)</f>
        <v>0.0502141456190208</v>
      </c>
      <c r="Q968" s="98">
        <f t="normal">IF(N968="-","-",AVERAGE(N968:N970))</f>
        <v>554.4216</v>
      </c>
      <c r="R968" s="74">
        <f t="normal">IF(Q968="-","-",Q968/M968)</f>
        <v>0.707465305691199</v>
      </c>
      <c r="S968" s="105">
        <f t="normal">80.13/10</f>
        <v>8.013</v>
      </c>
      <c r="T968" s="106">
        <f t="normal">AVERAGE(S968:S970)*10</f>
        <v>80.26</v>
      </c>
      <c r="U968" s="105">
        <f t="normal">((LARGE(S968:S970,1))-(SMALL(S968:S970,1)))/(((LARGE(S968:S970,1))+(SMALL(S968:S970,1)))/2)*100</f>
        <v>0.410984494675876</v>
      </c>
      <c r="V968" s="105">
        <f t="shared" si="343"/>
        <v>94.592</v>
      </c>
      <c r="W968" s="106">
        <f t="normal">AVERAGE(V968:V970)*10</f>
        <v>945.923333333333</v>
      </c>
      <c r="X968" s="105">
        <f t="normal">((LARGE(V968:V970,1))-(SMALL(V968:V970,1)))/(((LARGE(V968:V970,1))+(SMALL(V968:V970,1)))/2)*100</f>
        <v>0.00105716626582951</v>
      </c>
      <c r="Y968" s="105">
        <f t="normal">54.08/10</f>
        <v>5.408</v>
      </c>
      <c r="Z968" s="98" t="s">
        <v>34</v>
      </c>
      <c r="AA968" s="115" t="str">
        <f t="normal">IF(Z968="-","-",AVERAGE(Z968:Z970))</f>
        <v>-</v>
      </c>
      <c r="AB968" s="106" t="s">
        <v>34</v>
      </c>
      <c r="AC968" s="116" t="str">
        <f t="shared" ref="AC968" si="347">IF(AB968="-","-",AVERAGE(AB968:AB970))</f>
        <v>-</v>
      </c>
      <c r="AE968" s="114">
        <v>733.28</v>
      </c>
      <c r="AF968" s="114">
        <v>515.65</v>
      </c>
      <c r="AG968" s="135">
        <v>1</v>
      </c>
    </row>
    <row r="969" spans="1:33">
      <c r="A969" s="73"/>
      <c r="B969" s="74" t="s">
        <v>561</v>
      </c>
      <c r="C969" s="89"/>
      <c r="D969" s="15"/>
      <c r="E969" s="15"/>
      <c r="F969" s="9"/>
      <c r="G969" s="9"/>
      <c r="H969" s="15"/>
      <c r="I969" s="9"/>
      <c r="J969" s="98">
        <f t="normal">IF(AE969="-","-",(AE969/AG968)*$AI$1)</f>
        <v>786.6828</v>
      </c>
      <c r="K969" s="98">
        <f t="normal">MIN(J968:J970)</f>
        <v>772.3944</v>
      </c>
      <c r="L969" s="74"/>
      <c r="M969" s="98"/>
      <c r="N969" s="98">
        <f t="normal">IF(AF969="-","-",(AF969/AG968)*$AI$1)</f>
        <v>566.73</v>
      </c>
      <c r="O969" s="98">
        <f t="normal">MIN(N968:N970)</f>
        <v>539.6328</v>
      </c>
      <c r="P969" s="74"/>
      <c r="Q969" s="98"/>
      <c r="R969" s="74"/>
      <c r="S969" s="105">
        <v>8.046</v>
      </c>
      <c r="T969" s="106"/>
      <c r="U969" s="105"/>
      <c r="V969" s="105">
        <f t="shared" si="343"/>
        <v>94.593</v>
      </c>
      <c r="W969" s="106"/>
      <c r="X969" s="105"/>
      <c r="Y969" s="105">
        <f t="normal">54.07/10</f>
        <v>5.407</v>
      </c>
      <c r="Z969" s="98" t="s">
        <v>34</v>
      </c>
      <c r="AA969" s="115"/>
      <c r="AB969" s="106" t="s">
        <v>34</v>
      </c>
      <c r="AC969" s="116"/>
      <c r="AE969" s="114">
        <v>728.41</v>
      </c>
      <c r="AF969" s="114">
        <v>524.75</v>
      </c>
      <c r="AG969" s="135"/>
    </row>
    <row r="970" spans="1:33">
      <c r="A970" s="73"/>
      <c r="B970" s="74" t="s">
        <v>561</v>
      </c>
      <c r="C970" s="91"/>
      <c r="D970" s="18"/>
      <c r="E970" s="18"/>
      <c r="F970" s="9"/>
      <c r="G970" s="9"/>
      <c r="H970" s="18"/>
      <c r="I970" s="9"/>
      <c r="J970" s="98">
        <f t="normal">IF(AE970="-","-",(AE970/AG968)*$AI$1)</f>
        <v>772.3944</v>
      </c>
      <c r="K970" s="98"/>
      <c r="L970" s="74"/>
      <c r="M970" s="98"/>
      <c r="N970" s="98">
        <f t="normal">IF(AF970="-","-",(AF970/AG968)*$AI$1)</f>
        <v>539.6328</v>
      </c>
      <c r="O970" s="98"/>
      <c r="P970" s="74"/>
      <c r="Q970" s="98"/>
      <c r="R970" s="74"/>
      <c r="S970" s="105">
        <f t="normal">80.19/10</f>
        <v>8.019</v>
      </c>
      <c r="T970" s="106"/>
      <c r="U970" s="105"/>
      <c r="V970" s="105">
        <f t="shared" si="343"/>
        <v>94.592</v>
      </c>
      <c r="W970" s="106"/>
      <c r="X970" s="105"/>
      <c r="Y970" s="105">
        <f t="normal">54.08/10</f>
        <v>5.408</v>
      </c>
      <c r="Z970" s="98" t="s">
        <v>34</v>
      </c>
      <c r="AA970" s="115"/>
      <c r="AB970" s="106" t="s">
        <v>34</v>
      </c>
      <c r="AC970" s="116"/>
      <c r="AE970" s="114">
        <v>715.18</v>
      </c>
      <c r="AF970" s="114">
        <v>499.66</v>
      </c>
      <c r="AG970" s="135"/>
    </row>
    <row r="971" spans="1:33" ht="15" customHeight="1">
      <c r="A971" s="73">
        <v>41830</v>
      </c>
      <c r="B971" s="74" t="s">
        <v>562</v>
      </c>
      <c r="C971" s="86" t="s">
        <v>545</v>
      </c>
      <c r="D971" s="87" t="s">
        <v>335</v>
      </c>
      <c r="E971" s="87" t="s">
        <v>80</v>
      </c>
      <c r="F971" s="9" t="s">
        <v>80</v>
      </c>
      <c r="G971" s="9" t="s">
        <v>145</v>
      </c>
      <c r="H971" s="87" t="s">
        <v>34</v>
      </c>
      <c r="I971" s="9" t="s">
        <v>548</v>
      </c>
      <c r="J971" s="98">
        <f t="normal">IF(AE971="-","-",(AE971/AG971)*$AI$1)</f>
        <v>772.2972</v>
      </c>
      <c r="K971" s="98">
        <f t="normal">MAX(J971:J973)</f>
        <v>797.7312</v>
      </c>
      <c r="L971" s="74">
        <f t="normal">IF(A971=0,"",(K971-K972)/K972)</f>
        <v>0.0725913018224061</v>
      </c>
      <c r="M971" s="98">
        <f t="normal">IF(J971="-","-",AVERAGE(J971:J973))</f>
        <v>771.2568</v>
      </c>
      <c r="N971" s="98">
        <f t="normal">IF(AF971="-","-",(AF971/AG971)*$AI$1)</f>
        <v>549.9252</v>
      </c>
      <c r="O971" s="98">
        <f t="normal">MAX(N971:N973)</f>
        <v>564.678</v>
      </c>
      <c r="P971" s="74">
        <f t="normal">IF(A971=0,"",(O971-O972)/O972)</f>
        <v>0.0584436616867081</v>
      </c>
      <c r="Q971" s="98">
        <f t="normal">IF(N971="-","-",AVERAGE(N971:N973))</f>
        <v>549.3672</v>
      </c>
      <c r="R971" s="74">
        <f t="normal">IF(Q971="-","-",Q971/M971)</f>
        <v>0.712301272416658</v>
      </c>
      <c r="S971" s="105">
        <f t="normal">90.64/10</f>
        <v>9.064</v>
      </c>
      <c r="T971" s="106">
        <f t="normal">AVERAGE(S971:S973)*10</f>
        <v>90.56</v>
      </c>
      <c r="U971" s="105">
        <f t="normal">((LARGE(S971:S973,1))-(SMALL(S971:S973,1)))/(((LARGE(S971:S973,1))+(SMALL(S971:S973,1)))/2)*100</f>
        <v>0.25407346037006</v>
      </c>
      <c r="V971" s="105">
        <f t="shared" si="343"/>
        <v>94.616</v>
      </c>
      <c r="W971" s="106">
        <f t="normal">AVERAGE(V971:V973)*10</f>
        <v>946.156666666667</v>
      </c>
      <c r="X971" s="105">
        <f t="normal">((LARGE(V971:V973,1))-(SMALL(V971:V973,1)))/(((LARGE(V971:V973,1))+(SMALL(V971:V973,1)))/2)*100</f>
        <v>0.00105690928019698</v>
      </c>
      <c r="Y971" s="105">
        <f t="normal">53.84/10</f>
        <v>5.384</v>
      </c>
      <c r="Z971" s="98" t="s">
        <v>34</v>
      </c>
      <c r="AA971" s="115" t="str">
        <f t="normal">IF(Z971="-","-",AVERAGE(Z971:Z973))</f>
        <v>-</v>
      </c>
      <c r="AB971" s="106" t="s">
        <v>34</v>
      </c>
      <c r="AC971" s="116" t="str">
        <f t="shared" ref="AC971" si="348">IF(AB971="-","-",AVERAGE(AB971:AB973))</f>
        <v>-</v>
      </c>
      <c r="AE971" s="114">
        <v>715.09</v>
      </c>
      <c r="AF971" s="114">
        <v>509.19</v>
      </c>
      <c r="AG971" s="135">
        <v>1</v>
      </c>
    </row>
    <row r="972" spans="1:33">
      <c r="A972" s="73"/>
      <c r="B972" s="74" t="s">
        <v>562</v>
      </c>
      <c r="C972" s="89"/>
      <c r="D972" s="15"/>
      <c r="E972" s="15"/>
      <c r="F972" s="9"/>
      <c r="G972" s="9"/>
      <c r="H972" s="15"/>
      <c r="I972" s="9"/>
      <c r="J972" s="98">
        <f t="normal">IF(AE972="-","-",(AE972/AG971)*$AI$1)</f>
        <v>797.7312</v>
      </c>
      <c r="K972" s="98">
        <f t="normal">MIN(J971:J973)</f>
        <v>743.742</v>
      </c>
      <c r="L972" s="74"/>
      <c r="M972" s="98"/>
      <c r="N972" s="98">
        <f t="normal">IF(AF972="-","-",(AF972/AG971)*$AI$1)</f>
        <v>564.678</v>
      </c>
      <c r="O972" s="98">
        <f t="normal">MIN(N971:N973)</f>
        <v>533.4984</v>
      </c>
      <c r="P972" s="74"/>
      <c r="Q972" s="98"/>
      <c r="R972" s="74"/>
      <c r="S972" s="105">
        <f t="normal">90.41/10</f>
        <v>9.041</v>
      </c>
      <c r="T972" s="106"/>
      <c r="U972" s="105"/>
      <c r="V972" s="105">
        <f t="shared" si="343"/>
        <v>94.615</v>
      </c>
      <c r="W972" s="106"/>
      <c r="X972" s="105"/>
      <c r="Y972" s="105">
        <f t="normal">53.85/10</f>
        <v>5.385</v>
      </c>
      <c r="Z972" s="98" t="s">
        <v>34</v>
      </c>
      <c r="AA972" s="115"/>
      <c r="AB972" s="106" t="s">
        <v>34</v>
      </c>
      <c r="AC972" s="116"/>
      <c r="AE972" s="114">
        <v>738.64</v>
      </c>
      <c r="AF972" s="114">
        <v>522.85</v>
      </c>
      <c r="AG972" s="135"/>
    </row>
    <row r="973" spans="1:33">
      <c r="A973" s="73"/>
      <c r="B973" s="74" t="s">
        <v>562</v>
      </c>
      <c r="C973" s="91"/>
      <c r="D973" s="18"/>
      <c r="E973" s="18"/>
      <c r="F973" s="9"/>
      <c r="G973" s="9"/>
      <c r="H973" s="18"/>
      <c r="I973" s="9"/>
      <c r="J973" s="98">
        <f t="normal">IF(AE973="-","-",(AE973/AG971)*$AI$1)</f>
        <v>743.742</v>
      </c>
      <c r="K973" s="98"/>
      <c r="L973" s="74"/>
      <c r="M973" s="98"/>
      <c r="N973" s="98">
        <f t="normal">IF(AF973="-","-",(AF973/AG971)*$AI$1)</f>
        <v>533.4984</v>
      </c>
      <c r="O973" s="98"/>
      <c r="P973" s="74"/>
      <c r="Q973" s="98"/>
      <c r="R973" s="74"/>
      <c r="S973" s="105">
        <f t="normal">90.63/10</f>
        <v>9.063</v>
      </c>
      <c r="T973" s="106"/>
      <c r="U973" s="105"/>
      <c r="V973" s="105">
        <f t="shared" si="343"/>
        <v>94.616</v>
      </c>
      <c r="W973" s="106"/>
      <c r="X973" s="105"/>
      <c r="Y973" s="105">
        <f t="normal">53.84/10</f>
        <v>5.384</v>
      </c>
      <c r="Z973" s="98" t="s">
        <v>34</v>
      </c>
      <c r="AA973" s="115"/>
      <c r="AB973" s="106" t="s">
        <v>34</v>
      </c>
      <c r="AC973" s="116"/>
      <c r="AE973" s="114">
        <v>688.65</v>
      </c>
      <c r="AF973" s="114">
        <v>493.98</v>
      </c>
      <c r="AG973" s="135"/>
    </row>
    <row r="974" spans="1:33" ht="15" customHeight="1">
      <c r="A974" s="70">
        <v>41830</v>
      </c>
      <c r="B974" s="71">
        <v>75</v>
      </c>
      <c r="C974" s="80" t="s">
        <v>563</v>
      </c>
      <c r="D974" s="12" t="s">
        <v>41</v>
      </c>
      <c r="E974" s="12" t="s">
        <v>74</v>
      </c>
      <c r="F974" s="6" t="s">
        <v>75</v>
      </c>
      <c r="G974" s="6" t="s">
        <v>34</v>
      </c>
      <c r="H974" s="6" t="s">
        <v>44</v>
      </c>
      <c r="I974" s="6" t="s">
        <v>76</v>
      </c>
      <c r="J974" s="97">
        <f t="normal">IF(AE974="-","-",(AE974/AG974)*$AI$1)</f>
        <v>271.0152</v>
      </c>
      <c r="K974" s="97">
        <f t="normal">MAX(J974:J976)</f>
        <v>277.8408</v>
      </c>
      <c r="L974" s="71">
        <f t="normal">IF(A974=0,"",(K974-K975)/K975)</f>
        <v>0.0948165801344795</v>
      </c>
      <c r="M974" s="97">
        <f t="normal">IF(J974="-","-",AVERAGE(J974:J976))</f>
        <v>267.5448</v>
      </c>
      <c r="N974" s="97">
        <f t="normal">IF(AF974="-","-",(AF974/AG974)*$AI$1)</f>
        <v>184.8852</v>
      </c>
      <c r="O974" s="97">
        <f t="normal">MAX(N974:N976)</f>
        <v>191.808</v>
      </c>
      <c r="P974" s="71">
        <f t="normal">IF(A974=0,"",(O974-O975)/O975)</f>
        <v>0.233761722820424</v>
      </c>
      <c r="Q974" s="97">
        <f t="normal">IF(N974="-","-",AVERAGE(N974:N976))</f>
        <v>177.3864</v>
      </c>
      <c r="R974" s="71">
        <f t="normal">IF(Q974="-","-",Q974/M974)</f>
        <v>0.66301568933502</v>
      </c>
      <c r="S974" s="103">
        <v>4.43</v>
      </c>
      <c r="T974" s="104">
        <f t="normal">AVERAGE(S974:S976)*10</f>
        <v>45.1333333333333</v>
      </c>
      <c r="U974" s="103">
        <f t="normal">((LARGE(S974:S976,1))-(SMALL(S974:S976,1)))/(((LARGE(S974:S976,1))+(SMALL(S974:S976,1)))/2)*100</f>
        <v>3.98230088495577</v>
      </c>
      <c r="V974" s="103">
        <f t="shared" si="343"/>
        <v>69.28</v>
      </c>
      <c r="W974" s="104">
        <f t="normal">AVERAGE(V974:V976)*10</f>
        <v>698.1</v>
      </c>
      <c r="X974" s="103">
        <f t="normal">((LARGE(V974:V976,1))-(SMALL(V974:V976,1)))/(((LARGE(V974:V976,1))+(SMALL(V974:V976,1)))/2)*100</f>
        <v>1.14810562571756</v>
      </c>
      <c r="Y974" s="103">
        <v>30.72</v>
      </c>
      <c r="Z974" s="97">
        <v>2293</v>
      </c>
      <c r="AA974" s="23">
        <f t="normal">IF(Z974="-","-",AVERAGE(Z974:Z976))</f>
        <v>2293.66666666667</v>
      </c>
      <c r="AB974" s="104">
        <v>7.26</v>
      </c>
      <c r="AC974" s="24">
        <f t="shared" ref="AC974" si="349">IF(AB974="-","-",AVERAGE(AB974:AB976))</f>
        <v>7.27</v>
      </c>
      <c r="AE974" s="114">
        <v>250.94</v>
      </c>
      <c r="AF974" s="114">
        <v>171.19</v>
      </c>
      <c r="AG974" s="135">
        <v>1</v>
      </c>
    </row>
    <row r="975" spans="1:33">
      <c r="A975" s="70"/>
      <c r="B975" s="71">
        <v>75</v>
      </c>
      <c r="C975" s="82"/>
      <c r="D975" s="14"/>
      <c r="E975" s="14"/>
      <c r="F975" s="9"/>
      <c r="G975" s="6"/>
      <c r="H975" s="6"/>
      <c r="I975" s="6"/>
      <c r="J975" s="97">
        <f t="normal">IF(AE975="-","-",(AE975/AG974)*$AI$1)</f>
        <v>253.7784</v>
      </c>
      <c r="K975" s="97">
        <f t="normal">MIN(J974:J976)</f>
        <v>253.7784</v>
      </c>
      <c r="L975" s="71"/>
      <c r="M975" s="97"/>
      <c r="N975" s="97">
        <f t="normal">IF(AF975="-","-",(AF975/AG974)*$AI$1)</f>
        <v>155.466</v>
      </c>
      <c r="O975" s="97">
        <f t="normal">MIN(N974:N976)</f>
        <v>155.466</v>
      </c>
      <c r="P975" s="71"/>
      <c r="Q975" s="97"/>
      <c r="R975" s="71"/>
      <c r="S975" s="103">
        <v>4.61</v>
      </c>
      <c r="T975" s="104"/>
      <c r="U975" s="103"/>
      <c r="V975" s="103">
        <f t="shared" si="343"/>
        <v>70.07</v>
      </c>
      <c r="W975" s="104"/>
      <c r="X975" s="103"/>
      <c r="Y975" s="103">
        <v>29.93</v>
      </c>
      <c r="Z975" s="97">
        <v>2293</v>
      </c>
      <c r="AA975" s="23"/>
      <c r="AB975" s="104">
        <v>7.28</v>
      </c>
      <c r="AC975" s="24"/>
      <c r="AE975" s="114">
        <v>234.98</v>
      </c>
      <c r="AF975" s="114">
        <v>143.95</v>
      </c>
      <c r="AG975" s="135"/>
    </row>
    <row r="976" spans="1:33">
      <c r="A976" s="70"/>
      <c r="B976" s="71">
        <v>75</v>
      </c>
      <c r="C976" s="84"/>
      <c r="D976" s="17"/>
      <c r="E976" s="17"/>
      <c r="F976" s="9"/>
      <c r="G976" s="6"/>
      <c r="H976" s="6"/>
      <c r="I976" s="6"/>
      <c r="J976" s="97">
        <f t="normal">IF(AE976="-","-",(AE976/AG974)*$AI$1)</f>
        <v>277.8408</v>
      </c>
      <c r="K976" s="97"/>
      <c r="L976" s="71"/>
      <c r="M976" s="97"/>
      <c r="N976" s="97">
        <f t="normal">IF(AF976="-","-",(AF976/AG974)*$AI$1)</f>
        <v>191.808</v>
      </c>
      <c r="O976" s="97"/>
      <c r="P976" s="71"/>
      <c r="Q976" s="97"/>
      <c r="R976" s="71"/>
      <c r="S976" s="103">
        <v>4.5</v>
      </c>
      <c r="T976" s="104"/>
      <c r="U976" s="103"/>
      <c r="V976" s="103">
        <f t="shared" si="343"/>
        <v>70.08</v>
      </c>
      <c r="W976" s="104"/>
      <c r="X976" s="103"/>
      <c r="Y976" s="103">
        <v>29.92</v>
      </c>
      <c r="Z976" s="97">
        <v>2295</v>
      </c>
      <c r="AA976" s="23"/>
      <c r="AB976" s="104">
        <v>7.27</v>
      </c>
      <c r="AC976" s="24"/>
      <c r="AE976" s="114">
        <v>257.26</v>
      </c>
      <c r="AF976" s="114">
        <v>177.6</v>
      </c>
      <c r="AG976" s="135"/>
    </row>
    <row r="977" spans="1:33" ht="15" customHeight="1">
      <c r="A977" s="70">
        <v>41830</v>
      </c>
      <c r="B977" s="71">
        <v>76</v>
      </c>
      <c r="C977" s="80" t="s">
        <v>563</v>
      </c>
      <c r="D977" s="12" t="s">
        <v>41</v>
      </c>
      <c r="E977" s="12" t="s">
        <v>74</v>
      </c>
      <c r="F977" s="6" t="s">
        <v>85</v>
      </c>
      <c r="G977" s="6" t="s">
        <v>34</v>
      </c>
      <c r="H977" s="6" t="s">
        <v>44</v>
      </c>
      <c r="I977" s="6" t="s">
        <v>34</v>
      </c>
      <c r="J977" s="97">
        <f t="normal">IF(AE977="-","-",(AE977/AG977)*$AI$1)</f>
        <v>267.678</v>
      </c>
      <c r="K977" s="97">
        <f t="normal">MAX(J977:J979)</f>
        <v>281.0808</v>
      </c>
      <c r="L977" s="71">
        <f t="normal">IF(A977=0,"",(K977-K978)/K978)</f>
        <v>0.0500706072221102</v>
      </c>
      <c r="M977" s="97">
        <f t="normal">IF(J977="-","-",AVERAGE(J977:J979))</f>
        <v>273.0888</v>
      </c>
      <c r="N977" s="97">
        <f t="normal">IF(AF977="-","-",(AF977/AG977)*$AI$1)</f>
        <v>211.0104</v>
      </c>
      <c r="O977" s="97">
        <f t="normal">MAX(N977:N979)</f>
        <v>222.8796</v>
      </c>
      <c r="P977" s="71">
        <f t="normal">IF(A977=0,"",(O977-O978)/O978)</f>
        <v>0.107075800654471</v>
      </c>
      <c r="Q977" s="97">
        <f t="normal">IF(N977="-","-",AVERAGE(N977:N979))</f>
        <v>211.7376</v>
      </c>
      <c r="R977" s="71">
        <f t="normal">IF(Q977="-","-",Q977/M977)</f>
        <v>0.77534340478262</v>
      </c>
      <c r="S977" s="103">
        <v>1.06</v>
      </c>
      <c r="T977" s="104">
        <f t="normal">AVERAGE(S977:S979)*10</f>
        <v>10.7</v>
      </c>
      <c r="U977" s="103">
        <f t="normal">((LARGE(S977:S979,1))-(SMALL(S977:S979,1)))/(((LARGE(S977:S979,1))+(SMALL(S977:S979,1)))/2)*100</f>
        <v>1.86915887850467</v>
      </c>
      <c r="V977" s="103">
        <f t="shared" si="343"/>
        <v>65.38</v>
      </c>
      <c r="W977" s="104">
        <f t="normal">AVERAGE(V977:V979)*10</f>
        <v>654.966666666667</v>
      </c>
      <c r="X977" s="103">
        <f t="normal">((LARGE(V977:V979,1))-(SMALL(V977:V979,1)))/(((LARGE(V977:V979,1))+(SMALL(V977:V979,1)))/2)*100</f>
        <v>1.05255129280756</v>
      </c>
      <c r="Y977" s="103">
        <v>34.62</v>
      </c>
      <c r="Z977" s="97">
        <v>979</v>
      </c>
      <c r="AA977" s="23">
        <f t="normal">IF(Z977="-","-",AVERAGE(Z977:Z979))</f>
        <v>980.666666666667</v>
      </c>
      <c r="AB977" s="104">
        <v>7.24</v>
      </c>
      <c r="AC977" s="24">
        <f t="shared" ref="AC977" si="350">IF(AB977="-","-",AVERAGE(AB977:AB979))</f>
        <v>7.23666666666667</v>
      </c>
      <c r="AE977" s="114">
        <v>247.85</v>
      </c>
      <c r="AF977" s="114">
        <v>195.38</v>
      </c>
      <c r="AG977" s="135">
        <v>1</v>
      </c>
    </row>
    <row r="978" spans="1:33">
      <c r="A978" s="70"/>
      <c r="B978" s="71">
        <v>76</v>
      </c>
      <c r="C978" s="82"/>
      <c r="D978" s="14"/>
      <c r="E978" s="14"/>
      <c r="F978" s="6"/>
      <c r="G978" s="6"/>
      <c r="H978" s="6"/>
      <c r="I978" s="6"/>
      <c r="J978" s="97">
        <f t="normal">IF(AE978="-","-",(AE978/AG977)*$AI$1)</f>
        <v>270.5076</v>
      </c>
      <c r="K978" s="97">
        <f t="normal">MIN(J977:J979)</f>
        <v>267.678</v>
      </c>
      <c r="L978" s="71"/>
      <c r="M978" s="97"/>
      <c r="N978" s="97">
        <f t="normal">IF(AF978="-","-",(AF978/AG977)*$AI$1)</f>
        <v>201.3228</v>
      </c>
      <c r="O978" s="97">
        <f t="normal">MIN(N977:N979)</f>
        <v>201.3228</v>
      </c>
      <c r="P978" s="71"/>
      <c r="Q978" s="97"/>
      <c r="R978" s="71"/>
      <c r="S978" s="103">
        <v>1.08</v>
      </c>
      <c r="T978" s="104"/>
      <c r="U978" s="103"/>
      <c r="V978" s="103">
        <f t="shared" si="343"/>
        <v>65.9</v>
      </c>
      <c r="W978" s="104"/>
      <c r="X978" s="103"/>
      <c r="Y978" s="103">
        <v>34.1</v>
      </c>
      <c r="Z978" s="97">
        <v>981</v>
      </c>
      <c r="AA978" s="23"/>
      <c r="AB978" s="104">
        <v>7.22</v>
      </c>
      <c r="AC978" s="24"/>
      <c r="AE978" s="114">
        <v>250.47</v>
      </c>
      <c r="AF978" s="114">
        <v>186.41</v>
      </c>
      <c r="AG978" s="135"/>
    </row>
    <row r="979" spans="1:33">
      <c r="A979" s="70"/>
      <c r="B979" s="71">
        <v>76</v>
      </c>
      <c r="C979" s="84"/>
      <c r="D979" s="17"/>
      <c r="E979" s="17"/>
      <c r="F979" s="6"/>
      <c r="G979" s="6"/>
      <c r="H979" s="6"/>
      <c r="I979" s="6"/>
      <c r="J979" s="97">
        <f t="normal">IF(AE979="-","-",(AE979/AG977)*$AI$1)</f>
        <v>281.0808</v>
      </c>
      <c r="K979" s="97"/>
      <c r="L979" s="71"/>
      <c r="M979" s="97"/>
      <c r="N979" s="97">
        <f t="normal">IF(AF979="-","-",(AF979/AG977)*$AI$1)</f>
        <v>222.8796</v>
      </c>
      <c r="O979" s="97"/>
      <c r="P979" s="71"/>
      <c r="Q979" s="97"/>
      <c r="R979" s="71"/>
      <c r="S979" s="103">
        <v>1.07</v>
      </c>
      <c r="T979" s="104"/>
      <c r="U979" s="103"/>
      <c r="V979" s="103">
        <f t="shared" si="343"/>
        <v>65.21</v>
      </c>
      <c r="W979" s="104"/>
      <c r="X979" s="103"/>
      <c r="Y979" s="103">
        <v>34.79</v>
      </c>
      <c r="Z979" s="97">
        <v>982</v>
      </c>
      <c r="AA979" s="23"/>
      <c r="AB979" s="104">
        <v>7.25</v>
      </c>
      <c r="AC979" s="24"/>
      <c r="AE979" s="114">
        <v>260.26</v>
      </c>
      <c r="AF979" s="114">
        <v>206.37</v>
      </c>
      <c r="AG979" s="135"/>
    </row>
    <row r="980" spans="1:33" ht="15" customHeight="1">
      <c r="A980" s="70">
        <v>41830</v>
      </c>
      <c r="B980" s="71">
        <v>77</v>
      </c>
      <c r="C980" s="80" t="s">
        <v>563</v>
      </c>
      <c r="D980" s="12" t="s">
        <v>41</v>
      </c>
      <c r="E980" s="12" t="s">
        <v>74</v>
      </c>
      <c r="F980" s="6" t="s">
        <v>85</v>
      </c>
      <c r="G980" s="6" t="s">
        <v>34</v>
      </c>
      <c r="H980" s="6" t="s">
        <v>44</v>
      </c>
      <c r="I980" s="6" t="s">
        <v>34</v>
      </c>
      <c r="J980" s="97">
        <f t="normal">IF(AE980="-","-",(AE980/AG980)*$AI$1)</f>
        <v>562.2588</v>
      </c>
      <c r="K980" s="97">
        <f t="normal">MAX(J980:J982)</f>
        <v>586.9908</v>
      </c>
      <c r="L980" s="71">
        <f t="normal">IF(A980=0,"",(K980-K981)/K981)</f>
        <v>0.0480331662167373</v>
      </c>
      <c r="M980" s="97">
        <f t="normal">IF(J980="-","-",AVERAGE(J980:J982))</f>
        <v>569.7792</v>
      </c>
      <c r="N980" s="97">
        <f t="normal">IF(AF980="-","-",(AF980/AG980)*$AI$1)</f>
        <v>320.4684</v>
      </c>
      <c r="O980" s="97">
        <f t="normal">MAX(N980:N982)</f>
        <v>342.5976</v>
      </c>
      <c r="P980" s="71">
        <f t="normal">IF(A980=0,"",(O980-O981)/O981)</f>
        <v>0.0690526741482156</v>
      </c>
      <c r="Q980" s="97">
        <f t="normal">IF(N980="-","-",AVERAGE(N980:N982))</f>
        <v>329.6376</v>
      </c>
      <c r="R980" s="71">
        <f t="normal">IF(Q980="-","-",Q980/M980)</f>
        <v>0.578535685402345</v>
      </c>
      <c r="S980" s="103">
        <v>6.86</v>
      </c>
      <c r="T980" s="104">
        <f t="normal">AVERAGE(S980:S982)*10</f>
        <v>66.9</v>
      </c>
      <c r="U980" s="103">
        <f t="normal">((LARGE(S980:S982,1))-(SMALL(S980:S982,1)))/(((LARGE(S980:S982,1))+(SMALL(S980:S982,1)))/2)*100</f>
        <v>5.85146286571644</v>
      </c>
      <c r="V980" s="103">
        <f t="shared" si="343"/>
        <v>82.47</v>
      </c>
      <c r="W980" s="104">
        <f t="normal">AVERAGE(V980:V982)*10</f>
        <v>822.6</v>
      </c>
      <c r="X980" s="103">
        <f t="normal">((LARGE(V980:V982,1))-(SMALL(V980:V982,1)))/(((LARGE(V980:V982,1))+(SMALL(V980:V982,1)))/2)*100</f>
        <v>0.681348095875413</v>
      </c>
      <c r="Y980" s="103">
        <v>17.53</v>
      </c>
      <c r="Z980" s="97">
        <v>4134</v>
      </c>
      <c r="AA980" s="23">
        <f t="normal">IF(Z980="-","-",AVERAGE(Z980:Z982))</f>
        <v>4133.66666666667</v>
      </c>
      <c r="AB980" s="104">
        <v>6.348</v>
      </c>
      <c r="AC980" s="24">
        <f t="shared" ref="AC980" si="351">IF(AB980="-","-",AVERAGE(AB980:AB982))</f>
        <v>6.34466666666667</v>
      </c>
      <c r="AE980" s="114">
        <v>520.61</v>
      </c>
      <c r="AF980" s="114">
        <v>296.73</v>
      </c>
      <c r="AG980" s="135">
        <v>1</v>
      </c>
    </row>
    <row r="981" spans="1:33">
      <c r="A981" s="70"/>
      <c r="B981" s="71">
        <v>77</v>
      </c>
      <c r="C981" s="82"/>
      <c r="D981" s="14"/>
      <c r="E981" s="14"/>
      <c r="F981" s="6"/>
      <c r="G981" s="6"/>
      <c r="H981" s="6"/>
      <c r="I981" s="6"/>
      <c r="J981" s="97">
        <f t="normal">IF(AE981="-","-",(AE981/AG980)*$AI$1)</f>
        <v>560.088</v>
      </c>
      <c r="K981" s="97">
        <f t="normal">MIN(J980:J982)</f>
        <v>560.088</v>
      </c>
      <c r="L981" s="71"/>
      <c r="M981" s="97"/>
      <c r="N981" s="97">
        <f t="normal">IF(AF981="-","-",(AF981/AG980)*$AI$1)</f>
        <v>342.5976</v>
      </c>
      <c r="O981" s="97">
        <f t="normal">MIN(N980:N982)</f>
        <v>320.4684</v>
      </c>
      <c r="P981" s="71"/>
      <c r="Q981" s="97"/>
      <c r="R981" s="71"/>
      <c r="S981" s="103">
        <v>6.74</v>
      </c>
      <c r="T981" s="104"/>
      <c r="U981" s="103"/>
      <c r="V981" s="103">
        <f t="shared" si="343"/>
        <v>82.4</v>
      </c>
      <c r="W981" s="104"/>
      <c r="X981" s="103"/>
      <c r="Y981" s="103">
        <v>17.6</v>
      </c>
      <c r="Z981" s="97">
        <v>4134</v>
      </c>
      <c r="AA981" s="23"/>
      <c r="AB981" s="104">
        <v>6.35</v>
      </c>
      <c r="AC981" s="24"/>
      <c r="AE981" s="114">
        <v>518.6</v>
      </c>
      <c r="AF981" s="114">
        <v>317.22</v>
      </c>
      <c r="AG981" s="135"/>
    </row>
    <row r="982" spans="1:33">
      <c r="A982" s="70"/>
      <c r="B982" s="71">
        <v>77</v>
      </c>
      <c r="C982" s="84"/>
      <c r="D982" s="17"/>
      <c r="E982" s="17"/>
      <c r="F982" s="6"/>
      <c r="G982" s="6"/>
      <c r="H982" s="6"/>
      <c r="I982" s="6"/>
      <c r="J982" s="97">
        <f t="normal">IF(AE982="-","-",(AE982/AG980)*$AI$1)</f>
        <v>586.9908</v>
      </c>
      <c r="K982" s="97"/>
      <c r="L982" s="71"/>
      <c r="M982" s="97"/>
      <c r="N982" s="97">
        <f t="normal">IF(AF982="-","-",(AF982/AG980)*$AI$1)</f>
        <v>325.8468</v>
      </c>
      <c r="O982" s="97"/>
      <c r="P982" s="71"/>
      <c r="Q982" s="97"/>
      <c r="R982" s="71"/>
      <c r="S982" s="103">
        <v>6.47</v>
      </c>
      <c r="T982" s="104"/>
      <c r="U982" s="103"/>
      <c r="V982" s="103">
        <f t="shared" si="343"/>
        <v>81.91</v>
      </c>
      <c r="W982" s="104"/>
      <c r="X982" s="103"/>
      <c r="Y982" s="103">
        <v>18.09</v>
      </c>
      <c r="Z982" s="97">
        <v>4133</v>
      </c>
      <c r="AA982" s="23"/>
      <c r="AB982" s="104">
        <v>6.336</v>
      </c>
      <c r="AC982" s="24"/>
      <c r="AE982" s="114">
        <v>543.51</v>
      </c>
      <c r="AF982" s="114">
        <v>301.71</v>
      </c>
      <c r="AG982" s="135"/>
    </row>
    <row r="983" spans="1:33">
      <c r="A983" s="70">
        <v>41830</v>
      </c>
      <c r="B983" s="71">
        <v>78</v>
      </c>
      <c r="C983" s="80" t="s">
        <v>563</v>
      </c>
      <c r="D983" s="12" t="s">
        <v>41</v>
      </c>
      <c r="E983" s="12" t="s">
        <v>74</v>
      </c>
      <c r="F983" s="6" t="s">
        <v>85</v>
      </c>
      <c r="G983" s="6" t="s">
        <v>34</v>
      </c>
      <c r="H983" s="6" t="s">
        <v>44</v>
      </c>
      <c r="I983" s="6" t="s">
        <v>34</v>
      </c>
      <c r="J983" s="97">
        <f t="normal">IF(AE983="-","-",(AE983/AG983)*$AI$1)</f>
        <v>531.9432</v>
      </c>
      <c r="K983" s="97">
        <f t="normal">MAX(J983:J985)</f>
        <v>553.2516</v>
      </c>
      <c r="L983" s="71">
        <f t="normal">IF(A983=0,"",(K983-K984)/K984)</f>
        <v>0.0400576602915499</v>
      </c>
      <c r="M983" s="97">
        <f t="normal">IF(J983="-","-",AVERAGE(J983:J985))</f>
        <v>541.1232</v>
      </c>
      <c r="N983" s="97">
        <f t="normal">IF(AF983="-","-",(AF983/AG983)*$AI$1)</f>
        <v>294.7212</v>
      </c>
      <c r="O983" s="97">
        <f t="normal">MAX(N983:N985)</f>
        <v>306.6444</v>
      </c>
      <c r="P983" s="71">
        <f t="normal">IF(A983=0,"",(O983-O984)/O984)</f>
        <v>0.0404558613360695</v>
      </c>
      <c r="Q983" s="97">
        <f t="normal">IF(N983="-","-",AVERAGE(N983:N985))</f>
        <v>299.8584</v>
      </c>
      <c r="R983" s="71">
        <f t="normal">IF(Q983="-","-",Q983/M983)</f>
        <v>0.554140720634414</v>
      </c>
      <c r="S983" s="103">
        <v>7.18</v>
      </c>
      <c r="T983" s="104">
        <f t="normal">AVERAGE(S983:S985)*10</f>
        <v>75.3666666666667</v>
      </c>
      <c r="U983" s="103">
        <f t="normal">((LARGE(S983:S985,1))-(SMALL(S983:S985,1)))/(((LARGE(S983:S985,1))+(SMALL(S983:S985,1)))/2)*100</f>
        <v>7.37759892689471</v>
      </c>
      <c r="V983" s="103">
        <f t="shared" si="343"/>
        <v>82.46</v>
      </c>
      <c r="W983" s="104">
        <f t="normal">AVERAGE(V983:V985)*10</f>
        <v>830.5</v>
      </c>
      <c r="X983" s="103">
        <f t="normal">((LARGE(V983:V985,1))-(SMALL(V983:V985,1)))/(((LARGE(V983:V985,1))+(SMALL(V983:V985,1)))/2)*100</f>
        <v>1.2173808232387</v>
      </c>
      <c r="Y983" s="103">
        <v>17.54</v>
      </c>
      <c r="Z983" s="97">
        <v>4475</v>
      </c>
      <c r="AA983" s="23">
        <f t="normal">IF(Z983="-","-",AVERAGE(Z983:Z985))</f>
        <v>4475</v>
      </c>
      <c r="AB983" s="104">
        <v>6.305</v>
      </c>
      <c r="AC983" s="24">
        <f t="shared" ref="AC983" si="352">IF(AB983="-","-",AVERAGE(AB983:AB985))</f>
        <v>6.30133333333333</v>
      </c>
      <c r="AE983" s="114">
        <v>492.54</v>
      </c>
      <c r="AF983" s="114">
        <v>272.89</v>
      </c>
      <c r="AG983" s="135">
        <v>1</v>
      </c>
    </row>
    <row r="984" spans="1:33">
      <c r="A984" s="70"/>
      <c r="B984" s="71">
        <v>78</v>
      </c>
      <c r="C984" s="82"/>
      <c r="D984" s="14"/>
      <c r="E984" s="14"/>
      <c r="F984" s="6"/>
      <c r="G984" s="6"/>
      <c r="H984" s="6"/>
      <c r="I984" s="6"/>
      <c r="J984" s="97">
        <f t="normal">IF(AE984="-","-",(AE984/AG983)*$AI$1)</f>
        <v>553.2516</v>
      </c>
      <c r="K984" s="97">
        <f t="normal">MIN(J983:J985)</f>
        <v>531.9432</v>
      </c>
      <c r="L984" s="71"/>
      <c r="M984" s="97"/>
      <c r="N984" s="97">
        <f t="normal">IF(AF984="-","-",(AF984/AG983)*$AI$1)</f>
        <v>306.6444</v>
      </c>
      <c r="O984" s="97">
        <f t="normal">MIN(N983:N985)</f>
        <v>294.7212</v>
      </c>
      <c r="P984" s="71"/>
      <c r="Q984" s="97"/>
      <c r="R984" s="71"/>
      <c r="S984" s="103">
        <v>7.73</v>
      </c>
      <c r="T984" s="104"/>
      <c r="U984" s="103"/>
      <c r="V984" s="103">
        <f t="shared" si="343"/>
        <v>83.22</v>
      </c>
      <c r="W984" s="104"/>
      <c r="X984" s="103"/>
      <c r="Y984" s="103">
        <v>16.78</v>
      </c>
      <c r="Z984" s="97">
        <v>4474</v>
      </c>
      <c r="AA984" s="23"/>
      <c r="AB984" s="104">
        <v>6.315</v>
      </c>
      <c r="AC984" s="24"/>
      <c r="AE984" s="114">
        <v>512.27</v>
      </c>
      <c r="AF984" s="114">
        <v>283.93</v>
      </c>
      <c r="AG984" s="135"/>
    </row>
    <row r="985" spans="1:33">
      <c r="A985" s="70"/>
      <c r="B985" s="71">
        <v>78</v>
      </c>
      <c r="C985" s="84"/>
      <c r="D985" s="17"/>
      <c r="E985" s="17"/>
      <c r="F985" s="6"/>
      <c r="G985" s="6"/>
      <c r="H985" s="6"/>
      <c r="I985" s="6"/>
      <c r="J985" s="97">
        <f t="normal">IF(AE985="-","-",(AE985/AG983)*$AI$1)</f>
        <v>538.1748</v>
      </c>
      <c r="K985" s="97"/>
      <c r="L985" s="71"/>
      <c r="M985" s="97"/>
      <c r="N985" s="97">
        <f t="normal">IF(AF985="-","-",(AF985/AG983)*$AI$1)</f>
        <v>298.2096</v>
      </c>
      <c r="O985" s="97"/>
      <c r="P985" s="71"/>
      <c r="Q985" s="97"/>
      <c r="R985" s="71"/>
      <c r="S985" s="103">
        <v>7.7</v>
      </c>
      <c r="T985" s="104"/>
      <c r="U985" s="103"/>
      <c r="V985" s="103">
        <f t="shared" si="343"/>
        <v>83.47</v>
      </c>
      <c r="W985" s="104"/>
      <c r="X985" s="103"/>
      <c r="Y985" s="103">
        <v>16.53</v>
      </c>
      <c r="Z985" s="97">
        <v>4476</v>
      </c>
      <c r="AA985" s="23"/>
      <c r="AB985" s="104">
        <v>6.284</v>
      </c>
      <c r="AC985" s="24"/>
      <c r="AE985" s="114">
        <v>498.31</v>
      </c>
      <c r="AF985" s="114">
        <v>276.12</v>
      </c>
      <c r="AG985" s="135"/>
    </row>
    <row r="986" spans="1:33" ht="15" customHeight="1">
      <c r="A986" s="70">
        <v>41830</v>
      </c>
      <c r="B986" s="71">
        <v>80</v>
      </c>
      <c r="C986" s="80" t="s">
        <v>563</v>
      </c>
      <c r="D986" s="12" t="s">
        <v>41</v>
      </c>
      <c r="E986" s="12" t="s">
        <v>74</v>
      </c>
      <c r="F986" s="6" t="s">
        <v>75</v>
      </c>
      <c r="G986" s="6" t="s">
        <v>34</v>
      </c>
      <c r="H986" s="6" t="s">
        <v>44</v>
      </c>
      <c r="I986" s="6" t="s">
        <v>76</v>
      </c>
      <c r="J986" s="97">
        <f t="normal">IF(AE986="-","-",(AE986/AG986)*$AI$1)</f>
        <v>334.206</v>
      </c>
      <c r="K986" s="97">
        <f t="normal">MAX(J986:J988)</f>
        <v>346.1076</v>
      </c>
      <c r="L986" s="71">
        <f t="normal">IF(A986=0,"",(K986-K987)/K987)</f>
        <v>0.0356115689125869</v>
      </c>
      <c r="M986" s="97">
        <f t="normal">IF(J986="-","-",AVERAGE(J986:J988))</f>
        <v>340.4628</v>
      </c>
      <c r="N986" s="97">
        <f t="normal">IF(AF986="-","-",(AF986/AG986)*$AI$1)</f>
        <v>213.2568</v>
      </c>
      <c r="O986" s="97">
        <f t="normal">MAX(N986:N988)</f>
        <v>218.6568</v>
      </c>
      <c r="P986" s="71">
        <f t="normal">IF(A986=0,"",(O986-O987)/O987)</f>
        <v>0.064010931259197</v>
      </c>
      <c r="Q986" s="97">
        <f t="normal">IF(N986="-","-",AVERAGE(N986:N988))</f>
        <v>212.472</v>
      </c>
      <c r="R986" s="71">
        <f t="normal">IF(Q986="-","-",Q986/M986)</f>
        <v>0.62406818013598</v>
      </c>
      <c r="S986" s="103">
        <v>9.43</v>
      </c>
      <c r="T986" s="104">
        <f t="normal">AVERAGE(S986:S988)*10</f>
        <v>95.4333333333333</v>
      </c>
      <c r="U986" s="103">
        <f t="normal">((LARGE(S986:S988,1))-(SMALL(S986:S988,1)))/(((LARGE(S986:S988,1))+(SMALL(S986:S988,1)))/2)*100</f>
        <v>2.82279142707788</v>
      </c>
      <c r="V986" s="103">
        <f t="shared" si="343"/>
        <v>53.11</v>
      </c>
      <c r="W986" s="104">
        <f t="normal">AVERAGE(V986:V988)*10</f>
        <v>530.5</v>
      </c>
      <c r="X986" s="103">
        <f t="normal">((LARGE(V986:V988,1))-(SMALL(V986:V988,1)))/(((LARGE(V986:V988,1))+(SMALL(V986:V988,1)))/2)*100</f>
        <v>1.9615239532252</v>
      </c>
      <c r="Y986" s="103">
        <v>46.89</v>
      </c>
      <c r="Z986" s="97">
        <v>3656</v>
      </c>
      <c r="AA986" s="23">
        <f t="normal">IF(Z986="-","-",AVERAGE(Z986:Z988))</f>
        <v>3657.66666666667</v>
      </c>
      <c r="AB986" s="104">
        <v>6.966</v>
      </c>
      <c r="AC986" s="24">
        <f t="shared" ref="AC986" si="353">IF(AB986="-","-",AVERAGE(AB986:AB988))</f>
        <v>6.983</v>
      </c>
      <c r="AE986" s="114">
        <v>309.45</v>
      </c>
      <c r="AF986" s="114">
        <v>197.46</v>
      </c>
      <c r="AG986" s="135">
        <v>1</v>
      </c>
    </row>
    <row r="987" spans="1:33">
      <c r="A987" s="70"/>
      <c r="B987" s="71">
        <v>80</v>
      </c>
      <c r="C987" s="82"/>
      <c r="D987" s="14"/>
      <c r="E987" s="14"/>
      <c r="F987" s="9"/>
      <c r="G987" s="6"/>
      <c r="H987" s="6"/>
      <c r="I987" s="6"/>
      <c r="J987" s="97">
        <f t="normal">IF(AE987="-","-",(AE987/AG986)*$AI$1)</f>
        <v>341.0748</v>
      </c>
      <c r="K987" s="97">
        <f t="normal">MIN(J986:J988)</f>
        <v>334.206</v>
      </c>
      <c r="L987" s="71"/>
      <c r="M987" s="97"/>
      <c r="N987" s="97">
        <f t="normal">IF(AF987="-","-",(AF987/AG986)*$AI$1)</f>
        <v>205.5024</v>
      </c>
      <c r="O987" s="97">
        <f t="normal">MIN(N986:N988)</f>
        <v>205.5024</v>
      </c>
      <c r="P987" s="71"/>
      <c r="Q987" s="97"/>
      <c r="R987" s="71"/>
      <c r="S987" s="103">
        <v>9.5</v>
      </c>
      <c r="T987" s="104"/>
      <c r="U987" s="103"/>
      <c r="V987" s="103">
        <f t="shared" si="343"/>
        <v>52.5</v>
      </c>
      <c r="W987" s="104"/>
      <c r="X987" s="103"/>
      <c r="Y987" s="103">
        <v>47.5</v>
      </c>
      <c r="Z987" s="97">
        <v>3662</v>
      </c>
      <c r="AA987" s="23"/>
      <c r="AB987" s="104">
        <v>6.987</v>
      </c>
      <c r="AC987" s="24"/>
      <c r="AE987" s="114">
        <v>315.81</v>
      </c>
      <c r="AF987" s="114">
        <v>190.28</v>
      </c>
      <c r="AG987" s="135"/>
    </row>
    <row r="988" spans="1:33">
      <c r="A988" s="70"/>
      <c r="B988" s="71">
        <v>80</v>
      </c>
      <c r="C988" s="84"/>
      <c r="D988" s="17"/>
      <c r="E988" s="17"/>
      <c r="F988" s="9"/>
      <c r="G988" s="6"/>
      <c r="H988" s="6"/>
      <c r="I988" s="6"/>
      <c r="J988" s="97">
        <f t="normal">IF(AE988="-","-",(AE988/AG986)*$AI$1)</f>
        <v>346.1076</v>
      </c>
      <c r="K988" s="97"/>
      <c r="L988" s="71"/>
      <c r="M988" s="97"/>
      <c r="N988" s="97">
        <f t="normal">IF(AF988="-","-",(AF988/AG986)*$AI$1)</f>
        <v>218.6568</v>
      </c>
      <c r="O988" s="97"/>
      <c r="P988" s="71"/>
      <c r="Q988" s="97"/>
      <c r="R988" s="71"/>
      <c r="S988" s="103">
        <v>9.7</v>
      </c>
      <c r="T988" s="104"/>
      <c r="U988" s="103"/>
      <c r="V988" s="103">
        <f t="shared" si="343"/>
        <v>53.54</v>
      </c>
      <c r="W988" s="104"/>
      <c r="X988" s="103"/>
      <c r="Y988" s="103">
        <v>46.46</v>
      </c>
      <c r="Z988" s="97">
        <v>3655</v>
      </c>
      <c r="AA988" s="23"/>
      <c r="AB988" s="104">
        <v>6.996</v>
      </c>
      <c r="AC988" s="24"/>
      <c r="AE988" s="114">
        <v>320.47</v>
      </c>
      <c r="AF988" s="114">
        <v>202.46</v>
      </c>
      <c r="AG988" s="135"/>
    </row>
    <row r="989" spans="1:33" ht="15" customHeight="1">
      <c r="A989" s="70">
        <v>41830</v>
      </c>
      <c r="B989" s="71">
        <v>82</v>
      </c>
      <c r="C989" s="80" t="s">
        <v>563</v>
      </c>
      <c r="D989" s="12" t="s">
        <v>41</v>
      </c>
      <c r="E989" s="12" t="s">
        <v>74</v>
      </c>
      <c r="F989" s="6" t="s">
        <v>75</v>
      </c>
      <c r="G989" s="6" t="s">
        <v>34</v>
      </c>
      <c r="H989" s="6" t="s">
        <v>44</v>
      </c>
      <c r="I989" s="6" t="s">
        <v>76</v>
      </c>
      <c r="J989" s="97">
        <f t="normal">IF(AE989="-","-",(AE989/AG989)*$AI$1)</f>
        <v>381.7692</v>
      </c>
      <c r="K989" s="97">
        <f t="normal">MAX(J989:J991)</f>
        <v>430.1208</v>
      </c>
      <c r="L989" s="71">
        <f t="normal">IF(A989=0,"",(K989-K990)/K990)</f>
        <v>0.126651390421228</v>
      </c>
      <c r="M989" s="97">
        <f t="normal">IF(J989="-","-",AVERAGE(J989:J991))</f>
        <v>411.3756</v>
      </c>
      <c r="N989" s="97">
        <f t="normal">IF(AF989="-","-",(AF989/AG989)*$AI$1)</f>
        <v>276.6312</v>
      </c>
      <c r="O989" s="97">
        <f t="normal">MAX(N989:N991)</f>
        <v>308.5992</v>
      </c>
      <c r="P989" s="71">
        <f t="normal">IF(A989=0,"",(O989-O990)/O990)</f>
        <v>0.115561802139455</v>
      </c>
      <c r="Q989" s="97">
        <f t="normal">IF(N989="-","-",AVERAGE(N989:N991))</f>
        <v>290.2392</v>
      </c>
      <c r="R989" s="71">
        <f t="normal">IF(Q989="-","-",Q989/M989)</f>
        <v>0.705533337417192</v>
      </c>
      <c r="S989" s="103">
        <v>2.02</v>
      </c>
      <c r="T989" s="104">
        <f t="normal">AVERAGE(S989:S991)*10</f>
        <v>19.5333333333333</v>
      </c>
      <c r="U989" s="103">
        <f t="normal">((LARGE(S989:S991,1))-(SMALL(S989:S991,1)))/(((LARGE(S989:S991,1))+(SMALL(S989:S991,1)))/2)*100</f>
        <v>5.0761421319797</v>
      </c>
      <c r="V989" s="103">
        <f t="shared" si="343"/>
        <v>66.59</v>
      </c>
      <c r="W989" s="104">
        <f t="normal">AVERAGE(V989:V991)*10</f>
        <v>661.7</v>
      </c>
      <c r="X989" s="103">
        <f t="normal">((LARGE(V989:V991,1))-(SMALL(V989:V991,1)))/(((LARGE(V989:V991,1))+(SMALL(V989:V991,1)))/2)*100</f>
        <v>1.11748716399881</v>
      </c>
      <c r="Y989" s="103">
        <v>33.41</v>
      </c>
      <c r="Z989" s="97">
        <v>1395</v>
      </c>
      <c r="AA989" s="23">
        <f t="normal">IF(Z989="-","-",AVERAGE(Z989:Z991))</f>
        <v>1397</v>
      </c>
      <c r="AB989" s="104">
        <v>6.86</v>
      </c>
      <c r="AC989" s="24">
        <f t="shared" ref="AC989" si="354">IF(AB989="-","-",AVERAGE(AB989:AB991))</f>
        <v>6.86066666666667</v>
      </c>
      <c r="AE989" s="114">
        <v>353.49</v>
      </c>
      <c r="AF989" s="114">
        <v>256.14</v>
      </c>
      <c r="AG989" s="135">
        <v>1</v>
      </c>
    </row>
    <row r="990" spans="1:33">
      <c r="A990" s="70"/>
      <c r="B990" s="71">
        <v>82</v>
      </c>
      <c r="C990" s="82"/>
      <c r="D990" s="14"/>
      <c r="E990" s="14"/>
      <c r="F990" s="9"/>
      <c r="G990" s="6"/>
      <c r="H990" s="6"/>
      <c r="I990" s="6"/>
      <c r="J990" s="97">
        <f t="normal">IF(AE990="-","-",(AE990/AG989)*$AI$1)</f>
        <v>422.2368</v>
      </c>
      <c r="K990" s="97">
        <f t="normal">MIN(J989:J991)</f>
        <v>381.7692</v>
      </c>
      <c r="L990" s="71"/>
      <c r="M990" s="97"/>
      <c r="N990" s="97">
        <f t="normal">IF(AF990="-","-",(AF990/AG989)*$AI$1)</f>
        <v>285.4872</v>
      </c>
      <c r="O990" s="97">
        <f t="normal">MIN(N989:N991)</f>
        <v>276.6312</v>
      </c>
      <c r="P990" s="71"/>
      <c r="Q990" s="97"/>
      <c r="R990" s="71"/>
      <c r="S990" s="103">
        <v>1.92</v>
      </c>
      <c r="T990" s="104"/>
      <c r="U990" s="103"/>
      <c r="V990" s="103">
        <f t="shared" si="343"/>
        <v>66.07</v>
      </c>
      <c r="W990" s="104"/>
      <c r="X990" s="103"/>
      <c r="Y990" s="103">
        <v>33.93</v>
      </c>
      <c r="Z990" s="97">
        <v>1397</v>
      </c>
      <c r="AA990" s="23"/>
      <c r="AB990" s="104">
        <v>6.862</v>
      </c>
      <c r="AC990" s="24"/>
      <c r="AE990" s="114">
        <v>390.96</v>
      </c>
      <c r="AF990" s="114">
        <v>264.34</v>
      </c>
      <c r="AG990" s="135"/>
    </row>
    <row r="991" spans="1:33">
      <c r="A991" s="70"/>
      <c r="B991" s="71">
        <v>82</v>
      </c>
      <c r="C991" s="84"/>
      <c r="D991" s="17"/>
      <c r="E991" s="17"/>
      <c r="F991" s="9"/>
      <c r="G991" s="6"/>
      <c r="H991" s="6"/>
      <c r="I991" s="6"/>
      <c r="J991" s="97">
        <f t="normal">IF(AE991="-","-",(AE991/AG989)*$AI$1)</f>
        <v>430.1208</v>
      </c>
      <c r="K991" s="97"/>
      <c r="L991" s="71"/>
      <c r="M991" s="97"/>
      <c r="N991" s="97">
        <f t="normal">IF(AF991="-","-",(AF991/AG989)*$AI$1)</f>
        <v>308.5992</v>
      </c>
      <c r="O991" s="97"/>
      <c r="P991" s="71"/>
      <c r="Q991" s="97"/>
      <c r="R991" s="71"/>
      <c r="S991" s="103">
        <v>1.92</v>
      </c>
      <c r="T991" s="104"/>
      <c r="U991" s="103"/>
      <c r="V991" s="103">
        <f t="shared" si="343"/>
        <v>65.85</v>
      </c>
      <c r="W991" s="104"/>
      <c r="X991" s="103"/>
      <c r="Y991" s="103">
        <v>34.15</v>
      </c>
      <c r="Z991" s="97">
        <v>1399</v>
      </c>
      <c r="AA991" s="23"/>
      <c r="AB991" s="104">
        <v>6.86</v>
      </c>
      <c r="AC991" s="24"/>
      <c r="AE991" s="114">
        <v>398.26</v>
      </c>
      <c r="AF991" s="114">
        <v>285.74</v>
      </c>
      <c r="AG991" s="135"/>
    </row>
    <row r="992" spans="1:33" s="44" customFormat="1" ht="15" customHeight="1">
      <c r="A992" s="60">
        <v>41715</v>
      </c>
      <c r="B992" s="61" t="s">
        <v>564</v>
      </c>
      <c r="C992" s="62" t="s">
        <v>29</v>
      </c>
      <c r="D992" s="63" t="s">
        <v>30</v>
      </c>
      <c r="E992" s="63" t="s">
        <v>31</v>
      </c>
      <c r="F992" s="63" t="s">
        <v>32</v>
      </c>
      <c r="G992" s="63" t="s">
        <v>33</v>
      </c>
      <c r="H992" s="63" t="s">
        <v>34</v>
      </c>
      <c r="I992" s="63" t="s">
        <v>34</v>
      </c>
      <c r="J992" s="94">
        <f t="normal">IF(AE992="-","-",(AE992/AG992)*$AI$1)</f>
        <v>59.6345866958338</v>
      </c>
      <c r="K992" s="94">
        <f t="normal">MAX(J992:J994)</f>
        <v>63.0719308421995</v>
      </c>
      <c r="L992" s="61">
        <f t="normal">IF(A992=0,"",(K992-K993)/K993)</f>
        <v>0.0648172134612898</v>
      </c>
      <c r="M992" s="94">
        <f t="normal">IF(J992="-","-",AVERAGE(J992:J994))</f>
        <v>60.6463846475092</v>
      </c>
      <c r="N992" s="94" t="str">
        <f t="normal">IF(AF992="-","-",(AF992/AG992)*$AI$1)</f>
        <v>-</v>
      </c>
      <c r="O992" s="94">
        <f t="normal">MAX(N992:N994)</f>
        <v>0</v>
      </c>
      <c r="P992" s="61" t="e">
        <v>#DIV/0!</v>
      </c>
      <c r="Q992" s="94" t="str">
        <f t="normal">IF(N992="-","-",AVERAGE(N992:N994))</f>
        <v>-</v>
      </c>
      <c r="R992" s="61" t="str">
        <f t="normal">IF(Q992="-","-",Q992/M992)</f>
        <v>-</v>
      </c>
      <c r="S992" s="101">
        <v>5.04</v>
      </c>
      <c r="T992" s="102">
        <f t="normal">AVERAGE(S992:S994)*10</f>
        <v>50.9666666666667</v>
      </c>
      <c r="U992" s="101">
        <f t="normal">((LARGE(S992:S994,1))-(SMALL(S992:S994,1)))/(((LARGE(S992:S994,1))+(SMALL(S992:S994,1)))/2)*100</f>
        <v>1.96463654223968</v>
      </c>
      <c r="V992" s="101">
        <f t="shared" si="343"/>
        <v>67.56</v>
      </c>
      <c r="W992" s="102">
        <f t="normal">AVERAGE(V992:V994)*10</f>
        <v>675.646666666667</v>
      </c>
      <c r="X992" s="101">
        <f t="normal">((LARGE(V992:V994,1))-(SMALL(V992:V994,1)))/(((LARGE(V992:V994,1))+(SMALL(V992:V994,1)))/2)*100</f>
        <v>0.63048529607649</v>
      </c>
      <c r="Y992" s="101">
        <v>32.44</v>
      </c>
      <c r="Z992" s="94" t="s">
        <v>34</v>
      </c>
      <c r="AA992" s="111" t="str">
        <f t="normal">IF(Z992="-","-",AVERAGE(Z992:Z994))</f>
        <v>-</v>
      </c>
      <c r="AB992" s="102" t="s">
        <v>34</v>
      </c>
      <c r="AC992" s="112" t="str">
        <f t="shared" ref="AC992" si="355">IF(AB992="-","-",AVERAGE(AB992:AB994))</f>
        <v>-</v>
      </c>
      <c r="AD992" s="113"/>
      <c r="AE992" s="94">
        <v>55.531948</v>
      </c>
      <c r="AF992" s="94" t="s">
        <v>34</v>
      </c>
      <c r="AG992" s="134">
        <v>1.0057</v>
      </c>
    </row>
    <row r="993" spans="1:33" s="44" customFormat="1" customHeight="0">
      <c r="A993" s="60"/>
      <c r="B993" s="61" t="s">
        <v>564</v>
      </c>
      <c r="C993" s="62"/>
      <c r="D993" s="63"/>
      <c r="E993" s="63"/>
      <c r="F993" s="63"/>
      <c r="G993" s="63"/>
      <c r="H993" s="63"/>
      <c r="I993" s="63"/>
      <c r="J993" s="94">
        <f t="normal">IF(AE993="-","-",(AE993/AG992)*$AI$1)</f>
        <v>59.2326364044944</v>
      </c>
      <c r="K993" s="94">
        <f t="normal">MIN(J992:J994)</f>
        <v>59.2326364044944</v>
      </c>
      <c r="L993" s="61"/>
      <c r="M993" s="94"/>
      <c r="N993" s="94" t="str">
        <f t="normal">IF(AF993="-","-",(AF993/AG992)*$AI$1)</f>
        <v>-</v>
      </c>
      <c r="O993" s="94">
        <f t="normal">MIN(N992:N994)</f>
        <v>0</v>
      </c>
      <c r="P993" s="61"/>
      <c r="Q993" s="94"/>
      <c r="R993" s="61"/>
      <c r="S993" s="101">
        <v>5.11</v>
      </c>
      <c r="T993" s="102"/>
      <c r="U993" s="101"/>
      <c r="V993" s="101">
        <f t="shared" si="343"/>
        <v>67.354</v>
      </c>
      <c r="W993" s="102"/>
      <c r="X993" s="101"/>
      <c r="Y993" s="101">
        <v>32.646</v>
      </c>
      <c r="Z993" s="94" t="s">
        <v>34</v>
      </c>
      <c r="AA993" s="111"/>
      <c r="AB993" s="102" t="s">
        <v>34</v>
      </c>
      <c r="AC993" s="112"/>
      <c r="AD993" s="113"/>
      <c r="AE993" s="94">
        <v>55.1576504</v>
      </c>
      <c r="AF993" s="94" t="s">
        <v>34</v>
      </c>
      <c r="AG993" s="134"/>
    </row>
    <row r="994" spans="1:33" s="44" customFormat="1" customHeight="0">
      <c r="A994" s="60"/>
      <c r="B994" s="61" t="s">
        <v>564</v>
      </c>
      <c r="C994" s="62"/>
      <c r="D994" s="63"/>
      <c r="E994" s="63"/>
      <c r="F994" s="63"/>
      <c r="G994" s="63"/>
      <c r="H994" s="63"/>
      <c r="I994" s="63"/>
      <c r="J994" s="94">
        <f t="normal">IF(AE994="-","-",(AE994/AG992)*$AI$1)</f>
        <v>63.0719308421995</v>
      </c>
      <c r="K994" s="94"/>
      <c r="L994" s="61"/>
      <c r="M994" s="94"/>
      <c r="N994" s="94" t="str">
        <f t="normal">IF(AF994="-","-",(AF994/AG992)*$AI$1)</f>
        <v>-</v>
      </c>
      <c r="O994" s="94"/>
      <c r="P994" s="61"/>
      <c r="Q994" s="94"/>
      <c r="R994" s="61"/>
      <c r="S994" s="101">
        <v>5.14</v>
      </c>
      <c r="T994" s="102"/>
      <c r="U994" s="101"/>
      <c r="V994" s="101">
        <f t="shared" si="343"/>
        <v>67.78</v>
      </c>
      <c r="W994" s="102"/>
      <c r="X994" s="101"/>
      <c r="Y994" s="101">
        <v>32.22</v>
      </c>
      <c r="Z994" s="94" t="s">
        <v>34</v>
      </c>
      <c r="AA994" s="111"/>
      <c r="AB994" s="102" t="s">
        <v>34</v>
      </c>
      <c r="AC994" s="112"/>
      <c r="AD994" s="113"/>
      <c r="AE994" s="94">
        <v>58.7328156</v>
      </c>
      <c r="AF994" s="94" t="s">
        <v>34</v>
      </c>
      <c r="AG994" s="134"/>
    </row>
    <row r="995" spans="1:33" s="44" customFormat="1" ht="15" customHeight="1">
      <c r="A995" s="60">
        <v>41715</v>
      </c>
      <c r="B995" s="61" t="s">
        <v>565</v>
      </c>
      <c r="C995" s="62" t="s">
        <v>29</v>
      </c>
      <c r="D995" s="63" t="s">
        <v>30</v>
      </c>
      <c r="E995" s="63" t="s">
        <v>31</v>
      </c>
      <c r="F995" s="63" t="s">
        <v>37</v>
      </c>
      <c r="G995" s="63" t="s">
        <v>140</v>
      </c>
      <c r="H995" s="63" t="s">
        <v>34</v>
      </c>
      <c r="I995" s="63" t="s">
        <v>34</v>
      </c>
      <c r="J995" s="94">
        <f t="normal">IF(AE995="-","-",(AE995/AG995)*$AI$1)</f>
        <v>714.902654867257</v>
      </c>
      <c r="K995" s="94">
        <f t="normal">MAX(J995:J997)</f>
        <v>714.902654867257</v>
      </c>
      <c r="L995" s="61">
        <f t="normal">IF(A995=0,"",(K995-K996)/K996)</f>
        <v>0.0476025618833304</v>
      </c>
      <c r="M995" s="94">
        <f t="normal">IF(J995="-","-",AVERAGE(J995:J997))</f>
        <v>701.855026349806</v>
      </c>
      <c r="N995" s="94">
        <f t="normal">IF(AF995="-","-",(AF995/AG995)*$AI$1)</f>
        <v>308.997911902158</v>
      </c>
      <c r="O995" s="94">
        <f t="normal">MAX(N995:N997)</f>
        <v>308.997911902158</v>
      </c>
      <c r="P995" s="61">
        <f t="normal">IF(A995=0,"",(O995-O996)/O996)</f>
        <v>0.0972810128513135</v>
      </c>
      <c r="Q995" s="94">
        <f t="normal">IF(N995="-","-",AVERAGE(N995:N997))</f>
        <v>294.056676941434</v>
      </c>
      <c r="R995" s="61">
        <f t="normal">IF(Q995="-","-",Q995/M995)</f>
        <v>0.418970678988734</v>
      </c>
      <c r="S995" s="101">
        <v>96.2</v>
      </c>
      <c r="T995" s="102">
        <f t="normal">AVERAGE(S995:S997)*10</f>
        <v>962.366666666667</v>
      </c>
      <c r="U995" s="101">
        <f t="normal">((LARGE(S995:S997,1))-(SMALL(S995:S997,1)))/(((LARGE(S995:S997,1))+(SMALL(S995:S997,1)))/2)*100</f>
        <v>0.114279777673886</v>
      </c>
      <c r="V995" s="101" t="s">
        <v>34</v>
      </c>
      <c r="W995" s="102" t="e">
        <v>#DIV/0!</v>
      </c>
      <c r="X995" s="101" t="e">
        <v>#NUM!</v>
      </c>
      <c r="Y995" s="101" t="s">
        <v>34</v>
      </c>
      <c r="Z995" s="94" t="s">
        <v>34</v>
      </c>
      <c r="AA995" s="111" t="str">
        <f t="normal">IF(Z995="-","-",AVERAGE(Z995:Z997))</f>
        <v>-</v>
      </c>
      <c r="AB995" s="102" t="s">
        <v>34</v>
      </c>
      <c r="AC995" s="112" t="str">
        <f t="shared" ref="AC995" si="356">IF(AB995="-","-",AVERAGE(AB995:AB997))</f>
        <v>-</v>
      </c>
      <c r="AD995" s="113"/>
      <c r="AE995" s="94">
        <v>665.72</v>
      </c>
      <c r="AF995" s="94">
        <v>287.74</v>
      </c>
      <c r="AG995" s="134">
        <v>1.0057</v>
      </c>
    </row>
    <row r="996" spans="1:33" s="44" customFormat="1" customHeight="0">
      <c r="A996" s="60"/>
      <c r="B996" s="61" t="s">
        <v>565</v>
      </c>
      <c r="C996" s="62"/>
      <c r="D996" s="63"/>
      <c r="E996" s="63"/>
      <c r="F996" s="63"/>
      <c r="G996" s="63"/>
      <c r="H996" s="63"/>
      <c r="I996" s="63"/>
      <c r="J996" s="94">
        <f t="normal">IF(AE996="-","-",(AE996/AG995)*$AI$1)</f>
        <v>708.244605747241</v>
      </c>
      <c r="K996" s="94">
        <f t="normal">MIN(J995:J997)</f>
        <v>682.417818434921</v>
      </c>
      <c r="L996" s="61"/>
      <c r="M996" s="94"/>
      <c r="N996" s="94">
        <f t="normal">IF(AF996="-","-",(AF996/AG995)*$AI$1)</f>
        <v>291.568857512181</v>
      </c>
      <c r="O996" s="94">
        <f t="normal">MIN(N995:N997)</f>
        <v>281.603261409963</v>
      </c>
      <c r="P996" s="61"/>
      <c r="Q996" s="94"/>
      <c r="R996" s="61"/>
      <c r="S996" s="101">
        <v>96.31</v>
      </c>
      <c r="T996" s="102"/>
      <c r="U996" s="101"/>
      <c r="V996" s="101" t="s">
        <v>34</v>
      </c>
      <c r="W996" s="102"/>
      <c r="X996" s="101"/>
      <c r="Y996" s="101" t="s">
        <v>34</v>
      </c>
      <c r="Z996" s="94" t="s">
        <v>34</v>
      </c>
      <c r="AA996" s="111"/>
      <c r="AB996" s="102" t="s">
        <v>34</v>
      </c>
      <c r="AC996" s="112"/>
      <c r="AD996" s="113"/>
      <c r="AE996" s="94">
        <v>659.52</v>
      </c>
      <c r="AF996" s="94">
        <v>271.51</v>
      </c>
      <c r="AG996" s="134"/>
    </row>
    <row r="997" spans="1:33" s="44" customFormat="1" customHeight="0">
      <c r="A997" s="60"/>
      <c r="B997" s="61" t="s">
        <v>565</v>
      </c>
      <c r="C997" s="62"/>
      <c r="D997" s="63"/>
      <c r="E997" s="63"/>
      <c r="F997" s="63"/>
      <c r="G997" s="63"/>
      <c r="H997" s="63"/>
      <c r="I997" s="63"/>
      <c r="J997" s="94">
        <f t="normal">IF(AE997="-","-",(AE997/AG995)*$AI$1)</f>
        <v>682.417818434921</v>
      </c>
      <c r="K997" s="94"/>
      <c r="L997" s="61"/>
      <c r="M997" s="94"/>
      <c r="N997" s="94">
        <f t="normal">IF(AF997="-","-",(AF997/AG995)*$AI$1)</f>
        <v>281.603261409963</v>
      </c>
      <c r="O997" s="94"/>
      <c r="P997" s="61"/>
      <c r="Q997" s="94"/>
      <c r="R997" s="61"/>
      <c r="S997" s="101">
        <v>96.2</v>
      </c>
      <c r="T997" s="102"/>
      <c r="U997" s="101"/>
      <c r="V997" s="101" t="s">
        <v>34</v>
      </c>
      <c r="W997" s="102"/>
      <c r="X997" s="101"/>
      <c r="Y997" s="101" t="s">
        <v>34</v>
      </c>
      <c r="Z997" s="94" t="s">
        <v>34</v>
      </c>
      <c r="AA997" s="111"/>
      <c r="AB997" s="102" t="s">
        <v>34</v>
      </c>
      <c r="AC997" s="112"/>
      <c r="AD997" s="113"/>
      <c r="AE997" s="94">
        <v>635.47</v>
      </c>
      <c r="AF997" s="94">
        <v>262.23</v>
      </c>
      <c r="AG997" s="134"/>
    </row>
    <row r="998" spans="1:33" ht="15" customHeight="1">
      <c r="A998" s="70">
        <v>41715</v>
      </c>
      <c r="B998" s="71" t="s">
        <v>566</v>
      </c>
      <c r="C998" s="80" t="s">
        <v>563</v>
      </c>
      <c r="D998" s="12" t="s">
        <v>41</v>
      </c>
      <c r="E998" s="12" t="s">
        <v>74</v>
      </c>
      <c r="F998" s="6" t="s">
        <v>75</v>
      </c>
      <c r="G998" s="6" t="s">
        <v>199</v>
      </c>
      <c r="H998" s="12" t="s">
        <v>34</v>
      </c>
      <c r="I998" s="6" t="s">
        <v>76</v>
      </c>
      <c r="J998" s="97">
        <f t="normal">IF(AE998="-","-",(AE998/AG998)*$AI$1)</f>
        <v>402.575718405091</v>
      </c>
      <c r="K998" s="97">
        <f t="normal">MAX(J998:J1000)</f>
        <v>406.033608431938</v>
      </c>
      <c r="L998" s="71">
        <f t="normal">IF(A998=0,"",(K998-K999)/K999)</f>
        <v>0.0405658300308235</v>
      </c>
      <c r="M998" s="97">
        <f t="normal">IF(J998="-","-",AVERAGE(J998:J1000))</f>
        <v>399.604653475191</v>
      </c>
      <c r="N998" s="97">
        <f t="normal">IF(AF998="-","-",(AF998/AG998)*$AI$1)</f>
        <v>221.766729641046</v>
      </c>
      <c r="O998" s="97">
        <f t="normal">MAX(N998:N1000)</f>
        <v>221.766729641046</v>
      </c>
      <c r="P998" s="71">
        <f t="normal">IF(A998=0,"",(O998-O999)/O999)</f>
        <v>0.048806500761808</v>
      </c>
      <c r="Q998" s="97">
        <f t="normal">IF(N998="-","-",AVERAGE(N998:N1000))</f>
        <v>216.805409167744</v>
      </c>
      <c r="R998" s="71">
        <f t="normal">IF(Q998="-","-",Q998/M998)</f>
        <v>0.542549760825555</v>
      </c>
      <c r="S998" s="103">
        <v>16.52</v>
      </c>
      <c r="T998" s="104">
        <f t="normal">AVERAGE(S998:S1000)*10</f>
        <v>165.4</v>
      </c>
      <c r="U998" s="103">
        <f t="normal">((LARGE(S998:S1000,1))-(SMALL(S998:S1000,1)))/(((LARGE(S998:S1000,1))+(SMALL(S998:S1000,1)))/2)*100</f>
        <v>2.17522658610272</v>
      </c>
      <c r="V998" s="103">
        <f t="shared" ref="V998:V1023" si="357">100-Y998</f>
        <v>83.79</v>
      </c>
      <c r="W998" s="104">
        <f t="normal">AVERAGE(V998:V1000)*10</f>
        <v>837.566666666667</v>
      </c>
      <c r="X998" s="103">
        <f t="normal">((LARGE(V998:V1000,1))-(SMALL(V998:V1000,1)))/(((LARGE(V998:V1000,1))+(SMALL(V998:V1000,1)))/2)*100</f>
        <v>1.09863864342011</v>
      </c>
      <c r="Y998" s="103">
        <v>16.21</v>
      </c>
      <c r="Z998" s="97" t="s">
        <v>34</v>
      </c>
      <c r="AA998" s="23" t="str">
        <f t="normal">IF(Z998="-","-",AVERAGE(Z998:Z1000))</f>
        <v>-</v>
      </c>
      <c r="AB998" s="104">
        <v>5.838</v>
      </c>
      <c r="AC998" s="24">
        <f t="shared" ref="AC998" si="358">IF(AB998="-","-",AVERAGE(AB998:AB1000))</f>
        <v>5.84866666666667</v>
      </c>
      <c r="AE998" s="114">
        <v>374.88</v>
      </c>
      <c r="AF998" s="114">
        <v>206.51</v>
      </c>
      <c r="AG998" s="135">
        <v>1.0057</v>
      </c>
    </row>
    <row r="999" spans="1:33">
      <c r="A999" s="70"/>
      <c r="B999" s="71" t="s">
        <v>566</v>
      </c>
      <c r="C999" s="82"/>
      <c r="D999" s="14"/>
      <c r="E999" s="14"/>
      <c r="F999" s="9"/>
      <c r="G999" s="6"/>
      <c r="H999" s="14"/>
      <c r="I999" s="6"/>
      <c r="J999" s="97">
        <f t="normal">IF(AE999="-","-",(AE999/AG998)*$AI$1)</f>
        <v>390.204633588545</v>
      </c>
      <c r="K999" s="97">
        <f t="normal">MIN(J998:J1000)</f>
        <v>390.204633588545</v>
      </c>
      <c r="L999" s="71"/>
      <c r="M999" s="97"/>
      <c r="N999" s="97">
        <f t="normal">IF(AF999="-","-",(AF999/AG998)*$AI$1)</f>
        <v>211.446753505021</v>
      </c>
      <c r="O999" s="97">
        <f t="normal">MIN(N998:N1000)</f>
        <v>211.446753505021</v>
      </c>
      <c r="P999" s="71"/>
      <c r="Q999" s="97"/>
      <c r="R999" s="71"/>
      <c r="S999" s="103">
        <v>16.37</v>
      </c>
      <c r="T999" s="104"/>
      <c r="U999" s="103"/>
      <c r="V999" s="103">
        <f t="shared" si="357"/>
        <v>84.2</v>
      </c>
      <c r="W999" s="104"/>
      <c r="X999" s="103"/>
      <c r="Y999" s="103">
        <v>15.8</v>
      </c>
      <c r="Z999" s="97" t="s">
        <v>34</v>
      </c>
      <c r="AA999" s="23"/>
      <c r="AB999" s="104">
        <v>5.852</v>
      </c>
      <c r="AC999" s="24"/>
      <c r="AE999" s="114">
        <v>363.36</v>
      </c>
      <c r="AF999" s="114">
        <v>196.9</v>
      </c>
      <c r="AG999" s="135"/>
    </row>
    <row r="1000" spans="1:33">
      <c r="A1000" s="70"/>
      <c r="B1000" s="71" t="s">
        <v>566</v>
      </c>
      <c r="C1000" s="84"/>
      <c r="D1000" s="17"/>
      <c r="E1000" s="17"/>
      <c r="F1000" s="9"/>
      <c r="G1000" s="6"/>
      <c r="H1000" s="17"/>
      <c r="I1000" s="6"/>
      <c r="J1000" s="97">
        <f t="normal">IF(AE1000="-","-",(AE1000/AG998)*$AI$1)</f>
        <v>406.033608431938</v>
      </c>
      <c r="K1000" s="97"/>
      <c r="L1000" s="71"/>
      <c r="M1000" s="97"/>
      <c r="N1000" s="97">
        <f t="normal">IF(AF1000="-","-",(AF1000/AG998)*$AI$1)</f>
        <v>217.202744357164</v>
      </c>
      <c r="O1000" s="97"/>
      <c r="P1000" s="71"/>
      <c r="Q1000" s="97"/>
      <c r="R1000" s="71"/>
      <c r="S1000" s="103">
        <v>16.73</v>
      </c>
      <c r="T1000" s="104"/>
      <c r="U1000" s="103"/>
      <c r="V1000" s="103">
        <f t="shared" si="357"/>
        <v>83.28</v>
      </c>
      <c r="W1000" s="104"/>
      <c r="X1000" s="103"/>
      <c r="Y1000" s="103">
        <v>16.72</v>
      </c>
      <c r="Z1000" s="97" t="s">
        <v>34</v>
      </c>
      <c r="AA1000" s="23"/>
      <c r="AB1000" s="104">
        <v>5.856</v>
      </c>
      <c r="AC1000" s="24"/>
      <c r="AE1000" s="114">
        <v>378.1</v>
      </c>
      <c r="AF1000" s="114">
        <v>202.26</v>
      </c>
      <c r="AG1000" s="135"/>
    </row>
    <row r="1001" spans="1:33" ht="15" customHeight="1">
      <c r="A1001" s="70">
        <v>41715</v>
      </c>
      <c r="B1001" s="71" t="s">
        <v>567</v>
      </c>
      <c r="C1001" s="80" t="s">
        <v>563</v>
      </c>
      <c r="D1001" s="12" t="s">
        <v>41</v>
      </c>
      <c r="E1001" s="12" t="s">
        <v>74</v>
      </c>
      <c r="F1001" s="6" t="s">
        <v>75</v>
      </c>
      <c r="G1001" s="6" t="s">
        <v>34</v>
      </c>
      <c r="H1001" s="6" t="s">
        <v>44</v>
      </c>
      <c r="I1001" s="6" t="s">
        <v>76</v>
      </c>
      <c r="J1001" s="97">
        <f t="normal">IF(AE1001="-","-",(AE1001/AG1001)*$AI$1)</f>
        <v>339.775280898876</v>
      </c>
      <c r="K1001" s="97">
        <f t="normal">MAX(J1001:J1003)</f>
        <v>339.775280898876</v>
      </c>
      <c r="L1001" s="71">
        <f t="normal">IF(A1001=0,"",(K1001-K1002)/K1002)</f>
        <v>0.0559690284684445</v>
      </c>
      <c r="M1001" s="97">
        <f t="normal">IF(J1001="-","-",AVERAGE(J1001:J1003))</f>
        <v>330.790494183156</v>
      </c>
      <c r="N1001" s="97">
        <f t="normal">IF(AF1001="-","-",(AF1001/AG1001)*$AI$1)</f>
        <v>172.486427364025</v>
      </c>
      <c r="O1001" s="97">
        <f t="normal">MAX(N1001:N1003)</f>
        <v>184.309833946505</v>
      </c>
      <c r="P1001" s="71">
        <f t="normal">IF(A1001=0,"",(O1001-O1002)/O1002)</f>
        <v>0.0685468808367574</v>
      </c>
      <c r="Q1001" s="97">
        <f t="normal">IF(N1001="-","-",AVERAGE(N1001:N1003))</f>
        <v>179.201750024858</v>
      </c>
      <c r="R1001" s="71">
        <f t="normal">IF(Q1001="-","-",Q1001/M1001)</f>
        <v>0.541737907152906</v>
      </c>
      <c r="S1001" s="103">
        <v>8.19</v>
      </c>
      <c r="T1001" s="104">
        <f t="normal">AVERAGE(S1001:S1003)*10</f>
        <v>81.8333333333333</v>
      </c>
      <c r="U1001" s="103">
        <f t="normal">((LARGE(S1001:S1003,1))-(SMALL(S1001:S1003,1)))/(((LARGE(S1001:S1003,1))+(SMALL(S1001:S1003,1)))/2)*100</f>
        <v>0.488997555012215</v>
      </c>
      <c r="V1001" s="103">
        <f t="shared" si="357"/>
        <v>68.34</v>
      </c>
      <c r="W1001" s="104">
        <f t="normal">AVERAGE(V1001:V1003)*10</f>
        <v>680.3</v>
      </c>
      <c r="X1001" s="103">
        <f t="normal">((LARGE(V1001:V1003,1))-(SMALL(V1001:V1003,1)))/(((LARGE(V1001:V1003,1))+(SMALL(V1001:V1003,1)))/2)*100</f>
        <v>1.31084763237352</v>
      </c>
      <c r="Y1001" s="103">
        <v>31.66</v>
      </c>
      <c r="Z1001" s="97" t="s">
        <v>34</v>
      </c>
      <c r="AA1001" s="23" t="str">
        <f t="normal">IF(Z1001="-","-",AVERAGE(Z1001:Z1003))</f>
        <v>-</v>
      </c>
      <c r="AB1001" s="104">
        <v>6.15</v>
      </c>
      <c r="AC1001" s="24">
        <f t="shared" ref="AC1001" si="359">IF(AB1001="-","-",AVERAGE(AB1001:AB1003))</f>
        <v>6.14433333333333</v>
      </c>
      <c r="AE1001" s="114">
        <v>316.4</v>
      </c>
      <c r="AF1001" s="114">
        <v>160.62</v>
      </c>
      <c r="AG1001" s="135">
        <v>1.0057</v>
      </c>
    </row>
    <row r="1002" spans="1:33">
      <c r="A1002" s="70"/>
      <c r="B1002" s="71" t="s">
        <v>567</v>
      </c>
      <c r="C1002" s="82"/>
      <c r="D1002" s="14"/>
      <c r="E1002" s="14"/>
      <c r="F1002" s="9"/>
      <c r="G1002" s="6"/>
      <c r="H1002" s="6"/>
      <c r="I1002" s="6"/>
      <c r="J1002" s="97">
        <f t="normal">IF(AE1002="-","-",(AE1002/AG1001)*$AI$1)</f>
        <v>330.829869742468</v>
      </c>
      <c r="K1002" s="97">
        <f t="normal">MIN(J1001:J1003)</f>
        <v>321.766331908124</v>
      </c>
      <c r="L1002" s="71"/>
      <c r="M1002" s="97"/>
      <c r="N1002" s="97">
        <f t="normal">IF(AF1002="-","-",(AF1002/AG1001)*$AI$1)</f>
        <v>184.309833946505</v>
      </c>
      <c r="O1002" s="97">
        <f t="normal">MIN(N1001:N1003)</f>
        <v>172.486427364025</v>
      </c>
      <c r="P1002" s="71"/>
      <c r="Q1002" s="97"/>
      <c r="R1002" s="71"/>
      <c r="S1002" s="103">
        <v>8.2</v>
      </c>
      <c r="T1002" s="104"/>
      <c r="U1002" s="103"/>
      <c r="V1002" s="103">
        <f t="shared" si="357"/>
        <v>68.3</v>
      </c>
      <c r="W1002" s="104"/>
      <c r="X1002" s="103"/>
      <c r="Y1002" s="103">
        <v>31.7</v>
      </c>
      <c r="Z1002" s="97" t="s">
        <v>34</v>
      </c>
      <c r="AA1002" s="23"/>
      <c r="AB1002" s="104">
        <v>6.146</v>
      </c>
      <c r="AC1002" s="24"/>
      <c r="AE1002" s="114">
        <v>308.07</v>
      </c>
      <c r="AF1002" s="114">
        <v>171.63</v>
      </c>
      <c r="AG1002" s="135"/>
    </row>
    <row r="1003" spans="1:33">
      <c r="A1003" s="70"/>
      <c r="B1003" s="71" t="s">
        <v>567</v>
      </c>
      <c r="C1003" s="84"/>
      <c r="D1003" s="17"/>
      <c r="E1003" s="17"/>
      <c r="F1003" s="9"/>
      <c r="G1003" s="6"/>
      <c r="H1003" s="6"/>
      <c r="I1003" s="6"/>
      <c r="J1003" s="97">
        <f t="normal">IF(AE1003="-","-",(AE1003/AG1001)*$AI$1)</f>
        <v>321.766331908124</v>
      </c>
      <c r="K1003" s="97"/>
      <c r="L1003" s="71"/>
      <c r="M1003" s="97"/>
      <c r="N1003" s="97">
        <f t="normal">IF(AF1003="-","-",(AF1003/AG1001)*$AI$1)</f>
        <v>180.808988764045</v>
      </c>
      <c r="O1003" s="97"/>
      <c r="P1003" s="71"/>
      <c r="Q1003" s="97"/>
      <c r="R1003" s="71"/>
      <c r="S1003" s="103">
        <v>8.16</v>
      </c>
      <c r="T1003" s="104"/>
      <c r="U1003" s="103"/>
      <c r="V1003" s="103">
        <f t="shared" si="357"/>
        <v>67.45</v>
      </c>
      <c r="W1003" s="104"/>
      <c r="X1003" s="103"/>
      <c r="Y1003" s="103">
        <v>32.55</v>
      </c>
      <c r="Z1003" s="97" t="s">
        <v>34</v>
      </c>
      <c r="AA1003" s="23"/>
      <c r="AB1003" s="104">
        <v>6.137</v>
      </c>
      <c r="AC1003" s="24"/>
      <c r="AE1003" s="114">
        <v>299.63</v>
      </c>
      <c r="AF1003" s="114">
        <v>168.37</v>
      </c>
      <c r="AG1003" s="135"/>
    </row>
    <row r="1004" spans="1:33" ht="15" customHeight="1">
      <c r="A1004" s="70">
        <v>41715</v>
      </c>
      <c r="B1004" s="71" t="s">
        <v>568</v>
      </c>
      <c r="C1004" s="80" t="s">
        <v>563</v>
      </c>
      <c r="D1004" s="12" t="s">
        <v>41</v>
      </c>
      <c r="E1004" s="12" t="s">
        <v>74</v>
      </c>
      <c r="F1004" s="6" t="s">
        <v>75</v>
      </c>
      <c r="G1004" s="6" t="s">
        <v>199</v>
      </c>
      <c r="H1004" s="12" t="s">
        <v>34</v>
      </c>
      <c r="I1004" s="6" t="s">
        <v>76</v>
      </c>
      <c r="J1004" s="97">
        <f t="normal">IF(AE1004="-","-",(AE1004/AG1004)*$AI$1)</f>
        <v>388.27165158596</v>
      </c>
      <c r="K1004" s="97">
        <f t="normal">MAX(J1004:J1006)</f>
        <v>388.27165158596</v>
      </c>
      <c r="L1004" s="71">
        <f t="normal">IF(A1004=0,"",(K1004-K1005)/K1005)</f>
        <v>0.0989331631257408</v>
      </c>
      <c r="M1004" s="97">
        <f t="normal">IF(J1004="-","-",AVERAGE(J1004:J1006))</f>
        <v>364.968479665904</v>
      </c>
      <c r="N1004" s="97">
        <f t="normal">IF(AF1004="-","-",(AF1004/AG1004)*$AI$1)</f>
        <v>228.521427861191</v>
      </c>
      <c r="O1004" s="97">
        <f t="normal">MAX(N1004:N1006)</f>
        <v>228.521427861191</v>
      </c>
      <c r="P1004" s="71">
        <f t="normal">IF(A1004=0,"",(O1004-O1005)/O1005)</f>
        <v>0.131794489947878</v>
      </c>
      <c r="Q1004" s="97">
        <f t="normal">IF(N1004="-","-",AVERAGE(N1004:N1006))</f>
        <v>215.566868847569</v>
      </c>
      <c r="R1004" s="71">
        <f t="normal">IF(Q1004="-","-",Q1004/M1004)</f>
        <v>0.590645167618039</v>
      </c>
      <c r="S1004" s="103">
        <v>15.01</v>
      </c>
      <c r="T1004" s="104">
        <f t="normal">AVERAGE(S1004:S1006)*10</f>
        <v>146.066666666667</v>
      </c>
      <c r="U1004" s="103">
        <f t="normal">((LARGE(S1004:S1006,1))-(SMALL(S1004:S1006,1)))/(((LARGE(S1004:S1006,1))+(SMALL(S1004:S1006,1)))/2)*100</f>
        <v>5.89849108367626</v>
      </c>
      <c r="V1004" s="103">
        <f t="shared" si="357"/>
        <v>88.18</v>
      </c>
      <c r="W1004" s="104">
        <f t="normal">AVERAGE(V1004:V1006)*10</f>
        <v>888.3</v>
      </c>
      <c r="X1004" s="103">
        <f t="normal">((LARGE(V1004:V1006,1))-(SMALL(V1004:V1006,1)))/(((LARGE(V1004:V1006,1))+(SMALL(V1004:V1006,1)))/2)*100</f>
        <v>1.22851507466891</v>
      </c>
      <c r="Y1004" s="103">
        <v>11.82</v>
      </c>
      <c r="Z1004" s="97" t="s">
        <v>34</v>
      </c>
      <c r="AA1004" s="23" t="str">
        <f t="normal">IF(Z1004="-","-",AVERAGE(Z1004:Z1006))</f>
        <v>-</v>
      </c>
      <c r="AB1004" s="104">
        <v>6.637</v>
      </c>
      <c r="AC1004" s="24">
        <f t="shared" ref="AC1004" si="360">IF(AB1004="-","-",AVERAGE(AB1004:AB1006))</f>
        <v>6.58066666666667</v>
      </c>
      <c r="AE1004" s="114">
        <v>361.56</v>
      </c>
      <c r="AF1004" s="114">
        <v>212.8</v>
      </c>
      <c r="AG1004" s="135">
        <v>1.0057</v>
      </c>
    </row>
    <row r="1005" spans="1:33">
      <c r="A1005" s="70"/>
      <c r="B1005" s="71" t="s">
        <v>568</v>
      </c>
      <c r="C1005" s="82"/>
      <c r="D1005" s="14"/>
      <c r="E1005" s="14"/>
      <c r="F1005" s="9"/>
      <c r="G1005" s="6"/>
      <c r="H1005" s="14"/>
      <c r="I1005" s="6"/>
      <c r="J1005" s="97">
        <f t="normal">IF(AE1005="-","-",(AE1005/AG1004)*$AI$1)</f>
        <v>353.316893705877</v>
      </c>
      <c r="K1005" s="97">
        <f t="normal">MIN(J1004:J1006)</f>
        <v>353.316893705877</v>
      </c>
      <c r="L1005" s="71"/>
      <c r="M1005" s="97"/>
      <c r="N1005" s="97">
        <f t="normal">IF(AF1005="-","-",(AF1005/AG1004)*$AI$1)</f>
        <v>201.910708958934</v>
      </c>
      <c r="O1005" s="97">
        <f t="normal">MIN(N1004:N1006)</f>
        <v>201.910708958934</v>
      </c>
      <c r="P1005" s="71"/>
      <c r="Q1005" s="97"/>
      <c r="R1005" s="71"/>
      <c r="S1005" s="103">
        <v>14.66</v>
      </c>
      <c r="T1005" s="104"/>
      <c r="U1005" s="103"/>
      <c r="V1005" s="103">
        <f t="shared" si="357"/>
        <v>89.27</v>
      </c>
      <c r="W1005" s="104"/>
      <c r="X1005" s="103"/>
      <c r="Y1005" s="103">
        <v>10.73</v>
      </c>
      <c r="Z1005" s="97" t="s">
        <v>34</v>
      </c>
      <c r="AA1005" s="23"/>
      <c r="AB1005" s="104">
        <v>6.565</v>
      </c>
      <c r="AC1005" s="24"/>
      <c r="AE1005" s="114">
        <v>329.01</v>
      </c>
      <c r="AF1005" s="114">
        <v>188.02</v>
      </c>
      <c r="AG1005" s="135"/>
    </row>
    <row r="1006" spans="1:33">
      <c r="A1006" s="70"/>
      <c r="B1006" s="71" t="s">
        <v>568</v>
      </c>
      <c r="C1006" s="84"/>
      <c r="D1006" s="17"/>
      <c r="E1006" s="17"/>
      <c r="F1006" s="9"/>
      <c r="G1006" s="6"/>
      <c r="H1006" s="17"/>
      <c r="I1006" s="6"/>
      <c r="J1006" s="97">
        <f t="normal">IF(AE1006="-","-",(AE1006/AG1004)*$AI$1)</f>
        <v>353.316893705877</v>
      </c>
      <c r="K1006" s="97"/>
      <c r="L1006" s="71"/>
      <c r="M1006" s="97"/>
      <c r="N1006" s="97">
        <f t="normal">IF(AF1006="-","-",(AF1006/AG1004)*$AI$1)</f>
        <v>216.268469722581</v>
      </c>
      <c r="O1006" s="97"/>
      <c r="P1006" s="71"/>
      <c r="Q1006" s="97"/>
      <c r="R1006" s="71"/>
      <c r="S1006" s="103">
        <v>14.15</v>
      </c>
      <c r="T1006" s="104"/>
      <c r="U1006" s="103"/>
      <c r="V1006" s="103">
        <f t="shared" si="357"/>
        <v>89.04</v>
      </c>
      <c r="W1006" s="104"/>
      <c r="X1006" s="103"/>
      <c r="Y1006" s="103">
        <v>10.96</v>
      </c>
      <c r="Z1006" s="97" t="s">
        <v>34</v>
      </c>
      <c r="AA1006" s="23"/>
      <c r="AB1006" s="104">
        <v>6.54</v>
      </c>
      <c r="AC1006" s="24"/>
      <c r="AE1006" s="114">
        <v>329.01</v>
      </c>
      <c r="AF1006" s="114">
        <v>201.39</v>
      </c>
      <c r="AG1006" s="135"/>
    </row>
    <row r="1007" spans="1:33" ht="15" customHeight="1">
      <c r="A1007" s="70">
        <v>41715</v>
      </c>
      <c r="B1007" s="71" t="s">
        <v>569</v>
      </c>
      <c r="C1007" s="80" t="s">
        <v>563</v>
      </c>
      <c r="D1007" s="12" t="s">
        <v>41</v>
      </c>
      <c r="E1007" s="12" t="s">
        <v>74</v>
      </c>
      <c r="F1007" s="6" t="s">
        <v>75</v>
      </c>
      <c r="G1007" s="6" t="s">
        <v>34</v>
      </c>
      <c r="H1007" s="6" t="s">
        <v>44</v>
      </c>
      <c r="I1007" s="6" t="s">
        <v>76</v>
      </c>
      <c r="J1007" s="97">
        <f t="normal">IF(AE1007="-","-",(AE1007/AG1007)*$AI$1)</f>
        <v>362.230088495575</v>
      </c>
      <c r="K1007" s="97">
        <f t="normal">MAX(J1007:J1009)</f>
        <v>362.230088495575</v>
      </c>
      <c r="L1007" s="71">
        <f t="normal">IF(A1007=0,"",(K1007-K1008)/K1008)</f>
        <v>0.223822654379218</v>
      </c>
      <c r="M1007" s="97">
        <f t="normal">IF(J1007="-","-",AVERAGE(J1007:J1009))</f>
        <v>324.017897981505</v>
      </c>
      <c r="N1007" s="97">
        <f t="normal">IF(AF1007="-","-",(AF1007/AG1007)*$AI$1)</f>
        <v>204.455801929005</v>
      </c>
      <c r="O1007" s="97">
        <f t="normal">MAX(N1007:N1009)</f>
        <v>204.455801929005</v>
      </c>
      <c r="P1007" s="71">
        <f t="normal">IF(A1007=0,"",(O1007-O1008)/O1008)</f>
        <v>0.146651409298964</v>
      </c>
      <c r="Q1007" s="97">
        <f t="normal">IF(N1007="-","-",AVERAGE(N1007:N1009))</f>
        <v>193.634682310828</v>
      </c>
      <c r="R1007" s="71">
        <f t="normal">IF(Q1007="-","-",Q1007/M1007)</f>
        <v>0.597604896263726</v>
      </c>
      <c r="S1007" s="103">
        <v>2.77</v>
      </c>
      <c r="T1007" s="104">
        <f t="normal">AVERAGE(S1007:S1009)*10</f>
        <v>27.2</v>
      </c>
      <c r="U1007" s="103">
        <f t="normal">((LARGE(S1007:S1009,1))-(SMALL(S1007:S1009,1)))/(((LARGE(S1007:S1009,1))+(SMALL(S1007:S1009,1)))/2)*100</f>
        <v>3.30275229357798</v>
      </c>
      <c r="V1007" s="103">
        <f t="shared" si="357"/>
        <v>73.95</v>
      </c>
      <c r="W1007" s="104">
        <f t="normal">AVERAGE(V1007:V1009)*10</f>
        <v>739.466666666667</v>
      </c>
      <c r="X1007" s="103">
        <f t="normal">((LARGE(V1007:V1009,1))-(SMALL(V1007:V1009,1)))/(((LARGE(V1007:V1009,1))+(SMALL(V1007:V1009,1)))/2)*100</f>
        <v>0.067617824058418</v>
      </c>
      <c r="Y1007" s="103">
        <v>26.05</v>
      </c>
      <c r="Z1007" s="97" t="s">
        <v>34</v>
      </c>
      <c r="AA1007" s="23" t="str">
        <f t="normal">IF(Z1007="-","-",AVERAGE(Z1007:Z1009))</f>
        <v>-</v>
      </c>
      <c r="AB1007" s="104">
        <v>6.479</v>
      </c>
      <c r="AC1007" s="24">
        <f t="shared" ref="AC1007" si="361">IF(AB1007="-","-",AVERAGE(AB1007:AB1009))</f>
        <v>6.501</v>
      </c>
      <c r="AE1007" s="114">
        <v>337.31</v>
      </c>
      <c r="AF1007" s="114">
        <v>190.39</v>
      </c>
      <c r="AG1007" s="135">
        <v>1.0057</v>
      </c>
    </row>
    <row r="1008" spans="1:33">
      <c r="A1008" s="70"/>
      <c r="B1008" s="71" t="s">
        <v>569</v>
      </c>
      <c r="C1008" s="82"/>
      <c r="D1008" s="14"/>
      <c r="E1008" s="14"/>
      <c r="F1008" s="9"/>
      <c r="G1008" s="6"/>
      <c r="H1008" s="6"/>
      <c r="I1008" s="6"/>
      <c r="J1008" s="97">
        <f t="normal">IF(AE1008="-","-",(AE1008/AG1007)*$AI$1)</f>
        <v>295.982499751417</v>
      </c>
      <c r="K1008" s="97">
        <f t="normal">MIN(J1007:J1009)</f>
        <v>295.982499751417</v>
      </c>
      <c r="L1008" s="71"/>
      <c r="M1008" s="97"/>
      <c r="N1008" s="97">
        <f t="normal">IF(AF1008="-","-",(AF1008/AG1007)*$AI$1)</f>
        <v>178.306850949587</v>
      </c>
      <c r="O1008" s="97">
        <f t="normal">MIN(N1007:N1009)</f>
        <v>178.306850949587</v>
      </c>
      <c r="P1008" s="71"/>
      <c r="Q1008" s="97"/>
      <c r="R1008" s="71"/>
      <c r="S1008" s="103">
        <v>2.71</v>
      </c>
      <c r="T1008" s="104"/>
      <c r="U1008" s="103"/>
      <c r="V1008" s="103">
        <f t="shared" si="357"/>
        <v>73.97</v>
      </c>
      <c r="W1008" s="104"/>
      <c r="X1008" s="103"/>
      <c r="Y1008" s="103">
        <v>26.03</v>
      </c>
      <c r="Z1008" s="97" t="s">
        <v>34</v>
      </c>
      <c r="AA1008" s="23"/>
      <c r="AB1008" s="104">
        <v>6.502</v>
      </c>
      <c r="AC1008" s="24"/>
      <c r="AE1008" s="114">
        <v>275.62</v>
      </c>
      <c r="AF1008" s="114">
        <v>166.04</v>
      </c>
      <c r="AG1008" s="135"/>
    </row>
    <row r="1009" spans="1:33">
      <c r="A1009" s="70"/>
      <c r="B1009" s="71" t="s">
        <v>569</v>
      </c>
      <c r="C1009" s="84"/>
      <c r="D1009" s="17"/>
      <c r="E1009" s="17"/>
      <c r="F1009" s="9"/>
      <c r="G1009" s="6"/>
      <c r="H1009" s="6"/>
      <c r="I1009" s="6"/>
      <c r="J1009" s="97">
        <f t="normal">IF(AE1009="-","-",(AE1009/AG1007)*$AI$1)</f>
        <v>313.841105697524</v>
      </c>
      <c r="K1009" s="97"/>
      <c r="L1009" s="71"/>
      <c r="M1009" s="97"/>
      <c r="N1009" s="97">
        <f t="normal">IF(AF1009="-","-",(AF1009/AG1007)*$AI$1)</f>
        <v>198.141394053893</v>
      </c>
      <c r="O1009" s="97"/>
      <c r="P1009" s="71"/>
      <c r="Q1009" s="97"/>
      <c r="R1009" s="71"/>
      <c r="S1009" s="103">
        <v>2.68</v>
      </c>
      <c r="T1009" s="104"/>
      <c r="U1009" s="103"/>
      <c r="V1009" s="103">
        <f t="shared" si="357"/>
        <v>73.92</v>
      </c>
      <c r="W1009" s="104"/>
      <c r="X1009" s="103"/>
      <c r="Y1009" s="103">
        <v>26.08</v>
      </c>
      <c r="Z1009" s="97" t="s">
        <v>34</v>
      </c>
      <c r="AA1009" s="23"/>
      <c r="AB1009" s="104">
        <v>6.522</v>
      </c>
      <c r="AC1009" s="24"/>
      <c r="AE1009" s="114">
        <v>292.25</v>
      </c>
      <c r="AF1009" s="114">
        <v>184.51</v>
      </c>
      <c r="AG1009" s="135"/>
    </row>
    <row r="1010" spans="1:33" ht="15" customHeight="1">
      <c r="A1010" s="70">
        <v>41715</v>
      </c>
      <c r="B1010" s="71" t="s">
        <v>570</v>
      </c>
      <c r="C1010" s="80" t="s">
        <v>563</v>
      </c>
      <c r="D1010" s="12" t="s">
        <v>41</v>
      </c>
      <c r="E1010" s="12" t="s">
        <v>74</v>
      </c>
      <c r="F1010" s="6" t="s">
        <v>75</v>
      </c>
      <c r="G1010" s="6" t="s">
        <v>199</v>
      </c>
      <c r="H1010" s="12" t="s">
        <v>34</v>
      </c>
      <c r="I1010" s="6" t="s">
        <v>76</v>
      </c>
      <c r="J1010" s="97">
        <f t="normal">IF(AE1010="-","-",(AE1010/AG1010)*$AI$1)</f>
        <v>487.283285273939</v>
      </c>
      <c r="K1010" s="97">
        <f t="normal">MAX(J1010:J1012)</f>
        <v>497.753604454609</v>
      </c>
      <c r="L1010" s="71">
        <f t="normal">IF(A1010=0,"",(K1010-K1011)/K1011)</f>
        <v>0.0259866746353234</v>
      </c>
      <c r="M1010" s="97">
        <f t="normal">IF(J1010="-","-",AVERAGE(J1010:J1012))</f>
        <v>490.06105200358</v>
      </c>
      <c r="N1010" s="97">
        <f t="normal">IF(AF1010="-","-",(AF1010/AG1010)*$AI$1)</f>
        <v>270.112757283484</v>
      </c>
      <c r="O1010" s="97">
        <f t="normal">MAX(N1010:N1012)</f>
        <v>270.112757283484</v>
      </c>
      <c r="P1010" s="71">
        <f t="normal">IF(A1010=0,"",(O1010-O1011)/O1011)</f>
        <v>0.030438344940598</v>
      </c>
      <c r="Q1010" s="97">
        <f t="normal">IF(N1010="-","-",AVERAGE(N1010:N1012))</f>
        <v>266.393556726658</v>
      </c>
      <c r="R1010" s="71">
        <f t="normal">IF(Q1010="-","-",Q1010/M1010)</f>
        <v>0.543592590428329</v>
      </c>
      <c r="S1010" s="103">
        <v>16.43</v>
      </c>
      <c r="T1010" s="104">
        <f t="normal">AVERAGE(S1010:S1012)*10</f>
        <v>164.466666666667</v>
      </c>
      <c r="U1010" s="103">
        <f t="normal">((LARGE(S1010:S1012,1))-(SMALL(S1010:S1012,1)))/(((LARGE(S1010:S1012,1))+(SMALL(S1010:S1012,1)))/2)*100</f>
        <v>1.76238225463387</v>
      </c>
      <c r="V1010" s="103">
        <f t="shared" si="357"/>
        <v>79.98</v>
      </c>
      <c r="W1010" s="104">
        <f t="normal">AVERAGE(V1010:V1012)*10</f>
        <v>800.066666666667</v>
      </c>
      <c r="X1010" s="103">
        <f t="normal">((LARGE(V1010:V1012,1))-(SMALL(V1010:V1012,1)))/(((LARGE(V1010:V1012,1))+(SMALL(V1010:V1012,1)))/2)*100</f>
        <v>1.0247438140465</v>
      </c>
      <c r="Y1010" s="103">
        <v>20.02</v>
      </c>
      <c r="Z1010" s="97" t="s">
        <v>34</v>
      </c>
      <c r="AA1010" s="23" t="str">
        <f t="normal">IF(Z1010="-","-",AVERAGE(Z1010:Z1012))</f>
        <v>-</v>
      </c>
      <c r="AB1010" s="104">
        <v>5.981</v>
      </c>
      <c r="AC1010" s="24">
        <f t="shared" ref="AC1010" si="362">IF(AB1010="-","-",AVERAGE(AB1010:AB1012))</f>
        <v>5.96566666666667</v>
      </c>
      <c r="AE1010" s="114">
        <v>453.76</v>
      </c>
      <c r="AF1010" s="114">
        <v>251.53</v>
      </c>
      <c r="AG1010" s="135">
        <v>1.0057</v>
      </c>
    </row>
    <row r="1011" spans="1:33">
      <c r="A1011" s="70"/>
      <c r="B1011" s="71" t="s">
        <v>570</v>
      </c>
      <c r="C1011" s="82"/>
      <c r="D1011" s="14"/>
      <c r="E1011" s="14"/>
      <c r="F1011" s="9"/>
      <c r="G1011" s="6"/>
      <c r="H1011" s="14"/>
      <c r="I1011" s="6"/>
      <c r="J1011" s="97">
        <f t="normal">IF(AE1011="-","-",(AE1011/AG1010)*$AI$1)</f>
        <v>485.146266282192</v>
      </c>
      <c r="K1011" s="97">
        <f t="normal">MIN(J1010:J1012)</f>
        <v>485.146266282192</v>
      </c>
      <c r="L1011" s="71"/>
      <c r="M1011" s="97"/>
      <c r="N1011" s="97">
        <f t="normal">IF(AF1011="-","-",(AF1011/AG1010)*$AI$1)</f>
        <v>262.133837128368</v>
      </c>
      <c r="O1011" s="97">
        <f t="normal">MIN(N1010:N1012)</f>
        <v>262.133837128368</v>
      </c>
      <c r="P1011" s="71"/>
      <c r="Q1011" s="97"/>
      <c r="R1011" s="71"/>
      <c r="S1011" s="103">
        <v>16.31</v>
      </c>
      <c r="T1011" s="104"/>
      <c r="U1011" s="103"/>
      <c r="V1011" s="103">
        <f t="shared" si="357"/>
        <v>80.43</v>
      </c>
      <c r="W1011" s="104"/>
      <c r="X1011" s="103"/>
      <c r="Y1011" s="103">
        <v>19.57</v>
      </c>
      <c r="Z1011" s="97" t="s">
        <v>34</v>
      </c>
      <c r="AA1011" s="23"/>
      <c r="AB1011" s="104">
        <v>5.931</v>
      </c>
      <c r="AC1011" s="24"/>
      <c r="AE1011" s="114">
        <v>451.77</v>
      </c>
      <c r="AF1011" s="114">
        <v>244.1</v>
      </c>
      <c r="AG1011" s="135"/>
    </row>
    <row r="1012" spans="1:33">
      <c r="A1012" s="70"/>
      <c r="B1012" s="71" t="s">
        <v>570</v>
      </c>
      <c r="C1012" s="84"/>
      <c r="D1012" s="17"/>
      <c r="E1012" s="17"/>
      <c r="F1012" s="9"/>
      <c r="G1012" s="6"/>
      <c r="H1012" s="17"/>
      <c r="I1012" s="6"/>
      <c r="J1012" s="97">
        <f t="normal">IF(AE1012="-","-",(AE1012/AG1010)*$AI$1)</f>
        <v>497.753604454609</v>
      </c>
      <c r="K1012" s="97"/>
      <c r="L1012" s="71"/>
      <c r="M1012" s="97"/>
      <c r="N1012" s="97">
        <f t="normal">IF(AF1012="-","-",(AF1012/AG1010)*$AI$1)</f>
        <v>266.934075768122</v>
      </c>
      <c r="O1012" s="97"/>
      <c r="P1012" s="71"/>
      <c r="Q1012" s="97"/>
      <c r="R1012" s="71"/>
      <c r="S1012" s="103">
        <v>16.6</v>
      </c>
      <c r="T1012" s="104"/>
      <c r="U1012" s="103"/>
      <c r="V1012" s="103">
        <f t="shared" si="357"/>
        <v>79.61</v>
      </c>
      <c r="W1012" s="104"/>
      <c r="X1012" s="103"/>
      <c r="Y1012" s="103">
        <v>20.39</v>
      </c>
      <c r="Z1012" s="97" t="s">
        <v>34</v>
      </c>
      <c r="AA1012" s="23"/>
      <c r="AB1012" s="104">
        <v>5.985</v>
      </c>
      <c r="AC1012" s="24"/>
      <c r="AE1012" s="114">
        <v>463.51</v>
      </c>
      <c r="AF1012" s="114">
        <v>248.57</v>
      </c>
      <c r="AG1012" s="135"/>
    </row>
    <row r="1013" spans="1:33" ht="15" customHeight="1">
      <c r="A1013" s="70">
        <v>41715</v>
      </c>
      <c r="B1013" s="71" t="s">
        <v>571</v>
      </c>
      <c r="C1013" s="80" t="s">
        <v>563</v>
      </c>
      <c r="D1013" s="12" t="s">
        <v>41</v>
      </c>
      <c r="E1013" s="12" t="s">
        <v>74</v>
      </c>
      <c r="F1013" s="6" t="s">
        <v>75</v>
      </c>
      <c r="G1013" s="6" t="s">
        <v>34</v>
      </c>
      <c r="H1013" s="6" t="s">
        <v>44</v>
      </c>
      <c r="I1013" s="6" t="s">
        <v>76</v>
      </c>
      <c r="J1013" s="97">
        <f t="normal">IF(AE1013="-","-",(AE1013/AG1013)*$AI$1)</f>
        <v>382.182758277816</v>
      </c>
      <c r="K1013" s="97">
        <f t="normal">MAX(J1013:J1015)</f>
        <v>407.998806801233</v>
      </c>
      <c r="L1013" s="71">
        <f t="normal">IF(A1013=0,"",(K1013-K1014)/K1014)</f>
        <v>0.0675489617578466</v>
      </c>
      <c r="M1013" s="97">
        <f t="normal">IF(J1013="-","-",AVERAGE(J1013:J1015))</f>
        <v>397.417520135229</v>
      </c>
      <c r="N1013" s="97">
        <f t="normal">IF(AF1013="-","-",(AF1013/AG1013)*$AI$1)</f>
        <v>214.64691259819</v>
      </c>
      <c r="O1013" s="97">
        <f t="normal">MAX(N1013:N1015)</f>
        <v>238.390374863279</v>
      </c>
      <c r="P1013" s="71">
        <f t="normal">IF(A1013=0,"",(O1013-O1014)/O1014)</f>
        <v>0.110616369821893</v>
      </c>
      <c r="Q1013" s="97">
        <f t="normal">IF(N1013="-","-",AVERAGE(N1013:N1015))</f>
        <v>228.746942428159</v>
      </c>
      <c r="R1013" s="71">
        <f t="normal">IF(Q1013="-","-",Q1013/M1013)</f>
        <v>0.575583437666069</v>
      </c>
      <c r="S1013" s="103">
        <v>5.2</v>
      </c>
      <c r="T1013" s="104">
        <f t="normal">AVERAGE(S1013:S1015)*10</f>
        <v>52.3</v>
      </c>
      <c r="U1013" s="103">
        <f t="normal">((LARGE(S1013:S1015,1))-(SMALL(S1013:S1015,1)))/(((LARGE(S1013:S1015,1))+(SMALL(S1013:S1015,1)))/2)*100</f>
        <v>0.956937799043059</v>
      </c>
      <c r="V1013" s="103">
        <f t="shared" si="357"/>
        <v>76.06</v>
      </c>
      <c r="W1013" s="104">
        <f t="normal">AVERAGE(V1013:V1015)*10</f>
        <v>762.433333333333</v>
      </c>
      <c r="X1013" s="103">
        <f t="normal">((LARGE(V1013:V1015,1))-(SMALL(V1013:V1015,1)))/(((LARGE(V1013:V1015,1))+(SMALL(V1013:V1015,1)))/2)*100</f>
        <v>0.367454068241471</v>
      </c>
      <c r="Y1013" s="103">
        <v>23.94</v>
      </c>
      <c r="Z1013" s="97" t="s">
        <v>34</v>
      </c>
      <c r="AA1013" s="23" t="str">
        <f t="normal">IF(Z1013="-","-",AVERAGE(Z1013:Z1015))</f>
        <v>-</v>
      </c>
      <c r="AB1013" s="104">
        <v>6.355</v>
      </c>
      <c r="AC1013" s="24">
        <f t="shared" ref="AC1013" si="363">IF(AB1013="-","-",AVERAGE(AB1013:AB1015))</f>
        <v>6.343</v>
      </c>
      <c r="AE1013" s="114">
        <v>355.89</v>
      </c>
      <c r="AF1013" s="114">
        <v>199.88</v>
      </c>
      <c r="AG1013" s="135">
        <v>1.0057</v>
      </c>
    </row>
    <row r="1014" spans="1:33">
      <c r="A1014" s="70"/>
      <c r="B1014" s="71" t="s">
        <v>571</v>
      </c>
      <c r="C1014" s="82"/>
      <c r="D1014" s="14"/>
      <c r="E1014" s="14"/>
      <c r="F1014" s="9"/>
      <c r="G1014" s="6"/>
      <c r="H1014" s="6"/>
      <c r="I1014" s="6"/>
      <c r="J1014" s="97">
        <f t="normal">IF(AE1014="-","-",(AE1014/AG1013)*$AI$1)</f>
        <v>402.070995326638</v>
      </c>
      <c r="K1014" s="97">
        <f t="normal">MIN(J1013:J1015)</f>
        <v>382.182758277816</v>
      </c>
      <c r="L1014" s="71"/>
      <c r="M1014" s="97"/>
      <c r="N1014" s="97">
        <f t="normal">IF(AF1014="-","-",(AF1014/AG1013)*$AI$1)</f>
        <v>233.203539823009</v>
      </c>
      <c r="O1014" s="97">
        <f t="normal">MIN(N1013:N1015)</f>
        <v>214.64691259819</v>
      </c>
      <c r="P1014" s="71"/>
      <c r="Q1014" s="97"/>
      <c r="R1014" s="71"/>
      <c r="S1014" s="103">
        <v>5.25</v>
      </c>
      <c r="T1014" s="104"/>
      <c r="U1014" s="103"/>
      <c r="V1014" s="103">
        <f t="shared" si="357"/>
        <v>76.33</v>
      </c>
      <c r="W1014" s="104"/>
      <c r="X1014" s="103"/>
      <c r="Y1014" s="103">
        <v>23.67</v>
      </c>
      <c r="Z1014" s="97" t="s">
        <v>34</v>
      </c>
      <c r="AA1014" s="23"/>
      <c r="AB1014" s="104">
        <v>6.348</v>
      </c>
      <c r="AC1014" s="24"/>
      <c r="AE1014" s="114">
        <v>374.41</v>
      </c>
      <c r="AF1014" s="114">
        <v>217.16</v>
      </c>
      <c r="AG1014" s="135"/>
    </row>
    <row r="1015" spans="1:33">
      <c r="A1015" s="70"/>
      <c r="B1015" s="71" t="s">
        <v>571</v>
      </c>
      <c r="C1015" s="84"/>
      <c r="D1015" s="17"/>
      <c r="E1015" s="17"/>
      <c r="F1015" s="9"/>
      <c r="G1015" s="6"/>
      <c r="H1015" s="6"/>
      <c r="I1015" s="6"/>
      <c r="J1015" s="97">
        <f t="normal">IF(AE1015="-","-",(AE1015/AG1013)*$AI$1)</f>
        <v>407.998806801233</v>
      </c>
      <c r="K1015" s="97"/>
      <c r="L1015" s="71"/>
      <c r="M1015" s="97"/>
      <c r="N1015" s="97">
        <f t="normal">IF(AF1015="-","-",(AF1015/AG1013)*$AI$1)</f>
        <v>238.390374863279</v>
      </c>
      <c r="O1015" s="97"/>
      <c r="P1015" s="71"/>
      <c r="Q1015" s="97"/>
      <c r="R1015" s="71"/>
      <c r="S1015" s="103">
        <v>5.24</v>
      </c>
      <c r="T1015" s="104"/>
      <c r="U1015" s="103"/>
      <c r="V1015" s="103">
        <f t="shared" si="357"/>
        <v>76.34</v>
      </c>
      <c r="W1015" s="104"/>
      <c r="X1015" s="103"/>
      <c r="Y1015" s="103">
        <v>23.66</v>
      </c>
      <c r="Z1015" s="97" t="s">
        <v>34</v>
      </c>
      <c r="AA1015" s="23"/>
      <c r="AB1015" s="104">
        <v>6.326</v>
      </c>
      <c r="AC1015" s="24"/>
      <c r="AE1015" s="114">
        <v>379.93</v>
      </c>
      <c r="AF1015" s="114">
        <v>221.99</v>
      </c>
      <c r="AG1015" s="135"/>
    </row>
    <row r="1016" spans="1:33" ht="15" customHeight="1">
      <c r="A1016" s="70">
        <v>41715</v>
      </c>
      <c r="B1016" s="71" t="s">
        <v>572</v>
      </c>
      <c r="C1016" s="80" t="s">
        <v>563</v>
      </c>
      <c r="D1016" s="12" t="s">
        <v>41</v>
      </c>
      <c r="E1016" s="12" t="s">
        <v>74</v>
      </c>
      <c r="F1016" s="6" t="s">
        <v>75</v>
      </c>
      <c r="G1016" s="6" t="s">
        <v>199</v>
      </c>
      <c r="H1016" s="12" t="s">
        <v>34</v>
      </c>
      <c r="I1016" s="6" t="s">
        <v>76</v>
      </c>
      <c r="J1016" s="97">
        <f t="normal">IF(AE1016="-","-",(AE1016/AG1016)*$AI$1)</f>
        <v>410.909018594014</v>
      </c>
      <c r="K1016" s="97">
        <f t="normal">MAX(J1016:J1018)</f>
        <v>437.970766630208</v>
      </c>
      <c r="L1016" s="71">
        <f t="normal">IF(A1016=0,"",(K1016-K1017)/K1017)</f>
        <v>0.0824353734274643</v>
      </c>
      <c r="M1016" s="97">
        <f t="normal">IF(J1016="-","-",AVERAGE(J1016:J1018))</f>
        <v>417.83195784031</v>
      </c>
      <c r="N1016" s="97">
        <f t="normal">IF(AF1016="-","-",(AF1016/AG1016)*$AI$1)</f>
        <v>225.525305757184</v>
      </c>
      <c r="O1016" s="97">
        <f t="normal">MAX(N1016:N1018)</f>
        <v>226.8998707368</v>
      </c>
      <c r="P1016" s="71">
        <f t="normal">IF(A1016=0,"",(O1016-O1017)/O1017)</f>
        <v>0.0591508346283021</v>
      </c>
      <c r="Q1016" s="97">
        <f t="normal">IF(N1016="-","-",AVERAGE(N1016:N1018))</f>
        <v>222.217758774983</v>
      </c>
      <c r="R1016" s="71">
        <f t="normal">IF(Q1016="-","-",Q1016/M1016)</f>
        <v>0.53183523807892</v>
      </c>
      <c r="S1016" s="103">
        <v>14.38</v>
      </c>
      <c r="T1016" s="104">
        <f t="normal">AVERAGE(S1016:S1018)*10</f>
        <v>144.066666666667</v>
      </c>
      <c r="U1016" s="103">
        <f t="normal">((LARGE(S1016:S1018,1))-(SMALL(S1016:S1018,1)))/(((LARGE(S1016:S1018,1))+(SMALL(S1016:S1018,1)))/2)*100</f>
        <v>0.485605272285803</v>
      </c>
      <c r="V1016" s="103">
        <f t="shared" si="357"/>
        <v>86.66</v>
      </c>
      <c r="W1016" s="104">
        <f t="normal">AVERAGE(V1016:V1018)*10</f>
        <v>870.4</v>
      </c>
      <c r="X1016" s="103">
        <f t="normal">((LARGE(V1016:V1018,1))-(SMALL(V1016:V1018,1)))/(((LARGE(V1016:V1018,1))+(SMALL(V1016:V1018,1)))/2)*100</f>
        <v>1.13590729160692</v>
      </c>
      <c r="Y1016" s="103">
        <v>13.34</v>
      </c>
      <c r="Z1016" s="97" t="s">
        <v>34</v>
      </c>
      <c r="AA1016" s="23" t="str">
        <f t="normal">IF(Z1016="-","-",AVERAGE(Z1016:Z1018))</f>
        <v>-</v>
      </c>
      <c r="AB1016" s="104">
        <v>6.516</v>
      </c>
      <c r="AC1016" s="24">
        <f t="shared" ref="AC1016" si="364">IF(AB1016="-","-",AVERAGE(AB1016:AB1018))</f>
        <v>6.52866666666667</v>
      </c>
      <c r="AE1016" s="114">
        <v>382.64</v>
      </c>
      <c r="AF1016" s="114">
        <v>210.01</v>
      </c>
      <c r="AG1016" s="135">
        <v>1.0057</v>
      </c>
    </row>
    <row r="1017" spans="1:33">
      <c r="A1017" s="70"/>
      <c r="B1017" s="71" t="s">
        <v>572</v>
      </c>
      <c r="C1017" s="82"/>
      <c r="D1017" s="14"/>
      <c r="E1017" s="14"/>
      <c r="F1017" s="9"/>
      <c r="G1017" s="6"/>
      <c r="H1017" s="14"/>
      <c r="I1017" s="6"/>
      <c r="J1017" s="97">
        <f t="normal">IF(AE1017="-","-",(AE1017/AG1016)*$AI$1)</f>
        <v>404.616088296709</v>
      </c>
      <c r="K1017" s="97">
        <f t="normal">MIN(J1016:J1018)</f>
        <v>404.616088296709</v>
      </c>
      <c r="L1017" s="71"/>
      <c r="M1017" s="97"/>
      <c r="N1017" s="97">
        <f t="normal">IF(AF1017="-","-",(AF1017/AG1016)*$AI$1)</f>
        <v>214.228099830964</v>
      </c>
      <c r="O1017" s="97">
        <f t="normal">MIN(N1016:N1018)</f>
        <v>214.228099830964</v>
      </c>
      <c r="P1017" s="71"/>
      <c r="Q1017" s="97"/>
      <c r="R1017" s="71"/>
      <c r="S1017" s="103">
        <v>14.45</v>
      </c>
      <c r="T1017" s="104"/>
      <c r="U1017" s="103"/>
      <c r="V1017" s="103">
        <f t="shared" si="357"/>
        <v>86.81</v>
      </c>
      <c r="W1017" s="104"/>
      <c r="X1017" s="103"/>
      <c r="Y1017" s="103">
        <v>13.19</v>
      </c>
      <c r="Z1017" s="97" t="s">
        <v>34</v>
      </c>
      <c r="AA1017" s="23"/>
      <c r="AB1017" s="104">
        <v>6.56</v>
      </c>
      <c r="AC1017" s="24"/>
      <c r="AE1017" s="114">
        <v>376.78</v>
      </c>
      <c r="AF1017" s="114">
        <v>199.49</v>
      </c>
      <c r="AG1017" s="135"/>
    </row>
    <row r="1018" spans="1:33">
      <c r="A1018" s="70"/>
      <c r="B1018" s="71" t="s">
        <v>572</v>
      </c>
      <c r="C1018" s="84"/>
      <c r="D1018" s="17"/>
      <c r="E1018" s="17"/>
      <c r="F1018" s="9"/>
      <c r="G1018" s="6"/>
      <c r="H1018" s="17"/>
      <c r="I1018" s="6"/>
      <c r="J1018" s="97">
        <f t="normal">IF(AE1018="-","-",(AE1018/AG1016)*$AI$1)</f>
        <v>437.970766630208</v>
      </c>
      <c r="K1018" s="97"/>
      <c r="L1018" s="71"/>
      <c r="M1018" s="97"/>
      <c r="N1018" s="97">
        <f t="normal">IF(AF1018="-","-",(AF1018/AG1016)*$AI$1)</f>
        <v>226.8998707368</v>
      </c>
      <c r="O1018" s="97"/>
      <c r="P1018" s="71"/>
      <c r="Q1018" s="97"/>
      <c r="R1018" s="71"/>
      <c r="S1018" s="103">
        <v>14.39</v>
      </c>
      <c r="T1018" s="104"/>
      <c r="U1018" s="103"/>
      <c r="V1018" s="103">
        <f t="shared" si="357"/>
        <v>87.65</v>
      </c>
      <c r="W1018" s="104"/>
      <c r="X1018" s="103"/>
      <c r="Y1018" s="103">
        <v>12.35</v>
      </c>
      <c r="Z1018" s="97" t="s">
        <v>34</v>
      </c>
      <c r="AA1018" s="23"/>
      <c r="AB1018" s="104">
        <v>6.51</v>
      </c>
      <c r="AC1018" s="24"/>
      <c r="AE1018" s="114">
        <v>407.84</v>
      </c>
      <c r="AF1018" s="114">
        <v>211.29</v>
      </c>
      <c r="AG1018" s="135"/>
    </row>
    <row r="1019" spans="1:33" ht="15" customHeight="1">
      <c r="A1019" s="70">
        <v>41715</v>
      </c>
      <c r="B1019" s="71" t="s">
        <v>573</v>
      </c>
      <c r="C1019" s="80" t="s">
        <v>563</v>
      </c>
      <c r="D1019" s="12" t="s">
        <v>41</v>
      </c>
      <c r="E1019" s="12" t="s">
        <v>74</v>
      </c>
      <c r="F1019" s="6" t="s">
        <v>75</v>
      </c>
      <c r="G1019" s="6" t="s">
        <v>34</v>
      </c>
      <c r="H1019" s="6" t="s">
        <v>44</v>
      </c>
      <c r="I1019" s="6" t="s">
        <v>76</v>
      </c>
      <c r="J1019" s="97">
        <f t="normal">IF(AE1019="-","-",(AE1019/AG1019)*$AI$1)</f>
        <v>324.365118822711</v>
      </c>
      <c r="K1019" s="97">
        <f t="normal">MAX(J1019:J1021)</f>
        <v>388.33608431938</v>
      </c>
      <c r="L1019" s="71">
        <f t="normal">IF(A1019=0,"",(K1019-K1020)/K1020)</f>
        <v>0.197219003476246</v>
      </c>
      <c r="M1019" s="97">
        <f t="normal">IF(J1019="-","-",AVERAGE(J1019:J1021))</f>
        <v>355.364422790097</v>
      </c>
      <c r="N1019" s="97">
        <f t="normal">IF(AF1019="-","-",(AF1019/AG1019)*$AI$1)</f>
        <v>171.681018196281</v>
      </c>
      <c r="O1019" s="97">
        <f t="normal">MAX(N1019:N1021)</f>
        <v>212.842796062444</v>
      </c>
      <c r="P1019" s="71">
        <f t="normal">IF(A1019=0,"",(O1019-O1020)/O1020)</f>
        <v>0.239757302808532</v>
      </c>
      <c r="Q1019" s="97">
        <f t="normal">IF(N1019="-","-",AVERAGE(N1019:N1021))</f>
        <v>190.663617380929</v>
      </c>
      <c r="R1019" s="71">
        <f t="normal">IF(Q1019="-","-",Q1019/M1019)</f>
        <v>0.536529841349786</v>
      </c>
      <c r="S1019" s="103">
        <v>4.74</v>
      </c>
      <c r="T1019" s="104">
        <f t="normal">AVERAGE(S1019:S1021)*10</f>
        <v>47.4333333333333</v>
      </c>
      <c r="U1019" s="103">
        <f t="normal">((LARGE(S1019:S1021,1))-(SMALL(S1019:S1021,1)))/(((LARGE(S1019:S1021,1))+(SMALL(S1019:S1021,1)))/2)*100</f>
        <v>1.89673340358272</v>
      </c>
      <c r="V1019" s="103">
        <f t="shared" si="357"/>
        <v>73.76</v>
      </c>
      <c r="W1019" s="104">
        <f t="normal">AVERAGE(V1019:V1021)*10</f>
        <v>736.833333333333</v>
      </c>
      <c r="X1019" s="103">
        <f t="normal">((LARGE(V1019:V1021,1))-(SMALL(V1019:V1021,1)))/(((LARGE(V1019:V1021,1))+(SMALL(V1019:V1021,1)))/2)*100</f>
        <v>0.189985072601439</v>
      </c>
      <c r="Y1019" s="103">
        <v>26.24</v>
      </c>
      <c r="Z1019" s="97" t="s">
        <v>34</v>
      </c>
      <c r="AA1019" s="23" t="str">
        <f t="normal">IF(Z1019="-","-",AVERAGE(Z1019:Z1021))</f>
        <v>-</v>
      </c>
      <c r="AB1019" s="104">
        <v>6.806</v>
      </c>
      <c r="AC1019" s="24">
        <f t="shared" ref="AC1019" si="365">IF(AB1019="-","-",AVERAGE(AB1019:AB1021))</f>
        <v>6.80066666666667</v>
      </c>
      <c r="AE1019" s="114">
        <v>302.05</v>
      </c>
      <c r="AF1019" s="114">
        <v>159.87</v>
      </c>
      <c r="AG1019" s="135">
        <v>1.0057</v>
      </c>
    </row>
    <row r="1020" spans="1:33">
      <c r="A1020" s="70"/>
      <c r="B1020" s="71" t="s">
        <v>573</v>
      </c>
      <c r="C1020" s="82"/>
      <c r="D1020" s="14"/>
      <c r="E1020" s="14"/>
      <c r="F1020" s="9"/>
      <c r="G1020" s="6"/>
      <c r="H1020" s="6"/>
      <c r="I1020" s="6"/>
      <c r="J1020" s="97">
        <f t="normal">IF(AE1020="-","-",(AE1020/AG1019)*$AI$1)</f>
        <v>388.33608431938</v>
      </c>
      <c r="K1020" s="97">
        <f t="normal">MIN(J1019:J1021)</f>
        <v>324.365118822711</v>
      </c>
      <c r="L1020" s="71"/>
      <c r="M1020" s="97"/>
      <c r="N1020" s="97">
        <f t="normal">IF(AF1020="-","-",(AF1020/AG1019)*$AI$1)</f>
        <v>212.842796062444</v>
      </c>
      <c r="O1020" s="97">
        <f t="normal">MIN(N1019:N1021)</f>
        <v>171.681018196281</v>
      </c>
      <c r="P1020" s="71"/>
      <c r="Q1020" s="97"/>
      <c r="R1020" s="71"/>
      <c r="S1020" s="103">
        <v>4.79</v>
      </c>
      <c r="T1020" s="104"/>
      <c r="U1020" s="103"/>
      <c r="V1020" s="103">
        <f t="shared" si="357"/>
        <v>73.62</v>
      </c>
      <c r="W1020" s="104"/>
      <c r="X1020" s="103"/>
      <c r="Y1020" s="103">
        <v>26.38</v>
      </c>
      <c r="Z1020" s="97" t="s">
        <v>34</v>
      </c>
      <c r="AA1020" s="23"/>
      <c r="AB1020" s="104">
        <v>6.799</v>
      </c>
      <c r="AC1020" s="24"/>
      <c r="AE1020" s="114">
        <v>361.62</v>
      </c>
      <c r="AF1020" s="114">
        <v>198.2</v>
      </c>
      <c r="AG1020" s="135"/>
    </row>
    <row r="1021" spans="1:33">
      <c r="A1021" s="70"/>
      <c r="B1021" s="71" t="s">
        <v>573</v>
      </c>
      <c r="C1021" s="84"/>
      <c r="D1021" s="17"/>
      <c r="E1021" s="17"/>
      <c r="F1021" s="9"/>
      <c r="G1021" s="6"/>
      <c r="H1021" s="6"/>
      <c r="I1021" s="6"/>
      <c r="J1021" s="97">
        <f t="normal">IF(AE1021="-","-",(AE1021/AG1019)*$AI$1)</f>
        <v>353.392065228199</v>
      </c>
      <c r="K1021" s="97"/>
      <c r="L1021" s="71"/>
      <c r="M1021" s="97"/>
      <c r="N1021" s="97">
        <f t="normal">IF(AF1021="-","-",(AF1021/AG1019)*$AI$1)</f>
        <v>187.467037884061</v>
      </c>
      <c r="O1021" s="97"/>
      <c r="P1021" s="71"/>
      <c r="Q1021" s="97"/>
      <c r="R1021" s="71"/>
      <c r="S1021" s="103">
        <v>4.7</v>
      </c>
      <c r="T1021" s="104"/>
      <c r="U1021" s="103"/>
      <c r="V1021" s="103">
        <f t="shared" si="357"/>
        <v>73.67</v>
      </c>
      <c r="W1021" s="104"/>
      <c r="X1021" s="103"/>
      <c r="Y1021" s="103">
        <v>26.33</v>
      </c>
      <c r="Z1021" s="97" t="s">
        <v>34</v>
      </c>
      <c r="AA1021" s="23"/>
      <c r="AB1021" s="104">
        <v>6.797</v>
      </c>
      <c r="AC1021" s="24"/>
      <c r="AE1021" s="114">
        <v>329.08</v>
      </c>
      <c r="AF1021" s="114">
        <v>174.57</v>
      </c>
      <c r="AG1021" s="135"/>
    </row>
    <row r="1022" spans="1:33" s="44" customFormat="1" ht="15" customHeight="1">
      <c r="A1022" s="60">
        <v>41691</v>
      </c>
      <c r="B1022" s="61" t="s">
        <v>574</v>
      </c>
      <c r="C1022" s="62" t="s">
        <v>29</v>
      </c>
      <c r="D1022" s="63" t="s">
        <v>30</v>
      </c>
      <c r="E1022" s="63" t="s">
        <v>31</v>
      </c>
      <c r="F1022" s="63" t="s">
        <v>32</v>
      </c>
      <c r="G1022" s="63" t="s">
        <v>33</v>
      </c>
      <c r="H1022" s="63" t="s">
        <v>34</v>
      </c>
      <c r="I1022" s="63">
        <v>35</v>
      </c>
      <c r="J1022" s="94">
        <f t="normal">IF(AE1022="-","-",(AE1022/AG1022)*$AI$1)</f>
        <v>81.0505853872924</v>
      </c>
      <c r="K1022" s="94">
        <f t="normal">MAX(J1022:J1024)</f>
        <v>82.5783143840111</v>
      </c>
      <c r="L1022" s="61">
        <f t="normal">IF(A1022=0,"",(K1022-K1023)/K1023)</f>
        <v>0.183575521430766</v>
      </c>
      <c r="M1022" s="94">
        <f t="normal">IF(J1022="-","-",AVERAGE(J1022:J1024))</f>
        <v>77.7997037367008</v>
      </c>
      <c r="N1022" s="94" t="str">
        <f t="normal">IF(AF1022="-","-",(AF1022/AG1022)*$AI$1)</f>
        <v>-</v>
      </c>
      <c r="O1022" s="94">
        <f t="normal">MAX(N1022:N1024)</f>
        <v>0</v>
      </c>
      <c r="P1022" s="61" t="e">
        <v>#DIV/0!</v>
      </c>
      <c r="Q1022" s="94" t="str">
        <f t="normal">IF(N1022="-","-",AVERAGE(N1022:N1024))</f>
        <v>-</v>
      </c>
      <c r="R1022" s="61" t="str">
        <f t="normal">IF(Q1022="-","-",Q1022/M1022)</f>
        <v>-</v>
      </c>
      <c r="S1022" s="101">
        <v>5.51</v>
      </c>
      <c r="T1022" s="102">
        <f t="normal">AVERAGE(S1022:S1024)*10</f>
        <v>55.45</v>
      </c>
      <c r="U1022" s="101">
        <f t="normal">((LARGE(S1022:S1024,1))-(SMALL(S1022:S1024,1)))/(((LARGE(S1022:S1024,1))+(SMALL(S1022:S1024,1)))/2)*100</f>
        <v>1.2623985572588</v>
      </c>
      <c r="V1022" s="101">
        <f t="shared" si="357"/>
        <v>67.67</v>
      </c>
      <c r="W1022" s="102">
        <f t="normal">AVERAGE(V1022:V1024)*10</f>
        <v>678.3</v>
      </c>
      <c r="X1022" s="101">
        <f t="normal">((LARGE(V1022:V1024,1))-(SMALL(V1022:V1024,1)))/(((LARGE(V1022:V1024,1))+(SMALL(V1022:V1024,1)))/2)*100</f>
        <v>0.471767654430204</v>
      </c>
      <c r="Y1022" s="101">
        <v>32.33</v>
      </c>
      <c r="Z1022" s="94" t="s">
        <v>34</v>
      </c>
      <c r="AA1022" s="111" t="str">
        <f t="normal">IF(Z1022="-","-",AVERAGE(Z1022:Z1024))</f>
        <v>-</v>
      </c>
      <c r="AB1022" s="102" t="s">
        <v>34</v>
      </c>
      <c r="AC1022" s="112" t="str">
        <f t="shared" ref="AC1022" si="366">IF(AB1022="-","-",AVERAGE(AB1022:AB1024))</f>
        <v>-</v>
      </c>
      <c r="AD1022" s="113"/>
      <c r="AE1022" s="94">
        <v>75.4746053</v>
      </c>
      <c r="AF1022" s="94" t="s">
        <v>34</v>
      </c>
      <c r="AG1022" s="134">
        <v>1.0057</v>
      </c>
    </row>
    <row r="1023" spans="1:33" s="44" customFormat="1" customHeight="0">
      <c r="A1023" s="60"/>
      <c r="B1023" s="61" t="s">
        <v>574</v>
      </c>
      <c r="C1023" s="62"/>
      <c r="D1023" s="63"/>
      <c r="E1023" s="63"/>
      <c r="F1023" s="63"/>
      <c r="G1023" s="63"/>
      <c r="H1023" s="63"/>
      <c r="I1023" s="63"/>
      <c r="J1023" s="94">
        <f t="normal">IF(AE1023="-","-",(AE1023/AG1022)*$AI$1)</f>
        <v>69.7702114387989</v>
      </c>
      <c r="K1023" s="94">
        <f t="normal">MIN(J1022:J1024)</f>
        <v>69.7702114387989</v>
      </c>
      <c r="L1023" s="61"/>
      <c r="M1023" s="94"/>
      <c r="N1023" s="94" t="str">
        <f t="normal">IF(AF1023="-","-",(AF1023/AG1022)*$AI$1)</f>
        <v>-</v>
      </c>
      <c r="O1023" s="94">
        <f t="normal">MIN(N1022:N1024)</f>
        <v>0</v>
      </c>
      <c r="P1023" s="61"/>
      <c r="Q1023" s="94"/>
      <c r="R1023" s="61"/>
      <c r="S1023" s="101">
        <v>5.58</v>
      </c>
      <c r="T1023" s="102"/>
      <c r="U1023" s="101"/>
      <c r="V1023" s="101">
        <f t="shared" si="357"/>
        <v>67.99</v>
      </c>
      <c r="W1023" s="102"/>
      <c r="X1023" s="101"/>
      <c r="Y1023" s="101">
        <v>32.01</v>
      </c>
      <c r="Z1023" s="94" t="s">
        <v>34</v>
      </c>
      <c r="AA1023" s="111"/>
      <c r="AB1023" s="102" t="s">
        <v>34</v>
      </c>
      <c r="AC1023" s="112"/>
      <c r="AD1023" s="113"/>
      <c r="AE1023" s="94">
        <v>64.9702793</v>
      </c>
      <c r="AF1023" s="94" t="s">
        <v>34</v>
      </c>
      <c r="AG1023" s="134"/>
    </row>
    <row r="1024" spans="1:33" s="44" customFormat="1" customHeight="0">
      <c r="A1024" s="60"/>
      <c r="B1024" s="61" t="s">
        <v>574</v>
      </c>
      <c r="C1024" s="62"/>
      <c r="D1024" s="63"/>
      <c r="E1024" s="63"/>
      <c r="F1024" s="63"/>
      <c r="G1024" s="63"/>
      <c r="H1024" s="63"/>
      <c r="I1024" s="63"/>
      <c r="J1024" s="94">
        <f t="normal">IF(AE1024="-","-",(AE1024/AG1022)*$AI$1)</f>
        <v>82.5783143840111</v>
      </c>
      <c r="K1024" s="94"/>
      <c r="L1024" s="61"/>
      <c r="M1024" s="94"/>
      <c r="N1024" s="94" t="str">
        <f t="normal">IF(AF1024="-","-",(AF1024/AG1022)*$AI$1)</f>
        <v>-</v>
      </c>
      <c r="O1024" s="94"/>
      <c r="P1024" s="61"/>
      <c r="Q1024" s="94"/>
      <c r="R1024" s="61"/>
      <c r="S1024" s="101" t="s">
        <v>34</v>
      </c>
      <c r="T1024" s="102"/>
      <c r="U1024" s="101"/>
      <c r="V1024" s="101" t="s">
        <v>34</v>
      </c>
      <c r="W1024" s="102"/>
      <c r="X1024" s="101"/>
      <c r="Y1024" s="101" t="s">
        <v>34</v>
      </c>
      <c r="Z1024" s="94" t="s">
        <v>34</v>
      </c>
      <c r="AA1024" s="111"/>
      <c r="AB1024" s="102" t="s">
        <v>34</v>
      </c>
      <c r="AC1024" s="112"/>
      <c r="AD1024" s="113"/>
      <c r="AE1024" s="94">
        <v>76.8972322</v>
      </c>
      <c r="AF1024" s="94" t="s">
        <v>34</v>
      </c>
      <c r="AG1024" s="134"/>
    </row>
    <row r="1025" spans="1:33" s="44" customFormat="1" ht="15" customHeight="1">
      <c r="A1025" s="60">
        <v>41691</v>
      </c>
      <c r="B1025" s="61" t="s">
        <v>575</v>
      </c>
      <c r="C1025" s="62" t="s">
        <v>29</v>
      </c>
      <c r="D1025" s="63" t="s">
        <v>30</v>
      </c>
      <c r="E1025" s="63" t="s">
        <v>31</v>
      </c>
      <c r="F1025" s="63" t="s">
        <v>32</v>
      </c>
      <c r="G1025" s="63" t="s">
        <v>33</v>
      </c>
      <c r="H1025" s="63" t="s">
        <v>34</v>
      </c>
      <c r="I1025" s="63">
        <v>39</v>
      </c>
      <c r="J1025" s="94">
        <f t="normal">IF(AE1025="-","-",(AE1025/AG1025)*$AI$1)</f>
        <v>98.2346715720394</v>
      </c>
      <c r="K1025" s="94">
        <f t="normal">MAX(J1025:J1027)</f>
        <v>100.340323742667</v>
      </c>
      <c r="L1025" s="61">
        <f t="normal">IF(A1025=0,"",(K1025-K1026)/K1026)</f>
        <v>0.0552051719712286</v>
      </c>
      <c r="M1025" s="94">
        <f t="normal">IF(J1025="-","-",AVERAGE(J1025:J1027))</f>
        <v>97.8886046852938</v>
      </c>
      <c r="N1025" s="94" t="str">
        <f t="normal">IF(AF1025="-","-",(AF1025/AG1025)*$AI$1)</f>
        <v>-</v>
      </c>
      <c r="O1025" s="94">
        <f t="normal">MAX(N1025:N1027)</f>
        <v>0</v>
      </c>
      <c r="P1025" s="61" t="e">
        <v>#DIV/0!</v>
      </c>
      <c r="Q1025" s="94" t="str">
        <f t="normal">IF(N1025="-","-",AVERAGE(N1025:N1027))</f>
        <v>-</v>
      </c>
      <c r="R1025" s="61" t="str">
        <f t="normal">IF(Q1025="-","-",Q1025/M1025)</f>
        <v>-</v>
      </c>
      <c r="S1025" s="101">
        <v>5.51</v>
      </c>
      <c r="T1025" s="102">
        <f t="normal">AVERAGE(S1025:S1027)*10</f>
        <v>55.45</v>
      </c>
      <c r="U1025" s="101">
        <f t="normal">((LARGE(S1025:S1027,1))-(SMALL(S1025:S1027,1)))/(((LARGE(S1025:S1027,1))+(SMALL(S1025:S1027,1)))/2)*100</f>
        <v>1.2623985572588</v>
      </c>
      <c r="V1025" s="101">
        <f t="normal">100-Y1025</f>
        <v>67.67</v>
      </c>
      <c r="W1025" s="102">
        <f t="normal">AVERAGE(V1025:V1027)*10</f>
        <v>678.3</v>
      </c>
      <c r="X1025" s="101">
        <f t="normal">((LARGE(V1025:V1027,1))-(SMALL(V1025:V1027,1)))/(((LARGE(V1025:V1027,1))+(SMALL(V1025:V1027,1)))/2)*100</f>
        <v>0.471767654430204</v>
      </c>
      <c r="Y1025" s="101">
        <v>32.33</v>
      </c>
      <c r="Z1025" s="94" t="s">
        <v>34</v>
      </c>
      <c r="AA1025" s="111" t="str">
        <f t="normal">IF(Z1025="-","-",AVERAGE(Z1025:Z1027))</f>
        <v>-</v>
      </c>
      <c r="AB1025" s="102" t="s">
        <v>34</v>
      </c>
      <c r="AC1025" s="112" t="str">
        <f t="shared" ref="AC1025" si="367">IF(AB1025="-","-",AVERAGE(AB1025:AB1027))</f>
        <v>-</v>
      </c>
      <c r="AD1025" s="113"/>
      <c r="AE1025" s="94">
        <v>91.47649</v>
      </c>
      <c r="AF1025" s="94" t="s">
        <v>34</v>
      </c>
      <c r="AG1025" s="134">
        <v>1.0057</v>
      </c>
    </row>
    <row r="1026" spans="1:33" s="44" customFormat="1" customHeight="0">
      <c r="A1026" s="60"/>
      <c r="B1026" s="61" t="s">
        <v>575</v>
      </c>
      <c r="C1026" s="62"/>
      <c r="D1026" s="63"/>
      <c r="E1026" s="63"/>
      <c r="F1026" s="63"/>
      <c r="G1026" s="63"/>
      <c r="H1026" s="63"/>
      <c r="I1026" s="63"/>
      <c r="J1026" s="94">
        <f t="normal">IF(AE1026="-","-",(AE1026/AG1025)*$AI$1)</f>
        <v>100.340323742667</v>
      </c>
      <c r="K1026" s="94">
        <f t="normal">MIN(J1025:J1027)</f>
        <v>95.0908187411753</v>
      </c>
      <c r="L1026" s="61"/>
      <c r="M1026" s="94"/>
      <c r="N1026" s="94" t="str">
        <f t="normal">IF(AF1026="-","-",(AF1026/AG1025)*$AI$1)</f>
        <v>-</v>
      </c>
      <c r="O1026" s="94">
        <f t="normal">MIN(N1025:N1027)</f>
        <v>0</v>
      </c>
      <c r="P1026" s="61"/>
      <c r="Q1026" s="94"/>
      <c r="R1026" s="61"/>
      <c r="S1026" s="101">
        <v>5.58</v>
      </c>
      <c r="T1026" s="102"/>
      <c r="U1026" s="101"/>
      <c r="V1026" s="101">
        <f t="normal">100-Y1026</f>
        <v>67.99</v>
      </c>
      <c r="W1026" s="102"/>
      <c r="X1026" s="101"/>
      <c r="Y1026" s="101">
        <v>32.01</v>
      </c>
      <c r="Z1026" s="94" t="s">
        <v>34</v>
      </c>
      <c r="AA1026" s="111"/>
      <c r="AB1026" s="102" t="s">
        <v>34</v>
      </c>
      <c r="AC1026" s="112"/>
      <c r="AD1026" s="113"/>
      <c r="AE1026" s="94">
        <v>93.4372811</v>
      </c>
      <c r="AF1026" s="94" t="s">
        <v>34</v>
      </c>
      <c r="AG1026" s="134"/>
    </row>
    <row r="1027" spans="1:33" s="44" customFormat="1" customHeight="0">
      <c r="A1027" s="60"/>
      <c r="B1027" s="61" t="s">
        <v>575</v>
      </c>
      <c r="C1027" s="62"/>
      <c r="D1027" s="63"/>
      <c r="E1027" s="63"/>
      <c r="F1027" s="63"/>
      <c r="G1027" s="63"/>
      <c r="H1027" s="63"/>
      <c r="I1027" s="63"/>
      <c r="J1027" s="94">
        <f t="normal">IF(AE1027="-","-",(AE1027/AG1025)*$AI$1)</f>
        <v>95.0908187411753</v>
      </c>
      <c r="K1027" s="94"/>
      <c r="L1027" s="61"/>
      <c r="M1027" s="94"/>
      <c r="N1027" s="94" t="str">
        <f t="normal">IF(AF1027="-","-",(AF1027/AG1025)*$AI$1)</f>
        <v>-</v>
      </c>
      <c r="O1027" s="94"/>
      <c r="P1027" s="61"/>
      <c r="Q1027" s="94"/>
      <c r="R1027" s="61"/>
      <c r="S1027" s="101" t="s">
        <v>34</v>
      </c>
      <c r="T1027" s="102"/>
      <c r="U1027" s="101"/>
      <c r="V1027" s="101" t="s">
        <v>34</v>
      </c>
      <c r="W1027" s="102"/>
      <c r="X1027" s="101"/>
      <c r="Y1027" s="101" t="s">
        <v>34</v>
      </c>
      <c r="Z1027" s="94" t="s">
        <v>34</v>
      </c>
      <c r="AA1027" s="111"/>
      <c r="AB1027" s="102" t="s">
        <v>34</v>
      </c>
      <c r="AC1027" s="112"/>
      <c r="AD1027" s="113"/>
      <c r="AE1027" s="94">
        <v>88.5489226</v>
      </c>
      <c r="AF1027" s="94" t="s">
        <v>34</v>
      </c>
      <c r="AG1027" s="134"/>
    </row>
    <row r="1028" spans="1:33" s="44" customFormat="1" ht="15" customHeight="1">
      <c r="A1028" s="60">
        <v>41691</v>
      </c>
      <c r="B1028" s="61" t="s">
        <v>576</v>
      </c>
      <c r="C1028" s="62" t="s">
        <v>29</v>
      </c>
      <c r="D1028" s="63" t="s">
        <v>30</v>
      </c>
      <c r="E1028" s="63" t="s">
        <v>31</v>
      </c>
      <c r="F1028" s="63" t="s">
        <v>32</v>
      </c>
      <c r="G1028" s="63" t="s">
        <v>33</v>
      </c>
      <c r="H1028" s="63" t="s">
        <v>34</v>
      </c>
      <c r="I1028" s="63" t="s">
        <v>577</v>
      </c>
      <c r="J1028" s="94">
        <f t="normal">IF(AE1028="-","-",(AE1028/AG1028)*$AI$1)</f>
        <v>86.4808466500945</v>
      </c>
      <c r="K1028" s="94">
        <f t="normal">MAX(J1028:J1030)</f>
        <v>87.0532863836134</v>
      </c>
      <c r="L1028" s="61">
        <f t="normal">IF(A1028=0,"",(K1028-K1029)/K1029)</f>
        <v>0.0355118964752153</v>
      </c>
      <c r="M1028" s="94">
        <f t="normal">IF(J1028="-","-",AVERAGE(J1028:J1030))</f>
        <v>85.8673365615989</v>
      </c>
      <c r="N1028" s="94" t="str">
        <f t="normal">IF(AF1028="-","-",(AF1028/AG1028)*$AI$1)</f>
        <v>-</v>
      </c>
      <c r="O1028" s="94">
        <f t="normal">MAX(N1028:N1030)</f>
        <v>0</v>
      </c>
      <c r="P1028" s="61" t="e">
        <v>#DIV/0!</v>
      </c>
      <c r="Q1028" s="94" t="str">
        <f t="normal">IF(N1028="-","-",AVERAGE(N1028:N1030))</f>
        <v>-</v>
      </c>
      <c r="R1028" s="61" t="str">
        <f t="normal">IF(Q1028="-","-",Q1028/M1028)</f>
        <v>-</v>
      </c>
      <c r="S1028" s="101">
        <v>5.51</v>
      </c>
      <c r="T1028" s="102">
        <f t="normal">AVERAGE(S1028:S1030)*10</f>
        <v>55.45</v>
      </c>
      <c r="U1028" s="101">
        <f t="normal">((LARGE(S1028:S1030,1))-(SMALL(S1028:S1030,1)))/(((LARGE(S1028:S1030,1))+(SMALL(S1028:S1030,1)))/2)*100</f>
        <v>1.2623985572588</v>
      </c>
      <c r="V1028" s="101">
        <f t="normal">100-Y1028</f>
        <v>67.67</v>
      </c>
      <c r="W1028" s="102">
        <f t="normal">AVERAGE(V1028:V1030)*10</f>
        <v>678.3</v>
      </c>
      <c r="X1028" s="101">
        <f t="normal">((LARGE(V1028:V1030,1))-(SMALL(V1028:V1030,1)))/(((LARGE(V1028:V1030,1))+(SMALL(V1028:V1030,1)))/2)*100</f>
        <v>0.471767654430204</v>
      </c>
      <c r="Y1028" s="101">
        <v>32.33</v>
      </c>
      <c r="Z1028" s="94" t="s">
        <v>34</v>
      </c>
      <c r="AA1028" s="111" t="str">
        <f t="normal">IF(Z1028="-","-",AVERAGE(Z1028:Z1030))</f>
        <v>-</v>
      </c>
      <c r="AB1028" s="102" t="s">
        <v>34</v>
      </c>
      <c r="AC1028" s="112" t="str">
        <f t="shared" ref="AC1028" si="368">IF(AB1028="-","-",AVERAGE(AB1028:AB1030))</f>
        <v>-</v>
      </c>
      <c r="AD1028" s="113"/>
      <c r="AE1028" s="94">
        <v>80.5312847</v>
      </c>
      <c r="AF1028" s="94" t="s">
        <v>34</v>
      </c>
      <c r="AG1028" s="134">
        <v>1.0057</v>
      </c>
    </row>
    <row r="1029" spans="1:33" s="44" customFormat="1" customHeight="0">
      <c r="A1029" s="60"/>
      <c r="B1029" s="61" t="s">
        <v>576</v>
      </c>
      <c r="C1029" s="62"/>
      <c r="D1029" s="63"/>
      <c r="E1029" s="63"/>
      <c r="F1029" s="63"/>
      <c r="G1029" s="63"/>
      <c r="H1029" s="63"/>
      <c r="I1029" s="63"/>
      <c r="J1029" s="94">
        <f t="normal">IF(AE1029="-","-",(AE1029/AG1028)*$AI$1)</f>
        <v>84.0678766510888</v>
      </c>
      <c r="K1029" s="94">
        <f t="normal">MIN(J1028:J1030)</f>
        <v>84.0678766510888</v>
      </c>
      <c r="L1029" s="61"/>
      <c r="M1029" s="94"/>
      <c r="N1029" s="94" t="str">
        <f t="normal">IF(AF1029="-","-",(AF1029/AG1028)*$AI$1)</f>
        <v>-</v>
      </c>
      <c r="O1029" s="94">
        <f t="normal">MIN(N1028:N1030)</f>
        <v>0</v>
      </c>
      <c r="P1029" s="61"/>
      <c r="Q1029" s="94"/>
      <c r="R1029" s="61"/>
      <c r="S1029" s="101">
        <v>5.58</v>
      </c>
      <c r="T1029" s="102"/>
      <c r="U1029" s="101"/>
      <c r="V1029" s="101">
        <f t="normal">100-Y1029</f>
        <v>67.99</v>
      </c>
      <c r="W1029" s="102"/>
      <c r="X1029" s="101"/>
      <c r="Y1029" s="101">
        <v>32.01</v>
      </c>
      <c r="Z1029" s="94" t="s">
        <v>34</v>
      </c>
      <c r="AA1029" s="111"/>
      <c r="AB1029" s="102" t="s">
        <v>34</v>
      </c>
      <c r="AC1029" s="112"/>
      <c r="AD1029" s="113"/>
      <c r="AE1029" s="94">
        <v>78.2843181</v>
      </c>
      <c r="AF1029" s="94" t="s">
        <v>34</v>
      </c>
      <c r="AG1029" s="134"/>
    </row>
    <row r="1030" spans="1:33" s="44" customFormat="1" customHeight="0">
      <c r="A1030" s="60"/>
      <c r="B1030" s="61" t="s">
        <v>576</v>
      </c>
      <c r="C1030" s="62"/>
      <c r="D1030" s="63"/>
      <c r="E1030" s="63"/>
      <c r="F1030" s="63"/>
      <c r="G1030" s="63"/>
      <c r="H1030" s="63"/>
      <c r="I1030" s="63"/>
      <c r="J1030" s="94">
        <f t="normal">IF(AE1030="-","-",(AE1030/AG1028)*$AI$1)</f>
        <v>87.0532863836134</v>
      </c>
      <c r="K1030" s="94"/>
      <c r="L1030" s="61"/>
      <c r="M1030" s="94"/>
      <c r="N1030" s="94" t="str">
        <f t="normal">IF(AF1030="-","-",(AF1030/AG1028)*$AI$1)</f>
        <v>-</v>
      </c>
      <c r="O1030" s="94"/>
      <c r="P1030" s="61"/>
      <c r="Q1030" s="94"/>
      <c r="R1030" s="61"/>
      <c r="S1030" s="101" t="s">
        <v>34</v>
      </c>
      <c r="T1030" s="102"/>
      <c r="U1030" s="101"/>
      <c r="V1030" s="101" t="s">
        <v>34</v>
      </c>
      <c r="W1030" s="102"/>
      <c r="X1030" s="101"/>
      <c r="Y1030" s="101" t="s">
        <v>34</v>
      </c>
      <c r="Z1030" s="94" t="s">
        <v>34</v>
      </c>
      <c r="AA1030" s="111"/>
      <c r="AB1030" s="102" t="s">
        <v>34</v>
      </c>
      <c r="AC1030" s="112"/>
      <c r="AD1030" s="113"/>
      <c r="AE1030" s="94">
        <v>81.0643427</v>
      </c>
      <c r="AF1030" s="94" t="s">
        <v>34</v>
      </c>
      <c r="AG1030" s="134"/>
    </row>
    <row r="1031" spans="1:33" s="44" customFormat="1" ht="15" customHeight="1">
      <c r="A1031" s="60">
        <v>41691</v>
      </c>
      <c r="B1031" s="61" t="s">
        <v>578</v>
      </c>
      <c r="C1031" s="62" t="s">
        <v>29</v>
      </c>
      <c r="D1031" s="63" t="s">
        <v>30</v>
      </c>
      <c r="E1031" s="63" t="s">
        <v>31</v>
      </c>
      <c r="F1031" s="63" t="s">
        <v>32</v>
      </c>
      <c r="G1031" s="63" t="s">
        <v>33</v>
      </c>
      <c r="H1031" s="63" t="s">
        <v>34</v>
      </c>
      <c r="I1031" s="63" t="s">
        <v>579</v>
      </c>
      <c r="J1031" s="94">
        <f t="normal">IF(AE1031="-","-",(AE1031/AG1031)*$AI$1)</f>
        <v>85.6664347260615</v>
      </c>
      <c r="K1031" s="94">
        <f t="normal">MAX(J1031:J1033)</f>
        <v>86.742179051407</v>
      </c>
      <c r="L1031" s="61">
        <f t="normal">IF(A1031=0,"",(K1031-K1032)/K1032)</f>
        <v>0.0401804037216607</v>
      </c>
      <c r="M1031" s="94">
        <f t="normal">IF(J1031="-","-",AVERAGE(J1031:J1033))</f>
        <v>85.2666965536442</v>
      </c>
      <c r="N1031" s="94" t="str">
        <f t="normal">IF(AF1031="-","-",(AF1031/AG1031)*$AI$1)</f>
        <v>-</v>
      </c>
      <c r="O1031" s="94">
        <f t="normal">MAX(N1031:N1033)</f>
        <v>0</v>
      </c>
      <c r="P1031" s="61" t="e">
        <v>#DIV/0!</v>
      </c>
      <c r="Q1031" s="94" t="str">
        <f t="normal">IF(N1031="-","-",AVERAGE(N1031:N1033))</f>
        <v>-</v>
      </c>
      <c r="R1031" s="61" t="str">
        <f t="normal">IF(Q1031="-","-",Q1031/M1031)</f>
        <v>-</v>
      </c>
      <c r="S1031" s="101">
        <v>5.51</v>
      </c>
      <c r="T1031" s="102">
        <f t="normal">AVERAGE(S1031:S1033)*10</f>
        <v>55.45</v>
      </c>
      <c r="U1031" s="101">
        <f t="normal">((LARGE(S1031:S1033,1))-(SMALL(S1031:S1033,1)))/(((LARGE(S1031:S1033,1))+(SMALL(S1031:S1033,1)))/2)*100</f>
        <v>1.2623985572588</v>
      </c>
      <c r="V1031" s="101">
        <f t="normal">100-Y1031</f>
        <v>67.67</v>
      </c>
      <c r="W1031" s="102">
        <f t="normal">AVERAGE(V1031:V1033)*10</f>
        <v>678.3</v>
      </c>
      <c r="X1031" s="101">
        <f t="normal">((LARGE(V1031:V1033,1))-(SMALL(V1031:V1033,1)))/(((LARGE(V1031:V1033,1))+(SMALL(V1031:V1033,1)))/2)*100</f>
        <v>0.471767654430204</v>
      </c>
      <c r="Y1031" s="101">
        <v>32.33</v>
      </c>
      <c r="Z1031" s="94" t="s">
        <v>34</v>
      </c>
      <c r="AA1031" s="111" t="str">
        <f t="normal">IF(Z1031="-","-",AVERAGE(Z1031:Z1033))</f>
        <v>-</v>
      </c>
      <c r="AB1031" s="102" t="s">
        <v>34</v>
      </c>
      <c r="AC1031" s="112" t="str">
        <f t="shared" ref="AC1031" si="369">IF(AB1031="-","-",AVERAGE(AB1031:AB1033))</f>
        <v>-</v>
      </c>
      <c r="AD1031" s="113"/>
      <c r="AE1031" s="94">
        <v>79.7729013</v>
      </c>
      <c r="AF1031" s="94" t="s">
        <v>34</v>
      </c>
      <c r="AG1031" s="134">
        <v>1.0057</v>
      </c>
    </row>
    <row r="1032" spans="1:33" s="44" customFormat="1" customHeight="0">
      <c r="A1032" s="60"/>
      <c r="B1032" s="61" t="s">
        <v>578</v>
      </c>
      <c r="C1032" s="62"/>
      <c r="D1032" s="63"/>
      <c r="E1032" s="63"/>
      <c r="F1032" s="63"/>
      <c r="G1032" s="63"/>
      <c r="H1032" s="63"/>
      <c r="I1032" s="63"/>
      <c r="J1032" s="94">
        <f t="normal">IF(AE1032="-","-",(AE1032/AG1031)*$AI$1)</f>
        <v>83.3914758834643</v>
      </c>
      <c r="K1032" s="94">
        <f t="normal">MIN(J1031:J1033)</f>
        <v>83.3914758834643</v>
      </c>
      <c r="L1032" s="61"/>
      <c r="M1032" s="94"/>
      <c r="N1032" s="94" t="str">
        <f t="normal">IF(AF1032="-","-",(AF1032/AG1031)*$AI$1)</f>
        <v>-</v>
      </c>
      <c r="O1032" s="94">
        <f t="normal">MIN(N1031:N1033)</f>
        <v>0</v>
      </c>
      <c r="P1032" s="61"/>
      <c r="Q1032" s="94"/>
      <c r="R1032" s="61"/>
      <c r="S1032" s="101">
        <v>5.58</v>
      </c>
      <c r="T1032" s="102"/>
      <c r="U1032" s="101"/>
      <c r="V1032" s="101">
        <f t="normal">100-Y1032</f>
        <v>67.99</v>
      </c>
      <c r="W1032" s="102"/>
      <c r="X1032" s="101"/>
      <c r="Y1032" s="101">
        <v>32.01</v>
      </c>
      <c r="Z1032" s="94" t="s">
        <v>34</v>
      </c>
      <c r="AA1032" s="111"/>
      <c r="AB1032" s="102" t="s">
        <v>34</v>
      </c>
      <c r="AC1032" s="112"/>
      <c r="AD1032" s="113"/>
      <c r="AE1032" s="94">
        <v>77.6544512</v>
      </c>
      <c r="AF1032" s="94" t="s">
        <v>34</v>
      </c>
      <c r="AG1032" s="134"/>
    </row>
    <row r="1033" spans="1:33" s="44" customFormat="1" customHeight="0">
      <c r="A1033" s="60"/>
      <c r="B1033" s="61" t="s">
        <v>578</v>
      </c>
      <c r="C1033" s="62"/>
      <c r="D1033" s="63"/>
      <c r="E1033" s="63"/>
      <c r="F1033" s="63"/>
      <c r="G1033" s="63"/>
      <c r="H1033" s="63"/>
      <c r="I1033" s="63"/>
      <c r="J1033" s="94">
        <f t="normal">IF(AE1033="-","-",(AE1033/AG1031)*$AI$1)</f>
        <v>86.742179051407</v>
      </c>
      <c r="K1033" s="94"/>
      <c r="L1033" s="61"/>
      <c r="M1033" s="94"/>
      <c r="N1033" s="94" t="str">
        <f t="normal">IF(AF1033="-","-",(AF1033/AG1031)*$AI$1)</f>
        <v>-</v>
      </c>
      <c r="O1033" s="94"/>
      <c r="P1033" s="61"/>
      <c r="Q1033" s="94"/>
      <c r="R1033" s="61"/>
      <c r="S1033" s="101" t="s">
        <v>34</v>
      </c>
      <c r="T1033" s="102"/>
      <c r="U1033" s="101"/>
      <c r="V1033" s="101" t="s">
        <v>34</v>
      </c>
      <c r="W1033" s="102"/>
      <c r="X1033" s="101"/>
      <c r="Y1033" s="101" t="s">
        <v>34</v>
      </c>
      <c r="Z1033" s="94" t="s">
        <v>34</v>
      </c>
      <c r="AA1033" s="111"/>
      <c r="AB1033" s="102" t="s">
        <v>34</v>
      </c>
      <c r="AC1033" s="112"/>
      <c r="AD1033" s="113"/>
      <c r="AE1033" s="94">
        <v>80.7746384</v>
      </c>
      <c r="AF1033" s="94" t="s">
        <v>34</v>
      </c>
      <c r="AG1033" s="134"/>
    </row>
    <row r="1034" spans="1:33" s="44" customFormat="1" ht="15" customHeight="1">
      <c r="A1034" s="60">
        <v>41691</v>
      </c>
      <c r="B1034" s="61" t="s">
        <v>580</v>
      </c>
      <c r="C1034" s="62" t="s">
        <v>29</v>
      </c>
      <c r="D1034" s="63" t="s">
        <v>30</v>
      </c>
      <c r="E1034" s="63" t="s">
        <v>31</v>
      </c>
      <c r="F1034" s="63" t="s">
        <v>32</v>
      </c>
      <c r="G1034" s="63" t="s">
        <v>33</v>
      </c>
      <c r="H1034" s="63" t="s">
        <v>34</v>
      </c>
      <c r="I1034" s="63">
        <v>10</v>
      </c>
      <c r="J1034" s="94">
        <f t="normal">IF(AE1034="-","-",(AE1034/AG1034)*$AI$1)</f>
        <v>86.2931106055484</v>
      </c>
      <c r="K1034" s="94">
        <f t="normal">MAX(J1034:J1036)</f>
        <v>86.2931106055484</v>
      </c>
      <c r="L1034" s="61">
        <f t="normal">IF(A1034=0,"",(K1034-K1035)/K1035)</f>
        <v>0</v>
      </c>
      <c r="M1034" s="94">
        <f t="normal">IF(J1034="-","-",AVERAGE(J1034:J1036))</f>
        <v>86.2931106055484</v>
      </c>
      <c r="N1034" s="94" t="str">
        <f t="normal">IF(AF1034="-","-",(AF1034/AG1034)*$AI$1)</f>
        <v>-</v>
      </c>
      <c r="O1034" s="94">
        <f t="normal">MAX(N1034:N1036)</f>
        <v>0</v>
      </c>
      <c r="P1034" s="61" t="e">
        <v>#DIV/0!</v>
      </c>
      <c r="Q1034" s="94" t="str">
        <f t="normal">IF(N1034="-","-",AVERAGE(N1034:N1036))</f>
        <v>-</v>
      </c>
      <c r="R1034" s="61" t="str">
        <f t="normal">IF(Q1034="-","-",Q1034/M1034)</f>
        <v>-</v>
      </c>
      <c r="S1034" s="101">
        <v>5.51</v>
      </c>
      <c r="T1034" s="102">
        <f t="normal">AVERAGE(S1034:S1036)*10</f>
        <v>55.45</v>
      </c>
      <c r="U1034" s="101">
        <f t="normal">((LARGE(S1034:S1036,1))-(SMALL(S1034:S1036,1)))/(((LARGE(S1034:S1036,1))+(SMALL(S1034:S1036,1)))/2)*100</f>
        <v>1.2623985572588</v>
      </c>
      <c r="V1034" s="101">
        <f t="normal">100-Y1034</f>
        <v>67.67</v>
      </c>
      <c r="W1034" s="102">
        <f t="normal">AVERAGE(V1034:V1036)*10</f>
        <v>678.3</v>
      </c>
      <c r="X1034" s="101">
        <f t="normal">((LARGE(V1034:V1036,1))-(SMALL(V1034:V1036,1)))/(((LARGE(V1034:V1036,1))+(SMALL(V1034:V1036,1)))/2)*100</f>
        <v>0.471767654430204</v>
      </c>
      <c r="Y1034" s="101">
        <v>32.33</v>
      </c>
      <c r="Z1034" s="94" t="s">
        <v>34</v>
      </c>
      <c r="AA1034" s="111" t="str">
        <f t="normal">IF(Z1034="-","-",AVERAGE(Z1034:Z1036))</f>
        <v>-</v>
      </c>
      <c r="AB1034" s="102" t="s">
        <v>34</v>
      </c>
      <c r="AC1034" s="112" t="str">
        <f t="shared" ref="AC1034" si="370">IF(AB1034="-","-",AVERAGE(AB1034:AB1036))</f>
        <v>-</v>
      </c>
      <c r="AD1034" s="113"/>
      <c r="AE1034" s="94">
        <v>80.3564642</v>
      </c>
      <c r="AF1034" s="94" t="s">
        <v>34</v>
      </c>
      <c r="AG1034" s="134">
        <v>1.0057</v>
      </c>
    </row>
    <row r="1035" spans="1:33" s="44" customFormat="1" customHeight="0">
      <c r="A1035" s="60"/>
      <c r="B1035" s="61" t="s">
        <v>580</v>
      </c>
      <c r="C1035" s="62"/>
      <c r="D1035" s="63"/>
      <c r="E1035" s="63"/>
      <c r="F1035" s="63"/>
      <c r="G1035" s="63"/>
      <c r="H1035" s="63"/>
      <c r="I1035" s="63"/>
      <c r="J1035" s="94" t="str">
        <f t="normal">IF(AE1035="-","-",(AE1035/AG1034)*$AI$1)</f>
        <v>-</v>
      </c>
      <c r="K1035" s="94">
        <f t="normal">MIN(J1034:J1036)</f>
        <v>86.2931106055484</v>
      </c>
      <c r="L1035" s="61"/>
      <c r="M1035" s="94"/>
      <c r="N1035" s="94" t="str">
        <f t="normal">IF(AF1035="-","-",(AF1035/AG1034)*$AI$1)</f>
        <v>-</v>
      </c>
      <c r="O1035" s="94">
        <f t="normal">MIN(N1034:N1036)</f>
        <v>0</v>
      </c>
      <c r="P1035" s="61"/>
      <c r="Q1035" s="94"/>
      <c r="R1035" s="61"/>
      <c r="S1035" s="101">
        <v>5.58</v>
      </c>
      <c r="T1035" s="102"/>
      <c r="U1035" s="101"/>
      <c r="V1035" s="101">
        <f t="normal">100-Y1035</f>
        <v>67.99</v>
      </c>
      <c r="W1035" s="102"/>
      <c r="X1035" s="101"/>
      <c r="Y1035" s="101">
        <v>32.01</v>
      </c>
      <c r="Z1035" s="94" t="s">
        <v>34</v>
      </c>
      <c r="AA1035" s="111"/>
      <c r="AB1035" s="102" t="s">
        <v>34</v>
      </c>
      <c r="AC1035" s="112"/>
      <c r="AD1035" s="113"/>
      <c r="AE1035" s="94" t="s">
        <v>34</v>
      </c>
      <c r="AF1035" s="94" t="s">
        <v>34</v>
      </c>
      <c r="AG1035" s="134"/>
    </row>
    <row r="1036" spans="1:33" s="44" customFormat="1" customHeight="0">
      <c r="A1036" s="60"/>
      <c r="B1036" s="61" t="s">
        <v>580</v>
      </c>
      <c r="C1036" s="62"/>
      <c r="D1036" s="63"/>
      <c r="E1036" s="63"/>
      <c r="F1036" s="63"/>
      <c r="G1036" s="63"/>
      <c r="H1036" s="63"/>
      <c r="I1036" s="63"/>
      <c r="J1036" s="94" t="str">
        <f t="normal">IF(AE1036="-","-",(AE1036/AG1034)*$AI$1)</f>
        <v>-</v>
      </c>
      <c r="K1036" s="94"/>
      <c r="L1036" s="61"/>
      <c r="M1036" s="94"/>
      <c r="N1036" s="94" t="str">
        <f t="normal">IF(AF1036="-","-",(AF1036/AG1034)*$AI$1)</f>
        <v>-</v>
      </c>
      <c r="O1036" s="94"/>
      <c r="P1036" s="61"/>
      <c r="Q1036" s="94"/>
      <c r="R1036" s="61"/>
      <c r="S1036" s="101" t="s">
        <v>34</v>
      </c>
      <c r="T1036" s="102"/>
      <c r="U1036" s="101"/>
      <c r="V1036" s="101" t="s">
        <v>34</v>
      </c>
      <c r="W1036" s="102"/>
      <c r="X1036" s="101"/>
      <c r="Y1036" s="101" t="s">
        <v>34</v>
      </c>
      <c r="Z1036" s="94" t="s">
        <v>34</v>
      </c>
      <c r="AA1036" s="111"/>
      <c r="AB1036" s="102" t="s">
        <v>34</v>
      </c>
      <c r="AC1036" s="112"/>
      <c r="AD1036" s="113"/>
      <c r="AE1036" s="94" t="s">
        <v>34</v>
      </c>
      <c r="AF1036" s="94" t="s">
        <v>34</v>
      </c>
      <c r="AG1036" s="134"/>
    </row>
    <row r="1037" spans="1:33" s="44" customFormat="1" ht="15" customHeight="1">
      <c r="A1037" s="60">
        <v>41691</v>
      </c>
      <c r="B1037" s="61" t="s">
        <v>581</v>
      </c>
      <c r="C1037" s="62" t="s">
        <v>29</v>
      </c>
      <c r="D1037" s="63" t="s">
        <v>30</v>
      </c>
      <c r="E1037" s="63" t="s">
        <v>31</v>
      </c>
      <c r="F1037" s="63" t="s">
        <v>32</v>
      </c>
      <c r="G1037" s="63" t="s">
        <v>33</v>
      </c>
      <c r="H1037" s="63" t="s">
        <v>34</v>
      </c>
      <c r="I1037" s="63" t="s">
        <v>582</v>
      </c>
      <c r="J1037" s="94">
        <f t="normal">IF(AE1037="-","-",(AE1037/AG1037)*$AI$1)</f>
        <v>84.4260884995525</v>
      </c>
      <c r="K1037" s="94">
        <f t="normal">MAX(J1037:J1039)</f>
        <v>89.466561256836</v>
      </c>
      <c r="L1037" s="61">
        <f t="normal">IF(A1037=0,"",(K1037-K1038)/K1038)</f>
        <v>0.0825061889038554</v>
      </c>
      <c r="M1037" s="94">
        <f t="normal">IF(J1037="-","-",AVERAGE(J1037:J1039))</f>
        <v>85.513423593517</v>
      </c>
      <c r="N1037" s="94" t="str">
        <f t="normal">IF(AF1037="-","-",(AF1037/AG1037)*$AI$1)</f>
        <v>-</v>
      </c>
      <c r="O1037" s="94">
        <f t="normal">MAX(N1037:N1039)</f>
        <v>0</v>
      </c>
      <c r="P1037" s="61" t="e">
        <v>#DIV/0!</v>
      </c>
      <c r="Q1037" s="94" t="str">
        <f t="normal">IF(N1037="-","-",AVERAGE(N1037:N1039))</f>
        <v>-</v>
      </c>
      <c r="R1037" s="61" t="str">
        <f t="normal">IF(Q1037="-","-",Q1037/M1037)</f>
        <v>-</v>
      </c>
      <c r="S1037" s="101">
        <v>5.51</v>
      </c>
      <c r="T1037" s="102">
        <f t="normal">AVERAGE(S1037:S1039)*10</f>
        <v>55.45</v>
      </c>
      <c r="U1037" s="101">
        <f t="normal">((LARGE(S1037:S1039,1))-(SMALL(S1037:S1039,1)))/(((LARGE(S1037:S1039,1))+(SMALL(S1037:S1039,1)))/2)*100</f>
        <v>1.2623985572588</v>
      </c>
      <c r="V1037" s="101">
        <f t="normal">100-Y1037</f>
        <v>67.67</v>
      </c>
      <c r="W1037" s="102">
        <f t="normal">AVERAGE(V1037:V1039)*10</f>
        <v>678.3</v>
      </c>
      <c r="X1037" s="101">
        <f t="normal">((LARGE(V1037:V1039,1))-(SMALL(V1037:V1039,1)))/(((LARGE(V1037:V1039,1))+(SMALL(V1037:V1039,1)))/2)*100</f>
        <v>0.471767654430204</v>
      </c>
      <c r="Y1037" s="101">
        <v>32.33</v>
      </c>
      <c r="Z1037" s="94" t="s">
        <v>34</v>
      </c>
      <c r="AA1037" s="111" t="str">
        <f t="normal">IF(Z1037="-","-",AVERAGE(Z1037:Z1039))</f>
        <v>-</v>
      </c>
      <c r="AB1037" s="102" t="s">
        <v>34</v>
      </c>
      <c r="AC1037" s="112" t="str">
        <f t="shared" ref="AC1037" si="371">IF(AB1037="-","-",AVERAGE(AB1037:AB1039))</f>
        <v>-</v>
      </c>
      <c r="AD1037" s="113"/>
      <c r="AE1037" s="94">
        <v>78.6178863</v>
      </c>
      <c r="AF1037" s="94" t="s">
        <v>34</v>
      </c>
      <c r="AG1037" s="134">
        <v>1.0057</v>
      </c>
    </row>
    <row r="1038" spans="1:33" s="44" customFormat="1" customHeight="0">
      <c r="A1038" s="60"/>
      <c r="B1038" s="61" t="s">
        <v>581</v>
      </c>
      <c r="C1038" s="62"/>
      <c r="D1038" s="63"/>
      <c r="E1038" s="63"/>
      <c r="F1038" s="63"/>
      <c r="G1038" s="63"/>
      <c r="H1038" s="63"/>
      <c r="I1038" s="63"/>
      <c r="J1038" s="94">
        <f t="normal">IF(AE1038="-","-",(AE1038/AG1037)*$AI$1)</f>
        <v>89.466561256836</v>
      </c>
      <c r="K1038" s="94">
        <f t="normal">MIN(J1037:J1039)</f>
        <v>82.6476210241623</v>
      </c>
      <c r="L1038" s="61"/>
      <c r="M1038" s="94"/>
      <c r="N1038" s="94" t="str">
        <f t="normal">IF(AF1038="-","-",(AF1038/AG1037)*$AI$1)</f>
        <v>-</v>
      </c>
      <c r="O1038" s="94">
        <f t="normal">MIN(N1037:N1039)</f>
        <v>0</v>
      </c>
      <c r="P1038" s="61"/>
      <c r="Q1038" s="94"/>
      <c r="R1038" s="61"/>
      <c r="S1038" s="101">
        <v>5.58</v>
      </c>
      <c r="T1038" s="102"/>
      <c r="U1038" s="101"/>
      <c r="V1038" s="101">
        <f t="normal">100-Y1038</f>
        <v>67.99</v>
      </c>
      <c r="W1038" s="102"/>
      <c r="X1038" s="101"/>
      <c r="Y1038" s="101">
        <v>32.01</v>
      </c>
      <c r="Z1038" s="94" t="s">
        <v>34</v>
      </c>
      <c r="AA1038" s="111"/>
      <c r="AB1038" s="102" t="s">
        <v>34</v>
      </c>
      <c r="AC1038" s="112"/>
      <c r="AD1038" s="113"/>
      <c r="AE1038" s="94">
        <v>83.3115932</v>
      </c>
      <c r="AF1038" s="94" t="s">
        <v>34</v>
      </c>
      <c r="AG1038" s="134"/>
    </row>
    <row r="1039" spans="1:33" s="44" customFormat="1" customHeight="0">
      <c r="A1039" s="60"/>
      <c r="B1039" s="61" t="s">
        <v>581</v>
      </c>
      <c r="C1039" s="62"/>
      <c r="D1039" s="63"/>
      <c r="E1039" s="63"/>
      <c r="F1039" s="63"/>
      <c r="G1039" s="63"/>
      <c r="H1039" s="63"/>
      <c r="I1039" s="63"/>
      <c r="J1039" s="94">
        <f t="normal">IF(AE1039="-","-",(AE1039/AG1037)*$AI$1)</f>
        <v>82.6476210241623</v>
      </c>
      <c r="K1039" s="94"/>
      <c r="L1039" s="61"/>
      <c r="M1039" s="94"/>
      <c r="N1039" s="94" t="s">
        <v>34</v>
      </c>
      <c r="O1039" s="94"/>
      <c r="P1039" s="61"/>
      <c r="Q1039" s="94"/>
      <c r="R1039" s="61"/>
      <c r="S1039" s="101" t="s">
        <v>34</v>
      </c>
      <c r="T1039" s="102"/>
      <c r="U1039" s="101"/>
      <c r="V1039" s="101" t="s">
        <v>34</v>
      </c>
      <c r="W1039" s="102"/>
      <c r="X1039" s="101"/>
      <c r="Y1039" s="101" t="s">
        <v>34</v>
      </c>
      <c r="Z1039" s="94" t="s">
        <v>34</v>
      </c>
      <c r="AA1039" s="111"/>
      <c r="AB1039" s="102" t="s">
        <v>34</v>
      </c>
      <c r="AC1039" s="112"/>
      <c r="AD1039" s="113"/>
      <c r="AE1039" s="94">
        <v>76.9617708</v>
      </c>
      <c r="AF1039" s="94" t="s">
        <v>34</v>
      </c>
      <c r="AG1039" s="134"/>
    </row>
    <row r="1040" spans="1:33" s="44" customFormat="1" ht="15" customHeight="1">
      <c r="A1040" s="60">
        <v>41691</v>
      </c>
      <c r="B1040" s="61" t="s">
        <v>581</v>
      </c>
      <c r="C1040" s="62" t="s">
        <v>29</v>
      </c>
      <c r="D1040" s="63" t="s">
        <v>30</v>
      </c>
      <c r="E1040" s="63" t="s">
        <v>31</v>
      </c>
      <c r="F1040" s="63" t="s">
        <v>32</v>
      </c>
      <c r="G1040" s="63" t="s">
        <v>33</v>
      </c>
      <c r="H1040" s="63" t="s">
        <v>34</v>
      </c>
      <c r="I1040" s="63" t="s">
        <v>583</v>
      </c>
      <c r="J1040" s="94">
        <f t="normal">IF(AE1040="-","-",(AE1040/AG1040)*$AI$1)</f>
        <v>86.7109223028736</v>
      </c>
      <c r="K1040" s="94">
        <f t="normal">MAX(J1040:J1042)</f>
        <v>89.4482957581784</v>
      </c>
      <c r="L1040" s="61">
        <f t="normal">IF(A1040=0,"",(K1040-K1041)/K1041)</f>
        <v>0.0823590365206158</v>
      </c>
      <c r="M1040" s="94">
        <f t="normal">IF(J1040="-","-",AVERAGE(J1040:J1042))</f>
        <v>86.2670666083325</v>
      </c>
      <c r="N1040" s="94" t="str">
        <f t="normal">IF(AF1040="-","-",(AF1040/AG1040)*$AI$1)</f>
        <v>-</v>
      </c>
      <c r="O1040" s="94">
        <f t="normal">MAX(N1040:N1042)</f>
        <v>0</v>
      </c>
      <c r="P1040" s="61" t="e">
        <v>#DIV/0!</v>
      </c>
      <c r="Q1040" s="94" t="str">
        <f t="normal">IF(N1040="-","-",AVERAGE(N1040:N1042))</f>
        <v>-</v>
      </c>
      <c r="R1040" s="61" t="str">
        <f t="normal">IF(Q1040="-","-",Q1040/M1040)</f>
        <v>-</v>
      </c>
      <c r="S1040" s="101">
        <v>5.51</v>
      </c>
      <c r="T1040" s="102">
        <f t="normal">AVERAGE(S1040:S1042)*10</f>
        <v>55.45</v>
      </c>
      <c r="U1040" s="101">
        <f t="normal">((LARGE(S1040:S1042,1))-(SMALL(S1040:S1042,1)))/(((LARGE(S1040:S1042,1))+(SMALL(S1040:S1042,1)))/2)*100</f>
        <v>1.2623985572588</v>
      </c>
      <c r="V1040" s="101">
        <f t="normal">100-Y1040</f>
        <v>67.67</v>
      </c>
      <c r="W1040" s="102">
        <f t="normal">AVERAGE(V1040:V1042)*10</f>
        <v>678.3</v>
      </c>
      <c r="X1040" s="101">
        <f t="normal">((LARGE(V1040:V1042,1))-(SMALL(V1040:V1042,1)))/(((LARGE(V1040:V1042,1))+(SMALL(V1040:V1042,1)))/2)*100</f>
        <v>0.471767654430204</v>
      </c>
      <c r="Y1040" s="101">
        <v>32.33</v>
      </c>
      <c r="Z1040" s="94" t="s">
        <v>34</v>
      </c>
      <c r="AA1040" s="111" t="str">
        <f t="normal">IF(Z1040="-","-",AVERAGE(Z1040:Z1042))</f>
        <v>-</v>
      </c>
      <c r="AB1040" s="102" t="s">
        <v>34</v>
      </c>
      <c r="AC1040" s="112" t="str">
        <f t="shared" ref="AC1040" si="372">IF(AB1040="-","-",AVERAGE(AB1040:AB1042))</f>
        <v>-</v>
      </c>
      <c r="AD1040" s="113"/>
      <c r="AE1040" s="94">
        <v>80.745532</v>
      </c>
      <c r="AF1040" s="94" t="s">
        <v>34</v>
      </c>
      <c r="AG1040" s="134">
        <v>1.0057</v>
      </c>
    </row>
    <row r="1041" spans="1:33" s="44" customFormat="1" customHeight="0">
      <c r="A1041" s="60"/>
      <c r="B1041" s="61" t="s">
        <v>581</v>
      </c>
      <c r="C1041" s="62"/>
      <c r="D1041" s="63"/>
      <c r="E1041" s="63"/>
      <c r="F1041" s="63"/>
      <c r="G1041" s="63"/>
      <c r="H1041" s="63"/>
      <c r="I1041" s="63"/>
      <c r="J1041" s="94">
        <f t="normal">IF(AE1041="-","-",(AE1041/AG1040)*$AI$1)</f>
        <v>89.4482957581784</v>
      </c>
      <c r="K1041" s="94">
        <f t="normal">MIN(J1040:J1042)</f>
        <v>82.6419817639455</v>
      </c>
      <c r="L1041" s="61"/>
      <c r="M1041" s="94"/>
      <c r="N1041" s="94" t="str">
        <f t="normal">IF(AF1041="-","-",(AF1041/AG1040)*$AI$1)</f>
        <v>-</v>
      </c>
      <c r="O1041" s="94">
        <f t="normal">MIN(N1040:N1042)</f>
        <v>0</v>
      </c>
      <c r="P1041" s="61"/>
      <c r="Q1041" s="94"/>
      <c r="R1041" s="61"/>
      <c r="S1041" s="101">
        <v>5.58</v>
      </c>
      <c r="T1041" s="102"/>
      <c r="U1041" s="101"/>
      <c r="V1041" s="101">
        <f t="normal">100-Y1041</f>
        <v>67.99</v>
      </c>
      <c r="W1041" s="102"/>
      <c r="X1041" s="101"/>
      <c r="Y1041" s="101">
        <v>32.01</v>
      </c>
      <c r="Z1041" s="94" t="s">
        <v>34</v>
      </c>
      <c r="AA1041" s="111"/>
      <c r="AB1041" s="102" t="s">
        <v>34</v>
      </c>
      <c r="AC1041" s="112"/>
      <c r="AD1041" s="113"/>
      <c r="AE1041" s="94">
        <v>83.2945843</v>
      </c>
      <c r="AF1041" s="94" t="s">
        <v>34</v>
      </c>
      <c r="AG1041" s="134"/>
    </row>
    <row r="1042" spans="1:33" s="44" customFormat="1" customHeight="0">
      <c r="A1042" s="60"/>
      <c r="B1042" s="61" t="s">
        <v>581</v>
      </c>
      <c r="C1042" s="62"/>
      <c r="D1042" s="63"/>
      <c r="E1042" s="63"/>
      <c r="F1042" s="63"/>
      <c r="G1042" s="63"/>
      <c r="H1042" s="63"/>
      <c r="I1042" s="63"/>
      <c r="J1042" s="94">
        <f t="normal">IF(AE1042="-","-",(AE1042/AG1040)*$AI$1)</f>
        <v>82.6419817639455</v>
      </c>
      <c r="K1042" s="94"/>
      <c r="L1042" s="61"/>
      <c r="M1042" s="94"/>
      <c r="N1042" s="94" t="str">
        <f t="normal">IF(AF1042="-","-",(AF1042/AG1040)*$AI$1)</f>
        <v>-</v>
      </c>
      <c r="O1042" s="94"/>
      <c r="P1042" s="61"/>
      <c r="Q1042" s="94"/>
      <c r="R1042" s="61"/>
      <c r="S1042" s="101" t="s">
        <v>34</v>
      </c>
      <c r="T1042" s="102"/>
      <c r="U1042" s="101"/>
      <c r="V1042" s="101" t="s">
        <v>34</v>
      </c>
      <c r="W1042" s="102"/>
      <c r="X1042" s="101"/>
      <c r="Y1042" s="101" t="s">
        <v>34</v>
      </c>
      <c r="Z1042" s="94" t="s">
        <v>34</v>
      </c>
      <c r="AA1042" s="111"/>
      <c r="AB1042" s="102" t="s">
        <v>34</v>
      </c>
      <c r="AC1042" s="112"/>
      <c r="AD1042" s="113"/>
      <c r="AE1042" s="94">
        <v>76.9565195</v>
      </c>
      <c r="AF1042" s="94" t="s">
        <v>34</v>
      </c>
      <c r="AG1042" s="134"/>
    </row>
    <row r="1043" spans="1:33" s="44" customFormat="1" ht="15" customHeight="1">
      <c r="A1043" s="60">
        <v>41974</v>
      </c>
      <c r="B1043" s="61" t="s">
        <v>584</v>
      </c>
      <c r="C1043" s="62" t="s">
        <v>29</v>
      </c>
      <c r="D1043" s="63" t="s">
        <v>30</v>
      </c>
      <c r="E1043" s="63" t="s">
        <v>31</v>
      </c>
      <c r="F1043" s="63" t="s">
        <v>32</v>
      </c>
      <c r="G1043" s="63" t="s">
        <v>33</v>
      </c>
      <c r="H1043" s="63" t="s">
        <v>34</v>
      </c>
      <c r="I1043" s="63" t="s">
        <v>34</v>
      </c>
      <c r="J1043" s="94">
        <v>54.363015216</v>
      </c>
      <c r="K1043" s="94">
        <f t="normal">MAX(J1043:J1045)</f>
        <v>54.363015216</v>
      </c>
      <c r="L1043" s="61">
        <f t="normal">IF(A1043=0,"",(K1043-K1044)/K1044)</f>
        <v>0.159839251048386</v>
      </c>
      <c r="M1043" s="94">
        <f t="normal">IF(J1043="-","-",AVERAGE(J1043:J1045))</f>
        <v>50.49718254</v>
      </c>
      <c r="N1043" s="94" t="str">
        <f t="normal">IF(AF1043="-","-",(AF1043/AG1043)*$AI$1)</f>
        <v>-</v>
      </c>
      <c r="O1043" s="94">
        <f t="normal">MAX(N1043:N1045)</f>
        <v>0</v>
      </c>
      <c r="P1043" s="61" t="e">
        <v>#DIV/0!</v>
      </c>
      <c r="Q1043" s="94" t="str">
        <f t="normal">IF(N1043="-","-",AVERAGE(N1043:N1045))</f>
        <v>-</v>
      </c>
      <c r="R1043" s="61" t="str">
        <f t="normal">IF(Q1043="-","-",Q1043/M1043)</f>
        <v>-</v>
      </c>
      <c r="S1043" s="101">
        <v>3.06</v>
      </c>
      <c r="T1043" s="102">
        <f t="normal">AVERAGE(S1043:S1045)*10</f>
        <v>33.2</v>
      </c>
      <c r="U1043" s="101">
        <f t="normal">((LARGE(S1043:S1045,1))-(SMALL(S1043:S1045,1)))/(((LARGE(S1043:S1045,1))+(SMALL(S1043:S1045,1)))/2)*100</f>
        <v>15.6626506024096</v>
      </c>
      <c r="V1043" s="101">
        <f t="normal">100-Y1043</f>
        <v>64.52</v>
      </c>
      <c r="W1043" s="102">
        <f t="normal">AVERAGE(V1043:V1045)*10</f>
        <v>657.7</v>
      </c>
      <c r="X1043" s="101">
        <f t="normal">((LARGE(V1043:V1045,1))-(SMALL(V1043:V1045,1)))/(((LARGE(V1043:V1045,1))+(SMALL(V1043:V1045,1)))/2)*100</f>
        <v>3.80112513303938</v>
      </c>
      <c r="Y1043" s="101">
        <v>35.48</v>
      </c>
      <c r="Z1043" s="94" t="s">
        <v>34</v>
      </c>
      <c r="AA1043" s="111" t="str">
        <f t="normal">IF(Z1043="-","-",AVERAGE(Z1043:Z1045))</f>
        <v>-</v>
      </c>
      <c r="AB1043" s="102" t="s">
        <v>34</v>
      </c>
      <c r="AC1043" s="112" t="str">
        <f t="shared" ref="AC1043" si="373">IF(AB1043="-","-",AVERAGE(AB1043:AB1045))</f>
        <v>-</v>
      </c>
      <c r="AD1043" s="113"/>
      <c r="AE1043" s="94">
        <v>50.3361252</v>
      </c>
      <c r="AF1043" s="94" t="s">
        <v>34</v>
      </c>
      <c r="AG1043" s="134">
        <v>1</v>
      </c>
    </row>
    <row r="1044" spans="1:33" s="44" customFormat="1" customHeight="0">
      <c r="A1044" s="60"/>
      <c r="B1044" s="61" t="s">
        <v>584</v>
      </c>
      <c r="C1044" s="62"/>
      <c r="D1044" s="63"/>
      <c r="E1044" s="63"/>
      <c r="F1044" s="63"/>
      <c r="G1044" s="63"/>
      <c r="H1044" s="63"/>
      <c r="I1044" s="63"/>
      <c r="J1044" s="94">
        <f t="normal">IF(AE1044="-","-",(AE1044/AG1043)*$AI$1)</f>
        <v>46.87116354</v>
      </c>
      <c r="K1044" s="94">
        <f t="normal">MIN(J1043:J1045)</f>
        <v>46.87116354</v>
      </c>
      <c r="L1044" s="61"/>
      <c r="M1044" s="94"/>
      <c r="N1044" s="94" t="str">
        <f t="normal">IF(AF1044="-","-",(AF1044/AG1043)*$AI$1)</f>
        <v>-</v>
      </c>
      <c r="O1044" s="94">
        <f t="normal">MIN(N1043:N1045)</f>
        <v>0</v>
      </c>
      <c r="P1044" s="61"/>
      <c r="Q1044" s="94"/>
      <c r="R1044" s="61"/>
      <c r="S1044" s="101">
        <v>3.58</v>
      </c>
      <c r="T1044" s="102"/>
      <c r="U1044" s="101"/>
      <c r="V1044" s="101">
        <f t="normal">100-Y1044</f>
        <v>67.02</v>
      </c>
      <c r="W1044" s="102"/>
      <c r="X1044" s="101"/>
      <c r="Y1044" s="101">
        <v>32.98</v>
      </c>
      <c r="Z1044" s="94" t="s">
        <v>34</v>
      </c>
      <c r="AA1044" s="111"/>
      <c r="AB1044" s="102" t="s">
        <v>34</v>
      </c>
      <c r="AC1044" s="112"/>
      <c r="AD1044" s="113"/>
      <c r="AE1044" s="94">
        <v>43.3992255</v>
      </c>
      <c r="AF1044" s="94" t="s">
        <v>34</v>
      </c>
      <c r="AG1044" s="134"/>
    </row>
    <row r="1045" spans="1:33" s="44" customFormat="1" customHeight="0">
      <c r="A1045" s="60"/>
      <c r="B1045" s="61" t="s">
        <v>584</v>
      </c>
      <c r="C1045" s="62"/>
      <c r="D1045" s="63"/>
      <c r="E1045" s="63"/>
      <c r="F1045" s="63"/>
      <c r="G1045" s="63"/>
      <c r="H1045" s="63"/>
      <c r="I1045" s="63"/>
      <c r="J1045" s="94">
        <f t="normal">IF(AE1045="-","-",(AE1045/AG1043)*$AI$1)</f>
        <v>50.257368864</v>
      </c>
      <c r="K1045" s="94"/>
      <c r="L1045" s="61"/>
      <c r="M1045" s="94"/>
      <c r="N1045" s="94" t="str">
        <f t="normal">IF(AF1045="-","-",(AF1045/AG1043)*$AI$1)</f>
        <v>-</v>
      </c>
      <c r="O1045" s="94"/>
      <c r="P1045" s="61"/>
      <c r="Q1045" s="94"/>
      <c r="R1045" s="61"/>
      <c r="S1045" s="101" t="s">
        <v>34</v>
      </c>
      <c r="T1045" s="102"/>
      <c r="U1045" s="101"/>
      <c r="V1045" s="101" t="s">
        <v>34</v>
      </c>
      <c r="W1045" s="102"/>
      <c r="X1045" s="101"/>
      <c r="Y1045" s="101" t="s">
        <v>34</v>
      </c>
      <c r="Z1045" s="94" t="s">
        <v>34</v>
      </c>
      <c r="AA1045" s="111"/>
      <c r="AB1045" s="102" t="s">
        <v>34</v>
      </c>
      <c r="AC1045" s="112"/>
      <c r="AD1045" s="113"/>
      <c r="AE1045" s="94">
        <v>46.5346008</v>
      </c>
      <c r="AF1045" s="94" t="s">
        <v>34</v>
      </c>
      <c r="AG1045" s="134"/>
    </row>
    <row r="1046" spans="1:33" s="44" customFormat="1" ht="15" customHeight="1">
      <c r="A1046" s="60">
        <v>41691</v>
      </c>
      <c r="B1046" s="61" t="s">
        <v>585</v>
      </c>
      <c r="C1046" s="62" t="s">
        <v>29</v>
      </c>
      <c r="D1046" s="63" t="s">
        <v>30</v>
      </c>
      <c r="E1046" s="63" t="s">
        <v>31</v>
      </c>
      <c r="F1046" s="63" t="s">
        <v>37</v>
      </c>
      <c r="G1046" s="63" t="s">
        <v>140</v>
      </c>
      <c r="H1046" s="63" t="s">
        <v>34</v>
      </c>
      <c r="I1046" s="63">
        <v>35</v>
      </c>
      <c r="J1046" s="94">
        <f t="normal">IF(AE1046="-","-",(AE1046/AG1046)*$AI$1)</f>
        <v>670.701799741474</v>
      </c>
      <c r="K1046" s="94">
        <f t="normal">MAX(J1046:J1048)</f>
        <v>679.96937456498</v>
      </c>
      <c r="L1046" s="61">
        <f t="normal">IF(A1046=0,"",(K1046-K1047)/K1047)</f>
        <v>0.0292759842647679</v>
      </c>
      <c r="M1046" s="94">
        <f t="normal">IF(J1046="-","-",AVERAGE(J1046:J1048))</f>
        <v>670.433330018892</v>
      </c>
      <c r="N1046" s="94">
        <f t="normal">IF(AF1046="-","-",(AF1046/AG1046)*$AI$1)</f>
        <v>375.12737396838</v>
      </c>
      <c r="O1046" s="94">
        <f t="normal">MAX(N1046:N1048)</f>
        <v>375.12737396838</v>
      </c>
      <c r="P1046" s="61">
        <f t="normal">IF(A1046=0,"",(O1046-O1047)/O1047)</f>
        <v>0.101712555587094</v>
      </c>
      <c r="Q1046" s="94">
        <f t="normal">IF(N1046="-","-",AVERAGE(N1046:N1048))</f>
        <v>353.664114547082</v>
      </c>
      <c r="R1046" s="61">
        <f t="normal">IF(Q1046="-","-",Q1046/M1046)</f>
        <v>0.527515710677922</v>
      </c>
      <c r="S1046" s="101">
        <v>94.6</v>
      </c>
      <c r="T1046" s="102">
        <f t="normal">AVERAGE(S1046:S1048)*10</f>
        <v>946.433333333333</v>
      </c>
      <c r="U1046" s="101">
        <f t="normal">((LARGE(S1046:S1048,1))-(SMALL(S1046:S1048,1)))/(((LARGE(S1046:S1048,1))+(SMALL(S1046:S1048,1)))/2)*100</f>
        <v>0.0950921865920053</v>
      </c>
      <c r="V1046" s="101">
        <f t="shared" ref="V1046:V1051" si="374">100-Y1046</f>
        <v>99.99</v>
      </c>
      <c r="W1046" s="102">
        <f t="normal">AVERAGE(V1046:V1048)*10</f>
        <v>999.9</v>
      </c>
      <c r="X1046" s="101">
        <v>0</v>
      </c>
      <c r="Y1046" s="101">
        <v>0.01</v>
      </c>
      <c r="Z1046" s="94" t="s">
        <v>34</v>
      </c>
      <c r="AA1046" s="111" t="str">
        <f t="normal">IF(Z1046="-","-",AVERAGE(Z1046:Z1048))</f>
        <v>-</v>
      </c>
      <c r="AB1046" s="102" t="s">
        <v>34</v>
      </c>
      <c r="AC1046" s="112" t="str">
        <f t="shared" ref="AC1046" si="375">IF(AB1046="-","-",AVERAGE(AB1046:AB1048))</f>
        <v>-</v>
      </c>
      <c r="AD1046" s="113"/>
      <c r="AE1046" s="94">
        <v>624.56</v>
      </c>
      <c r="AF1046" s="94">
        <v>349.32</v>
      </c>
      <c r="AG1046" s="134">
        <v>1.0057</v>
      </c>
    </row>
    <row r="1047" spans="1:33" s="44" customFormat="1" customHeight="0">
      <c r="A1047" s="60"/>
      <c r="B1047" s="61" t="s">
        <v>585</v>
      </c>
      <c r="C1047" s="62"/>
      <c r="D1047" s="63"/>
      <c r="E1047" s="63"/>
      <c r="F1047" s="63"/>
      <c r="G1047" s="63"/>
      <c r="H1047" s="63"/>
      <c r="I1047" s="63"/>
      <c r="J1047" s="94">
        <f t="normal">IF(AE1047="-","-",(AE1047/AG1046)*$AI$1)</f>
        <v>660.628815750224</v>
      </c>
      <c r="K1047" s="94">
        <f t="normal">MIN(J1046:J1048)</f>
        <v>660.628815750224</v>
      </c>
      <c r="L1047" s="61"/>
      <c r="M1047" s="94"/>
      <c r="N1047" s="94">
        <f t="normal">IF(AF1047="-","-",(AF1047/AG1046)*$AI$1)</f>
        <v>340.494779755394</v>
      </c>
      <c r="O1047" s="94">
        <f t="normal">MIN(N1046:N1048)</f>
        <v>340.494779755394</v>
      </c>
      <c r="P1047" s="61"/>
      <c r="Q1047" s="94"/>
      <c r="R1047" s="61"/>
      <c r="S1047" s="101">
        <v>94.69</v>
      </c>
      <c r="T1047" s="102"/>
      <c r="U1047" s="101"/>
      <c r="V1047" s="101">
        <f t="shared" si="374"/>
        <v>99.99</v>
      </c>
      <c r="W1047" s="102"/>
      <c r="X1047" s="101"/>
      <c r="Y1047" s="101">
        <v>0.01</v>
      </c>
      <c r="Z1047" s="94" t="s">
        <v>34</v>
      </c>
      <c r="AA1047" s="111"/>
      <c r="AB1047" s="102" t="s">
        <v>34</v>
      </c>
      <c r="AC1047" s="112"/>
      <c r="AD1047" s="113"/>
      <c r="AE1047" s="94">
        <v>615.18</v>
      </c>
      <c r="AF1047" s="94">
        <v>317.07</v>
      </c>
      <c r="AG1047" s="134"/>
    </row>
    <row r="1048" spans="1:33" s="44" customFormat="1" customHeight="0">
      <c r="A1048" s="60"/>
      <c r="B1048" s="61" t="s">
        <v>585</v>
      </c>
      <c r="C1048" s="62"/>
      <c r="D1048" s="63"/>
      <c r="E1048" s="63"/>
      <c r="F1048" s="63"/>
      <c r="G1048" s="63"/>
      <c r="H1048" s="63"/>
      <c r="I1048" s="63"/>
      <c r="J1048" s="94">
        <f t="normal">IF(AE1048="-","-",(AE1048/AG1046)*$AI$1)</f>
        <v>679.96937456498</v>
      </c>
      <c r="K1048" s="94"/>
      <c r="L1048" s="61"/>
      <c r="M1048" s="94"/>
      <c r="N1048" s="94">
        <f t="normal">IF(AF1048="-","-",(AF1048/AG1046)*$AI$1)</f>
        <v>345.37018991747</v>
      </c>
      <c r="O1048" s="94"/>
      <c r="P1048" s="61"/>
      <c r="Q1048" s="94"/>
      <c r="R1048" s="61"/>
      <c r="S1048" s="101">
        <v>94.64</v>
      </c>
      <c r="T1048" s="102"/>
      <c r="U1048" s="101"/>
      <c r="V1048" s="101">
        <f t="shared" si="374"/>
        <v>99.99</v>
      </c>
      <c r="W1048" s="102"/>
      <c r="X1048" s="101"/>
      <c r="Y1048" s="101">
        <v>0.01</v>
      </c>
      <c r="Z1048" s="94" t="s">
        <v>34</v>
      </c>
      <c r="AA1048" s="111"/>
      <c r="AB1048" s="102" t="s">
        <v>34</v>
      </c>
      <c r="AC1048" s="112"/>
      <c r="AD1048" s="113"/>
      <c r="AE1048" s="94">
        <v>633.19</v>
      </c>
      <c r="AF1048" s="94">
        <v>321.61</v>
      </c>
      <c r="AG1048" s="134"/>
    </row>
    <row r="1049" spans="1:33" s="44" customFormat="1" ht="15" customHeight="1">
      <c r="A1049" s="60">
        <v>41691</v>
      </c>
      <c r="B1049" s="61" t="s">
        <v>586</v>
      </c>
      <c r="C1049" s="62" t="s">
        <v>29</v>
      </c>
      <c r="D1049" s="63" t="s">
        <v>30</v>
      </c>
      <c r="E1049" s="63" t="s">
        <v>31</v>
      </c>
      <c r="F1049" s="63" t="s">
        <v>37</v>
      </c>
      <c r="G1049" s="63" t="s">
        <v>140</v>
      </c>
      <c r="H1049" s="63" t="s">
        <v>34</v>
      </c>
      <c r="I1049" s="63">
        <v>39</v>
      </c>
      <c r="J1049" s="94">
        <f t="normal">IF(AE1049="-","-",(AE1049/AG1049)*$AI$1)</f>
        <v>659.673063537834</v>
      </c>
      <c r="K1049" s="94">
        <f t="normal">MAX(J1049:J1051)</f>
        <v>659.673063537834</v>
      </c>
      <c r="L1049" s="61">
        <f t="normal">IF(A1049=0,"",(K1049-K1050)/K1050)</f>
        <v>0.0406050955414012</v>
      </c>
      <c r="M1049" s="94">
        <f t="normal">IF(J1049="-","-",AVERAGE(J1049:J1051))</f>
        <v>650.903052600179</v>
      </c>
      <c r="N1049" s="94">
        <f t="normal">IF(AF1049="-","-",(AF1049/AG1049)*$AI$1)</f>
        <v>373.215869543602</v>
      </c>
      <c r="O1049" s="94">
        <f t="normal">MAX(N1049:N1051)</f>
        <v>373.215869543602</v>
      </c>
      <c r="P1049" s="61">
        <f t="normal">IF(A1049=0,"",(O1049-O1050)/O1050)</f>
        <v>0.123089352076265</v>
      </c>
      <c r="Q1049" s="94">
        <f t="normal">IF(N1049="-","-",AVERAGE(N1049:N1051))</f>
        <v>350.385204335289</v>
      </c>
      <c r="R1049" s="61">
        <f t="normal">IF(Q1049="-","-",Q1049/M1049)</f>
        <v>0.538306285299472</v>
      </c>
      <c r="S1049" s="101">
        <v>94.6</v>
      </c>
      <c r="T1049" s="102">
        <f t="normal">AVERAGE(S1049:S1051)*10</f>
        <v>946.433333333333</v>
      </c>
      <c r="U1049" s="101">
        <f t="normal">((LARGE(S1049:S1051,1))-(SMALL(S1049:S1051,1)))/(((LARGE(S1049:S1051,1))+(SMALL(S1049:S1051,1)))/2)*100</f>
        <v>0.0950921865920053</v>
      </c>
      <c r="V1049" s="101">
        <f t="shared" si="374"/>
        <v>99.99</v>
      </c>
      <c r="W1049" s="102">
        <f t="normal">AVERAGE(V1049:V1051)*10</f>
        <v>999.9</v>
      </c>
      <c r="X1049" s="101">
        <f t="normal">((LARGE(V1049:V1051,1))-(SMALL(V1049:V1051,1)))/(((LARGE(V1049:V1051,1))+(SMALL(V1049:V1051,1)))/2)*100</f>
        <v>0</v>
      </c>
      <c r="Y1049" s="101">
        <v>0.01</v>
      </c>
      <c r="Z1049" s="94" t="s">
        <v>34</v>
      </c>
      <c r="AA1049" s="111" t="str">
        <f t="normal">IF(Z1049="-","-",AVERAGE(Z1049:Z1051))</f>
        <v>-</v>
      </c>
      <c r="AB1049" s="102" t="s">
        <v>34</v>
      </c>
      <c r="AC1049" s="112" t="str">
        <f t="shared" ref="AC1049" si="376">IF(AB1049="-","-",AVERAGE(AB1049:AB1051))</f>
        <v>-</v>
      </c>
      <c r="AD1049" s="113"/>
      <c r="AE1049" s="94">
        <v>614.29</v>
      </c>
      <c r="AF1049" s="94">
        <v>347.54</v>
      </c>
      <c r="AG1049" s="134">
        <v>1.0057</v>
      </c>
    </row>
    <row r="1050" spans="1:33" s="44" customFormat="1" customHeight="0">
      <c r="A1050" s="60"/>
      <c r="B1050" s="61" t="s">
        <v>586</v>
      </c>
      <c r="C1050" s="62"/>
      <c r="D1050" s="63"/>
      <c r="E1050" s="63"/>
      <c r="F1050" s="63"/>
      <c r="G1050" s="63"/>
      <c r="H1050" s="63"/>
      <c r="I1050" s="63"/>
      <c r="J1050" s="94">
        <f t="normal">IF(AE1050="-","-",(AE1050/AG1049)*$AI$1)</f>
        <v>659.103907725962</v>
      </c>
      <c r="K1050" s="94">
        <f t="normal">MIN(J1049:J1051)</f>
        <v>633.932186536741</v>
      </c>
      <c r="L1050" s="61"/>
      <c r="M1050" s="94"/>
      <c r="N1050" s="94">
        <f t="normal">IF(AF1050="-","-",(AF1050/AG1049)*$AI$1)</f>
        <v>345.627920851148</v>
      </c>
      <c r="O1050" s="94">
        <f t="normal">MIN(N1049:N1051)</f>
        <v>332.311822611117</v>
      </c>
      <c r="P1050" s="61"/>
      <c r="Q1050" s="94"/>
      <c r="R1050" s="61"/>
      <c r="S1050" s="101">
        <v>94.69</v>
      </c>
      <c r="T1050" s="102"/>
      <c r="U1050" s="101"/>
      <c r="V1050" s="101">
        <f t="shared" si="374"/>
        <v>99.99</v>
      </c>
      <c r="W1050" s="102"/>
      <c r="X1050" s="101"/>
      <c r="Y1050" s="101">
        <v>0.01</v>
      </c>
      <c r="Z1050" s="94" t="s">
        <v>34</v>
      </c>
      <c r="AA1050" s="111"/>
      <c r="AB1050" s="102" t="s">
        <v>34</v>
      </c>
      <c r="AC1050" s="112"/>
      <c r="AD1050" s="113"/>
      <c r="AE1050" s="94">
        <v>613.76</v>
      </c>
      <c r="AF1050" s="94">
        <v>321.85</v>
      </c>
      <c r="AG1050" s="134"/>
    </row>
    <row r="1051" spans="1:33" s="44" customFormat="1" customHeight="0">
      <c r="A1051" s="60"/>
      <c r="B1051" s="61" t="s">
        <v>586</v>
      </c>
      <c r="C1051" s="62"/>
      <c r="D1051" s="63"/>
      <c r="E1051" s="63"/>
      <c r="F1051" s="63"/>
      <c r="G1051" s="63"/>
      <c r="H1051" s="63"/>
      <c r="I1051" s="63"/>
      <c r="J1051" s="94">
        <f t="normal">IF(AE1051="-","-",(AE1051/AG1049)*$AI$1)</f>
        <v>633.932186536741</v>
      </c>
      <c r="K1051" s="94"/>
      <c r="L1051" s="61"/>
      <c r="M1051" s="94"/>
      <c r="N1051" s="94">
        <f t="normal">IF(AF1051="-","-",(AF1051/AG1049)*$AI$1)</f>
        <v>332.311822611117</v>
      </c>
      <c r="O1051" s="94"/>
      <c r="P1051" s="61"/>
      <c r="Q1051" s="94"/>
      <c r="R1051" s="61"/>
      <c r="S1051" s="101">
        <v>94.64</v>
      </c>
      <c r="T1051" s="102"/>
      <c r="U1051" s="101"/>
      <c r="V1051" s="101">
        <f t="shared" si="374"/>
        <v>99.99</v>
      </c>
      <c r="W1051" s="102"/>
      <c r="X1051" s="101"/>
      <c r="Y1051" s="101">
        <v>0.01</v>
      </c>
      <c r="Z1051" s="94" t="s">
        <v>34</v>
      </c>
      <c r="AA1051" s="111"/>
      <c r="AB1051" s="102" t="s">
        <v>34</v>
      </c>
      <c r="AC1051" s="112"/>
      <c r="AD1051" s="113"/>
      <c r="AE1051" s="94">
        <v>590.32</v>
      </c>
      <c r="AF1051" s="94">
        <v>309.45</v>
      </c>
      <c r="AG1051" s="134"/>
    </row>
    <row r="1052" spans="1:33" s="44" customFormat="1" ht="15" customHeight="1">
      <c r="A1052" s="60">
        <v>41691</v>
      </c>
      <c r="B1052" s="61" t="s">
        <v>587</v>
      </c>
      <c r="C1052" s="62" t="s">
        <v>29</v>
      </c>
      <c r="D1052" s="63" t="s">
        <v>30</v>
      </c>
      <c r="E1052" s="63" t="s">
        <v>31</v>
      </c>
      <c r="F1052" s="63" t="s">
        <v>37</v>
      </c>
      <c r="G1052" s="63" t="s">
        <v>140</v>
      </c>
      <c r="H1052" s="63" t="s">
        <v>34</v>
      </c>
      <c r="I1052" s="63" t="s">
        <v>34</v>
      </c>
      <c r="J1052" s="94">
        <f t="normal">IF(AE1052="-","-",(AE1052/AG1052)*$AI$1)</f>
        <v>619.520731828577</v>
      </c>
      <c r="K1052" s="94">
        <f t="normal">MAX(J1052:J1054)</f>
        <v>627.896987173113</v>
      </c>
      <c r="L1052" s="61">
        <f t="normal">IF(A1052=0,"",(K1052-K1053)/K1053)</f>
        <v>0.0135205408216329</v>
      </c>
      <c r="M1052" s="94">
        <f t="normal">IF(J1052="-","-",AVERAGE(J1052:J1054))</f>
        <v>624.363925623944</v>
      </c>
      <c r="N1052" s="94" t="str">
        <f t="normal">IF(AF1052="-","-",(AF1052/AG1052)*$AI$1)</f>
        <v>-</v>
      </c>
      <c r="O1052" s="94">
        <f t="normal">MAX(N1052:N1054)</f>
        <v>0</v>
      </c>
      <c r="P1052" s="61" t="e">
        <v>#DIV/0!</v>
      </c>
      <c r="Q1052" s="94" t="str">
        <f t="normal">IF(N1052="-","-",AVERAGE(N1052:N1054))</f>
        <v>-</v>
      </c>
      <c r="R1052" s="61" t="str">
        <f t="normal">IF(Q1052="-","-",Q1052/M1052)</f>
        <v>-</v>
      </c>
      <c r="S1052" s="101">
        <v>94.6</v>
      </c>
      <c r="T1052" s="102">
        <f t="normal">AVERAGE(S1052:S1054)*10</f>
        <v>946.433333333333</v>
      </c>
      <c r="U1052" s="101">
        <f t="normal">((LARGE(S1052:S1054,1))-(SMALL(S1052:S1054,1)))/(((LARGE(S1052:S1054,1))+(SMALL(S1052:S1054,1)))/2)*100</f>
        <v>0.0950921865920053</v>
      </c>
      <c r="V1052" s="101">
        <f t="shared" ref="V1052:V1069" si="377">100-Y1052</f>
        <v>99.99</v>
      </c>
      <c r="W1052" s="102">
        <f t="normal">AVERAGE(V1052:V1054)*10</f>
        <v>999.9</v>
      </c>
      <c r="X1052" s="101">
        <f t="normal">((LARGE(V1052:V1054,1))-(SMALL(V1052:V1054,1)))/(((LARGE(V1052:V1054,1))+(SMALL(V1052:V1054,1)))/2)*100</f>
        <v>0</v>
      </c>
      <c r="Y1052" s="101">
        <v>0.01</v>
      </c>
      <c r="Z1052" s="94" t="s">
        <v>34</v>
      </c>
      <c r="AA1052" s="111" t="str">
        <f t="normal">IF(Z1052="-","-",AVERAGE(Z1052:Z1054))</f>
        <v>-</v>
      </c>
      <c r="AB1052" s="102" t="s">
        <v>34</v>
      </c>
      <c r="AC1052" s="112" t="str">
        <f t="shared" ref="AC1052" si="378">IF(AB1052="-","-",AVERAGE(AB1052:AB1054))</f>
        <v>-</v>
      </c>
      <c r="AD1052" s="113"/>
      <c r="AE1052" s="94">
        <v>576.9</v>
      </c>
      <c r="AF1052" s="94" t="s">
        <v>34</v>
      </c>
      <c r="AG1052" s="134">
        <v>1.0057</v>
      </c>
    </row>
    <row r="1053" spans="1:33" s="44" customFormat="1" customHeight="0">
      <c r="A1053" s="60"/>
      <c r="B1053" s="61" t="s">
        <v>587</v>
      </c>
      <c r="C1053" s="62"/>
      <c r="D1053" s="63"/>
      <c r="E1053" s="63"/>
      <c r="F1053" s="63"/>
      <c r="G1053" s="63"/>
      <c r="H1053" s="63"/>
      <c r="I1053" s="63"/>
      <c r="J1053" s="94">
        <f t="normal">IF(AE1053="-","-",(AE1053/AG1052)*$AI$1)</f>
        <v>625.67405787014</v>
      </c>
      <c r="K1053" s="94">
        <f t="normal">MIN(J1052:J1054)</f>
        <v>619.520731828577</v>
      </c>
      <c r="L1053" s="61"/>
      <c r="M1053" s="94"/>
      <c r="N1053" s="94" t="str">
        <f t="normal">IF(AF1053="-","-",(AF1053/AG1052)*$AI$1)</f>
        <v>-</v>
      </c>
      <c r="O1053" s="94">
        <f t="normal">MIN(N1052:N1054)</f>
        <v>0</v>
      </c>
      <c r="P1053" s="61"/>
      <c r="Q1053" s="94"/>
      <c r="R1053" s="61"/>
      <c r="S1053" s="101">
        <v>94.69</v>
      </c>
      <c r="T1053" s="102"/>
      <c r="U1053" s="101"/>
      <c r="V1053" s="101">
        <f t="shared" si="377"/>
        <v>99.99</v>
      </c>
      <c r="W1053" s="102"/>
      <c r="X1053" s="101"/>
      <c r="Y1053" s="101">
        <v>0.01</v>
      </c>
      <c r="Z1053" s="94" t="s">
        <v>34</v>
      </c>
      <c r="AA1053" s="111"/>
      <c r="AB1053" s="102" t="s">
        <v>34</v>
      </c>
      <c r="AC1053" s="112"/>
      <c r="AD1053" s="113"/>
      <c r="AE1053" s="94">
        <v>582.63</v>
      </c>
      <c r="AF1053" s="94" t="s">
        <v>34</v>
      </c>
      <c r="AG1053" s="134"/>
    </row>
    <row r="1054" spans="1:33" s="44" customFormat="1" customHeight="0">
      <c r="A1054" s="60"/>
      <c r="B1054" s="61" t="s">
        <v>587</v>
      </c>
      <c r="C1054" s="62"/>
      <c r="D1054" s="63"/>
      <c r="E1054" s="63"/>
      <c r="F1054" s="63"/>
      <c r="G1054" s="63"/>
      <c r="H1054" s="63"/>
      <c r="I1054" s="63"/>
      <c r="J1054" s="94">
        <f t="normal">IF(AE1054="-","-",(AE1054/AG1052)*$AI$1)</f>
        <v>627.896987173113</v>
      </c>
      <c r="K1054" s="94"/>
      <c r="L1054" s="61"/>
      <c r="M1054" s="94"/>
      <c r="N1054" s="94" t="str">
        <f t="normal">IF(AF1054="-","-",(AF1054/AG1052)*$AI$1)</f>
        <v>-</v>
      </c>
      <c r="O1054" s="94"/>
      <c r="P1054" s="61"/>
      <c r="Q1054" s="94"/>
      <c r="R1054" s="61"/>
      <c r="S1054" s="101">
        <v>94.64</v>
      </c>
      <c r="T1054" s="102"/>
      <c r="U1054" s="101"/>
      <c r="V1054" s="101">
        <f t="shared" si="377"/>
        <v>99.99</v>
      </c>
      <c r="W1054" s="102"/>
      <c r="X1054" s="101"/>
      <c r="Y1054" s="101">
        <v>0.01</v>
      </c>
      <c r="Z1054" s="94" t="s">
        <v>34</v>
      </c>
      <c r="AA1054" s="111"/>
      <c r="AB1054" s="102" t="s">
        <v>34</v>
      </c>
      <c r="AC1054" s="112"/>
      <c r="AD1054" s="113"/>
      <c r="AE1054" s="94">
        <v>584.7</v>
      </c>
      <c r="AF1054" s="94" t="s">
        <v>34</v>
      </c>
      <c r="AG1054" s="134"/>
    </row>
    <row r="1055" spans="1:33" s="44" customFormat="1" ht="15" customHeight="1">
      <c r="A1055" s="60">
        <v>41691</v>
      </c>
      <c r="B1055" s="61" t="s">
        <v>588</v>
      </c>
      <c r="C1055" s="62" t="s">
        <v>29</v>
      </c>
      <c r="D1055" s="63" t="s">
        <v>30</v>
      </c>
      <c r="E1055" s="63" t="s">
        <v>31</v>
      </c>
      <c r="F1055" s="63" t="s">
        <v>37</v>
      </c>
      <c r="G1055" s="63" t="s">
        <v>140</v>
      </c>
      <c r="H1055" s="63" t="s">
        <v>34</v>
      </c>
      <c r="I1055" s="63" t="s">
        <v>34</v>
      </c>
      <c r="J1055" s="94">
        <f t="normal">IF(AE1055="-","-",(AE1055/AG1055)*$AI$1)</f>
        <v>661.434224917968</v>
      </c>
      <c r="K1055" s="94">
        <f t="normal">MAX(J1055:J1057)</f>
        <v>661.434224917968</v>
      </c>
      <c r="L1055" s="61">
        <f t="normal">IF(A1055=0,"",(K1055-K1056)/K1056)</f>
        <v>0.00484534064213001</v>
      </c>
      <c r="M1055" s="94">
        <f t="normal">IF(J1055="-","-",AVERAGE(J1055:J1057))</f>
        <v>660.070398727255</v>
      </c>
      <c r="N1055" s="94" t="str">
        <f t="normal">IF(AF1055="-","-",(AF1055/AG1055)*$AI$1)</f>
        <v>-</v>
      </c>
      <c r="O1055" s="94">
        <f t="normal">MAX(N1055:N1057)</f>
        <v>0</v>
      </c>
      <c r="P1055" s="61" t="e">
        <v>#DIV/0!</v>
      </c>
      <c r="Q1055" s="94" t="str">
        <f t="normal">IF(N1055="-","-",AVERAGE(N1055:N1057))</f>
        <v>-</v>
      </c>
      <c r="R1055" s="61" t="str">
        <f t="normal">IF(Q1055="-","-",Q1055/M1055)</f>
        <v>-</v>
      </c>
      <c r="S1055" s="101">
        <v>94.6</v>
      </c>
      <c r="T1055" s="102">
        <f t="normal">AVERAGE(S1055:S1057)*10</f>
        <v>946.433333333333</v>
      </c>
      <c r="U1055" s="101">
        <f t="normal">((LARGE(S1055:S1057,1))-(SMALL(S1055:S1057,1)))/(((LARGE(S1055:S1057,1))+(SMALL(S1055:S1057,1)))/2)*100</f>
        <v>0.0950921865920053</v>
      </c>
      <c r="V1055" s="101">
        <f t="shared" si="377"/>
        <v>99.99</v>
      </c>
      <c r="W1055" s="102">
        <f t="normal">AVERAGE(V1055:V1057)*10</f>
        <v>999.9</v>
      </c>
      <c r="X1055" s="101">
        <f t="normal">((LARGE(V1055:V1057,1))-(SMALL(V1055:V1057,1)))/(((LARGE(V1055:V1057,1))+(SMALL(V1055:V1057,1)))/2)*100</f>
        <v>0</v>
      </c>
      <c r="Y1055" s="101">
        <v>0.01</v>
      </c>
      <c r="Z1055" s="94" t="s">
        <v>34</v>
      </c>
      <c r="AA1055" s="111" t="str">
        <f t="normal">IF(Z1055="-","-",AVERAGE(Z1055:Z1057))</f>
        <v>-</v>
      </c>
      <c r="AB1055" s="102" t="s">
        <v>34</v>
      </c>
      <c r="AC1055" s="112" t="str">
        <f t="shared" ref="AC1055" si="379">IF(AB1055="-","-",AVERAGE(AB1055:AB1057))</f>
        <v>-</v>
      </c>
      <c r="AD1055" s="113"/>
      <c r="AE1055" s="94">
        <v>615.93</v>
      </c>
      <c r="AF1055" s="94" t="s">
        <v>34</v>
      </c>
      <c r="AG1055" s="134">
        <v>1.0057</v>
      </c>
    </row>
    <row r="1056" spans="1:33" s="44" customFormat="1" customHeight="0">
      <c r="A1056" s="60"/>
      <c r="B1056" s="61" t="s">
        <v>588</v>
      </c>
      <c r="C1056" s="62"/>
      <c r="D1056" s="63"/>
      <c r="E1056" s="63"/>
      <c r="F1056" s="63"/>
      <c r="G1056" s="63"/>
      <c r="H1056" s="63"/>
      <c r="I1056" s="63"/>
      <c r="J1056" s="94">
        <f t="normal">IF(AE1056="-","-",(AE1056/AG1055)*$AI$1)</f>
        <v>658.244804613702</v>
      </c>
      <c r="K1056" s="94">
        <f t="normal">MIN(J1055:J1057)</f>
        <v>658.244804613702</v>
      </c>
      <c r="L1056" s="61"/>
      <c r="M1056" s="94"/>
      <c r="N1056" s="94" t="str">
        <f t="normal">IF(AF1056="-","-",(AF1056/AG1055)*$AI$1)</f>
        <v>-</v>
      </c>
      <c r="O1056" s="94">
        <f t="normal">MIN(N1055:N1057)</f>
        <v>0</v>
      </c>
      <c r="P1056" s="61"/>
      <c r="Q1056" s="94"/>
      <c r="R1056" s="61"/>
      <c r="S1056" s="101">
        <v>94.69</v>
      </c>
      <c r="T1056" s="102"/>
      <c r="U1056" s="101"/>
      <c r="V1056" s="101">
        <f t="shared" si="377"/>
        <v>99.99</v>
      </c>
      <c r="W1056" s="102"/>
      <c r="X1056" s="101"/>
      <c r="Y1056" s="101">
        <v>0.01</v>
      </c>
      <c r="Z1056" s="94" t="s">
        <v>34</v>
      </c>
      <c r="AA1056" s="111"/>
      <c r="AB1056" s="102" t="s">
        <v>34</v>
      </c>
      <c r="AC1056" s="112"/>
      <c r="AD1056" s="113"/>
      <c r="AE1056" s="94">
        <v>612.96</v>
      </c>
      <c r="AF1056" s="94" t="s">
        <v>34</v>
      </c>
      <c r="AG1056" s="134"/>
    </row>
    <row r="1057" spans="1:33" s="44" customFormat="1" customHeight="0">
      <c r="A1057" s="60"/>
      <c r="B1057" s="61" t="s">
        <v>588</v>
      </c>
      <c r="C1057" s="62"/>
      <c r="D1057" s="63"/>
      <c r="E1057" s="63"/>
      <c r="F1057" s="63"/>
      <c r="G1057" s="63"/>
      <c r="H1057" s="63"/>
      <c r="I1057" s="63"/>
      <c r="J1057" s="94">
        <f t="normal">IF(AE1057="-","-",(AE1057/AG1055)*$AI$1)</f>
        <v>660.532166650094</v>
      </c>
      <c r="K1057" s="94"/>
      <c r="L1057" s="61"/>
      <c r="M1057" s="94"/>
      <c r="N1057" s="94" t="str">
        <f t="normal">IF(AF1057="-","-",(AF1057/AG1055)*$AI$1)</f>
        <v>-</v>
      </c>
      <c r="O1057" s="94"/>
      <c r="P1057" s="61"/>
      <c r="Q1057" s="94"/>
      <c r="R1057" s="61"/>
      <c r="S1057" s="101">
        <v>94.64</v>
      </c>
      <c r="T1057" s="102"/>
      <c r="U1057" s="101"/>
      <c r="V1057" s="101">
        <f t="shared" si="377"/>
        <v>99.99</v>
      </c>
      <c r="W1057" s="102"/>
      <c r="X1057" s="101"/>
      <c r="Y1057" s="101">
        <v>0.01</v>
      </c>
      <c r="Z1057" s="94" t="s">
        <v>34</v>
      </c>
      <c r="AA1057" s="111"/>
      <c r="AB1057" s="102" t="s">
        <v>34</v>
      </c>
      <c r="AC1057" s="112"/>
      <c r="AD1057" s="113"/>
      <c r="AE1057" s="94">
        <v>615.09</v>
      </c>
      <c r="AF1057" s="94" t="s">
        <v>34</v>
      </c>
      <c r="AG1057" s="134"/>
    </row>
    <row r="1058" spans="1:33" s="44" customFormat="1" ht="15" customHeight="1">
      <c r="A1058" s="60">
        <v>41691</v>
      </c>
      <c r="B1058" s="61" t="s">
        <v>589</v>
      </c>
      <c r="C1058" s="62" t="s">
        <v>29</v>
      </c>
      <c r="D1058" s="63" t="s">
        <v>30</v>
      </c>
      <c r="E1058" s="63" t="s">
        <v>31</v>
      </c>
      <c r="F1058" s="63" t="s">
        <v>37</v>
      </c>
      <c r="G1058" s="63" t="s">
        <v>140</v>
      </c>
      <c r="H1058" s="63" t="s">
        <v>34</v>
      </c>
      <c r="I1058" s="63" t="s">
        <v>34</v>
      </c>
      <c r="J1058" s="94">
        <f t="normal">IF(AE1058="-","-",(AE1058/AG1058)*$AI$1)</f>
        <v>662.089291041066</v>
      </c>
      <c r="K1058" s="94">
        <f t="normal">MAX(J1058:J1060)</f>
        <v>662.089291041066</v>
      </c>
      <c r="L1058" s="61">
        <f t="normal">IF(A1058=0,"",(K1058-K1059)/K1059)</f>
        <v>0.00986044683220884</v>
      </c>
      <c r="M1058" s="94">
        <f t="normal">IF(J1058="-","-",AVERAGE(J1058:J1060))</f>
        <v>658.713731729144</v>
      </c>
      <c r="N1058" s="94" t="str">
        <f t="normal">IF(AF1058="-","-",(AF1058/AG1058)*$AI$1)</f>
        <v>-</v>
      </c>
      <c r="O1058" s="94">
        <f t="normal">MAX(N1058:N1060)</f>
        <v>0</v>
      </c>
      <c r="P1058" s="61" t="e">
        <v>#DIV/0!</v>
      </c>
      <c r="Q1058" s="94" t="str">
        <f t="normal">IF(N1058="-","-",AVERAGE(N1058:N1060))</f>
        <v>-</v>
      </c>
      <c r="R1058" s="61" t="str">
        <f t="normal">IF(Q1058="-","-",Q1058/M1058)</f>
        <v>-</v>
      </c>
      <c r="S1058" s="101">
        <v>94.6</v>
      </c>
      <c r="T1058" s="102">
        <f t="normal">AVERAGE(S1058:S1060)*10</f>
        <v>946.433333333333</v>
      </c>
      <c r="U1058" s="101">
        <f t="normal">((LARGE(S1058:S1060,1))-(SMALL(S1058:S1060,1)))/(((LARGE(S1058:S1060,1))+(SMALL(S1058:S1060,1)))/2)*100</f>
        <v>0.0950921865920053</v>
      </c>
      <c r="V1058" s="101">
        <f t="shared" si="377"/>
        <v>99.99</v>
      </c>
      <c r="W1058" s="102">
        <f t="normal">AVERAGE(V1058:V1060)*10</f>
        <v>999.9</v>
      </c>
      <c r="X1058" s="101">
        <f t="normal">((LARGE(V1058:V1060,1))-(SMALL(V1058:V1060,1)))/(((LARGE(V1058:V1060,1))+(SMALL(V1058:V1060,1)))/2)*100</f>
        <v>0</v>
      </c>
      <c r="Y1058" s="101">
        <v>0.01</v>
      </c>
      <c r="Z1058" s="94" t="s">
        <v>34</v>
      </c>
      <c r="AA1058" s="111" t="str">
        <f t="normal">IF(Z1058="-","-",AVERAGE(Z1058:Z1060))</f>
        <v>-</v>
      </c>
      <c r="AB1058" s="102" t="s">
        <v>34</v>
      </c>
      <c r="AC1058" s="112" t="str">
        <f t="shared" ref="AC1058" si="380">IF(AB1058="-","-",AVERAGE(AB1058:AB1060))</f>
        <v>-</v>
      </c>
      <c r="AD1058" s="113"/>
      <c r="AE1058" s="94">
        <v>616.54</v>
      </c>
      <c r="AF1058" s="94" t="s">
        <v>34</v>
      </c>
      <c r="AG1058" s="134">
        <v>1.0057</v>
      </c>
    </row>
    <row r="1059" spans="1:33" s="44" customFormat="1" customHeight="0">
      <c r="A1059" s="60"/>
      <c r="B1059" s="61" t="s">
        <v>589</v>
      </c>
      <c r="C1059" s="62"/>
      <c r="D1059" s="63"/>
      <c r="E1059" s="63"/>
      <c r="F1059" s="63"/>
      <c r="G1059" s="63"/>
      <c r="H1059" s="63"/>
      <c r="I1059" s="63"/>
      <c r="J1059" s="94">
        <f t="normal">IF(AE1059="-","-",(AE1059/AG1058)*$AI$1)</f>
        <v>655.624540121308</v>
      </c>
      <c r="K1059" s="94">
        <f t="normal">MIN(J1058:J1060)</f>
        <v>655.624540121308</v>
      </c>
      <c r="L1059" s="61"/>
      <c r="M1059" s="94"/>
      <c r="N1059" s="94" t="str">
        <f t="normal">IF(AF1059="-","-",(AF1059/AG1058)*$AI$1)</f>
        <v>-</v>
      </c>
      <c r="O1059" s="94">
        <f t="normal">MIN(N1058:N1060)</f>
        <v>0</v>
      </c>
      <c r="P1059" s="61"/>
      <c r="Q1059" s="94"/>
      <c r="R1059" s="61"/>
      <c r="S1059" s="101">
        <v>94.69</v>
      </c>
      <c r="T1059" s="102"/>
      <c r="U1059" s="101"/>
      <c r="V1059" s="101">
        <f t="shared" si="377"/>
        <v>99.99</v>
      </c>
      <c r="W1059" s="102"/>
      <c r="X1059" s="101"/>
      <c r="Y1059" s="101">
        <v>0.01</v>
      </c>
      <c r="Z1059" s="94" t="s">
        <v>34</v>
      </c>
      <c r="AA1059" s="111"/>
      <c r="AB1059" s="102" t="s">
        <v>34</v>
      </c>
      <c r="AC1059" s="112"/>
      <c r="AD1059" s="113"/>
      <c r="AE1059" s="94">
        <v>610.52</v>
      </c>
      <c r="AF1059" s="94" t="s">
        <v>34</v>
      </c>
      <c r="AG1059" s="134"/>
    </row>
    <row r="1060" spans="1:33" s="44" customFormat="1" customHeight="0">
      <c r="A1060" s="60"/>
      <c r="B1060" s="61" t="s">
        <v>589</v>
      </c>
      <c r="C1060" s="62"/>
      <c r="D1060" s="63"/>
      <c r="E1060" s="63"/>
      <c r="F1060" s="63"/>
      <c r="G1060" s="63"/>
      <c r="H1060" s="63"/>
      <c r="I1060" s="63"/>
      <c r="J1060" s="94">
        <f t="normal">IF(AE1060="-","-",(AE1060/AG1058)*$AI$1)</f>
        <v>658.427364025057</v>
      </c>
      <c r="K1060" s="94"/>
      <c r="L1060" s="61"/>
      <c r="M1060" s="94"/>
      <c r="N1060" s="94" t="str">
        <f t="normal">IF(AF1060="-","-",(AF1060/AG1058)*$AI$1)</f>
        <v>-</v>
      </c>
      <c r="O1060" s="94"/>
      <c r="P1060" s="61"/>
      <c r="Q1060" s="94"/>
      <c r="R1060" s="61"/>
      <c r="S1060" s="101">
        <v>94.64</v>
      </c>
      <c r="T1060" s="102"/>
      <c r="U1060" s="101"/>
      <c r="V1060" s="101">
        <f t="shared" si="377"/>
        <v>99.99</v>
      </c>
      <c r="W1060" s="102"/>
      <c r="X1060" s="101"/>
      <c r="Y1060" s="101">
        <v>0.01</v>
      </c>
      <c r="Z1060" s="94" t="s">
        <v>34</v>
      </c>
      <c r="AA1060" s="111"/>
      <c r="AB1060" s="102" t="s">
        <v>34</v>
      </c>
      <c r="AC1060" s="112"/>
      <c r="AD1060" s="113"/>
      <c r="AE1060" s="94">
        <v>613.13</v>
      </c>
      <c r="AF1060" s="94" t="s">
        <v>34</v>
      </c>
      <c r="AG1060" s="134"/>
    </row>
    <row r="1061" spans="1:33" s="44" customFormat="1" ht="15" customHeight="1">
      <c r="A1061" s="60">
        <v>41691</v>
      </c>
      <c r="B1061" s="61" t="s">
        <v>590</v>
      </c>
      <c r="C1061" s="62" t="s">
        <v>29</v>
      </c>
      <c r="D1061" s="63" t="s">
        <v>30</v>
      </c>
      <c r="E1061" s="63" t="s">
        <v>31</v>
      </c>
      <c r="F1061" s="63" t="s">
        <v>37</v>
      </c>
      <c r="G1061" s="63" t="s">
        <v>140</v>
      </c>
      <c r="H1061" s="63" t="s">
        <v>34</v>
      </c>
      <c r="I1061" s="63" t="s">
        <v>34</v>
      </c>
      <c r="J1061" s="94">
        <f t="normal">IF(AE1061="-","-",(AE1061/AG1061)*$AI$1)</f>
        <v>667.888237048822</v>
      </c>
      <c r="K1061" s="94">
        <f t="normal">MAX(J1061:J1063)</f>
        <v>667.888237048822</v>
      </c>
      <c r="L1061" s="61">
        <f t="normal">IF(A1061=0,"",(K1061-K1062)/K1062)</f>
        <v>0</v>
      </c>
      <c r="M1061" s="94">
        <f t="normal">IF(J1061="-","-",AVERAGE(J1061:J1063))</f>
        <v>667.888237048822</v>
      </c>
      <c r="N1061" s="94" t="str">
        <f t="normal">IF(AF1061="-","-",(AF1061/AG1061)*$AI$1)</f>
        <v>-</v>
      </c>
      <c r="O1061" s="94">
        <f t="normal">MAX(N1061:N1063)</f>
        <v>0</v>
      </c>
      <c r="P1061" s="61" t="e">
        <v>#DIV/0!</v>
      </c>
      <c r="Q1061" s="94" t="str">
        <f t="normal">IF(N1061="-","-",AVERAGE(N1061:N1063))</f>
        <v>-</v>
      </c>
      <c r="R1061" s="61" t="str">
        <f t="normal">IF(Q1061="-","-",Q1061/M1061)</f>
        <v>-</v>
      </c>
      <c r="S1061" s="101">
        <v>94.6</v>
      </c>
      <c r="T1061" s="102">
        <f t="normal">AVERAGE(S1061:S1063)*10</f>
        <v>946.433333333333</v>
      </c>
      <c r="U1061" s="101">
        <f t="normal">((LARGE(S1061:S1063,1))-(SMALL(S1061:S1063,1)))/(((LARGE(S1061:S1063,1))+(SMALL(S1061:S1063,1)))/2)*100</f>
        <v>0.0950921865920053</v>
      </c>
      <c r="V1061" s="101">
        <f t="shared" si="377"/>
        <v>99.99</v>
      </c>
      <c r="W1061" s="102">
        <f t="normal">AVERAGE(V1061:V1063)*10</f>
        <v>999.9</v>
      </c>
      <c r="X1061" s="101">
        <f t="normal">((LARGE(V1061:V1063,1))-(SMALL(V1061:V1063,1)))/(((LARGE(V1061:V1063,1))+(SMALL(V1061:V1063,1)))/2)*100</f>
        <v>0</v>
      </c>
      <c r="Y1061" s="101">
        <v>0.01</v>
      </c>
      <c r="Z1061" s="94" t="s">
        <v>34</v>
      </c>
      <c r="AA1061" s="111" t="str">
        <f t="normal">IF(Z1061="-","-",AVERAGE(Z1061:Z1063))</f>
        <v>-</v>
      </c>
      <c r="AB1061" s="102" t="s">
        <v>34</v>
      </c>
      <c r="AC1061" s="112" t="str">
        <f t="shared" ref="AC1061" si="381">IF(AB1061="-","-",AVERAGE(AB1061:AB1063))</f>
        <v>-</v>
      </c>
      <c r="AD1061" s="113"/>
      <c r="AE1061" s="94">
        <v>621.94</v>
      </c>
      <c r="AF1061" s="94" t="s">
        <v>34</v>
      </c>
      <c r="AG1061" s="134">
        <v>1.0057</v>
      </c>
    </row>
    <row r="1062" spans="1:33" s="44" customFormat="1" customHeight="0">
      <c r="A1062" s="60"/>
      <c r="B1062" s="61" t="s">
        <v>590</v>
      </c>
      <c r="C1062" s="62"/>
      <c r="D1062" s="63"/>
      <c r="E1062" s="63"/>
      <c r="F1062" s="63"/>
      <c r="G1062" s="63"/>
      <c r="H1062" s="63"/>
      <c r="I1062" s="63"/>
      <c r="J1062" s="94" t="str">
        <f t="normal">IF(AE1062="-","-",(AE1062/AG1061)*$AI$1)</f>
        <v>-</v>
      </c>
      <c r="K1062" s="94">
        <f t="normal">MIN(J1061:J1063)</f>
        <v>667.888237048822</v>
      </c>
      <c r="L1062" s="61"/>
      <c r="M1062" s="94"/>
      <c r="N1062" s="94" t="str">
        <f t="normal">IF(AF1062="-","-",(AF1062/AG1061)*$AI$1)</f>
        <v>-</v>
      </c>
      <c r="O1062" s="94">
        <f t="normal">MIN(N1061:N1063)</f>
        <v>0</v>
      </c>
      <c r="P1062" s="61"/>
      <c r="Q1062" s="94"/>
      <c r="R1062" s="61"/>
      <c r="S1062" s="101">
        <v>94.69</v>
      </c>
      <c r="T1062" s="102"/>
      <c r="U1062" s="101"/>
      <c r="V1062" s="101">
        <f t="shared" si="377"/>
        <v>99.99</v>
      </c>
      <c r="W1062" s="102"/>
      <c r="X1062" s="101"/>
      <c r="Y1062" s="101">
        <v>0.01</v>
      </c>
      <c r="Z1062" s="94" t="s">
        <v>34</v>
      </c>
      <c r="AA1062" s="111"/>
      <c r="AB1062" s="102" t="s">
        <v>34</v>
      </c>
      <c r="AC1062" s="112"/>
      <c r="AD1062" s="113"/>
      <c r="AE1062" s="94" t="s">
        <v>34</v>
      </c>
      <c r="AF1062" s="94" t="s">
        <v>34</v>
      </c>
      <c r="AG1062" s="134"/>
    </row>
    <row r="1063" spans="1:33" s="44" customFormat="1" customHeight="0">
      <c r="A1063" s="60"/>
      <c r="B1063" s="61" t="s">
        <v>590</v>
      </c>
      <c r="C1063" s="62"/>
      <c r="D1063" s="63"/>
      <c r="E1063" s="63"/>
      <c r="F1063" s="63"/>
      <c r="G1063" s="63"/>
      <c r="H1063" s="63"/>
      <c r="I1063" s="63"/>
      <c r="J1063" s="94" t="str">
        <f t="normal">IF(AE1063="-","-",(AE1063/AG1061)*$AI$1)</f>
        <v>-</v>
      </c>
      <c r="K1063" s="94"/>
      <c r="L1063" s="61"/>
      <c r="M1063" s="94"/>
      <c r="N1063" s="94" t="str">
        <f t="normal">IF(AF1063="-","-",(AF1063/AG1061)*$AI$1)</f>
        <v>-</v>
      </c>
      <c r="O1063" s="94"/>
      <c r="P1063" s="61"/>
      <c r="Q1063" s="94"/>
      <c r="R1063" s="61"/>
      <c r="S1063" s="101">
        <v>94.64</v>
      </c>
      <c r="T1063" s="102"/>
      <c r="U1063" s="101"/>
      <c r="V1063" s="101">
        <f t="shared" si="377"/>
        <v>99.99</v>
      </c>
      <c r="W1063" s="102"/>
      <c r="X1063" s="101"/>
      <c r="Y1063" s="101">
        <v>0.01</v>
      </c>
      <c r="Z1063" s="94" t="s">
        <v>34</v>
      </c>
      <c r="AA1063" s="111"/>
      <c r="AB1063" s="102" t="s">
        <v>34</v>
      </c>
      <c r="AC1063" s="112"/>
      <c r="AD1063" s="113"/>
      <c r="AE1063" s="94" t="s">
        <v>34</v>
      </c>
      <c r="AF1063" s="94" t="s">
        <v>34</v>
      </c>
      <c r="AG1063" s="134"/>
    </row>
    <row r="1064" spans="1:33" s="44" customFormat="1" ht="15" customHeight="1">
      <c r="A1064" s="60">
        <v>41691</v>
      </c>
      <c r="B1064" s="61" t="s">
        <v>591</v>
      </c>
      <c r="C1064" s="62" t="s">
        <v>29</v>
      </c>
      <c r="D1064" s="63" t="s">
        <v>30</v>
      </c>
      <c r="E1064" s="63" t="s">
        <v>31</v>
      </c>
      <c r="F1064" s="63" t="s">
        <v>37</v>
      </c>
      <c r="G1064" s="63" t="s">
        <v>140</v>
      </c>
      <c r="H1064" s="63" t="s">
        <v>34</v>
      </c>
      <c r="I1064" s="63" t="s">
        <v>34</v>
      </c>
      <c r="J1064" s="94">
        <f t="normal">IF(AE1064="-","-",(AE1064/AG1064)*$AI$1)</f>
        <v>657.235358456796</v>
      </c>
      <c r="K1064" s="94">
        <f t="normal">MAX(J1064:J1066)</f>
        <v>657.235358456796</v>
      </c>
      <c r="L1064" s="61">
        <f t="normal">IF(A1064=0,"",(K1064-K1065)/K1065)</f>
        <v>0.00533863363832009</v>
      </c>
      <c r="M1064" s="94">
        <f t="normal">IF(J1064="-","-",AVERAGE(J1064:J1066))</f>
        <v>655.490305260018</v>
      </c>
      <c r="N1064" s="94">
        <f t="normal">IF(AF1064="-","-",(AF1064/AG1064)*$AI$1)</f>
        <v>343.179476981207</v>
      </c>
      <c r="O1064" s="94">
        <f t="normal">MAX(N1064:N1066)</f>
        <v>354.766630207815</v>
      </c>
      <c r="P1064" s="61">
        <f t="normal">IF(A1064=0,"",(O1064-O1065)/O1065)</f>
        <v>0.0337641205369716</v>
      </c>
      <c r="Q1064" s="94">
        <f t="normal">IF(N1064="-","-",AVERAGE(N1064:N1066))</f>
        <v>348.973053594511</v>
      </c>
      <c r="R1064" s="61">
        <f t="normal">IF(Q1064="-","-",Q1064/M1064)</f>
        <v>0.532384767240885</v>
      </c>
      <c r="S1064" s="101">
        <v>94.6</v>
      </c>
      <c r="T1064" s="102">
        <f t="normal">AVERAGE(S1064:S1066)*10</f>
        <v>946.433333333333</v>
      </c>
      <c r="U1064" s="101">
        <f t="normal">((LARGE(S1064:S1066,1))-(SMALL(S1064:S1066,1)))/(((LARGE(S1064:S1066,1))+(SMALL(S1064:S1066,1)))/2)*100</f>
        <v>0.0950921865920053</v>
      </c>
      <c r="V1064" s="101">
        <f t="shared" si="377"/>
        <v>99.99</v>
      </c>
      <c r="W1064" s="102">
        <f t="normal">AVERAGE(V1064:V1066)*10</f>
        <v>999.9</v>
      </c>
      <c r="X1064" s="101">
        <f t="normal">((LARGE(V1064:V1066,1))-(SMALL(V1064:V1066,1)))/(((LARGE(V1064:V1066,1))+(SMALL(V1064:V1066,1)))/2)*100</f>
        <v>0</v>
      </c>
      <c r="Y1064" s="101">
        <v>0.01</v>
      </c>
      <c r="Z1064" s="94" t="s">
        <v>34</v>
      </c>
      <c r="AA1064" s="111" t="str">
        <f t="normal">IF(Z1064="-","-",AVERAGE(Z1064:Z1066))</f>
        <v>-</v>
      </c>
      <c r="AB1064" s="102" t="s">
        <v>34</v>
      </c>
      <c r="AC1064" s="112" t="str">
        <f t="shared" ref="AC1064" si="382">IF(AB1064="-","-",AVERAGE(AB1064:AB1066))</f>
        <v>-</v>
      </c>
      <c r="AD1064" s="113"/>
      <c r="AE1064" s="94">
        <v>612.02</v>
      </c>
      <c r="AF1064" s="94">
        <v>319.57</v>
      </c>
      <c r="AG1064" s="134">
        <v>1.0057</v>
      </c>
    </row>
    <row r="1065" spans="1:33" s="44" customFormat="1" customHeight="0">
      <c r="A1065" s="60"/>
      <c r="B1065" s="61" t="s">
        <v>591</v>
      </c>
      <c r="C1065" s="62"/>
      <c r="D1065" s="63"/>
      <c r="E1065" s="63"/>
      <c r="F1065" s="63"/>
      <c r="G1065" s="63"/>
      <c r="H1065" s="63"/>
      <c r="I1065" s="63"/>
      <c r="J1065" s="94">
        <f t="normal">IF(AE1065="-","-",(AE1065/AG1064)*$AI$1)</f>
        <v>653.745252063239</v>
      </c>
      <c r="K1065" s="94">
        <f t="normal">MIN(J1064:J1066)</f>
        <v>653.745252063239</v>
      </c>
      <c r="L1065" s="61"/>
      <c r="M1065" s="94"/>
      <c r="N1065" s="94">
        <f t="normal">IF(AF1065="-","-",(AF1065/AG1064)*$AI$1)</f>
        <v>354.766630207815</v>
      </c>
      <c r="O1065" s="94">
        <f t="normal">MIN(N1064:N1066)</f>
        <v>343.179476981207</v>
      </c>
      <c r="P1065" s="61"/>
      <c r="Q1065" s="94"/>
      <c r="R1065" s="61"/>
      <c r="S1065" s="101">
        <v>94.69</v>
      </c>
      <c r="T1065" s="102"/>
      <c r="U1065" s="101"/>
      <c r="V1065" s="101">
        <f t="shared" si="377"/>
        <v>99.99</v>
      </c>
      <c r="W1065" s="102"/>
      <c r="X1065" s="101"/>
      <c r="Y1065" s="101">
        <v>0.01</v>
      </c>
      <c r="Z1065" s="94" t="s">
        <v>34</v>
      </c>
      <c r="AA1065" s="111"/>
      <c r="AB1065" s="102" t="s">
        <v>34</v>
      </c>
      <c r="AC1065" s="112"/>
      <c r="AD1065" s="113"/>
      <c r="AE1065" s="94">
        <v>608.77</v>
      </c>
      <c r="AF1065" s="94">
        <v>330.36</v>
      </c>
      <c r="AG1065" s="134"/>
    </row>
    <row r="1066" spans="1:33" s="44" customFormat="1" customHeight="0">
      <c r="A1066" s="60"/>
      <c r="B1066" s="61" t="s">
        <v>591</v>
      </c>
      <c r="C1066" s="62"/>
      <c r="D1066" s="63"/>
      <c r="E1066" s="63"/>
      <c r="F1066" s="63"/>
      <c r="G1066" s="63"/>
      <c r="H1066" s="63"/>
      <c r="I1066" s="63"/>
      <c r="J1066" s="94" t="str">
        <f t="normal">IF(AE1066="-","-",(AE1066/AG1064)*$AI$1)</f>
        <v>-</v>
      </c>
      <c r="K1066" s="94"/>
      <c r="L1066" s="61"/>
      <c r="M1066" s="94"/>
      <c r="N1066" s="94" t="s">
        <v>34</v>
      </c>
      <c r="O1066" s="94"/>
      <c r="P1066" s="61"/>
      <c r="Q1066" s="94"/>
      <c r="R1066" s="61"/>
      <c r="S1066" s="101">
        <v>94.64</v>
      </c>
      <c r="T1066" s="102"/>
      <c r="U1066" s="101"/>
      <c r="V1066" s="101">
        <f t="shared" si="377"/>
        <v>99.99</v>
      </c>
      <c r="W1066" s="102"/>
      <c r="X1066" s="101"/>
      <c r="Y1066" s="101">
        <v>0.01</v>
      </c>
      <c r="Z1066" s="94" t="s">
        <v>34</v>
      </c>
      <c r="AA1066" s="111"/>
      <c r="AB1066" s="102" t="s">
        <v>34</v>
      </c>
      <c r="AC1066" s="112"/>
      <c r="AD1066" s="113"/>
      <c r="AE1066" s="94" t="s">
        <v>34</v>
      </c>
      <c r="AF1066" s="94" t="s">
        <v>34</v>
      </c>
      <c r="AG1066" s="134"/>
    </row>
    <row r="1067" spans="1:33" s="44" customFormat="1" ht="15" customHeight="1">
      <c r="A1067" s="60">
        <v>41691</v>
      </c>
      <c r="B1067" s="61" t="s">
        <v>592</v>
      </c>
      <c r="C1067" s="62" t="s">
        <v>29</v>
      </c>
      <c r="D1067" s="63" t="s">
        <v>30</v>
      </c>
      <c r="E1067" s="63" t="s">
        <v>31</v>
      </c>
      <c r="F1067" s="63" t="s">
        <v>37</v>
      </c>
      <c r="G1067" s="63" t="s">
        <v>140</v>
      </c>
      <c r="H1067" s="63" t="s">
        <v>34</v>
      </c>
      <c r="I1067" s="63" t="s">
        <v>34</v>
      </c>
      <c r="J1067" s="94">
        <f t="normal">IF(AE1067="-","-",(AE1067/AG1067)*$AI$1)</f>
        <v>661.17649398429</v>
      </c>
      <c r="K1067" s="94">
        <f t="normal">MAX(J1067:J1069)</f>
        <v>661.17649398429</v>
      </c>
      <c r="L1067" s="61">
        <f t="normal">IF(A1067=0,"",(K1067-K1068)/K1068)</f>
        <v>0.00742861817884331</v>
      </c>
      <c r="M1067" s="94">
        <f t="normal">IF(J1067="-","-",AVERAGE(J1067:J1069))</f>
        <v>658.434523217659</v>
      </c>
      <c r="N1067" s="94">
        <f t="normal">IF(AF1067="-","-",(AF1067/AG1067)*$AI$1)</f>
        <v>355.196181763946</v>
      </c>
      <c r="O1067" s="94">
        <f t="normal">MAX(N1067:N1069)</f>
        <v>355.196181763946</v>
      </c>
      <c r="P1067" s="61">
        <f t="normal">IF(A1067=0,"",(O1067-O1068)/O1068)</f>
        <v>0.023707830393067</v>
      </c>
      <c r="Q1067" s="94">
        <f t="normal">IF(N1067="-","-",AVERAGE(N1067:N1069))</f>
        <v>351.566471114647</v>
      </c>
      <c r="R1067" s="61">
        <f t="normal">IF(Q1067="-","-",Q1067/M1067)</f>
        <v>0.533942949097808</v>
      </c>
      <c r="S1067" s="101">
        <v>94.6</v>
      </c>
      <c r="T1067" s="102">
        <f t="normal">AVERAGE(S1067:S1069)*10</f>
        <v>946.433333333333</v>
      </c>
      <c r="U1067" s="101">
        <f t="normal">((LARGE(S1067:S1069,1))-(SMALL(S1067:S1069,1)))/(((LARGE(S1067:S1069,1))+(SMALL(S1067:S1069,1)))/2)*100</f>
        <v>0.0950921865920053</v>
      </c>
      <c r="V1067" s="101">
        <f t="shared" si="377"/>
        <v>99.99</v>
      </c>
      <c r="W1067" s="102">
        <f t="normal">AVERAGE(V1067:V1069)*10</f>
        <v>999.9</v>
      </c>
      <c r="X1067" s="101">
        <f t="normal">((LARGE(V1067:V1069,1))-(SMALL(V1067:V1069,1)))/(((LARGE(V1067:V1069,1))+(SMALL(V1067:V1069,1)))/2)*100</f>
        <v>0</v>
      </c>
      <c r="Y1067" s="101">
        <v>0.01</v>
      </c>
      <c r="Z1067" s="94" t="s">
        <v>34</v>
      </c>
      <c r="AA1067" s="111" t="str">
        <f t="normal">IF(Z1067="-","-",AVERAGE(Z1067:Z1069))</f>
        <v>-</v>
      </c>
      <c r="AB1067" s="102" t="s">
        <v>34</v>
      </c>
      <c r="AC1067" s="112" t="str">
        <f t="shared" ref="AC1067" si="383">IF(AB1067="-","-",AVERAGE(AB1067:AB1069))</f>
        <v>-</v>
      </c>
      <c r="AD1067" s="113"/>
      <c r="AE1067" s="94">
        <v>615.69</v>
      </c>
      <c r="AF1067" s="94">
        <v>330.76</v>
      </c>
      <c r="AG1067" s="134">
        <v>1.0057</v>
      </c>
    </row>
    <row r="1068" spans="1:33" s="44" customFormat="1" customHeight="0">
      <c r="A1068" s="60"/>
      <c r="B1068" s="61" t="s">
        <v>592</v>
      </c>
      <c r="C1068" s="62"/>
      <c r="D1068" s="63"/>
      <c r="E1068" s="63"/>
      <c r="F1068" s="63"/>
      <c r="G1068" s="63"/>
      <c r="H1068" s="63"/>
      <c r="I1068" s="63"/>
      <c r="J1068" s="94">
        <f t="normal">IF(AE1068="-","-",(AE1068/AG1067)*$AI$1)</f>
        <v>657.825991846475</v>
      </c>
      <c r="K1068" s="94">
        <f t="normal">MIN(J1067:J1069)</f>
        <v>656.301083822213</v>
      </c>
      <c r="L1068" s="61"/>
      <c r="M1068" s="94"/>
      <c r="N1068" s="94">
        <f t="normal">IF(AF1068="-","-",(AF1068/AG1067)*$AI$1)</f>
        <v>352.532962115939</v>
      </c>
      <c r="O1068" s="94">
        <f t="normal">MIN(N1067:N1069)</f>
        <v>346.970269464055</v>
      </c>
      <c r="P1068" s="61"/>
      <c r="Q1068" s="94"/>
      <c r="R1068" s="61"/>
      <c r="S1068" s="101">
        <v>94.69</v>
      </c>
      <c r="T1068" s="102"/>
      <c r="U1068" s="101"/>
      <c r="V1068" s="101">
        <f t="shared" si="377"/>
        <v>99.99</v>
      </c>
      <c r="W1068" s="102"/>
      <c r="X1068" s="101"/>
      <c r="Y1068" s="101">
        <v>0.01</v>
      </c>
      <c r="Z1068" s="94" t="s">
        <v>34</v>
      </c>
      <c r="AA1068" s="111"/>
      <c r="AB1068" s="102" t="s">
        <v>34</v>
      </c>
      <c r="AC1068" s="112"/>
      <c r="AD1068" s="113"/>
      <c r="AE1068" s="94">
        <v>612.57</v>
      </c>
      <c r="AF1068" s="94">
        <v>328.28</v>
      </c>
      <c r="AG1068" s="134"/>
    </row>
    <row r="1069" spans="1:33" s="44" customFormat="1" customHeight="0">
      <c r="A1069" s="60"/>
      <c r="B1069" s="61" t="s">
        <v>592</v>
      </c>
      <c r="C1069" s="62"/>
      <c r="D1069" s="63"/>
      <c r="E1069" s="63"/>
      <c r="F1069" s="63"/>
      <c r="G1069" s="63"/>
      <c r="H1069" s="63"/>
      <c r="I1069" s="63"/>
      <c r="J1069" s="94">
        <f t="normal">IF(AE1069="-","-",(AE1069/AG1067)*$AI$1)</f>
        <v>656.301083822213</v>
      </c>
      <c r="K1069" s="94"/>
      <c r="L1069" s="61"/>
      <c r="M1069" s="94"/>
      <c r="N1069" s="94">
        <f t="normal">IF(AF1069="-","-",(AF1069/AG1067)*$AI$1)</f>
        <v>346.970269464055</v>
      </c>
      <c r="O1069" s="94"/>
      <c r="P1069" s="61"/>
      <c r="Q1069" s="94"/>
      <c r="R1069" s="61"/>
      <c r="S1069" s="101">
        <v>94.64</v>
      </c>
      <c r="T1069" s="102"/>
      <c r="U1069" s="101"/>
      <c r="V1069" s="101">
        <f t="shared" si="377"/>
        <v>99.99</v>
      </c>
      <c r="W1069" s="102"/>
      <c r="X1069" s="101"/>
      <c r="Y1069" s="101">
        <v>0.01</v>
      </c>
      <c r="Z1069" s="94" t="s">
        <v>34</v>
      </c>
      <c r="AA1069" s="111"/>
      <c r="AB1069" s="102" t="s">
        <v>34</v>
      </c>
      <c r="AC1069" s="112"/>
      <c r="AD1069" s="113"/>
      <c r="AE1069" s="94">
        <v>611.15</v>
      </c>
      <c r="AF1069" s="94">
        <v>323.1</v>
      </c>
      <c r="AG1069" s="134"/>
    </row>
    <row r="1070" spans="1:33" s="44" customFormat="1" ht="15" customHeight="1">
      <c r="A1070" s="60">
        <v>41974</v>
      </c>
      <c r="B1070" s="61" t="s">
        <v>593</v>
      </c>
      <c r="C1070" s="62" t="s">
        <v>29</v>
      </c>
      <c r="D1070" s="63" t="s">
        <v>30</v>
      </c>
      <c r="E1070" s="63" t="s">
        <v>31</v>
      </c>
      <c r="F1070" s="63" t="s">
        <v>37</v>
      </c>
      <c r="G1070" s="63" t="s">
        <v>140</v>
      </c>
      <c r="H1070" s="63" t="s">
        <v>34</v>
      </c>
      <c r="I1070" s="63" t="s">
        <v>34</v>
      </c>
      <c r="J1070" s="94">
        <f t="normal">IF(AE1070="-","-",(AE1070/AG1070)*$AI$1)</f>
        <v>689.148</v>
      </c>
      <c r="K1070" s="94">
        <f t="normal">MAX(J1070:J1072)</f>
        <v>720.1656</v>
      </c>
      <c r="L1070" s="61">
        <f t="normal">IF(A1070=0,"",(K1070-K1071)/K1071)</f>
        <v>0.0450086193386618</v>
      </c>
      <c r="M1070" s="94">
        <f t="normal">IF(J1070="-","-",AVERAGE(J1070:J1072))</f>
        <v>704.3184</v>
      </c>
      <c r="N1070" s="94">
        <f t="normal">IF(AF1070="-","-",(AF1070/AG1070)*$AI$1)</f>
        <v>361.908</v>
      </c>
      <c r="O1070" s="94">
        <f t="normal">MAX(N1070:N1072)</f>
        <v>403.2396</v>
      </c>
      <c r="P1070" s="61">
        <f t="normal">IF(A1070=0,"",(O1070-O1071)/O1071)</f>
        <v>0.114204715010445</v>
      </c>
      <c r="Q1070" s="94">
        <f t="normal">IF(N1070="-","-",AVERAGE(N1070:N1072))</f>
        <v>379.8828</v>
      </c>
      <c r="R1070" s="61">
        <f t="normal">IF(Q1070="-","-",Q1070/M1070)</f>
        <v>0.539362311136554</v>
      </c>
      <c r="S1070" s="101">
        <v>94.6</v>
      </c>
      <c r="T1070" s="102">
        <f t="normal">AVERAGE(S1070:S1072)*10</f>
        <v>946.433333333333</v>
      </c>
      <c r="U1070" s="101">
        <f t="normal">((LARGE(S1070:S1072,1))-(SMALL(S1070:S1072,1)))/(((LARGE(S1070:S1072,1))+(SMALL(S1070:S1072,1)))/2)*100</f>
        <v>0.0950921865920053</v>
      </c>
      <c r="V1070" s="101">
        <f t="shared" ref="V1070:V1081" si="384">100-Y1070</f>
        <v>99.99</v>
      </c>
      <c r="W1070" s="102">
        <f t="normal">AVERAGE(V1070:V1072)*10</f>
        <v>999.9</v>
      </c>
      <c r="X1070" s="101">
        <f t="normal">((LARGE(V1070:V1072,1))-(SMALL(V1070:V1072,1)))/(((LARGE(V1070:V1072,1))+(SMALL(V1070:V1072,1)))/2)*100</f>
        <v>0</v>
      </c>
      <c r="Y1070" s="101">
        <v>0.01</v>
      </c>
      <c r="Z1070" s="94" t="s">
        <v>34</v>
      </c>
      <c r="AA1070" s="111" t="str">
        <f t="normal">IF(Z1070="-","-",AVERAGE(Z1070:Z1072))</f>
        <v>-</v>
      </c>
      <c r="AB1070" s="102" t="s">
        <v>34</v>
      </c>
      <c r="AC1070" s="112" t="s">
        <v>34</v>
      </c>
      <c r="AD1070" s="113"/>
      <c r="AE1070" s="94">
        <v>638.1</v>
      </c>
      <c r="AF1070" s="94">
        <v>335.1</v>
      </c>
      <c r="AG1070" s="134">
        <v>1</v>
      </c>
    </row>
    <row r="1071" spans="1:33" s="44" customFormat="1" customHeight="0">
      <c r="A1071" s="60"/>
      <c r="B1071" s="61" t="s">
        <v>593</v>
      </c>
      <c r="C1071" s="62"/>
      <c r="D1071" s="63"/>
      <c r="E1071" s="63"/>
      <c r="F1071" s="63"/>
      <c r="G1071" s="63"/>
      <c r="H1071" s="63"/>
      <c r="I1071" s="63"/>
      <c r="J1071" s="94">
        <f t="normal">IF(AE1071="-","-",(AE1071/AG1070)*$AI$1)</f>
        <v>720.1656</v>
      </c>
      <c r="K1071" s="94">
        <f t="normal">MIN(J1070:J1072)</f>
        <v>689.148</v>
      </c>
      <c r="L1071" s="61"/>
      <c r="M1071" s="94"/>
      <c r="N1071" s="94">
        <f t="normal">IF(AF1071="-","-",(AF1071/AG1070)*$AI$1)</f>
        <v>403.2396</v>
      </c>
      <c r="O1071" s="94">
        <f t="normal">MIN(N1070:N1072)</f>
        <v>361.908</v>
      </c>
      <c r="P1071" s="61"/>
      <c r="Q1071" s="94"/>
      <c r="R1071" s="61"/>
      <c r="S1071" s="101">
        <v>94.69</v>
      </c>
      <c r="T1071" s="102"/>
      <c r="U1071" s="101"/>
      <c r="V1071" s="101">
        <f t="shared" si="384"/>
        <v>99.99</v>
      </c>
      <c r="W1071" s="102"/>
      <c r="X1071" s="101"/>
      <c r="Y1071" s="101">
        <v>0.01</v>
      </c>
      <c r="Z1071" s="94" t="s">
        <v>34</v>
      </c>
      <c r="AA1071" s="111"/>
      <c r="AB1071" s="102" t="s">
        <v>34</v>
      </c>
      <c r="AC1071" s="112"/>
      <c r="AD1071" s="113"/>
      <c r="AE1071" s="94">
        <v>666.82</v>
      </c>
      <c r="AF1071" s="94">
        <v>373.37</v>
      </c>
      <c r="AG1071" s="134"/>
    </row>
    <row r="1072" spans="1:33" s="44" customFormat="1" customHeight="0">
      <c r="A1072" s="60"/>
      <c r="B1072" s="61" t="s">
        <v>593</v>
      </c>
      <c r="C1072" s="62"/>
      <c r="D1072" s="63"/>
      <c r="E1072" s="63"/>
      <c r="F1072" s="63"/>
      <c r="G1072" s="63"/>
      <c r="H1072" s="63"/>
      <c r="I1072" s="63"/>
      <c r="J1072" s="94">
        <f t="normal">IF(AE1072="-","-",(AE1072/AG1070)*$AI$1)</f>
        <v>703.6416</v>
      </c>
      <c r="K1072" s="94"/>
      <c r="L1072" s="61"/>
      <c r="M1072" s="94"/>
      <c r="N1072" s="94">
        <f t="normal">IF(AF1072="-","-",(AF1072/AG1070)*$AI$1)</f>
        <v>374.5008</v>
      </c>
      <c r="O1072" s="94"/>
      <c r="P1072" s="61"/>
      <c r="Q1072" s="94"/>
      <c r="R1072" s="61"/>
      <c r="S1072" s="101">
        <v>94.64</v>
      </c>
      <c r="T1072" s="102"/>
      <c r="U1072" s="101"/>
      <c r="V1072" s="101">
        <f t="shared" si="384"/>
        <v>99.99</v>
      </c>
      <c r="W1072" s="102"/>
      <c r="X1072" s="101"/>
      <c r="Y1072" s="101">
        <v>0.01</v>
      </c>
      <c r="Z1072" s="94" t="s">
        <v>34</v>
      </c>
      <c r="AA1072" s="111"/>
      <c r="AB1072" s="102" t="s">
        <v>34</v>
      </c>
      <c r="AC1072" s="112"/>
      <c r="AD1072" s="113"/>
      <c r="AE1072" s="94">
        <v>651.52</v>
      </c>
      <c r="AF1072" s="94">
        <v>346.76</v>
      </c>
      <c r="AG1072" s="134"/>
    </row>
    <row r="1073" spans="1:33" s="44" customFormat="1" ht="15" customHeight="1">
      <c r="A1073" s="60">
        <v>41974</v>
      </c>
      <c r="B1073" s="61" t="s">
        <v>594</v>
      </c>
      <c r="C1073" s="62" t="s">
        <v>29</v>
      </c>
      <c r="D1073" s="63" t="s">
        <v>30</v>
      </c>
      <c r="E1073" s="63" t="s">
        <v>31</v>
      </c>
      <c r="F1073" s="63" t="s">
        <v>37</v>
      </c>
      <c r="G1073" s="63" t="s">
        <v>140</v>
      </c>
      <c r="H1073" s="63" t="s">
        <v>34</v>
      </c>
      <c r="I1073" s="63" t="s">
        <v>34</v>
      </c>
      <c r="J1073" s="94">
        <f t="normal">IF(AE1073="-","-",(AE1073/AG1073)*$AI$1)</f>
        <v>61.03910034</v>
      </c>
      <c r="K1073" s="94">
        <f t="normal">MAX(J1073:J1075)</f>
        <v>66.402671076</v>
      </c>
      <c r="L1073" s="61">
        <f t="normal">IF(A1073=0,"",(K1073-K1074)/K1074)</f>
        <v>0.0878710647130092</v>
      </c>
      <c r="M1073" s="94">
        <f t="normal">IF(J1073="-","-",AVERAGE(J1073:J1075))</f>
        <v>63.702087516</v>
      </c>
      <c r="N1073" s="94" t="str">
        <f t="normal">IF(AF1073="-","-",(AF1073/AG1073)*$AI$1)</f>
        <v>-</v>
      </c>
      <c r="O1073" s="94">
        <f t="normal">MAX(N1073:N1075)</f>
        <v>0</v>
      </c>
      <c r="P1073" s="61" t="e">
        <v>#DIV/0!</v>
      </c>
      <c r="Q1073" s="94" t="str">
        <f t="normal">IF(N1073="-","-",AVERAGE(N1073:N1075))</f>
        <v>-</v>
      </c>
      <c r="R1073" s="61" t="str">
        <f t="normal">IF(Q1073="-","-",Q1073/M1073)</f>
        <v>-</v>
      </c>
      <c r="S1073" s="101">
        <v>3.06</v>
      </c>
      <c r="T1073" s="102">
        <f t="normal">AVERAGE(S1073:S1075)*10</f>
        <v>33.2</v>
      </c>
      <c r="U1073" s="101">
        <f t="normal">((LARGE(S1073:S1075,1))-(SMALL(S1073:S1075,1)))/(((LARGE(S1073:S1075,1))+(SMALL(S1073:S1075,1)))/2)*100</f>
        <v>15.6626506024096</v>
      </c>
      <c r="V1073" s="101">
        <f t="shared" si="384"/>
        <v>64.52</v>
      </c>
      <c r="W1073" s="102">
        <f t="normal">AVERAGE(V1073:V1075)*10</f>
        <v>657.7</v>
      </c>
      <c r="X1073" s="101">
        <f t="normal">((LARGE(V1073:V1075,1))-(SMALL(V1073:V1075,1)))/(((LARGE(V1073:V1075,1))+(SMALL(V1073:V1075,1)))/2)*100</f>
        <v>3.80112513303938</v>
      </c>
      <c r="Y1073" s="101">
        <v>35.48</v>
      </c>
      <c r="Z1073" s="94" t="s">
        <v>34</v>
      </c>
      <c r="AA1073" s="111" t="str">
        <f t="normal">IF(Z1073="-","-",AVERAGE(Z1073:Z1075))</f>
        <v>-</v>
      </c>
      <c r="AB1073" s="102" t="s">
        <v>34</v>
      </c>
      <c r="AC1073" s="112" t="str">
        <f t="shared" ref="AC1073" si="385">IF(AB1073="-","-",AVERAGE(AB1073:AB1075))</f>
        <v>-</v>
      </c>
      <c r="AD1073" s="113"/>
      <c r="AE1073" s="94">
        <v>56.5176855</v>
      </c>
      <c r="AF1073" s="94" t="s">
        <v>34</v>
      </c>
      <c r="AG1073" s="134">
        <v>1</v>
      </c>
    </row>
    <row r="1074" spans="1:33" s="44" customFormat="1" customHeight="0">
      <c r="A1074" s="60"/>
      <c r="B1074" s="61" t="s">
        <v>594</v>
      </c>
      <c r="C1074" s="62"/>
      <c r="D1074" s="63"/>
      <c r="E1074" s="63"/>
      <c r="F1074" s="63"/>
      <c r="G1074" s="63"/>
      <c r="H1074" s="63"/>
      <c r="I1074" s="63"/>
      <c r="J1074" s="94">
        <f t="normal">IF(AE1074="-","-",(AE1074/AG1073)*$AI$1)</f>
        <v>66.402671076</v>
      </c>
      <c r="K1074" s="94">
        <f t="normal">MIN(J1073:J1075)</f>
        <v>61.03910034</v>
      </c>
      <c r="L1074" s="61"/>
      <c r="M1074" s="94"/>
      <c r="N1074" s="94" t="str">
        <f t="normal">IF(AF1074="-","-",(AF1074/AG1073)*$AI$1)</f>
        <v>-</v>
      </c>
      <c r="O1074" s="94">
        <f t="normal">MIN(N1073:N1075)</f>
        <v>0</v>
      </c>
      <c r="P1074" s="61"/>
      <c r="Q1074" s="94"/>
      <c r="R1074" s="61"/>
      <c r="S1074" s="101">
        <v>3.58</v>
      </c>
      <c r="T1074" s="102"/>
      <c r="U1074" s="101"/>
      <c r="V1074" s="101">
        <f t="shared" si="384"/>
        <v>67.02</v>
      </c>
      <c r="W1074" s="102"/>
      <c r="X1074" s="101"/>
      <c r="Y1074" s="101">
        <v>32.98</v>
      </c>
      <c r="Z1074" s="94" t="s">
        <v>34</v>
      </c>
      <c r="AA1074" s="111"/>
      <c r="AB1074" s="102" t="s">
        <v>34</v>
      </c>
      <c r="AC1074" s="112"/>
      <c r="AD1074" s="113"/>
      <c r="AE1074" s="94">
        <v>61.4839547</v>
      </c>
      <c r="AF1074" s="94" t="s">
        <v>34</v>
      </c>
      <c r="AG1074" s="134"/>
    </row>
    <row r="1075" spans="1:33" s="44" customFormat="1" customHeight="0">
      <c r="A1075" s="60"/>
      <c r="B1075" s="61" t="s">
        <v>594</v>
      </c>
      <c r="C1075" s="62"/>
      <c r="D1075" s="63"/>
      <c r="E1075" s="63"/>
      <c r="F1075" s="63"/>
      <c r="G1075" s="63"/>
      <c r="H1075" s="63"/>
      <c r="I1075" s="63"/>
      <c r="J1075" s="94">
        <f t="normal">IF(AE1075="-","-",(AE1075/AG1073)*$AI$1)</f>
        <v>63.664491132</v>
      </c>
      <c r="K1075" s="94"/>
      <c r="L1075" s="61"/>
      <c r="M1075" s="94"/>
      <c r="N1075" s="94" t="str">
        <f t="normal">IF(AF1075="-","-",(AF1075/AG1073)*$AI$1)</f>
        <v>-</v>
      </c>
      <c r="O1075" s="94"/>
      <c r="P1075" s="61"/>
      <c r="Q1075" s="94"/>
      <c r="R1075" s="61"/>
      <c r="S1075" s="101" t="s">
        <v>34</v>
      </c>
      <c r="T1075" s="102"/>
      <c r="U1075" s="101"/>
      <c r="V1075" s="101" t="s">
        <v>34</v>
      </c>
      <c r="W1075" s="102"/>
      <c r="X1075" s="101"/>
      <c r="Y1075" s="101" t="s">
        <v>34</v>
      </c>
      <c r="Z1075" s="94" t="s">
        <v>34</v>
      </c>
      <c r="AA1075" s="111"/>
      <c r="AB1075" s="102" t="s">
        <v>34</v>
      </c>
      <c r="AC1075" s="112"/>
      <c r="AD1075" s="113"/>
      <c r="AE1075" s="94">
        <v>58.9486029</v>
      </c>
      <c r="AF1075" s="94" t="s">
        <v>34</v>
      </c>
      <c r="AG1075" s="134"/>
    </row>
    <row r="1076" spans="1:33" s="44" customFormat="1" ht="15" customHeight="1">
      <c r="A1076" s="60">
        <v>41974</v>
      </c>
      <c r="B1076" s="61" t="s">
        <v>595</v>
      </c>
      <c r="C1076" s="62" t="s">
        <v>29</v>
      </c>
      <c r="D1076" s="63" t="s">
        <v>30</v>
      </c>
      <c r="E1076" s="63" t="s">
        <v>31</v>
      </c>
      <c r="F1076" s="63" t="s">
        <v>37</v>
      </c>
      <c r="G1076" s="63" t="s">
        <v>140</v>
      </c>
      <c r="H1076" s="63" t="s">
        <v>34</v>
      </c>
      <c r="I1076" s="63" t="s">
        <v>34</v>
      </c>
      <c r="J1076" s="94">
        <f t="normal">IF(AE1076="-","-",(AE1076/AG1076)*$AI$1)</f>
        <v>628.4952</v>
      </c>
      <c r="K1076" s="94">
        <f t="normal">MAX(J1076:J1078)</f>
        <v>648.8316</v>
      </c>
      <c r="L1076" s="61">
        <f t="normal">IF(A1076=0,"",(K1076-K1077)/K1077)</f>
        <v>0.0675610839626831</v>
      </c>
      <c r="M1076" s="94">
        <f t="normal">IF(J1076="-","-",AVERAGE(J1076:J1078))</f>
        <v>628.3656</v>
      </c>
      <c r="N1076" s="94">
        <f t="normal">IF(AF1076="-","-",(AF1076/AG1076)*$AI$1)</f>
        <v>290.3904</v>
      </c>
      <c r="O1076" s="94">
        <f t="normal">MAX(N1076:N1078)</f>
        <v>304.3656</v>
      </c>
      <c r="P1076" s="61">
        <f t="normal">IF(A1076=0,"",(O1076-O1077)/O1077)</f>
        <v>0.0603506659643315</v>
      </c>
      <c r="Q1076" s="94">
        <f t="normal">IF(N1076="-","-",AVERAGE(N1076:N1078))</f>
        <v>293.9328</v>
      </c>
      <c r="R1076" s="61">
        <f t="normal">IF(Q1076="-","-",Q1076/M1076)</f>
        <v>0.467773538207693</v>
      </c>
      <c r="S1076" s="101">
        <v>94.6</v>
      </c>
      <c r="T1076" s="102">
        <f t="normal">AVERAGE(S1076:S1078)*10</f>
        <v>946.433333333333</v>
      </c>
      <c r="U1076" s="101">
        <f t="normal">((LARGE(S1076:S1078,1))-(SMALL(S1076:S1078,1)))/(((LARGE(S1076:S1078,1))+(SMALL(S1076:S1078,1)))/2)*100</f>
        <v>0.0950921865920053</v>
      </c>
      <c r="V1076" s="101">
        <f t="normal">100-Y1076</f>
        <v>99.99</v>
      </c>
      <c r="W1076" s="102">
        <f t="normal">AVERAGE(V1076:V1078)*10</f>
        <v>999.9</v>
      </c>
      <c r="X1076" s="101">
        <f t="normal">((LARGE(V1076:V1078,1))-(SMALL(V1076:V1078,1)))/(((LARGE(V1076:V1078,1))+(SMALL(V1076:V1078,1)))/2)*100</f>
        <v>0</v>
      </c>
      <c r="Y1076" s="101">
        <v>0.01</v>
      </c>
      <c r="Z1076" s="94" t="s">
        <v>34</v>
      </c>
      <c r="AA1076" s="111" t="str">
        <f t="normal">IF(Z1076="-","-",AVERAGE(Z1076:Z1078))</f>
        <v>-</v>
      </c>
      <c r="AB1076" s="102" t="s">
        <v>34</v>
      </c>
      <c r="AC1076" s="112" t="str">
        <f t="shared" ref="AC1076" si="386">IF(AB1076="-","-",AVERAGE(AB1076:AB1078))</f>
        <v>-</v>
      </c>
      <c r="AD1076" s="113"/>
      <c r="AE1076" s="94">
        <v>581.94</v>
      </c>
      <c r="AF1076" s="94">
        <v>268.88</v>
      </c>
      <c r="AG1076" s="134">
        <v>1</v>
      </c>
    </row>
    <row r="1077" spans="1:33" s="44" customFormat="1" customHeight="0">
      <c r="A1077" s="60"/>
      <c r="B1077" s="61" t="s">
        <v>595</v>
      </c>
      <c r="C1077" s="62"/>
      <c r="D1077" s="63"/>
      <c r="E1077" s="63"/>
      <c r="F1077" s="63"/>
      <c r="G1077" s="63"/>
      <c r="H1077" s="63"/>
      <c r="I1077" s="63"/>
      <c r="J1077" s="94">
        <f t="normal">IF(AE1077="-","-",(AE1077/AG1076)*$AI$1)</f>
        <v>607.77</v>
      </c>
      <c r="K1077" s="94">
        <f t="normal">MIN(J1076:J1078)</f>
        <v>607.77</v>
      </c>
      <c r="L1077" s="61"/>
      <c r="M1077" s="94"/>
      <c r="N1077" s="94">
        <f t="normal">IF(AF1077="-","-",(AF1077/AG1076)*$AI$1)</f>
        <v>304.3656</v>
      </c>
      <c r="O1077" s="94">
        <f t="normal">MIN(N1076:N1078)</f>
        <v>287.0424</v>
      </c>
      <c r="P1077" s="61"/>
      <c r="Q1077" s="94"/>
      <c r="R1077" s="61"/>
      <c r="S1077" s="101">
        <v>94.69</v>
      </c>
      <c r="T1077" s="102"/>
      <c r="U1077" s="101"/>
      <c r="V1077" s="101">
        <f t="normal">100-Y1077</f>
        <v>99.99</v>
      </c>
      <c r="W1077" s="102"/>
      <c r="X1077" s="101"/>
      <c r="Y1077" s="101">
        <v>0.01</v>
      </c>
      <c r="Z1077" s="94" t="s">
        <v>34</v>
      </c>
      <c r="AA1077" s="111"/>
      <c r="AB1077" s="102" t="s">
        <v>34</v>
      </c>
      <c r="AC1077" s="112"/>
      <c r="AD1077" s="113"/>
      <c r="AE1077" s="94">
        <v>562.75</v>
      </c>
      <c r="AF1077" s="94">
        <v>281.82</v>
      </c>
      <c r="AG1077" s="134"/>
    </row>
    <row r="1078" spans="1:33" s="44" customFormat="1" customHeight="0">
      <c r="A1078" s="60"/>
      <c r="B1078" s="61" t="s">
        <v>595</v>
      </c>
      <c r="C1078" s="62"/>
      <c r="D1078" s="63"/>
      <c r="E1078" s="63"/>
      <c r="F1078" s="63"/>
      <c r="G1078" s="63"/>
      <c r="H1078" s="63"/>
      <c r="I1078" s="63"/>
      <c r="J1078" s="94">
        <f t="normal">IF(AE1078="-","-",(AE1078/AG1076)*$AI$1)</f>
        <v>648.8316</v>
      </c>
      <c r="K1078" s="94"/>
      <c r="L1078" s="61"/>
      <c r="M1078" s="94"/>
      <c r="N1078" s="94">
        <f t="normal">IF(AF1078="-","-",(AF1078/AG1076)*$AI$1)</f>
        <v>287.0424</v>
      </c>
      <c r="O1078" s="94"/>
      <c r="P1078" s="61"/>
      <c r="Q1078" s="94"/>
      <c r="R1078" s="61"/>
      <c r="S1078" s="101">
        <v>94.64</v>
      </c>
      <c r="T1078" s="102"/>
      <c r="U1078" s="101"/>
      <c r="V1078" s="101">
        <f t="normal">100-Y1078</f>
        <v>99.99</v>
      </c>
      <c r="W1078" s="102"/>
      <c r="X1078" s="101"/>
      <c r="Y1078" s="101">
        <v>0.01</v>
      </c>
      <c r="Z1078" s="94" t="s">
        <v>34</v>
      </c>
      <c r="AA1078" s="111"/>
      <c r="AB1078" s="102" t="s">
        <v>34</v>
      </c>
      <c r="AC1078" s="112"/>
      <c r="AD1078" s="113"/>
      <c r="AE1078" s="94">
        <v>600.77</v>
      </c>
      <c r="AF1078" s="94">
        <v>265.78</v>
      </c>
      <c r="AG1078" s="134"/>
    </row>
    <row r="1079" spans="1:33" ht="15" customHeight="1">
      <c r="A1079" s="70">
        <v>41974</v>
      </c>
      <c r="B1079" s="71" t="s">
        <v>596</v>
      </c>
      <c r="C1079" s="80" t="s">
        <v>29</v>
      </c>
      <c r="D1079" s="12" t="s">
        <v>100</v>
      </c>
      <c r="E1079" s="12" t="s">
        <v>101</v>
      </c>
      <c r="F1079" s="6" t="s">
        <v>119</v>
      </c>
      <c r="G1079" s="6" t="s">
        <v>133</v>
      </c>
      <c r="H1079" s="12" t="s">
        <v>34</v>
      </c>
      <c r="I1079" s="6" t="s">
        <v>597</v>
      </c>
      <c r="J1079" s="97">
        <f t="normal">IF(AE1079="-","-",(AE1079/AG1079)*$AI$1)</f>
        <v>387.5364</v>
      </c>
      <c r="K1079" s="97">
        <f t="normal">MAX(J1079:J1081)</f>
        <v>422.5824</v>
      </c>
      <c r="L1079" s="71">
        <f t="normal">IF(A1079=0,"",(K1079-K1080)/K1080)</f>
        <v>0.09043279547418</v>
      </c>
      <c r="M1079" s="97">
        <f t="normal">IF(J1079="-","-",AVERAGE(J1079:J1081))</f>
        <v>402.3</v>
      </c>
      <c r="N1079" s="97">
        <f t="normal">IF(AF1079="-","-",(AF1079/AG1079)*$AI$1)</f>
        <v>213.2568</v>
      </c>
      <c r="O1079" s="97">
        <f t="normal">MAX(N1079:N1081)</f>
        <v>250.3656</v>
      </c>
      <c r="P1079" s="71">
        <f t="normal">IF(A1079=0,"",(O1079-O1080)/O1080)</f>
        <v>0.174009926060974</v>
      </c>
      <c r="Q1079" s="97">
        <f t="normal">IF(N1079="-","-",AVERAGE(N1079:N1081))</f>
        <v>231.1236</v>
      </c>
      <c r="R1079" s="71">
        <f t="normal">IF(Q1079="-","-",Q1079/M1079)</f>
        <v>0.574505592841163</v>
      </c>
      <c r="S1079" s="103">
        <v>90.3</v>
      </c>
      <c r="T1079" s="104">
        <f t="normal">AVERAGE(S1079:S1081)*10</f>
        <v>902.566666666667</v>
      </c>
      <c r="U1079" s="103">
        <f t="normal">((LARGE(S1079:S1081,1))-(SMALL(S1079:S1081,1)))/(((LARGE(S1079:S1081,1))+(SMALL(S1079:S1081,1)))/2)*100</f>
        <v>0.121890409440966</v>
      </c>
      <c r="V1079" s="103">
        <f t="shared" si="384"/>
        <v>90.39</v>
      </c>
      <c r="W1079" s="104">
        <f t="normal">AVERAGE(V1079:V1081)*10</f>
        <v>899.3</v>
      </c>
      <c r="X1079" s="103">
        <f t="normal">((LARGE(V1079:V1081,1))-(SMALL(V1079:V1081,1)))/(((LARGE(V1079:V1081,1))+(SMALL(V1079:V1081,1)))/2)*100</f>
        <v>1.0230179028133</v>
      </c>
      <c r="Y1079" s="103">
        <v>9.61</v>
      </c>
      <c r="Z1079" s="97" t="s">
        <v>34</v>
      </c>
      <c r="AA1079" s="23" t="str">
        <f t="normal">IF(Z1079="-","-",AVERAGE(Z1079:Z1081))</f>
        <v>-</v>
      </c>
      <c r="AB1079" s="104" t="s">
        <v>34</v>
      </c>
      <c r="AC1079" s="24" t="str">
        <f t="shared" ref="AC1079" si="387">IF(AB1079="-","-",AVERAGE(AB1079:AB1081))</f>
        <v>-</v>
      </c>
      <c r="AE1079" s="114">
        <v>358.83</v>
      </c>
      <c r="AF1079" s="114">
        <v>197.46</v>
      </c>
      <c r="AG1079" s="135">
        <v>1</v>
      </c>
    </row>
    <row r="1080" spans="1:33">
      <c r="A1080" s="70"/>
      <c r="B1080" s="71" t="s">
        <v>596</v>
      </c>
      <c r="C1080" s="82"/>
      <c r="D1080" s="14"/>
      <c r="E1080" s="14"/>
      <c r="F1080" s="6"/>
      <c r="G1080" s="6"/>
      <c r="H1080" s="14"/>
      <c r="I1080" s="6"/>
      <c r="J1080" s="97">
        <f t="normal">IF(AE1080="-","-",(AE1080/AG1079)*$AI$1)</f>
        <v>396.7812</v>
      </c>
      <c r="K1080" s="97">
        <f t="normal">MIN(J1079:J1081)</f>
        <v>387.5364</v>
      </c>
      <c r="L1080" s="71"/>
      <c r="M1080" s="97"/>
      <c r="N1080" s="97">
        <f t="normal">IF(AF1080="-","-",(AF1080/AG1079)*$AI$1)</f>
        <v>250.3656</v>
      </c>
      <c r="O1080" s="97">
        <f t="normal">MIN(N1079:N1081)</f>
        <v>213.2568</v>
      </c>
      <c r="P1080" s="71"/>
      <c r="Q1080" s="97"/>
      <c r="R1080" s="71"/>
      <c r="S1080" s="103">
        <v>90.19</v>
      </c>
      <c r="T1080" s="104"/>
      <c r="U1080" s="103"/>
      <c r="V1080" s="103">
        <f t="shared" si="384"/>
        <v>89.93</v>
      </c>
      <c r="W1080" s="104"/>
      <c r="X1080" s="103"/>
      <c r="Y1080" s="103">
        <v>10.07</v>
      </c>
      <c r="Z1080" s="97" t="s">
        <v>34</v>
      </c>
      <c r="AA1080" s="23"/>
      <c r="AB1080" s="104" t="s">
        <v>34</v>
      </c>
      <c r="AC1080" s="24"/>
      <c r="AE1080" s="114">
        <v>367.39</v>
      </c>
      <c r="AF1080" s="114">
        <v>231.82</v>
      </c>
      <c r="AG1080" s="135"/>
    </row>
    <row r="1081" spans="1:33">
      <c r="A1081" s="70"/>
      <c r="B1081" s="71" t="s">
        <v>596</v>
      </c>
      <c r="C1081" s="84"/>
      <c r="D1081" s="17"/>
      <c r="E1081" s="17"/>
      <c r="F1081" s="6"/>
      <c r="G1081" s="6"/>
      <c r="H1081" s="17"/>
      <c r="I1081" s="6"/>
      <c r="J1081" s="97">
        <f t="normal">IF(AE1081="-","-",(AE1081/AG1079)*$AI$1)</f>
        <v>422.5824</v>
      </c>
      <c r="K1081" s="97"/>
      <c r="L1081" s="71"/>
      <c r="M1081" s="97"/>
      <c r="N1081" s="97">
        <f t="normal">IF(AF1081="-","-",(AF1081/AG1079)*$AI$1)</f>
        <v>229.7484</v>
      </c>
      <c r="O1081" s="97"/>
      <c r="P1081" s="71"/>
      <c r="Q1081" s="97"/>
      <c r="R1081" s="71"/>
      <c r="S1081" s="103">
        <v>90.28</v>
      </c>
      <c r="T1081" s="104"/>
      <c r="U1081" s="103"/>
      <c r="V1081" s="103">
        <f t="shared" si="384"/>
        <v>89.47</v>
      </c>
      <c r="W1081" s="104"/>
      <c r="X1081" s="103"/>
      <c r="Y1081" s="103">
        <v>10.53</v>
      </c>
      <c r="Z1081" s="97" t="s">
        <v>34</v>
      </c>
      <c r="AA1081" s="23"/>
      <c r="AB1081" s="104" t="s">
        <v>34</v>
      </c>
      <c r="AC1081" s="24"/>
      <c r="AE1081" s="114">
        <v>391.28</v>
      </c>
      <c r="AF1081" s="114">
        <v>212.73</v>
      </c>
      <c r="AG1081" s="135"/>
    </row>
    <row r="1082" spans="1:33" ht="15" customHeight="1">
      <c r="A1082" s="70">
        <v>41974</v>
      </c>
      <c r="B1082" s="71" t="s">
        <v>598</v>
      </c>
      <c r="C1082" s="80" t="s">
        <v>29</v>
      </c>
      <c r="D1082" s="12" t="s">
        <v>100</v>
      </c>
      <c r="E1082" s="12" t="s">
        <v>101</v>
      </c>
      <c r="F1082" s="6" t="s">
        <v>119</v>
      </c>
      <c r="G1082" s="6" t="s">
        <v>133</v>
      </c>
      <c r="H1082" s="12" t="s">
        <v>34</v>
      </c>
      <c r="I1082" s="6" t="s">
        <v>599</v>
      </c>
      <c r="J1082" s="97">
        <f t="normal">IF(AE1082="-","-",(AE1082/AG1082)*$AI$1)</f>
        <v>319.5504</v>
      </c>
      <c r="K1082" s="97">
        <f t="normal">MAX(J1082:J1084)</f>
        <v>359.208</v>
      </c>
      <c r="L1082" s="71">
        <f t="normal">IF(A1082=0,"",(K1082-K1083)/K1083)</f>
        <v>0.148599647753566</v>
      </c>
      <c r="M1082" s="97">
        <f t="normal">IF(J1082="-","-",AVERAGE(J1082:J1084))</f>
        <v>330.498</v>
      </c>
      <c r="N1082" s="97">
        <f t="normal">IF(AF1082="-","-",(AF1082/AG1082)*$AI$1)</f>
        <v>173.2104</v>
      </c>
      <c r="O1082" s="97">
        <f t="normal">MAX(N1082:N1084)</f>
        <v>197.8128</v>
      </c>
      <c r="P1082" s="71">
        <f t="normal">IF(A1082=0,"",(O1082-O1083)/O1083)</f>
        <v>0.163363821138211</v>
      </c>
      <c r="Q1082" s="97">
        <f t="normal">IF(N1082="-","-",AVERAGE(N1082:N1084))</f>
        <v>180.3528</v>
      </c>
      <c r="R1082" s="71">
        <f t="normal">IF(Q1082="-","-",Q1082/M1082)</f>
        <v>0.545700125265508</v>
      </c>
      <c r="S1082" s="103">
        <v>90.3</v>
      </c>
      <c r="T1082" s="104">
        <f t="normal">AVERAGE(S1082:S1084)*10</f>
        <v>902.566666666667</v>
      </c>
      <c r="U1082" s="103">
        <f t="normal">((LARGE(S1082:S1084,1))-(SMALL(S1082:S1084,1)))/(((LARGE(S1082:S1084,1))+(SMALL(S1082:S1084,1)))/2)*100</f>
        <v>0.121890409440966</v>
      </c>
      <c r="V1082" s="103">
        <f t="shared" ref="V1082:V1119" si="388">100-Y1082</f>
        <v>90.39</v>
      </c>
      <c r="W1082" s="104">
        <f t="normal">AVERAGE(V1082:V1084)*10</f>
        <v>899.3</v>
      </c>
      <c r="X1082" s="103">
        <f t="normal">((LARGE(V1082:V1084,1))-(SMALL(V1082:V1084,1)))/(((LARGE(V1082:V1084,1))+(SMALL(V1082:V1084,1)))/2)*100</f>
        <v>1.0230179028133</v>
      </c>
      <c r="Y1082" s="103">
        <v>9.61</v>
      </c>
      <c r="Z1082" s="97" t="s">
        <v>34</v>
      </c>
      <c r="AA1082" s="23" t="str">
        <f t="normal">IF(Z1082="-","-",AVERAGE(Z1082:Z1084))</f>
        <v>-</v>
      </c>
      <c r="AB1082" s="104" t="s">
        <v>34</v>
      </c>
      <c r="AC1082" s="24" t="str">
        <f t="shared" ref="AC1082" si="389">IF(AB1082="-","-",AVERAGE(AB1082:AB1084))</f>
        <v>-</v>
      </c>
      <c r="AE1082" s="114">
        <v>295.88</v>
      </c>
      <c r="AF1082" s="114">
        <v>160.38</v>
      </c>
      <c r="AG1082" s="135">
        <v>1</v>
      </c>
    </row>
    <row r="1083" spans="1:33">
      <c r="A1083" s="70"/>
      <c r="B1083" s="71" t="s">
        <v>598</v>
      </c>
      <c r="C1083" s="82"/>
      <c r="D1083" s="14"/>
      <c r="E1083" s="14"/>
      <c r="F1083" s="6"/>
      <c r="G1083" s="6"/>
      <c r="H1083" s="14"/>
      <c r="I1083" s="6"/>
      <c r="J1083" s="97">
        <f t="normal">IF(AE1083="-","-",(AE1083/AG1082)*$AI$1)</f>
        <v>359.208</v>
      </c>
      <c r="K1083" s="97">
        <f t="normal">MIN(J1082:J1084)</f>
        <v>312.7356</v>
      </c>
      <c r="L1083" s="71"/>
      <c r="M1083" s="97"/>
      <c r="N1083" s="97">
        <f t="normal">IF(AF1083="-","-",(AF1083/AG1082)*$AI$1)</f>
        <v>197.8128</v>
      </c>
      <c r="O1083" s="97">
        <f t="normal">MIN(N1082:N1084)</f>
        <v>170.0352</v>
      </c>
      <c r="P1083" s="71"/>
      <c r="Q1083" s="97"/>
      <c r="R1083" s="71"/>
      <c r="S1083" s="103">
        <v>90.19</v>
      </c>
      <c r="T1083" s="104"/>
      <c r="U1083" s="103"/>
      <c r="V1083" s="103">
        <f t="shared" si="388"/>
        <v>89.93</v>
      </c>
      <c r="W1083" s="104"/>
      <c r="X1083" s="103"/>
      <c r="Y1083" s="103">
        <v>10.07</v>
      </c>
      <c r="Z1083" s="97" t="s">
        <v>34</v>
      </c>
      <c r="AA1083" s="23"/>
      <c r="AB1083" s="104" t="s">
        <v>34</v>
      </c>
      <c r="AC1083" s="24"/>
      <c r="AE1083" s="114">
        <v>332.6</v>
      </c>
      <c r="AF1083" s="114">
        <v>183.16</v>
      </c>
      <c r="AG1083" s="135"/>
    </row>
    <row r="1084" spans="1:33">
      <c r="A1084" s="70"/>
      <c r="B1084" s="71" t="s">
        <v>598</v>
      </c>
      <c r="C1084" s="84"/>
      <c r="D1084" s="17"/>
      <c r="E1084" s="17"/>
      <c r="F1084" s="6"/>
      <c r="G1084" s="6"/>
      <c r="H1084" s="17"/>
      <c r="I1084" s="6"/>
      <c r="J1084" s="97">
        <f t="normal">IF(AE1084="-","-",(AE1084/AG1082)*$AI$1)</f>
        <v>312.7356</v>
      </c>
      <c r="K1084" s="97"/>
      <c r="L1084" s="71"/>
      <c r="M1084" s="97"/>
      <c r="N1084" s="97">
        <f t="normal">IF(AF1084="-","-",(AF1084/AG1082)*$AI$1)</f>
        <v>170.0352</v>
      </c>
      <c r="O1084" s="97"/>
      <c r="P1084" s="71"/>
      <c r="Q1084" s="97"/>
      <c r="R1084" s="71"/>
      <c r="S1084" s="103">
        <v>90.28</v>
      </c>
      <c r="T1084" s="104"/>
      <c r="U1084" s="103"/>
      <c r="V1084" s="103">
        <f t="shared" si="388"/>
        <v>89.47</v>
      </c>
      <c r="W1084" s="104"/>
      <c r="X1084" s="103"/>
      <c r="Y1084" s="103">
        <v>10.53</v>
      </c>
      <c r="Z1084" s="97" t="s">
        <v>34</v>
      </c>
      <c r="AA1084" s="23"/>
      <c r="AB1084" s="104" t="s">
        <v>34</v>
      </c>
      <c r="AC1084" s="24"/>
      <c r="AE1084" s="114">
        <v>289.57</v>
      </c>
      <c r="AF1084" s="114">
        <v>157.44</v>
      </c>
      <c r="AG1084" s="135"/>
    </row>
    <row r="1085" spans="1:33" s="44" customFormat="1" ht="15" customHeight="1">
      <c r="A1085" s="60">
        <v>41955</v>
      </c>
      <c r="B1085" s="61" t="s">
        <v>600</v>
      </c>
      <c r="C1085" s="62" t="s">
        <v>29</v>
      </c>
      <c r="D1085" s="63" t="s">
        <v>30</v>
      </c>
      <c r="E1085" s="63" t="s">
        <v>31</v>
      </c>
      <c r="F1085" s="63" t="s">
        <v>32</v>
      </c>
      <c r="G1085" s="63" t="s">
        <v>33</v>
      </c>
      <c r="H1085" s="63" t="s">
        <v>34</v>
      </c>
      <c r="I1085" s="63" t="s">
        <v>34</v>
      </c>
      <c r="J1085" s="94">
        <f t="normal">IF(AE1085="-","-",(AE1085/AG1085)*$AI$1)</f>
        <v>55.877663268</v>
      </c>
      <c r="K1085" s="94">
        <f t="normal">MAX(J1085:J1087)</f>
        <v>61.29041418</v>
      </c>
      <c r="L1085" s="61">
        <f t="normal">IF(A1085=0,"",(K1085-K1086)/K1086)</f>
        <v>0.0968678823600658</v>
      </c>
      <c r="M1085" s="94">
        <f t="normal">IF(J1085="-","-",AVERAGE(J1085:J1087))</f>
        <v>58.85221122</v>
      </c>
      <c r="N1085" s="94" t="str">
        <f t="normal">IF(AF1085="-","-",(AF1085/AG1085)*$AI$1)</f>
        <v>-</v>
      </c>
      <c r="O1085" s="94">
        <f t="normal">MAX(N1085:N1087)</f>
        <v>0</v>
      </c>
      <c r="P1085" s="61" t="e">
        <v>#DIV/0!</v>
      </c>
      <c r="Q1085" s="94" t="str">
        <f t="normal">IF(N1085="-","-",AVERAGE(N1085:N1087))</f>
        <v>-</v>
      </c>
      <c r="R1085" s="61" t="str">
        <f t="normal">IF(Q1085="-","-",Q1085/M1085)</f>
        <v>-</v>
      </c>
      <c r="S1085" s="101">
        <v>2.89</v>
      </c>
      <c r="T1085" s="102">
        <f t="normal">AVERAGE(S1085:S1087)*10</f>
        <v>29.2</v>
      </c>
      <c r="U1085" s="101">
        <f t="normal">((LARGE(S1085:S1087,1))-(SMALL(S1085:S1087,1)))/(((LARGE(S1085:S1087,1))+(SMALL(S1085:S1087,1)))/2)*100</f>
        <v>1.71526586620926</v>
      </c>
      <c r="V1085" s="101">
        <f t="shared" si="388"/>
        <v>64.14</v>
      </c>
      <c r="W1085" s="102">
        <f t="normal">AVERAGE(V1085:V1087)*10</f>
        <v>642.833333333333</v>
      </c>
      <c r="X1085" s="101">
        <f t="normal">((LARGE(V1085:V1087,1))-(SMALL(V1085:V1087,1)))/(((LARGE(V1085:V1087,1))+(SMALL(V1085:V1087,1)))/2)*100</f>
        <v>0.466635557629487</v>
      </c>
      <c r="Y1085" s="101">
        <v>35.86</v>
      </c>
      <c r="Z1085" s="94" t="s">
        <v>34</v>
      </c>
      <c r="AA1085" s="111" t="str">
        <f t="normal">IF(Z1085="-","-",AVERAGE(Z1085:Z1087))</f>
        <v>-</v>
      </c>
      <c r="AB1085" s="102" t="s">
        <v>34</v>
      </c>
      <c r="AC1085" s="112" t="str">
        <f t="shared" ref="AC1085" si="390">IF(AB1085="-","-",AVERAGE(AB1085:AB1087))</f>
        <v>-</v>
      </c>
      <c r="AD1085" s="113"/>
      <c r="AE1085" s="94">
        <v>51.7385771</v>
      </c>
      <c r="AF1085" s="94" t="s">
        <v>34</v>
      </c>
      <c r="AG1085" s="134">
        <v>1</v>
      </c>
    </row>
    <row r="1086" spans="1:33" s="44" customFormat="1" customHeight="0">
      <c r="A1086" s="60"/>
      <c r="B1086" s="61" t="s">
        <v>600</v>
      </c>
      <c r="C1086" s="62"/>
      <c r="D1086" s="63"/>
      <c r="E1086" s="63"/>
      <c r="F1086" s="63"/>
      <c r="G1086" s="63"/>
      <c r="H1086" s="63"/>
      <c r="I1086" s="63"/>
      <c r="J1086" s="94">
        <f t="normal">IF(AE1086="-","-",(AE1086/AG1085)*$AI$1)</f>
        <v>59.388556212</v>
      </c>
      <c r="K1086" s="94">
        <f t="normal">MIN(J1085:J1087)</f>
        <v>55.877663268</v>
      </c>
      <c r="L1086" s="61"/>
      <c r="M1086" s="94"/>
      <c r="N1086" s="94" t="str">
        <f t="normal">IF(AF1086="-","-",(AF1086/AG1085)*$AI$1)</f>
        <v>-</v>
      </c>
      <c r="O1086" s="94">
        <f t="normal">MIN(N1085:N1087)</f>
        <v>0</v>
      </c>
      <c r="P1086" s="61"/>
      <c r="Q1086" s="94"/>
      <c r="R1086" s="61"/>
      <c r="S1086" s="101">
        <v>2.94</v>
      </c>
      <c r="T1086" s="102"/>
      <c r="U1086" s="101"/>
      <c r="V1086" s="101">
        <f t="shared" si="388"/>
        <v>64.44</v>
      </c>
      <c r="W1086" s="102"/>
      <c r="X1086" s="101"/>
      <c r="Y1086" s="101">
        <v>35.56</v>
      </c>
      <c r="Z1086" s="94" t="s">
        <v>34</v>
      </c>
      <c r="AA1086" s="111"/>
      <c r="AB1086" s="102" t="s">
        <v>34</v>
      </c>
      <c r="AC1086" s="112"/>
      <c r="AD1086" s="113"/>
      <c r="AE1086" s="94">
        <v>54.9894039</v>
      </c>
      <c r="AF1086" s="94" t="s">
        <v>34</v>
      </c>
      <c r="AG1086" s="134"/>
    </row>
    <row r="1087" spans="1:33" s="44" customFormat="1" customHeight="0">
      <c r="A1087" s="60"/>
      <c r="B1087" s="61" t="s">
        <v>600</v>
      </c>
      <c r="C1087" s="62"/>
      <c r="D1087" s="63"/>
      <c r="E1087" s="63"/>
      <c r="F1087" s="63"/>
      <c r="G1087" s="63"/>
      <c r="H1087" s="63"/>
      <c r="I1087" s="63"/>
      <c r="J1087" s="94">
        <f t="normal">IF(AE1087="-","-",(AE1087/AG1085)*$AI$1)</f>
        <v>61.29041418</v>
      </c>
      <c r="K1087" s="94"/>
      <c r="L1087" s="61"/>
      <c r="M1087" s="94"/>
      <c r="N1087" s="94" t="str">
        <f t="normal">IF(AF1087="-","-",(AF1087/AG1085)*$AI$1)</f>
        <v>-</v>
      </c>
      <c r="O1087" s="94"/>
      <c r="P1087" s="61"/>
      <c r="Q1087" s="94"/>
      <c r="R1087" s="61"/>
      <c r="S1087" s="101">
        <v>2.93</v>
      </c>
      <c r="T1087" s="102"/>
      <c r="U1087" s="101"/>
      <c r="V1087" s="101">
        <f t="shared" si="388"/>
        <v>64.27</v>
      </c>
      <c r="W1087" s="102"/>
      <c r="X1087" s="101"/>
      <c r="Y1087" s="101">
        <v>35.73</v>
      </c>
      <c r="Z1087" s="94" t="s">
        <v>34</v>
      </c>
      <c r="AA1087" s="111"/>
      <c r="AB1087" s="102" t="s">
        <v>34</v>
      </c>
      <c r="AC1087" s="112"/>
      <c r="AD1087" s="113"/>
      <c r="AE1087" s="94">
        <v>56.7503835</v>
      </c>
      <c r="AF1087" s="94" t="s">
        <v>34</v>
      </c>
      <c r="AG1087" s="134"/>
    </row>
    <row r="1088" spans="1:33" s="44" customFormat="1" ht="15" customHeight="1">
      <c r="A1088" s="60">
        <v>41955</v>
      </c>
      <c r="B1088" s="61" t="s">
        <v>601</v>
      </c>
      <c r="C1088" s="62" t="s">
        <v>29</v>
      </c>
      <c r="D1088" s="63" t="s">
        <v>30</v>
      </c>
      <c r="E1088" s="63" t="s">
        <v>31</v>
      </c>
      <c r="F1088" s="63" t="s">
        <v>37</v>
      </c>
      <c r="G1088" s="63" t="s">
        <v>140</v>
      </c>
      <c r="H1088" s="63" t="s">
        <v>34</v>
      </c>
      <c r="I1088" s="63" t="s">
        <v>34</v>
      </c>
      <c r="J1088" s="94">
        <f t="normal">IF(AE1088="-","-",(AE1088/AG1088)*$AI$1)</f>
        <v>675.972</v>
      </c>
      <c r="K1088" s="94">
        <f t="normal">MAX(J1088:J1090)</f>
        <v>688.23</v>
      </c>
      <c r="L1088" s="61">
        <f t="normal">IF(A1088=0,"",(K1088-K1089)/K1089)</f>
        <v>0.0181338872024286</v>
      </c>
      <c r="M1088" s="94">
        <f t="normal">IF(J1088="-","-",AVERAGE(J1088:J1090))</f>
        <v>680.9436</v>
      </c>
      <c r="N1088" s="94">
        <f t="normal">IF(AF1088="-","-",(AF1088/AG1088)*$AI$1)</f>
        <v>271.296</v>
      </c>
      <c r="O1088" s="94">
        <f t="normal">MAX(N1088:N1090)</f>
        <v>344.3796</v>
      </c>
      <c r="P1088" s="61">
        <f t="normal">IF(A1088=0,"",(O1088-O1089)/O1089)</f>
        <v>0.284988917993149</v>
      </c>
      <c r="Q1088" s="94">
        <f t="normal">IF(N1088="-","-",AVERAGE(N1088:N1090))</f>
        <v>294.5592</v>
      </c>
      <c r="R1088" s="61">
        <f t="normal">IF(Q1088="-","-",Q1088/M1088)</f>
        <v>0.432575032645875</v>
      </c>
      <c r="S1088" s="101">
        <v>94.6</v>
      </c>
      <c r="T1088" s="102">
        <f t="normal">AVERAGE(S1088:S1090)*10</f>
        <v>946.433333333333</v>
      </c>
      <c r="U1088" s="101">
        <f t="normal">((LARGE(S1088:S1090,1))-(SMALL(S1088:S1090,1)))/(((LARGE(S1088:S1090,1))+(SMALL(S1088:S1090,1)))/2)*100</f>
        <v>0.0950921865920053</v>
      </c>
      <c r="V1088" s="101">
        <f t="shared" si="388"/>
        <v>99.99</v>
      </c>
      <c r="W1088" s="102">
        <f t="normal">AVERAGE(V1088:V1090)*10</f>
        <v>999.9</v>
      </c>
      <c r="X1088" s="101">
        <f t="normal">((LARGE(V1088:V1090,1))-(SMALL(V1088:V1090,1)))/(((LARGE(V1088:V1090,1))+(SMALL(V1088:V1090,1)))/2)*100</f>
        <v>0</v>
      </c>
      <c r="Y1088" s="101">
        <v>0.01</v>
      </c>
      <c r="Z1088" s="94" t="s">
        <v>34</v>
      </c>
      <c r="AA1088" s="111" t="str">
        <f t="normal">IF(Z1088="-","-",AVERAGE(Z1088:Z1090))</f>
        <v>-</v>
      </c>
      <c r="AB1088" s="102" t="s">
        <v>34</v>
      </c>
      <c r="AC1088" s="112" t="str">
        <f t="shared" ref="AC1088" si="391">IF(AB1088="-","-",AVERAGE(AB1088:AB1090))</f>
        <v>-</v>
      </c>
      <c r="AD1088" s="113"/>
      <c r="AE1088" s="94">
        <v>625.9</v>
      </c>
      <c r="AF1088" s="94">
        <v>251.2</v>
      </c>
      <c r="AG1088" s="134">
        <v>1</v>
      </c>
    </row>
    <row r="1089" spans="1:33" s="44" customFormat="1" customHeight="0">
      <c r="A1089" s="60"/>
      <c r="B1089" s="61" t="s">
        <v>601</v>
      </c>
      <c r="C1089" s="62"/>
      <c r="D1089" s="63"/>
      <c r="E1089" s="63"/>
      <c r="F1089" s="63"/>
      <c r="G1089" s="63"/>
      <c r="H1089" s="63"/>
      <c r="I1089" s="63"/>
      <c r="J1089" s="94">
        <f t="normal">IF(AE1089="-","-",(AE1089/AG1088)*$AI$1)</f>
        <v>688.23</v>
      </c>
      <c r="K1089" s="94">
        <f t="normal">MIN(J1088:J1090)</f>
        <v>675.972</v>
      </c>
      <c r="L1089" s="61"/>
      <c r="M1089" s="94"/>
      <c r="N1089" s="94">
        <f t="normal">IF(AF1089="-","-",(AF1089/AG1088)*$AI$1)</f>
        <v>344.3796</v>
      </c>
      <c r="O1089" s="94">
        <f t="normal">MIN(N1088:N1090)</f>
        <v>268.002</v>
      </c>
      <c r="P1089" s="61"/>
      <c r="Q1089" s="94"/>
      <c r="R1089" s="61"/>
      <c r="S1089" s="101">
        <v>94.69</v>
      </c>
      <c r="T1089" s="102"/>
      <c r="U1089" s="101"/>
      <c r="V1089" s="101">
        <f t="shared" si="388"/>
        <v>99.99</v>
      </c>
      <c r="W1089" s="102"/>
      <c r="X1089" s="101"/>
      <c r="Y1089" s="101">
        <v>0.01</v>
      </c>
      <c r="Z1089" s="94" t="s">
        <v>34</v>
      </c>
      <c r="AA1089" s="111"/>
      <c r="AB1089" s="102" t="s">
        <v>34</v>
      </c>
      <c r="AC1089" s="112"/>
      <c r="AD1089" s="113"/>
      <c r="AE1089" s="94">
        <v>637.25</v>
      </c>
      <c r="AF1089" s="94">
        <v>318.87</v>
      </c>
      <c r="AG1089" s="134"/>
    </row>
    <row r="1090" spans="1:33" s="44" customFormat="1" customHeight="0">
      <c r="A1090" s="60"/>
      <c r="B1090" s="61" t="s">
        <v>601</v>
      </c>
      <c r="C1090" s="62"/>
      <c r="D1090" s="63"/>
      <c r="E1090" s="63"/>
      <c r="F1090" s="63"/>
      <c r="G1090" s="63"/>
      <c r="H1090" s="63"/>
      <c r="I1090" s="63"/>
      <c r="J1090" s="94">
        <f t="normal">IF(AE1090="-","-",(AE1090/AG1088)*$AI$1)</f>
        <v>678.6288</v>
      </c>
      <c r="K1090" s="94"/>
      <c r="L1090" s="61"/>
      <c r="M1090" s="94"/>
      <c r="N1090" s="94">
        <f t="normal">IF(AF1090="-","-",(AF1090/AG1088)*$AI$1)</f>
        <v>268.002</v>
      </c>
      <c r="O1090" s="94"/>
      <c r="P1090" s="61"/>
      <c r="Q1090" s="94"/>
      <c r="R1090" s="61"/>
      <c r="S1090" s="101">
        <v>94.64</v>
      </c>
      <c r="T1090" s="102"/>
      <c r="U1090" s="101"/>
      <c r="V1090" s="101">
        <f t="shared" si="388"/>
        <v>99.99</v>
      </c>
      <c r="W1090" s="102"/>
      <c r="X1090" s="101"/>
      <c r="Y1090" s="101">
        <v>0.01</v>
      </c>
      <c r="Z1090" s="94" t="s">
        <v>34</v>
      </c>
      <c r="AA1090" s="111"/>
      <c r="AB1090" s="102" t="s">
        <v>34</v>
      </c>
      <c r="AC1090" s="112"/>
      <c r="AD1090" s="113"/>
      <c r="AE1090" s="94">
        <v>628.36</v>
      </c>
      <c r="AF1090" s="94">
        <v>248.15</v>
      </c>
      <c r="AG1090" s="134"/>
    </row>
    <row r="1091" spans="1:33">
      <c r="A1091" s="70">
        <v>41955</v>
      </c>
      <c r="B1091" s="71" t="s">
        <v>602</v>
      </c>
      <c r="C1091" s="80" t="s">
        <v>29</v>
      </c>
      <c r="D1091" s="12" t="s">
        <v>100</v>
      </c>
      <c r="E1091" s="12" t="s">
        <v>101</v>
      </c>
      <c r="F1091" s="6" t="s">
        <v>119</v>
      </c>
      <c r="G1091" s="6" t="s">
        <v>133</v>
      </c>
      <c r="H1091" s="12" t="s">
        <v>34</v>
      </c>
      <c r="I1091" s="6" t="s">
        <v>603</v>
      </c>
      <c r="J1091" s="97">
        <f t="normal">IF(AE1091="-","-",(AE1091/AG1091)*$AI$1)</f>
        <v>316.1268</v>
      </c>
      <c r="K1091" s="97">
        <f t="normal">MAX(J1091:J1093)</f>
        <v>366.3468</v>
      </c>
      <c r="L1091" s="71">
        <f t="normal">IF(A1091=0,"",(K1091-K1092)/K1092)</f>
        <v>0.158860305421749</v>
      </c>
      <c r="M1091" s="97">
        <f t="normal">IF(J1091="-","-",AVERAGE(J1091:J1093))</f>
        <v>341.2368</v>
      </c>
      <c r="N1091" s="97">
        <f t="normal">IF(AF1091="-","-",(AF1091/AG1091)*$AI$1)</f>
        <v>131.8788</v>
      </c>
      <c r="O1091" s="97">
        <f t="normal">MAX(N1091:N1093)</f>
        <v>131.8788</v>
      </c>
      <c r="P1091" s="71">
        <f t="normal">IF(A1091=0,"",(O1091-O1092)/O1092)</f>
        <v>0.155250709555345</v>
      </c>
      <c r="Q1091" s="97">
        <f t="normal">IF(N1091="-","-",AVERAGE(N1091:N1093))</f>
        <v>123.0174</v>
      </c>
      <c r="R1091" s="71">
        <f t="normal">IF(Q1091="-","-",Q1091/M1091)</f>
        <v>0.360504494239777</v>
      </c>
      <c r="S1091" s="103">
        <v>90.3</v>
      </c>
      <c r="T1091" s="104">
        <f t="normal">AVERAGE(S1091:S1093)*10</f>
        <v>902.566666666667</v>
      </c>
      <c r="U1091" s="103">
        <f t="normal">((LARGE(S1091:S1093,1))-(SMALL(S1091:S1093,1)))/(((LARGE(S1091:S1093,1))+(SMALL(S1091:S1093,1)))/2)*100</f>
        <v>0.121890409440966</v>
      </c>
      <c r="V1091" s="103">
        <f t="shared" si="388"/>
        <v>90.39</v>
      </c>
      <c r="W1091" s="104">
        <f t="normal">AVERAGE(V1091:V1093)*10</f>
        <v>899.3</v>
      </c>
      <c r="X1091" s="103">
        <f t="normal">((LARGE(V1091:V1093,1))-(SMALL(V1091:V1093,1)))/(((LARGE(V1091:V1093,1))+(SMALL(V1091:V1093,1)))/2)*100</f>
        <v>1.0230179028133</v>
      </c>
      <c r="Y1091" s="103">
        <v>9.61</v>
      </c>
      <c r="Z1091" s="97" t="s">
        <v>34</v>
      </c>
      <c r="AA1091" s="23" t="str">
        <f t="normal">IF(Z1091="-","-",AVERAGE(Z1091:Z1093))</f>
        <v>-</v>
      </c>
      <c r="AB1091" s="104" t="s">
        <v>34</v>
      </c>
      <c r="AC1091" s="24" t="str">
        <f t="shared" ref="AC1091" si="392">IF(AB1091="-","-",AVERAGE(AB1091:AB1093))</f>
        <v>-</v>
      </c>
      <c r="AE1091" s="114">
        <v>292.71</v>
      </c>
      <c r="AF1091" s="114">
        <v>122.11</v>
      </c>
      <c r="AG1091" s="135">
        <v>1</v>
      </c>
    </row>
    <row r="1092" spans="1:33">
      <c r="A1092" s="70"/>
      <c r="B1092" s="71" t="s">
        <v>602</v>
      </c>
      <c r="C1092" s="82"/>
      <c r="D1092" s="14"/>
      <c r="E1092" s="14"/>
      <c r="F1092" s="6"/>
      <c r="G1092" s="6"/>
      <c r="H1092" s="14"/>
      <c r="I1092" s="6"/>
      <c r="J1092" s="97">
        <f t="normal">IF(AE1092="-","-",(AE1092/AG1091)*$AI$1)</f>
        <v>366.3468</v>
      </c>
      <c r="K1092" s="97">
        <f t="normal">MIN(J1091:J1093)</f>
        <v>316.1268</v>
      </c>
      <c r="L1092" s="71"/>
      <c r="M1092" s="97"/>
      <c r="N1092" s="97">
        <f t="normal">IF(AF1092="-","-",(AF1092/AG1091)*$AI$1)</f>
        <v>114.156</v>
      </c>
      <c r="O1092" s="97">
        <f t="normal">MIN(N1091:N1093)</f>
        <v>114.156</v>
      </c>
      <c r="P1092" s="71"/>
      <c r="Q1092" s="97"/>
      <c r="R1092" s="71"/>
      <c r="S1092" s="103">
        <v>90.19</v>
      </c>
      <c r="T1092" s="104"/>
      <c r="U1092" s="103"/>
      <c r="V1092" s="103">
        <f t="shared" si="388"/>
        <v>89.93</v>
      </c>
      <c r="W1092" s="104"/>
      <c r="X1092" s="103"/>
      <c r="Y1092" s="103">
        <v>10.07</v>
      </c>
      <c r="Z1092" s="97" t="s">
        <v>34</v>
      </c>
      <c r="AA1092" s="23"/>
      <c r="AB1092" s="104" t="s">
        <v>34</v>
      </c>
      <c r="AC1092" s="24"/>
      <c r="AE1092" s="114">
        <v>339.21</v>
      </c>
      <c r="AF1092" s="114">
        <v>105.7</v>
      </c>
      <c r="AG1092" s="135"/>
    </row>
    <row r="1093" spans="1:33">
      <c r="A1093" s="70"/>
      <c r="B1093" s="71" t="s">
        <v>602</v>
      </c>
      <c r="C1093" s="84"/>
      <c r="D1093" s="17"/>
      <c r="E1093" s="17"/>
      <c r="F1093" s="6"/>
      <c r="G1093" s="6"/>
      <c r="H1093" s="17"/>
      <c r="I1093" s="6"/>
      <c r="J1093" s="97" t="str">
        <f t="normal">IF(AE1093="-","-",(AE1093/AG1091)*$AI$1)</f>
        <v>-</v>
      </c>
      <c r="K1093" s="97"/>
      <c r="L1093" s="71"/>
      <c r="M1093" s="97"/>
      <c r="N1093" s="97" t="str">
        <f t="normal">IF(AF1093="-","-",(AF1093/AG1091)*$AI$1)</f>
        <v>-</v>
      </c>
      <c r="O1093" s="97"/>
      <c r="P1093" s="71"/>
      <c r="Q1093" s="97"/>
      <c r="R1093" s="71"/>
      <c r="S1093" s="103">
        <v>90.28</v>
      </c>
      <c r="T1093" s="104"/>
      <c r="U1093" s="103"/>
      <c r="V1093" s="103">
        <f t="shared" si="388"/>
        <v>89.47</v>
      </c>
      <c r="W1093" s="104"/>
      <c r="X1093" s="103"/>
      <c r="Y1093" s="103">
        <v>10.53</v>
      </c>
      <c r="Z1093" s="97" t="s">
        <v>34</v>
      </c>
      <c r="AA1093" s="23"/>
      <c r="AB1093" s="104" t="s">
        <v>34</v>
      </c>
      <c r="AC1093" s="24"/>
      <c r="AE1093" s="114" t="s">
        <v>34</v>
      </c>
      <c r="AF1093" s="114" t="s">
        <v>34</v>
      </c>
      <c r="AG1093" s="135"/>
    </row>
    <row r="1094" spans="1:33" s="44" customFormat="1" ht="15" customHeight="1">
      <c r="A1094" s="60">
        <v>41953</v>
      </c>
      <c r="B1094" s="61" t="s">
        <v>604</v>
      </c>
      <c r="C1094" s="62" t="s">
        <v>29</v>
      </c>
      <c r="D1094" s="63" t="s">
        <v>30</v>
      </c>
      <c r="E1094" s="63" t="s">
        <v>31</v>
      </c>
      <c r="F1094" s="63" t="s">
        <v>32</v>
      </c>
      <c r="G1094" s="63" t="s">
        <v>33</v>
      </c>
      <c r="H1094" s="63" t="s">
        <v>34</v>
      </c>
      <c r="I1094" s="63" t="s">
        <v>34</v>
      </c>
      <c r="J1094" s="94">
        <f t="normal">IF(AE1094="-","-",(AE1094/AG1094)*$AI$1)</f>
        <v>57.414290508</v>
      </c>
      <c r="K1094" s="94">
        <f t="normal">MAX(J1094:J1096)</f>
        <v>60.22396332</v>
      </c>
      <c r="L1094" s="61">
        <f t="normal">IF(A1094=0,"",(K1094-K1095)/K1095)</f>
        <v>0.0489368202086987</v>
      </c>
      <c r="M1094" s="94">
        <f t="normal">IF(J1094="-","-",AVERAGE(J1094:J1096))</f>
        <v>58.583553048</v>
      </c>
      <c r="N1094" s="94" t="str">
        <f t="normal">IF(AF1094="-","-",(AF1094/AG1094)*$AI$1)</f>
        <v>-</v>
      </c>
      <c r="O1094" s="94">
        <f t="normal">MAX(N1094:N1096)</f>
        <v>0</v>
      </c>
      <c r="P1094" s="61" t="e">
        <v>#DIV/0!</v>
      </c>
      <c r="Q1094" s="94" t="str">
        <f t="normal">IF(N1094="-","-",AVERAGE(N1094:N1096))</f>
        <v>-</v>
      </c>
      <c r="R1094" s="61" t="str">
        <f t="normal">IF(Q1094="-","-",Q1094/M1094)</f>
        <v>-</v>
      </c>
      <c r="S1094" s="101">
        <v>3.29</v>
      </c>
      <c r="T1094" s="102">
        <f t="normal">AVERAGE(S1094:S1096)*10</f>
        <v>32.6333333333333</v>
      </c>
      <c r="U1094" s="101">
        <f t="normal">((LARGE(S1094:S1096,1))-(SMALL(S1094:S1096,1)))/(((LARGE(S1094:S1096,1))+(SMALL(S1094:S1096,1)))/2)*100</f>
        <v>1.53139356814701</v>
      </c>
      <c r="V1094" s="101">
        <f t="shared" si="388"/>
        <v>64.99</v>
      </c>
      <c r="W1094" s="102">
        <f t="normal">AVERAGE(V1094:V1096)*10</f>
        <v>646.333333333333</v>
      </c>
      <c r="X1094" s="101">
        <f t="normal">((LARGE(V1094:V1096,1))-(SMALL(V1094:V1096,1)))/(((LARGE(V1094:V1096,1))+(SMALL(V1094:V1096,1)))/2)*100</f>
        <v>1.11403373046573</v>
      </c>
      <c r="Y1094" s="101">
        <v>35.01</v>
      </c>
      <c r="Z1094" s="94" t="s">
        <v>34</v>
      </c>
      <c r="AA1094" s="111" t="str">
        <f t="normal">IF(Z1094="-","-",AVERAGE(Z1094:Z1096))</f>
        <v>-</v>
      </c>
      <c r="AB1094" s="102" t="s">
        <v>34</v>
      </c>
      <c r="AC1094" s="112" t="str">
        <f t="shared" ref="AC1094" si="393">IF(AB1094="-","-",AVERAGE(AB1094:AB1096))</f>
        <v>-</v>
      </c>
      <c r="AD1094" s="113"/>
      <c r="AE1094" s="94">
        <v>53.1613801</v>
      </c>
      <c r="AF1094" s="94" t="s">
        <v>34</v>
      </c>
      <c r="AG1094" s="134">
        <v>1</v>
      </c>
    </row>
    <row r="1095" spans="1:33" s="44" customFormat="1" customHeight="0">
      <c r="A1095" s="60"/>
      <c r="B1095" s="61" t="s">
        <v>604</v>
      </c>
      <c r="C1095" s="62"/>
      <c r="D1095" s="63"/>
      <c r="E1095" s="63"/>
      <c r="F1095" s="63"/>
      <c r="G1095" s="63"/>
      <c r="H1095" s="63"/>
      <c r="I1095" s="63"/>
      <c r="J1095" s="94">
        <f t="normal">IF(AE1095="-","-",(AE1095/AG1094)*$AI$1)</f>
        <v>60.22396332</v>
      </c>
      <c r="K1095" s="94">
        <f t="normal">MIN(J1094:J1096)</f>
        <v>57.414290508</v>
      </c>
      <c r="L1095" s="61"/>
      <c r="M1095" s="94"/>
      <c r="N1095" s="94" t="str">
        <f t="normal">IF(AF1095="-","-",(AF1095/AG1094)*$AI$1)</f>
        <v>-</v>
      </c>
      <c r="O1095" s="94">
        <f t="normal">MIN(N1094:N1096)</f>
        <v>0</v>
      </c>
      <c r="P1095" s="61"/>
      <c r="Q1095" s="94"/>
      <c r="R1095" s="61"/>
      <c r="S1095" s="101">
        <v>3.24</v>
      </c>
      <c r="T1095" s="102"/>
      <c r="U1095" s="101"/>
      <c r="V1095" s="101">
        <f t="shared" si="388"/>
        <v>64.64</v>
      </c>
      <c r="W1095" s="102"/>
      <c r="X1095" s="101"/>
      <c r="Y1095" s="101">
        <v>35.36</v>
      </c>
      <c r="Z1095" s="94" t="s">
        <v>34</v>
      </c>
      <c r="AA1095" s="111"/>
      <c r="AB1095" s="102" t="s">
        <v>34</v>
      </c>
      <c r="AC1095" s="112"/>
      <c r="AD1095" s="113"/>
      <c r="AE1095" s="94">
        <v>55.762929</v>
      </c>
      <c r="AF1095" s="94" t="s">
        <v>34</v>
      </c>
      <c r="AG1095" s="134"/>
    </row>
    <row r="1096" spans="1:33" s="44" customFormat="1" customHeight="0">
      <c r="A1096" s="60"/>
      <c r="B1096" s="61" t="s">
        <v>604</v>
      </c>
      <c r="C1096" s="62"/>
      <c r="D1096" s="63"/>
      <c r="E1096" s="63"/>
      <c r="F1096" s="63"/>
      <c r="G1096" s="63"/>
      <c r="H1096" s="63"/>
      <c r="I1096" s="63"/>
      <c r="J1096" s="94">
        <f t="normal">IF(AE1096="-","-",(AE1096/AG1094)*$AI$1)</f>
        <v>58.112405316</v>
      </c>
      <c r="K1096" s="94"/>
      <c r="L1096" s="61"/>
      <c r="M1096" s="94"/>
      <c r="N1096" s="94" t="str">
        <f t="normal">IF(AF1096="-","-",(AF1096/AG1094)*$AI$1)</f>
        <v>-</v>
      </c>
      <c r="O1096" s="94"/>
      <c r="P1096" s="61"/>
      <c r="Q1096" s="94"/>
      <c r="R1096" s="61"/>
      <c r="S1096" s="101">
        <v>3.26</v>
      </c>
      <c r="T1096" s="102"/>
      <c r="U1096" s="101"/>
      <c r="V1096" s="101">
        <f t="shared" si="388"/>
        <v>64.27</v>
      </c>
      <c r="W1096" s="102"/>
      <c r="X1096" s="101"/>
      <c r="Y1096" s="101">
        <v>35.73</v>
      </c>
      <c r="Z1096" s="94" t="s">
        <v>34</v>
      </c>
      <c r="AA1096" s="111"/>
      <c r="AB1096" s="102" t="s">
        <v>34</v>
      </c>
      <c r="AC1096" s="112"/>
      <c r="AD1096" s="113"/>
      <c r="AE1096" s="94">
        <v>53.8077827</v>
      </c>
      <c r="AF1096" s="94" t="s">
        <v>34</v>
      </c>
      <c r="AG1096" s="134"/>
    </row>
    <row r="1097" spans="1:33" s="44" customFormat="1" ht="15" customHeight="1">
      <c r="A1097" s="60">
        <v>41953</v>
      </c>
      <c r="B1097" s="61" t="s">
        <v>605</v>
      </c>
      <c r="C1097" s="62" t="s">
        <v>29</v>
      </c>
      <c r="D1097" s="63" t="s">
        <v>30</v>
      </c>
      <c r="E1097" s="63" t="s">
        <v>31</v>
      </c>
      <c r="F1097" s="63" t="s">
        <v>32</v>
      </c>
      <c r="G1097" s="63" t="s">
        <v>33</v>
      </c>
      <c r="H1097" s="63" t="s">
        <v>34</v>
      </c>
      <c r="I1097" s="63" t="s">
        <v>34</v>
      </c>
      <c r="J1097" s="94">
        <f t="normal">IF(AE1097="-","-",(AE1097/AG1097)*$AI$1)</f>
        <v>46.226788452</v>
      </c>
      <c r="K1097" s="94">
        <f t="normal">MAX(J1097:J1099)</f>
        <v>46.226788452</v>
      </c>
      <c r="L1097" s="61">
        <f t="normal">IF(A1097=0,"",(K1097-K1098)/K1098)</f>
        <v>0</v>
      </c>
      <c r="M1097" s="94">
        <f t="normal">IF(J1097="-","-",AVERAGE(J1097:J1099))</f>
        <v>46.226788452</v>
      </c>
      <c r="N1097" s="94" t="str">
        <f t="normal">IF(AF1097="-","-",(AF1097/AG1097)*$AI$1)</f>
        <v>-</v>
      </c>
      <c r="O1097" s="94">
        <f t="normal">MAX(N1097:N1099)</f>
        <v>0</v>
      </c>
      <c r="P1097" s="61" t="e">
        <v>#DIV/0!</v>
      </c>
      <c r="Q1097" s="94" t="str">
        <f t="normal">IF(N1097="-","-",AVERAGE(N1097:N1099))</f>
        <v>-</v>
      </c>
      <c r="R1097" s="61" t="str">
        <f t="normal">IF(Q1097="-","-",Q1097/M1097)</f>
        <v>-</v>
      </c>
      <c r="S1097" s="101">
        <v>3.29</v>
      </c>
      <c r="T1097" s="102">
        <f t="normal">AVERAGE(S1097:S1099)*10</f>
        <v>32.6333333333333</v>
      </c>
      <c r="U1097" s="101">
        <f t="normal">((LARGE(S1097:S1099,1))-(SMALL(S1097:S1099,1)))/(((LARGE(S1097:S1099,1))+(SMALL(S1097:S1099,1)))/2)*100</f>
        <v>1.53139356814701</v>
      </c>
      <c r="V1097" s="101">
        <f t="shared" si="388"/>
        <v>64.99</v>
      </c>
      <c r="W1097" s="102">
        <f t="normal">AVERAGE(V1097:V1099)*10</f>
        <v>646.333333333333</v>
      </c>
      <c r="X1097" s="101">
        <f t="normal">((LARGE(V1097:V1099,1))-(SMALL(V1097:V1099,1)))/(((LARGE(V1097:V1099,1))+(SMALL(V1097:V1099,1)))/2)*100</f>
        <v>1.11403373046573</v>
      </c>
      <c r="Y1097" s="101">
        <v>35.01</v>
      </c>
      <c r="Z1097" s="94" t="s">
        <v>34</v>
      </c>
      <c r="AA1097" s="111" t="str">
        <f t="normal">IF(Z1097="-","-",AVERAGE(Z1097:Z1099))</f>
        <v>-</v>
      </c>
      <c r="AB1097" s="102" t="s">
        <v>34</v>
      </c>
      <c r="AC1097" s="112" t="str">
        <f t="shared" ref="AC1097" si="394">IF(AB1097="-","-",AVERAGE(AB1097:AB1099))</f>
        <v>-</v>
      </c>
      <c r="AD1097" s="113"/>
      <c r="AE1097" s="94">
        <v>42.8025819</v>
      </c>
      <c r="AF1097" s="94" t="s">
        <v>34</v>
      </c>
      <c r="AG1097" s="134">
        <v>1</v>
      </c>
    </row>
    <row r="1098" spans="1:33" s="44" customFormat="1" customHeight="0">
      <c r="A1098" s="60"/>
      <c r="B1098" s="61" t="s">
        <v>605</v>
      </c>
      <c r="C1098" s="62"/>
      <c r="D1098" s="63"/>
      <c r="E1098" s="63"/>
      <c r="F1098" s="63"/>
      <c r="G1098" s="63"/>
      <c r="H1098" s="63"/>
      <c r="I1098" s="63"/>
      <c r="J1098" s="94">
        <f t="normal">IF(AE1098="-","-",(AE1098/AG1097)*$AI$1)</f>
        <v>46.226788452</v>
      </c>
      <c r="K1098" s="94">
        <f t="normal">MIN(J1097:J1099)</f>
        <v>46.226788452</v>
      </c>
      <c r="L1098" s="61"/>
      <c r="M1098" s="94"/>
      <c r="N1098" s="94" t="str">
        <f t="normal">IF(AF1098="-","-",(AF1098/AG1097)*$AI$1)</f>
        <v>-</v>
      </c>
      <c r="O1098" s="94">
        <f t="normal">MIN(N1097:N1099)</f>
        <v>0</v>
      </c>
      <c r="P1098" s="61"/>
      <c r="Q1098" s="94"/>
      <c r="R1098" s="61"/>
      <c r="S1098" s="101">
        <v>3.24</v>
      </c>
      <c r="T1098" s="102"/>
      <c r="U1098" s="101"/>
      <c r="V1098" s="101">
        <f t="shared" si="388"/>
        <v>64.64</v>
      </c>
      <c r="W1098" s="102"/>
      <c r="X1098" s="101"/>
      <c r="Y1098" s="101">
        <v>35.36</v>
      </c>
      <c r="Z1098" s="94" t="s">
        <v>34</v>
      </c>
      <c r="AA1098" s="111"/>
      <c r="AB1098" s="102" t="s">
        <v>34</v>
      </c>
      <c r="AC1098" s="112"/>
      <c r="AD1098" s="113"/>
      <c r="AE1098" s="94">
        <v>42.8025819</v>
      </c>
      <c r="AF1098" s="94" t="s">
        <v>34</v>
      </c>
      <c r="AG1098" s="134"/>
    </row>
    <row r="1099" spans="1:33" s="44" customFormat="1" customHeight="0">
      <c r="A1099" s="60"/>
      <c r="B1099" s="61" t="s">
        <v>605</v>
      </c>
      <c r="C1099" s="62"/>
      <c r="D1099" s="63"/>
      <c r="E1099" s="63"/>
      <c r="F1099" s="63"/>
      <c r="G1099" s="63"/>
      <c r="H1099" s="63"/>
      <c r="I1099" s="63"/>
      <c r="J1099" s="94">
        <f t="normal">IF(AE1099="-","-",(AE1099/AG1097)*$AI$1)</f>
        <v>46.226788452</v>
      </c>
      <c r="K1099" s="94"/>
      <c r="L1099" s="61"/>
      <c r="M1099" s="94"/>
      <c r="N1099" s="94" t="str">
        <f t="normal">IF(AF1099="-","-",(AF1099/AG1097)*$AI$1)</f>
        <v>-</v>
      </c>
      <c r="O1099" s="94"/>
      <c r="P1099" s="61"/>
      <c r="Q1099" s="94"/>
      <c r="R1099" s="61"/>
      <c r="S1099" s="101">
        <v>3.26</v>
      </c>
      <c r="T1099" s="102"/>
      <c r="U1099" s="101"/>
      <c r="V1099" s="101">
        <f t="shared" si="388"/>
        <v>64.27</v>
      </c>
      <c r="W1099" s="102"/>
      <c r="X1099" s="101"/>
      <c r="Y1099" s="101">
        <v>35.73</v>
      </c>
      <c r="Z1099" s="94" t="s">
        <v>34</v>
      </c>
      <c r="AA1099" s="111"/>
      <c r="AB1099" s="102" t="s">
        <v>34</v>
      </c>
      <c r="AC1099" s="112"/>
      <c r="AD1099" s="113"/>
      <c r="AE1099" s="94">
        <v>42.8025819</v>
      </c>
      <c r="AF1099" s="94" t="s">
        <v>34</v>
      </c>
      <c r="AG1099" s="134"/>
    </row>
    <row r="1100" spans="1:33" s="44" customFormat="1" ht="15" customHeight="1">
      <c r="A1100" s="60">
        <v>41953</v>
      </c>
      <c r="B1100" s="61" t="s">
        <v>606</v>
      </c>
      <c r="C1100" s="62" t="s">
        <v>29</v>
      </c>
      <c r="D1100" s="63" t="s">
        <v>30</v>
      </c>
      <c r="E1100" s="63" t="s">
        <v>31</v>
      </c>
      <c r="F1100" s="63" t="s">
        <v>37</v>
      </c>
      <c r="G1100" s="63" t="s">
        <v>140</v>
      </c>
      <c r="H1100" s="63" t="s">
        <v>34</v>
      </c>
      <c r="I1100" s="63" t="s">
        <v>34</v>
      </c>
      <c r="J1100" s="94">
        <f t="normal">IF(AE1100="-","-",(AE1100/AG1100)*$AI$1)</f>
        <v>701.4492</v>
      </c>
      <c r="K1100" s="94">
        <f t="normal">MAX(J1100:J1102)</f>
        <v>738.6552</v>
      </c>
      <c r="L1100" s="61">
        <f t="normal">IF(A1100=0,"",(K1100-K1101)/K1101)</f>
        <v>0.0589273549266118</v>
      </c>
      <c r="M1100" s="94">
        <f t="normal">IF(J1100="-","-",AVERAGE(J1100:J1102))</f>
        <v>712.5516</v>
      </c>
      <c r="N1100" s="94">
        <f t="normal">IF(AF1100="-","-",(AF1100/AG1100)*$AI$1)</f>
        <v>320.706</v>
      </c>
      <c r="O1100" s="94">
        <f t="normal">MAX(N1100:N1102)</f>
        <v>320.706</v>
      </c>
      <c r="P1100" s="61">
        <f t="normal">IF(A1100=0,"",(O1100-O1101)/O1101)</f>
        <v>0.0359684621825286</v>
      </c>
      <c r="Q1100" s="94">
        <f t="normal">IF(N1100="-","-",AVERAGE(N1100:N1102))</f>
        <v>315.6768</v>
      </c>
      <c r="R1100" s="61">
        <f t="normal">IF(Q1100="-","-",Q1100/M1100)</f>
        <v>0.4430230736974</v>
      </c>
      <c r="S1100" s="101">
        <v>94.6</v>
      </c>
      <c r="T1100" s="102">
        <f t="normal">AVERAGE(S1100:S1102)*10</f>
        <v>946.433333333333</v>
      </c>
      <c r="U1100" s="101">
        <f t="normal">((LARGE(S1100:S1102,1))-(SMALL(S1100:S1102,1)))/(((LARGE(S1100:S1102,1))+(SMALL(S1100:S1102,1)))/2)*100</f>
        <v>0.0950921865920053</v>
      </c>
      <c r="V1100" s="101">
        <f t="shared" si="388"/>
        <v>99.99</v>
      </c>
      <c r="W1100" s="102">
        <f t="normal">AVERAGE(V1100:V1102)*10</f>
        <v>999.9</v>
      </c>
      <c r="X1100" s="101">
        <f t="normal">((LARGE(V1100:V1102,1))-(SMALL(V1100:V1102,1)))/(((LARGE(V1100:V1102,1))+(SMALL(V1100:V1102,1)))/2)*100</f>
        <v>0</v>
      </c>
      <c r="Y1100" s="101">
        <v>0.01</v>
      </c>
      <c r="Z1100" s="94" t="s">
        <v>34</v>
      </c>
      <c r="AA1100" s="111" t="str">
        <f t="normal">IF(Z1100="-","-",AVERAGE(Z1100:Z1102))</f>
        <v>-</v>
      </c>
      <c r="AB1100" s="102" t="s">
        <v>34</v>
      </c>
      <c r="AC1100" s="112" t="str">
        <f t="shared" ref="AC1100" si="395">IF(AB1100="-","-",AVERAGE(AB1100:AB1102))</f>
        <v>-</v>
      </c>
      <c r="AD1100" s="113"/>
      <c r="AE1100" s="94">
        <v>649.49</v>
      </c>
      <c r="AF1100" s="94">
        <v>296.95</v>
      </c>
      <c r="AG1100" s="134">
        <v>1</v>
      </c>
    </row>
    <row r="1101" spans="1:33" s="44" customFormat="1" customHeight="0">
      <c r="A1101" s="60"/>
      <c r="B1101" s="61" t="s">
        <v>606</v>
      </c>
      <c r="C1101" s="62"/>
      <c r="D1101" s="63"/>
      <c r="E1101" s="63"/>
      <c r="F1101" s="63"/>
      <c r="G1101" s="63"/>
      <c r="H1101" s="63"/>
      <c r="I1101" s="63"/>
      <c r="J1101" s="94">
        <f t="normal">IF(AE1101="-","-",(AE1101/AG1100)*$AI$1)</f>
        <v>738.6552</v>
      </c>
      <c r="K1101" s="94">
        <f t="normal">MIN(J1100:J1102)</f>
        <v>697.5504</v>
      </c>
      <c r="L1101" s="61"/>
      <c r="M1101" s="94"/>
      <c r="N1101" s="94">
        <f t="normal">IF(AF1101="-","-",(AF1101/AG1100)*$AI$1)</f>
        <v>309.5712</v>
      </c>
      <c r="O1101" s="94">
        <f t="normal">MIN(N1100:N1102)</f>
        <v>309.5712</v>
      </c>
      <c r="P1101" s="61"/>
      <c r="Q1101" s="94"/>
      <c r="R1101" s="61"/>
      <c r="S1101" s="101">
        <v>94.69</v>
      </c>
      <c r="T1101" s="102"/>
      <c r="U1101" s="101"/>
      <c r="V1101" s="101">
        <f t="shared" si="388"/>
        <v>99.99</v>
      </c>
      <c r="W1101" s="102"/>
      <c r="X1101" s="101"/>
      <c r="Y1101" s="101">
        <v>0.01</v>
      </c>
      <c r="Z1101" s="94" t="s">
        <v>34</v>
      </c>
      <c r="AA1101" s="111"/>
      <c r="AB1101" s="102" t="s">
        <v>34</v>
      </c>
      <c r="AC1101" s="112"/>
      <c r="AD1101" s="113"/>
      <c r="AE1101" s="94">
        <v>683.94</v>
      </c>
      <c r="AF1101" s="94">
        <v>286.64</v>
      </c>
      <c r="AG1101" s="134"/>
    </row>
    <row r="1102" spans="1:33" s="44" customFormat="1" customHeight="0">
      <c r="A1102" s="60"/>
      <c r="B1102" s="61" t="s">
        <v>606</v>
      </c>
      <c r="C1102" s="62"/>
      <c r="D1102" s="63"/>
      <c r="E1102" s="63"/>
      <c r="F1102" s="63"/>
      <c r="G1102" s="63"/>
      <c r="H1102" s="63"/>
      <c r="I1102" s="63"/>
      <c r="J1102" s="94">
        <f t="normal">IF(AE1102="-","-",(AE1102/AG1100)*$AI$1)</f>
        <v>697.5504</v>
      </c>
      <c r="K1102" s="94"/>
      <c r="L1102" s="61"/>
      <c r="M1102" s="94"/>
      <c r="N1102" s="94">
        <f t="normal">IF(AF1102="-","-",(AF1102/AG1100)*$AI$1)</f>
        <v>316.7532</v>
      </c>
      <c r="O1102" s="94"/>
      <c r="P1102" s="61"/>
      <c r="Q1102" s="94"/>
      <c r="R1102" s="61"/>
      <c r="S1102" s="101">
        <v>94.64</v>
      </c>
      <c r="T1102" s="102"/>
      <c r="U1102" s="101"/>
      <c r="V1102" s="101">
        <f t="shared" si="388"/>
        <v>99.99</v>
      </c>
      <c r="W1102" s="102"/>
      <c r="X1102" s="101"/>
      <c r="Y1102" s="101">
        <v>0.01</v>
      </c>
      <c r="Z1102" s="94" t="s">
        <v>34</v>
      </c>
      <c r="AA1102" s="111"/>
      <c r="AB1102" s="102" t="s">
        <v>34</v>
      </c>
      <c r="AC1102" s="112"/>
      <c r="AD1102" s="113"/>
      <c r="AE1102" s="94">
        <v>645.88</v>
      </c>
      <c r="AF1102" s="94">
        <v>293.29</v>
      </c>
      <c r="AG1102" s="134"/>
    </row>
    <row r="1103" spans="1:33" s="44" customFormat="1" ht="15" customHeight="1">
      <c r="A1103" s="60">
        <v>41953</v>
      </c>
      <c r="B1103" s="61" t="s">
        <v>607</v>
      </c>
      <c r="C1103" s="62" t="s">
        <v>29</v>
      </c>
      <c r="D1103" s="63" t="s">
        <v>30</v>
      </c>
      <c r="E1103" s="63" t="s">
        <v>31</v>
      </c>
      <c r="F1103" s="63" t="s">
        <v>37</v>
      </c>
      <c r="G1103" s="63" t="s">
        <v>140</v>
      </c>
      <c r="H1103" s="63" t="s">
        <v>34</v>
      </c>
      <c r="I1103" s="63" t="s">
        <v>608</v>
      </c>
      <c r="J1103" s="94">
        <f t="normal">IF(AE1103="-","-",(AE1103/AG1103)*$AI$1)</f>
        <v>691.5996</v>
      </c>
      <c r="K1103" s="94">
        <f t="normal">MAX(J1103:J1105)</f>
        <v>708.9336</v>
      </c>
      <c r="L1103" s="61">
        <f t="normal">IF(A1103=0,"",(K1103-K1104)/K1104)</f>
        <v>0.0250636350859658</v>
      </c>
      <c r="M1103" s="94">
        <f t="normal">IF(J1103="-","-",AVERAGE(J1103:J1105))</f>
        <v>700.7148</v>
      </c>
      <c r="N1103" s="94">
        <f t="normal">IF(AF1103="-","-",(AF1103/AG1103)*$AI$1)</f>
        <v>330.2748</v>
      </c>
      <c r="O1103" s="94">
        <f t="normal">MAX(N1103:N1105)</f>
        <v>330.2748</v>
      </c>
      <c r="P1103" s="61">
        <f t="normal">IF(A1103=0,"",(O1103-O1104)/O1104)</f>
        <v>0.0859344483505556</v>
      </c>
      <c r="Q1103" s="94">
        <f t="normal">IF(N1103="-","-",AVERAGE(N1103:N1105))</f>
        <v>320.3784</v>
      </c>
      <c r="R1103" s="61">
        <f t="normal">IF(Q1103="-","-",Q1103/M1103)</f>
        <v>0.457216545162169</v>
      </c>
      <c r="S1103" s="101">
        <v>94.6</v>
      </c>
      <c r="T1103" s="102">
        <f t="normal">AVERAGE(S1103:S1105)*10</f>
        <v>946.433333333333</v>
      </c>
      <c r="U1103" s="101">
        <f t="normal">((LARGE(S1103:S1105,1))-(SMALL(S1103:S1105,1)))/(((LARGE(S1103:S1105,1))+(SMALL(S1103:S1105,1)))/2)*100</f>
        <v>0.0950921865920053</v>
      </c>
      <c r="V1103" s="101">
        <f t="shared" ref="V1103:V1108" si="396">100-Y1103</f>
        <v>99.99</v>
      </c>
      <c r="W1103" s="102">
        <f t="normal">AVERAGE(V1103:V1105)*10</f>
        <v>999.9</v>
      </c>
      <c r="X1103" s="101">
        <f t="normal">((LARGE(V1103:V1105,1))-(SMALL(V1103:V1105,1)))/(((LARGE(V1103:V1105,1))+(SMALL(V1103:V1105,1)))/2)*100</f>
        <v>0</v>
      </c>
      <c r="Y1103" s="101">
        <v>0.01</v>
      </c>
      <c r="Z1103" s="94" t="s">
        <v>34</v>
      </c>
      <c r="AA1103" s="111" t="str">
        <f t="normal">IF(Z1103="-","-",AVERAGE(Z1103:Z1105))</f>
        <v>-</v>
      </c>
      <c r="AB1103" s="102" t="s">
        <v>34</v>
      </c>
      <c r="AC1103" s="112" t="str">
        <f t="shared" ref="AC1103" si="397">IF(AB1103="-","-",AVERAGE(AB1103:AB1105))</f>
        <v>-</v>
      </c>
      <c r="AD1103" s="113"/>
      <c r="AE1103" s="94">
        <v>640.37</v>
      </c>
      <c r="AF1103" s="94">
        <v>305.81</v>
      </c>
      <c r="AG1103" s="134">
        <v>1</v>
      </c>
    </row>
    <row r="1104" spans="1:33" s="44" customFormat="1" customHeight="0">
      <c r="A1104" s="60"/>
      <c r="B1104" s="61" t="s">
        <v>607</v>
      </c>
      <c r="C1104" s="62"/>
      <c r="D1104" s="63"/>
      <c r="E1104" s="63"/>
      <c r="F1104" s="63"/>
      <c r="G1104" s="63"/>
      <c r="H1104" s="63"/>
      <c r="I1104" s="63"/>
      <c r="J1104" s="94">
        <f t="normal">IF(AE1104="-","-",(AE1104/AG1103)*$AI$1)</f>
        <v>708.9336</v>
      </c>
      <c r="K1104" s="94">
        <f t="normal">MIN(J1103:J1105)</f>
        <v>691.5996</v>
      </c>
      <c r="L1104" s="61"/>
      <c r="M1104" s="94"/>
      <c r="N1104" s="94">
        <f t="normal">IF(AF1104="-","-",(AF1104/AG1103)*$AI$1)</f>
        <v>326.7216</v>
      </c>
      <c r="O1104" s="94">
        <f t="normal">MIN(N1103:N1105)</f>
        <v>304.1388</v>
      </c>
      <c r="P1104" s="61"/>
      <c r="Q1104" s="94"/>
      <c r="R1104" s="61"/>
      <c r="S1104" s="101">
        <v>94.69</v>
      </c>
      <c r="T1104" s="102"/>
      <c r="U1104" s="101"/>
      <c r="V1104" s="101">
        <f t="shared" si="396"/>
        <v>99.99</v>
      </c>
      <c r="W1104" s="102"/>
      <c r="X1104" s="101"/>
      <c r="Y1104" s="101">
        <v>0.01</v>
      </c>
      <c r="Z1104" s="94" t="s">
        <v>34</v>
      </c>
      <c r="AA1104" s="111"/>
      <c r="AB1104" s="102" t="s">
        <v>34</v>
      </c>
      <c r="AC1104" s="112"/>
      <c r="AD1104" s="113"/>
      <c r="AE1104" s="94">
        <v>656.42</v>
      </c>
      <c r="AF1104" s="94">
        <v>302.52</v>
      </c>
      <c r="AG1104" s="134"/>
    </row>
    <row r="1105" spans="1:33" s="44" customFormat="1" customHeight="0">
      <c r="A1105" s="60"/>
      <c r="B1105" s="61" t="s">
        <v>607</v>
      </c>
      <c r="C1105" s="62"/>
      <c r="D1105" s="63"/>
      <c r="E1105" s="63"/>
      <c r="F1105" s="63"/>
      <c r="G1105" s="63"/>
      <c r="H1105" s="63"/>
      <c r="I1105" s="63"/>
      <c r="J1105" s="94">
        <f t="normal">IF(AE1105="-","-",(AE1105/AG1103)*$AI$1)</f>
        <v>701.6112</v>
      </c>
      <c r="K1105" s="94"/>
      <c r="L1105" s="61"/>
      <c r="M1105" s="94"/>
      <c r="N1105" s="94">
        <f t="normal">IF(AF1105="-","-",(AF1105/AG1103)*$AI$1)</f>
        <v>304.1388</v>
      </c>
      <c r="O1105" s="94"/>
      <c r="P1105" s="61"/>
      <c r="Q1105" s="94"/>
      <c r="R1105" s="61"/>
      <c r="S1105" s="101">
        <v>94.64</v>
      </c>
      <c r="T1105" s="102"/>
      <c r="U1105" s="101"/>
      <c r="V1105" s="101">
        <f t="shared" si="396"/>
        <v>99.99</v>
      </c>
      <c r="W1105" s="102"/>
      <c r="X1105" s="101"/>
      <c r="Y1105" s="101">
        <v>0.01</v>
      </c>
      <c r="Z1105" s="94" t="s">
        <v>34</v>
      </c>
      <c r="AA1105" s="111"/>
      <c r="AB1105" s="102" t="s">
        <v>34</v>
      </c>
      <c r="AC1105" s="112"/>
      <c r="AD1105" s="113"/>
      <c r="AE1105" s="94">
        <v>649.64</v>
      </c>
      <c r="AF1105" s="94">
        <v>281.61</v>
      </c>
      <c r="AG1105" s="134"/>
    </row>
    <row r="1106" spans="1:33" s="44" customFormat="1" ht="15" customHeight="1">
      <c r="A1106" s="60">
        <v>41953</v>
      </c>
      <c r="B1106" s="61" t="s">
        <v>609</v>
      </c>
      <c r="C1106" s="62" t="s">
        <v>29</v>
      </c>
      <c r="D1106" s="63" t="s">
        <v>30</v>
      </c>
      <c r="E1106" s="63" t="s">
        <v>31</v>
      </c>
      <c r="F1106" s="63" t="s">
        <v>37</v>
      </c>
      <c r="G1106" s="63" t="s">
        <v>140</v>
      </c>
      <c r="H1106" s="63" t="s">
        <v>34</v>
      </c>
      <c r="I1106" s="63" t="s">
        <v>610</v>
      </c>
      <c r="J1106" s="94">
        <f t="normal">IF(AE1106="-","-",(AE1106/AG1106)*$AI$1)</f>
        <v>472.9644</v>
      </c>
      <c r="K1106" s="94">
        <f t="normal">MAX(J1106:J1108)</f>
        <v>472.9644</v>
      </c>
      <c r="L1106" s="61">
        <f t="normal">IF(A1106=0,"",(K1106-K1107)/K1107)</f>
        <v>0</v>
      </c>
      <c r="M1106" s="94">
        <f t="normal">IF(J1106="-","-",AVERAGE(J1106:J1108))</f>
        <v>472.9644</v>
      </c>
      <c r="N1106" s="94" t="str">
        <f t="normal">IF(AF1106="-","-",(AF1106/AG1106)*$AI$1)</f>
        <v>-</v>
      </c>
      <c r="O1106" s="94">
        <f t="normal">MAX(N1106:N1108)</f>
        <v>0</v>
      </c>
      <c r="P1106" s="61" t="e">
        <v>#DIV/0!</v>
      </c>
      <c r="Q1106" s="94" t="str">
        <f t="normal">IF(N1106="-","-",AVERAGE(N1106:N1108))</f>
        <v>-</v>
      </c>
      <c r="R1106" s="61" t="str">
        <f t="normal">IF(Q1106="-","-",Q1106/M1106)</f>
        <v>-</v>
      </c>
      <c r="S1106" s="101">
        <v>94.6</v>
      </c>
      <c r="T1106" s="102">
        <f t="normal">AVERAGE(S1106:S1108)*10</f>
        <v>946.433333333333</v>
      </c>
      <c r="U1106" s="101">
        <f t="normal">((LARGE(S1106:S1108,1))-(SMALL(S1106:S1108,1)))/(((LARGE(S1106:S1108,1))+(SMALL(S1106:S1108,1)))/2)*100</f>
        <v>0.0950921865920053</v>
      </c>
      <c r="V1106" s="101">
        <f t="shared" si="396"/>
        <v>99.99</v>
      </c>
      <c r="W1106" s="102">
        <f t="normal">AVERAGE(V1106:V1108)*10</f>
        <v>999.9</v>
      </c>
      <c r="X1106" s="101">
        <f t="normal">((LARGE(V1106:V1108,1))-(SMALL(V1106:V1108,1)))/(((LARGE(V1106:V1108,1))+(SMALL(V1106:V1108,1)))/2)*100</f>
        <v>0</v>
      </c>
      <c r="Y1106" s="101">
        <v>0.01</v>
      </c>
      <c r="Z1106" s="94" t="s">
        <v>34</v>
      </c>
      <c r="AA1106" s="111" t="str">
        <f t="normal">IF(Z1106="-","-",AVERAGE(Z1106:Z1108))</f>
        <v>-</v>
      </c>
      <c r="AB1106" s="102" t="s">
        <v>34</v>
      </c>
      <c r="AC1106" s="112" t="str">
        <f t="shared" ref="AC1106" si="398">IF(AB1106="-","-",AVERAGE(AB1106:AB1108))</f>
        <v>-</v>
      </c>
      <c r="AD1106" s="113"/>
      <c r="AE1106" s="94">
        <v>437.93</v>
      </c>
      <c r="AF1106" s="94" t="s">
        <v>34</v>
      </c>
      <c r="AG1106" s="134">
        <v>1</v>
      </c>
    </row>
    <row r="1107" spans="1:33" s="44" customFormat="1" customHeight="0">
      <c r="A1107" s="60"/>
      <c r="B1107" s="61" t="s">
        <v>609</v>
      </c>
      <c r="C1107" s="62"/>
      <c r="D1107" s="63"/>
      <c r="E1107" s="63"/>
      <c r="F1107" s="63"/>
      <c r="G1107" s="63"/>
      <c r="H1107" s="63"/>
      <c r="I1107" s="63"/>
      <c r="J1107" s="94" t="str">
        <f t="normal">IF(AE1107="-","-",(AE1107/AG1106)*$AI$1)</f>
        <v>-</v>
      </c>
      <c r="K1107" s="94">
        <f t="normal">MIN(J1106:J1108)</f>
        <v>472.9644</v>
      </c>
      <c r="L1107" s="61"/>
      <c r="M1107" s="94"/>
      <c r="N1107" s="94" t="str">
        <f t="normal">IF(AF1107="-","-",(AF1107/AG1106)*$AI$1)</f>
        <v>-</v>
      </c>
      <c r="O1107" s="94">
        <f t="normal">MIN(N1106:N1108)</f>
        <v>0</v>
      </c>
      <c r="P1107" s="61"/>
      <c r="Q1107" s="94"/>
      <c r="R1107" s="61"/>
      <c r="S1107" s="101">
        <v>94.69</v>
      </c>
      <c r="T1107" s="102"/>
      <c r="U1107" s="101"/>
      <c r="V1107" s="101">
        <f t="shared" si="396"/>
        <v>99.99</v>
      </c>
      <c r="W1107" s="102"/>
      <c r="X1107" s="101"/>
      <c r="Y1107" s="101">
        <v>0.01</v>
      </c>
      <c r="Z1107" s="94" t="s">
        <v>34</v>
      </c>
      <c r="AA1107" s="111"/>
      <c r="AB1107" s="102" t="s">
        <v>34</v>
      </c>
      <c r="AC1107" s="112"/>
      <c r="AD1107" s="113"/>
      <c r="AE1107" s="94" t="s">
        <v>34</v>
      </c>
      <c r="AF1107" s="94" t="s">
        <v>34</v>
      </c>
      <c r="AG1107" s="134"/>
    </row>
    <row r="1108" spans="1:33" s="44" customFormat="1" customHeight="0">
      <c r="A1108" s="60"/>
      <c r="B1108" s="61" t="s">
        <v>609</v>
      </c>
      <c r="C1108" s="62"/>
      <c r="D1108" s="63"/>
      <c r="E1108" s="63"/>
      <c r="F1108" s="63"/>
      <c r="G1108" s="63"/>
      <c r="H1108" s="63"/>
      <c r="I1108" s="63"/>
      <c r="J1108" s="94" t="str">
        <f t="normal">IF(AE1108="-","-",(AE1108/AG1106)*$AI$1)</f>
        <v>-</v>
      </c>
      <c r="K1108" s="94"/>
      <c r="L1108" s="61"/>
      <c r="M1108" s="94"/>
      <c r="N1108" s="94" t="str">
        <f t="normal">IF(AF1108="-","-",(AF1108/AG1106)*$AI$1)</f>
        <v>-</v>
      </c>
      <c r="O1108" s="94"/>
      <c r="P1108" s="61"/>
      <c r="Q1108" s="94"/>
      <c r="R1108" s="61"/>
      <c r="S1108" s="101">
        <v>94.64</v>
      </c>
      <c r="T1108" s="102"/>
      <c r="U1108" s="101"/>
      <c r="V1108" s="101">
        <f t="shared" si="396"/>
        <v>99.99</v>
      </c>
      <c r="W1108" s="102"/>
      <c r="X1108" s="101"/>
      <c r="Y1108" s="101">
        <v>0.01</v>
      </c>
      <c r="Z1108" s="94" t="s">
        <v>34</v>
      </c>
      <c r="AA1108" s="111"/>
      <c r="AB1108" s="102" t="s">
        <v>34</v>
      </c>
      <c r="AC1108" s="112"/>
      <c r="AD1108" s="113"/>
      <c r="AE1108" s="94" t="s">
        <v>34</v>
      </c>
      <c r="AF1108" s="94" t="s">
        <v>34</v>
      </c>
      <c r="AG1108" s="134"/>
    </row>
    <row r="1109" spans="1:33">
      <c r="A1109" s="79">
        <v>41953</v>
      </c>
      <c r="B1109" s="71">
        <v>177</v>
      </c>
      <c r="C1109" s="80" t="s">
        <v>29</v>
      </c>
      <c r="D1109" s="12" t="s">
        <v>41</v>
      </c>
      <c r="E1109" s="12" t="s">
        <v>74</v>
      </c>
      <c r="F1109" s="6" t="s">
        <v>234</v>
      </c>
      <c r="G1109" s="6" t="s">
        <v>305</v>
      </c>
      <c r="H1109" s="12" t="s">
        <v>34</v>
      </c>
      <c r="I1109" s="6" t="s">
        <v>34</v>
      </c>
      <c r="J1109" s="97">
        <f t="normal">IF(AE1109="-","-",(AE1109/AG1109)*$AI$1)</f>
        <v>234.792</v>
      </c>
      <c r="K1109" s="97">
        <f t="normal">MAX(J1109:J1111)</f>
        <v>247.212</v>
      </c>
      <c r="L1109" s="71">
        <f t="normal">IF(A1109=0,"",(K1109-K1110)/K1110)</f>
        <v>0.0562502884038577</v>
      </c>
      <c r="M1109" s="97">
        <f t="normal">IF(J1109="-","-",AVERAGE(J1109:J1111))</f>
        <v>238.6836</v>
      </c>
      <c r="N1109" s="97">
        <f t="normal">IF(AF1109="-","-",(AF1109/AG1109)*$AI$1)</f>
        <v>133.11</v>
      </c>
      <c r="O1109" s="97">
        <f t="normal">MAX(N1109:N1111)</f>
        <v>141.9228</v>
      </c>
      <c r="P1109" s="71">
        <f t="normal">IF(A1109=0,"",(O1109-O1110)/O1110)</f>
        <v>0.178882210460213</v>
      </c>
      <c r="Q1109" s="97">
        <f t="normal">IF(N1109="-","-",AVERAGE(N1109:N1111))</f>
        <v>131.8068</v>
      </c>
      <c r="R1109" s="71">
        <f t="normal">IF(Q1109="-","-",Q1109/M1109)</f>
        <v>0.552223948356737</v>
      </c>
      <c r="S1109" s="103">
        <v>81.84</v>
      </c>
      <c r="T1109" s="104">
        <f t="normal">AVERAGE(S1109:S1111)*10</f>
        <v>819.133333333333</v>
      </c>
      <c r="U1109" s="103">
        <f t="normal">((LARGE(S1109:S1111,1))-(SMALL(S1109:S1111,1)))/(((LARGE(S1109:S1111,1))+(SMALL(S1109:S1111,1)))/2)*100</f>
        <v>0.146520146520135</v>
      </c>
      <c r="V1109" s="103">
        <f t="shared" si="388"/>
        <v>71.18</v>
      </c>
      <c r="W1109" s="104">
        <f t="normal">AVERAGE(V1109:V1111)*10</f>
        <v>703.366666666667</v>
      </c>
      <c r="X1109" s="103">
        <f t="normal">((LARGE(V1109:V1111,1))-(SMALL(V1109:V1111,1)))/(((LARGE(V1109:V1111,1))+(SMALL(V1109:V1111,1)))/2)*100</f>
        <v>2.0723917672108</v>
      </c>
      <c r="Y1109" s="103">
        <v>28.82</v>
      </c>
      <c r="Z1109" s="97" t="s">
        <v>34</v>
      </c>
      <c r="AA1109" s="23" t="str">
        <f t="normal">IF(Z1109="-","-",AVERAGE(Z1109:Z1111))</f>
        <v>-</v>
      </c>
      <c r="AB1109" s="104" t="s">
        <v>34</v>
      </c>
      <c r="AC1109" s="24" t="str">
        <f t="shared" ref="AC1109" si="399">IF(AB1109="-","-",AVERAGE(AB1109:AB1111))</f>
        <v>-</v>
      </c>
      <c r="AE1109" s="114">
        <v>217.4</v>
      </c>
      <c r="AF1109" s="114">
        <v>123.25</v>
      </c>
      <c r="AG1109" s="135">
        <v>1</v>
      </c>
    </row>
    <row r="1110" spans="1:33">
      <c r="A1110" s="81"/>
      <c r="B1110" s="71">
        <v>177</v>
      </c>
      <c r="C1110" s="82"/>
      <c r="D1110" s="14"/>
      <c r="E1110" s="14"/>
      <c r="F1110" s="9"/>
      <c r="G1110" s="6"/>
      <c r="H1110" s="14"/>
      <c r="I1110" s="6"/>
      <c r="J1110" s="97">
        <f t="normal">IF(AE1110="-","-",(AE1110/AG1109)*$AI$1)</f>
        <v>234.0468</v>
      </c>
      <c r="K1110" s="97">
        <f t="normal">MIN(J1109:J1111)</f>
        <v>234.0468</v>
      </c>
      <c r="L1110" s="71"/>
      <c r="M1110" s="97"/>
      <c r="N1110" s="97">
        <f t="normal">IF(AF1110="-","-",(AF1110/AG1109)*$AI$1)</f>
        <v>120.3876</v>
      </c>
      <c r="O1110" s="97">
        <f t="normal">MIN(N1109:N1111)</f>
        <v>120.3876</v>
      </c>
      <c r="P1110" s="71"/>
      <c r="Q1110" s="97"/>
      <c r="R1110" s="71"/>
      <c r="S1110" s="103">
        <v>81.94</v>
      </c>
      <c r="T1110" s="104"/>
      <c r="U1110" s="103"/>
      <c r="V1110" s="103">
        <f t="shared" si="388"/>
        <v>69.72</v>
      </c>
      <c r="W1110" s="104"/>
      <c r="X1110" s="103"/>
      <c r="Y1110" s="103">
        <v>30.28</v>
      </c>
      <c r="Z1110" s="97" t="s">
        <v>34</v>
      </c>
      <c r="AA1110" s="23"/>
      <c r="AB1110" s="104" t="s">
        <v>34</v>
      </c>
      <c r="AC1110" s="24"/>
      <c r="AE1110" s="114">
        <v>216.71</v>
      </c>
      <c r="AF1110" s="114">
        <v>111.47</v>
      </c>
      <c r="AG1110" s="135"/>
    </row>
    <row r="1111" spans="1:33">
      <c r="A1111" s="83"/>
      <c r="B1111" s="71">
        <v>177</v>
      </c>
      <c r="C1111" s="84"/>
      <c r="D1111" s="17"/>
      <c r="E1111" s="17"/>
      <c r="F1111" s="9"/>
      <c r="G1111" s="6"/>
      <c r="H1111" s="17"/>
      <c r="I1111" s="6"/>
      <c r="J1111" s="97">
        <f t="normal">IF(AE1111="-","-",(AE1111/AG1109)*$AI$1)</f>
        <v>247.212</v>
      </c>
      <c r="K1111" s="97"/>
      <c r="L1111" s="71"/>
      <c r="M1111" s="97"/>
      <c r="N1111" s="97">
        <f t="normal">IF(AF1111="-","-",(AF1111/AG1109)*$AI$1)</f>
        <v>141.9228</v>
      </c>
      <c r="O1111" s="97"/>
      <c r="P1111" s="71"/>
      <c r="Q1111" s="97"/>
      <c r="R1111" s="71"/>
      <c r="S1111" s="103">
        <v>81.96</v>
      </c>
      <c r="T1111" s="104"/>
      <c r="U1111" s="103"/>
      <c r="V1111" s="103">
        <f t="shared" si="388"/>
        <v>70.11</v>
      </c>
      <c r="W1111" s="104"/>
      <c r="X1111" s="103"/>
      <c r="Y1111" s="103">
        <v>29.89</v>
      </c>
      <c r="Z1111" s="97" t="s">
        <v>34</v>
      </c>
      <c r="AA1111" s="23"/>
      <c r="AB1111" s="104" t="s">
        <v>34</v>
      </c>
      <c r="AC1111" s="24"/>
      <c r="AE1111" s="114">
        <v>228.9</v>
      </c>
      <c r="AF1111" s="114">
        <v>131.41</v>
      </c>
      <c r="AG1111" s="135"/>
    </row>
    <row r="1112" spans="1:33">
      <c r="A1112" s="79">
        <v>41953</v>
      </c>
      <c r="B1112" s="71" t="s">
        <v>611</v>
      </c>
      <c r="C1112" s="80" t="s">
        <v>612</v>
      </c>
      <c r="D1112" s="12" t="s">
        <v>100</v>
      </c>
      <c r="E1112" s="12" t="s">
        <v>101</v>
      </c>
      <c r="F1112" s="6" t="s">
        <v>119</v>
      </c>
      <c r="G1112" s="6" t="s">
        <v>136</v>
      </c>
      <c r="H1112" s="12" t="s">
        <v>34</v>
      </c>
      <c r="I1112" s="6" t="s">
        <v>34</v>
      </c>
      <c r="J1112" s="97">
        <f t="normal">IF(AE1112="-","-",(AE1112/AG1112)*$AI$1)</f>
        <v>334.8648</v>
      </c>
      <c r="K1112" s="97">
        <f t="normal">MAX(J1112:J1114)</f>
        <v>382.32</v>
      </c>
      <c r="L1112" s="71">
        <f t="normal">IF(A1112=0,"",(K1112-K1113)/K1113)</f>
        <v>0.141714506869638</v>
      </c>
      <c r="M1112" s="97">
        <f t="normal">IF(J1112="-","-",AVERAGE(J1112:J1114))</f>
        <v>361.44</v>
      </c>
      <c r="N1112" s="97">
        <f t="normal">IF(AF1112="-","-",(AF1112/AG1112)*$AI$1)</f>
        <v>177.9516</v>
      </c>
      <c r="O1112" s="97">
        <f t="normal">MAX(N1112:N1114)</f>
        <v>202.2084</v>
      </c>
      <c r="P1112" s="71">
        <f t="normal">IF(A1112=0,"",(O1112-O1113)/O1113)</f>
        <v>0.136794171220401</v>
      </c>
      <c r="Q1112" s="97">
        <f t="normal">IF(N1112="-","-",AVERAGE(N1112:N1114))</f>
        <v>186.012</v>
      </c>
      <c r="R1112" s="71">
        <f t="normal">IF(Q1112="-","-",Q1112/M1112)</f>
        <v>0.514641434262948</v>
      </c>
      <c r="S1112" s="103">
        <v>90.3</v>
      </c>
      <c r="T1112" s="104">
        <f t="normal">AVERAGE(S1112:S1114)*10</f>
        <v>902.566666666667</v>
      </c>
      <c r="U1112" s="103">
        <f t="normal">((LARGE(S1112:S1114,1))-(SMALL(S1112:S1114,1)))/(((LARGE(S1112:S1114,1))+(SMALL(S1112:S1114,1)))/2)*100</f>
        <v>0.121890409440966</v>
      </c>
      <c r="V1112" s="103">
        <f t="shared" si="388"/>
        <v>90.39</v>
      </c>
      <c r="W1112" s="104">
        <f t="normal">AVERAGE(V1112:V1114)*10</f>
        <v>899.3</v>
      </c>
      <c r="X1112" s="103">
        <f t="normal">((LARGE(V1112:V1114,1))-(SMALL(V1112:V1114,1)))/(((LARGE(V1112:V1114,1))+(SMALL(V1112:V1114,1)))/2)*100</f>
        <v>1.0230179028133</v>
      </c>
      <c r="Y1112" s="103">
        <v>9.61</v>
      </c>
      <c r="Z1112" s="97" t="s">
        <v>34</v>
      </c>
      <c r="AA1112" s="23" t="str">
        <f t="normal">IF(Z1112="-","-",AVERAGE(Z1112:Z1114))</f>
        <v>-</v>
      </c>
      <c r="AB1112" s="104" t="s">
        <v>34</v>
      </c>
      <c r="AC1112" s="24" t="str">
        <f t="shared" ref="AC1112" si="400">IF(AB1112="-","-",AVERAGE(AB1112:AB1114))</f>
        <v>-</v>
      </c>
      <c r="AE1112" s="114">
        <v>310.06</v>
      </c>
      <c r="AF1112" s="114">
        <v>164.77</v>
      </c>
      <c r="AG1112" s="135">
        <v>1</v>
      </c>
    </row>
    <row r="1113" spans="1:33">
      <c r="A1113" s="81"/>
      <c r="B1113" s="71" t="s">
        <v>611</v>
      </c>
      <c r="C1113" s="82"/>
      <c r="D1113" s="14"/>
      <c r="E1113" s="14"/>
      <c r="F1113" s="6"/>
      <c r="G1113" s="6"/>
      <c r="H1113" s="14"/>
      <c r="I1113" s="6"/>
      <c r="J1113" s="97">
        <f t="normal">IF(AE1113="-","-",(AE1113/AG1112)*$AI$1)</f>
        <v>367.1352</v>
      </c>
      <c r="K1113" s="97">
        <f t="normal">MIN(J1112:J1114)</f>
        <v>334.8648</v>
      </c>
      <c r="L1113" s="71"/>
      <c r="M1113" s="97"/>
      <c r="N1113" s="97">
        <f t="normal">IF(AF1113="-","-",(AF1113/AG1112)*$AI$1)</f>
        <v>177.876</v>
      </c>
      <c r="O1113" s="97">
        <f t="normal">MIN(N1112:N1114)</f>
        <v>177.876</v>
      </c>
      <c r="P1113" s="71"/>
      <c r="Q1113" s="97"/>
      <c r="R1113" s="71"/>
      <c r="S1113" s="103">
        <v>90.19</v>
      </c>
      <c r="T1113" s="104"/>
      <c r="U1113" s="103"/>
      <c r="V1113" s="103">
        <f t="shared" si="388"/>
        <v>89.93</v>
      </c>
      <c r="W1113" s="104"/>
      <c r="X1113" s="103"/>
      <c r="Y1113" s="103">
        <v>10.07</v>
      </c>
      <c r="Z1113" s="97" t="s">
        <v>34</v>
      </c>
      <c r="AA1113" s="23"/>
      <c r="AB1113" s="104" t="s">
        <v>34</v>
      </c>
      <c r="AC1113" s="24"/>
      <c r="AE1113" s="114">
        <v>339.94</v>
      </c>
      <c r="AF1113" s="114">
        <v>164.7</v>
      </c>
      <c r="AG1113" s="135"/>
    </row>
    <row r="1114" spans="1:33">
      <c r="A1114" s="83"/>
      <c r="B1114" s="71" t="s">
        <v>611</v>
      </c>
      <c r="C1114" s="84"/>
      <c r="D1114" s="17"/>
      <c r="E1114" s="17"/>
      <c r="F1114" s="6"/>
      <c r="G1114" s="6"/>
      <c r="H1114" s="17"/>
      <c r="I1114" s="6"/>
      <c r="J1114" s="97">
        <f t="normal">IF(AE1114="-","-",(AE1114/AG1112)*$AI$1)</f>
        <v>382.32</v>
      </c>
      <c r="K1114" s="97"/>
      <c r="L1114" s="71"/>
      <c r="M1114" s="97"/>
      <c r="N1114" s="97">
        <f t="normal">IF(AF1114="-","-",(AF1114/AG1112)*$AI$1)</f>
        <v>202.2084</v>
      </c>
      <c r="O1114" s="97"/>
      <c r="P1114" s="71"/>
      <c r="Q1114" s="97"/>
      <c r="R1114" s="71"/>
      <c r="S1114" s="103">
        <v>90.28</v>
      </c>
      <c r="T1114" s="104"/>
      <c r="U1114" s="103"/>
      <c r="V1114" s="103">
        <f t="shared" si="388"/>
        <v>89.47</v>
      </c>
      <c r="W1114" s="104"/>
      <c r="X1114" s="103"/>
      <c r="Y1114" s="103">
        <v>10.53</v>
      </c>
      <c r="Z1114" s="97" t="s">
        <v>34</v>
      </c>
      <c r="AA1114" s="23"/>
      <c r="AB1114" s="104" t="s">
        <v>34</v>
      </c>
      <c r="AC1114" s="24"/>
      <c r="AE1114" s="114">
        <v>354</v>
      </c>
      <c r="AF1114" s="114">
        <v>187.23</v>
      </c>
      <c r="AG1114" s="135"/>
    </row>
    <row r="1115" spans="1:33">
      <c r="A1115" s="79">
        <v>41953</v>
      </c>
      <c r="B1115" s="71" t="s">
        <v>613</v>
      </c>
      <c r="C1115" s="80" t="s">
        <v>612</v>
      </c>
      <c r="D1115" s="12" t="s">
        <v>41</v>
      </c>
      <c r="E1115" s="12" t="s">
        <v>74</v>
      </c>
      <c r="F1115" s="6" t="s">
        <v>234</v>
      </c>
      <c r="G1115" s="6" t="s">
        <v>305</v>
      </c>
      <c r="H1115" s="12" t="s">
        <v>34</v>
      </c>
      <c r="I1115" s="6" t="s">
        <v>34</v>
      </c>
      <c r="J1115" s="97">
        <f t="normal">IF(AE1115="-","-",(AE1115/AG1115)*$AI$1)</f>
        <v>338.7312</v>
      </c>
      <c r="K1115" s="97">
        <f t="normal">MAX(J1115:J1117)</f>
        <v>338.7312</v>
      </c>
      <c r="L1115" s="71">
        <f t="normal">IF(A1115=0,"",(K1115-K1116)/K1116)</f>
        <v>0.0770974277962841</v>
      </c>
      <c r="M1115" s="97">
        <f t="normal">IF(J1115="-","-",AVERAGE(J1115:J1117))</f>
        <v>322.6428</v>
      </c>
      <c r="N1115" s="97">
        <f t="normal">IF(AF1115="-","-",(AF1115/AG1115)*$AI$1)</f>
        <v>187.002</v>
      </c>
      <c r="O1115" s="97">
        <f t="normal">MAX(N1115:N1117)</f>
        <v>187.002</v>
      </c>
      <c r="P1115" s="71">
        <f t="normal">IF(A1115=0,"",(O1115-O1116)/O1116)</f>
        <v>0.0702144755547314</v>
      </c>
      <c r="Q1115" s="97">
        <f t="normal">IF(N1115="-","-",AVERAGE(N1115:N1117))</f>
        <v>180.27</v>
      </c>
      <c r="R1115" s="71">
        <f t="normal">IF(Q1115="-","-",Q1115/M1115)</f>
        <v>0.558729344029992</v>
      </c>
      <c r="S1115" s="103">
        <v>81.84</v>
      </c>
      <c r="T1115" s="104">
        <f t="normal">AVERAGE(S1115:S1117)*10</f>
        <v>819.133333333333</v>
      </c>
      <c r="U1115" s="103">
        <f t="normal">((LARGE(S1115:S1117,1))-(SMALL(S1115:S1117,1)))/(((LARGE(S1115:S1117,1))+(SMALL(S1115:S1117,1)))/2)*100</f>
        <v>0.146520146520135</v>
      </c>
      <c r="V1115" s="103">
        <f t="shared" si="388"/>
        <v>71.18</v>
      </c>
      <c r="W1115" s="104">
        <f t="normal">AVERAGE(V1115:V1117)*10</f>
        <v>703.366666666667</v>
      </c>
      <c r="X1115" s="103">
        <f t="normal">((LARGE(V1115:V1117,1))-(SMALL(V1115:V1117,1)))/(((LARGE(V1115:V1117,1))+(SMALL(V1115:V1117,1)))/2)*100</f>
        <v>2.0723917672108</v>
      </c>
      <c r="Y1115" s="103">
        <v>28.82</v>
      </c>
      <c r="Z1115" s="97" t="s">
        <v>34</v>
      </c>
      <c r="AA1115" s="23" t="str">
        <f t="normal">IF(Z1115="-","-",AVERAGE(Z1115:Z1117))</f>
        <v>-</v>
      </c>
      <c r="AB1115" s="104" t="s">
        <v>34</v>
      </c>
      <c r="AC1115" s="24" t="str">
        <f t="shared" ref="AC1115" si="401">IF(AB1115="-","-",AVERAGE(AB1115:AB1117))</f>
        <v>-</v>
      </c>
      <c r="AE1115" s="114">
        <v>313.64</v>
      </c>
      <c r="AF1115" s="114">
        <v>173.15</v>
      </c>
      <c r="AG1115" s="135">
        <v>1</v>
      </c>
    </row>
    <row r="1116" spans="1:33">
      <c r="A1116" s="81"/>
      <c r="B1116" s="71" t="s">
        <v>613</v>
      </c>
      <c r="C1116" s="82"/>
      <c r="D1116" s="14"/>
      <c r="E1116" s="14"/>
      <c r="F1116" s="9"/>
      <c r="G1116" s="6"/>
      <c r="H1116" s="14"/>
      <c r="I1116" s="6"/>
      <c r="J1116" s="97">
        <f t="normal">IF(AE1116="-","-",(AE1116/AG1115)*$AI$1)</f>
        <v>314.712</v>
      </c>
      <c r="K1116" s="97">
        <f t="normal">MIN(J1115:J1117)</f>
        <v>314.4852</v>
      </c>
      <c r="L1116" s="71"/>
      <c r="M1116" s="97"/>
      <c r="N1116" s="97">
        <f t="normal">IF(AF1116="-","-",(AF1116/AG1115)*$AI$1)</f>
        <v>174.7332</v>
      </c>
      <c r="O1116" s="97">
        <f t="normal">MIN(N1115:N1117)</f>
        <v>174.7332</v>
      </c>
      <c r="P1116" s="71"/>
      <c r="Q1116" s="97"/>
      <c r="R1116" s="71"/>
      <c r="S1116" s="103">
        <v>81.94</v>
      </c>
      <c r="T1116" s="104"/>
      <c r="U1116" s="103"/>
      <c r="V1116" s="103">
        <f t="shared" si="388"/>
        <v>69.72</v>
      </c>
      <c r="W1116" s="104"/>
      <c r="X1116" s="103"/>
      <c r="Y1116" s="103">
        <v>30.28</v>
      </c>
      <c r="Z1116" s="97" t="s">
        <v>34</v>
      </c>
      <c r="AA1116" s="23"/>
      <c r="AB1116" s="104" t="s">
        <v>34</v>
      </c>
      <c r="AC1116" s="24"/>
      <c r="AE1116" s="114">
        <v>291.4</v>
      </c>
      <c r="AF1116" s="114">
        <v>161.79</v>
      </c>
      <c r="AG1116" s="135"/>
    </row>
    <row r="1117" spans="1:33">
      <c r="A1117" s="83"/>
      <c r="B1117" s="71" t="s">
        <v>613</v>
      </c>
      <c r="C1117" s="84"/>
      <c r="D1117" s="17"/>
      <c r="E1117" s="17"/>
      <c r="F1117" s="9"/>
      <c r="G1117" s="6"/>
      <c r="H1117" s="17"/>
      <c r="I1117" s="6"/>
      <c r="J1117" s="97">
        <f t="normal">IF(AE1117="-","-",(AE1117/AG1115)*$AI$1)</f>
        <v>314.4852</v>
      </c>
      <c r="K1117" s="97"/>
      <c r="L1117" s="71"/>
      <c r="M1117" s="97"/>
      <c r="N1117" s="97">
        <f t="normal">IF(AF1117="-","-",(AF1117/AG1115)*$AI$1)</f>
        <v>179.0748</v>
      </c>
      <c r="O1117" s="97"/>
      <c r="P1117" s="71"/>
      <c r="Q1117" s="97"/>
      <c r="R1117" s="71"/>
      <c r="S1117" s="103">
        <v>81.96</v>
      </c>
      <c r="T1117" s="104"/>
      <c r="U1117" s="103"/>
      <c r="V1117" s="103">
        <f t="shared" si="388"/>
        <v>70.11</v>
      </c>
      <c r="W1117" s="104"/>
      <c r="X1117" s="103"/>
      <c r="Y1117" s="103">
        <v>29.89</v>
      </c>
      <c r="Z1117" s="97" t="s">
        <v>34</v>
      </c>
      <c r="AA1117" s="23"/>
      <c r="AB1117" s="104" t="s">
        <v>34</v>
      </c>
      <c r="AC1117" s="24"/>
      <c r="AE1117" s="114">
        <v>291.19</v>
      </c>
      <c r="AF1117" s="114">
        <v>165.81</v>
      </c>
      <c r="AG1117" s="135"/>
    </row>
    <row r="1118" spans="1:33" ht="15" customHeight="1">
      <c r="A1118" s="85">
        <v>41953</v>
      </c>
      <c r="B1118" s="74" t="s">
        <v>614</v>
      </c>
      <c r="C1118" s="86" t="s">
        <v>612</v>
      </c>
      <c r="D1118" s="87" t="s">
        <v>41</v>
      </c>
      <c r="E1118" s="87" t="s">
        <v>74</v>
      </c>
      <c r="F1118" s="9" t="s">
        <v>234</v>
      </c>
      <c r="G1118" s="9" t="s">
        <v>145</v>
      </c>
      <c r="H1118" s="87" t="s">
        <v>34</v>
      </c>
      <c r="I1118" s="9" t="s">
        <v>615</v>
      </c>
      <c r="J1118" s="98">
        <f t="normal">IF(AE1118="-","-",(AE1118/AG1118)*$AI$1)</f>
        <v>339.2496</v>
      </c>
      <c r="K1118" s="98">
        <f t="normal">MAX(J1118:J1120)</f>
        <v>346.0428</v>
      </c>
      <c r="L1118" s="74">
        <f t="normal">IF(A1118=0,"",(K1118-K1119)/K1119)</f>
        <v>0.0963933753079661</v>
      </c>
      <c r="M1118" s="98">
        <f t="normal">IF(J1118="-","-",AVERAGE(J1118:J1120))</f>
        <v>333.6372</v>
      </c>
      <c r="N1118" s="98">
        <f t="normal">IF(AF1118="-","-",(AF1118/AG1118)*$AI$1)</f>
        <v>195.4476</v>
      </c>
      <c r="O1118" s="98">
        <f t="normal">MAX(N1118:N1120)</f>
        <v>198.5256</v>
      </c>
      <c r="P1118" s="74">
        <f t="normal">IF(A1118=0,"",(O1118-O1119)/O1119)</f>
        <v>0.0761665007903517</v>
      </c>
      <c r="Q1118" s="98">
        <f t="normal">IF(N1118="-","-",AVERAGE(N1118:N1120))</f>
        <v>192.816</v>
      </c>
      <c r="R1118" s="74">
        <f t="normal">IF(Q1118="-","-",Q1118/M1118)</f>
        <v>0.577921167064104</v>
      </c>
      <c r="S1118" s="105">
        <v>0.12403</v>
      </c>
      <c r="T1118" s="106">
        <f t="normal">AVERAGE(S1118:S1120)*10</f>
        <v>1.25125</v>
      </c>
      <c r="U1118" s="105">
        <f t="normal">((LARGE(S1118:S1120,1))-(SMALL(S1118:S1120,1)))/(((LARGE(S1118:S1120,1))+(SMALL(S1118:S1120,1)))/2)*100</f>
        <v>1.75024975024975</v>
      </c>
      <c r="V1118" s="105">
        <f t="shared" si="388"/>
        <v>66.77</v>
      </c>
      <c r="W1118" s="106">
        <f t="normal">AVERAGE(V1118:V1120)*10</f>
        <v>674.9</v>
      </c>
      <c r="X1118" s="105">
        <f t="normal">((LARGE(V1118:V1120,1))-(SMALL(V1118:V1120,1)))/(((LARGE(V1118:V1120,1))+(SMALL(V1118:V1120,1)))/2)*100</f>
        <v>2.13364942954511</v>
      </c>
      <c r="Y1118" s="105">
        <v>33.23</v>
      </c>
      <c r="Z1118" s="98" t="s">
        <v>34</v>
      </c>
      <c r="AA1118" s="115" t="str">
        <f t="normal">IF(Z1118="-","-",AVERAGE(Z1118:Z1120))</f>
        <v>-</v>
      </c>
      <c r="AB1118" s="106">
        <v>3.5</v>
      </c>
      <c r="AC1118" s="116">
        <f t="shared" ref="AC1118" si="402">IF(AB1118="-","-",AVERAGE(AB1118:AB1120))</f>
        <v>3.52666666666667</v>
      </c>
      <c r="AE1118" s="114">
        <v>314.12</v>
      </c>
      <c r="AF1118" s="114">
        <v>180.97</v>
      </c>
      <c r="AG1118" s="135">
        <v>1</v>
      </c>
    </row>
    <row r="1119" spans="1:33">
      <c r="A1119" s="88"/>
      <c r="B1119" s="74" t="s">
        <v>614</v>
      </c>
      <c r="C1119" s="89"/>
      <c r="D1119" s="15"/>
      <c r="E1119" s="15"/>
      <c r="F1119" s="9"/>
      <c r="G1119" s="9"/>
      <c r="H1119" s="15"/>
      <c r="I1119" s="9"/>
      <c r="J1119" s="98">
        <f t="normal">IF(AE1119="-","-",(AE1119/AG1118)*$AI$1)</f>
        <v>346.0428</v>
      </c>
      <c r="K1119" s="98">
        <f t="normal">MIN(J1118:J1120)</f>
        <v>315.6192</v>
      </c>
      <c r="L1119" s="74"/>
      <c r="M1119" s="98"/>
      <c r="N1119" s="98">
        <f t="normal">IF(AF1119="-","-",(AF1119/AG1118)*$AI$1)</f>
        <v>198.5256</v>
      </c>
      <c r="O1119" s="98">
        <f t="normal">MIN(N1118:N1120)</f>
        <v>184.4748</v>
      </c>
      <c r="P1119" s="74"/>
      <c r="Q1119" s="98"/>
      <c r="R1119" s="74"/>
      <c r="S1119" s="105">
        <v>0.12622</v>
      </c>
      <c r="T1119" s="106"/>
      <c r="U1119" s="105"/>
      <c r="V1119" s="105">
        <f t="shared" si="388"/>
        <v>68.21</v>
      </c>
      <c r="W1119" s="106"/>
      <c r="X1119" s="105"/>
      <c r="Y1119" s="105">
        <v>31.79</v>
      </c>
      <c r="Z1119" s="98" t="s">
        <v>34</v>
      </c>
      <c r="AA1119" s="115"/>
      <c r="AB1119" s="106">
        <v>3.53</v>
      </c>
      <c r="AC1119" s="116"/>
      <c r="AE1119" s="114">
        <v>320.41</v>
      </c>
      <c r="AF1119" s="114">
        <v>183.82</v>
      </c>
      <c r="AG1119" s="135"/>
    </row>
    <row r="1120" spans="1:33">
      <c r="A1120" s="90"/>
      <c r="B1120" s="74" t="s">
        <v>614</v>
      </c>
      <c r="C1120" s="91"/>
      <c r="D1120" s="18"/>
      <c r="E1120" s="18"/>
      <c r="F1120" s="9"/>
      <c r="G1120" s="9"/>
      <c r="H1120" s="18"/>
      <c r="I1120" s="9"/>
      <c r="J1120" s="98">
        <f t="normal">IF(AE1120="-","-",(AE1120/AG1118)*$AI$1)</f>
        <v>315.6192</v>
      </c>
      <c r="K1120" s="98"/>
      <c r="L1120" s="74"/>
      <c r="M1120" s="98"/>
      <c r="N1120" s="98">
        <f t="normal">IF(AF1120="-","-",(AF1120/AG1118)*$AI$1)</f>
        <v>184.4748</v>
      </c>
      <c r="O1120" s="98"/>
      <c r="P1120" s="74"/>
      <c r="Q1120" s="98"/>
      <c r="R1120" s="74"/>
      <c r="S1120" s="105" t="s">
        <v>34</v>
      </c>
      <c r="T1120" s="106"/>
      <c r="U1120" s="105"/>
      <c r="V1120" s="105" t="s">
        <v>34</v>
      </c>
      <c r="W1120" s="106"/>
      <c r="X1120" s="105"/>
      <c r="Y1120" s="105" t="s">
        <v>34</v>
      </c>
      <c r="Z1120" s="98" t="s">
        <v>34</v>
      </c>
      <c r="AA1120" s="115"/>
      <c r="AB1120" s="106">
        <v>3.55</v>
      </c>
      <c r="AC1120" s="116"/>
      <c r="AE1120" s="114">
        <v>292.24</v>
      </c>
      <c r="AF1120" s="114">
        <v>170.81</v>
      </c>
      <c r="AG1120" s="135"/>
    </row>
    <row r="1121" spans="1:33" ht="15" customHeight="1">
      <c r="A1121" s="85">
        <v>41953</v>
      </c>
      <c r="B1121" s="74">
        <v>1</v>
      </c>
      <c r="C1121" s="86" t="s">
        <v>612</v>
      </c>
      <c r="D1121" s="87" t="s">
        <v>41</v>
      </c>
      <c r="E1121" s="87" t="s">
        <v>80</v>
      </c>
      <c r="F1121" s="9" t="s">
        <v>80</v>
      </c>
      <c r="G1121" s="9" t="s">
        <v>145</v>
      </c>
      <c r="H1121" s="87" t="s">
        <v>34</v>
      </c>
      <c r="I1121" s="9" t="s">
        <v>616</v>
      </c>
      <c r="J1121" s="98">
        <f t="normal">IF(AE1121="-","-",(AE1121/AG1121)*$AI$1)</f>
        <v>58.9464</v>
      </c>
      <c r="K1121" s="98">
        <f t="normal">MAX(J1121:J1123)</f>
        <v>67.6944</v>
      </c>
      <c r="L1121" s="74">
        <f t="normal">IF(A1121=0,"",(K1121-K1122)/K1122)</f>
        <v>0.233615430033458</v>
      </c>
      <c r="M1121" s="98">
        <f t="normal">IF(J1121="-","-",AVERAGE(J1121:J1123))</f>
        <v>60.5052</v>
      </c>
      <c r="N1121" s="98">
        <f t="normal">IF(AF1121="-","-",(AF1121/AG1121)*$AI$1)</f>
        <v>3.0024</v>
      </c>
      <c r="O1121" s="98">
        <f t="normal">MAX(N1121:N1123)</f>
        <v>9.1908</v>
      </c>
      <c r="P1121" s="74">
        <f t="normal">IF(A1121=0,"",(O1121-O1122)/O1122)</f>
        <v>2.23574144486692</v>
      </c>
      <c r="Q1121" s="98">
        <f t="normal">IF(N1121="-","-",AVERAGE(N1121:N1123))</f>
        <v>5.0112</v>
      </c>
      <c r="R1121" s="74">
        <f t="normal">IF(Q1121="-","-",Q1121/M1121)</f>
        <v>0.0828226334265485</v>
      </c>
      <c r="S1121" s="105">
        <f t="normal">45.4/10</f>
        <v>4.54</v>
      </c>
      <c r="T1121" s="106">
        <f t="normal">AVERAGE(S1121:S1123)*10</f>
        <v>45.4</v>
      </c>
      <c r="U1121" s="105">
        <f t="normal">((LARGE(S1121:S1123,1))-(SMALL(S1121:S1123,1)))/(((LARGE(S1121:S1123,1))+(SMALL(S1121:S1123,1)))/2)*100</f>
        <v>0</v>
      </c>
      <c r="V1121" s="105">
        <f t="normal">100-Y1121</f>
        <v>28.98</v>
      </c>
      <c r="W1121" s="106">
        <f t="normal">AVERAGE(V1121:V1123)*10</f>
        <v>289.8</v>
      </c>
      <c r="X1121" s="105">
        <f t="normal">((LARGE(V1121:V1123,1))-(SMALL(V1121:V1123,1)))/(((LARGE(V1121:V1123,1))+(SMALL(V1121:V1123,1)))/2)*100</f>
        <v>0</v>
      </c>
      <c r="Y1121" s="105">
        <f t="normal">710.2/10</f>
        <v>71.02</v>
      </c>
      <c r="Z1121" s="98" t="s">
        <v>34</v>
      </c>
      <c r="AA1121" s="115" t="str">
        <f t="normal">IF(Z1121="-","-",AVERAGE(Z1121:Z1123))</f>
        <v>-</v>
      </c>
      <c r="AB1121" s="106">
        <v>4.9</v>
      </c>
      <c r="AC1121" s="116">
        <f t="shared" ref="AC1121" si="403">IF(AB1121="-","-",AVERAGE(AB1121:AB1123))</f>
        <v>4.9</v>
      </c>
      <c r="AE1121" s="114">
        <v>54.58</v>
      </c>
      <c r="AF1121" s="114">
        <v>2.78</v>
      </c>
      <c r="AG1121" s="135">
        <v>1</v>
      </c>
    </row>
    <row r="1122" spans="1:33" ht="15" customHeight="1">
      <c r="A1122" s="88"/>
      <c r="B1122" s="74">
        <v>1</v>
      </c>
      <c r="C1122" s="89"/>
      <c r="D1122" s="15"/>
      <c r="E1122" s="15"/>
      <c r="F1122" s="9"/>
      <c r="G1122" s="9"/>
      <c r="H1122" s="15"/>
      <c r="I1122" s="9"/>
      <c r="J1122" s="98">
        <f t="normal">IF(AE1122="-","-",(AE1122/AG1121)*$AI$1)</f>
        <v>54.8748</v>
      </c>
      <c r="K1122" s="98">
        <f t="normal">MIN(J1121:J1123)</f>
        <v>54.8748</v>
      </c>
      <c r="L1122" s="74"/>
      <c r="M1122" s="98"/>
      <c r="N1122" s="98">
        <f t="normal">IF(AF1122="-","-",(AF1122/AG1121)*$AI$1)</f>
        <v>9.1908</v>
      </c>
      <c r="O1122" s="98">
        <f t="normal">MIN(N1121:N1123)</f>
        <v>2.8404</v>
      </c>
      <c r="P1122" s="74"/>
      <c r="Q1122" s="98"/>
      <c r="R1122" s="74"/>
      <c r="S1122" s="105" t="s">
        <v>34</v>
      </c>
      <c r="T1122" s="106"/>
      <c r="U1122" s="105"/>
      <c r="V1122" s="105" t="s">
        <v>34</v>
      </c>
      <c r="W1122" s="106"/>
      <c r="X1122" s="105"/>
      <c r="Y1122" s="105" t="s">
        <v>34</v>
      </c>
      <c r="Z1122" s="98" t="s">
        <v>34</v>
      </c>
      <c r="AA1122" s="115"/>
      <c r="AB1122" s="106" t="s">
        <v>34</v>
      </c>
      <c r="AC1122" s="116"/>
      <c r="AE1122" s="114">
        <v>50.81</v>
      </c>
      <c r="AF1122" s="114">
        <v>8.51</v>
      </c>
      <c r="AG1122" s="135"/>
    </row>
    <row r="1123" spans="1:33" ht="15" customHeight="1">
      <c r="A1123" s="90"/>
      <c r="B1123" s="74">
        <v>1</v>
      </c>
      <c r="C1123" s="91"/>
      <c r="D1123" s="18"/>
      <c r="E1123" s="18"/>
      <c r="F1123" s="9"/>
      <c r="G1123" s="9"/>
      <c r="H1123" s="18"/>
      <c r="I1123" s="9"/>
      <c r="J1123" s="98">
        <f t="normal">IF(AE1123="-","-",(AE1123/AG1121)*$AI$1)</f>
        <v>67.6944</v>
      </c>
      <c r="K1123" s="98"/>
      <c r="L1123" s="74"/>
      <c r="M1123" s="98"/>
      <c r="N1123" s="98">
        <f t="normal">IF(AF1123="-","-",(AF1123/AG1121)*$AI$1)</f>
        <v>2.8404</v>
      </c>
      <c r="O1123" s="98"/>
      <c r="P1123" s="74"/>
      <c r="Q1123" s="98"/>
      <c r="R1123" s="74"/>
      <c r="S1123" s="105" t="s">
        <v>34</v>
      </c>
      <c r="T1123" s="106"/>
      <c r="U1123" s="105"/>
      <c r="V1123" s="105" t="s">
        <v>34</v>
      </c>
      <c r="W1123" s="106"/>
      <c r="X1123" s="105"/>
      <c r="Y1123" s="105" t="s">
        <v>34</v>
      </c>
      <c r="Z1123" s="98" t="s">
        <v>34</v>
      </c>
      <c r="AA1123" s="115"/>
      <c r="AB1123" s="106" t="s">
        <v>34</v>
      </c>
      <c r="AC1123" s="116"/>
      <c r="AE1123" s="114">
        <v>62.68</v>
      </c>
      <c r="AF1123" s="114">
        <v>2.63</v>
      </c>
      <c r="AG1123" s="135"/>
    </row>
    <row r="1124" spans="1:33" ht="15" customHeight="1">
      <c r="A1124" s="85">
        <v>41953</v>
      </c>
      <c r="B1124" s="74">
        <v>2</v>
      </c>
      <c r="C1124" s="86" t="s">
        <v>612</v>
      </c>
      <c r="D1124" s="87" t="s">
        <v>41</v>
      </c>
      <c r="E1124" s="87" t="s">
        <v>80</v>
      </c>
      <c r="F1124" s="9" t="s">
        <v>80</v>
      </c>
      <c r="G1124" s="9" t="s">
        <v>145</v>
      </c>
      <c r="H1124" s="87" t="s">
        <v>34</v>
      </c>
      <c r="I1124" s="9" t="s">
        <v>617</v>
      </c>
      <c r="J1124" s="98">
        <f t="normal">IF(AE1124="-","-",(AE1124/AG1124)*$AI$1)</f>
        <v>68.7636</v>
      </c>
      <c r="K1124" s="98">
        <f t="normal">MAX(J1124:J1126)</f>
        <v>70.5132</v>
      </c>
      <c r="L1124" s="74">
        <f t="normal">IF(A1124=0,"",(K1124-K1125)/K1125)</f>
        <v>0.0296483204541872</v>
      </c>
      <c r="M1124" s="98">
        <f t="normal">IF(J1124="-","-",AVERAGE(J1124:J1126))</f>
        <v>69.2532</v>
      </c>
      <c r="N1124" s="98">
        <f t="normal">IF(AF1124="-","-",(AF1124/AG1124)*$AI$1)</f>
        <v>2.322</v>
      </c>
      <c r="O1124" s="98">
        <f t="normal">MAX(N1124:N1126)</f>
        <v>2.5596</v>
      </c>
      <c r="P1124" s="74">
        <f t="normal">IF(A1124=0,"",(O1124-O1125)/O1125)</f>
        <v>0.462962962962963</v>
      </c>
      <c r="Q1124" s="98">
        <f t="normal">IF(N1124="-","-",AVERAGE(N1124:N1126))</f>
        <v>2.2104</v>
      </c>
      <c r="R1124" s="74">
        <f t="normal">IF(Q1124="-","-",Q1124/M1124)</f>
        <v>0.0319176586785881</v>
      </c>
      <c r="S1124" s="105">
        <f t="normal">44.5/10</f>
        <v>4.45</v>
      </c>
      <c r="T1124" s="106">
        <f t="normal">AVERAGE(S1124:S1126)*10</f>
        <v>44.5</v>
      </c>
      <c r="U1124" s="105">
        <f t="normal">((LARGE(S1124:S1126,1))-(SMALL(S1124:S1126,1)))/(((LARGE(S1124:S1126,1))+(SMALL(S1124:S1126,1)))/2)*100</f>
        <v>0</v>
      </c>
      <c r="V1124" s="105">
        <f t="normal">100-Y1124</f>
        <v>28.98</v>
      </c>
      <c r="W1124" s="106">
        <f t="normal">AVERAGE(V1124:V1126)*10</f>
        <v>289.8</v>
      </c>
      <c r="X1124" s="105">
        <f t="normal">((LARGE(V1124:V1126,1))-(SMALL(V1124:V1126,1)))/(((LARGE(V1124:V1126,1))+(SMALL(V1124:V1126,1)))/2)*100</f>
        <v>0</v>
      </c>
      <c r="Y1124" s="105">
        <f t="normal">710.2/10</f>
        <v>71.02</v>
      </c>
      <c r="Z1124" s="98" t="s">
        <v>34</v>
      </c>
      <c r="AA1124" s="115" t="str">
        <f t="normal">IF(Z1124="-","-",AVERAGE(Z1124:Z1126))</f>
        <v>-</v>
      </c>
      <c r="AB1124" s="106">
        <v>4.9</v>
      </c>
      <c r="AC1124" s="116">
        <f t="shared" ref="AC1124" si="404">IF(AB1124="-","-",AVERAGE(AB1124:AB1126))</f>
        <v>4.9</v>
      </c>
      <c r="AE1124" s="114">
        <v>63.67</v>
      </c>
      <c r="AF1124" s="114">
        <v>2.15</v>
      </c>
      <c r="AG1124" s="135">
        <v>1</v>
      </c>
    </row>
    <row r="1125" spans="1:33" ht="15" customHeight="1">
      <c r="A1125" s="88"/>
      <c r="B1125" s="74">
        <v>2</v>
      </c>
      <c r="C1125" s="89"/>
      <c r="D1125" s="15"/>
      <c r="E1125" s="15"/>
      <c r="F1125" s="9"/>
      <c r="G1125" s="9"/>
      <c r="H1125" s="15"/>
      <c r="I1125" s="9"/>
      <c r="J1125" s="98">
        <f t="normal">IF(AE1125="-","-",(AE1125/AG1124)*$AI$1)</f>
        <v>70.5132</v>
      </c>
      <c r="K1125" s="98">
        <f t="normal">MIN(J1124:J1126)</f>
        <v>68.4828</v>
      </c>
      <c r="L1125" s="74"/>
      <c r="M1125" s="98"/>
      <c r="N1125" s="98">
        <f t="normal">IF(AF1125="-","-",(AF1125/AG1124)*$AI$1)</f>
        <v>2.5596</v>
      </c>
      <c r="O1125" s="98">
        <f t="normal">MIN(N1124:N1126)</f>
        <v>1.7496</v>
      </c>
      <c r="P1125" s="74"/>
      <c r="Q1125" s="98"/>
      <c r="R1125" s="74"/>
      <c r="S1125" s="105" t="s">
        <v>34</v>
      </c>
      <c r="T1125" s="106"/>
      <c r="U1125" s="105"/>
      <c r="V1125" s="105" t="s">
        <v>34</v>
      </c>
      <c r="W1125" s="106"/>
      <c r="X1125" s="105"/>
      <c r="Y1125" s="105" t="s">
        <v>34</v>
      </c>
      <c r="Z1125" s="98" t="s">
        <v>34</v>
      </c>
      <c r="AA1125" s="115"/>
      <c r="AB1125" s="106" t="s">
        <v>34</v>
      </c>
      <c r="AC1125" s="116"/>
      <c r="AE1125" s="114">
        <v>65.29</v>
      </c>
      <c r="AF1125" s="114">
        <v>2.37</v>
      </c>
      <c r="AG1125" s="135"/>
    </row>
    <row r="1126" spans="1:33" ht="15" customHeight="1">
      <c r="A1126" s="90"/>
      <c r="B1126" s="74">
        <v>2</v>
      </c>
      <c r="C1126" s="91"/>
      <c r="D1126" s="18"/>
      <c r="E1126" s="18"/>
      <c r="F1126" s="9"/>
      <c r="G1126" s="9"/>
      <c r="H1126" s="18"/>
      <c r="I1126" s="9"/>
      <c r="J1126" s="98">
        <f t="normal">IF(AE1126="-","-",(AE1126/AG1124)*$AI$1)</f>
        <v>68.4828</v>
      </c>
      <c r="K1126" s="98"/>
      <c r="L1126" s="74"/>
      <c r="M1126" s="98"/>
      <c r="N1126" s="98">
        <f t="normal">IF(AF1126="-","-",(AF1126/AG1124)*$AI$1)</f>
        <v>1.7496</v>
      </c>
      <c r="O1126" s="98"/>
      <c r="P1126" s="74"/>
      <c r="Q1126" s="98"/>
      <c r="R1126" s="74"/>
      <c r="S1126" s="105" t="s">
        <v>34</v>
      </c>
      <c r="T1126" s="106"/>
      <c r="U1126" s="105"/>
      <c r="V1126" s="105" t="s">
        <v>34</v>
      </c>
      <c r="W1126" s="106"/>
      <c r="X1126" s="105"/>
      <c r="Y1126" s="105" t="s">
        <v>34</v>
      </c>
      <c r="Z1126" s="98" t="s">
        <v>34</v>
      </c>
      <c r="AA1126" s="115"/>
      <c r="AB1126" s="106" t="s">
        <v>34</v>
      </c>
      <c r="AC1126" s="116"/>
      <c r="AE1126" s="114">
        <v>63.41</v>
      </c>
      <c r="AF1126" s="114">
        <v>1.62</v>
      </c>
      <c r="AG1126" s="135"/>
    </row>
    <row r="1127" spans="1:33" ht="15" customHeight="1">
      <c r="A1127" s="85">
        <v>41953</v>
      </c>
      <c r="B1127" s="74">
        <v>3</v>
      </c>
      <c r="C1127" s="86" t="s">
        <v>612</v>
      </c>
      <c r="D1127" s="87" t="s">
        <v>41</v>
      </c>
      <c r="E1127" s="87" t="s">
        <v>80</v>
      </c>
      <c r="F1127" s="9" t="s">
        <v>80</v>
      </c>
      <c r="G1127" s="9" t="s">
        <v>145</v>
      </c>
      <c r="H1127" s="87" t="s">
        <v>34</v>
      </c>
      <c r="I1127" s="9" t="s">
        <v>618</v>
      </c>
      <c r="J1127" s="98">
        <f t="normal">IF(AE1127="-","-",(AE1127/AG1127)*$AI$1)</f>
        <v>65.502</v>
      </c>
      <c r="K1127" s="98">
        <f t="normal">MAX(J1127:J1129)</f>
        <v>65.502</v>
      </c>
      <c r="L1127" s="74">
        <f t="normal">IF(A1127=0,"",(K1127-K1128)/K1128)</f>
        <v>0.0636618730270081</v>
      </c>
      <c r="M1127" s="98">
        <f t="normal">IF(J1127="-","-",AVERAGE(J1127:J1129))</f>
        <v>63.072</v>
      </c>
      <c r="N1127" s="98">
        <f t="normal">IF(AF1127="-","-",(AF1127/AG1127)*$AI$1)</f>
        <v>1.6956</v>
      </c>
      <c r="O1127" s="98">
        <f t="normal">MAX(N1127:N1129)</f>
        <v>1.6956</v>
      </c>
      <c r="P1127" s="74">
        <f t="normal">IF(A1127=0,"",(O1127-O1128)/O1128)</f>
        <v>0.0680272108843538</v>
      </c>
      <c r="Q1127" s="98">
        <f t="normal">IF(N1127="-","-",AVERAGE(N1127:N1129))</f>
        <v>1.6344</v>
      </c>
      <c r="R1127" s="74">
        <f t="normal">IF(Q1127="-","-",Q1127/M1127)</f>
        <v>0.0259132420091324</v>
      </c>
      <c r="S1127" s="105">
        <f t="normal">50.3/10</f>
        <v>5.03</v>
      </c>
      <c r="T1127" s="106">
        <f t="normal">AVERAGE(S1127:S1129)*10</f>
        <v>50.3</v>
      </c>
      <c r="U1127" s="105">
        <f t="normal">((LARGE(S1127:S1129,1))-(SMALL(S1127:S1129,1)))/(((LARGE(S1127:S1129,1))+(SMALL(S1127:S1129,1)))/2)*100</f>
        <v>0</v>
      </c>
      <c r="V1127" s="105">
        <f t="normal">100-Y1127</f>
        <v>29.06</v>
      </c>
      <c r="W1127" s="106">
        <f t="normal">AVERAGE(V1127:V1129)*10</f>
        <v>290.6</v>
      </c>
      <c r="X1127" s="105">
        <f t="normal">((LARGE(V1127:V1129,1))-(SMALL(V1127:V1129,1)))/(((LARGE(V1127:V1129,1))+(SMALL(V1127:V1129,1)))/2)*100</f>
        <v>0</v>
      </c>
      <c r="Y1127" s="105">
        <f t="normal">709.4/10</f>
        <v>70.94</v>
      </c>
      <c r="Z1127" s="98" t="s">
        <v>34</v>
      </c>
      <c r="AA1127" s="115" t="str">
        <f t="normal">IF(Z1127="-","-",AVERAGE(Z1127:Z1129))</f>
        <v>-</v>
      </c>
      <c r="AB1127" s="106">
        <v>5</v>
      </c>
      <c r="AC1127" s="116">
        <f t="shared" ref="AC1127" si="405">IF(AB1127="-","-",AVERAGE(AB1127:AB1129))</f>
        <v>5</v>
      </c>
      <c r="AE1127" s="114">
        <v>60.65</v>
      </c>
      <c r="AF1127" s="114">
        <v>1.57</v>
      </c>
      <c r="AG1127" s="135">
        <v>1</v>
      </c>
    </row>
    <row r="1128" spans="1:33" ht="15" customHeight="1">
      <c r="A1128" s="88"/>
      <c r="B1128" s="74">
        <v>3</v>
      </c>
      <c r="C1128" s="89"/>
      <c r="D1128" s="15"/>
      <c r="E1128" s="15"/>
      <c r="F1128" s="9"/>
      <c r="G1128" s="9"/>
      <c r="H1128" s="15"/>
      <c r="I1128" s="9"/>
      <c r="J1128" s="98">
        <f t="normal">IF(AE1128="-","-",(AE1128/AG1127)*$AI$1)</f>
        <v>62.1324</v>
      </c>
      <c r="K1128" s="98">
        <f t="normal">MIN(J1127:J1129)</f>
        <v>61.5816</v>
      </c>
      <c r="L1128" s="74"/>
      <c r="M1128" s="98"/>
      <c r="N1128" s="98">
        <f t="normal">IF(AF1128="-","-",(AF1128/AG1127)*$AI$1)</f>
        <v>1.5876</v>
      </c>
      <c r="O1128" s="98">
        <f t="normal">MIN(N1127:N1129)</f>
        <v>1.5876</v>
      </c>
      <c r="P1128" s="74"/>
      <c r="Q1128" s="98"/>
      <c r="R1128" s="74"/>
      <c r="S1128" s="105" t="s">
        <v>34</v>
      </c>
      <c r="T1128" s="106"/>
      <c r="U1128" s="105"/>
      <c r="V1128" s="105" t="s">
        <v>34</v>
      </c>
      <c r="W1128" s="106"/>
      <c r="X1128" s="105"/>
      <c r="Y1128" s="105" t="s">
        <v>34</v>
      </c>
      <c r="Z1128" s="98" t="s">
        <v>34</v>
      </c>
      <c r="AA1128" s="115"/>
      <c r="AB1128" s="106" t="s">
        <v>34</v>
      </c>
      <c r="AC1128" s="116"/>
      <c r="AE1128" s="114">
        <v>57.53</v>
      </c>
      <c r="AF1128" s="114">
        <v>1.47</v>
      </c>
      <c r="AG1128" s="135"/>
    </row>
    <row r="1129" spans="1:33" ht="15" customHeight="1">
      <c r="A1129" s="90"/>
      <c r="B1129" s="74">
        <v>3</v>
      </c>
      <c r="C1129" s="91"/>
      <c r="D1129" s="18"/>
      <c r="E1129" s="18"/>
      <c r="F1129" s="9"/>
      <c r="G1129" s="9"/>
      <c r="H1129" s="18"/>
      <c r="I1129" s="9"/>
      <c r="J1129" s="98">
        <f t="normal">IF(AE1129="-","-",(AE1129/AG1127)*$AI$1)</f>
        <v>61.5816</v>
      </c>
      <c r="K1129" s="98"/>
      <c r="L1129" s="74"/>
      <c r="M1129" s="98"/>
      <c r="N1129" s="98">
        <f t="normal">IF(AF1129="-","-",(AF1129/AG1127)*$AI$1)</f>
        <v>1.62</v>
      </c>
      <c r="O1129" s="98"/>
      <c r="P1129" s="74"/>
      <c r="Q1129" s="98"/>
      <c r="R1129" s="74"/>
      <c r="S1129" s="105" t="s">
        <v>34</v>
      </c>
      <c r="T1129" s="106"/>
      <c r="U1129" s="105"/>
      <c r="V1129" s="105" t="s">
        <v>34</v>
      </c>
      <c r="W1129" s="106"/>
      <c r="X1129" s="105"/>
      <c r="Y1129" s="105" t="s">
        <v>34</v>
      </c>
      <c r="Z1129" s="98" t="s">
        <v>34</v>
      </c>
      <c r="AA1129" s="115"/>
      <c r="AB1129" s="106" t="s">
        <v>34</v>
      </c>
      <c r="AC1129" s="116"/>
      <c r="AE1129" s="114">
        <v>57.02</v>
      </c>
      <c r="AF1129" s="114">
        <v>1.5</v>
      </c>
      <c r="AG1129" s="135"/>
    </row>
    <row r="1130" spans="1:33" ht="15" customHeight="1">
      <c r="A1130" s="85">
        <v>41953</v>
      </c>
      <c r="B1130" s="74">
        <v>4</v>
      </c>
      <c r="C1130" s="86" t="s">
        <v>612</v>
      </c>
      <c r="D1130" s="87" t="s">
        <v>41</v>
      </c>
      <c r="E1130" s="87" t="s">
        <v>80</v>
      </c>
      <c r="F1130" s="9" t="s">
        <v>80</v>
      </c>
      <c r="G1130" s="9" t="s">
        <v>145</v>
      </c>
      <c r="H1130" s="87" t="s">
        <v>34</v>
      </c>
      <c r="I1130" s="9" t="s">
        <v>619</v>
      </c>
      <c r="J1130" s="98">
        <f t="normal">IF(AE1130="-","-",(AE1130/AG1130)*$AI$1)</f>
        <v>52.8228</v>
      </c>
      <c r="K1130" s="98">
        <f t="normal">MAX(J1130:J1132)</f>
        <v>52.8228</v>
      </c>
      <c r="L1130" s="74">
        <f t="normal">IF(A1130=0,"",(K1130-K1131)/K1131)</f>
        <v>0</v>
      </c>
      <c r="M1130" s="98">
        <f t="normal">IF(J1130="-","-",AVERAGE(J1130:J1132))</f>
        <v>52.8228</v>
      </c>
      <c r="N1130" s="98">
        <f t="normal">IF(AF1130="-","-",(AF1130/AG1130)*$AI$1)</f>
        <v>1.5984</v>
      </c>
      <c r="O1130" s="98">
        <f t="normal">MAX(N1130:N1132)</f>
        <v>1.5984</v>
      </c>
      <c r="P1130" s="74">
        <f t="normal">IF(A1130=0,"",(O1130-O1131)/O1131)</f>
        <v>0.0422535211267605</v>
      </c>
      <c r="Q1130" s="98">
        <f t="normal">IF(N1130="-","-",AVERAGE(N1130:N1132))</f>
        <v>1.5696</v>
      </c>
      <c r="R1130" s="74">
        <f t="normal">IF(Q1130="-","-",Q1130/M1130)</f>
        <v>0.0297144414911743</v>
      </c>
      <c r="S1130" s="105">
        <f t="normal">51.3/10</f>
        <v>5.13</v>
      </c>
      <c r="T1130" s="106">
        <f t="normal">AVERAGE(S1130:S1132)*10</f>
        <v>51.3</v>
      </c>
      <c r="U1130" s="105">
        <f t="normal">((LARGE(S1130:S1132,1))-(SMALL(S1130:S1132,1)))/(((LARGE(S1130:S1132,1))+(SMALL(S1130:S1132,1)))/2)*100</f>
        <v>0</v>
      </c>
      <c r="V1130" s="105">
        <f t="normal">100-Y1130</f>
        <v>29.06</v>
      </c>
      <c r="W1130" s="106">
        <f t="normal">AVERAGE(V1130:V1132)*10</f>
        <v>290.6</v>
      </c>
      <c r="X1130" s="105">
        <f t="normal">((LARGE(V1130:V1132,1))-(SMALL(V1130:V1132,1)))/(((LARGE(V1130:V1132,1))+(SMALL(V1130:V1132,1)))/2)*100</f>
        <v>0</v>
      </c>
      <c r="Y1130" s="105">
        <f t="normal">709.4/10</f>
        <v>70.94</v>
      </c>
      <c r="Z1130" s="98" t="s">
        <v>34</v>
      </c>
      <c r="AA1130" s="115" t="str">
        <f t="normal">IF(Z1130="-","-",AVERAGE(Z1130:Z1132))</f>
        <v>-</v>
      </c>
      <c r="AB1130" s="106">
        <v>5.2</v>
      </c>
      <c r="AC1130" s="116">
        <f t="shared" ref="AC1130" si="406">IF(AB1130="-","-",AVERAGE(AB1130:AB1132))</f>
        <v>5.2</v>
      </c>
      <c r="AE1130" s="114">
        <v>48.91</v>
      </c>
      <c r="AF1130" s="114">
        <v>1.48</v>
      </c>
      <c r="AG1130" s="135">
        <v>1</v>
      </c>
    </row>
    <row r="1131" spans="1:33" ht="15" customHeight="1">
      <c r="A1131" s="88"/>
      <c r="B1131" s="74">
        <v>4</v>
      </c>
      <c r="C1131" s="89"/>
      <c r="D1131" s="15"/>
      <c r="E1131" s="15"/>
      <c r="F1131" s="9"/>
      <c r="G1131" s="9"/>
      <c r="H1131" s="15"/>
      <c r="I1131" s="9"/>
      <c r="J1131" s="98">
        <f t="normal">IF(AE1131="-","-",(AE1131/AG1130)*$AI$1)</f>
        <v>52.8228</v>
      </c>
      <c r="K1131" s="98">
        <f t="normal">MIN(J1130:J1132)</f>
        <v>52.8228</v>
      </c>
      <c r="L1131" s="74"/>
      <c r="M1131" s="98"/>
      <c r="N1131" s="98">
        <f t="normal">IF(AF1131="-","-",(AF1131/AG1130)*$AI$1)</f>
        <v>1.5336</v>
      </c>
      <c r="O1131" s="98">
        <f t="normal">MIN(N1130:N1132)</f>
        <v>1.5336</v>
      </c>
      <c r="P1131" s="74"/>
      <c r="Q1131" s="98"/>
      <c r="R1131" s="74"/>
      <c r="S1131" s="105" t="s">
        <v>34</v>
      </c>
      <c r="T1131" s="106"/>
      <c r="U1131" s="105"/>
      <c r="V1131" s="105" t="s">
        <v>34</v>
      </c>
      <c r="W1131" s="106"/>
      <c r="X1131" s="105"/>
      <c r="Y1131" s="105" t="s">
        <v>34</v>
      </c>
      <c r="Z1131" s="98" t="s">
        <v>34</v>
      </c>
      <c r="AA1131" s="115"/>
      <c r="AB1131" s="106" t="s">
        <v>34</v>
      </c>
      <c r="AC1131" s="116"/>
      <c r="AE1131" s="114">
        <v>48.91</v>
      </c>
      <c r="AF1131" s="114">
        <v>1.42</v>
      </c>
      <c r="AG1131" s="135"/>
    </row>
    <row r="1132" spans="1:33" ht="15" customHeight="1">
      <c r="A1132" s="90"/>
      <c r="B1132" s="74">
        <v>4</v>
      </c>
      <c r="C1132" s="91"/>
      <c r="D1132" s="18"/>
      <c r="E1132" s="18"/>
      <c r="F1132" s="9"/>
      <c r="G1132" s="9"/>
      <c r="H1132" s="18"/>
      <c r="I1132" s="9"/>
      <c r="J1132" s="98">
        <f t="normal">IF(AE1132="-","-",(AE1132/AG1130)*$AI$1)</f>
        <v>52.8228</v>
      </c>
      <c r="K1132" s="98"/>
      <c r="L1132" s="74"/>
      <c r="M1132" s="98"/>
      <c r="N1132" s="98">
        <f t="normal">IF(AF1132="-","-",(AF1132/AG1130)*$AI$1)</f>
        <v>1.5768</v>
      </c>
      <c r="O1132" s="98"/>
      <c r="P1132" s="74"/>
      <c r="Q1132" s="98"/>
      <c r="R1132" s="74"/>
      <c r="S1132" s="105" t="s">
        <v>34</v>
      </c>
      <c r="T1132" s="106"/>
      <c r="U1132" s="105"/>
      <c r="V1132" s="105" t="s">
        <v>34</v>
      </c>
      <c r="W1132" s="106"/>
      <c r="X1132" s="105"/>
      <c r="Y1132" s="105" t="s">
        <v>34</v>
      </c>
      <c r="Z1132" s="98" t="s">
        <v>34</v>
      </c>
      <c r="AA1132" s="115"/>
      <c r="AB1132" s="106" t="s">
        <v>34</v>
      </c>
      <c r="AC1132" s="116"/>
      <c r="AE1132" s="114">
        <v>48.91</v>
      </c>
      <c r="AF1132" s="114">
        <v>1.46</v>
      </c>
      <c r="AG1132" s="135"/>
    </row>
    <row r="1133" spans="1:33" ht="15" customHeight="1">
      <c r="A1133" s="85">
        <v>41953</v>
      </c>
      <c r="B1133" s="74">
        <v>5</v>
      </c>
      <c r="C1133" s="86" t="s">
        <v>612</v>
      </c>
      <c r="D1133" s="87" t="s">
        <v>41</v>
      </c>
      <c r="E1133" s="87" t="s">
        <v>80</v>
      </c>
      <c r="F1133" s="9" t="s">
        <v>80</v>
      </c>
      <c r="G1133" s="9" t="s">
        <v>145</v>
      </c>
      <c r="H1133" s="87" t="s">
        <v>34</v>
      </c>
      <c r="I1133" s="9" t="s">
        <v>618</v>
      </c>
      <c r="J1133" s="98">
        <f t="normal">IF(AE1133="-","-",(AE1133/AG1133)*$AI$1)</f>
        <v>63.1584</v>
      </c>
      <c r="K1133" s="98">
        <f t="normal">MAX(J1133:J1135)</f>
        <v>63.1584</v>
      </c>
      <c r="L1133" s="74">
        <f t="normal">IF(A1133=0,"",(K1133-K1134)/K1134)</f>
        <v>0.0385366719943171</v>
      </c>
      <c r="M1133" s="98">
        <f t="normal">IF(J1133="-","-",AVERAGE(J1133:J1135))</f>
        <v>62.0964</v>
      </c>
      <c r="N1133" s="98">
        <f t="normal">IF(AF1133="-","-",(AF1133/AG1133)*$AI$1)</f>
        <v>1.6956</v>
      </c>
      <c r="O1133" s="98">
        <f t="normal">MAX(N1133:N1135)</f>
        <v>1.9008</v>
      </c>
      <c r="P1133" s="74">
        <f t="normal">IF(A1133=0,"",(O1133-O1134)/O1134)</f>
        <v>0.165562913907285</v>
      </c>
      <c r="Q1133" s="98">
        <f t="normal">IF(N1133="-","-",AVERAGE(N1133:N1135))</f>
        <v>1.7424</v>
      </c>
      <c r="R1133" s="74">
        <f t="normal">IF(Q1133="-","-",Q1133/M1133)</f>
        <v>0.0280595976578352</v>
      </c>
      <c r="S1133" s="105">
        <f t="normal">47.4/10</f>
        <v>4.74</v>
      </c>
      <c r="T1133" s="106">
        <f t="normal">AVERAGE(S1133:S1135)*10</f>
        <v>47.4</v>
      </c>
      <c r="U1133" s="105">
        <f t="normal">((LARGE(S1133:S1135,1))-(SMALL(S1133:S1135,1)))/(((LARGE(S1133:S1135,1))+(SMALL(S1133:S1135,1)))/2)*100</f>
        <v>0</v>
      </c>
      <c r="V1133" s="105">
        <f t="normal">100-Y1133</f>
        <v>29.02</v>
      </c>
      <c r="W1133" s="106">
        <f t="normal">AVERAGE(V1133:V1135)*10</f>
        <v>290.2</v>
      </c>
      <c r="X1133" s="105">
        <f t="normal">((LARGE(V1133:V1135,1))-(SMALL(V1133:V1135,1)))/(((LARGE(V1133:V1135,1))+(SMALL(V1133:V1135,1)))/2)*100</f>
        <v>0</v>
      </c>
      <c r="Y1133" s="105">
        <f t="normal">709.8/10</f>
        <v>70.98</v>
      </c>
      <c r="Z1133" s="98" t="s">
        <v>34</v>
      </c>
      <c r="AA1133" s="115" t="str">
        <f t="normal">IF(Z1133="-","-",AVERAGE(Z1133:Z1135))</f>
        <v>-</v>
      </c>
      <c r="AB1133" s="106">
        <v>5</v>
      </c>
      <c r="AC1133" s="116">
        <f t="shared" ref="AC1133" si="407">IF(AB1133="-","-",AVERAGE(AB1133:AB1135))</f>
        <v>5</v>
      </c>
      <c r="AE1133" s="114">
        <v>58.48</v>
      </c>
      <c r="AF1133" s="114">
        <v>1.57</v>
      </c>
      <c r="AG1133" s="135">
        <v>1</v>
      </c>
    </row>
    <row r="1134" spans="1:33" ht="15" customHeight="1">
      <c r="A1134" s="88"/>
      <c r="B1134" s="74">
        <v>5</v>
      </c>
      <c r="C1134" s="89"/>
      <c r="D1134" s="15"/>
      <c r="E1134" s="15"/>
      <c r="F1134" s="9"/>
      <c r="G1134" s="9"/>
      <c r="H1134" s="15"/>
      <c r="I1134" s="9"/>
      <c r="J1134" s="98">
        <f t="normal">IF(AE1134="-","-",(AE1134/AG1133)*$AI$1)</f>
        <v>62.316</v>
      </c>
      <c r="K1134" s="98">
        <f t="normal">MIN(J1133:J1135)</f>
        <v>60.8148</v>
      </c>
      <c r="L1134" s="74"/>
      <c r="M1134" s="98"/>
      <c r="N1134" s="98">
        <f t="normal">IF(AF1134="-","-",(AF1134/AG1133)*$AI$1)</f>
        <v>1.9008</v>
      </c>
      <c r="O1134" s="98">
        <f t="normal">MIN(N1133:N1135)</f>
        <v>1.6308</v>
      </c>
      <c r="P1134" s="74"/>
      <c r="Q1134" s="98"/>
      <c r="R1134" s="74"/>
      <c r="S1134" s="105" t="s">
        <v>34</v>
      </c>
      <c r="T1134" s="106"/>
      <c r="U1134" s="105"/>
      <c r="V1134" s="105" t="s">
        <v>34</v>
      </c>
      <c r="W1134" s="106"/>
      <c r="X1134" s="105"/>
      <c r="Y1134" s="105" t="s">
        <v>34</v>
      </c>
      <c r="Z1134" s="98" t="s">
        <v>34</v>
      </c>
      <c r="AA1134" s="115"/>
      <c r="AB1134" s="106" t="s">
        <v>34</v>
      </c>
      <c r="AC1134" s="116"/>
      <c r="AE1134" s="114">
        <v>57.7</v>
      </c>
      <c r="AF1134" s="114">
        <v>1.76</v>
      </c>
      <c r="AG1134" s="135"/>
    </row>
    <row r="1135" spans="1:33" ht="15" customHeight="1">
      <c r="A1135" s="90"/>
      <c r="B1135" s="74">
        <v>5</v>
      </c>
      <c r="C1135" s="91"/>
      <c r="D1135" s="18"/>
      <c r="E1135" s="18"/>
      <c r="F1135" s="9"/>
      <c r="G1135" s="9"/>
      <c r="H1135" s="18"/>
      <c r="I1135" s="9"/>
      <c r="J1135" s="98">
        <f t="normal">IF(AE1135="-","-",(AE1135/AG1133)*$AI$1)</f>
        <v>60.8148</v>
      </c>
      <c r="K1135" s="98"/>
      <c r="L1135" s="74"/>
      <c r="M1135" s="98"/>
      <c r="N1135" s="98">
        <f t="normal">IF(AF1135="-","-",(AF1135/AG1133)*$AI$1)</f>
        <v>1.6308</v>
      </c>
      <c r="O1135" s="98"/>
      <c r="P1135" s="74"/>
      <c r="Q1135" s="98"/>
      <c r="R1135" s="74"/>
      <c r="S1135" s="105" t="s">
        <v>34</v>
      </c>
      <c r="T1135" s="106"/>
      <c r="U1135" s="105"/>
      <c r="V1135" s="105" t="s">
        <v>34</v>
      </c>
      <c r="W1135" s="106"/>
      <c r="X1135" s="105"/>
      <c r="Y1135" s="105" t="s">
        <v>34</v>
      </c>
      <c r="Z1135" s="98" t="s">
        <v>34</v>
      </c>
      <c r="AA1135" s="115"/>
      <c r="AB1135" s="106" t="s">
        <v>34</v>
      </c>
      <c r="AC1135" s="116"/>
      <c r="AE1135" s="114">
        <v>56.31</v>
      </c>
      <c r="AF1135" s="114">
        <v>1.51</v>
      </c>
      <c r="AG1135" s="135"/>
    </row>
    <row r="1136" spans="1:33" s="44" customFormat="1" ht="15" customHeight="1">
      <c r="A1136" s="60">
        <v>41904</v>
      </c>
      <c r="B1136" s="61" t="s">
        <v>620</v>
      </c>
      <c r="C1136" s="62" t="s">
        <v>29</v>
      </c>
      <c r="D1136" s="63" t="s">
        <v>30</v>
      </c>
      <c r="E1136" s="63" t="s">
        <v>31</v>
      </c>
      <c r="F1136" s="63" t="s">
        <v>32</v>
      </c>
      <c r="G1136" s="63" t="s">
        <v>33</v>
      </c>
      <c r="H1136" s="63" t="s">
        <v>34</v>
      </c>
      <c r="I1136" s="63" t="s">
        <v>621</v>
      </c>
      <c r="J1136" s="94">
        <f t="normal">IF(AE1136="-","-",(AE1136/AG1136)*$AI$1)</f>
        <v>80.180092404</v>
      </c>
      <c r="K1136" s="94">
        <f t="normal">MAX(J1136:J1138)</f>
        <v>85.488506352</v>
      </c>
      <c r="L1136" s="61">
        <f t="normal">IF(A1136=0,"",(K1136-K1137)/K1137)</f>
        <v>0.066206134076932</v>
      </c>
      <c r="M1136" s="94">
        <f t="normal">IF(J1136="-","-",AVERAGE(J1136:J1138))</f>
        <v>83.122219116</v>
      </c>
      <c r="N1136" s="94" t="str">
        <f t="normal">IF(AF1136="-","-",(AF1136/AG1136)*$AI$1)</f>
        <v>-</v>
      </c>
      <c r="O1136" s="94">
        <f t="normal">MAX(N1136:N1138)</f>
        <v>0</v>
      </c>
      <c r="P1136" s="61" t="e">
        <v>#DIV/0!</v>
      </c>
      <c r="Q1136" s="94" t="str">
        <f t="normal">IF(N1136="-","-",AVERAGE(N1136:N1138))</f>
        <v>-</v>
      </c>
      <c r="R1136" s="61" t="str">
        <f t="normal">IF(Q1136="-","-",Q1136/M1136)</f>
        <v>-</v>
      </c>
      <c r="S1136" s="101">
        <v>4.1</v>
      </c>
      <c r="T1136" s="102">
        <f t="normal">AVERAGE(S1136:S1138)*10</f>
        <v>41.2666666666667</v>
      </c>
      <c r="U1136" s="101">
        <f t="normal">((LARGE(S1136:S1138,1))-(SMALL(S1136:S1138,1)))/(((LARGE(S1136:S1138,1))+(SMALL(S1136:S1138,1)))/2)*100</f>
        <v>1.21212121212123</v>
      </c>
      <c r="V1136" s="101">
        <f t="normal">100-Y1136</f>
        <v>64.99</v>
      </c>
      <c r="W1136" s="102">
        <f t="normal">AVERAGE(V1136:V1138)*10</f>
        <v>651.633333333333</v>
      </c>
      <c r="X1136" s="101">
        <f t="normal">((LARGE(V1136:V1138,1))-(SMALL(V1136:V1138,1)))/(((LARGE(V1136:V1138,1))+(SMALL(V1136:V1138,1)))/2)*100</f>
        <v>0.537098135502178</v>
      </c>
      <c r="Y1136" s="101">
        <v>35.01</v>
      </c>
      <c r="Z1136" s="94" t="s">
        <v>34</v>
      </c>
      <c r="AA1136" s="111" t="str">
        <f t="normal">IF(Z1136="-","-",AVERAGE(Z1136:Z1138))</f>
        <v>-</v>
      </c>
      <c r="AB1136" s="102" t="s">
        <v>34</v>
      </c>
      <c r="AC1136" s="112" t="str">
        <f t="shared" ref="AC1136" si="408">IF(AB1136="-","-",AVERAGE(AB1136:AB1138))</f>
        <v>-</v>
      </c>
      <c r="AD1136" s="113"/>
      <c r="AE1136" s="94">
        <v>74.2408263</v>
      </c>
      <c r="AF1136" s="94" t="s">
        <v>34</v>
      </c>
      <c r="AG1136" s="134">
        <v>1</v>
      </c>
    </row>
    <row r="1137" spans="1:33" s="44" customFormat="1" customHeight="0">
      <c r="A1137" s="60"/>
      <c r="B1137" s="61" t="s">
        <v>620</v>
      </c>
      <c r="C1137" s="62"/>
      <c r="D1137" s="63"/>
      <c r="E1137" s="63"/>
      <c r="F1137" s="63"/>
      <c r="G1137" s="63"/>
      <c r="H1137" s="63"/>
      <c r="I1137" s="63"/>
      <c r="J1137" s="94">
        <f t="normal">IF(AE1137="-","-",(AE1137/AG1136)*$AI$1)</f>
        <v>83.698058592</v>
      </c>
      <c r="K1137" s="94">
        <f t="normal">MIN(J1136:J1138)</f>
        <v>80.180092404</v>
      </c>
      <c r="L1137" s="61"/>
      <c r="M1137" s="94"/>
      <c r="N1137" s="94" t="str">
        <f t="normal">IF(AF1137="-","-",(AF1137/AG1136)*$AI$1)</f>
        <v>-</v>
      </c>
      <c r="O1137" s="94">
        <f t="normal">MIN(N1136:N1138)</f>
        <v>0</v>
      </c>
      <c r="P1137" s="61"/>
      <c r="Q1137" s="94"/>
      <c r="R1137" s="61"/>
      <c r="S1137" s="101">
        <v>4.15</v>
      </c>
      <c r="T1137" s="102"/>
      <c r="U1137" s="101"/>
      <c r="V1137" s="101">
        <f t="normal">100-Y1137</f>
        <v>65.34</v>
      </c>
      <c r="W1137" s="102"/>
      <c r="X1137" s="101"/>
      <c r="Y1137" s="101">
        <v>34.66</v>
      </c>
      <c r="Z1137" s="94" t="s">
        <v>34</v>
      </c>
      <c r="AA1137" s="111"/>
      <c r="AB1137" s="102" t="s">
        <v>34</v>
      </c>
      <c r="AC1137" s="112"/>
      <c r="AD1137" s="113"/>
      <c r="AE1137" s="94">
        <v>77.4982024</v>
      </c>
      <c r="AF1137" s="94" t="s">
        <v>34</v>
      </c>
      <c r="AG1137" s="134"/>
    </row>
    <row r="1138" spans="1:33" s="44" customFormat="1" customHeight="0">
      <c r="A1138" s="60"/>
      <c r="B1138" s="61" t="s">
        <v>620</v>
      </c>
      <c r="C1138" s="62"/>
      <c r="D1138" s="63"/>
      <c r="E1138" s="63"/>
      <c r="F1138" s="63"/>
      <c r="G1138" s="63"/>
      <c r="H1138" s="63"/>
      <c r="I1138" s="63"/>
      <c r="J1138" s="94">
        <f t="normal">IF(AE1138="-","-",(AE1138/AG1136)*$AI$1)</f>
        <v>85.488506352</v>
      </c>
      <c r="K1138" s="94"/>
      <c r="L1138" s="61"/>
      <c r="M1138" s="94"/>
      <c r="N1138" s="94" t="str">
        <f t="normal">IF(AF1138="-","-",(AF1138/AG1136)*$AI$1)</f>
        <v>-</v>
      </c>
      <c r="O1138" s="94"/>
      <c r="P1138" s="61"/>
      <c r="Q1138" s="94"/>
      <c r="R1138" s="61"/>
      <c r="S1138" s="101">
        <v>4.13</v>
      </c>
      <c r="T1138" s="102"/>
      <c r="U1138" s="101"/>
      <c r="V1138" s="101">
        <f t="normal">100-Y1138</f>
        <v>65.16</v>
      </c>
      <c r="W1138" s="102"/>
      <c r="X1138" s="101"/>
      <c r="Y1138" s="101">
        <v>34.84</v>
      </c>
      <c r="Z1138" s="94" t="s">
        <v>34</v>
      </c>
      <c r="AA1138" s="111"/>
      <c r="AB1138" s="102" t="s">
        <v>34</v>
      </c>
      <c r="AC1138" s="112"/>
      <c r="AD1138" s="113"/>
      <c r="AE1138" s="94">
        <v>79.1560244</v>
      </c>
      <c r="AF1138" s="94" t="s">
        <v>34</v>
      </c>
      <c r="AG1138" s="134"/>
    </row>
    <row r="1139" spans="1:33" s="44" customFormat="1" ht="15" customHeight="1">
      <c r="A1139" s="60">
        <v>41904</v>
      </c>
      <c r="B1139" s="61" t="s">
        <v>622</v>
      </c>
      <c r="C1139" s="62" t="s">
        <v>29</v>
      </c>
      <c r="D1139" s="63" t="s">
        <v>30</v>
      </c>
      <c r="E1139" s="63" t="s">
        <v>31</v>
      </c>
      <c r="F1139" s="63" t="s">
        <v>37</v>
      </c>
      <c r="G1139" s="63" t="s">
        <v>140</v>
      </c>
      <c r="H1139" s="63" t="s">
        <v>34</v>
      </c>
      <c r="I1139" s="63" t="s">
        <v>34</v>
      </c>
      <c r="J1139" s="94">
        <f t="normal">IF(AE1139="-","-",(AE1139/AG1139)*$AI$1)</f>
        <v>655.3116</v>
      </c>
      <c r="K1139" s="94">
        <f t="normal">MAX(J1139:J1141)</f>
        <v>676.2852</v>
      </c>
      <c r="L1139" s="61">
        <f t="normal">IF(A1139=0,"",(K1139-K1140)/K1140)</f>
        <v>0.032005537518335</v>
      </c>
      <c r="M1139" s="94">
        <f t="normal">IF(J1139="-","-",AVERAGE(J1139:J1141))</f>
        <v>666.4608</v>
      </c>
      <c r="N1139" s="94">
        <f t="normal">IF(AF1139="-","-",(AF1139/AG1139)*$AI$1)</f>
        <v>430.9524</v>
      </c>
      <c r="O1139" s="94">
        <f t="normal">MAX(N1139:N1141)</f>
        <v>447.552</v>
      </c>
      <c r="P1139" s="61">
        <f t="normal">IF(A1139=0,"",(O1139-O1140)/O1140)</f>
        <v>0.038518407137308</v>
      </c>
      <c r="Q1139" s="94">
        <f t="normal">IF(N1139="-","-",AVERAGE(N1139:N1141))</f>
        <v>439.4196</v>
      </c>
      <c r="R1139" s="61">
        <f t="normal">IF(Q1139="-","-",Q1139/M1139)</f>
        <v>0.659333002031027</v>
      </c>
      <c r="S1139" s="101">
        <v>94.6</v>
      </c>
      <c r="T1139" s="102">
        <f t="normal">AVERAGE(S1139:S1141)*10</f>
        <v>946.433333333333</v>
      </c>
      <c r="U1139" s="101">
        <f t="normal">((LARGE(S1139:S1141,1))-(SMALL(S1139:S1141,1)))/(((LARGE(S1139:S1141,1))+(SMALL(S1139:S1141,1)))/2)*100</f>
        <v>0.0950921865920053</v>
      </c>
      <c r="V1139" s="101">
        <f t="shared" ref="V1139:V1164" si="409">100-Y1139</f>
        <v>99.99</v>
      </c>
      <c r="W1139" s="102">
        <f t="normal">AVERAGE(V1139:V1141)*10</f>
        <v>999.9</v>
      </c>
      <c r="X1139" s="101">
        <f t="normal">((LARGE(V1139:V1141,1))-(SMALL(V1139:V1141,1)))/(((LARGE(V1139:V1141,1))+(SMALL(V1139:V1141,1)))/2)*100</f>
        <v>0</v>
      </c>
      <c r="Y1139" s="101">
        <v>0.01</v>
      </c>
      <c r="Z1139" s="94" t="s">
        <v>34</v>
      </c>
      <c r="AA1139" s="111" t="str">
        <f t="normal">IF(Z1139="-","-",AVERAGE(Z1139:Z1141))</f>
        <v>-</v>
      </c>
      <c r="AB1139" s="102" t="s">
        <v>34</v>
      </c>
      <c r="AC1139" s="112" t="str">
        <f t="shared" ref="AC1139" si="410">IF(AB1139="-","-",AVERAGE(AB1139:AB1141))</f>
        <v>-</v>
      </c>
      <c r="AD1139" s="113"/>
      <c r="AE1139" s="94">
        <v>606.77</v>
      </c>
      <c r="AF1139" s="94">
        <v>399.03</v>
      </c>
      <c r="AG1139" s="134">
        <v>1</v>
      </c>
    </row>
    <row r="1140" spans="1:33" s="44" customFormat="1" customHeight="0">
      <c r="A1140" s="60"/>
      <c r="B1140" s="61" t="s">
        <v>622</v>
      </c>
      <c r="C1140" s="62"/>
      <c r="D1140" s="63"/>
      <c r="E1140" s="63"/>
      <c r="F1140" s="63"/>
      <c r="G1140" s="63"/>
      <c r="H1140" s="63"/>
      <c r="I1140" s="63"/>
      <c r="J1140" s="94">
        <f t="normal">IF(AE1140="-","-",(AE1140/AG1139)*$AI$1)</f>
        <v>667.7856</v>
      </c>
      <c r="K1140" s="94">
        <f t="normal">MIN(J1139:J1141)</f>
        <v>655.3116</v>
      </c>
      <c r="L1140" s="61"/>
      <c r="M1140" s="94"/>
      <c r="N1140" s="94">
        <f t="normal">IF(AF1140="-","-",(AF1140/AG1139)*$AI$1)</f>
        <v>447.552</v>
      </c>
      <c r="O1140" s="94">
        <f t="normal">MIN(N1139:N1141)</f>
        <v>430.9524</v>
      </c>
      <c r="P1140" s="61"/>
      <c r="Q1140" s="94"/>
      <c r="R1140" s="61"/>
      <c r="S1140" s="101">
        <v>94.69</v>
      </c>
      <c r="T1140" s="102"/>
      <c r="U1140" s="101"/>
      <c r="V1140" s="101">
        <f t="shared" si="409"/>
        <v>99.99</v>
      </c>
      <c r="W1140" s="102"/>
      <c r="X1140" s="101"/>
      <c r="Y1140" s="101">
        <v>0.01</v>
      </c>
      <c r="Z1140" s="94" t="s">
        <v>34</v>
      </c>
      <c r="AA1140" s="111"/>
      <c r="AB1140" s="102" t="s">
        <v>34</v>
      </c>
      <c r="AC1140" s="112"/>
      <c r="AD1140" s="113"/>
      <c r="AE1140" s="94">
        <v>618.32</v>
      </c>
      <c r="AF1140" s="94">
        <v>414.4</v>
      </c>
      <c r="AG1140" s="134"/>
    </row>
    <row r="1141" spans="1:33" s="44" customFormat="1" customHeight="0">
      <c r="A1141" s="60"/>
      <c r="B1141" s="61" t="s">
        <v>622</v>
      </c>
      <c r="C1141" s="62"/>
      <c r="D1141" s="63"/>
      <c r="E1141" s="63"/>
      <c r="F1141" s="63"/>
      <c r="G1141" s="63"/>
      <c r="H1141" s="63"/>
      <c r="I1141" s="63"/>
      <c r="J1141" s="94">
        <f t="normal">IF(AE1141="-","-",(AE1141/AG1139)*$AI$1)</f>
        <v>676.2852</v>
      </c>
      <c r="K1141" s="94"/>
      <c r="L1141" s="61"/>
      <c r="M1141" s="94"/>
      <c r="N1141" s="94">
        <f t="normal">IF(AF1141="-","-",(AF1141/AG1139)*$AI$1)</f>
        <v>439.7544</v>
      </c>
      <c r="O1141" s="94"/>
      <c r="P1141" s="61"/>
      <c r="Q1141" s="94"/>
      <c r="R1141" s="61"/>
      <c r="S1141" s="101">
        <v>94.64</v>
      </c>
      <c r="T1141" s="102"/>
      <c r="U1141" s="101"/>
      <c r="V1141" s="101">
        <f t="shared" si="409"/>
        <v>99.99</v>
      </c>
      <c r="W1141" s="102"/>
      <c r="X1141" s="101"/>
      <c r="Y1141" s="101">
        <v>0.01</v>
      </c>
      <c r="Z1141" s="94" t="s">
        <v>34</v>
      </c>
      <c r="AA1141" s="111"/>
      <c r="AB1141" s="102" t="s">
        <v>34</v>
      </c>
      <c r="AC1141" s="112"/>
      <c r="AD1141" s="113"/>
      <c r="AE1141" s="94">
        <v>626.19</v>
      </c>
      <c r="AF1141" s="94">
        <v>407.18</v>
      </c>
      <c r="AG1141" s="134"/>
    </row>
    <row r="1142" spans="1:33" s="44" customFormat="1" ht="15" customHeight="1">
      <c r="A1142" s="60">
        <v>41904</v>
      </c>
      <c r="B1142" s="61" t="s">
        <v>623</v>
      </c>
      <c r="C1142" s="62" t="s">
        <v>29</v>
      </c>
      <c r="D1142" s="63" t="s">
        <v>30</v>
      </c>
      <c r="E1142" s="63" t="s">
        <v>31</v>
      </c>
      <c r="F1142" s="63" t="s">
        <v>37</v>
      </c>
      <c r="G1142" s="63" t="s">
        <v>140</v>
      </c>
      <c r="H1142" s="63" t="s">
        <v>34</v>
      </c>
      <c r="I1142" s="63" t="s">
        <v>624</v>
      </c>
      <c r="J1142" s="94">
        <f t="normal">IF(AE1142="-","-",(AE1142/AG1142)*$AI$1)</f>
        <v>642.4488</v>
      </c>
      <c r="K1142" s="94">
        <f t="normal">MAX(J1142:J1144)</f>
        <v>670.7772</v>
      </c>
      <c r="L1142" s="61">
        <f t="normal">IF(A1142=0,"",(K1142-K1143)/K1143)</f>
        <v>0.0440944087684499</v>
      </c>
      <c r="M1142" s="94">
        <f t="normal">IF(J1142="-","-",AVERAGE(J1142:J1144))</f>
        <v>656.8812</v>
      </c>
      <c r="N1142" s="94">
        <f t="normal">IF(AF1142="-","-",(AF1142/AG1142)*$AI$1)</f>
        <v>347.0148</v>
      </c>
      <c r="O1142" s="94">
        <f t="normal">MAX(N1142:N1144)</f>
        <v>382.8708</v>
      </c>
      <c r="P1142" s="61">
        <f t="normal">IF(A1142=0,"",(O1142-O1143)/O1143)</f>
        <v>0.103327005072982</v>
      </c>
      <c r="Q1142" s="94">
        <f t="normal">IF(N1142="-","-",AVERAGE(N1142:N1144))</f>
        <v>359.2872</v>
      </c>
      <c r="R1142" s="61">
        <f t="normal">IF(Q1142="-","-",Q1142/M1142)</f>
        <v>0.546959176179802</v>
      </c>
      <c r="S1142" s="101">
        <v>94.6</v>
      </c>
      <c r="T1142" s="102">
        <f t="normal">AVERAGE(S1142:S1144)*10</f>
        <v>946.433333333333</v>
      </c>
      <c r="U1142" s="101">
        <f t="normal">((LARGE(S1142:S1144,1))-(SMALL(S1142:S1144,1)))/(((LARGE(S1142:S1144,1))+(SMALL(S1142:S1144,1)))/2)*100</f>
        <v>0.0950921865920053</v>
      </c>
      <c r="V1142" s="101">
        <f t="shared" si="409"/>
        <v>99.99</v>
      </c>
      <c r="W1142" s="102">
        <f t="normal">AVERAGE(V1142:V1144)*10</f>
        <v>999.9</v>
      </c>
      <c r="X1142" s="101">
        <f t="normal">((LARGE(V1142:V1144,1))-(SMALL(V1142:V1144,1)))/(((LARGE(V1142:V1144,1))+(SMALL(V1142:V1144,1)))/2)*100</f>
        <v>0</v>
      </c>
      <c r="Y1142" s="101">
        <v>0.01</v>
      </c>
      <c r="Z1142" s="94" t="s">
        <v>34</v>
      </c>
      <c r="AA1142" s="111" t="str">
        <f t="normal">IF(Z1142="-","-",AVERAGE(Z1142:Z1144))</f>
        <v>-</v>
      </c>
      <c r="AB1142" s="102" t="s">
        <v>34</v>
      </c>
      <c r="AC1142" s="112" t="str">
        <f t="shared" ref="AC1142" si="411">IF(AB1142="-","-",AVERAGE(AB1142:AB1144))</f>
        <v>-</v>
      </c>
      <c r="AD1142" s="113"/>
      <c r="AE1142" s="94">
        <v>594.86</v>
      </c>
      <c r="AF1142" s="94">
        <v>321.31</v>
      </c>
      <c r="AG1142" s="134">
        <v>1</v>
      </c>
    </row>
    <row r="1143" spans="1:33" s="44" customFormat="1" customHeight="0">
      <c r="A1143" s="60"/>
      <c r="B1143" s="61" t="s">
        <v>623</v>
      </c>
      <c r="C1143" s="62"/>
      <c r="D1143" s="63"/>
      <c r="E1143" s="63"/>
      <c r="F1143" s="63"/>
      <c r="G1143" s="63"/>
      <c r="H1143" s="63"/>
      <c r="I1143" s="63"/>
      <c r="J1143" s="94">
        <f t="normal">IF(AE1143="-","-",(AE1143/AG1142)*$AI$1)</f>
        <v>657.4176</v>
      </c>
      <c r="K1143" s="94">
        <f t="normal">MIN(J1142:J1144)</f>
        <v>642.4488</v>
      </c>
      <c r="L1143" s="61"/>
      <c r="M1143" s="94"/>
      <c r="N1143" s="94">
        <f t="normal">IF(AF1143="-","-",(AF1143/AG1142)*$AI$1)</f>
        <v>382.8708</v>
      </c>
      <c r="O1143" s="94">
        <f t="normal">MIN(N1142:N1144)</f>
        <v>347.0148</v>
      </c>
      <c r="P1143" s="61"/>
      <c r="Q1143" s="94"/>
      <c r="R1143" s="61"/>
      <c r="S1143" s="101">
        <v>94.69</v>
      </c>
      <c r="T1143" s="102"/>
      <c r="U1143" s="101"/>
      <c r="V1143" s="101">
        <f t="shared" si="409"/>
        <v>99.99</v>
      </c>
      <c r="W1143" s="102"/>
      <c r="X1143" s="101"/>
      <c r="Y1143" s="101">
        <v>0.01</v>
      </c>
      <c r="Z1143" s="94" t="s">
        <v>34</v>
      </c>
      <c r="AA1143" s="111"/>
      <c r="AB1143" s="102" t="s">
        <v>34</v>
      </c>
      <c r="AC1143" s="112"/>
      <c r="AD1143" s="113"/>
      <c r="AE1143" s="94">
        <v>608.72</v>
      </c>
      <c r="AF1143" s="94">
        <v>354.51</v>
      </c>
      <c r="AG1143" s="134"/>
    </row>
    <row r="1144" spans="1:33" s="44" customFormat="1" customHeight="0">
      <c r="A1144" s="60"/>
      <c r="B1144" s="61" t="s">
        <v>623</v>
      </c>
      <c r="C1144" s="62"/>
      <c r="D1144" s="63"/>
      <c r="E1144" s="63"/>
      <c r="F1144" s="63"/>
      <c r="G1144" s="63"/>
      <c r="H1144" s="63"/>
      <c r="I1144" s="63"/>
      <c r="J1144" s="94">
        <f t="normal">IF(AE1144="-","-",(AE1144/AG1142)*$AI$1)</f>
        <v>670.7772</v>
      </c>
      <c r="K1144" s="94"/>
      <c r="L1144" s="61"/>
      <c r="M1144" s="94"/>
      <c r="N1144" s="94">
        <f t="normal">IF(AF1144="-","-",(AF1144/AG1142)*$AI$1)</f>
        <v>347.976</v>
      </c>
      <c r="O1144" s="94"/>
      <c r="P1144" s="61"/>
      <c r="Q1144" s="94"/>
      <c r="R1144" s="61"/>
      <c r="S1144" s="101">
        <v>94.64</v>
      </c>
      <c r="T1144" s="102"/>
      <c r="U1144" s="101"/>
      <c r="V1144" s="101">
        <f t="shared" si="409"/>
        <v>99.99</v>
      </c>
      <c r="W1144" s="102"/>
      <c r="X1144" s="101"/>
      <c r="Y1144" s="101">
        <v>0.01</v>
      </c>
      <c r="Z1144" s="94" t="s">
        <v>34</v>
      </c>
      <c r="AA1144" s="111"/>
      <c r="AB1144" s="102" t="s">
        <v>34</v>
      </c>
      <c r="AC1144" s="112"/>
      <c r="AD1144" s="113"/>
      <c r="AE1144" s="94">
        <v>621.09</v>
      </c>
      <c r="AF1144" s="94">
        <v>322.2</v>
      </c>
      <c r="AG1144" s="134"/>
    </row>
    <row r="1145" spans="1:33" s="44" customFormat="1" ht="15" customHeight="1">
      <c r="A1145" s="60">
        <v>41904</v>
      </c>
      <c r="B1145" s="61" t="s">
        <v>625</v>
      </c>
      <c r="C1145" s="62" t="s">
        <v>29</v>
      </c>
      <c r="D1145" s="63" t="s">
        <v>30</v>
      </c>
      <c r="E1145" s="63" t="s">
        <v>31</v>
      </c>
      <c r="F1145" s="63" t="s">
        <v>37</v>
      </c>
      <c r="G1145" s="63" t="s">
        <v>140</v>
      </c>
      <c r="H1145" s="63" t="s">
        <v>34</v>
      </c>
      <c r="I1145" s="63" t="s">
        <v>626</v>
      </c>
      <c r="J1145" s="94">
        <f t="normal">IF(AE1145="-","-",(AE1145/AG1145)*$AI$1)</f>
        <v>653.616</v>
      </c>
      <c r="K1145" s="94">
        <f t="normal">MAX(J1145:J1147)</f>
        <v>670.5936</v>
      </c>
      <c r="L1145" s="61">
        <f t="normal">IF(A1145=0,"",(K1145-K1146)/K1146)</f>
        <v>0.0259748843357567</v>
      </c>
      <c r="M1145" s="94">
        <f t="normal">IF(J1145="-","-",AVERAGE(J1145:J1147))</f>
        <v>660.3192</v>
      </c>
      <c r="N1145" s="94">
        <f t="normal">IF(AF1145="-","-",(AF1145/AG1145)*$AI$1)</f>
        <v>383.3136</v>
      </c>
      <c r="O1145" s="94">
        <f t="normal">MAX(N1145:N1147)</f>
        <v>384.3288</v>
      </c>
      <c r="P1145" s="61">
        <f t="normal">IF(A1145=0,"",(O1145-O1146)/O1146)</f>
        <v>0.0383403361344537</v>
      </c>
      <c r="Q1145" s="94">
        <f t="normal">IF(N1145="-","-",AVERAGE(N1145:N1147))</f>
        <v>379.26</v>
      </c>
      <c r="R1145" s="61">
        <f t="normal">IF(Q1145="-","-",Q1145/M1145)</f>
        <v>0.574358582939887</v>
      </c>
      <c r="S1145" s="101">
        <v>95.75</v>
      </c>
      <c r="T1145" s="102">
        <f t="normal">AVERAGE(S1145:S1147)*10</f>
        <v>957.4</v>
      </c>
      <c r="U1145" s="101">
        <f t="normal">((LARGE(S1145:S1147,1))-(SMALL(S1145:S1147,1)))/(((LARGE(S1145:S1147,1))+(SMALL(S1145:S1147,1)))/2)*100</f>
        <v>0.28202851621665</v>
      </c>
      <c r="V1145" s="101">
        <f t="shared" si="409"/>
        <v>99.99</v>
      </c>
      <c r="W1145" s="102">
        <f t="normal">AVERAGE(V1145:V1147)*10</f>
        <v>999.9</v>
      </c>
      <c r="X1145" s="101">
        <f t="normal">((LARGE(V1145:V1147,1))-(SMALL(V1145:V1147,1)))/(((LARGE(V1145:V1147,1))+(SMALL(V1145:V1147,1)))/2)*100</f>
        <v>0</v>
      </c>
      <c r="Y1145" s="101">
        <v>0.01</v>
      </c>
      <c r="Z1145" s="94" t="s">
        <v>34</v>
      </c>
      <c r="AA1145" s="111" t="str">
        <f t="normal">IF(Z1145="-","-",AVERAGE(Z1145:Z1147))</f>
        <v>-</v>
      </c>
      <c r="AB1145" s="102" t="s">
        <v>34</v>
      </c>
      <c r="AC1145" s="112" t="str">
        <f t="shared" ref="AC1145" si="412">IF(AB1145="-","-",AVERAGE(AB1145:AB1147))</f>
        <v>-</v>
      </c>
      <c r="AD1145" s="113"/>
      <c r="AE1145" s="94">
        <v>605.2</v>
      </c>
      <c r="AF1145" s="94">
        <v>354.92</v>
      </c>
      <c r="AG1145" s="134">
        <v>1</v>
      </c>
    </row>
    <row r="1146" spans="1:33" s="44" customFormat="1" customHeight="0">
      <c r="A1146" s="60"/>
      <c r="B1146" s="61" t="s">
        <v>625</v>
      </c>
      <c r="C1146" s="62"/>
      <c r="D1146" s="63"/>
      <c r="E1146" s="63"/>
      <c r="F1146" s="63"/>
      <c r="G1146" s="63"/>
      <c r="H1146" s="63"/>
      <c r="I1146" s="63"/>
      <c r="J1146" s="94">
        <f t="normal">IF(AE1146="-","-",(AE1146/AG1145)*$AI$1)</f>
        <v>670.5936</v>
      </c>
      <c r="K1146" s="94">
        <f t="normal">MIN(J1145:J1147)</f>
        <v>653.616</v>
      </c>
      <c r="L1146" s="61"/>
      <c r="M1146" s="94"/>
      <c r="N1146" s="94">
        <f t="normal">IF(AF1146="-","-",(AF1146/AG1145)*$AI$1)</f>
        <v>370.1376</v>
      </c>
      <c r="O1146" s="94">
        <f t="normal">MIN(N1145:N1147)</f>
        <v>370.1376</v>
      </c>
      <c r="P1146" s="61"/>
      <c r="Q1146" s="94"/>
      <c r="R1146" s="61"/>
      <c r="S1146" s="101">
        <v>95.6</v>
      </c>
      <c r="T1146" s="102"/>
      <c r="U1146" s="101"/>
      <c r="V1146" s="101">
        <f t="shared" si="409"/>
        <v>99.99</v>
      </c>
      <c r="W1146" s="102"/>
      <c r="X1146" s="101"/>
      <c r="Y1146" s="101">
        <v>0.01</v>
      </c>
      <c r="Z1146" s="94" t="s">
        <v>34</v>
      </c>
      <c r="AA1146" s="111"/>
      <c r="AB1146" s="102" t="s">
        <v>34</v>
      </c>
      <c r="AC1146" s="112"/>
      <c r="AD1146" s="113"/>
      <c r="AE1146" s="94">
        <v>620.92</v>
      </c>
      <c r="AF1146" s="94">
        <v>342.72</v>
      </c>
      <c r="AG1146" s="134"/>
    </row>
    <row r="1147" spans="1:33" s="44" customFormat="1" customHeight="0">
      <c r="A1147" s="60"/>
      <c r="B1147" s="61" t="s">
        <v>625</v>
      </c>
      <c r="C1147" s="62"/>
      <c r="D1147" s="63"/>
      <c r="E1147" s="63"/>
      <c r="F1147" s="63"/>
      <c r="G1147" s="63"/>
      <c r="H1147" s="63"/>
      <c r="I1147" s="63"/>
      <c r="J1147" s="94">
        <f t="normal">IF(AE1147="-","-",(AE1147/AG1145)*$AI$1)</f>
        <v>656.748</v>
      </c>
      <c r="K1147" s="94"/>
      <c r="L1147" s="61"/>
      <c r="M1147" s="94"/>
      <c r="N1147" s="94">
        <f t="normal">IF(AF1147="-","-",(AF1147/AG1145)*$AI$1)</f>
        <v>384.3288</v>
      </c>
      <c r="O1147" s="94"/>
      <c r="P1147" s="61"/>
      <c r="Q1147" s="94"/>
      <c r="R1147" s="61"/>
      <c r="S1147" s="101">
        <v>95.87</v>
      </c>
      <c r="T1147" s="102"/>
      <c r="U1147" s="101"/>
      <c r="V1147" s="101">
        <f t="shared" si="409"/>
        <v>99.99</v>
      </c>
      <c r="W1147" s="102"/>
      <c r="X1147" s="101"/>
      <c r="Y1147" s="101">
        <v>0.01</v>
      </c>
      <c r="Z1147" s="94" t="s">
        <v>34</v>
      </c>
      <c r="AA1147" s="111"/>
      <c r="AB1147" s="102" t="s">
        <v>34</v>
      </c>
      <c r="AC1147" s="112"/>
      <c r="AD1147" s="113"/>
      <c r="AE1147" s="94">
        <v>608.1</v>
      </c>
      <c r="AF1147" s="94">
        <v>355.86</v>
      </c>
      <c r="AG1147" s="134"/>
    </row>
    <row r="1148" spans="1:33">
      <c r="A1148" s="79">
        <v>41904</v>
      </c>
      <c r="B1148" s="71" t="s">
        <v>627</v>
      </c>
      <c r="C1148" s="80" t="s">
        <v>29</v>
      </c>
      <c r="D1148" s="12" t="s">
        <v>100</v>
      </c>
      <c r="E1148" s="12" t="s">
        <v>101</v>
      </c>
      <c r="F1148" s="6" t="s">
        <v>105</v>
      </c>
      <c r="G1148" s="6" t="s">
        <v>133</v>
      </c>
      <c r="H1148" s="12" t="s">
        <v>34</v>
      </c>
      <c r="I1148" s="6" t="s">
        <v>628</v>
      </c>
      <c r="J1148" s="97">
        <f t="normal">IF(AE1148="-","-",(AE1148/AG1148)*$AI$1)</f>
        <v>342.8352</v>
      </c>
      <c r="K1148" s="97">
        <f t="normal">MAX(J1148:J1150)</f>
        <v>347.382</v>
      </c>
      <c r="L1148" s="71">
        <f t="normal">IF(A1148=0,"",(K1148-K1149)/K1149)</f>
        <v>0.0521065026821927</v>
      </c>
      <c r="M1148" s="97">
        <f t="normal">IF(J1148="-","-",AVERAGE(J1148:J1150))</f>
        <v>340.1316</v>
      </c>
      <c r="N1148" s="97">
        <f t="normal">IF(AF1148="-","-",(AF1148/AG1148)*$AI$1)</f>
        <v>174.0312</v>
      </c>
      <c r="O1148" s="97">
        <f t="normal">MAX(N1148:N1150)</f>
        <v>174.8736</v>
      </c>
      <c r="P1148" s="71">
        <f t="normal">IF(A1148=0,"",(O1148-O1149)/O1149)</f>
        <v>0.0664559046301785</v>
      </c>
      <c r="Q1148" s="97">
        <f t="normal">IF(N1148="-","-",AVERAGE(N1148:N1150))</f>
        <v>170.9604</v>
      </c>
      <c r="R1148" s="71">
        <f t="normal">IF(Q1148="-","-",Q1148/M1148)</f>
        <v>0.502630158444555</v>
      </c>
      <c r="S1148" s="103">
        <v>90.3</v>
      </c>
      <c r="T1148" s="104">
        <f t="normal">AVERAGE(S1148:S1150)*10</f>
        <v>902.566666666667</v>
      </c>
      <c r="U1148" s="103">
        <f t="normal">((LARGE(S1148:S1150,1))-(SMALL(S1148:S1150,1)))/(((LARGE(S1148:S1150,1))+(SMALL(S1148:S1150,1)))/2)*100</f>
        <v>0.121890409440966</v>
      </c>
      <c r="V1148" s="103">
        <f t="shared" si="409"/>
        <v>90.39</v>
      </c>
      <c r="W1148" s="104">
        <f t="normal">AVERAGE(V1148:V1150)*10</f>
        <v>899.3</v>
      </c>
      <c r="X1148" s="103">
        <f t="normal">((LARGE(V1148:V1150,1))-(SMALL(V1148:V1150,1)))/(((LARGE(V1148:V1150,1))+(SMALL(V1148:V1150,1)))/2)*100</f>
        <v>1.0230179028133</v>
      </c>
      <c r="Y1148" s="103">
        <v>9.61</v>
      </c>
      <c r="Z1148" s="97" t="s">
        <v>34</v>
      </c>
      <c r="AA1148" s="23" t="str">
        <f t="normal">IF(Z1148="-","-",AVERAGE(Z1148:Z1150))</f>
        <v>-</v>
      </c>
      <c r="AB1148" s="104" t="s">
        <v>34</v>
      </c>
      <c r="AC1148" s="24" t="str">
        <f t="shared" ref="AC1148" si="413">IF(AB1148="-","-",AVERAGE(AB1148:AB1150))</f>
        <v>-</v>
      </c>
      <c r="AE1148" s="114">
        <v>317.44</v>
      </c>
      <c r="AF1148" s="114">
        <v>161.14</v>
      </c>
      <c r="AG1148" s="135">
        <v>1</v>
      </c>
    </row>
    <row r="1149" spans="1:33">
      <c r="A1149" s="81"/>
      <c r="B1149" s="71" t="s">
        <v>627</v>
      </c>
      <c r="C1149" s="82"/>
      <c r="D1149" s="14"/>
      <c r="E1149" s="14"/>
      <c r="F1149" s="6"/>
      <c r="G1149" s="6"/>
      <c r="H1149" s="14"/>
      <c r="I1149" s="6"/>
      <c r="J1149" s="97">
        <f t="normal">IF(AE1149="-","-",(AE1149/AG1148)*$AI$1)</f>
        <v>347.382</v>
      </c>
      <c r="K1149" s="97">
        <f t="normal">MIN(J1148:J1150)</f>
        <v>330.1776</v>
      </c>
      <c r="L1149" s="71"/>
      <c r="M1149" s="97"/>
      <c r="N1149" s="97">
        <f t="normal">IF(AF1149="-","-",(AF1149/AG1148)*$AI$1)</f>
        <v>174.8736</v>
      </c>
      <c r="O1149" s="97">
        <f t="normal">MIN(N1148:N1150)</f>
        <v>163.9764</v>
      </c>
      <c r="P1149" s="71"/>
      <c r="Q1149" s="97"/>
      <c r="R1149" s="71"/>
      <c r="S1149" s="103">
        <v>90.19</v>
      </c>
      <c r="T1149" s="104"/>
      <c r="U1149" s="103"/>
      <c r="V1149" s="103">
        <f t="shared" si="409"/>
        <v>89.93</v>
      </c>
      <c r="W1149" s="104"/>
      <c r="X1149" s="103"/>
      <c r="Y1149" s="103">
        <v>10.07</v>
      </c>
      <c r="Z1149" s="97" t="s">
        <v>34</v>
      </c>
      <c r="AA1149" s="23"/>
      <c r="AB1149" s="104" t="s">
        <v>34</v>
      </c>
      <c r="AC1149" s="24"/>
      <c r="AE1149" s="114">
        <v>321.65</v>
      </c>
      <c r="AF1149" s="114">
        <v>161.92</v>
      </c>
      <c r="AG1149" s="135"/>
    </row>
    <row r="1150" spans="1:33">
      <c r="A1150" s="83"/>
      <c r="B1150" s="71" t="s">
        <v>627</v>
      </c>
      <c r="C1150" s="84"/>
      <c r="D1150" s="17"/>
      <c r="E1150" s="17"/>
      <c r="F1150" s="6"/>
      <c r="G1150" s="6"/>
      <c r="H1150" s="17"/>
      <c r="I1150" s="6"/>
      <c r="J1150" s="97">
        <f t="normal">IF(AE1150="-","-",(AE1150/AG1148)*$AI$1)</f>
        <v>330.1776</v>
      </c>
      <c r="K1150" s="97"/>
      <c r="L1150" s="71"/>
      <c r="M1150" s="97"/>
      <c r="N1150" s="97">
        <f t="normal">IF(AF1150="-","-",(AF1150/AG1148)*$AI$1)</f>
        <v>163.9764</v>
      </c>
      <c r="O1150" s="97"/>
      <c r="P1150" s="71"/>
      <c r="Q1150" s="97"/>
      <c r="R1150" s="71"/>
      <c r="S1150" s="103">
        <v>90.28</v>
      </c>
      <c r="T1150" s="104"/>
      <c r="U1150" s="103"/>
      <c r="V1150" s="103">
        <f t="shared" si="409"/>
        <v>89.47</v>
      </c>
      <c r="W1150" s="104"/>
      <c r="X1150" s="103"/>
      <c r="Y1150" s="103">
        <v>10.53</v>
      </c>
      <c r="Z1150" s="97" t="s">
        <v>34</v>
      </c>
      <c r="AA1150" s="23"/>
      <c r="AB1150" s="104" t="s">
        <v>34</v>
      </c>
      <c r="AC1150" s="24"/>
      <c r="AE1150" s="114">
        <v>305.72</v>
      </c>
      <c r="AF1150" s="114">
        <v>151.83</v>
      </c>
      <c r="AG1150" s="135"/>
    </row>
    <row r="1151" spans="1:33">
      <c r="A1151" s="79">
        <v>41904</v>
      </c>
      <c r="B1151" s="71">
        <v>122</v>
      </c>
      <c r="C1151" s="80" t="s">
        <v>629</v>
      </c>
      <c r="D1151" s="12" t="s">
        <v>41</v>
      </c>
      <c r="E1151" s="12" t="s">
        <v>80</v>
      </c>
      <c r="F1151" s="6" t="s">
        <v>80</v>
      </c>
      <c r="G1151" s="6" t="s">
        <v>280</v>
      </c>
      <c r="H1151" s="12" t="s">
        <v>44</v>
      </c>
      <c r="I1151" s="6" t="s">
        <v>34</v>
      </c>
      <c r="J1151" s="97">
        <f t="normal">IF(AE1151="-","-",(AE1151/AG1151)*$AI$1)</f>
        <v>559.2888</v>
      </c>
      <c r="K1151" s="97">
        <f t="normal">MAX(J1151:J1153)</f>
        <v>587.6604</v>
      </c>
      <c r="L1151" s="71">
        <f t="normal">IF(A1151=0,"",(K1151-K1152)/K1152)</f>
        <v>0.0507279959834703</v>
      </c>
      <c r="M1151" s="97">
        <f t="normal">IF(J1151="-","-",AVERAGE(J1151:J1153))</f>
        <v>575.3916</v>
      </c>
      <c r="N1151" s="97">
        <f t="normal">IF(AF1151="-","-",(AF1151/AG1151)*$AI$1)</f>
        <v>441.8172</v>
      </c>
      <c r="O1151" s="97">
        <f t="normal">MAX(N1151:N1153)</f>
        <v>478.3212</v>
      </c>
      <c r="P1151" s="71">
        <f t="normal">IF(A1151=0,"",(O1151-O1152)/O1152)</f>
        <v>0.0885295057389337</v>
      </c>
      <c r="Q1151" s="97">
        <f t="normal">IF(N1151="-","-",AVERAGE(N1151:N1153))</f>
        <v>453.186</v>
      </c>
      <c r="R1151" s="71">
        <f t="normal">IF(Q1151="-","-",Q1151/M1151)</f>
        <v>0.787613166407018</v>
      </c>
      <c r="S1151" s="103">
        <v>2.48</v>
      </c>
      <c r="T1151" s="104">
        <f t="normal">AVERAGE(S1151:S1153)*10</f>
        <v>24.8</v>
      </c>
      <c r="U1151" s="103">
        <f t="normal">((LARGE(S1151:S1153,1))-(SMALL(S1151:S1153,1)))/(((LARGE(S1151:S1153,1))+(SMALL(S1151:S1153,1)))/2)*100</f>
        <v>0</v>
      </c>
      <c r="V1151" s="103">
        <f t="shared" si="409"/>
        <v>61.93</v>
      </c>
      <c r="W1151" s="104">
        <f t="normal">AVERAGE(V1151:V1153)*10</f>
        <v>623.8</v>
      </c>
      <c r="X1151" s="103">
        <f t="normal">((LARGE(V1151:V1153,1))-(SMALL(V1151:V1153,1)))/(((LARGE(V1151:V1153,1))+(SMALL(V1151:V1153,1)))/2)*100</f>
        <v>1.79228676588254</v>
      </c>
      <c r="Y1151" s="103">
        <v>38.07</v>
      </c>
      <c r="Z1151" s="97" t="s">
        <v>34</v>
      </c>
      <c r="AA1151" s="23" t="str">
        <f t="normal">IF(Z1151="-","-",AVERAGE(Z1151:Z1153))</f>
        <v>-</v>
      </c>
      <c r="AB1151" s="104">
        <v>6.83</v>
      </c>
      <c r="AC1151" s="24">
        <f t="shared" ref="AC1151" si="414">IF(AB1151="-","-",AVERAGE(AB1151:AB1153))</f>
        <v>6.84</v>
      </c>
      <c r="AE1151" s="114">
        <v>517.86</v>
      </c>
      <c r="AF1151" s="114">
        <v>409.09</v>
      </c>
      <c r="AG1151" s="135">
        <v>1</v>
      </c>
    </row>
    <row r="1152" spans="1:33">
      <c r="A1152" s="81"/>
      <c r="B1152" s="71">
        <v>122</v>
      </c>
      <c r="C1152" s="82"/>
      <c r="D1152" s="14"/>
      <c r="E1152" s="14"/>
      <c r="F1152" s="6"/>
      <c r="G1152" s="6"/>
      <c r="H1152" s="14"/>
      <c r="I1152" s="6"/>
      <c r="J1152" s="97">
        <f t="normal">IF(AE1152="-","-",(AE1152/AG1151)*$AI$1)</f>
        <v>587.6604</v>
      </c>
      <c r="K1152" s="97">
        <f t="normal">MIN(J1151:J1153)</f>
        <v>559.2888</v>
      </c>
      <c r="L1152" s="71"/>
      <c r="M1152" s="97"/>
      <c r="N1152" s="97">
        <f t="normal">IF(AF1152="-","-",(AF1152/AG1151)*$AI$1)</f>
        <v>439.4196</v>
      </c>
      <c r="O1152" s="97">
        <f t="normal">MIN(N1151:N1153)</f>
        <v>439.4196</v>
      </c>
      <c r="P1152" s="71"/>
      <c r="Q1152" s="97"/>
      <c r="R1152" s="71"/>
      <c r="S1152" s="103">
        <v>2.48</v>
      </c>
      <c r="T1152" s="104"/>
      <c r="U1152" s="103"/>
      <c r="V1152" s="103">
        <f t="shared" si="409"/>
        <v>62.16</v>
      </c>
      <c r="W1152" s="104"/>
      <c r="X1152" s="103"/>
      <c r="Y1152" s="103">
        <v>37.84</v>
      </c>
      <c r="Z1152" s="97" t="s">
        <v>34</v>
      </c>
      <c r="AA1152" s="23"/>
      <c r="AB1152" s="104">
        <v>6.8</v>
      </c>
      <c r="AC1152" s="24"/>
      <c r="AE1152" s="114">
        <v>544.13</v>
      </c>
      <c r="AF1152" s="114">
        <v>406.87</v>
      </c>
      <c r="AG1152" s="135"/>
    </row>
    <row r="1153" spans="1:33">
      <c r="A1153" s="83"/>
      <c r="B1153" s="71">
        <v>122</v>
      </c>
      <c r="C1153" s="84"/>
      <c r="D1153" s="17"/>
      <c r="E1153" s="17"/>
      <c r="F1153" s="6"/>
      <c r="G1153" s="6"/>
      <c r="H1153" s="17"/>
      <c r="I1153" s="6"/>
      <c r="J1153" s="97">
        <f t="normal">IF(AE1153="-","-",(AE1153/AG1151)*$AI$1)</f>
        <v>579.2256</v>
      </c>
      <c r="K1153" s="97"/>
      <c r="L1153" s="71"/>
      <c r="M1153" s="97"/>
      <c r="N1153" s="97">
        <f t="normal">IF(AF1153="-","-",(AF1153/AG1151)*$AI$1)</f>
        <v>478.3212</v>
      </c>
      <c r="O1153" s="97"/>
      <c r="P1153" s="71"/>
      <c r="Q1153" s="97"/>
      <c r="R1153" s="71"/>
      <c r="S1153" s="103">
        <v>2.48</v>
      </c>
      <c r="T1153" s="104"/>
      <c r="U1153" s="103"/>
      <c r="V1153" s="103">
        <f t="shared" si="409"/>
        <v>63.05</v>
      </c>
      <c r="W1153" s="104"/>
      <c r="X1153" s="103"/>
      <c r="Y1153" s="103">
        <v>36.95</v>
      </c>
      <c r="Z1153" s="97" t="s">
        <v>34</v>
      </c>
      <c r="AA1153" s="23"/>
      <c r="AB1153" s="104">
        <v>6.89</v>
      </c>
      <c r="AC1153" s="24"/>
      <c r="AE1153" s="114">
        <v>536.32</v>
      </c>
      <c r="AF1153" s="114">
        <v>442.89</v>
      </c>
      <c r="AG1153" s="135"/>
    </row>
    <row r="1154" spans="1:33">
      <c r="A1154" s="79">
        <v>41904</v>
      </c>
      <c r="B1154" s="71">
        <v>124</v>
      </c>
      <c r="C1154" s="80" t="s">
        <v>221</v>
      </c>
      <c r="D1154" s="12" t="s">
        <v>41</v>
      </c>
      <c r="E1154" s="12" t="s">
        <v>74</v>
      </c>
      <c r="F1154" s="6" t="s">
        <v>75</v>
      </c>
      <c r="G1154" s="6" t="s">
        <v>34</v>
      </c>
      <c r="H1154" s="6" t="s">
        <v>44</v>
      </c>
      <c r="I1154" s="6" t="s">
        <v>76</v>
      </c>
      <c r="J1154" s="97">
        <f t="normal">IF(AE1154="-","-",(AE1154/AG1154)*$AI$1)</f>
        <v>240.9372</v>
      </c>
      <c r="K1154" s="97">
        <f t="normal">MAX(J1154:J1156)</f>
        <v>262.9692</v>
      </c>
      <c r="L1154" s="71">
        <f t="normal">IF(A1154=0,"",(K1154-K1155)/K1155)</f>
        <v>0.0914429154153032</v>
      </c>
      <c r="M1154" s="97">
        <f t="normal">IF(J1154="-","-",AVERAGE(J1154:J1156))</f>
        <v>251.9532</v>
      </c>
      <c r="N1154" s="97">
        <f t="normal">IF(AF1154="-","-",(AF1154/AG1154)*$AI$1)</f>
        <v>152.3016</v>
      </c>
      <c r="O1154" s="97">
        <f t="normal">MAX(N1154:N1156)</f>
        <v>156.9024</v>
      </c>
      <c r="P1154" s="71">
        <f t="normal">IF(A1154=0,"",(O1154-O1155)/O1155)</f>
        <v>0.0302084810665153</v>
      </c>
      <c r="Q1154" s="97">
        <f t="normal">IF(N1154="-","-",AVERAGE(N1154:N1156))</f>
        <v>154.602</v>
      </c>
      <c r="R1154" s="71">
        <f t="normal">IF(Q1154="-","-",Q1154/M1154)</f>
        <v>0.613613956877706</v>
      </c>
      <c r="S1154" s="103" t="s">
        <v>34</v>
      </c>
      <c r="T1154" s="104">
        <f t="normal">AVERAGE(S1154:S1156)*10</f>
        <v>51.3</v>
      </c>
      <c r="U1154" s="103">
        <f t="normal">((LARGE(S1154:S1156,1))-(SMALL(S1154:S1156,1)))/(((LARGE(S1154:S1156,1))+(SMALL(S1154:S1156,1)))/2)*100</f>
        <v>0.77972709551657</v>
      </c>
      <c r="V1154" s="103" t="s">
        <v>34</v>
      </c>
      <c r="W1154" s="104">
        <f t="normal">AVERAGE(V1154:V1156)*10</f>
        <v>781.4</v>
      </c>
      <c r="X1154" s="103">
        <f t="normal">((LARGE(V1154:V1156,1))-(SMALL(V1154:V1156,1)))/(((LARGE(V1154:V1156,1))+(SMALL(V1154:V1156,1)))/2)*100</f>
        <v>0.127975428717679</v>
      </c>
      <c r="Y1154" s="103">
        <v>21.51</v>
      </c>
      <c r="Z1154" s="97" t="s">
        <v>34</v>
      </c>
      <c r="AA1154" s="23" t="str">
        <f t="normal">IF(Z1154="-","-",AVERAGE(Z1154:Z1156))</f>
        <v>-</v>
      </c>
      <c r="AB1154" s="104">
        <v>7.77</v>
      </c>
      <c r="AC1154" s="24">
        <f t="shared" ref="AC1154" si="415">IF(AB1154="-","-",AVERAGE(AB1154:AB1156))</f>
        <v>7.89666666666667</v>
      </c>
      <c r="AE1154" s="114">
        <v>223.09</v>
      </c>
      <c r="AF1154" s="114">
        <v>141.02</v>
      </c>
      <c r="AG1154" s="135">
        <v>1</v>
      </c>
    </row>
    <row r="1155" spans="1:33">
      <c r="A1155" s="81"/>
      <c r="B1155" s="71">
        <v>124</v>
      </c>
      <c r="C1155" s="82"/>
      <c r="D1155" s="14"/>
      <c r="E1155" s="14"/>
      <c r="F1155" s="9"/>
      <c r="G1155" s="6"/>
      <c r="H1155" s="6"/>
      <c r="I1155" s="6"/>
      <c r="J1155" s="97" t="str">
        <f t="normal">IF(AE1155="-","-",(AE1155/AG1154)*$AI$1)</f>
        <v>-</v>
      </c>
      <c r="K1155" s="97">
        <f t="normal">MIN(J1154:J1156)</f>
        <v>240.9372</v>
      </c>
      <c r="L1155" s="71"/>
      <c r="M1155" s="97"/>
      <c r="N1155" s="97" t="str">
        <f t="normal">IF(AF1155="-","-",(AF1155/AG1154)*$AI$1)</f>
        <v>-</v>
      </c>
      <c r="O1155" s="97">
        <f t="normal">MIN(N1154:N1156)</f>
        <v>152.3016</v>
      </c>
      <c r="P1155" s="71"/>
      <c r="Q1155" s="97"/>
      <c r="R1155" s="71"/>
      <c r="S1155" s="103">
        <v>5.15</v>
      </c>
      <c r="T1155" s="104"/>
      <c r="U1155" s="103"/>
      <c r="V1155" s="103">
        <f t="shared" si="409"/>
        <v>78.19</v>
      </c>
      <c r="W1155" s="104"/>
      <c r="X1155" s="103"/>
      <c r="Y1155" s="103">
        <v>21.81</v>
      </c>
      <c r="Z1155" s="97" t="s">
        <v>34</v>
      </c>
      <c r="AA1155" s="23"/>
      <c r="AB1155" s="104">
        <v>7.94</v>
      </c>
      <c r="AC1155" s="24"/>
      <c r="AE1155" s="114" t="s">
        <v>34</v>
      </c>
      <c r="AF1155" s="114" t="s">
        <v>34</v>
      </c>
      <c r="AG1155" s="135"/>
    </row>
    <row r="1156" spans="1:33">
      <c r="A1156" s="83"/>
      <c r="B1156" s="71">
        <v>124</v>
      </c>
      <c r="C1156" s="84"/>
      <c r="D1156" s="17"/>
      <c r="E1156" s="17"/>
      <c r="F1156" s="9"/>
      <c r="G1156" s="6"/>
      <c r="H1156" s="6"/>
      <c r="I1156" s="6"/>
      <c r="J1156" s="97">
        <f t="normal">IF(AE1156="-","-",(AE1156/AG1154)*$AI$1)</f>
        <v>262.9692</v>
      </c>
      <c r="K1156" s="97"/>
      <c r="L1156" s="71"/>
      <c r="M1156" s="97"/>
      <c r="N1156" s="97">
        <f t="normal">IF(AF1156="-","-",(AF1156/AG1154)*$AI$1)</f>
        <v>156.9024</v>
      </c>
      <c r="O1156" s="97"/>
      <c r="P1156" s="71"/>
      <c r="Q1156" s="97"/>
      <c r="R1156" s="71"/>
      <c r="S1156" s="103">
        <v>5.11</v>
      </c>
      <c r="T1156" s="104"/>
      <c r="U1156" s="103"/>
      <c r="V1156" s="103">
        <f t="shared" si="409"/>
        <v>78.09</v>
      </c>
      <c r="W1156" s="104"/>
      <c r="X1156" s="103"/>
      <c r="Y1156" s="103">
        <v>21.91</v>
      </c>
      <c r="Z1156" s="97" t="s">
        <v>34</v>
      </c>
      <c r="AA1156" s="23"/>
      <c r="AB1156" s="104">
        <v>7.98</v>
      </c>
      <c r="AC1156" s="24"/>
      <c r="AE1156" s="114">
        <v>243.49</v>
      </c>
      <c r="AF1156" s="114">
        <v>145.28</v>
      </c>
      <c r="AG1156" s="135"/>
    </row>
    <row r="1157" spans="1:33" ht="0" customHeight="1" hidden="1">
      <c r="A1157" s="79">
        <v>41904</v>
      </c>
      <c r="B1157" s="71">
        <v>126</v>
      </c>
      <c r="C1157" s="80" t="s">
        <v>223</v>
      </c>
      <c r="D1157" s="12" t="s">
        <v>41</v>
      </c>
      <c r="E1157" s="12" t="s">
        <v>74</v>
      </c>
      <c r="F1157" s="6" t="s">
        <v>85</v>
      </c>
      <c r="G1157" s="6" t="s">
        <v>34</v>
      </c>
      <c r="H1157" s="6" t="s">
        <v>44</v>
      </c>
      <c r="I1157" s="6" t="s">
        <v>34</v>
      </c>
      <c r="J1157" s="97">
        <f t="normal">IF(AE1157="-","-",(AE1157/AG1157)*$AI$1)</f>
        <v>495.4392</v>
      </c>
      <c r="K1157" s="97">
        <f t="normal">MAX(J1157:J1159)</f>
        <v>495.4392</v>
      </c>
      <c r="L1157" s="71">
        <f t="normal">IF(A1157=0,"",(K1157-K1158)/K1158)</f>
        <v>0.0404626899523702</v>
      </c>
      <c r="M1157" s="97">
        <f t="normal">IF(J1157="-","-",AVERAGE(J1157:J1159))</f>
        <v>488.2896</v>
      </c>
      <c r="N1157" s="97">
        <f t="normal">IF(AF1157="-","-",(AF1157/AG1157)*$AI$1)</f>
        <v>416.5236</v>
      </c>
      <c r="O1157" s="97">
        <f t="normal">MAX(N1157:N1159)</f>
        <v>422.6364</v>
      </c>
      <c r="P1157" s="71">
        <f t="normal">IF(A1157=0,"",(O1157-O1158)/O1158)</f>
        <v>0.0662942779291554</v>
      </c>
      <c r="Q1157" s="97">
        <f t="normal">IF(N1157="-","-",AVERAGE(N1157:N1159))</f>
        <v>411.84</v>
      </c>
      <c r="R1157" s="71">
        <f t="normal">IF(Q1157="-","-",Q1157/M1157)</f>
        <v>0.843433896605621</v>
      </c>
      <c r="S1157" s="103">
        <v>2.02</v>
      </c>
      <c r="T1157" s="104">
        <f t="normal">AVERAGE(S1157:S1159)*10</f>
        <v>20.3666666666667</v>
      </c>
      <c r="U1157" s="103">
        <f t="normal">((LARGE(S1157:S1159,1))-(SMALL(S1157:S1159,1)))/(((LARGE(S1157:S1159,1))+(SMALL(S1157:S1159,1)))/2)*100</f>
        <v>3.42298288508559</v>
      </c>
      <c r="V1157" s="103">
        <f t="shared" si="409"/>
        <v>65.31</v>
      </c>
      <c r="W1157" s="104">
        <f t="normal">AVERAGE(V1157:V1159)*10</f>
        <v>656.033333333333</v>
      </c>
      <c r="X1157" s="103">
        <f t="normal">((LARGE(V1157:V1159,1))-(SMALL(V1157:V1159,1)))/(((LARGE(V1157:V1159,1))+(SMALL(V1157:V1159,1)))/2)*100</f>
        <v>1.05094813799406</v>
      </c>
      <c r="Y1157" s="103">
        <v>34.69</v>
      </c>
      <c r="Z1157" s="97" t="s">
        <v>34</v>
      </c>
      <c r="AA1157" s="23" t="str">
        <f t="normal">IF(Z1157="-","-",AVERAGE(Z1157:Z1159))</f>
        <v>-</v>
      </c>
      <c r="AB1157" s="104">
        <v>7.93</v>
      </c>
      <c r="AC1157" s="24">
        <f t="shared" ref="AC1157" si="416">IF(AB1157="-","-",AVERAGE(AB1157:AB1159))</f>
        <v>7.95333333333333</v>
      </c>
      <c r="AE1157" s="114">
        <v>458.74</v>
      </c>
      <c r="AF1157" s="114">
        <v>385.67</v>
      </c>
      <c r="AG1157" s="135">
        <v>1</v>
      </c>
    </row>
    <row r="1158" spans="1:33">
      <c r="A1158" s="81"/>
      <c r="B1158" s="71">
        <v>126</v>
      </c>
      <c r="C1158" s="82"/>
      <c r="D1158" s="14"/>
      <c r="E1158" s="14"/>
      <c r="F1158" s="6"/>
      <c r="G1158" s="6"/>
      <c r="H1158" s="6"/>
      <c r="I1158" s="6"/>
      <c r="J1158" s="97">
        <f t="normal">IF(AE1158="-","-",(AE1158/AG1157)*$AI$1)</f>
        <v>493.2576</v>
      </c>
      <c r="K1158" s="97">
        <f t="normal">MIN(J1157:J1159)</f>
        <v>476.172</v>
      </c>
      <c r="L1158" s="71"/>
      <c r="M1158" s="97"/>
      <c r="N1158" s="97">
        <f t="normal">IF(AF1158="-","-",(AF1158/AG1157)*$AI$1)</f>
        <v>422.6364</v>
      </c>
      <c r="O1158" s="97">
        <f t="normal">MIN(N1157:N1159)</f>
        <v>396.36</v>
      </c>
      <c r="P1158" s="71"/>
      <c r="Q1158" s="97"/>
      <c r="R1158" s="71"/>
      <c r="S1158" s="103">
        <v>2.08</v>
      </c>
      <c r="T1158" s="104"/>
      <c r="U1158" s="103"/>
      <c r="V1158" s="103">
        <f t="shared" si="409"/>
        <v>66</v>
      </c>
      <c r="W1158" s="104"/>
      <c r="X1158" s="103"/>
      <c r="Y1158" s="103">
        <v>34</v>
      </c>
      <c r="Z1158" s="97" t="s">
        <v>34</v>
      </c>
      <c r="AA1158" s="23"/>
      <c r="AB1158" s="104">
        <v>7.95</v>
      </c>
      <c r="AC1158" s="24"/>
      <c r="AE1158" s="114">
        <v>456.72</v>
      </c>
      <c r="AF1158" s="114">
        <v>391.33</v>
      </c>
      <c r="AG1158" s="135"/>
    </row>
    <row r="1159" spans="1:33">
      <c r="A1159" s="83"/>
      <c r="B1159" s="71">
        <v>126</v>
      </c>
      <c r="C1159" s="84"/>
      <c r="D1159" s="17"/>
      <c r="E1159" s="17"/>
      <c r="F1159" s="6"/>
      <c r="G1159" s="6"/>
      <c r="H1159" s="6"/>
      <c r="I1159" s="6"/>
      <c r="J1159" s="97">
        <f t="normal">IF(AE1159="-","-",(AE1159/AG1157)*$AI$1)</f>
        <v>476.172</v>
      </c>
      <c r="K1159" s="97"/>
      <c r="L1159" s="71"/>
      <c r="M1159" s="97"/>
      <c r="N1159" s="97">
        <f t="normal">IF(AF1159="-","-",(AF1159/AG1157)*$AI$1)</f>
        <v>396.36</v>
      </c>
      <c r="O1159" s="97"/>
      <c r="P1159" s="71"/>
      <c r="Q1159" s="97"/>
      <c r="R1159" s="71"/>
      <c r="S1159" s="103">
        <v>2.01</v>
      </c>
      <c r="T1159" s="104"/>
      <c r="U1159" s="103"/>
      <c r="V1159" s="103">
        <f t="shared" si="409"/>
        <v>65.5</v>
      </c>
      <c r="W1159" s="104"/>
      <c r="X1159" s="103"/>
      <c r="Y1159" s="103">
        <v>34.5</v>
      </c>
      <c r="Z1159" s="97" t="s">
        <v>34</v>
      </c>
      <c r="AA1159" s="23"/>
      <c r="AB1159" s="104">
        <v>7.98</v>
      </c>
      <c r="AC1159" s="24"/>
      <c r="AE1159" s="114">
        <v>440.9</v>
      </c>
      <c r="AF1159" s="114">
        <v>367</v>
      </c>
      <c r="AG1159" s="135"/>
    </row>
    <row r="1160" spans="1:33" ht="0" customHeight="1" hidden="1">
      <c r="A1160" s="79">
        <v>41904</v>
      </c>
      <c r="B1160" s="71">
        <v>128</v>
      </c>
      <c r="C1160" s="80" t="s">
        <v>73</v>
      </c>
      <c r="D1160" s="12" t="s">
        <v>41</v>
      </c>
      <c r="E1160" s="12" t="s">
        <v>74</v>
      </c>
      <c r="F1160" s="6" t="s">
        <v>75</v>
      </c>
      <c r="G1160" s="6" t="s">
        <v>34</v>
      </c>
      <c r="H1160" s="6" t="s">
        <v>44</v>
      </c>
      <c r="I1160" s="6" t="s">
        <v>76</v>
      </c>
      <c r="J1160" s="97">
        <f t="normal">IF(AE1160="-","-",(AE1160/AG1160)*$AI$1)</f>
        <v>263.5092</v>
      </c>
      <c r="K1160" s="97">
        <f t="normal">MAX(J1160:J1162)</f>
        <v>303.3288</v>
      </c>
      <c r="L1160" s="71">
        <f t="normal">IF(A1160=0,"",(K1160-K1161)/K1161)</f>
        <v>0.151112750522563</v>
      </c>
      <c r="M1160" s="97">
        <f t="normal">IF(J1160="-","-",AVERAGE(J1160:J1162))</f>
        <v>282.132</v>
      </c>
      <c r="N1160" s="97">
        <f t="normal">IF(AF1160="-","-",(AF1160/AG1160)*$AI$1)</f>
        <v>146.232</v>
      </c>
      <c r="O1160" s="97">
        <f t="normal">MAX(N1160:N1162)</f>
        <v>172.368</v>
      </c>
      <c r="P1160" s="71">
        <f t="normal">IF(A1160=0,"",(O1160-O1161)/O1161)</f>
        <v>0.178729689807976</v>
      </c>
      <c r="Q1160" s="97">
        <f t="normal">IF(N1160="-","-",AVERAGE(N1160:N1162))</f>
        <v>160.6752</v>
      </c>
      <c r="R1160" s="71">
        <f t="normal">IF(Q1160="-","-",Q1160/M1160)</f>
        <v>0.569503636595636</v>
      </c>
      <c r="S1160" s="103">
        <v>5.38</v>
      </c>
      <c r="T1160" s="104">
        <f t="normal">AVERAGE(S1160:S1162)*10</f>
        <v>51.1</v>
      </c>
      <c r="U1160" s="103">
        <f t="normal">((LARGE(S1160:S1162,1))-(SMALL(S1160:S1162,1)))/(((LARGE(S1160:S1162,1))+(SMALL(S1160:S1162,1)))/2)*100</f>
        <v>8.32526621490803</v>
      </c>
      <c r="V1160" s="103">
        <f t="shared" si="409"/>
        <v>72.84</v>
      </c>
      <c r="W1160" s="104">
        <f t="normal">AVERAGE(V1160:V1162)*10</f>
        <v>720</v>
      </c>
      <c r="X1160" s="103">
        <f t="normal">((LARGE(V1160:V1162,1))-(SMALL(V1160:V1162,1)))/(((LARGE(V1160:V1162,1))+(SMALL(V1160:V1162,1)))/2)*100</f>
        <v>1.91268191268191</v>
      </c>
      <c r="Y1160" s="103">
        <v>27.16</v>
      </c>
      <c r="Z1160" s="97" t="s">
        <v>34</v>
      </c>
      <c r="AA1160" s="23" t="str">
        <f t="normal">IF(Z1160="-","-",AVERAGE(Z1160:Z1162))</f>
        <v>-</v>
      </c>
      <c r="AB1160" s="104">
        <v>6.92</v>
      </c>
      <c r="AC1160" s="24">
        <f t="shared" ref="AC1160" si="417">IF(AB1160="-","-",AVERAGE(AB1160:AB1162))</f>
        <v>6.88</v>
      </c>
      <c r="AE1160" s="114">
        <v>243.99</v>
      </c>
      <c r="AF1160" s="114">
        <v>135.4</v>
      </c>
      <c r="AG1160" s="135">
        <v>1</v>
      </c>
    </row>
    <row r="1161" spans="1:33">
      <c r="A1161" s="81"/>
      <c r="B1161" s="71">
        <v>128</v>
      </c>
      <c r="C1161" s="82"/>
      <c r="D1161" s="14"/>
      <c r="E1161" s="14"/>
      <c r="F1161" s="9"/>
      <c r="G1161" s="6"/>
      <c r="H1161" s="6"/>
      <c r="I1161" s="6"/>
      <c r="J1161" s="97">
        <f t="normal">IF(AE1161="-","-",(AE1161/AG1160)*$AI$1)</f>
        <v>279.558</v>
      </c>
      <c r="K1161" s="97">
        <f t="normal">MIN(J1160:J1162)</f>
        <v>263.5092</v>
      </c>
      <c r="L1161" s="71"/>
      <c r="M1161" s="97"/>
      <c r="N1161" s="97">
        <f t="normal">IF(AF1161="-","-",(AF1161/AG1160)*$AI$1)</f>
        <v>172.368</v>
      </c>
      <c r="O1161" s="97">
        <f t="normal">MIN(N1160:N1162)</f>
        <v>146.232</v>
      </c>
      <c r="P1161" s="71"/>
      <c r="Q1161" s="97"/>
      <c r="R1161" s="71"/>
      <c r="S1161" s="103">
        <v>4.95</v>
      </c>
      <c r="T1161" s="104"/>
      <c r="U1161" s="103"/>
      <c r="V1161" s="103">
        <f t="shared" si="409"/>
        <v>71.7</v>
      </c>
      <c r="W1161" s="104"/>
      <c r="X1161" s="103"/>
      <c r="Y1161" s="103">
        <v>28.3</v>
      </c>
      <c r="Z1161" s="97" t="s">
        <v>34</v>
      </c>
      <c r="AA1161" s="23"/>
      <c r="AB1161" s="104">
        <v>6.85</v>
      </c>
      <c r="AC1161" s="24"/>
      <c r="AE1161" s="114">
        <v>258.85</v>
      </c>
      <c r="AF1161" s="114">
        <v>159.6</v>
      </c>
      <c r="AG1161" s="135"/>
    </row>
    <row r="1162" spans="1:33">
      <c r="A1162" s="83"/>
      <c r="B1162" s="71">
        <v>128</v>
      </c>
      <c r="C1162" s="84"/>
      <c r="D1162" s="17"/>
      <c r="E1162" s="17"/>
      <c r="F1162" s="9"/>
      <c r="G1162" s="6"/>
      <c r="H1162" s="6"/>
      <c r="I1162" s="6"/>
      <c r="J1162" s="97">
        <f t="normal">IF(AE1162="-","-",(AE1162/AG1160)*$AI$1)</f>
        <v>303.3288</v>
      </c>
      <c r="K1162" s="97"/>
      <c r="L1162" s="71"/>
      <c r="M1162" s="97"/>
      <c r="N1162" s="97">
        <f t="normal">IF(AF1162="-","-",(AF1162/AG1160)*$AI$1)</f>
        <v>163.4256</v>
      </c>
      <c r="O1162" s="97"/>
      <c r="P1162" s="71"/>
      <c r="Q1162" s="97"/>
      <c r="R1162" s="71"/>
      <c r="S1162" s="103">
        <v>5</v>
      </c>
      <c r="T1162" s="104"/>
      <c r="U1162" s="103"/>
      <c r="V1162" s="103">
        <f t="shared" si="409"/>
        <v>71.46</v>
      </c>
      <c r="W1162" s="104"/>
      <c r="X1162" s="103"/>
      <c r="Y1162" s="103">
        <v>28.54</v>
      </c>
      <c r="Z1162" s="97" t="s">
        <v>34</v>
      </c>
      <c r="AA1162" s="23"/>
      <c r="AB1162" s="104">
        <v>6.87</v>
      </c>
      <c r="AC1162" s="24"/>
      <c r="AE1162" s="114">
        <v>280.86</v>
      </c>
      <c r="AF1162" s="114">
        <v>151.32</v>
      </c>
      <c r="AG1162" s="135"/>
    </row>
    <row r="1163" spans="1:33">
      <c r="A1163" s="79">
        <v>41904</v>
      </c>
      <c r="B1163" s="71">
        <v>120</v>
      </c>
      <c r="C1163" s="80" t="s">
        <v>29</v>
      </c>
      <c r="D1163" s="12" t="s">
        <v>41</v>
      </c>
      <c r="E1163" s="12" t="s">
        <v>233</v>
      </c>
      <c r="F1163" s="6" t="s">
        <v>630</v>
      </c>
      <c r="G1163" s="6" t="s">
        <v>631</v>
      </c>
      <c r="H1163" s="12" t="s">
        <v>34</v>
      </c>
      <c r="I1163" s="6" t="s">
        <v>632</v>
      </c>
      <c r="J1163" s="97">
        <f t="normal">IF(AE1163="-","-",(AE1163/AG1163)*$AI$1)</f>
        <v>569.3544</v>
      </c>
      <c r="K1163" s="97">
        <f t="normal">MAX(J1163:J1165)</f>
        <v>611.4528</v>
      </c>
      <c r="L1163" s="71">
        <f t="normal">IF(A1163=0,"",(K1163-K1164)/K1164)</f>
        <v>0.0739405895519558</v>
      </c>
      <c r="M1163" s="97">
        <f t="normal">IF(J1163="-","-",AVERAGE(J1163:J1165))</f>
        <v>592.9776</v>
      </c>
      <c r="N1163" s="97">
        <f t="normal">IF(AF1163="-","-",(AF1163/AG1163)*$AI$1)</f>
        <v>476.4096</v>
      </c>
      <c r="O1163" s="97">
        <f t="normal">MAX(N1163:N1165)</f>
        <v>509.0364</v>
      </c>
      <c r="P1163" s="71">
        <f t="normal">IF(A1163=0,"",(O1163-O1164)/O1164)</f>
        <v>0.0684847660500544</v>
      </c>
      <c r="Q1163" s="97">
        <f t="normal">IF(N1163="-","-",AVERAGE(N1163:N1165))</f>
        <v>493.7184</v>
      </c>
      <c r="R1163" s="71">
        <f t="normal">IF(Q1163="-","-",Q1163/M1163)</f>
        <v>0.832608854027538</v>
      </c>
      <c r="S1163" s="103">
        <v>35.63</v>
      </c>
      <c r="T1163" s="104">
        <f t="normal">AVERAGE(S1163:S1165)*10</f>
        <v>367.8</v>
      </c>
      <c r="U1163" s="103">
        <f t="normal">((LARGE(S1163:S1165,1))-(SMALL(S1163:S1165,1)))/(((LARGE(S1163:S1165,1))+(SMALL(S1163:S1165,1)))/2)*100</f>
        <v>6.25339858618814</v>
      </c>
      <c r="V1163" s="103">
        <f t="shared" si="409"/>
        <v>68.44</v>
      </c>
      <c r="W1163" s="104">
        <f t="normal">AVERAGE(V1163:V1165)*10</f>
        <v>665.25</v>
      </c>
      <c r="X1163" s="103">
        <f t="normal">((LARGE(V1163:V1165,1))-(SMALL(V1163:V1165,1)))/(((LARGE(V1163:V1165,1))+(SMALL(V1163:V1165,1)))/2)*100</f>
        <v>5.75723412251033</v>
      </c>
      <c r="Y1163" s="103">
        <v>31.56</v>
      </c>
      <c r="Z1163" s="97" t="s">
        <v>34</v>
      </c>
      <c r="AA1163" s="23" t="str">
        <f t="normal">IF(Z1163="-","-",AVERAGE(Z1163:Z1165))</f>
        <v>-</v>
      </c>
      <c r="AB1163" s="104">
        <v>7.06</v>
      </c>
      <c r="AC1163" s="24">
        <f t="shared" ref="AC1163" si="418">IF(AB1163="-","-",AVERAGE(AB1163:AB1165))</f>
        <v>7.03333333333333</v>
      </c>
      <c r="AE1163" s="114">
        <v>527.18</v>
      </c>
      <c r="AF1163" s="114">
        <v>441.12</v>
      </c>
      <c r="AG1163" s="135">
        <v>1</v>
      </c>
    </row>
    <row r="1164" spans="1:33">
      <c r="A1164" s="81"/>
      <c r="B1164" s="71">
        <v>120</v>
      </c>
      <c r="C1164" s="82"/>
      <c r="D1164" s="14"/>
      <c r="E1164" s="14"/>
      <c r="F1164" s="6"/>
      <c r="G1164" s="6"/>
      <c r="H1164" s="14"/>
      <c r="I1164" s="6"/>
      <c r="J1164" s="97">
        <f t="normal">IF(AE1164="-","-",(AE1164/AG1163)*$AI$1)</f>
        <v>611.4528</v>
      </c>
      <c r="K1164" s="97">
        <f t="normal">MIN(J1163:J1165)</f>
        <v>569.3544</v>
      </c>
      <c r="L1164" s="71"/>
      <c r="M1164" s="97"/>
      <c r="N1164" s="97">
        <f t="normal">IF(AF1164="-","-",(AF1164/AG1163)*$AI$1)</f>
        <v>509.0364</v>
      </c>
      <c r="O1164" s="97">
        <f t="normal">MIN(N1163:N1165)</f>
        <v>476.4096</v>
      </c>
      <c r="P1164" s="71"/>
      <c r="Q1164" s="97"/>
      <c r="R1164" s="71"/>
      <c r="S1164" s="103">
        <v>37.93</v>
      </c>
      <c r="T1164" s="104"/>
      <c r="U1164" s="103"/>
      <c r="V1164" s="103">
        <f t="shared" si="409"/>
        <v>64.61</v>
      </c>
      <c r="W1164" s="104"/>
      <c r="X1164" s="103"/>
      <c r="Y1164" s="103">
        <v>35.39</v>
      </c>
      <c r="Z1164" s="97" t="s">
        <v>34</v>
      </c>
      <c r="AA1164" s="23"/>
      <c r="AB1164" s="104">
        <v>6.96</v>
      </c>
      <c r="AC1164" s="24"/>
      <c r="AE1164" s="114">
        <v>566.16</v>
      </c>
      <c r="AF1164" s="114">
        <v>471.33</v>
      </c>
      <c r="AG1164" s="135"/>
    </row>
    <row r="1165" spans="1:33">
      <c r="A1165" s="83"/>
      <c r="B1165" s="71">
        <v>120</v>
      </c>
      <c r="C1165" s="84"/>
      <c r="D1165" s="17"/>
      <c r="E1165" s="17"/>
      <c r="F1165" s="6"/>
      <c r="G1165" s="6"/>
      <c r="H1165" s="17"/>
      <c r="I1165" s="6"/>
      <c r="J1165" s="97">
        <f t="normal">IF(AE1165="-","-",(AE1165/AG1163)*$AI$1)</f>
        <v>598.1256</v>
      </c>
      <c r="K1165" s="97"/>
      <c r="L1165" s="71"/>
      <c r="M1165" s="97"/>
      <c r="N1165" s="97">
        <f t="normal">IF(AF1165="-","-",(AF1165/AG1163)*$AI$1)</f>
        <v>495.7092</v>
      </c>
      <c r="O1165" s="97"/>
      <c r="P1165" s="71"/>
      <c r="Q1165" s="97"/>
      <c r="R1165" s="71"/>
      <c r="S1165" s="103" t="s">
        <v>34</v>
      </c>
      <c r="T1165" s="104"/>
      <c r="U1165" s="103"/>
      <c r="V1165" s="103" t="s">
        <v>34</v>
      </c>
      <c r="W1165" s="104"/>
      <c r="X1165" s="103"/>
      <c r="Y1165" s="103">
        <v>27.09</v>
      </c>
      <c r="Z1165" s="97" t="s">
        <v>34</v>
      </c>
      <c r="AA1165" s="23"/>
      <c r="AB1165" s="104">
        <v>7.08</v>
      </c>
      <c r="AC1165" s="24"/>
      <c r="AE1165" s="114">
        <v>553.82</v>
      </c>
      <c r="AF1165" s="114">
        <v>458.99</v>
      </c>
      <c r="AG1165" s="135"/>
    </row>
    <row r="1166" spans="1:33" ht="15" customHeight="1">
      <c r="A1166" s="79">
        <v>41904</v>
      </c>
      <c r="B1166" s="71">
        <v>121</v>
      </c>
      <c r="C1166" s="80" t="s">
        <v>29</v>
      </c>
      <c r="D1166" s="12" t="s">
        <v>41</v>
      </c>
      <c r="E1166" s="12" t="s">
        <v>233</v>
      </c>
      <c r="F1166" s="6" t="s">
        <v>630</v>
      </c>
      <c r="G1166" s="6" t="s">
        <v>633</v>
      </c>
      <c r="H1166" s="12" t="s">
        <v>34</v>
      </c>
      <c r="I1166" s="6" t="s">
        <v>634</v>
      </c>
      <c r="J1166" s="97">
        <f t="normal">IF(AE1166="-","-",(AE1166/AG1166)*$AI$1)</f>
        <v>560.4876</v>
      </c>
      <c r="K1166" s="97">
        <f t="normal">MAX(J1166:J1168)</f>
        <v>569.4624</v>
      </c>
      <c r="L1166" s="71">
        <f t="normal">IF(A1166=0,"",(K1166-K1167)/K1167)</f>
        <v>0.0160124862708826</v>
      </c>
      <c r="M1166" s="97">
        <f t="normal">IF(J1166="-","-",AVERAGE(J1166:J1168))</f>
        <v>564.1056</v>
      </c>
      <c r="N1166" s="97">
        <f t="normal">IF(AF1166="-","-",(AF1166/AG1166)*$AI$1)</f>
        <v>455.8248</v>
      </c>
      <c r="O1166" s="97">
        <f t="normal">MAX(N1166:N1168)</f>
        <v>470.5668</v>
      </c>
      <c r="P1166" s="71">
        <f t="normal">IF(A1166=0,"",(O1166-O1167)/O1167)</f>
        <v>0.0430171877244218</v>
      </c>
      <c r="Q1166" s="97">
        <f t="normal">IF(N1166="-","-",AVERAGE(N1166:N1168))</f>
        <v>459.1836</v>
      </c>
      <c r="R1166" s="71">
        <f t="normal">IF(Q1166="-","-",Q1166/M1166)</f>
        <v>0.814002910093429</v>
      </c>
      <c r="S1166" s="103">
        <v>21.27</v>
      </c>
      <c r="T1166" s="104">
        <f t="normal">AVERAGE(S1166:S1168)*10</f>
        <v>209.5</v>
      </c>
      <c r="U1166" s="103">
        <f t="normal">((LARGE(S1166:S1168,1))-(SMALL(S1166:S1168,1)))/(((LARGE(S1166:S1168,1))+(SMALL(S1166:S1168,1)))/2)*100</f>
        <v>2.37868696479543</v>
      </c>
      <c r="V1166" s="103">
        <f t="shared" ref="V1166:V1196" si="419">100-Y1166</f>
        <v>79.46</v>
      </c>
      <c r="W1166" s="104">
        <f t="normal">AVERAGE(V1166:V1168)*10</f>
        <v>804.066666666667</v>
      </c>
      <c r="X1166" s="103">
        <f t="normal">((LARGE(V1166:V1168,1))-(SMALL(V1166:V1168,1)))/(((LARGE(V1166:V1168,1))+(SMALL(V1166:V1168,1)))/2)*100</f>
        <v>2.20299956437861</v>
      </c>
      <c r="Y1166" s="103">
        <v>20.54</v>
      </c>
      <c r="Z1166" s="97" t="s">
        <v>34</v>
      </c>
      <c r="AA1166" s="23" t="str">
        <f t="normal">IF(Z1166="-","-",AVERAGE(Z1166:Z1168))</f>
        <v>-</v>
      </c>
      <c r="AB1166" s="104">
        <v>8.24</v>
      </c>
      <c r="AC1166" s="24">
        <f t="shared" ref="AC1166" si="420">IF(AB1166="-","-",AVERAGE(AB1166:AB1168))</f>
        <v>8.20666666666667</v>
      </c>
      <c r="AE1166" s="114">
        <v>518.97</v>
      </c>
      <c r="AF1166" s="114">
        <v>422.06</v>
      </c>
      <c r="AG1166" s="135">
        <v>1</v>
      </c>
    </row>
    <row r="1167" spans="1:33">
      <c r="A1167" s="81"/>
      <c r="B1167" s="71">
        <v>121</v>
      </c>
      <c r="C1167" s="82"/>
      <c r="D1167" s="14"/>
      <c r="E1167" s="14"/>
      <c r="F1167" s="6"/>
      <c r="G1167" s="6"/>
      <c r="H1167" s="14"/>
      <c r="I1167" s="6"/>
      <c r="J1167" s="97">
        <f t="normal">IF(AE1167="-","-",(AE1167/AG1166)*$AI$1)</f>
        <v>562.3668</v>
      </c>
      <c r="K1167" s="97">
        <f t="normal">MIN(J1166:J1168)</f>
        <v>560.4876</v>
      </c>
      <c r="L1167" s="71"/>
      <c r="M1167" s="97"/>
      <c r="N1167" s="97">
        <f t="normal">IF(AF1167="-","-",(AF1167/AG1166)*$AI$1)</f>
        <v>470.5668</v>
      </c>
      <c r="O1167" s="97">
        <f t="normal">MIN(N1166:N1168)</f>
        <v>451.1592</v>
      </c>
      <c r="P1167" s="71"/>
      <c r="Q1167" s="97"/>
      <c r="R1167" s="71"/>
      <c r="S1167" s="103">
        <v>20.77</v>
      </c>
      <c r="T1167" s="104"/>
      <c r="U1167" s="103"/>
      <c r="V1167" s="103">
        <f t="shared" si="419"/>
        <v>80.53</v>
      </c>
      <c r="W1167" s="104"/>
      <c r="X1167" s="103"/>
      <c r="Y1167" s="103">
        <v>19.47</v>
      </c>
      <c r="Z1167" s="97" t="s">
        <v>34</v>
      </c>
      <c r="AA1167" s="23"/>
      <c r="AB1167" s="104">
        <v>8.16</v>
      </c>
      <c r="AC1167" s="24"/>
      <c r="AE1167" s="114">
        <v>520.71</v>
      </c>
      <c r="AF1167" s="114">
        <v>435.71</v>
      </c>
      <c r="AG1167" s="135"/>
    </row>
    <row r="1168" spans="1:33">
      <c r="A1168" s="83"/>
      <c r="B1168" s="71">
        <v>121</v>
      </c>
      <c r="C1168" s="84"/>
      <c r="D1168" s="17"/>
      <c r="E1168" s="17"/>
      <c r="F1168" s="6"/>
      <c r="G1168" s="6"/>
      <c r="H1168" s="17"/>
      <c r="I1168" s="6"/>
      <c r="J1168" s="97">
        <f t="normal">IF(AE1168="-","-",(AE1168/AG1166)*$AI$1)</f>
        <v>569.4624</v>
      </c>
      <c r="K1168" s="97"/>
      <c r="L1168" s="71"/>
      <c r="M1168" s="97"/>
      <c r="N1168" s="97">
        <f t="normal">IF(AF1168="-","-",(AF1168/AG1166)*$AI$1)</f>
        <v>451.1592</v>
      </c>
      <c r="O1168" s="97"/>
      <c r="P1168" s="71"/>
      <c r="Q1168" s="97"/>
      <c r="R1168" s="71"/>
      <c r="S1168" s="103">
        <v>20.81</v>
      </c>
      <c r="T1168" s="104"/>
      <c r="U1168" s="103"/>
      <c r="V1168" s="103">
        <f t="shared" si="419"/>
        <v>81.23</v>
      </c>
      <c r="W1168" s="104"/>
      <c r="X1168" s="103"/>
      <c r="Y1168" s="103">
        <v>18.77</v>
      </c>
      <c r="Z1168" s="97" t="s">
        <v>34</v>
      </c>
      <c r="AA1168" s="23"/>
      <c r="AB1168" s="104">
        <v>8.22</v>
      </c>
      <c r="AC1168" s="24"/>
      <c r="AE1168" s="114">
        <v>527.28</v>
      </c>
      <c r="AF1168" s="114">
        <v>417.74</v>
      </c>
      <c r="AG1168" s="135"/>
    </row>
    <row r="1169" spans="1:33" s="44" customFormat="1" ht="15" customHeight="1">
      <c r="A1169" s="60">
        <v>41829</v>
      </c>
      <c r="B1169" s="61" t="s">
        <v>635</v>
      </c>
      <c r="C1169" s="62" t="s">
        <v>29</v>
      </c>
      <c r="D1169" s="63" t="s">
        <v>30</v>
      </c>
      <c r="E1169" s="63" t="s">
        <v>31</v>
      </c>
      <c r="F1169" s="63" t="s">
        <v>32</v>
      </c>
      <c r="G1169" s="63" t="s">
        <v>33</v>
      </c>
      <c r="H1169" s="63" t="s">
        <v>34</v>
      </c>
      <c r="I1169" s="63" t="s">
        <v>34</v>
      </c>
      <c r="J1169" s="94">
        <f t="normal">IF(AE1169="-","-",(AE1169/AG1169)*$AI$1)</f>
        <v>60.031455264</v>
      </c>
      <c r="K1169" s="94">
        <f t="normal">MAX(J1169:J1171)</f>
        <v>60.031455264</v>
      </c>
      <c r="L1169" s="61">
        <f t="normal">IF(A1169=0,"",(K1169-K1170)/K1170)</f>
        <v>0.054624473001115</v>
      </c>
      <c r="M1169" s="94">
        <f t="normal">IF(J1169="-","-",AVERAGE(J1169:J1171))</f>
        <v>58.553246844</v>
      </c>
      <c r="N1169" s="94" t="str">
        <f t="normal">IF(AF1169="-","-",(AF1169/AG1169)*$AI$1)</f>
        <v>-</v>
      </c>
      <c r="O1169" s="94">
        <f t="normal">MAX(N1169:N1171)</f>
        <v>0</v>
      </c>
      <c r="P1169" s="61" t="e">
        <v>#DIV/0!</v>
      </c>
      <c r="Q1169" s="94" t="str">
        <f t="normal">IF(N1169="-","-",AVERAGE(N1169:N1171))</f>
        <v>-</v>
      </c>
      <c r="R1169" s="61" t="str">
        <f t="normal">IF(Q1169="-","-",Q1169/M1169)</f>
        <v>-</v>
      </c>
      <c r="S1169" s="101">
        <v>4.04</v>
      </c>
      <c r="T1169" s="102">
        <f t="normal">AVERAGE(S1169:S1171)*10</f>
        <v>40.5333333333333</v>
      </c>
      <c r="U1169" s="101">
        <f t="normal">((LARGE(S1169:S1171,1))-(SMALL(S1169:S1171,1)))/(((LARGE(S1169:S1171,1))+(SMALL(S1169:S1171,1)))/2)*100</f>
        <v>0.73982737361283</v>
      </c>
      <c r="V1169" s="101">
        <f t="shared" si="419"/>
        <v>64.29</v>
      </c>
      <c r="W1169" s="102">
        <f t="normal">AVERAGE(V1169:V1171)*10</f>
        <v>642.333333333333</v>
      </c>
      <c r="X1169" s="101">
        <f t="normal">((LARGE(V1169:V1171,1))-(SMALL(V1169:V1171,1)))/(((LARGE(V1169:V1171,1))+(SMALL(V1169:V1171,1)))/2)*100</f>
        <v>0.295927108480644</v>
      </c>
      <c r="Y1169" s="101">
        <v>35.71</v>
      </c>
      <c r="Z1169" s="94" t="s">
        <v>34</v>
      </c>
      <c r="AA1169" s="111" t="str">
        <f t="normal">IF(Z1169="-","-",AVERAGE(Z1169:Z1171))</f>
        <v>-</v>
      </c>
      <c r="AB1169" s="102" t="s">
        <v>34</v>
      </c>
      <c r="AC1169" s="112" t="str">
        <f t="shared" ref="AC1169" si="421">IF(AB1169="-","-",AVERAGE(AB1169:AB1171))</f>
        <v>-</v>
      </c>
      <c r="AD1169" s="113"/>
      <c r="AE1169" s="94">
        <v>55.5846808</v>
      </c>
      <c r="AF1169" s="94" t="s">
        <v>34</v>
      </c>
      <c r="AG1169" s="134">
        <v>1</v>
      </c>
    </row>
    <row r="1170" spans="1:33" s="44" customFormat="1" customHeight="0">
      <c r="A1170" s="60"/>
      <c r="B1170" s="61" t="s">
        <v>635</v>
      </c>
      <c r="C1170" s="62"/>
      <c r="D1170" s="63"/>
      <c r="E1170" s="63"/>
      <c r="F1170" s="63"/>
      <c r="G1170" s="63"/>
      <c r="H1170" s="63"/>
      <c r="I1170" s="63"/>
      <c r="J1170" s="94">
        <f t="normal">IF(AE1170="-","-",(AE1170/AG1169)*$AI$1)</f>
        <v>58.706170524</v>
      </c>
      <c r="K1170" s="94">
        <f t="normal">MIN(J1169:J1171)</f>
        <v>56.922114744</v>
      </c>
      <c r="L1170" s="61"/>
      <c r="M1170" s="94"/>
      <c r="N1170" s="94" t="str">
        <f t="normal">IF(AF1170="-","-",(AF1170/AG1169)*$AI$1)</f>
        <v>-</v>
      </c>
      <c r="O1170" s="94">
        <f t="normal">MIN(N1169:N1171)</f>
        <v>0</v>
      </c>
      <c r="P1170" s="61"/>
      <c r="Q1170" s="94"/>
      <c r="R1170" s="61"/>
      <c r="S1170" s="101">
        <v>4.07</v>
      </c>
      <c r="T1170" s="102"/>
      <c r="U1170" s="101"/>
      <c r="V1170" s="101">
        <f t="shared" si="419"/>
        <v>64.11</v>
      </c>
      <c r="W1170" s="102"/>
      <c r="X1170" s="101"/>
      <c r="Y1170" s="101">
        <v>35.89</v>
      </c>
      <c r="Z1170" s="94" t="s">
        <v>34</v>
      </c>
      <c r="AA1170" s="111"/>
      <c r="AB1170" s="102" t="s">
        <v>34</v>
      </c>
      <c r="AC1170" s="112"/>
      <c r="AD1170" s="113"/>
      <c r="AE1170" s="94">
        <v>54.3575653</v>
      </c>
      <c r="AF1170" s="94" t="s">
        <v>34</v>
      </c>
      <c r="AG1170" s="134"/>
    </row>
    <row r="1171" spans="1:33" s="44" customFormat="1" customHeight="0">
      <c r="A1171" s="60"/>
      <c r="B1171" s="61" t="s">
        <v>635</v>
      </c>
      <c r="C1171" s="62"/>
      <c r="D1171" s="63"/>
      <c r="E1171" s="63"/>
      <c r="F1171" s="63"/>
      <c r="G1171" s="63"/>
      <c r="H1171" s="63"/>
      <c r="I1171" s="63"/>
      <c r="J1171" s="94">
        <f t="normal">IF(AE1171="-","-",(AE1171/AG1169)*$AI$1)</f>
        <v>56.922114744</v>
      </c>
      <c r="K1171" s="94"/>
      <c r="L1171" s="61"/>
      <c r="M1171" s="94"/>
      <c r="N1171" s="94" t="str">
        <f t="normal">IF(AF1171="-","-",(AF1171/AG1169)*$AI$1)</f>
        <v>-</v>
      </c>
      <c r="O1171" s="94"/>
      <c r="P1171" s="61"/>
      <c r="Q1171" s="94"/>
      <c r="R1171" s="61"/>
      <c r="S1171" s="101">
        <v>4.05</v>
      </c>
      <c r="T1171" s="102"/>
      <c r="U1171" s="101"/>
      <c r="V1171" s="101">
        <f t="shared" si="419"/>
        <v>64.3</v>
      </c>
      <c r="W1171" s="102"/>
      <c r="X1171" s="101"/>
      <c r="Y1171" s="101">
        <v>35.7</v>
      </c>
      <c r="Z1171" s="94" t="s">
        <v>34</v>
      </c>
      <c r="AA1171" s="111"/>
      <c r="AB1171" s="102" t="s">
        <v>34</v>
      </c>
      <c r="AC1171" s="112"/>
      <c r="AD1171" s="113"/>
      <c r="AE1171" s="94">
        <v>52.7056618</v>
      </c>
      <c r="AF1171" s="94" t="s">
        <v>34</v>
      </c>
      <c r="AG1171" s="134"/>
    </row>
    <row r="1172" spans="1:33" s="44" customFormat="1" ht="15" customHeight="1">
      <c r="A1172" s="60">
        <v>41829</v>
      </c>
      <c r="B1172" s="61" t="s">
        <v>635</v>
      </c>
      <c r="C1172" s="62" t="s">
        <v>29</v>
      </c>
      <c r="D1172" s="63" t="s">
        <v>30</v>
      </c>
      <c r="E1172" s="63" t="s">
        <v>31</v>
      </c>
      <c r="F1172" s="63" t="s">
        <v>32</v>
      </c>
      <c r="G1172" s="63" t="s">
        <v>33</v>
      </c>
      <c r="H1172" s="63" t="s">
        <v>34</v>
      </c>
      <c r="I1172" s="63" t="s">
        <v>34</v>
      </c>
      <c r="J1172" s="94">
        <f t="normal">IF(AE1172="-","-",(AE1172/AG1172)*$AI$1)</f>
        <v>64.8407835</v>
      </c>
      <c r="K1172" s="94">
        <f t="normal">MAX(J1172:J1174)</f>
        <v>64.8407835</v>
      </c>
      <c r="L1172" s="61">
        <f t="normal">IF(A1172=0,"",(K1172-K1173)/K1173)</f>
        <v>0.0238302367132394</v>
      </c>
      <c r="M1172" s="94">
        <f t="normal">IF(J1172="-","-",AVERAGE(J1172:J1174))</f>
        <v>64.337714676</v>
      </c>
      <c r="N1172" s="94" t="str">
        <f t="normal">IF(AF1172="-","-",(AF1172/AG1172)*$AI$1)</f>
        <v>-</v>
      </c>
      <c r="O1172" s="94">
        <f t="normal">MAX(N1172:N1174)</f>
        <v>0</v>
      </c>
      <c r="P1172" s="61" t="e">
        <v>#DIV/0!</v>
      </c>
      <c r="Q1172" s="94" t="str">
        <f t="normal">IF(N1172="-","-",AVERAGE(N1172:N1174))</f>
        <v>-</v>
      </c>
      <c r="R1172" s="61" t="str">
        <f t="normal">IF(Q1172="-","-",Q1172/M1172)</f>
        <v>-</v>
      </c>
      <c r="S1172" s="101">
        <v>4.04</v>
      </c>
      <c r="T1172" s="102">
        <f t="normal">AVERAGE(S1172:S1174)*10</f>
        <v>40.5333333333333</v>
      </c>
      <c r="U1172" s="101">
        <f t="normal">((LARGE(S1172:S1174,1))-(SMALL(S1172:S1174,1)))/(((LARGE(S1172:S1174,1))+(SMALL(S1172:S1174,1)))/2)*100</f>
        <v>0.73982737361283</v>
      </c>
      <c r="V1172" s="101">
        <f t="shared" si="419"/>
        <v>64.29</v>
      </c>
      <c r="W1172" s="102">
        <f t="normal">AVERAGE(V1172:V1174)*10</f>
        <v>642.333333333333</v>
      </c>
      <c r="X1172" s="101">
        <f t="normal">((LARGE(V1172:V1174,1))-(SMALL(V1172:V1174,1)))/(((LARGE(V1172:V1174,1))+(SMALL(V1172:V1174,1)))/2)*100</f>
        <v>0.295927108480644</v>
      </c>
      <c r="Y1172" s="101">
        <v>35.71</v>
      </c>
      <c r="Z1172" s="94" t="s">
        <v>34</v>
      </c>
      <c r="AA1172" s="111" t="str">
        <f t="normal">IF(Z1172="-","-",AVERAGE(Z1172:Z1174))</f>
        <v>-</v>
      </c>
      <c r="AB1172" s="102" t="s">
        <v>34</v>
      </c>
      <c r="AC1172" s="112" t="str">
        <f t="shared" ref="AC1172" si="422">IF(AB1172="-","-",AVERAGE(AB1172:AB1174))</f>
        <v>-</v>
      </c>
      <c r="AD1172" s="113"/>
      <c r="AE1172" s="94">
        <v>60.0377625</v>
      </c>
      <c r="AF1172" s="94" t="s">
        <v>34</v>
      </c>
      <c r="AG1172" s="134">
        <v>1</v>
      </c>
    </row>
    <row r="1173" spans="1:33" s="44" customFormat="1" customHeight="0">
      <c r="A1173" s="60"/>
      <c r="B1173" s="61" t="s">
        <v>635</v>
      </c>
      <c r="C1173" s="62"/>
      <c r="D1173" s="63"/>
      <c r="E1173" s="63"/>
      <c r="F1173" s="63"/>
      <c r="G1173" s="63"/>
      <c r="H1173" s="63"/>
      <c r="I1173" s="63"/>
      <c r="J1173" s="94">
        <f t="normal">IF(AE1173="-","-",(AE1173/AG1172)*$AI$1)</f>
        <v>64.8407835</v>
      </c>
      <c r="K1173" s="94">
        <f t="normal">MIN(J1172:J1174)</f>
        <v>63.331577028</v>
      </c>
      <c r="L1173" s="61"/>
      <c r="M1173" s="94"/>
      <c r="N1173" s="94" t="str">
        <f t="normal">IF(AF1173="-","-",(AF1173/AG1172)*$AI$1)</f>
        <v>-</v>
      </c>
      <c r="O1173" s="94">
        <f t="normal">MIN(N1172:N1174)</f>
        <v>0</v>
      </c>
      <c r="P1173" s="61"/>
      <c r="Q1173" s="94"/>
      <c r="R1173" s="61"/>
      <c r="S1173" s="101">
        <v>4.07</v>
      </c>
      <c r="T1173" s="102"/>
      <c r="U1173" s="101"/>
      <c r="V1173" s="101">
        <f t="shared" si="419"/>
        <v>64.11</v>
      </c>
      <c r="W1173" s="102"/>
      <c r="X1173" s="101"/>
      <c r="Y1173" s="101">
        <v>35.89</v>
      </c>
      <c r="Z1173" s="94" t="s">
        <v>34</v>
      </c>
      <c r="AA1173" s="111"/>
      <c r="AB1173" s="102" t="s">
        <v>34</v>
      </c>
      <c r="AC1173" s="112"/>
      <c r="AD1173" s="113"/>
      <c r="AE1173" s="94">
        <v>60.0377625</v>
      </c>
      <c r="AF1173" s="94" t="s">
        <v>34</v>
      </c>
      <c r="AG1173" s="134"/>
    </row>
    <row r="1174" spans="1:33" s="44" customFormat="1" customHeight="0">
      <c r="A1174" s="60"/>
      <c r="B1174" s="61" t="s">
        <v>635</v>
      </c>
      <c r="C1174" s="62"/>
      <c r="D1174" s="63"/>
      <c r="E1174" s="63"/>
      <c r="F1174" s="63"/>
      <c r="G1174" s="63"/>
      <c r="H1174" s="63"/>
      <c r="I1174" s="63"/>
      <c r="J1174" s="94">
        <f t="normal">IF(AE1174="-","-",(AE1174/AG1172)*$AI$1)</f>
        <v>63.331577028</v>
      </c>
      <c r="K1174" s="94"/>
      <c r="L1174" s="61"/>
      <c r="M1174" s="94"/>
      <c r="N1174" s="94" t="str">
        <f t="normal">IF(AF1174="-","-",(AF1174/AG1172)*$AI$1)</f>
        <v>-</v>
      </c>
      <c r="O1174" s="94"/>
      <c r="P1174" s="61"/>
      <c r="Q1174" s="94"/>
      <c r="R1174" s="61"/>
      <c r="S1174" s="101">
        <v>4.05</v>
      </c>
      <c r="T1174" s="102"/>
      <c r="U1174" s="101"/>
      <c r="V1174" s="101">
        <f t="shared" si="419"/>
        <v>64.3</v>
      </c>
      <c r="W1174" s="102"/>
      <c r="X1174" s="101"/>
      <c r="Y1174" s="101">
        <v>35.7</v>
      </c>
      <c r="Z1174" s="94" t="s">
        <v>34</v>
      </c>
      <c r="AA1174" s="111"/>
      <c r="AB1174" s="102" t="s">
        <v>34</v>
      </c>
      <c r="AC1174" s="112"/>
      <c r="AD1174" s="113"/>
      <c r="AE1174" s="94">
        <v>58.6403491</v>
      </c>
      <c r="AF1174" s="94" t="s">
        <v>34</v>
      </c>
      <c r="AG1174" s="134"/>
    </row>
    <row r="1175" spans="1:33" s="44" customFormat="1" ht="15" customHeight="1">
      <c r="A1175" s="60">
        <v>41829</v>
      </c>
      <c r="B1175" s="61" t="s">
        <v>636</v>
      </c>
      <c r="C1175" s="62" t="s">
        <v>29</v>
      </c>
      <c r="D1175" s="63" t="s">
        <v>30</v>
      </c>
      <c r="E1175" s="63" t="s">
        <v>31</v>
      </c>
      <c r="F1175" s="63" t="s">
        <v>37</v>
      </c>
      <c r="G1175" s="63" t="s">
        <v>140</v>
      </c>
      <c r="H1175" s="63" t="s">
        <v>34</v>
      </c>
      <c r="I1175" s="63" t="s">
        <v>34</v>
      </c>
      <c r="J1175" s="94">
        <f t="normal">IF(AE1175="-","-",(AE1175/AG1175)*$AI$1)</f>
        <v>595.3824</v>
      </c>
      <c r="K1175" s="94">
        <f t="normal">MAX(J1175:J1177)</f>
        <v>613.6344</v>
      </c>
      <c r="L1175" s="61">
        <f t="normal">IF(A1175=0,"",(K1175-K1176)/K1176)</f>
        <v>0.0306559280220579</v>
      </c>
      <c r="M1175" s="94">
        <f t="normal">IF(J1175="-","-",AVERAGE(J1175:J1177))</f>
        <v>601.7544</v>
      </c>
      <c r="N1175" s="94">
        <f t="normal">IF(AF1175="-","-",(AF1175/AG1175)*$AI$1)</f>
        <v>339.93</v>
      </c>
      <c r="O1175" s="94">
        <f t="normal">MAX(N1175:N1177)</f>
        <v>364.5432</v>
      </c>
      <c r="P1175" s="61">
        <f t="normal">IF(A1175=0,"",(O1175-O1176)/O1176)</f>
        <v>0.0724066719618747</v>
      </c>
      <c r="Q1175" s="94">
        <f t="normal">IF(N1175="-","-",AVERAGE(N1175:N1177))</f>
        <v>348.5844</v>
      </c>
      <c r="R1175" s="61">
        <f t="normal">IF(Q1175="-","-",Q1175/M1175)</f>
        <v>0.579280184739821</v>
      </c>
      <c r="S1175" s="101">
        <v>94.6</v>
      </c>
      <c r="T1175" s="102">
        <f t="normal">AVERAGE(S1175:S1177)*10</f>
        <v>946.433333333333</v>
      </c>
      <c r="U1175" s="101">
        <f t="normal">((LARGE(S1175:S1177,1))-(SMALL(S1175:S1177,1)))/(((LARGE(S1175:S1177,1))+(SMALL(S1175:S1177,1)))/2)*100</f>
        <v>0.0950921865920053</v>
      </c>
      <c r="V1175" s="101">
        <f t="shared" si="419"/>
        <v>99.99</v>
      </c>
      <c r="W1175" s="102">
        <f t="normal">AVERAGE(V1175:V1177)*10</f>
        <v>999.9</v>
      </c>
      <c r="X1175" s="101">
        <f t="normal">((LARGE(V1175:V1177,1))-(SMALL(V1175:V1177,1)))/(((LARGE(V1175:V1177,1))+(SMALL(V1175:V1177,1)))/2)*100</f>
        <v>0</v>
      </c>
      <c r="Y1175" s="101">
        <v>0.01</v>
      </c>
      <c r="Z1175" s="94" t="s">
        <v>34</v>
      </c>
      <c r="AA1175" s="111" t="str">
        <f t="normal">IF(Z1175="-","-",AVERAGE(Z1175:Z1177))</f>
        <v>-</v>
      </c>
      <c r="AB1175" s="102" t="s">
        <v>34</v>
      </c>
      <c r="AC1175" s="112" t="str">
        <f t="shared" ref="AC1175" si="423">IF(AB1175="-","-",AVERAGE(AB1175:AB1177))</f>
        <v>-</v>
      </c>
      <c r="AD1175" s="113"/>
      <c r="AE1175" s="94">
        <v>551.28</v>
      </c>
      <c r="AF1175" s="94">
        <v>314.75</v>
      </c>
      <c r="AG1175" s="134">
        <v>1</v>
      </c>
    </row>
    <row r="1176" spans="1:33" s="44" customFormat="1" customHeight="0">
      <c r="A1176" s="60"/>
      <c r="B1176" s="61" t="s">
        <v>636</v>
      </c>
      <c r="C1176" s="62"/>
      <c r="D1176" s="63"/>
      <c r="E1176" s="63"/>
      <c r="F1176" s="63"/>
      <c r="G1176" s="63"/>
      <c r="H1176" s="63"/>
      <c r="I1176" s="63"/>
      <c r="J1176" s="94">
        <f t="normal">IF(AE1176="-","-",(AE1176/AG1175)*$AI$1)</f>
        <v>596.2464</v>
      </c>
      <c r="K1176" s="94">
        <f t="normal">MIN(J1175:J1177)</f>
        <v>595.3824</v>
      </c>
      <c r="L1176" s="61"/>
      <c r="M1176" s="94"/>
      <c r="N1176" s="94">
        <f t="normal">IF(AF1176="-","-",(AF1176/AG1175)*$AI$1)</f>
        <v>364.5432</v>
      </c>
      <c r="O1176" s="94">
        <f t="normal">MIN(N1175:N1177)</f>
        <v>339.93</v>
      </c>
      <c r="P1176" s="61"/>
      <c r="Q1176" s="94"/>
      <c r="R1176" s="61"/>
      <c r="S1176" s="101">
        <v>94.69</v>
      </c>
      <c r="T1176" s="102"/>
      <c r="U1176" s="101"/>
      <c r="V1176" s="101">
        <f t="shared" si="419"/>
        <v>99.99</v>
      </c>
      <c r="W1176" s="102"/>
      <c r="X1176" s="101"/>
      <c r="Y1176" s="101">
        <v>0.01</v>
      </c>
      <c r="Z1176" s="94" t="s">
        <v>34</v>
      </c>
      <c r="AA1176" s="111"/>
      <c r="AB1176" s="102" t="s">
        <v>34</v>
      </c>
      <c r="AC1176" s="112"/>
      <c r="AD1176" s="113"/>
      <c r="AE1176" s="94">
        <v>552.08</v>
      </c>
      <c r="AF1176" s="94">
        <v>337.54</v>
      </c>
      <c r="AG1176" s="134"/>
    </row>
    <row r="1177" spans="1:33" s="44" customFormat="1" customHeight="0">
      <c r="A1177" s="60"/>
      <c r="B1177" s="61" t="s">
        <v>636</v>
      </c>
      <c r="C1177" s="62"/>
      <c r="D1177" s="63"/>
      <c r="E1177" s="63"/>
      <c r="F1177" s="63"/>
      <c r="G1177" s="63"/>
      <c r="H1177" s="63"/>
      <c r="I1177" s="63"/>
      <c r="J1177" s="94">
        <f t="normal">IF(AE1177="-","-",(AE1177/AG1175)*$AI$1)</f>
        <v>613.6344</v>
      </c>
      <c r="K1177" s="94"/>
      <c r="L1177" s="61"/>
      <c r="M1177" s="94"/>
      <c r="N1177" s="94">
        <f t="normal">IF(AF1177="-","-",(AF1177/AG1175)*$AI$1)</f>
        <v>341.28</v>
      </c>
      <c r="O1177" s="94"/>
      <c r="P1177" s="61"/>
      <c r="Q1177" s="94"/>
      <c r="R1177" s="61"/>
      <c r="S1177" s="101">
        <v>94.64</v>
      </c>
      <c r="T1177" s="102"/>
      <c r="U1177" s="101"/>
      <c r="V1177" s="101">
        <f t="shared" si="419"/>
        <v>99.99</v>
      </c>
      <c r="W1177" s="102"/>
      <c r="X1177" s="101"/>
      <c r="Y1177" s="101">
        <v>0.01</v>
      </c>
      <c r="Z1177" s="94" t="s">
        <v>34</v>
      </c>
      <c r="AA1177" s="111"/>
      <c r="AB1177" s="102" t="s">
        <v>34</v>
      </c>
      <c r="AC1177" s="112"/>
      <c r="AD1177" s="113"/>
      <c r="AE1177" s="94">
        <v>568.18</v>
      </c>
      <c r="AF1177" s="94">
        <v>316</v>
      </c>
      <c r="AG1177" s="134"/>
    </row>
    <row r="1178" spans="1:33" s="44" customFormat="1" ht="15" customHeight="1">
      <c r="A1178" s="60">
        <v>41829</v>
      </c>
      <c r="B1178" s="61" t="s">
        <v>636</v>
      </c>
      <c r="C1178" s="62" t="s">
        <v>29</v>
      </c>
      <c r="D1178" s="63" t="s">
        <v>30</v>
      </c>
      <c r="E1178" s="63" t="s">
        <v>31</v>
      </c>
      <c r="F1178" s="63" t="s">
        <v>37</v>
      </c>
      <c r="G1178" s="63" t="s">
        <v>140</v>
      </c>
      <c r="H1178" s="63" t="s">
        <v>34</v>
      </c>
      <c r="I1178" s="63" t="s">
        <v>34</v>
      </c>
      <c r="J1178" s="94">
        <f t="normal">IF(AE1178="-","-",(AE1178/AG1178)*$AI$1)</f>
        <v>645.3648</v>
      </c>
      <c r="K1178" s="94">
        <f t="normal">MAX(J1178:J1180)</f>
        <v>652.1688</v>
      </c>
      <c r="L1178" s="61">
        <f t="normal">IF(A1178=0,"",(K1178-K1179)/K1179)</f>
        <v>0.0107120141934187</v>
      </c>
      <c r="M1178" s="94">
        <f t="normal">IF(J1178="-","-",AVERAGE(J1178:J1180))</f>
        <v>647.5968</v>
      </c>
      <c r="N1178" s="94">
        <f t="normal">IF(AF1178="-","-",(AF1178/AG1178)*$AI$1)</f>
        <v>419.9796</v>
      </c>
      <c r="O1178" s="94">
        <f t="normal">MAX(N1178:N1180)</f>
        <v>439.8084</v>
      </c>
      <c r="P1178" s="61">
        <f t="normal">IF(A1178=0,"",(O1178-O1179)/O1179)</f>
        <v>0.075279890156316</v>
      </c>
      <c r="Q1178" s="94">
        <f t="normal">IF(N1178="-","-",AVERAGE(N1178:N1180))</f>
        <v>422.9352</v>
      </c>
      <c r="R1178" s="61">
        <f t="normal">IF(Q1178="-","-",Q1178/M1178)</f>
        <v>0.65308414124344</v>
      </c>
      <c r="S1178" s="101">
        <v>94.6</v>
      </c>
      <c r="T1178" s="102">
        <f t="normal">AVERAGE(S1178:S1180)*10</f>
        <v>946.433333333333</v>
      </c>
      <c r="U1178" s="101">
        <f t="normal">((LARGE(S1178:S1180,1))-(SMALL(S1178:S1180,1)))/(((LARGE(S1178:S1180,1))+(SMALL(S1178:S1180,1)))/2)*100</f>
        <v>0.0950921865920053</v>
      </c>
      <c r="V1178" s="101">
        <f t="shared" si="419"/>
        <v>99.99</v>
      </c>
      <c r="W1178" s="102">
        <f t="normal">AVERAGE(V1178:V1180)*10</f>
        <v>999.9</v>
      </c>
      <c r="X1178" s="101">
        <f t="normal">((LARGE(V1178:V1180,1))-(SMALL(V1178:V1180,1)))/(((LARGE(V1178:V1180,1))+(SMALL(V1178:V1180,1)))/2)*100</f>
        <v>0</v>
      </c>
      <c r="Y1178" s="101">
        <v>0.01</v>
      </c>
      <c r="Z1178" s="94" t="s">
        <v>34</v>
      </c>
      <c r="AA1178" s="111" t="str">
        <f t="normal">IF(Z1178="-","-",AVERAGE(Z1178:Z1180))</f>
        <v>-</v>
      </c>
      <c r="AB1178" s="102" t="s">
        <v>34</v>
      </c>
      <c r="AC1178" s="112" t="str">
        <f t="shared" ref="AC1178" si="424">IF(AB1178="-","-",AVERAGE(AB1178:AB1180))</f>
        <v>-</v>
      </c>
      <c r="AD1178" s="113"/>
      <c r="AE1178" s="94">
        <v>597.56</v>
      </c>
      <c r="AF1178" s="94">
        <v>388.87</v>
      </c>
      <c r="AG1178" s="134">
        <v>1</v>
      </c>
    </row>
    <row r="1179" spans="1:33" s="44" customFormat="1" customHeight="0">
      <c r="A1179" s="60"/>
      <c r="B1179" s="61" t="s">
        <v>636</v>
      </c>
      <c r="C1179" s="62"/>
      <c r="D1179" s="63"/>
      <c r="E1179" s="63"/>
      <c r="F1179" s="63"/>
      <c r="G1179" s="63"/>
      <c r="H1179" s="63"/>
      <c r="I1179" s="63"/>
      <c r="J1179" s="94">
        <f t="normal">IF(AE1179="-","-",(AE1179/AG1178)*$AI$1)</f>
        <v>645.2568</v>
      </c>
      <c r="K1179" s="94">
        <f t="normal">MIN(J1178:J1180)</f>
        <v>645.2568</v>
      </c>
      <c r="L1179" s="61"/>
      <c r="M1179" s="94"/>
      <c r="N1179" s="94">
        <f t="normal">IF(AF1179="-","-",(AF1179/AG1178)*$AI$1)</f>
        <v>439.8084</v>
      </c>
      <c r="O1179" s="94">
        <f t="normal">MIN(N1178:N1180)</f>
        <v>409.0176</v>
      </c>
      <c r="P1179" s="61"/>
      <c r="Q1179" s="94"/>
      <c r="R1179" s="61"/>
      <c r="S1179" s="101">
        <v>94.69</v>
      </c>
      <c r="T1179" s="102"/>
      <c r="U1179" s="101"/>
      <c r="V1179" s="101">
        <f t="shared" si="419"/>
        <v>99.99</v>
      </c>
      <c r="W1179" s="102"/>
      <c r="X1179" s="101"/>
      <c r="Y1179" s="101">
        <v>0.01</v>
      </c>
      <c r="Z1179" s="94" t="s">
        <v>34</v>
      </c>
      <c r="AA1179" s="111"/>
      <c r="AB1179" s="102" t="s">
        <v>34</v>
      </c>
      <c r="AC1179" s="112"/>
      <c r="AD1179" s="113"/>
      <c r="AE1179" s="94">
        <v>597.46</v>
      </c>
      <c r="AF1179" s="94">
        <v>407.23</v>
      </c>
      <c r="AG1179" s="134"/>
    </row>
    <row r="1180" spans="1:33" s="44" customFormat="1" customHeight="0">
      <c r="A1180" s="60"/>
      <c r="B1180" s="61" t="s">
        <v>636</v>
      </c>
      <c r="C1180" s="62"/>
      <c r="D1180" s="63"/>
      <c r="E1180" s="63"/>
      <c r="F1180" s="63"/>
      <c r="G1180" s="63"/>
      <c r="H1180" s="63"/>
      <c r="I1180" s="63"/>
      <c r="J1180" s="94">
        <f t="normal">IF(AE1180="-","-",(AE1180/AG1178)*$AI$1)</f>
        <v>652.1688</v>
      </c>
      <c r="K1180" s="94"/>
      <c r="L1180" s="61"/>
      <c r="M1180" s="94"/>
      <c r="N1180" s="94">
        <f t="normal">IF(AF1180="-","-",(AF1180/AG1178)*$AI$1)</f>
        <v>409.0176</v>
      </c>
      <c r="O1180" s="94"/>
      <c r="P1180" s="61"/>
      <c r="Q1180" s="94"/>
      <c r="R1180" s="61"/>
      <c r="S1180" s="101">
        <v>94.64</v>
      </c>
      <c r="T1180" s="102"/>
      <c r="U1180" s="101"/>
      <c r="V1180" s="101">
        <f t="shared" si="419"/>
        <v>99.99</v>
      </c>
      <c r="W1180" s="102"/>
      <c r="X1180" s="101"/>
      <c r="Y1180" s="101">
        <v>0.01</v>
      </c>
      <c r="Z1180" s="94" t="s">
        <v>34</v>
      </c>
      <c r="AA1180" s="111"/>
      <c r="AB1180" s="102" t="s">
        <v>34</v>
      </c>
      <c r="AC1180" s="112"/>
      <c r="AD1180" s="113"/>
      <c r="AE1180" s="94">
        <v>603.86</v>
      </c>
      <c r="AF1180" s="94">
        <v>378.72</v>
      </c>
      <c r="AG1180" s="134"/>
    </row>
    <row r="1181" spans="1:33">
      <c r="A1181" s="79">
        <v>41829</v>
      </c>
      <c r="B1181" s="71" t="s">
        <v>637</v>
      </c>
      <c r="C1181" s="80" t="s">
        <v>29</v>
      </c>
      <c r="D1181" s="12" t="s">
        <v>100</v>
      </c>
      <c r="E1181" s="12" t="s">
        <v>101</v>
      </c>
      <c r="F1181" s="12" t="s">
        <v>105</v>
      </c>
      <c r="G1181" s="12" t="s">
        <v>133</v>
      </c>
      <c r="H1181" s="12" t="s">
        <v>34</v>
      </c>
      <c r="I1181" s="12" t="s">
        <v>638</v>
      </c>
      <c r="J1181" s="97" t="str">
        <f t="normal">IF(AE1181="-","-",(AE1181/AG1181)*$AI$1)</f>
        <v>-</v>
      </c>
      <c r="K1181" s="97">
        <f t="normal">MAX(J1181:J1183)</f>
        <v>318.9564</v>
      </c>
      <c r="L1181" s="71">
        <f t="normal">IF(A1181=0,"",(K1181-K1182)/K1182)</f>
        <v>0.0152286008937781</v>
      </c>
      <c r="M1181" s="97">
        <f t="normal">IF(J1182="-","-",AVERAGE(J1181:J1183))</f>
        <v>316.5642</v>
      </c>
      <c r="N1181" s="97" t="str">
        <f t="normal">IF(AF1181="-","-",(AF1181/AG1181)*$AI$1)</f>
        <v>-</v>
      </c>
      <c r="O1181" s="97">
        <f t="normal">MAX(N1181:N1183)</f>
        <v>193.266</v>
      </c>
      <c r="P1181" s="71">
        <f t="normal">IF(A1181=0,"",(O1181-O1182)/O1182)</f>
        <v>0.168538592137913</v>
      </c>
      <c r="Q1181" s="97">
        <f t="normal">IF(N1182="-","-",AVERAGE(N1181:N1183))</f>
        <v>179.3286</v>
      </c>
      <c r="R1181" s="71">
        <f t="normal">IF(Q1181="-","-",Q1181/M1181)</f>
        <v>0.566484144448425</v>
      </c>
      <c r="S1181" s="103">
        <v>90.3</v>
      </c>
      <c r="T1181" s="104">
        <f t="normal">AVERAGE(S1181:S1183)*10</f>
        <v>902.566666666667</v>
      </c>
      <c r="U1181" s="103">
        <f t="normal">((LARGE(S1181:S1183,1))-(SMALL(S1181:S1183,1)))/(((LARGE(S1181:S1183,1))+(SMALL(S1181:S1183,1)))/2)*100</f>
        <v>0.121890409440966</v>
      </c>
      <c r="V1181" s="103">
        <f t="shared" si="419"/>
        <v>90.39</v>
      </c>
      <c r="W1181" s="104">
        <f t="normal">AVERAGE(V1181:V1183)*10</f>
        <v>899.3</v>
      </c>
      <c r="X1181" s="103">
        <f t="normal">((LARGE(V1181:V1183,1))-(SMALL(V1181:V1183,1)))/(((LARGE(V1181:V1183,1))+(SMALL(V1181:V1183,1)))/2)*100</f>
        <v>1.0230179028133</v>
      </c>
      <c r="Y1181" s="103">
        <v>9.61</v>
      </c>
      <c r="Z1181" s="97" t="s">
        <v>34</v>
      </c>
      <c r="AA1181" s="25" t="str">
        <f t="normal">IF(Z1181="-","-",AVERAGE(Z1181:Z1183))</f>
        <v>-</v>
      </c>
      <c r="AB1181" s="104" t="s">
        <v>34</v>
      </c>
      <c r="AC1181" s="26" t="str">
        <f t="shared" ref="AC1181" si="425">IF(AB1181="-","-",AVERAGE(AB1181:AB1183))</f>
        <v>-</v>
      </c>
      <c r="AE1181" s="114" t="s">
        <v>34</v>
      </c>
      <c r="AF1181" s="114" t="s">
        <v>34</v>
      </c>
      <c r="AG1181" s="135">
        <v>1</v>
      </c>
    </row>
    <row r="1182" spans="1:33">
      <c r="A1182" s="81"/>
      <c r="B1182" s="71" t="s">
        <v>637</v>
      </c>
      <c r="C1182" s="82"/>
      <c r="D1182" s="14"/>
      <c r="E1182" s="14"/>
      <c r="F1182" s="14"/>
      <c r="G1182" s="14"/>
      <c r="H1182" s="14"/>
      <c r="I1182" s="14"/>
      <c r="J1182" s="97">
        <f t="normal">IF(AE1182="-","-",(AE1182/AG1181)*$AI$1)</f>
        <v>314.172</v>
      </c>
      <c r="K1182" s="97">
        <f t="normal">MIN(J1181:J1183)</f>
        <v>314.172</v>
      </c>
      <c r="L1182" s="71"/>
      <c r="M1182" s="97"/>
      <c r="N1182" s="97">
        <f t="normal">IF(AF1182="-","-",(AF1182/AG1181)*$AI$1)</f>
        <v>193.266</v>
      </c>
      <c r="O1182" s="97">
        <f t="normal">MIN(N1181:N1183)</f>
        <v>165.3912</v>
      </c>
      <c r="P1182" s="71"/>
      <c r="Q1182" s="97"/>
      <c r="R1182" s="71"/>
      <c r="S1182" s="103">
        <v>90.19</v>
      </c>
      <c r="T1182" s="104"/>
      <c r="U1182" s="103"/>
      <c r="V1182" s="103">
        <f t="shared" si="419"/>
        <v>89.93</v>
      </c>
      <c r="W1182" s="104"/>
      <c r="X1182" s="103"/>
      <c r="Y1182" s="103">
        <v>10.07</v>
      </c>
      <c r="Z1182" s="97" t="s">
        <v>34</v>
      </c>
      <c r="AA1182" s="27"/>
      <c r="AB1182" s="104" t="s">
        <v>34</v>
      </c>
      <c r="AC1182" s="28"/>
      <c r="AE1182" s="114">
        <v>290.9</v>
      </c>
      <c r="AF1182" s="114">
        <v>178.95</v>
      </c>
      <c r="AG1182" s="135"/>
    </row>
    <row r="1183" spans="1:33">
      <c r="A1183" s="83"/>
      <c r="B1183" s="71" t="s">
        <v>637</v>
      </c>
      <c r="C1183" s="84"/>
      <c r="D1183" s="17"/>
      <c r="E1183" s="17"/>
      <c r="F1183" s="17"/>
      <c r="G1183" s="17"/>
      <c r="H1183" s="17"/>
      <c r="I1183" s="17"/>
      <c r="J1183" s="97">
        <f t="normal">IF(AE1183="-","-",(AE1183/AG1181)*$AI$1)</f>
        <v>318.9564</v>
      </c>
      <c r="K1183" s="97"/>
      <c r="L1183" s="71"/>
      <c r="M1183" s="97"/>
      <c r="N1183" s="97">
        <f t="normal">IF(AF1183="-","-",(AF1183/AG1181)*$AI$1)</f>
        <v>165.3912</v>
      </c>
      <c r="O1183" s="97"/>
      <c r="P1183" s="71"/>
      <c r="Q1183" s="97"/>
      <c r="R1183" s="71"/>
      <c r="S1183" s="103">
        <v>90.28</v>
      </c>
      <c r="T1183" s="104"/>
      <c r="U1183" s="103"/>
      <c r="V1183" s="103">
        <f t="shared" si="419"/>
        <v>89.47</v>
      </c>
      <c r="W1183" s="104"/>
      <c r="X1183" s="103"/>
      <c r="Y1183" s="103">
        <v>10.53</v>
      </c>
      <c r="Z1183" s="97" t="s">
        <v>34</v>
      </c>
      <c r="AA1183" s="29"/>
      <c r="AB1183" s="104" t="s">
        <v>34</v>
      </c>
      <c r="AC1183" s="30"/>
      <c r="AE1183" s="114">
        <v>295.33</v>
      </c>
      <c r="AF1183" s="114">
        <v>153.14</v>
      </c>
      <c r="AG1183" s="135"/>
    </row>
    <row r="1184" spans="1:33" ht="15" customHeight="1">
      <c r="A1184" s="79">
        <v>41829</v>
      </c>
      <c r="B1184" s="71" t="s">
        <v>639</v>
      </c>
      <c r="C1184" s="80" t="s">
        <v>29</v>
      </c>
      <c r="D1184" s="12" t="s">
        <v>100</v>
      </c>
      <c r="E1184" s="12" t="s">
        <v>101</v>
      </c>
      <c r="F1184" s="12" t="s">
        <v>119</v>
      </c>
      <c r="G1184" s="12" t="s">
        <v>136</v>
      </c>
      <c r="H1184" s="12" t="s">
        <v>34</v>
      </c>
      <c r="I1184" s="12" t="s">
        <v>640</v>
      </c>
      <c r="J1184" s="97" t="str">
        <f t="normal">IF(AE1184="-","-",(AE1184/AG1184)*$AI$1)</f>
        <v>-</v>
      </c>
      <c r="K1184" s="97">
        <f t="normal">MAX(J1184:J1186)</f>
        <v>298.6524</v>
      </c>
      <c r="L1184" s="71">
        <f t="normal">IF(A1184=0,"",(K1184-K1185)/K1185)</f>
        <v>0.0172153761265403</v>
      </c>
      <c r="M1184" s="97">
        <f t="normal">IF(J1185="-","-",AVERAGE(J1184:J1186))</f>
        <v>296.1252</v>
      </c>
      <c r="N1184" s="97" t="str">
        <f t="normal">IF(AF1184="-","-",(AF1184/AG1184)*$AI$1)</f>
        <v>-</v>
      </c>
      <c r="O1184" s="97">
        <f t="normal">MAX(N1184:N1186)</f>
        <v>173.1024</v>
      </c>
      <c r="P1184" s="71">
        <f t="normal">IF(A1184=0,"",(O1184-O1185)/O1185)</f>
        <v>0.189550244916135</v>
      </c>
      <c r="Q1184" s="97">
        <f t="normal">IF(N1185="-","-",AVERAGE(N1184:N1186))</f>
        <v>159.3108</v>
      </c>
      <c r="R1184" s="71">
        <f t="normal">IF(Q1184="-","-",Q1184/M1184)</f>
        <v>0.53798460921259</v>
      </c>
      <c r="S1184" s="103">
        <v>90.3</v>
      </c>
      <c r="T1184" s="104">
        <f t="normal">AVERAGE(S1184:S1186)*10</f>
        <v>902.566666666667</v>
      </c>
      <c r="U1184" s="103">
        <f t="normal">((LARGE(S1184:S1186,1))-(SMALL(S1184:S1186,1)))/(((LARGE(S1184:S1186,1))+(SMALL(S1184:S1186,1)))/2)*100</f>
        <v>0.121890409440966</v>
      </c>
      <c r="V1184" s="103">
        <f t="shared" si="419"/>
        <v>90.39</v>
      </c>
      <c r="W1184" s="104">
        <f t="normal">AVERAGE(V1184:V1186)*10</f>
        <v>899.3</v>
      </c>
      <c r="X1184" s="103">
        <f t="normal">((LARGE(V1184:V1186,1))-(SMALL(V1184:V1186,1)))/(((LARGE(V1184:V1186,1))+(SMALL(V1184:V1186,1)))/2)*100</f>
        <v>1.0230179028133</v>
      </c>
      <c r="Y1184" s="103">
        <v>9.61</v>
      </c>
      <c r="Z1184" s="97" t="s">
        <v>34</v>
      </c>
      <c r="AA1184" s="25" t="str">
        <f t="normal">IF(Z1184="-","-",AVERAGE(Z1184:Z1186))</f>
        <v>-</v>
      </c>
      <c r="AB1184" s="104" t="s">
        <v>34</v>
      </c>
      <c r="AC1184" s="26" t="str">
        <f t="shared" ref="AC1184" si="426">IF(AB1184="-","-",AVERAGE(AB1184:AB1186))</f>
        <v>-</v>
      </c>
      <c r="AE1184" s="114" t="s">
        <v>34</v>
      </c>
      <c r="AF1184" s="114" t="s">
        <v>34</v>
      </c>
      <c r="AG1184" s="135">
        <v>1</v>
      </c>
    </row>
    <row r="1185" spans="1:33">
      <c r="A1185" s="81"/>
      <c r="B1185" s="71" t="s">
        <v>639</v>
      </c>
      <c r="C1185" s="82"/>
      <c r="D1185" s="14"/>
      <c r="E1185" s="14"/>
      <c r="F1185" s="14"/>
      <c r="G1185" s="14"/>
      <c r="H1185" s="14"/>
      <c r="I1185" s="14"/>
      <c r="J1185" s="97">
        <v>293.598</v>
      </c>
      <c r="K1185" s="97">
        <f t="normal">MIN(J1184:J1186)</f>
        <v>293.598</v>
      </c>
      <c r="L1185" s="71"/>
      <c r="M1185" s="97"/>
      <c r="N1185" s="97">
        <f t="normal">IF(AF1185="-","-",(AF1185/AG1184)*$AI$1)</f>
        <v>173.1024</v>
      </c>
      <c r="O1185" s="97">
        <f t="normal">MIN(N1184:N1186)</f>
        <v>145.5192</v>
      </c>
      <c r="P1185" s="71"/>
      <c r="Q1185" s="97"/>
      <c r="R1185" s="71"/>
      <c r="S1185" s="103">
        <v>90.19</v>
      </c>
      <c r="T1185" s="104"/>
      <c r="U1185" s="103"/>
      <c r="V1185" s="103">
        <f t="shared" si="419"/>
        <v>89.93</v>
      </c>
      <c r="W1185" s="104"/>
      <c r="X1185" s="103"/>
      <c r="Y1185" s="103">
        <v>10.07</v>
      </c>
      <c r="Z1185" s="97" t="s">
        <v>34</v>
      </c>
      <c r="AA1185" s="27"/>
      <c r="AB1185" s="104" t="s">
        <v>34</v>
      </c>
      <c r="AC1185" s="28"/>
      <c r="AE1185" s="114">
        <v>271.85</v>
      </c>
      <c r="AF1185" s="114">
        <v>160.28</v>
      </c>
      <c r="AG1185" s="135"/>
    </row>
    <row r="1186" spans="1:33">
      <c r="A1186" s="83"/>
      <c r="B1186" s="71" t="s">
        <v>639</v>
      </c>
      <c r="C1186" s="84"/>
      <c r="D1186" s="17"/>
      <c r="E1186" s="17"/>
      <c r="F1186" s="17"/>
      <c r="G1186" s="17"/>
      <c r="H1186" s="17"/>
      <c r="I1186" s="17"/>
      <c r="J1186" s="97">
        <f t="normal">IF(AE1186="-","-",(AE1186/AG1184)*$AI$1)</f>
        <v>298.6524</v>
      </c>
      <c r="K1186" s="97"/>
      <c r="L1186" s="71"/>
      <c r="M1186" s="97"/>
      <c r="N1186" s="97">
        <f t="normal">IF(AF1186="-","-",(AF1186/AG1184)*$AI$1)</f>
        <v>145.5192</v>
      </c>
      <c r="O1186" s="97"/>
      <c r="P1186" s="71"/>
      <c r="Q1186" s="97"/>
      <c r="R1186" s="71"/>
      <c r="S1186" s="103">
        <v>90.28</v>
      </c>
      <c r="T1186" s="104"/>
      <c r="U1186" s="103"/>
      <c r="V1186" s="103">
        <f t="shared" si="419"/>
        <v>89.47</v>
      </c>
      <c r="W1186" s="104"/>
      <c r="X1186" s="103"/>
      <c r="Y1186" s="103">
        <v>10.53</v>
      </c>
      <c r="Z1186" s="97" t="s">
        <v>34</v>
      </c>
      <c r="AA1186" s="29"/>
      <c r="AB1186" s="104" t="s">
        <v>34</v>
      </c>
      <c r="AC1186" s="30"/>
      <c r="AE1186" s="114">
        <v>276.53</v>
      </c>
      <c r="AF1186" s="114">
        <v>134.74</v>
      </c>
      <c r="AG1186" s="135"/>
    </row>
    <row r="1187" spans="1:33" s="44" customFormat="1" ht="15" customHeight="1">
      <c r="A1187" s="60">
        <v>41652</v>
      </c>
      <c r="B1187" s="61" t="s">
        <v>641</v>
      </c>
      <c r="C1187" s="62" t="s">
        <v>29</v>
      </c>
      <c r="D1187" s="63" t="s">
        <v>30</v>
      </c>
      <c r="E1187" s="63" t="s">
        <v>31</v>
      </c>
      <c r="F1187" s="63" t="s">
        <v>32</v>
      </c>
      <c r="G1187" s="63" t="s">
        <v>33</v>
      </c>
      <c r="H1187" s="63" t="s">
        <v>34</v>
      </c>
      <c r="I1187" s="63" t="s">
        <v>34</v>
      </c>
      <c r="J1187" s="94">
        <f t="normal">IF(AE1187="-","-",(AE1187/AG1187)*$AI$1)</f>
        <v>94.6007872924331</v>
      </c>
      <c r="K1187" s="94">
        <f t="normal">MAX(J1187:J1189)</f>
        <v>97.2360199383514</v>
      </c>
      <c r="L1187" s="61">
        <f t="normal">IF(A1187=0,"",(K1187-K1188)/K1188)</f>
        <v>0.0461544568153418</v>
      </c>
      <c r="M1187" s="94">
        <f t="normal">IF(J1187="-","-",AVERAGE(J1187:J1189))</f>
        <v>94.9276495018395</v>
      </c>
      <c r="N1187" s="94" t="str">
        <f t="normal">IF(AF1187="-","-",(AF1187/AG1187)*$AI$1)</f>
        <v>-</v>
      </c>
      <c r="O1187" s="94">
        <f t="normal">MAX(N1187:N1189)</f>
        <v>0</v>
      </c>
      <c r="P1187" s="61" t="e">
        <v>#DIV/0!</v>
      </c>
      <c r="Q1187" s="94" t="str">
        <f t="normal">IF(N1187="-","-",AVERAGE(N1187:N1189))</f>
        <v>-</v>
      </c>
      <c r="R1187" s="61" t="str">
        <f t="normal">IF(Q1187="-","-",Q1187/M1187)</f>
        <v>-</v>
      </c>
      <c r="S1187" s="101">
        <v>5.06</v>
      </c>
      <c r="T1187" s="102">
        <f t="normal">AVERAGE(S1187:S1189)*10</f>
        <v>50.6666666666667</v>
      </c>
      <c r="U1187" s="101">
        <f t="normal">((LARGE(S1187:S1189,1))-(SMALL(S1187:S1189,1)))/(((LARGE(S1187:S1189,1))+(SMALL(S1187:S1189,1)))/2)*100</f>
        <v>30.7692307692308</v>
      </c>
      <c r="V1187" s="101">
        <f t="shared" si="419"/>
        <v>66.1</v>
      </c>
      <c r="W1187" s="102">
        <f t="normal">AVERAGE(V1187:V1189)*10</f>
        <v>658.066666666667</v>
      </c>
      <c r="X1187" s="101">
        <f t="normal">((LARGE(V1187:V1189,1))-(SMALL(V1187:V1189,1)))/(((LARGE(V1187:V1189,1))+(SMALL(V1187:V1189,1)))/2)*100</f>
        <v>0.789793438639119</v>
      </c>
      <c r="Y1187" s="101">
        <v>33.9</v>
      </c>
      <c r="Z1187" s="94" t="s">
        <v>34</v>
      </c>
      <c r="AA1187" s="111" t="str">
        <f t="normal">IF(Z1187="-","-",AVERAGE(Z1187:Z1189))</f>
        <v>-</v>
      </c>
      <c r="AB1187" s="102" t="s">
        <v>34</v>
      </c>
      <c r="AC1187" s="112" t="str">
        <f t="shared" ref="AC1187" si="427">IF(AB1187="-","-",AVERAGE(AB1187:AB1189))</f>
        <v>-</v>
      </c>
      <c r="AD1187" s="113"/>
      <c r="AE1187" s="94">
        <v>88.0926035</v>
      </c>
      <c r="AF1187" s="94" t="s">
        <v>34</v>
      </c>
      <c r="AG1187" s="134">
        <v>1.0057</v>
      </c>
    </row>
    <row r="1188" spans="1:33" s="44" customFormat="1" customHeight="0">
      <c r="A1188" s="60"/>
      <c r="B1188" s="61" t="s">
        <v>641</v>
      </c>
      <c r="C1188" s="62"/>
      <c r="D1188" s="63"/>
      <c r="E1188" s="63"/>
      <c r="F1188" s="63"/>
      <c r="G1188" s="63"/>
      <c r="H1188" s="63"/>
      <c r="I1188" s="63"/>
      <c r="J1188" s="94">
        <f t="normal">IF(AE1188="-","-",(AE1188/AG1187)*$AI$1)</f>
        <v>92.946141274734</v>
      </c>
      <c r="K1188" s="94">
        <f t="normal">MIN(J1187:J1189)</f>
        <v>92.946141274734</v>
      </c>
      <c r="L1188" s="61"/>
      <c r="M1188" s="94"/>
      <c r="N1188" s="94" t="str">
        <f t="normal">IF(AF1188="-","-",(AF1188/AG1187)*$AI$1)</f>
        <v>-</v>
      </c>
      <c r="O1188" s="94">
        <f t="normal">MIN(N1187:N1189)</f>
        <v>0</v>
      </c>
      <c r="P1188" s="61"/>
      <c r="Q1188" s="94"/>
      <c r="R1188" s="61"/>
      <c r="S1188" s="101">
        <v>5.85</v>
      </c>
      <c r="T1188" s="102"/>
      <c r="U1188" s="101"/>
      <c r="V1188" s="101">
        <f t="shared" si="419"/>
        <v>65.74</v>
      </c>
      <c r="W1188" s="102"/>
      <c r="X1188" s="101"/>
      <c r="Y1188" s="101">
        <v>34.26</v>
      </c>
      <c r="Z1188" s="94" t="s">
        <v>34</v>
      </c>
      <c r="AA1188" s="111"/>
      <c r="AB1188" s="102" t="s">
        <v>34</v>
      </c>
      <c r="AC1188" s="112"/>
      <c r="AD1188" s="113"/>
      <c r="AE1188" s="94">
        <v>86.551791</v>
      </c>
      <c r="AF1188" s="94" t="s">
        <v>34</v>
      </c>
      <c r="AG1188" s="134"/>
    </row>
    <row r="1189" spans="1:33" s="44" customFormat="1" customHeight="0">
      <c r="A1189" s="60"/>
      <c r="B1189" s="61" t="s">
        <v>641</v>
      </c>
      <c r="C1189" s="62"/>
      <c r="D1189" s="63"/>
      <c r="E1189" s="63"/>
      <c r="F1189" s="63"/>
      <c r="G1189" s="63"/>
      <c r="H1189" s="63"/>
      <c r="I1189" s="63"/>
      <c r="J1189" s="94">
        <f t="normal">IF(AE1189="-","-",(AE1189/AG1187)*$AI$1)</f>
        <v>97.2360199383514</v>
      </c>
      <c r="K1189" s="94"/>
      <c r="L1189" s="61"/>
      <c r="M1189" s="94"/>
      <c r="N1189" s="94" t="str">
        <f t="normal">IF(AF1189="-","-",(AF1189/AG1187)*$AI$1)</f>
        <v>-</v>
      </c>
      <c r="O1189" s="94"/>
      <c r="P1189" s="61"/>
      <c r="Q1189" s="94"/>
      <c r="R1189" s="61"/>
      <c r="S1189" s="101">
        <v>4.29</v>
      </c>
      <c r="T1189" s="102"/>
      <c r="U1189" s="101"/>
      <c r="V1189" s="101">
        <f t="shared" si="419"/>
        <v>65.58</v>
      </c>
      <c r="W1189" s="102"/>
      <c r="X1189" s="101"/>
      <c r="Y1189" s="101">
        <v>34.42</v>
      </c>
      <c r="Z1189" s="94" t="s">
        <v>34</v>
      </c>
      <c r="AA1189" s="111"/>
      <c r="AB1189" s="102" t="s">
        <v>34</v>
      </c>
      <c r="AC1189" s="112"/>
      <c r="AD1189" s="113"/>
      <c r="AE1189" s="94">
        <v>90.5465419</v>
      </c>
      <c r="AF1189" s="94" t="s">
        <v>34</v>
      </c>
      <c r="AG1189" s="134"/>
    </row>
    <row r="1190" spans="1:33" s="44" customFormat="1" ht="15" customHeight="1">
      <c r="A1190" s="60">
        <v>41652</v>
      </c>
      <c r="B1190" s="61" t="s">
        <v>642</v>
      </c>
      <c r="C1190" s="62" t="s">
        <v>29</v>
      </c>
      <c r="D1190" s="63" t="s">
        <v>30</v>
      </c>
      <c r="E1190" s="63" t="s">
        <v>31</v>
      </c>
      <c r="F1190" s="63" t="s">
        <v>37</v>
      </c>
      <c r="G1190" s="63" t="s">
        <v>140</v>
      </c>
      <c r="H1190" s="63" t="s">
        <v>34</v>
      </c>
      <c r="I1190" s="63" t="s">
        <v>34</v>
      </c>
      <c r="J1190" s="94">
        <f t="normal">IF(AE1190="-","-",(AE1190/AG1190)*$AI$1)</f>
        <v>642.104404892115</v>
      </c>
      <c r="K1190" s="94">
        <f t="normal">MAX(J1190:J1192)</f>
        <v>649.546385602068</v>
      </c>
      <c r="L1190" s="61">
        <f t="normal">IF(A1190=0,"",(K1190-K1191)/K1191)</f>
        <v>0.0888568856885687</v>
      </c>
      <c r="M1190" s="94">
        <f t="normal">IF(J1190="-","-",AVERAGE(J1190:J1192))</f>
        <v>629.396838023267</v>
      </c>
      <c r="N1190" s="94">
        <f t="normal">IF(AF1190="-","-",(AF1190/AG1190)*$AI$1)</f>
        <v>317.256040568758</v>
      </c>
      <c r="O1190" s="94">
        <f t="normal">MAX(N1190:N1192)</f>
        <v>317.256040568758</v>
      </c>
      <c r="P1190" s="61">
        <f t="normal">IF(A1190=0,"",(O1190-O1191)/O1191)</f>
        <v>0.217765869744435</v>
      </c>
      <c r="Q1190" s="94">
        <f t="normal">IF(N1190="-","-",AVERAGE(N1190:N1192))</f>
        <v>279.505617977528</v>
      </c>
      <c r="R1190" s="61">
        <f t="normal">IF(Q1190="-","-",Q1190/M1190)</f>
        <v>0.444084877921162</v>
      </c>
      <c r="S1190" s="101">
        <v>94.6</v>
      </c>
      <c r="T1190" s="102">
        <f t="normal">AVERAGE(S1190:S1192)*10</f>
        <v>946.433333333333</v>
      </c>
      <c r="U1190" s="101">
        <f t="normal">((LARGE(S1190:S1192,1))-(SMALL(S1190:S1192,1)))/(((LARGE(S1190:S1192,1))+(SMALL(S1190:S1192,1)))/2)*100</f>
        <v>0.0950921865920053</v>
      </c>
      <c r="V1190" s="101">
        <f t="shared" si="419"/>
        <v>99.99</v>
      </c>
      <c r="W1190" s="102">
        <f t="normal">AVERAGE(V1190:V1192)*10</f>
        <v>999.9</v>
      </c>
      <c r="X1190" s="101">
        <f t="normal">((LARGE(V1190:V1192,1))-(SMALL(V1190:V1192,1)))/(((LARGE(V1190:V1192,1))+(SMALL(V1190:V1192,1)))/2)*100</f>
        <v>0</v>
      </c>
      <c r="Y1190" s="101">
        <v>0.01</v>
      </c>
      <c r="Z1190" s="94" t="s">
        <v>34</v>
      </c>
      <c r="AA1190" s="111" t="str">
        <f t="normal">IF(Z1190="-","-",AVERAGE(Z1190:Z1192))</f>
        <v>-</v>
      </c>
      <c r="AB1190" s="102" t="s">
        <v>34</v>
      </c>
      <c r="AC1190" s="112" t="str">
        <f t="shared" ref="AC1190" si="428">IF(AB1190="-","-",AVERAGE(AB1190:AB1192))</f>
        <v>-</v>
      </c>
      <c r="AD1190" s="113"/>
      <c r="AE1190" s="94">
        <v>597.93</v>
      </c>
      <c r="AF1190" s="94">
        <v>295.43</v>
      </c>
      <c r="AG1190" s="134">
        <v>1.0057</v>
      </c>
    </row>
    <row r="1191" spans="1:33" s="44" customFormat="1" customHeight="0">
      <c r="A1191" s="60"/>
      <c r="B1191" s="61" t="s">
        <v>642</v>
      </c>
      <c r="C1191" s="62"/>
      <c r="D1191" s="63"/>
      <c r="E1191" s="63"/>
      <c r="F1191" s="63"/>
      <c r="G1191" s="63"/>
      <c r="H1191" s="63"/>
      <c r="I1191" s="63"/>
      <c r="J1191" s="94">
        <f t="normal">IF(AE1191="-","-",(AE1191/AG1190)*$AI$1)</f>
        <v>596.539723575619</v>
      </c>
      <c r="K1191" s="94">
        <f t="normal">MIN(J1190:J1192)</f>
        <v>596.539723575619</v>
      </c>
      <c r="L1191" s="61"/>
      <c r="M1191" s="94"/>
      <c r="N1191" s="94">
        <f t="normal">IF(AF1191="-","-",(AF1191/AG1190)*$AI$1)</f>
        <v>260.523018792881</v>
      </c>
      <c r="O1191" s="94">
        <f t="normal">MIN(N1190:N1192)</f>
        <v>260.523018792881</v>
      </c>
      <c r="P1191" s="61"/>
      <c r="Q1191" s="94"/>
      <c r="R1191" s="61"/>
      <c r="S1191" s="101">
        <v>94.69</v>
      </c>
      <c r="T1191" s="102"/>
      <c r="U1191" s="101"/>
      <c r="V1191" s="101">
        <f t="shared" si="419"/>
        <v>99.99</v>
      </c>
      <c r="W1191" s="102"/>
      <c r="X1191" s="101"/>
      <c r="Y1191" s="101">
        <v>0.01</v>
      </c>
      <c r="Z1191" s="94" t="s">
        <v>34</v>
      </c>
      <c r="AA1191" s="111"/>
      <c r="AB1191" s="102" t="s">
        <v>34</v>
      </c>
      <c r="AC1191" s="112"/>
      <c r="AD1191" s="113"/>
      <c r="AE1191" s="94">
        <v>555.5</v>
      </c>
      <c r="AF1191" s="94">
        <v>242.6</v>
      </c>
      <c r="AG1191" s="134"/>
    </row>
    <row r="1192" spans="1:33" s="44" customFormat="1" customHeight="0">
      <c r="A1192" s="60"/>
      <c r="B1192" s="61" t="s">
        <v>642</v>
      </c>
      <c r="C1192" s="62"/>
      <c r="D1192" s="63"/>
      <c r="E1192" s="63"/>
      <c r="F1192" s="63"/>
      <c r="G1192" s="63"/>
      <c r="H1192" s="63"/>
      <c r="I1192" s="63"/>
      <c r="J1192" s="94">
        <f t="normal">IF(AE1192="-","-",(AE1192/AG1190)*$AI$1)</f>
        <v>649.546385602068</v>
      </c>
      <c r="K1192" s="94"/>
      <c r="L1192" s="61"/>
      <c r="M1192" s="94"/>
      <c r="N1192" s="94">
        <f t="normal">IF(AF1192="-","-",(AF1192/AG1190)*$AI$1)</f>
        <v>260.737794570946</v>
      </c>
      <c r="O1192" s="94"/>
      <c r="P1192" s="61"/>
      <c r="Q1192" s="94"/>
      <c r="R1192" s="61"/>
      <c r="S1192" s="101">
        <v>94.64</v>
      </c>
      <c r="T1192" s="102"/>
      <c r="U1192" s="101"/>
      <c r="V1192" s="101">
        <f t="shared" si="419"/>
        <v>99.99</v>
      </c>
      <c r="W1192" s="102"/>
      <c r="X1192" s="101"/>
      <c r="Y1192" s="101">
        <v>0.01</v>
      </c>
      <c r="Z1192" s="94" t="s">
        <v>34</v>
      </c>
      <c r="AA1192" s="111"/>
      <c r="AB1192" s="102" t="s">
        <v>34</v>
      </c>
      <c r="AC1192" s="112"/>
      <c r="AD1192" s="113"/>
      <c r="AE1192" s="94">
        <v>604.86</v>
      </c>
      <c r="AF1192" s="94">
        <v>242.8</v>
      </c>
      <c r="AG1192" s="134"/>
    </row>
    <row r="1193" spans="1:33">
      <c r="A1193" s="79">
        <v>41652</v>
      </c>
      <c r="B1193" s="71" t="s">
        <v>643</v>
      </c>
      <c r="C1193" s="80" t="s">
        <v>88</v>
      </c>
      <c r="D1193" s="12" t="s">
        <v>41</v>
      </c>
      <c r="E1193" s="12" t="s">
        <v>74</v>
      </c>
      <c r="F1193" s="12" t="s">
        <v>85</v>
      </c>
      <c r="G1193" s="12" t="s">
        <v>92</v>
      </c>
      <c r="H1193" s="12" t="s">
        <v>44</v>
      </c>
      <c r="I1193" s="12" t="s">
        <v>34</v>
      </c>
      <c r="J1193" s="97" t="str">
        <f t="normal">IF(AE1193="-","-",(AE1193/AG1193)*$AI$1)</f>
        <v>-</v>
      </c>
      <c r="K1193" s="97">
        <f t="normal">MAX(J1193:J1195)</f>
        <v>357.107686188724</v>
      </c>
      <c r="L1193" s="71">
        <f t="normal">IF(A1193=0,"",(K1193-K1194)/K1194)</f>
        <v>0.00934863109330442</v>
      </c>
      <c r="M1193" s="97">
        <f t="normal">IF(J1194="-","-",AVERAGE(J1193:J1195))</f>
        <v>355.453912697624</v>
      </c>
      <c r="N1193" s="97" t="str">
        <f t="normal">IF(AF1193="-","-",(AF1193/AG1193)*$AI$1)</f>
        <v>-</v>
      </c>
      <c r="O1193" s="97">
        <f t="normal">MAX(N1193:N1195)</f>
        <v>301.094163269365</v>
      </c>
      <c r="P1193" s="71">
        <f t="normal">IF(A1193=0,"",(O1193-O1194)/O1194)</f>
        <v>0.0148032864019689</v>
      </c>
      <c r="Q1193" s="97">
        <f t="normal">IF(N1194="-","-",AVERAGE(N1193:N1195))</f>
        <v>298.89808093865</v>
      </c>
      <c r="R1193" s="71">
        <f t="normal">IF(Q1193="-","-",Q1193/M1193)</f>
        <v>0.840891238670695</v>
      </c>
      <c r="S1193" s="103">
        <v>2.61</v>
      </c>
      <c r="T1193" s="104">
        <f t="normal">AVERAGE(S1193:S1195)*10</f>
        <v>26.4333333333333</v>
      </c>
      <c r="U1193" s="103">
        <f t="normal">((LARGE(S1193:S1195,1))-(SMALL(S1193:S1195,1)))/(((LARGE(S1193:S1195,1))+(SMALL(S1193:S1195,1)))/2)*100</f>
        <v>3.38983050847459</v>
      </c>
      <c r="V1193" s="103">
        <f t="shared" si="419"/>
        <v>70.75</v>
      </c>
      <c r="W1193" s="104">
        <f t="normal">AVERAGE(V1193:V1195)*10</f>
        <v>709.033333333333</v>
      </c>
      <c r="X1193" s="103">
        <f t="normal">((LARGE(V1193:V1195,1))-(SMALL(V1193:V1195,1)))/(((LARGE(V1193:V1195,1))+(SMALL(V1193:V1195,1)))/2)*100</f>
        <v>0.493479027141339</v>
      </c>
      <c r="Y1193" s="103">
        <v>29.25</v>
      </c>
      <c r="Z1193" s="97">
        <v>43930</v>
      </c>
      <c r="AA1193" s="25">
        <f t="normal">IF(Z1193="-","-",AVERAGE(Z1193:Z1195))</f>
        <v>43870</v>
      </c>
      <c r="AB1193" s="104" t="s">
        <v>34</v>
      </c>
      <c r="AC1193" s="26" t="str">
        <f t="shared" ref="AC1193" si="429">IF(AB1193="-","-",AVERAGE(AB1193:AB1195))</f>
        <v>-</v>
      </c>
      <c r="AE1193" s="114" t="s">
        <v>34</v>
      </c>
      <c r="AF1193" s="114" t="s">
        <v>34</v>
      </c>
      <c r="AG1193" s="135">
        <v>1.0057</v>
      </c>
    </row>
    <row r="1194" spans="1:33">
      <c r="A1194" s="81"/>
      <c r="B1194" s="71" t="s">
        <v>643</v>
      </c>
      <c r="C1194" s="82"/>
      <c r="D1194" s="14"/>
      <c r="E1194" s="14"/>
      <c r="F1194" s="14"/>
      <c r="G1194" s="14"/>
      <c r="H1194" s="14"/>
      <c r="I1194" s="14"/>
      <c r="J1194" s="97">
        <f t="normal">IF(AE1194="-","-",(AE1194/AG1193)*$AI$1)</f>
        <v>353.800139206523</v>
      </c>
      <c r="K1194" s="97">
        <f t="normal">MIN(J1193:J1195)</f>
        <v>353.800139206523</v>
      </c>
      <c r="L1194" s="71"/>
      <c r="M1194" s="97"/>
      <c r="N1194" s="97">
        <f t="normal">IF(AF1194="-","-",(AF1194/AG1193)*$AI$1)</f>
        <v>301.094163269365</v>
      </c>
      <c r="O1194" s="97">
        <f t="normal">MIN(N1193:N1195)</f>
        <v>296.701998607935</v>
      </c>
      <c r="P1194" s="71"/>
      <c r="Q1194" s="97"/>
      <c r="R1194" s="71"/>
      <c r="S1194" s="103">
        <v>2.62</v>
      </c>
      <c r="T1194" s="104"/>
      <c r="U1194" s="103"/>
      <c r="V1194" s="103">
        <f t="shared" si="419"/>
        <v>70.86</v>
      </c>
      <c r="W1194" s="104"/>
      <c r="X1194" s="103"/>
      <c r="Y1194" s="103">
        <v>29.14</v>
      </c>
      <c r="Z1194" s="97">
        <v>43860</v>
      </c>
      <c r="AA1194" s="27"/>
      <c r="AB1194" s="104" t="s">
        <v>34</v>
      </c>
      <c r="AC1194" s="28"/>
      <c r="AE1194" s="114">
        <v>329.46</v>
      </c>
      <c r="AF1194" s="114">
        <v>280.38</v>
      </c>
      <c r="AG1194" s="135"/>
    </row>
    <row r="1195" spans="1:33">
      <c r="A1195" s="83"/>
      <c r="B1195" s="71" t="s">
        <v>643</v>
      </c>
      <c r="C1195" s="84"/>
      <c r="D1195" s="17"/>
      <c r="E1195" s="17"/>
      <c r="F1195" s="17"/>
      <c r="G1195" s="17"/>
      <c r="H1195" s="17"/>
      <c r="I1195" s="17"/>
      <c r="J1195" s="97">
        <f t="normal">IF(AE1195="-","-",(AE1195/AG1193)*$AI$1)</f>
        <v>357.107686188724</v>
      </c>
      <c r="K1195" s="97"/>
      <c r="L1195" s="71"/>
      <c r="M1195" s="97"/>
      <c r="N1195" s="97">
        <f t="normal">IF(AF1195="-","-",(AF1195/AG1193)*$AI$1)</f>
        <v>296.701998607935</v>
      </c>
      <c r="O1195" s="97"/>
      <c r="P1195" s="71"/>
      <c r="Q1195" s="97"/>
      <c r="R1195" s="71"/>
      <c r="S1195" s="103">
        <v>2.7</v>
      </c>
      <c r="T1195" s="104"/>
      <c r="U1195" s="103"/>
      <c r="V1195" s="103">
        <f t="shared" si="419"/>
        <v>71.1</v>
      </c>
      <c r="W1195" s="104"/>
      <c r="X1195" s="103"/>
      <c r="Y1195" s="103">
        <v>28.9</v>
      </c>
      <c r="Z1195" s="97">
        <v>43820</v>
      </c>
      <c r="AA1195" s="29"/>
      <c r="AB1195" s="104" t="s">
        <v>34</v>
      </c>
      <c r="AC1195" s="30"/>
      <c r="AE1195" s="114">
        <v>332.54</v>
      </c>
      <c r="AF1195" s="114">
        <v>276.29</v>
      </c>
      <c r="AG1195" s="135"/>
    </row>
    <row r="1196" spans="1:33">
      <c r="A1196" s="79">
        <v>41652</v>
      </c>
      <c r="B1196" s="71" t="s">
        <v>644</v>
      </c>
      <c r="C1196" s="80" t="s">
        <v>629</v>
      </c>
      <c r="D1196" s="12" t="s">
        <v>41</v>
      </c>
      <c r="E1196" s="12" t="s">
        <v>80</v>
      </c>
      <c r="F1196" s="6" t="s">
        <v>80</v>
      </c>
      <c r="G1196" s="6" t="s">
        <v>280</v>
      </c>
      <c r="H1196" s="12" t="s">
        <v>645</v>
      </c>
      <c r="I1196" s="6" t="s">
        <v>34</v>
      </c>
      <c r="J1196" s="97">
        <f t="normal">IF(AE1196="-","-",(AE1196/AG1196)*$AI$1)</f>
        <v>183.107089589341</v>
      </c>
      <c r="K1196" s="97">
        <f t="normal">MAX(J1196:J1198)</f>
        <v>213.315302774187</v>
      </c>
      <c r="L1196" s="71">
        <f t="normal">IF(A1196=0,"",(K1196-K1197)/K1197)</f>
        <v>0.164975661251539</v>
      </c>
      <c r="M1196" s="97">
        <f t="normal">IF(J1196="-","-",AVERAGE(J1196:J1198))</f>
        <v>195.632097046833</v>
      </c>
      <c r="N1196" s="97">
        <f t="normal">IF(AF1196="-","-",(AF1196/AG1196)*$AI$1)</f>
        <v>144.576315004475</v>
      </c>
      <c r="O1196" s="97">
        <f t="normal">MAX(N1196:N1198)</f>
        <v>163.830963508004</v>
      </c>
      <c r="P1196" s="71">
        <f t="normal">IF(A1196=0,"",(O1196-O1197)/O1197)</f>
        <v>0.133179826190299</v>
      </c>
      <c r="Q1196" s="97">
        <f t="normal">IF(N1196="-","-",AVERAGE(N1196:N1198))</f>
        <v>152.623247489311</v>
      </c>
      <c r="R1196" s="71">
        <f t="normal">IF(Q1196="-","-",Q1196/M1196)</f>
        <v>0.780154431676792</v>
      </c>
      <c r="S1196" s="103">
        <f t="normal">36.49/10</f>
        <v>3.649</v>
      </c>
      <c r="T1196" s="104">
        <f t="normal">AVERAGE(S1196:S1198)*10</f>
        <v>36.49</v>
      </c>
      <c r="U1196" s="103">
        <f t="normal">((LARGE(S1196:S1198,1))-(SMALL(S1196:S1198,1)))/(((LARGE(S1196:S1198,1))+(SMALL(S1196:S1198,1)))/2)*100</f>
        <v>0</v>
      </c>
      <c r="V1196" s="103">
        <f t="shared" si="419"/>
        <v>41.767</v>
      </c>
      <c r="W1196" s="104">
        <f t="normal">AVERAGE(V1196:V1198)*10</f>
        <v>417.67</v>
      </c>
      <c r="X1196" s="103">
        <f t="normal">((LARGE(V1196:V1198,1))-(SMALL(V1196:V1198,1)))/(((LARGE(V1196:V1198,1))+(SMALL(V1196:V1198,1)))/2)*100</f>
        <v>0</v>
      </c>
      <c r="Y1196" s="103">
        <v>58.233</v>
      </c>
      <c r="Z1196" s="97" t="s">
        <v>34</v>
      </c>
      <c r="AA1196" s="23" t="str">
        <f t="normal">IF(Z1196="-","-",AVERAGE(Z1196:Z1198))</f>
        <v>-</v>
      </c>
      <c r="AB1196" s="104">
        <v>7.34</v>
      </c>
      <c r="AC1196" s="24">
        <f t="shared" ref="AC1196" si="430">IF(AB1196="-","-",AVERAGE(AB1196:AB1198))</f>
        <v>7.34</v>
      </c>
      <c r="AE1196" s="114">
        <v>170.51</v>
      </c>
      <c r="AF1196" s="114">
        <v>134.63</v>
      </c>
      <c r="AG1196" s="135">
        <v>1.0057</v>
      </c>
    </row>
    <row r="1197" spans="1:33">
      <c r="A1197" s="81"/>
      <c r="B1197" s="71" t="s">
        <v>644</v>
      </c>
      <c r="C1197" s="82"/>
      <c r="D1197" s="14"/>
      <c r="E1197" s="14"/>
      <c r="F1197" s="6"/>
      <c r="G1197" s="6"/>
      <c r="H1197" s="14"/>
      <c r="I1197" s="6"/>
      <c r="J1197" s="97">
        <f t="normal">IF(AE1197="-","-",(AE1197/AG1196)*$AI$1)</f>
        <v>190.473898776971</v>
      </c>
      <c r="K1197" s="97">
        <f t="normal">MIN(J1196:J1198)</f>
        <v>183.107089589341</v>
      </c>
      <c r="L1197" s="71"/>
      <c r="M1197" s="97"/>
      <c r="N1197" s="97">
        <f t="normal">IF(AF1197="-","-",(AF1197/AG1196)*$AI$1)</f>
        <v>149.462463955454</v>
      </c>
      <c r="O1197" s="97">
        <f t="normal">MIN(N1196:N1198)</f>
        <v>144.576315004475</v>
      </c>
      <c r="P1197" s="71"/>
      <c r="Q1197" s="97"/>
      <c r="R1197" s="71"/>
      <c r="S1197" s="103" t="s">
        <v>34</v>
      </c>
      <c r="T1197" s="104"/>
      <c r="U1197" s="103"/>
      <c r="V1197" s="103" t="s">
        <v>34</v>
      </c>
      <c r="W1197" s="104"/>
      <c r="X1197" s="103"/>
      <c r="Y1197" s="103" t="s">
        <v>34</v>
      </c>
      <c r="Z1197" s="97" t="s">
        <v>34</v>
      </c>
      <c r="AA1197" s="23"/>
      <c r="AB1197" s="104" t="s">
        <v>34</v>
      </c>
      <c r="AC1197" s="24"/>
      <c r="AE1197" s="114">
        <v>177.37</v>
      </c>
      <c r="AF1197" s="114">
        <v>139.18</v>
      </c>
      <c r="AG1197" s="135"/>
    </row>
    <row r="1198" spans="1:33">
      <c r="A1198" s="83"/>
      <c r="B1198" s="71" t="s">
        <v>644</v>
      </c>
      <c r="C1198" s="84"/>
      <c r="D1198" s="17"/>
      <c r="E1198" s="17"/>
      <c r="F1198" s="6"/>
      <c r="G1198" s="6"/>
      <c r="H1198" s="17"/>
      <c r="I1198" s="6"/>
      <c r="J1198" s="97">
        <f t="normal">IF(AE1198="-","-",(AE1198/AG1196)*$AI$1)</f>
        <v>213.315302774187</v>
      </c>
      <c r="K1198" s="97"/>
      <c r="L1198" s="71"/>
      <c r="M1198" s="97"/>
      <c r="N1198" s="97">
        <f t="normal">IF(AF1198="-","-",(AF1198/AG1196)*$AI$1)</f>
        <v>163.830963508004</v>
      </c>
      <c r="O1198" s="97"/>
      <c r="P1198" s="71"/>
      <c r="Q1198" s="97"/>
      <c r="R1198" s="71"/>
      <c r="S1198" s="103" t="s">
        <v>34</v>
      </c>
      <c r="T1198" s="104"/>
      <c r="U1198" s="103"/>
      <c r="V1198" s="103" t="s">
        <v>34</v>
      </c>
      <c r="W1198" s="104"/>
      <c r="X1198" s="103"/>
      <c r="Y1198" s="103" t="s">
        <v>34</v>
      </c>
      <c r="Z1198" s="97" t="s">
        <v>34</v>
      </c>
      <c r="AA1198" s="23"/>
      <c r="AB1198" s="104" t="s">
        <v>34</v>
      </c>
      <c r="AC1198" s="24"/>
      <c r="AE1198" s="114">
        <v>198.64</v>
      </c>
      <c r="AF1198" s="114">
        <v>152.56</v>
      </c>
      <c r="AG1198" s="135"/>
    </row>
    <row r="1199" spans="1:33">
      <c r="A1199" s="79">
        <v>41652</v>
      </c>
      <c r="B1199" s="71" t="s">
        <v>646</v>
      </c>
      <c r="C1199" s="80" t="s">
        <v>629</v>
      </c>
      <c r="D1199" s="12" t="s">
        <v>41</v>
      </c>
      <c r="E1199" s="12" t="s">
        <v>80</v>
      </c>
      <c r="F1199" s="6" t="s">
        <v>80</v>
      </c>
      <c r="G1199" s="6" t="s">
        <v>280</v>
      </c>
      <c r="H1199" s="12" t="s">
        <v>44</v>
      </c>
      <c r="I1199" s="6" t="s">
        <v>34</v>
      </c>
      <c r="J1199" s="97" t="str">
        <f t="normal">IF(AE1199="-","-",(AE1199/AG1199)*$AI$1)</f>
        <v>-</v>
      </c>
      <c r="K1199" s="97">
        <f t="normal">MAX(J1199:J1201)</f>
        <v>268.469722581287</v>
      </c>
      <c r="L1199" s="71">
        <f t="normal">IF(A1199=0,"",(K1199-K1200)/K1200)</f>
        <v>0.180972176295527</v>
      </c>
      <c r="M1199" s="97">
        <f t="normal">IF(J1200="-","-",AVERAGE(J1199:J1201))</f>
        <v>247.899572437109</v>
      </c>
      <c r="N1199" s="97" t="str">
        <f t="normal">IF(AF1199="-","-",(AF1199/AG1199)*$AI$1)</f>
        <v>-</v>
      </c>
      <c r="O1199" s="97">
        <f t="normal">MAX(N1199:N1201)</f>
        <v>193.30893904743</v>
      </c>
      <c r="P1199" s="71">
        <f t="normal">IF(A1199=0,"",(O1199-O1200)/O1200)</f>
        <v>0.115165407012762</v>
      </c>
      <c r="Q1199" s="97">
        <f t="normal">IF(N1200="-","-",AVERAGE(N1199:N1201))</f>
        <v>183.327234761857</v>
      </c>
      <c r="R1199" s="71">
        <f t="normal">IF(Q1199="-","-",Q1199/M1199)</f>
        <v>0.739522190214213</v>
      </c>
      <c r="S1199" s="103">
        <f t="normal">35.73/10</f>
        <v>3.573</v>
      </c>
      <c r="T1199" s="104">
        <f t="normal">AVERAGE(S1199:S1201)*10</f>
        <v>35.73</v>
      </c>
      <c r="U1199" s="103">
        <f t="normal">((LARGE(S1199:S1201,1))-(SMALL(S1199:S1201,1)))/(((LARGE(S1199:S1201,1))+(SMALL(S1199:S1201,1)))/2)*100</f>
        <v>0</v>
      </c>
      <c r="V1199" s="103">
        <f t="normal">100-Y1199</f>
        <v>42.159</v>
      </c>
      <c r="W1199" s="104">
        <f t="normal">AVERAGE(V1199:V1201)*10</f>
        <v>421.59</v>
      </c>
      <c r="X1199" s="103">
        <f t="normal">((LARGE(V1199:V1201,1))-(SMALL(V1199:V1201,1)))/(((LARGE(V1199:V1201,1))+(SMALL(V1199:V1201,1)))/2)*100</f>
        <v>0</v>
      </c>
      <c r="Y1199" s="103">
        <f t="normal">578.41/10</f>
        <v>57.841</v>
      </c>
      <c r="Z1199" s="97" t="s">
        <v>34</v>
      </c>
      <c r="AA1199" s="23" t="str">
        <f t="normal">IF(Z1199="-","-",AVERAGE(Z1199:Z1201))</f>
        <v>-</v>
      </c>
      <c r="AB1199" s="104">
        <v>7.33</v>
      </c>
      <c r="AC1199" s="24">
        <f t="shared" ref="AC1199" si="431">IF(AB1199="-","-",AVERAGE(AB1199:AB1201))</f>
        <v>7.33</v>
      </c>
      <c r="AE1199" s="114" t="s">
        <v>34</v>
      </c>
      <c r="AF1199" s="114" t="s">
        <v>34</v>
      </c>
      <c r="AG1199" s="135">
        <v>1.0057</v>
      </c>
    </row>
    <row r="1200" spans="1:33">
      <c r="A1200" s="81"/>
      <c r="B1200" s="71" t="s">
        <v>646</v>
      </c>
      <c r="C1200" s="82"/>
      <c r="D1200" s="14"/>
      <c r="E1200" s="14"/>
      <c r="F1200" s="6"/>
      <c r="G1200" s="6"/>
      <c r="H1200" s="14"/>
      <c r="I1200" s="6"/>
      <c r="J1200" s="97">
        <f t="normal">IF(AE1200="-","-",(AE1200/AG1199)*$AI$1)</f>
        <v>227.32942229293</v>
      </c>
      <c r="K1200" s="97">
        <f t="normal">MIN(J1199:J1201)</f>
        <v>227.32942229293</v>
      </c>
      <c r="L1200" s="71"/>
      <c r="M1200" s="97"/>
      <c r="N1200" s="97">
        <f t="normal">IF(AF1200="-","-",(AF1200/AG1199)*$AI$1)</f>
        <v>173.345530476285</v>
      </c>
      <c r="O1200" s="97">
        <f t="normal">MIN(N1199:N1201)</f>
        <v>173.345530476285</v>
      </c>
      <c r="P1200" s="71"/>
      <c r="Q1200" s="97"/>
      <c r="R1200" s="71"/>
      <c r="S1200" s="103" t="s">
        <v>34</v>
      </c>
      <c r="T1200" s="104"/>
      <c r="U1200" s="103"/>
      <c r="V1200" s="103" t="s">
        <v>34</v>
      </c>
      <c r="W1200" s="104"/>
      <c r="X1200" s="103"/>
      <c r="Y1200" s="103" t="s">
        <v>34</v>
      </c>
      <c r="Z1200" s="97" t="s">
        <v>34</v>
      </c>
      <c r="AA1200" s="23"/>
      <c r="AB1200" s="104" t="s">
        <v>34</v>
      </c>
      <c r="AC1200" s="24"/>
      <c r="AE1200" s="114">
        <v>211.69</v>
      </c>
      <c r="AF1200" s="114">
        <v>161.42</v>
      </c>
      <c r="AG1200" s="135"/>
    </row>
    <row r="1201" spans="1:33">
      <c r="A1201" s="83"/>
      <c r="B1201" s="71" t="s">
        <v>646</v>
      </c>
      <c r="C1201" s="84"/>
      <c r="D1201" s="17"/>
      <c r="E1201" s="17"/>
      <c r="F1201" s="6"/>
      <c r="G1201" s="6"/>
      <c r="H1201" s="17"/>
      <c r="I1201" s="6"/>
      <c r="J1201" s="97">
        <f t="normal">IF(AE1201="-","-",(AE1201/AG1199)*$AI$1)</f>
        <v>268.469722581287</v>
      </c>
      <c r="K1201" s="97"/>
      <c r="L1201" s="71"/>
      <c r="M1201" s="97"/>
      <c r="N1201" s="97">
        <f t="normal">IF(AF1201="-","-",(AF1201/AG1199)*$AI$1)</f>
        <v>193.30893904743</v>
      </c>
      <c r="O1201" s="97"/>
      <c r="P1201" s="71"/>
      <c r="Q1201" s="97"/>
      <c r="R1201" s="71"/>
      <c r="S1201" s="103" t="s">
        <v>34</v>
      </c>
      <c r="T1201" s="104"/>
      <c r="U1201" s="103"/>
      <c r="V1201" s="103" t="s">
        <v>34</v>
      </c>
      <c r="W1201" s="104"/>
      <c r="X1201" s="103"/>
      <c r="Y1201" s="103" t="s">
        <v>34</v>
      </c>
      <c r="Z1201" s="97" t="s">
        <v>34</v>
      </c>
      <c r="AA1201" s="23"/>
      <c r="AB1201" s="104" t="s">
        <v>34</v>
      </c>
      <c r="AC1201" s="24"/>
      <c r="AE1201" s="114">
        <v>250</v>
      </c>
      <c r="AF1201" s="114">
        <v>180.01</v>
      </c>
      <c r="AG1201" s="135"/>
    </row>
    <row r="1202" spans="1:33" ht="15" customHeight="1">
      <c r="A1202" s="85">
        <v>41652</v>
      </c>
      <c r="B1202" s="74" t="s">
        <v>647</v>
      </c>
      <c r="C1202" s="86" t="s">
        <v>29</v>
      </c>
      <c r="D1202" s="87" t="s">
        <v>41</v>
      </c>
      <c r="E1202" s="87" t="s">
        <v>80</v>
      </c>
      <c r="F1202" s="87" t="s">
        <v>648</v>
      </c>
      <c r="G1202" s="87" t="s">
        <v>346</v>
      </c>
      <c r="H1202" s="87" t="s">
        <v>34</v>
      </c>
      <c r="I1202" s="87" t="s">
        <v>649</v>
      </c>
      <c r="J1202" s="98">
        <f t="normal">IF(AE1202="-","-",(AE1202/AG1202)*$AI$1)</f>
        <v>309.266381624739</v>
      </c>
      <c r="K1202" s="98">
        <f t="normal">MAX(J1202:J1204)</f>
        <v>339.635676643134</v>
      </c>
      <c r="L1202" s="74">
        <f t="normal">IF(A1202=0,"",(K1202-K1203)/K1203)</f>
        <v>0.0981978540921561</v>
      </c>
      <c r="M1202" s="98">
        <f t="normal">IF(J1202="-","-",AVERAGE(J1202:J1204))</f>
        <v>324.229094163269</v>
      </c>
      <c r="N1202" s="98">
        <f t="normal">IF(AF1202="-","-",(AF1202/AG1202)*$AI$1)</f>
        <v>216.987968579099</v>
      </c>
      <c r="O1202" s="98">
        <f t="normal">MAX(N1202:N1204)</f>
        <v>245.091379138908</v>
      </c>
      <c r="P1202" s="74">
        <f t="normal">IF(A1202=0,"",(O1202-O1203)/O1203)</f>
        <v>0.129515985350886</v>
      </c>
      <c r="Q1202" s="98">
        <f t="normal">IF(N1202="-","-",AVERAGE(N1202:N1204))</f>
        <v>232.1833548772</v>
      </c>
      <c r="R1202" s="74">
        <f t="normal">IF(Q1202="-","-",Q1202/M1202)</f>
        <v>0.716108945979664</v>
      </c>
      <c r="S1202" s="105">
        <f t="normal">49.4/10</f>
        <v>4.94</v>
      </c>
      <c r="T1202" s="106">
        <f t="normal">AVERAGE(S1202:S1204)*10</f>
        <v>49.4</v>
      </c>
      <c r="U1202" s="105">
        <f t="normal">((LARGE(S1202:S1204,1))-(SMALL(S1202:S1204,1)))/(((LARGE(S1202:S1204,1))+(SMALL(S1202:S1204,1)))/2)*100</f>
        <v>0</v>
      </c>
      <c r="V1202" s="105">
        <f t="normal">100-Y1202</f>
        <v>22.33</v>
      </c>
      <c r="W1202" s="106">
        <f t="normal">AVERAGE(V1202:V1204)*10</f>
        <v>223.3</v>
      </c>
      <c r="X1202" s="105">
        <f t="normal">((LARGE(V1202:V1204,1))-(SMALL(V1202:V1204,1)))/(((LARGE(V1202:V1204,1))+(SMALL(V1202:V1204,1)))/2)*100</f>
        <v>0</v>
      </c>
      <c r="Y1202" s="105">
        <f t="normal">776.7/10</f>
        <v>77.67</v>
      </c>
      <c r="Z1202" s="130" t="s">
        <v>34</v>
      </c>
      <c r="AA1202" s="123" t="str">
        <f t="normal">IF(Z1202="-","-",AVERAGE(Z1202:Z1204))</f>
        <v>-</v>
      </c>
      <c r="AB1202" s="106" t="s">
        <v>34</v>
      </c>
      <c r="AC1202" s="124" t="str">
        <f t="shared" ref="AC1202" si="432">IF(AB1202="-","-",AVERAGE(AB1202:AB1204))</f>
        <v>-</v>
      </c>
      <c r="AE1202" s="114">
        <v>287.99</v>
      </c>
      <c r="AF1202" s="114">
        <v>202.06</v>
      </c>
      <c r="AG1202" s="135">
        <v>1.0057</v>
      </c>
    </row>
    <row r="1203" spans="1:33">
      <c r="A1203" s="88"/>
      <c r="B1203" s="74" t="s">
        <v>647</v>
      </c>
      <c r="C1203" s="89"/>
      <c r="D1203" s="15"/>
      <c r="E1203" s="15"/>
      <c r="F1203" s="15"/>
      <c r="G1203" s="15"/>
      <c r="H1203" s="15"/>
      <c r="I1203" s="15"/>
      <c r="J1203" s="98">
        <f t="normal">IF(AE1203="-","-",(AE1203/AG1202)*$AI$1)</f>
        <v>323.785224221935</v>
      </c>
      <c r="K1203" s="98">
        <f t="normal">MIN(J1202:J1204)</f>
        <v>309.266381624739</v>
      </c>
      <c r="L1203" s="74"/>
      <c r="M1203" s="98"/>
      <c r="N1203" s="98">
        <f t="normal">IF(AF1203="-","-",(AF1203/AG1202)*$AI$1)</f>
        <v>234.470716913593</v>
      </c>
      <c r="O1203" s="98">
        <f t="normal">MIN(N1202:N1204)</f>
        <v>216.987968579099</v>
      </c>
      <c r="P1203" s="74"/>
      <c r="Q1203" s="98"/>
      <c r="R1203" s="74"/>
      <c r="S1203" s="105" t="s">
        <v>34</v>
      </c>
      <c r="T1203" s="106"/>
      <c r="U1203" s="105"/>
      <c r="V1203" s="105" t="s">
        <v>34</v>
      </c>
      <c r="W1203" s="106"/>
      <c r="X1203" s="105"/>
      <c r="Y1203" s="105" t="s">
        <v>34</v>
      </c>
      <c r="Z1203" s="130" t="s">
        <v>34</v>
      </c>
      <c r="AA1203" s="125"/>
      <c r="AB1203" s="106" t="s">
        <v>34</v>
      </c>
      <c r="AC1203" s="126"/>
      <c r="AE1203" s="114">
        <v>301.51</v>
      </c>
      <c r="AF1203" s="114">
        <v>218.34</v>
      </c>
      <c r="AG1203" s="135"/>
    </row>
    <row r="1204" spans="1:33">
      <c r="A1204" s="90"/>
      <c r="B1204" s="74" t="s">
        <v>647</v>
      </c>
      <c r="C1204" s="91"/>
      <c r="D1204" s="18"/>
      <c r="E1204" s="18"/>
      <c r="F1204" s="18"/>
      <c r="G1204" s="18"/>
      <c r="H1204" s="18"/>
      <c r="I1204" s="18"/>
      <c r="J1204" s="98">
        <f t="normal">IF(AE1204="-","-",(AE1204/AG1202)*$AI$1)</f>
        <v>339.635676643134</v>
      </c>
      <c r="K1204" s="98"/>
      <c r="L1204" s="74"/>
      <c r="M1204" s="98"/>
      <c r="N1204" s="98">
        <f t="normal">IF(AF1204="-","-",(AF1204/AG1202)*$AI$1)</f>
        <v>245.091379138908</v>
      </c>
      <c r="O1204" s="98"/>
      <c r="P1204" s="74"/>
      <c r="Q1204" s="98"/>
      <c r="R1204" s="74"/>
      <c r="S1204" s="105" t="s">
        <v>34</v>
      </c>
      <c r="T1204" s="106"/>
      <c r="U1204" s="105"/>
      <c r="V1204" s="105" t="s">
        <v>34</v>
      </c>
      <c r="W1204" s="106"/>
      <c r="X1204" s="105"/>
      <c r="Y1204" s="105" t="s">
        <v>34</v>
      </c>
      <c r="Z1204" s="130" t="s">
        <v>34</v>
      </c>
      <c r="AA1204" s="127"/>
      <c r="AB1204" s="106" t="s">
        <v>34</v>
      </c>
      <c r="AC1204" s="128"/>
      <c r="AE1204" s="114">
        <v>316.27</v>
      </c>
      <c r="AF1204" s="114">
        <v>228.23</v>
      </c>
      <c r="AG1204" s="135"/>
    </row>
    <row r="1205" spans="1:33" ht="15" customHeight="1">
      <c r="A1205" s="85">
        <v>41652</v>
      </c>
      <c r="B1205" s="74" t="s">
        <v>650</v>
      </c>
      <c r="C1205" s="86" t="s">
        <v>29</v>
      </c>
      <c r="D1205" s="87" t="s">
        <v>41</v>
      </c>
      <c r="E1205" s="87" t="s">
        <v>80</v>
      </c>
      <c r="F1205" s="87" t="s">
        <v>80</v>
      </c>
      <c r="G1205" s="87" t="s">
        <v>346</v>
      </c>
      <c r="H1205" s="87" t="s">
        <v>34</v>
      </c>
      <c r="I1205" s="87" t="s">
        <v>649</v>
      </c>
      <c r="J1205" s="98">
        <f t="normal">IF(AE1205="-","-",(AE1205/AG1205)*$AI$1)</f>
        <v>326.126280202844</v>
      </c>
      <c r="K1205" s="98">
        <f t="normal">MAX(J1205:J1207)</f>
        <v>371.454708163468</v>
      </c>
      <c r="L1205" s="74">
        <f t="normal">IF(A1205=0,"",(K1205-K1206)/K1206)</f>
        <v>0.138990417860318</v>
      </c>
      <c r="M1205" s="98">
        <f t="normal">IF(J1205="-","-",AVERAGE(J1205:J1207))</f>
        <v>348.201650591628</v>
      </c>
      <c r="N1205" s="98">
        <f t="normal">IF(AF1205="-","-",(AF1205/AG1205)*$AI$1)</f>
        <v>207.097543999205</v>
      </c>
      <c r="O1205" s="98">
        <f t="normal">MAX(N1205:N1207)</f>
        <v>207.892214378045</v>
      </c>
      <c r="P1205" s="74">
        <f t="normal">IF(A1205=0,"",(O1205-O1206)/O1206)</f>
        <v>0.11875866851595</v>
      </c>
      <c r="Q1205" s="98">
        <f t="normal">IF(N1205="-","-",AVERAGE(N1205:N1207))</f>
        <v>200.271253853038</v>
      </c>
      <c r="R1205" s="74">
        <f t="normal">IF(Q1205="-","-",Q1205/M1205)</f>
        <v>0.575158829697555</v>
      </c>
      <c r="S1205" s="105">
        <f t="normal">76.6/10</f>
        <v>7.66</v>
      </c>
      <c r="T1205" s="106">
        <f t="normal">AVERAGE(S1205:S1207)*10</f>
        <v>76.6</v>
      </c>
      <c r="U1205" s="105">
        <f t="normal">((LARGE(S1205:S1207,1))-(SMALL(S1205:S1207,1)))/(((LARGE(S1205:S1207,1))+(SMALL(S1205:S1207,1)))/2)*100</f>
        <v>0</v>
      </c>
      <c r="V1205" s="105">
        <f t="normal">100-Y1205</f>
        <v>19.58</v>
      </c>
      <c r="W1205" s="106">
        <f t="normal">AVERAGE(V1205:V1207)*10</f>
        <v>195.8</v>
      </c>
      <c r="X1205" s="105">
        <f t="normal">((LARGE(V1205:V1207,1))-(SMALL(V1205:V1207,1)))/(((LARGE(V1205:V1207,1))+(SMALL(V1205:V1207,1)))/2)*100</f>
        <v>0</v>
      </c>
      <c r="Y1205" s="105">
        <f t="normal">804.2/10</f>
        <v>80.42</v>
      </c>
      <c r="Z1205" s="130" t="s">
        <v>34</v>
      </c>
      <c r="AA1205" s="123" t="str">
        <f t="normal">IF(Z1205="-","-",AVERAGE(Z1205:Z1207))</f>
        <v>-</v>
      </c>
      <c r="AB1205" s="106" t="s">
        <v>34</v>
      </c>
      <c r="AC1205" s="124" t="str">
        <f t="shared" ref="AC1205" si="433">IF(AB1205="-","-",AVERAGE(AB1205:AB1207))</f>
        <v>-</v>
      </c>
      <c r="AE1205" s="114">
        <v>303.69</v>
      </c>
      <c r="AF1205" s="114">
        <v>192.85</v>
      </c>
      <c r="AG1205" s="135">
        <v>1.0057</v>
      </c>
    </row>
    <row r="1206" spans="1:33">
      <c r="A1206" s="88"/>
      <c r="B1206" s="74" t="s">
        <v>650</v>
      </c>
      <c r="C1206" s="89"/>
      <c r="D1206" s="15"/>
      <c r="E1206" s="15"/>
      <c r="F1206" s="15"/>
      <c r="G1206" s="15"/>
      <c r="H1206" s="15"/>
      <c r="I1206" s="15"/>
      <c r="J1206" s="98">
        <f t="normal">IF(AE1206="-","-",(AE1206/AG1205)*$AI$1)</f>
        <v>347.023963408571</v>
      </c>
      <c r="K1206" s="98">
        <f t="normal">MIN(J1205:J1207)</f>
        <v>326.126280202844</v>
      </c>
      <c r="L1206" s="74"/>
      <c r="M1206" s="98"/>
      <c r="N1206" s="98">
        <f t="normal">IF(AF1206="-","-",(AF1206/AG1205)*$AI$1)</f>
        <v>185.824003181863</v>
      </c>
      <c r="O1206" s="98">
        <f t="normal">MIN(N1205:N1207)</f>
        <v>185.824003181863</v>
      </c>
      <c r="P1206" s="74"/>
      <c r="Q1206" s="98"/>
      <c r="R1206" s="74"/>
      <c r="S1206" s="105" t="s">
        <v>34</v>
      </c>
      <c r="T1206" s="106"/>
      <c r="U1206" s="105"/>
      <c r="V1206" s="105" t="s">
        <v>34</v>
      </c>
      <c r="W1206" s="106"/>
      <c r="X1206" s="105"/>
      <c r="Y1206" s="105" t="s">
        <v>34</v>
      </c>
      <c r="Z1206" s="130" t="s">
        <v>34</v>
      </c>
      <c r="AA1206" s="125"/>
      <c r="AB1206" s="106" t="s">
        <v>34</v>
      </c>
      <c r="AC1206" s="126"/>
      <c r="AE1206" s="114">
        <v>323.15</v>
      </c>
      <c r="AF1206" s="114">
        <v>173.04</v>
      </c>
      <c r="AG1206" s="135"/>
    </row>
    <row r="1207" spans="1:33">
      <c r="A1207" s="90"/>
      <c r="B1207" s="74" t="s">
        <v>650</v>
      </c>
      <c r="C1207" s="91"/>
      <c r="D1207" s="18"/>
      <c r="E1207" s="18"/>
      <c r="F1207" s="18"/>
      <c r="G1207" s="18"/>
      <c r="H1207" s="18"/>
      <c r="I1207" s="18"/>
      <c r="J1207" s="98">
        <f t="normal">IF(AE1207="-","-",(AE1207/AG1205)*$AI$1)</f>
        <v>371.454708163468</v>
      </c>
      <c r="K1207" s="98"/>
      <c r="L1207" s="74"/>
      <c r="M1207" s="98"/>
      <c r="N1207" s="98">
        <f t="normal">IF(AF1207="-","-",(AF1207/AG1205)*$AI$1)</f>
        <v>207.892214378045</v>
      </c>
      <c r="O1207" s="98"/>
      <c r="P1207" s="74"/>
      <c r="Q1207" s="98"/>
      <c r="R1207" s="74"/>
      <c r="S1207" s="105" t="s">
        <v>34</v>
      </c>
      <c r="T1207" s="106"/>
      <c r="U1207" s="105"/>
      <c r="V1207" s="105" t="s">
        <v>34</v>
      </c>
      <c r="W1207" s="106"/>
      <c r="X1207" s="105"/>
      <c r="Y1207" s="105" t="s">
        <v>34</v>
      </c>
      <c r="Z1207" s="130" t="s">
        <v>34</v>
      </c>
      <c r="AA1207" s="127"/>
      <c r="AB1207" s="106" t="s">
        <v>34</v>
      </c>
      <c r="AC1207" s="128"/>
      <c r="AE1207" s="114">
        <v>345.9</v>
      </c>
      <c r="AF1207" s="114">
        <v>193.59</v>
      </c>
      <c r="AG1207" s="135"/>
    </row>
    <row r="1208" spans="1:33" ht="15" customHeight="1">
      <c r="A1208" s="85">
        <v>41652</v>
      </c>
      <c r="B1208" s="74" t="s">
        <v>651</v>
      </c>
      <c r="C1208" s="86" t="s">
        <v>29</v>
      </c>
      <c r="D1208" s="87" t="s">
        <v>41</v>
      </c>
      <c r="E1208" s="87" t="s">
        <v>80</v>
      </c>
      <c r="F1208" s="87" t="s">
        <v>80</v>
      </c>
      <c r="G1208" s="87" t="s">
        <v>346</v>
      </c>
      <c r="H1208" s="87" t="s">
        <v>34</v>
      </c>
      <c r="I1208" s="87" t="s">
        <v>649</v>
      </c>
      <c r="J1208" s="98">
        <f t="normal">IF(AE1208="-","-",(AE1208/AG1208)*$AI$1)</f>
        <v>348.946206622253</v>
      </c>
      <c r="K1208" s="98">
        <f t="normal">MAX(J1208:J1210)</f>
        <v>348.946206622253</v>
      </c>
      <c r="L1208" s="74">
        <f t="normal">IF(A1208=0,"",(K1208-K1209)/K1209)</f>
        <v>0.0431795563260456</v>
      </c>
      <c r="M1208" s="98">
        <f t="normal">IF(J1208="-","-",AVERAGE(J1208:J1210))</f>
        <v>341.493487123397</v>
      </c>
      <c r="N1208" s="98">
        <f t="normal">IF(AF1208="-","-",(AF1208/AG1208)*$AI$1)</f>
        <v>194.017699115044</v>
      </c>
      <c r="O1208" s="98">
        <f t="normal">MAX(N1208:N1210)</f>
        <v>194.017699115044</v>
      </c>
      <c r="P1208" s="74">
        <f t="normal">IF(A1208=0,"",(O1208-O1209)/O1209)</f>
        <v>0.0819210731181506</v>
      </c>
      <c r="Q1208" s="98">
        <f t="normal">IF(N1208="-","-",AVERAGE(N1208:N1210))</f>
        <v>185.380133240529</v>
      </c>
      <c r="R1208" s="74">
        <f t="normal">IF(Q1208="-","-",Q1208/M1208)</f>
        <v>0.542851153039832</v>
      </c>
      <c r="S1208" s="105">
        <f t="normal">121.4/10</f>
        <v>12.14</v>
      </c>
      <c r="T1208" s="106">
        <f t="normal">AVERAGE(S1208:S1210)*10</f>
        <v>121.4</v>
      </c>
      <c r="U1208" s="105">
        <f t="normal">((LARGE(S1208:S1210,1))-(SMALL(S1208:S1210,1)))/(((LARGE(S1208:S1210,1))+(SMALL(S1208:S1210,1)))/2)*100</f>
        <v>0</v>
      </c>
      <c r="V1208" s="105">
        <f t="normal">100-Y1208</f>
        <v>17.74</v>
      </c>
      <c r="W1208" s="106">
        <f t="normal">AVERAGE(V1208:V1210)*10</f>
        <v>177.4</v>
      </c>
      <c r="X1208" s="105">
        <f t="normal">((LARGE(V1208:V1210,1))-(SMALL(V1208:V1210,1)))/(((LARGE(V1208:V1210,1))+(SMALL(V1208:V1210,1)))/2)*100</f>
        <v>0</v>
      </c>
      <c r="Y1208" s="105">
        <f t="normal">822.6/10</f>
        <v>82.26</v>
      </c>
      <c r="Z1208" s="130" t="s">
        <v>34</v>
      </c>
      <c r="AA1208" s="123" t="str">
        <f t="normal">IF(Z1208="-","-",AVERAGE(Z1208:Z1210))</f>
        <v>-</v>
      </c>
      <c r="AB1208" s="106" t="s">
        <v>34</v>
      </c>
      <c r="AC1208" s="124" t="str">
        <f t="shared" ref="AC1208" si="434">IF(AB1208="-","-",AVERAGE(AB1208:AB1210))</f>
        <v>-</v>
      </c>
      <c r="AE1208" s="114">
        <v>324.94</v>
      </c>
      <c r="AF1208" s="114">
        <v>180.67</v>
      </c>
      <c r="AG1208" s="135">
        <v>1.0057</v>
      </c>
    </row>
    <row r="1209" spans="1:33">
      <c r="A1209" s="88"/>
      <c r="B1209" s="74" t="s">
        <v>651</v>
      </c>
      <c r="C1209" s="89"/>
      <c r="D1209" s="15"/>
      <c r="E1209" s="15"/>
      <c r="F1209" s="15"/>
      <c r="G1209" s="15"/>
      <c r="H1209" s="15"/>
      <c r="I1209" s="15"/>
      <c r="J1209" s="98">
        <f t="normal">IF(AE1209="-","-",(AE1209/AG1208)*$AI$1)</f>
        <v>334.50253554738</v>
      </c>
      <c r="K1209" s="98">
        <f t="normal">MIN(J1208:J1210)</f>
        <v>334.50253554738</v>
      </c>
      <c r="L1209" s="74"/>
      <c r="M1209" s="98"/>
      <c r="N1209" s="98">
        <f t="normal">IF(AF1209="-","-",(AF1209/AG1208)*$AI$1)</f>
        <v>182.795664711146</v>
      </c>
      <c r="O1209" s="98">
        <f t="normal">MIN(N1208:N1210)</f>
        <v>179.327035895396</v>
      </c>
      <c r="P1209" s="74"/>
      <c r="Q1209" s="98"/>
      <c r="R1209" s="74"/>
      <c r="S1209" s="105" t="s">
        <v>34</v>
      </c>
      <c r="T1209" s="106"/>
      <c r="U1209" s="105"/>
      <c r="V1209" s="105" t="s">
        <v>34</v>
      </c>
      <c r="W1209" s="106"/>
      <c r="X1209" s="105"/>
      <c r="Y1209" s="105" t="s">
        <v>34</v>
      </c>
      <c r="Z1209" s="130" t="s">
        <v>34</v>
      </c>
      <c r="AA1209" s="125"/>
      <c r="AB1209" s="106" t="s">
        <v>34</v>
      </c>
      <c r="AC1209" s="126"/>
      <c r="AE1209" s="114">
        <v>311.49</v>
      </c>
      <c r="AF1209" s="114">
        <v>170.22</v>
      </c>
      <c r="AG1209" s="135"/>
    </row>
    <row r="1210" spans="1:33">
      <c r="A1210" s="90"/>
      <c r="B1210" s="74" t="s">
        <v>651</v>
      </c>
      <c r="C1210" s="91"/>
      <c r="D1210" s="18"/>
      <c r="E1210" s="18"/>
      <c r="F1210" s="18"/>
      <c r="G1210" s="18"/>
      <c r="H1210" s="18"/>
      <c r="I1210" s="18"/>
      <c r="J1210" s="98">
        <f t="normal">IF(AE1210="-","-",(AE1210/AG1208)*$AI$1)</f>
        <v>341.031719200557</v>
      </c>
      <c r="K1210" s="98"/>
      <c r="L1210" s="74"/>
      <c r="M1210" s="98"/>
      <c r="N1210" s="98">
        <f t="normal">IF(AF1210="-","-",(AF1210/AG1208)*$AI$1)</f>
        <v>179.327035895396</v>
      </c>
      <c r="O1210" s="98"/>
      <c r="P1210" s="74"/>
      <c r="Q1210" s="98"/>
      <c r="R1210" s="74"/>
      <c r="S1210" s="105" t="s">
        <v>34</v>
      </c>
      <c r="T1210" s="106"/>
      <c r="U1210" s="105"/>
      <c r="V1210" s="105" t="s">
        <v>34</v>
      </c>
      <c r="W1210" s="106"/>
      <c r="X1210" s="105"/>
      <c r="Y1210" s="105" t="s">
        <v>34</v>
      </c>
      <c r="Z1210" s="130" t="s">
        <v>34</v>
      </c>
      <c r="AA1210" s="127"/>
      <c r="AB1210" s="106" t="s">
        <v>34</v>
      </c>
      <c r="AC1210" s="128"/>
      <c r="AE1210" s="114">
        <v>317.57</v>
      </c>
      <c r="AF1210" s="114">
        <v>166.99</v>
      </c>
      <c r="AG1210" s="135"/>
    </row>
    <row r="1211" spans="1:33" ht="15" customHeight="1">
      <c r="A1211" s="85">
        <v>41652</v>
      </c>
      <c r="B1211" s="74" t="s">
        <v>652</v>
      </c>
      <c r="C1211" s="86" t="s">
        <v>29</v>
      </c>
      <c r="D1211" s="87" t="s">
        <v>41</v>
      </c>
      <c r="E1211" s="87" t="s">
        <v>80</v>
      </c>
      <c r="F1211" s="87" t="s">
        <v>648</v>
      </c>
      <c r="G1211" s="87" t="s">
        <v>346</v>
      </c>
      <c r="H1211" s="87" t="s">
        <v>34</v>
      </c>
      <c r="I1211" s="87" t="s">
        <v>649</v>
      </c>
      <c r="J1211" s="98">
        <f t="normal">IF(AE1211="-","-",(AE1211/AG1211)*$AI$1)</f>
        <v>361.15620960525</v>
      </c>
      <c r="K1211" s="98">
        <f t="normal">MAX(J1211:J1213)</f>
        <v>361.15620960525</v>
      </c>
      <c r="L1211" s="74">
        <f t="normal">IF(A1211=0,"",(K1211-K1212)/K1212)</f>
        <v>0.116529995684074</v>
      </c>
      <c r="M1211" s="98">
        <f t="normal">IF(J1211="-","-",AVERAGE(J1211:J1213))</f>
        <v>338.117927811475</v>
      </c>
      <c r="N1211" s="98">
        <f t="normal">IF(AF1211="-","-",(AF1211/AG1211)*$AI$1)</f>
        <v>203.091975738292</v>
      </c>
      <c r="O1211" s="98">
        <f t="normal">MAX(N1211:N1213)</f>
        <v>203.091975738292</v>
      </c>
      <c r="P1211" s="74">
        <f t="normal">IF(A1211=0,"",(O1211-O1212)/O1212)</f>
        <v>0.168705969595847</v>
      </c>
      <c r="Q1211" s="98">
        <f t="normal">IF(N1211="-","-",AVERAGE(N1211:N1213))</f>
        <v>183.862384408869</v>
      </c>
      <c r="R1211" s="74">
        <f t="normal">IF(Q1211="-","-",Q1211/M1211)</f>
        <v>0.54378182665128</v>
      </c>
      <c r="S1211" s="105">
        <f t="normal">174.2/10</f>
        <v>17.42</v>
      </c>
      <c r="T1211" s="106">
        <f t="normal">AVERAGE(S1211:S1213)*10</f>
        <v>174.2</v>
      </c>
      <c r="U1211" s="105">
        <f t="normal">((LARGE(S1211:S1213,1))-(SMALL(S1211:S1213,1)))/(((LARGE(S1211:S1213,1))+(SMALL(S1211:S1213,1)))/2)*100</f>
        <v>0</v>
      </c>
      <c r="V1211" s="105">
        <f t="normal">100-Y1211</f>
        <v>16.78</v>
      </c>
      <c r="W1211" s="106">
        <f t="normal">AVERAGE(V1211:V1213)*10</f>
        <v>167.8</v>
      </c>
      <c r="X1211" s="105">
        <f t="normal">((LARGE(V1211:V1213,1))-(SMALL(V1211:V1213,1)))/(((LARGE(V1211:V1213,1))+(SMALL(V1211:V1213,1)))/2)*100</f>
        <v>0</v>
      </c>
      <c r="Y1211" s="105">
        <v>83.22</v>
      </c>
      <c r="Z1211" s="130" t="s">
        <v>34</v>
      </c>
      <c r="AA1211" s="123" t="str">
        <f t="normal">IF(Z1211="-","-",AVERAGE(Z1211:Z1213))</f>
        <v>-</v>
      </c>
      <c r="AB1211" s="106" t="s">
        <v>34</v>
      </c>
      <c r="AC1211" s="124" t="str">
        <f t="shared" ref="AC1211" si="435">IF(AB1211="-","-",AVERAGE(AB1211:AB1213))</f>
        <v>-</v>
      </c>
      <c r="AE1211" s="114">
        <v>336.31</v>
      </c>
      <c r="AF1211" s="114">
        <v>189.12</v>
      </c>
      <c r="AG1211" s="135">
        <v>1.0057</v>
      </c>
    </row>
    <row r="1212" spans="1:33">
      <c r="A1212" s="88"/>
      <c r="B1212" s="74" t="s">
        <v>652</v>
      </c>
      <c r="C1212" s="89"/>
      <c r="D1212" s="15"/>
      <c r="E1212" s="15"/>
      <c r="F1212" s="15"/>
      <c r="G1212" s="15"/>
      <c r="H1212" s="15"/>
      <c r="I1212" s="15"/>
      <c r="J1212" s="98">
        <f t="normal">IF(AE1212="-","-",(AE1212/AG1211)*$AI$1)</f>
        <v>323.463060554837</v>
      </c>
      <c r="K1212" s="98">
        <f t="normal">MIN(J1211:J1213)</f>
        <v>323.463060554837</v>
      </c>
      <c r="L1212" s="74"/>
      <c r="M1212" s="98"/>
      <c r="N1212" s="98">
        <f t="normal">IF(AF1212="-","-",(AF1212/AG1211)*$AI$1)</f>
        <v>173.775082032415</v>
      </c>
      <c r="O1212" s="98">
        <f t="normal">MIN(N1211:N1213)</f>
        <v>173.775082032415</v>
      </c>
      <c r="P1212" s="74"/>
      <c r="Q1212" s="98"/>
      <c r="R1212" s="74"/>
      <c r="S1212" s="105" t="s">
        <v>34</v>
      </c>
      <c r="T1212" s="106"/>
      <c r="U1212" s="105"/>
      <c r="V1212" s="105" t="s">
        <v>34</v>
      </c>
      <c r="W1212" s="106"/>
      <c r="X1212" s="105"/>
      <c r="Y1212" s="105" t="s">
        <v>34</v>
      </c>
      <c r="Z1212" s="130" t="s">
        <v>34</v>
      </c>
      <c r="AA1212" s="125"/>
      <c r="AB1212" s="106" t="s">
        <v>34</v>
      </c>
      <c r="AC1212" s="126"/>
      <c r="AE1212" s="114">
        <v>301.21</v>
      </c>
      <c r="AF1212" s="114">
        <v>161.82</v>
      </c>
      <c r="AG1212" s="135"/>
    </row>
    <row r="1213" spans="1:33">
      <c r="A1213" s="90"/>
      <c r="B1213" s="74" t="s">
        <v>652</v>
      </c>
      <c r="C1213" s="91"/>
      <c r="D1213" s="18"/>
      <c r="E1213" s="18"/>
      <c r="F1213" s="18"/>
      <c r="G1213" s="18"/>
      <c r="H1213" s="18"/>
      <c r="I1213" s="18"/>
      <c r="J1213" s="98">
        <f t="normal">IF(AE1213="-","-",(AE1213/AG1211)*$AI$1)</f>
        <v>329.734513274336</v>
      </c>
      <c r="K1213" s="98"/>
      <c r="L1213" s="74"/>
      <c r="M1213" s="98"/>
      <c r="N1213" s="98">
        <f t="normal">IF(AF1213="-","-",(AF1213/AG1211)*$AI$1)</f>
        <v>174.720095455901</v>
      </c>
      <c r="O1213" s="98"/>
      <c r="P1213" s="74"/>
      <c r="Q1213" s="98"/>
      <c r="R1213" s="74"/>
      <c r="S1213" s="105" t="s">
        <v>34</v>
      </c>
      <c r="T1213" s="106"/>
      <c r="U1213" s="105"/>
      <c r="V1213" s="105" t="s">
        <v>34</v>
      </c>
      <c r="W1213" s="106"/>
      <c r="X1213" s="105"/>
      <c r="Y1213" s="105" t="s">
        <v>34</v>
      </c>
      <c r="Z1213" s="130" t="s">
        <v>34</v>
      </c>
      <c r="AA1213" s="127"/>
      <c r="AB1213" s="106" t="s">
        <v>34</v>
      </c>
      <c r="AC1213" s="128"/>
      <c r="AE1213" s="114">
        <v>307.05</v>
      </c>
      <c r="AF1213" s="114">
        <v>162.7</v>
      </c>
      <c r="AG1213" s="135"/>
    </row>
    <row r="1214" spans="1:33" ht="15" customHeight="1">
      <c r="A1214" s="85">
        <v>41652</v>
      </c>
      <c r="B1214" s="74" t="s">
        <v>653</v>
      </c>
      <c r="C1214" s="86" t="s">
        <v>29</v>
      </c>
      <c r="D1214" s="87" t="s">
        <v>41</v>
      </c>
      <c r="E1214" s="87" t="s">
        <v>80</v>
      </c>
      <c r="F1214" s="9" t="s">
        <v>648</v>
      </c>
      <c r="G1214" s="87" t="s">
        <v>346</v>
      </c>
      <c r="H1214" s="87" t="s">
        <v>34</v>
      </c>
      <c r="I1214" s="87" t="s">
        <v>649</v>
      </c>
      <c r="J1214" s="98">
        <f t="normal">IF(AE1214="-","-",(AE1214/AG1214)*$AI$1)</f>
        <v>304.498359351695</v>
      </c>
      <c r="K1214" s="98">
        <f t="normal">MAX(J1214:J1216)</f>
        <v>305.432633986278</v>
      </c>
      <c r="L1214" s="74">
        <f t="normal">IF(A1214=0,"",(K1214-K1215)/K1215)</f>
        <v>0.00306824193263979</v>
      </c>
      <c r="M1214" s="98">
        <f t="normal">IF(J1214="-","-",AVERAGE(J1214:J1216))</f>
        <v>305.053196778363</v>
      </c>
      <c r="N1214" s="98">
        <f t="normal">IF(AF1214="-","-",(AF1214/AG1214)*$AI$1)</f>
        <v>153.800934672368</v>
      </c>
      <c r="O1214" s="98">
        <f t="normal">MAX(N1214:N1216)</f>
        <v>156.002386397534</v>
      </c>
      <c r="P1214" s="74">
        <f t="normal">IF(A1214=0,"",(O1214-O1215)/O1215)</f>
        <v>0.0582793035623223</v>
      </c>
      <c r="Q1214" s="98">
        <f t="normal">IF(N1214="-","-",AVERAGE(N1214:N1216))</f>
        <v>152.404892114945</v>
      </c>
      <c r="R1214" s="74">
        <f t="normal">IF(Q1214="-","-",Q1214/M1214)</f>
        <v>0.49960103262145</v>
      </c>
      <c r="S1214" s="105">
        <f t="normal">231/10</f>
        <v>23.1</v>
      </c>
      <c r="T1214" s="106">
        <f t="normal">AVERAGE(S1214:S1216)*10</f>
        <v>231</v>
      </c>
      <c r="U1214" s="105">
        <f t="normal">((LARGE(S1214:S1216,1))-(SMALL(S1214:S1216,1)))/(((LARGE(S1214:S1216,1))+(SMALL(S1214:S1216,1)))/2)*100</f>
        <v>0</v>
      </c>
      <c r="V1214" s="105">
        <f t="normal">100-Y1214</f>
        <v>16.24</v>
      </c>
      <c r="W1214" s="106">
        <f t="normal">AVERAGE(V1214:V1216)*10</f>
        <v>162.4</v>
      </c>
      <c r="X1214" s="105">
        <f t="normal">((LARGE(V1214:V1216,1))-(SMALL(V1214:V1216,1)))/(((LARGE(V1214:V1216,1))+(SMALL(V1214:V1216,1)))/2)*100</f>
        <v>0</v>
      </c>
      <c r="Y1214" s="105">
        <f t="normal">837.6/10</f>
        <v>83.76</v>
      </c>
      <c r="Z1214" s="130" t="s">
        <v>34</v>
      </c>
      <c r="AA1214" s="123" t="str">
        <f t="normal">IF(Z1214="-","-",AVERAGE(Z1214:Z1216))</f>
        <v>-</v>
      </c>
      <c r="AB1214" s="106" t="s">
        <v>34</v>
      </c>
      <c r="AC1214" s="124" t="str">
        <f t="shared" ref="AC1214" si="436">IF(AB1214="-","-",AVERAGE(AB1214:AB1216))</f>
        <v>-</v>
      </c>
      <c r="AE1214" s="114">
        <v>283.55</v>
      </c>
      <c r="AF1214" s="114">
        <v>143.22</v>
      </c>
      <c r="AG1214" s="135">
        <v>1.0057</v>
      </c>
    </row>
    <row r="1215" spans="1:33">
      <c r="A1215" s="88"/>
      <c r="B1215" s="74" t="s">
        <v>653</v>
      </c>
      <c r="C1215" s="89"/>
      <c r="D1215" s="15"/>
      <c r="E1215" s="15"/>
      <c r="F1215" s="15"/>
      <c r="G1215" s="15"/>
      <c r="H1215" s="15"/>
      <c r="I1215" s="15"/>
      <c r="J1215" s="98">
        <f t="normal">IF(AE1215="-","-",(AE1215/AG1214)*$AI$1)</f>
        <v>305.228596997116</v>
      </c>
      <c r="K1215" s="98">
        <f t="normal">MIN(J1214:J1216)</f>
        <v>304.498359351695</v>
      </c>
      <c r="L1215" s="74"/>
      <c r="M1215" s="98"/>
      <c r="N1215" s="98">
        <f t="normal">IF(AF1215="-","-",(AF1215/AG1214)*$AI$1)</f>
        <v>156.002386397534</v>
      </c>
      <c r="O1215" s="98">
        <f t="normal">MIN(N1214:N1216)</f>
        <v>147.411355274933</v>
      </c>
      <c r="P1215" s="74"/>
      <c r="Q1215" s="98"/>
      <c r="R1215" s="74"/>
      <c r="S1215" s="105" t="s">
        <v>34</v>
      </c>
      <c r="T1215" s="106"/>
      <c r="U1215" s="105"/>
      <c r="V1215" s="105" t="s">
        <v>34</v>
      </c>
      <c r="W1215" s="106"/>
      <c r="X1215" s="105"/>
      <c r="Y1215" s="105" t="s">
        <v>34</v>
      </c>
      <c r="Z1215" s="130" t="s">
        <v>34</v>
      </c>
      <c r="AA1215" s="125"/>
      <c r="AB1215" s="106" t="s">
        <v>34</v>
      </c>
      <c r="AC1215" s="126"/>
      <c r="AE1215" s="114">
        <v>284.23</v>
      </c>
      <c r="AF1215" s="114">
        <v>145.27</v>
      </c>
      <c r="AG1215" s="135"/>
    </row>
    <row r="1216" spans="1:33">
      <c r="A1216" s="90"/>
      <c r="B1216" s="74" t="s">
        <v>653</v>
      </c>
      <c r="C1216" s="91"/>
      <c r="D1216" s="18"/>
      <c r="E1216" s="18"/>
      <c r="F1216" s="18"/>
      <c r="G1216" s="18"/>
      <c r="H1216" s="18"/>
      <c r="I1216" s="18"/>
      <c r="J1216" s="98">
        <f t="normal">IF(AE1216="-","-",(AE1216/AG1214)*$AI$1)</f>
        <v>305.432633986278</v>
      </c>
      <c r="K1216" s="98"/>
      <c r="L1216" s="74"/>
      <c r="M1216" s="98"/>
      <c r="N1216" s="98">
        <f t="normal">IF(AF1216="-","-",(AF1216/AG1214)*$AI$1)</f>
        <v>147.411355274933</v>
      </c>
      <c r="O1216" s="98"/>
      <c r="P1216" s="74"/>
      <c r="Q1216" s="98"/>
      <c r="R1216" s="74"/>
      <c r="S1216" s="105" t="s">
        <v>34</v>
      </c>
      <c r="T1216" s="106"/>
      <c r="U1216" s="105"/>
      <c r="V1216" s="105" t="s">
        <v>34</v>
      </c>
      <c r="W1216" s="106"/>
      <c r="X1216" s="105"/>
      <c r="Y1216" s="105" t="s">
        <v>34</v>
      </c>
      <c r="Z1216" s="130" t="s">
        <v>34</v>
      </c>
      <c r="AA1216" s="127"/>
      <c r="AB1216" s="106" t="s">
        <v>34</v>
      </c>
      <c r="AC1216" s="128"/>
      <c r="AE1216" s="114">
        <v>284.42</v>
      </c>
      <c r="AF1216" s="114">
        <v>137.27</v>
      </c>
      <c r="AG1216" s="135"/>
    </row>
    <row r="1217" spans="1:33" s="44" customFormat="1" ht="15" customHeight="1">
      <c r="A1217" s="60">
        <v>41736</v>
      </c>
      <c r="B1217" s="61" t="s">
        <v>654</v>
      </c>
      <c r="C1217" s="62" t="s">
        <v>29</v>
      </c>
      <c r="D1217" s="63" t="s">
        <v>30</v>
      </c>
      <c r="E1217" s="63" t="s">
        <v>31</v>
      </c>
      <c r="F1217" s="63" t="s">
        <v>32</v>
      </c>
      <c r="G1217" s="63" t="s">
        <v>33</v>
      </c>
      <c r="H1217" s="63" t="s">
        <v>34</v>
      </c>
      <c r="I1217" s="63" t="s">
        <v>34</v>
      </c>
      <c r="J1217" s="94">
        <f t="normal">IF(AE1217="-","-",(AE1217/AG1217)*$AI$1)</f>
        <v>45.6856695595108</v>
      </c>
      <c r="K1217" s="94">
        <f t="normal">MAX(J1217:J1219)</f>
        <v>50.6864733379736</v>
      </c>
      <c r="L1217" s="61">
        <f t="normal">IF(A1217=0,"",(K1217-K1218)/K1218)</f>
        <v>0.109461102938387</v>
      </c>
      <c r="M1217" s="94">
        <f t="normal">IF(J1217="-","-",AVERAGE(J1217:J1219))</f>
        <v>47.6579992721487</v>
      </c>
      <c r="N1217" s="94" t="str">
        <f t="normal">IF(AF1217="-","-",(AF1217/AG1217)*$AI$1)</f>
        <v>-</v>
      </c>
      <c r="O1217" s="94">
        <f t="normal">MAX(N1217:N1219)</f>
        <v>0</v>
      </c>
      <c r="P1217" s="61" t="e">
        <v>#DIV/0!</v>
      </c>
      <c r="Q1217" s="94" t="str">
        <f t="normal">IF(N1217="-","-",AVERAGE(N1217:N1219))</f>
        <v>-</v>
      </c>
      <c r="R1217" s="61" t="str">
        <f t="normal">IF(Q1217="-","-",Q1217/M1217)</f>
        <v>-</v>
      </c>
      <c r="S1217" s="101">
        <v>4.35</v>
      </c>
      <c r="T1217" s="102">
        <f t="normal">AVERAGE(S1217:S1219)*10</f>
        <v>43.4</v>
      </c>
      <c r="U1217" s="101">
        <f t="normal">((LARGE(S1217:S1219,1))-(SMALL(S1217:S1219,1)))/(((LARGE(S1217:S1219,1))+(SMALL(S1217:S1219,1)))/2)*100</f>
        <v>0.460829493087548</v>
      </c>
      <c r="V1217" s="101">
        <f t="normal">100-Y1217</f>
        <v>66.51</v>
      </c>
      <c r="W1217" s="102">
        <f t="normal">AVERAGE(V1217:V1219)*10</f>
        <v>662.25</v>
      </c>
      <c r="X1217" s="101">
        <f t="normal">((LARGE(V1217:V1219,1))-(SMALL(V1217:V1219,1)))/(((LARGE(V1217:V1219,1))+(SMALL(V1217:V1219,1)))/2)*100</f>
        <v>0.860702151755369</v>
      </c>
      <c r="Y1217" s="101">
        <v>33.49</v>
      </c>
      <c r="Z1217" s="94" t="s">
        <v>34</v>
      </c>
      <c r="AA1217" s="111" t="str">
        <f t="normal">IF(Z1217="-","-",AVERAGE(Z1217:Z1219))</f>
        <v>-</v>
      </c>
      <c r="AB1217" s="102" t="s">
        <v>34</v>
      </c>
      <c r="AC1217" s="112" t="str">
        <f t="shared" ref="AC1217" si="437">IF(AB1217="-","-",AVERAGE(AB1217:AB1219))</f>
        <v>-</v>
      </c>
      <c r="AD1217" s="113"/>
      <c r="AE1217" s="94">
        <v>42.5426647</v>
      </c>
      <c r="AF1217" s="94" t="s">
        <v>34</v>
      </c>
      <c r="AG1217" s="134">
        <v>1.0057</v>
      </c>
    </row>
    <row r="1218" spans="1:33" s="44" customFormat="1" customHeight="0">
      <c r="A1218" s="60"/>
      <c r="B1218" s="61" t="s">
        <v>654</v>
      </c>
      <c r="C1218" s="62"/>
      <c r="D1218" s="63"/>
      <c r="E1218" s="63"/>
      <c r="F1218" s="63"/>
      <c r="G1218" s="63"/>
      <c r="H1218" s="63"/>
      <c r="I1218" s="63"/>
      <c r="J1218" s="94">
        <f t="normal">IF(AE1218="-","-",(AE1218/AG1217)*$AI$1)</f>
        <v>46.6018549189619</v>
      </c>
      <c r="K1218" s="94">
        <f t="normal">MIN(J1217:J1219)</f>
        <v>45.6856695595108</v>
      </c>
      <c r="L1218" s="61"/>
      <c r="M1218" s="94"/>
      <c r="N1218" s="94" t="str">
        <f t="normal">IF(AF1218="-","-",(AF1218/AG1217)*$AI$1)</f>
        <v>-</v>
      </c>
      <c r="O1218" s="94">
        <f t="normal">MIN(N1217:N1219)</f>
        <v>0</v>
      </c>
      <c r="P1218" s="61"/>
      <c r="Q1218" s="94"/>
      <c r="R1218" s="61"/>
      <c r="S1218" s="101">
        <v>4.33</v>
      </c>
      <c r="T1218" s="102"/>
      <c r="U1218" s="101"/>
      <c r="V1218" s="101">
        <f t="normal">100-Y1218</f>
        <v>65.94</v>
      </c>
      <c r="W1218" s="102"/>
      <c r="X1218" s="101"/>
      <c r="Y1218" s="101">
        <v>34.06</v>
      </c>
      <c r="Z1218" s="94" t="s">
        <v>34</v>
      </c>
      <c r="AA1218" s="111"/>
      <c r="AB1218" s="102" t="s">
        <v>34</v>
      </c>
      <c r="AC1218" s="112"/>
      <c r="AD1218" s="113"/>
      <c r="AE1218" s="94">
        <v>43.3958199</v>
      </c>
      <c r="AF1218" s="94" t="s">
        <v>34</v>
      </c>
      <c r="AG1218" s="134"/>
    </row>
    <row r="1219" spans="1:33" s="44" customFormat="1" customHeight="0">
      <c r="A1219" s="60"/>
      <c r="B1219" s="61" t="s">
        <v>654</v>
      </c>
      <c r="C1219" s="62"/>
      <c r="D1219" s="63"/>
      <c r="E1219" s="63"/>
      <c r="F1219" s="63"/>
      <c r="G1219" s="63"/>
      <c r="H1219" s="63"/>
      <c r="I1219" s="63"/>
      <c r="J1219" s="94">
        <f t="normal">IF(AE1219="-","-",(AE1219/AG1217)*$AI$1)</f>
        <v>50.6864733379736</v>
      </c>
      <c r="K1219" s="94"/>
      <c r="L1219" s="61"/>
      <c r="M1219" s="94"/>
      <c r="N1219" s="94" t="str">
        <f t="normal">IF(AF1219="-","-",(AF1219/AG1217)*$AI$1)</f>
        <v>-</v>
      </c>
      <c r="O1219" s="94"/>
      <c r="P1219" s="61"/>
      <c r="Q1219" s="94"/>
      <c r="R1219" s="61"/>
      <c r="S1219" s="101" t="s">
        <v>34</v>
      </c>
      <c r="T1219" s="102"/>
      <c r="U1219" s="101"/>
      <c r="V1219" s="101" t="s">
        <v>34</v>
      </c>
      <c r="W1219" s="102"/>
      <c r="X1219" s="101"/>
      <c r="Y1219" s="101" t="s">
        <v>34</v>
      </c>
      <c r="Z1219" s="94" t="s">
        <v>34</v>
      </c>
      <c r="AA1219" s="111"/>
      <c r="AB1219" s="102" t="s">
        <v>34</v>
      </c>
      <c r="AC1219" s="112"/>
      <c r="AD1219" s="113"/>
      <c r="AE1219" s="94">
        <v>47.1994317</v>
      </c>
      <c r="AF1219" s="94" t="s">
        <v>34</v>
      </c>
      <c r="AG1219" s="134"/>
    </row>
    <row r="1220" spans="1:33" s="44" customFormat="1" ht="15" customHeight="1">
      <c r="A1220" s="60">
        <v>41736</v>
      </c>
      <c r="B1220" s="61" t="s">
        <v>655</v>
      </c>
      <c r="C1220" s="62" t="s">
        <v>29</v>
      </c>
      <c r="D1220" s="63" t="s">
        <v>30</v>
      </c>
      <c r="E1220" s="63" t="s">
        <v>31</v>
      </c>
      <c r="F1220" s="63" t="s">
        <v>37</v>
      </c>
      <c r="G1220" s="63" t="s">
        <v>140</v>
      </c>
      <c r="H1220" s="63" t="s">
        <v>34</v>
      </c>
      <c r="I1220" s="63" t="s">
        <v>34</v>
      </c>
      <c r="J1220" s="94">
        <f t="normal">IF(AE1220="-","-",(AE1220/AG1220)*$AI$1)</f>
        <v>642.673560703987</v>
      </c>
      <c r="K1220" s="94">
        <f t="normal">MAX(J1220:J1222)</f>
        <v>642.673560703987</v>
      </c>
      <c r="L1220" s="61">
        <f t="normal">IF(A1220=0,"",(K1220-K1221)/K1221)</f>
        <v>0.00827226012972795</v>
      </c>
      <c r="M1220" s="94">
        <f t="normal">IF(J1220="-","-",AVERAGE(J1220:J1222))</f>
        <v>640.178582082132</v>
      </c>
      <c r="N1220" s="94">
        <f t="normal">IF(AF1220="-","-",(AF1220/AG1220)*$AI$1)</f>
        <v>353.907527095555</v>
      </c>
      <c r="O1220" s="94">
        <f t="normal">MAX(N1220:N1222)</f>
        <v>353.907527095555</v>
      </c>
      <c r="P1220" s="61">
        <f t="normal">IF(A1220=0,"",(O1220-O1221)/O1221)</f>
        <v>0.116244411326378</v>
      </c>
      <c r="Q1220" s="94">
        <f t="normal">IF(N1220="-","-",AVERAGE(N1220:N1222))</f>
        <v>332.093467236751</v>
      </c>
      <c r="R1220" s="61">
        <f t="normal">IF(Q1220="-","-",Q1220/M1220)</f>
        <v>0.518751293048015</v>
      </c>
      <c r="S1220" s="101">
        <v>94.6</v>
      </c>
      <c r="T1220" s="102">
        <f t="normal">AVERAGE(S1220:S1222)*10</f>
        <v>946.433333333333</v>
      </c>
      <c r="U1220" s="101">
        <f t="normal">((LARGE(S1220:S1222,1))-(SMALL(S1220:S1222,1)))/(((LARGE(S1220:S1222,1))+(SMALL(S1220:S1222,1)))/2)*100</f>
        <v>0.0950921865920053</v>
      </c>
      <c r="V1220" s="101">
        <f t="shared" ref="V1220:V1226" si="438">100-Y1220</f>
        <v>99.99</v>
      </c>
      <c r="W1220" s="102">
        <f t="normal">AVERAGE(V1220:V1222)*10</f>
        <v>999.9</v>
      </c>
      <c r="X1220" s="101">
        <f t="normal">((LARGE(V1220:V1222,1))-(SMALL(V1220:V1222,1)))/(((LARGE(V1220:V1222,1))+(SMALL(V1220:V1222,1)))/2)*100</f>
        <v>0</v>
      </c>
      <c r="Y1220" s="101">
        <v>0.01</v>
      </c>
      <c r="Z1220" s="94" t="s">
        <v>34</v>
      </c>
      <c r="AA1220" s="111" t="str">
        <f t="normal">IF(Z1220="-","-",AVERAGE(Z1220:Z1222))</f>
        <v>-</v>
      </c>
      <c r="AB1220" s="102" t="s">
        <v>34</v>
      </c>
      <c r="AC1220" s="112" t="str">
        <f t="shared" ref="AC1220" si="439">IF(AB1220="-","-",AVERAGE(AB1220:AB1222))</f>
        <v>-</v>
      </c>
      <c r="AD1220" s="113"/>
      <c r="AE1220" s="94">
        <v>598.46</v>
      </c>
      <c r="AF1220" s="94">
        <v>329.56</v>
      </c>
      <c r="AG1220" s="134">
        <v>1.0057</v>
      </c>
    </row>
    <row r="1221" spans="1:33" s="44" customFormat="1" customHeight="0">
      <c r="A1221" s="60"/>
      <c r="B1221" s="61" t="s">
        <v>655</v>
      </c>
      <c r="C1221" s="62"/>
      <c r="D1221" s="63"/>
      <c r="E1221" s="63"/>
      <c r="F1221" s="63"/>
      <c r="G1221" s="63"/>
      <c r="H1221" s="63"/>
      <c r="I1221" s="63"/>
      <c r="J1221" s="94">
        <f t="normal">IF(AE1221="-","-",(AE1221/AG1220)*$AI$1)</f>
        <v>637.400815352491</v>
      </c>
      <c r="K1221" s="94">
        <f t="normal">MIN(J1220:J1222)</f>
        <v>637.400815352491</v>
      </c>
      <c r="L1221" s="61"/>
      <c r="M1221" s="94"/>
      <c r="N1221" s="94">
        <f t="normal">IF(AF1221="-","-",(AF1221/AG1220)*$AI$1)</f>
        <v>325.3208710351</v>
      </c>
      <c r="O1221" s="94">
        <f t="normal">MIN(N1220:N1222)</f>
        <v>317.052003579596</v>
      </c>
      <c r="P1221" s="61"/>
      <c r="Q1221" s="94"/>
      <c r="R1221" s="61"/>
      <c r="S1221" s="101">
        <v>94.69</v>
      </c>
      <c r="T1221" s="102"/>
      <c r="U1221" s="101"/>
      <c r="V1221" s="101">
        <f t="shared" si="438"/>
        <v>99.99</v>
      </c>
      <c r="W1221" s="102"/>
      <c r="X1221" s="101"/>
      <c r="Y1221" s="101">
        <v>0.01</v>
      </c>
      <c r="Z1221" s="94" t="s">
        <v>34</v>
      </c>
      <c r="AA1221" s="111"/>
      <c r="AB1221" s="102" t="s">
        <v>34</v>
      </c>
      <c r="AC1221" s="112"/>
      <c r="AD1221" s="113"/>
      <c r="AE1221" s="94">
        <v>593.55</v>
      </c>
      <c r="AF1221" s="94">
        <v>302.94</v>
      </c>
      <c r="AG1221" s="134"/>
    </row>
    <row r="1222" spans="1:33" s="44" customFormat="1" customHeight="0">
      <c r="A1222" s="60"/>
      <c r="B1222" s="61" t="s">
        <v>655</v>
      </c>
      <c r="C1222" s="62"/>
      <c r="D1222" s="63"/>
      <c r="E1222" s="63"/>
      <c r="F1222" s="63"/>
      <c r="G1222" s="63"/>
      <c r="H1222" s="63"/>
      <c r="I1222" s="63"/>
      <c r="J1222" s="94">
        <f t="normal">IF(AE1222="-","-",(AE1222/AG1220)*$AI$1)</f>
        <v>640.461370189917</v>
      </c>
      <c r="K1222" s="94"/>
      <c r="L1222" s="61"/>
      <c r="M1222" s="94"/>
      <c r="N1222" s="94">
        <f t="normal">IF(AF1222="-","-",(AF1222/AG1220)*$AI$1)</f>
        <v>317.052003579596</v>
      </c>
      <c r="O1222" s="94"/>
      <c r="P1222" s="61"/>
      <c r="Q1222" s="94"/>
      <c r="R1222" s="61"/>
      <c r="S1222" s="101">
        <v>94.64</v>
      </c>
      <c r="T1222" s="102"/>
      <c r="U1222" s="101"/>
      <c r="V1222" s="101">
        <f t="shared" si="438"/>
        <v>99.99</v>
      </c>
      <c r="W1222" s="102"/>
      <c r="X1222" s="101"/>
      <c r="Y1222" s="101">
        <v>0.01</v>
      </c>
      <c r="Z1222" s="94" t="s">
        <v>34</v>
      </c>
      <c r="AA1222" s="111"/>
      <c r="AB1222" s="102" t="s">
        <v>34</v>
      </c>
      <c r="AC1222" s="112"/>
      <c r="AD1222" s="113"/>
      <c r="AE1222" s="94">
        <v>596.4</v>
      </c>
      <c r="AF1222" s="94">
        <v>295.24</v>
      </c>
      <c r="AG1222" s="134"/>
    </row>
    <row r="1223" spans="1:33">
      <c r="A1223" s="79">
        <v>41736</v>
      </c>
      <c r="B1223" s="71" t="s">
        <v>656</v>
      </c>
      <c r="C1223" s="80" t="s">
        <v>657</v>
      </c>
      <c r="D1223" s="12" t="s">
        <v>100</v>
      </c>
      <c r="E1223" s="12" t="s">
        <v>101</v>
      </c>
      <c r="F1223" s="12" t="s">
        <v>248</v>
      </c>
      <c r="G1223" s="12" t="s">
        <v>399</v>
      </c>
      <c r="H1223" s="12" t="s">
        <v>34</v>
      </c>
      <c r="I1223" s="12" t="s">
        <v>34</v>
      </c>
      <c r="J1223" s="97">
        <f t="normal">IF(AE1223="-","-",(AE1223/AG1223)*$AI$1)</f>
        <v>179.498856517848</v>
      </c>
      <c r="K1223" s="97">
        <f t="normal">MAX(J1223:J1225)</f>
        <v>179.498856517848</v>
      </c>
      <c r="L1223" s="71">
        <f t="normal">IF(A1223=0,"",(K1223-K1224)/K1224)</f>
        <v>0.0185862279098111</v>
      </c>
      <c r="M1223" s="97">
        <f t="normal">IF(J1223="-","-",AVERAGE(J1223:J1225))</f>
        <v>177.565874515263</v>
      </c>
      <c r="N1223" s="97">
        <f t="normal">IF(AF1223="-","-",(AF1223/AG1223)*$AI$1)</f>
        <v>101.750024858308</v>
      </c>
      <c r="O1223" s="97">
        <f t="normal">MAX(N1223:N1225)</f>
        <v>114.883563686984</v>
      </c>
      <c r="P1223" s="71">
        <f t="normal">IF(A1223=0,"",(O1223-O1224)/O1224)</f>
        <v>0.129076517150396</v>
      </c>
      <c r="Q1223" s="97">
        <f t="normal">IF(N1223="-","-",AVERAGE(N1223:N1225))</f>
        <v>110.330317192006</v>
      </c>
      <c r="R1223" s="71">
        <f t="normal">IF(Q1223="-","-",Q1223/M1223)</f>
        <v>0.621348654369519</v>
      </c>
      <c r="S1223" s="103">
        <v>88.83</v>
      </c>
      <c r="T1223" s="104">
        <f t="normal">AVERAGE(S1223:S1225)*10</f>
        <v>889.066666666666</v>
      </c>
      <c r="U1223" s="103">
        <f t="normal">((LARGE(S1223:S1225,1))-(SMALL(S1223:S1225,1)))/(((LARGE(S1223:S1225,1))+(SMALL(S1223:S1225,1)))/2)*100</f>
        <v>0.191193836810439</v>
      </c>
      <c r="V1223" s="103">
        <f t="shared" si="438"/>
        <v>85.02</v>
      </c>
      <c r="W1223" s="104">
        <f t="normal">AVERAGE(V1223:V1225)*10</f>
        <v>849.6</v>
      </c>
      <c r="X1223" s="103">
        <f t="normal">((LARGE(V1223:V1225,1))-(SMALL(V1223:V1225,1)))/(((LARGE(V1223:V1225,1))+(SMALL(V1223:V1225,1)))/2)*100</f>
        <v>0.153022188217286</v>
      </c>
      <c r="Y1223" s="103">
        <v>14.98</v>
      </c>
      <c r="Z1223" s="97" t="s">
        <v>34</v>
      </c>
      <c r="AA1223" s="25" t="str">
        <f t="normal">IF(Z1223="-","-",AVERAGE(Z1223:Z1225))</f>
        <v>-</v>
      </c>
      <c r="AB1223" s="104" t="s">
        <v>34</v>
      </c>
      <c r="AC1223" s="26" t="str">
        <f t="shared" ref="AC1223" si="440">IF(AB1223="-","-",AVERAGE(AB1223:AB1225))</f>
        <v>-</v>
      </c>
      <c r="AE1223" s="114">
        <v>167.15</v>
      </c>
      <c r="AF1223" s="114">
        <v>94.75</v>
      </c>
      <c r="AG1223" s="135">
        <v>1.0057</v>
      </c>
    </row>
    <row r="1224" spans="1:33">
      <c r="A1224" s="81"/>
      <c r="B1224" s="71" t="s">
        <v>656</v>
      </c>
      <c r="C1224" s="82"/>
      <c r="D1224" s="14"/>
      <c r="E1224" s="14"/>
      <c r="F1224" s="14"/>
      <c r="G1224" s="14"/>
      <c r="H1224" s="14"/>
      <c r="I1224" s="14"/>
      <c r="J1224" s="97">
        <f t="normal">IF(AE1224="-","-",(AE1224/AG1223)*$AI$1)</f>
        <v>176.223525902357</v>
      </c>
      <c r="K1224" s="97">
        <f t="normal">MIN(J1223:J1225)</f>
        <v>176.223525902357</v>
      </c>
      <c r="L1224" s="71"/>
      <c r="M1224" s="97"/>
      <c r="N1224" s="97">
        <f t="normal">IF(AF1224="-","-",(AF1224/AG1223)*$AI$1)</f>
        <v>114.883563686984</v>
      </c>
      <c r="O1224" s="97">
        <f t="normal">MIN(N1223:N1225)</f>
        <v>101.750024858308</v>
      </c>
      <c r="P1224" s="71"/>
      <c r="Q1224" s="97"/>
      <c r="R1224" s="71"/>
      <c r="S1224" s="103">
        <v>89</v>
      </c>
      <c r="T1224" s="104"/>
      <c r="U1224" s="103"/>
      <c r="V1224" s="103">
        <f t="shared" si="438"/>
        <v>84.97</v>
      </c>
      <c r="W1224" s="104"/>
      <c r="X1224" s="103"/>
      <c r="Y1224" s="103">
        <v>15.03</v>
      </c>
      <c r="Z1224" s="97" t="s">
        <v>34</v>
      </c>
      <c r="AA1224" s="27"/>
      <c r="AB1224" s="104" t="s">
        <v>34</v>
      </c>
      <c r="AC1224" s="28"/>
      <c r="AE1224" s="114">
        <v>164.1</v>
      </c>
      <c r="AF1224" s="114">
        <v>106.98</v>
      </c>
      <c r="AG1224" s="135"/>
    </row>
    <row r="1225" spans="1:33">
      <c r="A1225" s="83"/>
      <c r="B1225" s="71" t="s">
        <v>656</v>
      </c>
      <c r="C1225" s="84"/>
      <c r="D1225" s="17"/>
      <c r="E1225" s="17"/>
      <c r="F1225" s="17"/>
      <c r="G1225" s="17"/>
      <c r="H1225" s="17"/>
      <c r="I1225" s="17"/>
      <c r="J1225" s="97">
        <f t="normal">IF(AE1225="-","-",(AE1225/AG1223)*$AI$1)</f>
        <v>176.975241125584</v>
      </c>
      <c r="K1225" s="97"/>
      <c r="L1225" s="71"/>
      <c r="M1225" s="97"/>
      <c r="N1225" s="97">
        <f t="normal">IF(AF1225="-","-",(AF1225/AG1223)*$AI$1)</f>
        <v>114.357363030725</v>
      </c>
      <c r="O1225" s="97"/>
      <c r="P1225" s="71"/>
      <c r="Q1225" s="97"/>
      <c r="R1225" s="71"/>
      <c r="S1225" s="103">
        <v>88.89</v>
      </c>
      <c r="T1225" s="104"/>
      <c r="U1225" s="103"/>
      <c r="V1225" s="103">
        <f t="shared" si="438"/>
        <v>84.89</v>
      </c>
      <c r="W1225" s="104"/>
      <c r="X1225" s="103"/>
      <c r="Y1225" s="103">
        <v>15.11</v>
      </c>
      <c r="Z1225" s="97" t="s">
        <v>34</v>
      </c>
      <c r="AA1225" s="29"/>
      <c r="AB1225" s="104" t="s">
        <v>34</v>
      </c>
      <c r="AC1225" s="30"/>
      <c r="AE1225" s="114">
        <v>164.8</v>
      </c>
      <c r="AF1225" s="114">
        <v>106.49</v>
      </c>
      <c r="AG1225" s="135"/>
    </row>
    <row r="1226" spans="1:33">
      <c r="A1226" s="79">
        <v>41736</v>
      </c>
      <c r="B1226" s="71" t="s">
        <v>658</v>
      </c>
      <c r="C1226" s="80" t="s">
        <v>657</v>
      </c>
      <c r="D1226" s="12" t="s">
        <v>100</v>
      </c>
      <c r="E1226" s="12" t="s">
        <v>101</v>
      </c>
      <c r="F1226" s="6" t="s">
        <v>248</v>
      </c>
      <c r="G1226" s="6" t="s">
        <v>399</v>
      </c>
      <c r="H1226" s="12" t="s">
        <v>34</v>
      </c>
      <c r="I1226" s="12" t="s">
        <v>34</v>
      </c>
      <c r="J1226" s="97">
        <f t="normal">IF(AE1226="-","-",(AE1226/AG1226)*$AI$1)</f>
        <v>389.742865665705</v>
      </c>
      <c r="K1226" s="97">
        <f t="normal">MAX(J1226:J1228)</f>
        <v>395.026349806105</v>
      </c>
      <c r="L1226" s="71">
        <f t="normal">IF(A1226=0,"",(K1226-K1227)/K1227)</f>
        <v>0.0224019566969621</v>
      </c>
      <c r="M1226" s="97">
        <f t="normal">IF(J1226="-","-",AVERAGE(J1226:J1228))</f>
        <v>390.380033807299</v>
      </c>
      <c r="N1226" s="97">
        <f t="normal">IF(AF1226="-","-",(AF1226/AG1226)*$AI$1)</f>
        <v>249.408372278015</v>
      </c>
      <c r="O1226" s="97">
        <f t="normal">MAX(N1226:N1228)</f>
        <v>249.408372278015</v>
      </c>
      <c r="P1226" s="71">
        <f t="normal">IF(A1226=0,"",(O1226-O1227)/O1227)</f>
        <v>0.061568699149831</v>
      </c>
      <c r="Q1226" s="97">
        <f t="normal">IF(N1226="-","-",AVERAGE(N1226:N1228))</f>
        <v>240.402107984488</v>
      </c>
      <c r="R1226" s="71">
        <f t="normal">IF(Q1226="-","-",Q1226/M1226)</f>
        <v>0.615815582676949</v>
      </c>
      <c r="S1226" s="103">
        <v>88.74</v>
      </c>
      <c r="T1226" s="104">
        <f t="normal">AVERAGE(S1226:S1228)*10</f>
        <v>886.5</v>
      </c>
      <c r="U1226" s="103">
        <f t="normal">((LARGE(S1226:S1228,1))-(SMALL(S1226:S1228,1)))/(((LARGE(S1226:S1228,1))+(SMALL(S1226:S1228,1)))/2)*100</f>
        <v>0.203045685279179</v>
      </c>
      <c r="V1226" s="103">
        <f t="shared" si="438"/>
        <v>84.52</v>
      </c>
      <c r="W1226" s="104">
        <f t="normal">AVERAGE(V1226:V1228)*10</f>
        <v>843.7</v>
      </c>
      <c r="X1226" s="103">
        <f t="normal">((LARGE(V1226:V1228,1))-(SMALL(V1226:V1228,1)))/(((LARGE(V1226:V1228,1))+(SMALL(V1226:V1228,1)))/2)*100</f>
        <v>0.355576626763064</v>
      </c>
      <c r="Y1226" s="103">
        <v>15.48</v>
      </c>
      <c r="Z1226" s="97" t="s">
        <v>34</v>
      </c>
      <c r="AA1226" s="25" t="str">
        <f t="normal">IF(Z1226="-","-",AVERAGE(Z1226:Z1228))</f>
        <v>-</v>
      </c>
      <c r="AB1226" s="104" t="s">
        <v>34</v>
      </c>
      <c r="AC1226" s="26" t="str">
        <f t="shared" ref="AC1226" si="441">IF(AB1226="-","-",AVERAGE(AB1226:AB1228))</f>
        <v>-</v>
      </c>
      <c r="AE1226" s="114">
        <v>362.93</v>
      </c>
      <c r="AF1226" s="114">
        <v>232.25</v>
      </c>
      <c r="AG1226" s="135">
        <v>1.0057</v>
      </c>
    </row>
    <row r="1227" spans="1:33">
      <c r="A1227" s="81"/>
      <c r="B1227" s="71" t="s">
        <v>658</v>
      </c>
      <c r="C1227" s="82"/>
      <c r="D1227" s="14"/>
      <c r="E1227" s="14"/>
      <c r="F1227" s="6"/>
      <c r="G1227" s="6"/>
      <c r="H1227" s="14"/>
      <c r="I1227" s="14"/>
      <c r="J1227" s="97">
        <f t="normal">IF(AE1227="-","-",(AE1227/AG1226)*$AI$1)</f>
        <v>386.370885950085</v>
      </c>
      <c r="K1227" s="97">
        <f t="normal">MIN(J1226:J1228)</f>
        <v>386.370885950085</v>
      </c>
      <c r="L1227" s="71"/>
      <c r="M1227" s="97"/>
      <c r="N1227" s="97">
        <f t="normal">IF(AF1227="-","-",(AF1227/AG1226)*$AI$1)</f>
        <v>234.943223625336</v>
      </c>
      <c r="O1227" s="97">
        <f t="normal">MIN(N1226:N1228)</f>
        <v>234.943223625336</v>
      </c>
      <c r="P1227" s="71"/>
      <c r="Q1227" s="97"/>
      <c r="R1227" s="71"/>
      <c r="S1227" s="103" t="s">
        <v>34</v>
      </c>
      <c r="T1227" s="104"/>
      <c r="U1227" s="103"/>
      <c r="V1227" s="103" t="s">
        <v>34</v>
      </c>
      <c r="W1227" s="104"/>
      <c r="X1227" s="103"/>
      <c r="Y1227" s="103" t="s">
        <v>34</v>
      </c>
      <c r="Z1227" s="97" t="s">
        <v>34</v>
      </c>
      <c r="AA1227" s="27"/>
      <c r="AB1227" s="104" t="s">
        <v>34</v>
      </c>
      <c r="AC1227" s="28"/>
      <c r="AE1227" s="114">
        <v>359.79</v>
      </c>
      <c r="AF1227" s="114">
        <v>218.78</v>
      </c>
      <c r="AG1227" s="135"/>
    </row>
    <row r="1228" spans="1:33">
      <c r="A1228" s="83"/>
      <c r="B1228" s="71" t="s">
        <v>658</v>
      </c>
      <c r="C1228" s="84"/>
      <c r="D1228" s="17"/>
      <c r="E1228" s="17"/>
      <c r="F1228" s="6"/>
      <c r="G1228" s="6"/>
      <c r="H1228" s="17"/>
      <c r="I1228" s="17"/>
      <c r="J1228" s="97">
        <f t="normal">IF(AE1228="-","-",(AE1228/AG1226)*$AI$1)</f>
        <v>395.026349806105</v>
      </c>
      <c r="K1228" s="97"/>
      <c r="L1228" s="71"/>
      <c r="M1228" s="97"/>
      <c r="N1228" s="97">
        <f t="normal">IF(AF1228="-","-",(AF1228/AG1226)*$AI$1)</f>
        <v>236.854728050114</v>
      </c>
      <c r="O1228" s="97"/>
      <c r="P1228" s="71"/>
      <c r="Q1228" s="97"/>
      <c r="R1228" s="71"/>
      <c r="S1228" s="103">
        <v>88.56</v>
      </c>
      <c r="T1228" s="104"/>
      <c r="U1228" s="103"/>
      <c r="V1228" s="103">
        <f t="normal">100-Y1228</f>
        <v>84.22</v>
      </c>
      <c r="W1228" s="104"/>
      <c r="X1228" s="103"/>
      <c r="Y1228" s="103">
        <v>15.78</v>
      </c>
      <c r="Z1228" s="97" t="s">
        <v>34</v>
      </c>
      <c r="AA1228" s="29"/>
      <c r="AB1228" s="104" t="s">
        <v>34</v>
      </c>
      <c r="AC1228" s="30"/>
      <c r="AE1228" s="114">
        <v>367.85</v>
      </c>
      <c r="AF1228" s="114">
        <v>220.56</v>
      </c>
      <c r="AG1228" s="135"/>
    </row>
    <row r="1229" spans="1:33">
      <c r="A1229" s="79">
        <v>41736</v>
      </c>
      <c r="B1229" s="71" t="s">
        <v>659</v>
      </c>
      <c r="C1229" s="80" t="s">
        <v>657</v>
      </c>
      <c r="D1229" s="12" t="s">
        <v>41</v>
      </c>
      <c r="E1229" s="12" t="s">
        <v>74</v>
      </c>
      <c r="F1229" s="12" t="s">
        <v>85</v>
      </c>
      <c r="G1229" s="12" t="s">
        <v>34</v>
      </c>
      <c r="H1229" s="12" t="s">
        <v>34</v>
      </c>
      <c r="I1229" s="12" t="s">
        <v>34</v>
      </c>
      <c r="J1229" s="97">
        <f t="normal">IF(AE1229="-","-",(AE1229/AG1229)*$AI$1)</f>
        <v>460.296708760068</v>
      </c>
      <c r="K1229" s="97">
        <f t="normal">MAX(J1229:J1231)</f>
        <v>467.072884558019</v>
      </c>
      <c r="L1229" s="71">
        <f t="normal">IF(A1229=0,"",(K1229-K1230)/K1230)</f>
        <v>0.027765306363572</v>
      </c>
      <c r="M1229" s="97">
        <f t="normal">IF(J1229="-","-",AVERAGE(J1229:J1231))</f>
        <v>460.608133638262</v>
      </c>
      <c r="N1229" s="97">
        <f t="normal">IF(AF1229="-","-",(AF1229/AG1229)*$AI$1)</f>
        <v>295.821417917868</v>
      </c>
      <c r="O1229" s="97">
        <f t="normal">MAX(N1229:N1231)</f>
        <v>328.467336183753</v>
      </c>
      <c r="P1229" s="71">
        <f t="normal">IF(A1229=0,"",(O1229-O1230)/O1230)</f>
        <v>0.110356844665481</v>
      </c>
      <c r="Q1229" s="97">
        <f t="normal">IF(N1229="-","-",AVERAGE(N1229:N1231))</f>
        <v>315.913691955852</v>
      </c>
      <c r="R1229" s="71">
        <f t="normal">IF(Q1229="-","-",Q1229/M1229)</f>
        <v>0.685862165438776</v>
      </c>
      <c r="S1229" s="103">
        <f t="normal">41.5/10</f>
        <v>4.15</v>
      </c>
      <c r="T1229" s="104">
        <f t="normal">AVERAGE(S1229:S1231)*10</f>
        <v>41.5</v>
      </c>
      <c r="U1229" s="103">
        <f t="normal">((LARGE(S1229:S1231,1))-(SMALL(S1229:S1231,1)))/(((LARGE(S1229:S1231,1))+(SMALL(S1229:S1231,1)))/2)*100</f>
        <v>0</v>
      </c>
      <c r="V1229" s="103">
        <f t="normal">100-Y1229</f>
        <v>70.02</v>
      </c>
      <c r="W1229" s="104">
        <f t="normal">AVERAGE(V1229:V1231)*10</f>
        <v>700.2</v>
      </c>
      <c r="X1229" s="103">
        <f t="normal">((LARGE(V1229:V1231,1))-(SMALL(V1229:V1231,1)))/(((LARGE(V1229:V1231,1))+(SMALL(V1229:V1231,1)))/2)*100</f>
        <v>0</v>
      </c>
      <c r="Y1229" s="103">
        <f t="normal">299.8/10</f>
        <v>29.98</v>
      </c>
      <c r="Z1229" s="97" t="s">
        <v>34</v>
      </c>
      <c r="AA1229" s="25" t="str">
        <f t="normal">IF(Z1229="-","-",AVERAGE(Z1229:Z1231))</f>
        <v>-</v>
      </c>
      <c r="AB1229" s="104">
        <v>7.32</v>
      </c>
      <c r="AC1229" s="26">
        <f t="shared" ref="AC1229" si="442">IF(AB1229="-","-",AVERAGE(AB1229:AB1231))</f>
        <v>7.32</v>
      </c>
      <c r="AE1229" s="114">
        <v>428.63</v>
      </c>
      <c r="AF1229" s="114">
        <v>275.47</v>
      </c>
      <c r="AG1229" s="135">
        <v>1.0057</v>
      </c>
    </row>
    <row r="1230" spans="1:33">
      <c r="A1230" s="81"/>
      <c r="B1230" s="71" t="s">
        <v>659</v>
      </c>
      <c r="C1230" s="82"/>
      <c r="D1230" s="14"/>
      <c r="E1230" s="14"/>
      <c r="F1230" s="14"/>
      <c r="G1230" s="14"/>
      <c r="H1230" s="14"/>
      <c r="I1230" s="14"/>
      <c r="J1230" s="97">
        <f t="normal">IF(AE1230="-","-",(AE1230/AG1229)*$AI$1)</f>
        <v>467.072884558019</v>
      </c>
      <c r="K1230" s="97">
        <f t="normal">MIN(J1229:J1231)</f>
        <v>454.454807596699</v>
      </c>
      <c r="L1230" s="71"/>
      <c r="M1230" s="97"/>
      <c r="N1230" s="97">
        <f t="normal">IF(AF1230="-","-",(AF1230/AG1229)*$AI$1)</f>
        <v>328.467336183753</v>
      </c>
      <c r="O1230" s="97">
        <f t="normal">MIN(N1229:N1231)</f>
        <v>295.821417917868</v>
      </c>
      <c r="P1230" s="71"/>
      <c r="Q1230" s="97"/>
      <c r="R1230" s="71"/>
      <c r="S1230" s="103" t="s">
        <v>34</v>
      </c>
      <c r="T1230" s="104"/>
      <c r="U1230" s="103"/>
      <c r="V1230" s="103" t="s">
        <v>34</v>
      </c>
      <c r="W1230" s="104"/>
      <c r="X1230" s="103"/>
      <c r="Y1230" s="103" t="s">
        <v>34</v>
      </c>
      <c r="Z1230" s="97" t="s">
        <v>34</v>
      </c>
      <c r="AA1230" s="27"/>
      <c r="AB1230" s="104" t="s">
        <v>34</v>
      </c>
      <c r="AC1230" s="28"/>
      <c r="AE1230" s="114">
        <v>434.94</v>
      </c>
      <c r="AF1230" s="114">
        <v>305.87</v>
      </c>
      <c r="AG1230" s="135"/>
    </row>
    <row r="1231" spans="1:33">
      <c r="A1231" s="83"/>
      <c r="B1231" s="71" t="s">
        <v>659</v>
      </c>
      <c r="C1231" s="84"/>
      <c r="D1231" s="17"/>
      <c r="E1231" s="17"/>
      <c r="F1231" s="17"/>
      <c r="G1231" s="17"/>
      <c r="H1231" s="17"/>
      <c r="I1231" s="17"/>
      <c r="J1231" s="97">
        <f t="normal">IF(AE1231="-","-",(AE1231/AG1229)*$AI$1)</f>
        <v>454.454807596699</v>
      </c>
      <c r="K1231" s="97"/>
      <c r="L1231" s="71"/>
      <c r="M1231" s="97"/>
      <c r="N1231" s="97">
        <f t="normal">IF(AF1231="-","-",(AF1231/AG1229)*$AI$1)</f>
        <v>323.452321765934</v>
      </c>
      <c r="O1231" s="97"/>
      <c r="P1231" s="71"/>
      <c r="Q1231" s="97"/>
      <c r="R1231" s="71"/>
      <c r="S1231" s="103" t="s">
        <v>34</v>
      </c>
      <c r="T1231" s="104"/>
      <c r="U1231" s="103"/>
      <c r="V1231" s="103" t="s">
        <v>34</v>
      </c>
      <c r="W1231" s="104"/>
      <c r="X1231" s="103"/>
      <c r="Y1231" s="103" t="s">
        <v>34</v>
      </c>
      <c r="Z1231" s="97" t="s">
        <v>34</v>
      </c>
      <c r="AA1231" s="29"/>
      <c r="AB1231" s="104" t="s">
        <v>34</v>
      </c>
      <c r="AC1231" s="30"/>
      <c r="AE1231" s="114">
        <v>423.19</v>
      </c>
      <c r="AF1231" s="114">
        <v>301.2</v>
      </c>
      <c r="AG1231" s="135"/>
    </row>
    <row r="1232" spans="1:33" ht="0" customHeight="1" hidden="1">
      <c r="A1232" s="79">
        <v>41736</v>
      </c>
      <c r="B1232" s="71" t="s">
        <v>660</v>
      </c>
      <c r="C1232" s="80" t="s">
        <v>661</v>
      </c>
      <c r="D1232" s="12" t="s">
        <v>41</v>
      </c>
      <c r="E1232" s="12" t="s">
        <v>74</v>
      </c>
      <c r="F1232" s="12" t="s">
        <v>75</v>
      </c>
      <c r="G1232" s="12" t="s">
        <v>34</v>
      </c>
      <c r="H1232" s="12" t="s">
        <v>44</v>
      </c>
      <c r="I1232" s="12" t="s">
        <v>76</v>
      </c>
      <c r="J1232" s="97">
        <f t="normal">IF(AE1232="-","-",(AE1232/AG1232)*$AI$1)</f>
        <v>295.080441483544</v>
      </c>
      <c r="K1232" s="97">
        <f t="normal">MAX(J1232:J1234)</f>
        <v>295.080441483544</v>
      </c>
      <c r="L1232" s="71">
        <f t="normal">IF(A1232=0,"",(K1232-K1233)/K1233)</f>
        <v>0.00832996954240209</v>
      </c>
      <c r="M1232" s="97">
        <f t="normal">IF(J1232="-","-",AVERAGE(J1232:J1234))</f>
        <v>293.999403400616</v>
      </c>
      <c r="N1232" s="97">
        <f t="normal">IF(AF1232="-","-",(AF1232/AG1232)*$AI$1)</f>
        <v>188.637565874515</v>
      </c>
      <c r="O1232" s="97">
        <f t="normal">MAX(N1232:N1234)</f>
        <v>190.065824798648</v>
      </c>
      <c r="P1232" s="71">
        <f t="normal">IF(A1232=0,"",(O1232-O1233)/O1233)</f>
        <v>0.0758616497477359</v>
      </c>
      <c r="Q1232" s="97">
        <f t="normal">IF(N1232="-","-",AVERAGE(N1232:N1234))</f>
        <v>185.122402306851</v>
      </c>
      <c r="R1232" s="71">
        <f t="normal">IF(Q1232="-","-",Q1232/M1232)</f>
        <v>0.62966931281352</v>
      </c>
      <c r="S1232" s="103">
        <v>5.8</v>
      </c>
      <c r="T1232" s="104">
        <f t="normal">AVERAGE(S1232:S1234)*10</f>
        <v>58</v>
      </c>
      <c r="U1232" s="103">
        <f t="normal">((LARGE(S1232:S1234,1))-(SMALL(S1232:S1234,1)))/(((LARGE(S1232:S1234,1))+(SMALL(S1232:S1234,1)))/2)*100</f>
        <v>0</v>
      </c>
      <c r="V1232" s="103">
        <f t="normal">100-Y1232</f>
        <v>25.64</v>
      </c>
      <c r="W1232" s="104">
        <f t="normal">AVERAGE(V1232:V1234)*10</f>
        <v>256.4</v>
      </c>
      <c r="X1232" s="103">
        <f t="normal">((LARGE(V1232:V1234,1))-(SMALL(V1232:V1234,1)))/(((LARGE(V1232:V1234,1))+(SMALL(V1232:V1234,1)))/2)*100</f>
        <v>0</v>
      </c>
      <c r="Y1232" s="103">
        <v>74.36</v>
      </c>
      <c r="Z1232" s="97" t="s">
        <v>34</v>
      </c>
      <c r="AA1232" s="25" t="str">
        <f t="normal">IF(Z1232="-","-",AVERAGE(Z1232:Z1234))</f>
        <v>-</v>
      </c>
      <c r="AB1232" s="104">
        <v>6.52</v>
      </c>
      <c r="AC1232" s="26">
        <f t="shared" ref="AC1232" si="443">IF(AB1232="-","-",AVERAGE(AB1232:AB1234))</f>
        <v>6.52</v>
      </c>
      <c r="AE1232" s="114">
        <v>274.78</v>
      </c>
      <c r="AF1232" s="114">
        <v>175.66</v>
      </c>
      <c r="AG1232" s="135">
        <v>1.0057</v>
      </c>
    </row>
    <row r="1233" spans="1:33">
      <c r="A1233" s="81"/>
      <c r="B1233" s="71" t="s">
        <v>660</v>
      </c>
      <c r="C1233" s="82"/>
      <c r="D1233" s="14"/>
      <c r="E1233" s="14"/>
      <c r="F1233" s="15"/>
      <c r="G1233" s="14"/>
      <c r="H1233" s="14"/>
      <c r="I1233" s="14"/>
      <c r="J1233" s="97">
        <f t="normal">IF(AE1233="-","-",(AE1233/AG1232)*$AI$1)</f>
        <v>294.2750323158</v>
      </c>
      <c r="K1233" s="97">
        <f t="normal">MIN(J1232:J1234)</f>
        <v>292.642736402506</v>
      </c>
      <c r="L1233" s="71"/>
      <c r="M1233" s="97"/>
      <c r="N1233" s="97">
        <f t="normal">IF(AF1233="-","-",(AF1233/AG1232)*$AI$1)</f>
        <v>190.065824798648</v>
      </c>
      <c r="O1233" s="97">
        <f t="normal">MIN(N1232:N1234)</f>
        <v>176.66381624739</v>
      </c>
      <c r="P1233" s="71"/>
      <c r="Q1233" s="97"/>
      <c r="R1233" s="71"/>
      <c r="S1233" s="103" t="s">
        <v>34</v>
      </c>
      <c r="T1233" s="104"/>
      <c r="U1233" s="103"/>
      <c r="V1233" s="103" t="s">
        <v>34</v>
      </c>
      <c r="W1233" s="104"/>
      <c r="X1233" s="103"/>
      <c r="Y1233" s="103" t="s">
        <v>34</v>
      </c>
      <c r="Z1233" s="97" t="s">
        <v>34</v>
      </c>
      <c r="AA1233" s="27"/>
      <c r="AB1233" s="104" t="s">
        <v>34</v>
      </c>
      <c r="AC1233" s="28"/>
      <c r="AE1233" s="114">
        <v>274.03</v>
      </c>
      <c r="AF1233" s="114">
        <v>176.99</v>
      </c>
      <c r="AG1233" s="135"/>
    </row>
    <row r="1234" spans="1:33">
      <c r="A1234" s="83"/>
      <c r="B1234" s="71" t="s">
        <v>660</v>
      </c>
      <c r="C1234" s="84"/>
      <c r="D1234" s="17"/>
      <c r="E1234" s="17"/>
      <c r="F1234" s="18"/>
      <c r="G1234" s="17"/>
      <c r="H1234" s="17"/>
      <c r="I1234" s="17"/>
      <c r="J1234" s="97">
        <f t="normal">IF(AE1234="-","-",(AE1234/AG1232)*$AI$1)</f>
        <v>292.642736402506</v>
      </c>
      <c r="K1234" s="97"/>
      <c r="L1234" s="71"/>
      <c r="M1234" s="97"/>
      <c r="N1234" s="97">
        <f t="normal">IF(AF1234="-","-",(AF1234/AG1232)*$AI$1)</f>
        <v>176.66381624739</v>
      </c>
      <c r="O1234" s="97"/>
      <c r="P1234" s="71"/>
      <c r="Q1234" s="97"/>
      <c r="R1234" s="71"/>
      <c r="S1234" s="103" t="s">
        <v>34</v>
      </c>
      <c r="T1234" s="104"/>
      <c r="U1234" s="103"/>
      <c r="V1234" s="103" t="s">
        <v>34</v>
      </c>
      <c r="W1234" s="104"/>
      <c r="X1234" s="103"/>
      <c r="Y1234" s="103" t="s">
        <v>34</v>
      </c>
      <c r="Z1234" s="97" t="s">
        <v>34</v>
      </c>
      <c r="AA1234" s="29"/>
      <c r="AB1234" s="104" t="s">
        <v>34</v>
      </c>
      <c r="AC1234" s="30"/>
      <c r="AE1234" s="114">
        <v>272.51</v>
      </c>
      <c r="AF1234" s="114">
        <v>164.51</v>
      </c>
      <c r="AG1234" s="135"/>
    </row>
    <row r="1235" spans="1:33" ht="15" customHeight="1">
      <c r="A1235" s="79">
        <v>41736</v>
      </c>
      <c r="B1235" s="71" t="s">
        <v>662</v>
      </c>
      <c r="C1235" s="80" t="s">
        <v>142</v>
      </c>
      <c r="D1235" s="12" t="s">
        <v>41</v>
      </c>
      <c r="E1235" s="12" t="s">
        <v>74</v>
      </c>
      <c r="F1235" s="12" t="s">
        <v>75</v>
      </c>
      <c r="G1235" s="12" t="s">
        <v>89</v>
      </c>
      <c r="H1235" s="12" t="s">
        <v>34</v>
      </c>
      <c r="I1235" s="12" t="s">
        <v>76</v>
      </c>
      <c r="J1235" s="97" t="str">
        <f t="normal">IF(AE1235="-","-",(AE1235/AG1235)*$AI$1)</f>
        <v>-</v>
      </c>
      <c r="K1235" s="97">
        <f t="normal">MAX(J1235:J1237)</f>
        <v>404.326140996321</v>
      </c>
      <c r="L1235" s="71">
        <f t="normal">IF(A1235=0,"",(K1235-K1236)/K1236)</f>
        <v>0.0732284362351062</v>
      </c>
      <c r="M1235" s="97">
        <f t="normal">IF(J1236="-","-",AVERAGE(J1235:J1237))</f>
        <v>390.532166650094</v>
      </c>
      <c r="N1235" s="97" t="str">
        <f t="normal">IF(AF1235="-","-",(AF1235/AG1235)*$AI$1)</f>
        <v>-</v>
      </c>
      <c r="O1235" s="97">
        <f t="normal">MAX(N1235:N1237)</f>
        <v>292.213184846376</v>
      </c>
      <c r="P1235" s="71">
        <f t="normal">IF(A1235=0,"",(O1235-O1236)/O1236)</f>
        <v>0.095759674626505</v>
      </c>
      <c r="Q1235" s="97">
        <f t="normal">IF(N1236="-","-",AVERAGE(N1235:N1237))</f>
        <v>279.44476484041</v>
      </c>
      <c r="R1235" s="71">
        <f t="normal">IF(Q1235="-","-",Q1235/M1235)</f>
        <v>0.71554865054377</v>
      </c>
      <c r="S1235" s="103">
        <v>1.17</v>
      </c>
      <c r="T1235" s="104">
        <f t="normal">AVERAGE(S1235:S1237)*10</f>
        <v>12.1666666666667</v>
      </c>
      <c r="U1235" s="103">
        <f t="normal">((LARGE(S1235:S1237,1))-(SMALL(S1235:S1237,1)))/(((LARGE(S1235:S1237,1))+(SMALL(S1235:S1237,1)))/2)*100</f>
        <v>9.75609756097562</v>
      </c>
      <c r="V1235" s="103">
        <f t="shared" ref="V1235:V1245" si="444">100-Y1235</f>
        <v>75.53</v>
      </c>
      <c r="W1235" s="104">
        <f t="normal">AVERAGE(V1235:V1237)*10</f>
        <v>761.233333333333</v>
      </c>
      <c r="X1235" s="103">
        <f t="normal">((LARGE(V1235:V1237,1))-(SMALL(V1235:V1237,1)))/(((LARGE(V1235:V1237,1))+(SMALL(V1235:V1237,1)))/2)*100</f>
        <v>2.29042601923958</v>
      </c>
      <c r="Y1235" s="103">
        <v>24.47</v>
      </c>
      <c r="Z1235" s="97" t="s">
        <v>34</v>
      </c>
      <c r="AA1235" s="25" t="str">
        <f t="normal">IF(Z1235="-","-",AVERAGE(Z1235:Z1237))</f>
        <v>-</v>
      </c>
      <c r="AB1235" s="104">
        <v>7.52</v>
      </c>
      <c r="AC1235" s="26">
        <f t="shared" ref="AC1235" si="445">IF(AB1235="-","-",AVERAGE(AB1235:AB1237))</f>
        <v>7.53666666666667</v>
      </c>
      <c r="AE1235" s="114" t="s">
        <v>34</v>
      </c>
      <c r="AF1235" s="114" t="s">
        <v>34</v>
      </c>
      <c r="AG1235" s="135">
        <v>1.0057</v>
      </c>
    </row>
    <row r="1236" spans="1:33">
      <c r="A1236" s="81"/>
      <c r="B1236" s="71" t="s">
        <v>662</v>
      </c>
      <c r="C1236" s="82"/>
      <c r="D1236" s="14"/>
      <c r="E1236" s="14"/>
      <c r="F1236" s="15"/>
      <c r="G1236" s="14"/>
      <c r="H1236" s="14"/>
      <c r="I1236" s="14"/>
      <c r="J1236" s="97">
        <f t="normal">IF(AE1236="-","-",(AE1236/AG1235)*$AI$1)</f>
        <v>404.326140996321</v>
      </c>
      <c r="K1236" s="97">
        <f t="normal">MIN(J1235:J1237)</f>
        <v>376.738192303868</v>
      </c>
      <c r="L1236" s="71"/>
      <c r="M1236" s="97"/>
      <c r="N1236" s="97">
        <f t="normal">IF(AF1236="-","-",(AF1236/AG1235)*$AI$1)</f>
        <v>292.213184846376</v>
      </c>
      <c r="O1236" s="97">
        <f t="normal">MIN(N1235:N1237)</f>
        <v>266.676344834444</v>
      </c>
      <c r="P1236" s="71"/>
      <c r="Q1236" s="97"/>
      <c r="R1236" s="71"/>
      <c r="S1236" s="103">
        <v>1.19</v>
      </c>
      <c r="T1236" s="104"/>
      <c r="U1236" s="103"/>
      <c r="V1236" s="103">
        <f t="shared" si="444"/>
        <v>75.56</v>
      </c>
      <c r="W1236" s="104"/>
      <c r="X1236" s="103"/>
      <c r="Y1236" s="103">
        <v>24.44</v>
      </c>
      <c r="Z1236" s="97" t="s">
        <v>34</v>
      </c>
      <c r="AA1236" s="27"/>
      <c r="AB1236" s="104">
        <v>7.56</v>
      </c>
      <c r="AC1236" s="28"/>
      <c r="AE1236" s="114">
        <v>376.51</v>
      </c>
      <c r="AF1236" s="114">
        <v>272.11</v>
      </c>
      <c r="AG1236" s="135"/>
    </row>
    <row r="1237" spans="1:33">
      <c r="A1237" s="83"/>
      <c r="B1237" s="71" t="s">
        <v>662</v>
      </c>
      <c r="C1237" s="84"/>
      <c r="D1237" s="17"/>
      <c r="E1237" s="17"/>
      <c r="F1237" s="18"/>
      <c r="G1237" s="17"/>
      <c r="H1237" s="17"/>
      <c r="I1237" s="17"/>
      <c r="J1237" s="97">
        <f t="normal">IF(AE1237="-","-",(AE1237/AG1235)*$AI$1)</f>
        <v>376.738192303868</v>
      </c>
      <c r="K1237" s="97"/>
      <c r="L1237" s="71"/>
      <c r="M1237" s="97"/>
      <c r="N1237" s="97">
        <f t="normal">IF(AF1237="-","-",(AF1237/AG1235)*$AI$1)</f>
        <v>266.676344834444</v>
      </c>
      <c r="O1237" s="97"/>
      <c r="P1237" s="71"/>
      <c r="Q1237" s="97"/>
      <c r="R1237" s="71"/>
      <c r="S1237" s="103">
        <v>1.29</v>
      </c>
      <c r="T1237" s="104"/>
      <c r="U1237" s="103"/>
      <c r="V1237" s="103">
        <f t="shared" si="444"/>
        <v>77.28</v>
      </c>
      <c r="W1237" s="104"/>
      <c r="X1237" s="103"/>
      <c r="Y1237" s="103">
        <v>22.72</v>
      </c>
      <c r="Z1237" s="97" t="s">
        <v>34</v>
      </c>
      <c r="AA1237" s="29"/>
      <c r="AB1237" s="104">
        <v>7.53</v>
      </c>
      <c r="AC1237" s="30"/>
      <c r="AE1237" s="114">
        <v>350.82</v>
      </c>
      <c r="AF1237" s="114">
        <v>248.33</v>
      </c>
      <c r="AG1237" s="135"/>
    </row>
    <row r="1238" spans="1:33" ht="15" customHeight="1">
      <c r="A1238" s="79">
        <v>41736</v>
      </c>
      <c r="B1238" s="71" t="s">
        <v>663</v>
      </c>
      <c r="C1238" s="80" t="s">
        <v>142</v>
      </c>
      <c r="D1238" s="12" t="s">
        <v>41</v>
      </c>
      <c r="E1238" s="12" t="s">
        <v>74</v>
      </c>
      <c r="F1238" s="12" t="s">
        <v>75</v>
      </c>
      <c r="G1238" s="12" t="s">
        <v>664</v>
      </c>
      <c r="H1238" s="12" t="s">
        <v>34</v>
      </c>
      <c r="I1238" s="12" t="s">
        <v>76</v>
      </c>
      <c r="J1238" s="97">
        <f t="normal">IF(AE1238="-","-",(AE1238/AG1238)*$AI$1)</f>
        <v>249.29024560008</v>
      </c>
      <c r="K1238" s="97">
        <f t="normal">MAX(J1238:J1240)</f>
        <v>272.668589042458</v>
      </c>
      <c r="L1238" s="71">
        <f t="normal">IF(A1238=0,"",(K1238-K1239)/K1239)</f>
        <v>0.0937796157491169</v>
      </c>
      <c r="M1238" s="97">
        <f t="normal">IF(J1238="-","-",AVERAGE(J1238:J1240))</f>
        <v>257.999403400616</v>
      </c>
      <c r="N1238" s="97">
        <f t="normal">IF(AF1238="-","-",(AF1238/AG1238)*$AI$1)</f>
        <v>159.599880680123</v>
      </c>
      <c r="O1238" s="97">
        <f t="normal">MAX(N1238:N1240)</f>
        <v>159.599880680123</v>
      </c>
      <c r="P1238" s="71">
        <f t="normal">IF(A1238=0,"",(O1238-O1239)/O1239)</f>
        <v>0.171343001261034</v>
      </c>
      <c r="Q1238" s="97">
        <v>145.238540320175</v>
      </c>
      <c r="R1238" s="71">
        <f t="normal">IF(Q1238="-","-",Q1238/M1238)</f>
        <v>0.562941380506417</v>
      </c>
      <c r="S1238" s="103">
        <v>23.09</v>
      </c>
      <c r="T1238" s="104">
        <f t="normal">AVERAGE(S1238:S1240)*10</f>
        <v>232.233333333333</v>
      </c>
      <c r="U1238" s="103">
        <f t="normal">((LARGE(S1238:S1240,1))-(SMALL(S1238:S1240,1)))/(((LARGE(S1238:S1240,1))+(SMALL(S1238:S1240,1)))/2)*100</f>
        <v>1.33362013336201</v>
      </c>
      <c r="V1238" s="103">
        <f t="shared" si="444"/>
        <v>95.51</v>
      </c>
      <c r="W1238" s="104">
        <f t="normal">AVERAGE(V1238:V1240)*10</f>
        <v>954.4</v>
      </c>
      <c r="X1238" s="103">
        <f t="normal">((LARGE(V1238:V1240,1))-(SMALL(V1238:V1240,1)))/(((LARGE(V1238:V1240,1))+(SMALL(V1238:V1240,1)))/2)*100</f>
        <v>0.387820344845663</v>
      </c>
      <c r="Y1238" s="103">
        <v>4.49</v>
      </c>
      <c r="Z1238" s="97" t="s">
        <v>34</v>
      </c>
      <c r="AA1238" s="25" t="str">
        <f t="normal">IF(Z1238="-","-",AVERAGE(Z1238:Z1240))</f>
        <v>-</v>
      </c>
      <c r="AB1238" s="104" t="s">
        <v>34</v>
      </c>
      <c r="AC1238" s="26" t="str">
        <f t="shared" ref="AC1238" si="446">IF(AB1238="-","-",AVERAGE(AB1238:AB1240))</f>
        <v>-</v>
      </c>
      <c r="AE1238" s="114">
        <v>232.14</v>
      </c>
      <c r="AF1238" s="114">
        <v>148.62</v>
      </c>
      <c r="AG1238" s="135">
        <v>1.0057</v>
      </c>
    </row>
    <row r="1239" spans="1:33">
      <c r="A1239" s="81"/>
      <c r="B1239" s="71" t="s">
        <v>663</v>
      </c>
      <c r="C1239" s="82"/>
      <c r="D1239" s="14"/>
      <c r="E1239" s="14"/>
      <c r="F1239" s="15"/>
      <c r="G1239" s="14"/>
      <c r="H1239" s="14"/>
      <c r="I1239" s="14"/>
      <c r="J1239" s="97">
        <f t="normal">IF(AE1239="-","-",(AE1239/AG1238)*$AI$1)</f>
        <v>252.039375559312</v>
      </c>
      <c r="K1239" s="97">
        <f t="normal">MIN(J1238:J1240)</f>
        <v>249.29024560008</v>
      </c>
      <c r="L1239" s="71"/>
      <c r="M1239" s="97"/>
      <c r="N1239" s="97">
        <f t="normal">IF(AF1239="-","-",(AF1239/AG1238)*$AI$1)</f>
        <v>136.253753604455</v>
      </c>
      <c r="O1239" s="97">
        <f t="normal">MIN(N1238:N1240)</f>
        <v>136.253753604455</v>
      </c>
      <c r="P1239" s="71"/>
      <c r="Q1239" s="97"/>
      <c r="R1239" s="71"/>
      <c r="S1239" s="103">
        <v>23.4</v>
      </c>
      <c r="T1239" s="104"/>
      <c r="U1239" s="103"/>
      <c r="V1239" s="103">
        <f t="shared" si="444"/>
        <v>95.59</v>
      </c>
      <c r="W1239" s="104"/>
      <c r="X1239" s="103"/>
      <c r="Y1239" s="103">
        <v>4.41</v>
      </c>
      <c r="Z1239" s="97" t="s">
        <v>34</v>
      </c>
      <c r="AA1239" s="27"/>
      <c r="AB1239" s="104" t="s">
        <v>34</v>
      </c>
      <c r="AC1239" s="28"/>
      <c r="AE1239" s="114">
        <v>234.7</v>
      </c>
      <c r="AF1239" s="114">
        <v>126.88</v>
      </c>
      <c r="AG1239" s="135"/>
    </row>
    <row r="1240" spans="1:33">
      <c r="A1240" s="83"/>
      <c r="B1240" s="71" t="s">
        <v>663</v>
      </c>
      <c r="C1240" s="84"/>
      <c r="D1240" s="17"/>
      <c r="E1240" s="17"/>
      <c r="F1240" s="18"/>
      <c r="G1240" s="17"/>
      <c r="H1240" s="17"/>
      <c r="I1240" s="17"/>
      <c r="J1240" s="97">
        <f t="normal">IF(AE1240="-","-",(AE1240/AG1238)*$AI$1)</f>
        <v>272.668589042458</v>
      </c>
      <c r="K1240" s="97"/>
      <c r="L1240" s="71"/>
      <c r="M1240" s="97"/>
      <c r="N1240" s="97">
        <f t="normal">IF(AF1240="-","-",(AF1240/AG1238)*$AI$1)</f>
        <v>139.861986675947</v>
      </c>
      <c r="O1240" s="97"/>
      <c r="P1240" s="71"/>
      <c r="Q1240" s="97"/>
      <c r="R1240" s="71"/>
      <c r="S1240" s="103">
        <v>23.18</v>
      </c>
      <c r="T1240" s="104"/>
      <c r="U1240" s="103"/>
      <c r="V1240" s="103">
        <f t="shared" si="444"/>
        <v>95.22</v>
      </c>
      <c r="W1240" s="104"/>
      <c r="X1240" s="103"/>
      <c r="Y1240" s="103">
        <v>4.78</v>
      </c>
      <c r="Z1240" s="97" t="s">
        <v>34</v>
      </c>
      <c r="AA1240" s="29"/>
      <c r="AB1240" s="104" t="s">
        <v>34</v>
      </c>
      <c r="AC1240" s="30"/>
      <c r="AE1240" s="114">
        <v>253.91</v>
      </c>
      <c r="AF1240" s="114">
        <v>130.24</v>
      </c>
      <c r="AG1240" s="135"/>
    </row>
    <row r="1241" spans="1:33" ht="15" customHeight="1">
      <c r="A1241" s="79">
        <v>41736</v>
      </c>
      <c r="B1241" s="71" t="s">
        <v>665</v>
      </c>
      <c r="C1241" s="80" t="s">
        <v>142</v>
      </c>
      <c r="D1241" s="12" t="s">
        <v>41</v>
      </c>
      <c r="E1241" s="12" t="s">
        <v>74</v>
      </c>
      <c r="F1241" s="12" t="s">
        <v>75</v>
      </c>
      <c r="G1241" s="12" t="s">
        <v>34</v>
      </c>
      <c r="H1241" s="12" t="s">
        <v>666</v>
      </c>
      <c r="I1241" s="12" t="s">
        <v>76</v>
      </c>
      <c r="J1241" s="97">
        <f t="normal">IF(AE1241="-","-",(AE1241/AG1241)*$AI$1)</f>
        <v>413.035298796858</v>
      </c>
      <c r="K1241" s="97">
        <f t="normal">MAX(J1241:J1243)</f>
        <v>421.486725663717</v>
      </c>
      <c r="L1241" s="71">
        <f t="normal">IF(A1241=0,"",(K1241-K1242)/K1242)</f>
        <v>0.106384778012685</v>
      </c>
      <c r="M1241" s="97">
        <f t="normal">IF(J1241="-","-",AVERAGE(J1241:J1243))</f>
        <v>405.160186934474</v>
      </c>
      <c r="N1241" s="97">
        <f t="normal">IF(AF1241="-","-",(AF1241/AG1241)*$AI$1)</f>
        <v>240.312618076961</v>
      </c>
      <c r="O1241" s="97">
        <f t="normal">MAX(N1241:N1243)</f>
        <v>277.307745848663</v>
      </c>
      <c r="P1241" s="71">
        <f t="normal">IF(A1241=0,"",(O1241-O1242)/O1242)</f>
        <v>0.153945839663956</v>
      </c>
      <c r="Q1241" s="97">
        <f t="normal">IF(N1241="-","-",AVERAGE(N1241:N1243))</f>
        <v>253.127572834841</v>
      </c>
      <c r="R1241" s="71">
        <f t="normal">IF(Q1241="-","-",Q1241/M1241)</f>
        <v>0.624759245843125</v>
      </c>
      <c r="S1241" s="103">
        <v>1.48</v>
      </c>
      <c r="T1241" s="104">
        <f t="normal">AVERAGE(S1241:S1243)*10</f>
        <v>15.5</v>
      </c>
      <c r="U1241" s="103">
        <f t="normal">((LARGE(S1241:S1243,1))-(SMALL(S1241:S1243,1)))/(((LARGE(S1241:S1243,1))+(SMALL(S1241:S1243,1)))/2)*100</f>
        <v>9.03225806451614</v>
      </c>
      <c r="V1241" s="103">
        <f t="shared" si="444"/>
        <v>78.99</v>
      </c>
      <c r="W1241" s="104">
        <f t="normal">AVERAGE(V1241:V1243)*10</f>
        <v>791.533333333333</v>
      </c>
      <c r="X1241" s="103">
        <f t="normal">((LARGE(V1241:V1243,1))-(SMALL(V1241:V1243,1)))/(((LARGE(V1241:V1243,1))+(SMALL(V1241:V1243,1)))/2)*100</f>
        <v>0.946551397740897</v>
      </c>
      <c r="Y1241" s="103">
        <v>21.01</v>
      </c>
      <c r="Z1241" s="97" t="s">
        <v>34</v>
      </c>
      <c r="AA1241" s="25" t="str">
        <f t="normal">IF(Z1241="-","-",AVERAGE(Z1241:Z1243))</f>
        <v>-</v>
      </c>
      <c r="AB1241" s="104">
        <v>7.11</v>
      </c>
      <c r="AC1241" s="26">
        <f t="shared" ref="AC1241" si="447">IF(AB1241="-","-",AVERAGE(AB1241:AB1243))</f>
        <v>7.10333333333333</v>
      </c>
      <c r="AE1241" s="114">
        <v>384.62</v>
      </c>
      <c r="AF1241" s="114">
        <v>223.78</v>
      </c>
      <c r="AG1241" s="135">
        <v>1.0057</v>
      </c>
    </row>
    <row r="1242" spans="1:33">
      <c r="A1242" s="81"/>
      <c r="B1242" s="71" t="s">
        <v>665</v>
      </c>
      <c r="C1242" s="82"/>
      <c r="D1242" s="14"/>
      <c r="E1242" s="14"/>
      <c r="F1242" s="15"/>
      <c r="G1242" s="14"/>
      <c r="H1242" s="14"/>
      <c r="I1242" s="14"/>
      <c r="J1242" s="97">
        <f t="normal">IF(AE1242="-","-",(AE1242/AG1241)*$AI$1)</f>
        <v>380.958536342846</v>
      </c>
      <c r="K1242" s="97">
        <f t="normal">MIN(J1241:J1243)</f>
        <v>380.958536342846</v>
      </c>
      <c r="L1242" s="71"/>
      <c r="M1242" s="97"/>
      <c r="N1242" s="97">
        <f t="normal">IF(AF1242="-","-",(AF1242/AG1241)*$AI$1)</f>
        <v>241.7623545789</v>
      </c>
      <c r="O1242" s="97">
        <f t="normal">MIN(N1241:N1243)</f>
        <v>240.312618076961</v>
      </c>
      <c r="P1242" s="71"/>
      <c r="Q1242" s="97"/>
      <c r="R1242" s="71"/>
      <c r="S1242" s="103">
        <v>1.55</v>
      </c>
      <c r="T1242" s="104"/>
      <c r="U1242" s="103"/>
      <c r="V1242" s="103">
        <f t="shared" si="444"/>
        <v>78.86</v>
      </c>
      <c r="W1242" s="104"/>
      <c r="X1242" s="103"/>
      <c r="Y1242" s="103">
        <v>21.14</v>
      </c>
      <c r="Z1242" s="97" t="s">
        <v>34</v>
      </c>
      <c r="AA1242" s="27"/>
      <c r="AB1242" s="104">
        <v>7.11</v>
      </c>
      <c r="AC1242" s="28"/>
      <c r="AE1242" s="114">
        <v>354.75</v>
      </c>
      <c r="AF1242" s="114">
        <v>225.13</v>
      </c>
      <c r="AG1242" s="135"/>
    </row>
    <row r="1243" spans="1:33">
      <c r="A1243" s="83"/>
      <c r="B1243" s="71" t="s">
        <v>665</v>
      </c>
      <c r="C1243" s="84"/>
      <c r="D1243" s="17"/>
      <c r="E1243" s="17"/>
      <c r="F1243" s="18"/>
      <c r="G1243" s="17"/>
      <c r="H1243" s="17"/>
      <c r="I1243" s="17"/>
      <c r="J1243" s="97">
        <f t="normal">IF(AE1243="-","-",(AE1243/AG1241)*$AI$1)</f>
        <v>421.486725663717</v>
      </c>
      <c r="K1243" s="97"/>
      <c r="L1243" s="71"/>
      <c r="M1243" s="97"/>
      <c r="N1243" s="97">
        <f t="normal">IF(AF1243="-","-",(AF1243/AG1241)*$AI$1)</f>
        <v>277.307745848663</v>
      </c>
      <c r="O1243" s="97"/>
      <c r="P1243" s="71"/>
      <c r="Q1243" s="97"/>
      <c r="R1243" s="71"/>
      <c r="S1243" s="103">
        <v>1.62</v>
      </c>
      <c r="T1243" s="104"/>
      <c r="U1243" s="103"/>
      <c r="V1243" s="103">
        <f t="shared" si="444"/>
        <v>79.61</v>
      </c>
      <c r="W1243" s="104"/>
      <c r="X1243" s="103"/>
      <c r="Y1243" s="103">
        <v>20.39</v>
      </c>
      <c r="Z1243" s="97" t="s">
        <v>34</v>
      </c>
      <c r="AA1243" s="29"/>
      <c r="AB1243" s="104">
        <v>7.09</v>
      </c>
      <c r="AC1243" s="30"/>
      <c r="AE1243" s="114">
        <v>392.49</v>
      </c>
      <c r="AF1243" s="114">
        <v>258.23</v>
      </c>
      <c r="AG1243" s="135"/>
    </row>
    <row r="1244" spans="1:33">
      <c r="A1244" s="79">
        <v>41736</v>
      </c>
      <c r="B1244" s="71" t="s">
        <v>667</v>
      </c>
      <c r="C1244" s="80" t="s">
        <v>657</v>
      </c>
      <c r="D1244" s="12" t="s">
        <v>41</v>
      </c>
      <c r="E1244" s="12" t="s">
        <v>74</v>
      </c>
      <c r="F1244" s="12" t="s">
        <v>75</v>
      </c>
      <c r="G1244" s="12" t="s">
        <v>89</v>
      </c>
      <c r="H1244" s="12" t="s">
        <v>34</v>
      </c>
      <c r="I1244" s="12" t="s">
        <v>76</v>
      </c>
      <c r="J1244" s="97">
        <f t="normal">IF(AE1244="-","-",(AE1244/AG1244)*$AI$1)</f>
        <v>115.049145073083</v>
      </c>
      <c r="K1244" s="97">
        <f t="normal">MAX(J1244:J1246)</f>
        <v>115.049145073083</v>
      </c>
      <c r="L1244" s="71">
        <f t="normal">IF(A1244=0,"",(K1244-K1245)/K1245)</f>
        <v>0.0164477161233373</v>
      </c>
      <c r="M1244" s="97">
        <f t="normal">IF(J1244="-","-",AVERAGE(J1244:J1246))</f>
        <v>114.118307387889</v>
      </c>
      <c r="N1244" s="97" t="str">
        <f t="normal">IF(AF1244="-","-",(AF1244/AG1244)*$AI$1)</f>
        <v>-</v>
      </c>
      <c r="O1244" s="97">
        <f t="normal">MAX(N1244:N1246)</f>
        <v>0</v>
      </c>
      <c r="P1244" s="71" t="e">
        <v>#DIV/0!</v>
      </c>
      <c r="Q1244" s="97" t="str">
        <f t="normal">IF(N1246="-","-",AVERAGE(N1244:N1246))</f>
        <v>-</v>
      </c>
      <c r="R1244" s="71" t="str">
        <f t="normal">IF(Q1244="-","-",Q1244/M1244)</f>
        <v>-</v>
      </c>
      <c r="S1244" s="103">
        <v>4.35</v>
      </c>
      <c r="T1244" s="104">
        <f t="normal">AVERAGE(S1244:S1246)*10</f>
        <v>43.4</v>
      </c>
      <c r="U1244" s="103">
        <f t="normal">((LARGE(S1244:S1246,1))-(SMALL(S1244:S1246,1)))/(((LARGE(S1244:S1246,1))+(SMALL(S1244:S1246,1)))/2)*100</f>
        <v>0.460829493087548</v>
      </c>
      <c r="V1244" s="103">
        <f t="shared" si="444"/>
        <v>66.51</v>
      </c>
      <c r="W1244" s="104">
        <f t="normal">AVERAGE(V1244:V1246)*10</f>
        <v>662.25</v>
      </c>
      <c r="X1244" s="103">
        <f t="normal">((LARGE(V1244:V1246,1))-(SMALL(V1244:V1246,1)))/(((LARGE(V1244:V1246,1))+(SMALL(V1244:V1246,1)))/2)*100</f>
        <v>0.860702151755369</v>
      </c>
      <c r="Y1244" s="103">
        <v>33.49</v>
      </c>
      <c r="Z1244" s="129" t="s">
        <v>34</v>
      </c>
      <c r="AA1244" s="25" t="str">
        <f t="normal">IF(Z1244="-","-",AVERAGE(Z1244:Z1246))</f>
        <v>-</v>
      </c>
      <c r="AB1244" s="104" t="s">
        <v>34</v>
      </c>
      <c r="AC1244" s="26" t="str">
        <f t="shared" ref="AC1244" si="448">IF(AB1244="-","-",AVERAGE(AB1244:AB1246))</f>
        <v>-</v>
      </c>
      <c r="AE1244" s="114">
        <v>107.13419</v>
      </c>
      <c r="AF1244" s="114" t="s">
        <v>34</v>
      </c>
      <c r="AG1244" s="135">
        <v>1.0057</v>
      </c>
    </row>
    <row r="1245" spans="1:33">
      <c r="A1245" s="81"/>
      <c r="B1245" s="71" t="s">
        <v>667</v>
      </c>
      <c r="C1245" s="82"/>
      <c r="D1245" s="14"/>
      <c r="E1245" s="14"/>
      <c r="F1245" s="15"/>
      <c r="G1245" s="14"/>
      <c r="H1245" s="14"/>
      <c r="I1245" s="14"/>
      <c r="J1245" s="97">
        <f t="normal">IF(AE1245="-","-",(AE1245/AG1244)*$AI$1)</f>
        <v>113.187469702695</v>
      </c>
      <c r="K1245" s="97">
        <f t="normal">MIN(J1244:J1246)</f>
        <v>113.187469702695</v>
      </c>
      <c r="L1245" s="71"/>
      <c r="M1245" s="97"/>
      <c r="N1245" s="97" t="str">
        <f t="normal">IF(AF1245="-","-",(AF1245/AG1244)*$AI$1)</f>
        <v>-</v>
      </c>
      <c r="O1245" s="97">
        <f t="normal">MIN(N1244:N1246)</f>
        <v>0</v>
      </c>
      <c r="P1245" s="71"/>
      <c r="Q1245" s="97"/>
      <c r="R1245" s="71"/>
      <c r="S1245" s="103">
        <v>4.33</v>
      </c>
      <c r="T1245" s="104"/>
      <c r="U1245" s="103"/>
      <c r="V1245" s="103">
        <f t="shared" si="444"/>
        <v>65.94</v>
      </c>
      <c r="W1245" s="104"/>
      <c r="X1245" s="103"/>
      <c r="Y1245" s="103">
        <v>34.06</v>
      </c>
      <c r="Z1245" s="129" t="s">
        <v>34</v>
      </c>
      <c r="AA1245" s="27"/>
      <c r="AB1245" s="104" t="s">
        <v>34</v>
      </c>
      <c r="AC1245" s="28"/>
      <c r="AE1245" s="114">
        <v>105.400591</v>
      </c>
      <c r="AF1245" s="114" t="s">
        <v>34</v>
      </c>
      <c r="AG1245" s="135"/>
    </row>
    <row r="1246" spans="1:33">
      <c r="A1246" s="83"/>
      <c r="B1246" s="71" t="s">
        <v>667</v>
      </c>
      <c r="C1246" s="84"/>
      <c r="D1246" s="17"/>
      <c r="E1246" s="17"/>
      <c r="F1246" s="18"/>
      <c r="G1246" s="17"/>
      <c r="H1246" s="17"/>
      <c r="I1246" s="17"/>
      <c r="J1246" s="97" t="str">
        <f t="normal">IF(AE1246="-","-",(AE1246/AG1244)*$AI$1)</f>
        <v>-</v>
      </c>
      <c r="K1246" s="97"/>
      <c r="L1246" s="71"/>
      <c r="M1246" s="97"/>
      <c r="N1246" s="97" t="str">
        <f t="normal">IF(AF1246="-","-",(AF1246/AG1244)*$AI$1)</f>
        <v>-</v>
      </c>
      <c r="O1246" s="97"/>
      <c r="P1246" s="71"/>
      <c r="Q1246" s="97"/>
      <c r="R1246" s="71"/>
      <c r="S1246" s="103" t="s">
        <v>34</v>
      </c>
      <c r="T1246" s="104"/>
      <c r="U1246" s="103"/>
      <c r="V1246" s="103" t="s">
        <v>34</v>
      </c>
      <c r="W1246" s="104"/>
      <c r="X1246" s="103"/>
      <c r="Y1246" s="103" t="s">
        <v>34</v>
      </c>
      <c r="Z1246" s="129" t="s">
        <v>34</v>
      </c>
      <c r="AA1246" s="29"/>
      <c r="AB1246" s="104" t="s">
        <v>34</v>
      </c>
      <c r="AC1246" s="30"/>
      <c r="AE1246" s="114" t="s">
        <v>34</v>
      </c>
      <c r="AF1246" s="114" t="s">
        <v>34</v>
      </c>
      <c r="AG1246" s="135"/>
    </row>
    <row r="1247" spans="1:33">
      <c r="A1247" s="85">
        <v>41736</v>
      </c>
      <c r="B1247" s="74" t="s">
        <v>668</v>
      </c>
      <c r="C1247" s="86" t="s">
        <v>657</v>
      </c>
      <c r="D1247" s="87" t="s">
        <v>100</v>
      </c>
      <c r="E1247" s="87" t="s">
        <v>101</v>
      </c>
      <c r="F1247" s="9" t="s">
        <v>248</v>
      </c>
      <c r="G1247" s="9" t="s">
        <v>399</v>
      </c>
      <c r="H1247" s="87" t="s">
        <v>34</v>
      </c>
      <c r="I1247" s="87" t="s">
        <v>669</v>
      </c>
      <c r="J1247" s="98">
        <f t="normal">IF(AE1247="-","-",(AE1247/AG1247)*$AI$1)</f>
        <v>386.499751416924</v>
      </c>
      <c r="K1247" s="98">
        <f t="normal">MAX(J1247:J1249)</f>
        <v>399.686984190116</v>
      </c>
      <c r="L1247" s="74">
        <f t="normal">IF(A1247=0,"",(K1247-K1248)/K1248)</f>
        <v>0.0341196410213665</v>
      </c>
      <c r="M1247" s="98">
        <f t="normal">IF(J1247="-","-",AVERAGE(J1247:J1249))</f>
        <v>392.13403599483</v>
      </c>
      <c r="N1247" s="98">
        <f t="normal">IF(AF1247="-","-",(AF1247/AG1247)*$AI$1)</f>
        <v>277.69434224918</v>
      </c>
      <c r="O1247" s="98">
        <f t="normal">MAX(N1247:N1249)</f>
        <v>277.69434224918</v>
      </c>
      <c r="P1247" s="74">
        <f t="normal">IF(A1247=0,"",(O1247-O1248)/O1248)</f>
        <v>0.0297057300999481</v>
      </c>
      <c r="Q1247" s="98">
        <f t="normal">IF(N1247="-","-",AVERAGE(N1247:N1249))</f>
        <v>272.783136124093</v>
      </c>
      <c r="R1247" s="74">
        <f t="normal">IF(Q1247="-","-",Q1247/M1247)</f>
        <v>0.695637488931691</v>
      </c>
      <c r="S1247" s="105">
        <v>5.94</v>
      </c>
      <c r="T1247" s="106">
        <f t="normal">AVERAGE(S1247:S1249)*10</f>
        <v>59.4</v>
      </c>
      <c r="U1247" s="105">
        <f t="normal">((LARGE(S1247:S1249,1))-(SMALL(S1247:S1249,1)))/(((LARGE(S1247:S1249,1))+(SMALL(S1247:S1249,1)))/2)*100</f>
        <v>0</v>
      </c>
      <c r="V1247" s="105">
        <f t="normal">100-Y1247</f>
        <v>27.84</v>
      </c>
      <c r="W1247" s="106">
        <f t="normal">AVERAGE(V1247:V1249)*10</f>
        <v>278.4</v>
      </c>
      <c r="X1247" s="105">
        <f t="normal">((LARGE(V1247:V1249,1))-(SMALL(V1247:V1249,1)))/(((LARGE(V1247:V1249,1))+(SMALL(V1247:V1249,1)))/2)*100</f>
        <v>0</v>
      </c>
      <c r="Y1247" s="105">
        <v>72.16</v>
      </c>
      <c r="Z1247" s="105" t="s">
        <v>34</v>
      </c>
      <c r="AA1247" s="123" t="str">
        <f t="normal">IF(Z1247="-","-",AVERAGE(Z1247:Z1249))</f>
        <v>-</v>
      </c>
      <c r="AB1247" s="106" t="s">
        <v>34</v>
      </c>
      <c r="AC1247" s="124" t="str">
        <f t="shared" ref="AC1247" si="449">IF(AB1247="-","-",AVERAGE(AB1247:AB1249))</f>
        <v>-</v>
      </c>
      <c r="AE1247" s="114">
        <v>359.91</v>
      </c>
      <c r="AF1247" s="114">
        <v>258.59</v>
      </c>
      <c r="AG1247" s="135">
        <v>1.0057</v>
      </c>
    </row>
    <row r="1248" spans="1:33">
      <c r="A1248" s="88"/>
      <c r="B1248" s="74" t="s">
        <v>668</v>
      </c>
      <c r="C1248" s="89"/>
      <c r="D1248" s="15"/>
      <c r="E1248" s="15"/>
      <c r="F1248" s="9"/>
      <c r="G1248" s="9"/>
      <c r="H1248" s="15"/>
      <c r="I1248" s="15"/>
      <c r="J1248" s="98">
        <f t="normal">IF(AE1248="-","-",(AE1248/AG1247)*$AI$1)</f>
        <v>390.215372377449</v>
      </c>
      <c r="K1248" s="98">
        <f t="normal">MIN(J1247:J1249)</f>
        <v>386.499751416924</v>
      </c>
      <c r="L1248" s="74"/>
      <c r="M1248" s="98"/>
      <c r="N1248" s="98">
        <f t="normal">IF(AF1248="-","-",(AF1248/AG1247)*$AI$1)</f>
        <v>269.683205727354</v>
      </c>
      <c r="O1248" s="98">
        <f t="normal">MIN(N1247:N1249)</f>
        <v>269.683205727354</v>
      </c>
      <c r="P1248" s="74"/>
      <c r="Q1248" s="98"/>
      <c r="R1248" s="74"/>
      <c r="S1248" s="105" t="s">
        <v>34</v>
      </c>
      <c r="T1248" s="106"/>
      <c r="U1248" s="105"/>
      <c r="V1248" s="105" t="s">
        <v>34</v>
      </c>
      <c r="W1248" s="106"/>
      <c r="X1248" s="105"/>
      <c r="Y1248" s="105" t="s">
        <v>34</v>
      </c>
      <c r="Z1248" s="105" t="s">
        <v>34</v>
      </c>
      <c r="AA1248" s="125"/>
      <c r="AB1248" s="106" t="s">
        <v>34</v>
      </c>
      <c r="AC1248" s="126"/>
      <c r="AE1248" s="114">
        <v>363.37</v>
      </c>
      <c r="AF1248" s="114">
        <v>251.13</v>
      </c>
      <c r="AG1248" s="135"/>
    </row>
    <row r="1249" spans="1:33">
      <c r="A1249" s="90"/>
      <c r="B1249" s="74" t="s">
        <v>668</v>
      </c>
      <c r="C1249" s="91"/>
      <c r="D1249" s="18"/>
      <c r="E1249" s="18"/>
      <c r="F1249" s="9"/>
      <c r="G1249" s="9"/>
      <c r="H1249" s="18"/>
      <c r="I1249" s="18"/>
      <c r="J1249" s="98">
        <f t="normal">IF(AE1249="-","-",(AE1249/AG1247)*$AI$1)</f>
        <v>399.686984190116</v>
      </c>
      <c r="K1249" s="98"/>
      <c r="L1249" s="74"/>
      <c r="M1249" s="98"/>
      <c r="N1249" s="98">
        <f t="normal">IF(AF1249="-","-",(AF1249/AG1247)*$AI$1)</f>
        <v>270.971860395744</v>
      </c>
      <c r="O1249" s="98"/>
      <c r="P1249" s="74"/>
      <c r="Q1249" s="98"/>
      <c r="R1249" s="74"/>
      <c r="S1249" s="105" t="s">
        <v>34</v>
      </c>
      <c r="T1249" s="106"/>
      <c r="U1249" s="105"/>
      <c r="V1249" s="105" t="s">
        <v>34</v>
      </c>
      <c r="W1249" s="106"/>
      <c r="X1249" s="105"/>
      <c r="Y1249" s="105" t="s">
        <v>34</v>
      </c>
      <c r="Z1249" s="105" t="s">
        <v>34</v>
      </c>
      <c r="AA1249" s="127"/>
      <c r="AB1249" s="106" t="s">
        <v>34</v>
      </c>
      <c r="AC1249" s="128"/>
      <c r="AE1249" s="114">
        <v>372.19</v>
      </c>
      <c r="AF1249" s="114">
        <v>252.33</v>
      </c>
      <c r="AG1249" s="135"/>
    </row>
    <row r="1250" spans="1:33">
      <c r="A1250" s="85">
        <v>41736</v>
      </c>
      <c r="B1250" s="74" t="s">
        <v>670</v>
      </c>
      <c r="C1250" s="86" t="s">
        <v>657</v>
      </c>
      <c r="D1250" s="87" t="s">
        <v>100</v>
      </c>
      <c r="E1250" s="87" t="s">
        <v>101</v>
      </c>
      <c r="F1250" s="87" t="s">
        <v>248</v>
      </c>
      <c r="G1250" s="87" t="s">
        <v>399</v>
      </c>
      <c r="H1250" s="87" t="s">
        <v>34</v>
      </c>
      <c r="I1250" s="87" t="s">
        <v>671</v>
      </c>
      <c r="J1250" s="98" t="str">
        <f t="normal">IF(AE1250="-","-",(AE1250/AG1250)*$AI$1)</f>
        <v>-</v>
      </c>
      <c r="K1250" s="98">
        <f t="normal">MAX(J1250:J1252)</f>
        <v>533.782241225017</v>
      </c>
      <c r="L1250" s="74">
        <f t="normal">IF(A1250=0,"",(K1250-K1251)/K1251)</f>
        <v>0.151428108133151</v>
      </c>
      <c r="M1250" s="98" t="str">
        <f t="normal">IF(J1250="-","-",AVERAGE(J1250:J1252))</f>
        <v>-</v>
      </c>
      <c r="N1250" s="98" t="str">
        <f t="normal">IF(AF1250="-","-",(AF1250/AG1250)*$AI$1)</f>
        <v>-</v>
      </c>
      <c r="O1250" s="98">
        <f t="normal">MAX(N1250:N1252)</f>
        <v>369.44655463856</v>
      </c>
      <c r="P1250" s="74">
        <f t="normal">IF(A1250=0,"",(O1250-O1251)/O1251)</f>
        <v>0.156908901368665</v>
      </c>
      <c r="Q1250" s="98" t="str">
        <f t="normal">IF(N1250="-","-",AVERAGE(N1250:N1252))</f>
        <v>-</v>
      </c>
      <c r="R1250" s="74" t="str">
        <f t="normal">IF(Q1250="-","-",Q1250/M1250)</f>
        <v>-</v>
      </c>
      <c r="S1250" s="105">
        <f t="normal">56.2/10</f>
        <v>5.62</v>
      </c>
      <c r="T1250" s="106">
        <f t="normal">AVERAGE(S1250:S1252)*10</f>
        <v>56.2</v>
      </c>
      <c r="U1250" s="105">
        <f t="normal">((LARGE(S1250:S1252,1))-(SMALL(S1250:S1252,1)))/(((LARGE(S1250:S1252,1))+(SMALL(S1250:S1252,1)))/2)*100</f>
        <v>0</v>
      </c>
      <c r="V1250" s="105">
        <f t="normal">100-Y1250</f>
        <v>71.46</v>
      </c>
      <c r="W1250" s="106">
        <f t="normal">AVERAGE(V1250:V1252)*10</f>
        <v>714.6</v>
      </c>
      <c r="X1250" s="105">
        <f t="normal">((LARGE(V1250:V1252,1))-(SMALL(V1250:V1252,1)))/(((LARGE(V1250:V1252,1))+(SMALL(V1250:V1252,1)))/2)*100</f>
        <v>0</v>
      </c>
      <c r="Y1250" s="105">
        <f t="normal">285.4/10</f>
        <v>28.54</v>
      </c>
      <c r="Z1250" s="74" t="s">
        <v>34</v>
      </c>
      <c r="AA1250" s="123" t="str">
        <f t="normal">IF(Z1250="-","-",AVERAGE(Z1250:Z1252))</f>
        <v>-</v>
      </c>
      <c r="AB1250" s="106">
        <v>6.99</v>
      </c>
      <c r="AC1250" s="124">
        <f t="shared" ref="AC1250" si="450">IF(AB1250="-","-",AVERAGE(AB1250:AB1252))</f>
        <v>6.99</v>
      </c>
      <c r="AE1250" s="114" t="s">
        <v>34</v>
      </c>
      <c r="AF1250" s="114" t="s">
        <v>34</v>
      </c>
      <c r="AG1250" s="135">
        <v>1.0057</v>
      </c>
    </row>
    <row r="1251" spans="1:33">
      <c r="A1251" s="88"/>
      <c r="B1251" s="74" t="s">
        <v>670</v>
      </c>
      <c r="C1251" s="89"/>
      <c r="D1251" s="15"/>
      <c r="E1251" s="15"/>
      <c r="F1251" s="15"/>
      <c r="G1251" s="15"/>
      <c r="H1251" s="15"/>
      <c r="I1251" s="15"/>
      <c r="J1251" s="98">
        <f t="normal">IF(AE1251="-","-",(AE1251/AG1250)*$AI$1)</f>
        <v>533.782241225017</v>
      </c>
      <c r="K1251" s="98">
        <f t="normal">MIN(J1250:J1252)</f>
        <v>463.582778164463</v>
      </c>
      <c r="L1251" s="74"/>
      <c r="M1251" s="98"/>
      <c r="N1251" s="98">
        <f t="normal">IF(AF1251="-","-",(AF1251/AG1250)*$AI$1)</f>
        <v>369.44655463856</v>
      </c>
      <c r="O1251" s="98">
        <f t="normal">MIN(N1250:N1252)</f>
        <v>319.339365615989</v>
      </c>
      <c r="P1251" s="74"/>
      <c r="Q1251" s="98"/>
      <c r="R1251" s="74"/>
      <c r="S1251" s="105" t="s">
        <v>34</v>
      </c>
      <c r="T1251" s="106"/>
      <c r="U1251" s="105"/>
      <c r="V1251" s="105" t="s">
        <v>34</v>
      </c>
      <c r="W1251" s="106"/>
      <c r="X1251" s="105"/>
      <c r="Y1251" s="105" t="s">
        <v>34</v>
      </c>
      <c r="Z1251" s="74" t="s">
        <v>34</v>
      </c>
      <c r="AA1251" s="125"/>
      <c r="AB1251" s="106" t="s">
        <v>34</v>
      </c>
      <c r="AC1251" s="126"/>
      <c r="AE1251" s="114">
        <v>497.06</v>
      </c>
      <c r="AF1251" s="114">
        <v>344.03</v>
      </c>
      <c r="AG1251" s="135"/>
    </row>
    <row r="1252" spans="1:33">
      <c r="A1252" s="90"/>
      <c r="B1252" s="74" t="s">
        <v>670</v>
      </c>
      <c r="C1252" s="91"/>
      <c r="D1252" s="18"/>
      <c r="E1252" s="18"/>
      <c r="F1252" s="18"/>
      <c r="G1252" s="18"/>
      <c r="H1252" s="18"/>
      <c r="I1252" s="18"/>
      <c r="J1252" s="98">
        <f t="normal">IF(AE1252="-","-",(AE1252/AG1250)*$AI$1)</f>
        <v>463.582778164463</v>
      </c>
      <c r="K1252" s="98"/>
      <c r="L1252" s="74"/>
      <c r="M1252" s="98"/>
      <c r="N1252" s="98">
        <f t="normal">IF(AF1252="-","-",(AF1252/AG1250)*$AI$1)</f>
        <v>319.339365615989</v>
      </c>
      <c r="O1252" s="98"/>
      <c r="P1252" s="74"/>
      <c r="Q1252" s="98"/>
      <c r="R1252" s="74"/>
      <c r="S1252" s="105" t="s">
        <v>34</v>
      </c>
      <c r="T1252" s="106"/>
      <c r="U1252" s="105"/>
      <c r="V1252" s="105" t="s">
        <v>34</v>
      </c>
      <c r="W1252" s="106"/>
      <c r="X1252" s="105"/>
      <c r="Y1252" s="105" t="s">
        <v>34</v>
      </c>
      <c r="Z1252" s="74" t="s">
        <v>34</v>
      </c>
      <c r="AA1252" s="127"/>
      <c r="AB1252" s="106" t="s">
        <v>34</v>
      </c>
      <c r="AC1252" s="128"/>
      <c r="AE1252" s="114">
        <v>431.69</v>
      </c>
      <c r="AF1252" s="114">
        <v>297.37</v>
      </c>
      <c r="AG1252" s="135"/>
    </row>
    <row r="1253" spans="1:33" ht="15" customHeight="1">
      <c r="A1253" s="85">
        <v>41736</v>
      </c>
      <c r="B1253" s="74" t="s">
        <v>672</v>
      </c>
      <c r="C1253" s="86" t="s">
        <v>657</v>
      </c>
      <c r="D1253" s="87" t="s">
        <v>41</v>
      </c>
      <c r="E1253" s="87" t="s">
        <v>80</v>
      </c>
      <c r="F1253" s="87" t="s">
        <v>648</v>
      </c>
      <c r="G1253" s="9" t="s">
        <v>349</v>
      </c>
      <c r="H1253" s="87" t="s">
        <v>34</v>
      </c>
      <c r="I1253" s="9" t="s">
        <v>673</v>
      </c>
      <c r="J1253" s="98">
        <f t="normal">IF(AE1253="-","-",(AE1253/AG1253)*$AI$1)</f>
        <v>188.895296808193</v>
      </c>
      <c r="K1253" s="98">
        <f t="normal">MAX(J1253:J1255)</f>
        <v>188.895296808193</v>
      </c>
      <c r="L1253" s="74">
        <f t="normal">IF(A1253=0,"",(K1253-K1254)/K1254)</f>
        <v>0.295477979083812</v>
      </c>
      <c r="M1253" s="98">
        <f t="normal">IF(J1253="-","-",AVERAGE(J1253:J1255))</f>
        <v>167.353286268271</v>
      </c>
      <c r="N1253" s="98">
        <f t="normal">IF(AF1253="-","-",(AF1253/AG1253)*$AI$1)</f>
        <v>126.814358158497</v>
      </c>
      <c r="O1253" s="98">
        <f t="normal">MAX(N1253:N1255)</f>
        <v>126.814358158497</v>
      </c>
      <c r="P1253" s="74">
        <f t="normal">IF(A1253=0,"",(O1253-O1254)/O1254)</f>
        <v>0.249894157493649</v>
      </c>
      <c r="Q1253" s="98">
        <f t="normal">IF(N1253="-","-",AVERAGE(N1253:N1255))</f>
        <v>114.137217858208</v>
      </c>
      <c r="R1253" s="74">
        <f t="normal">IF(Q1253="-","-",Q1253/M1253)</f>
        <v>0.682013603696099</v>
      </c>
      <c r="S1253" s="105">
        <f t="normal">56/10</f>
        <v>5.6</v>
      </c>
      <c r="T1253" s="106">
        <f t="normal">AVERAGE(S1253:S1255)*10</f>
        <v>56</v>
      </c>
      <c r="U1253" s="105">
        <f t="normal">((LARGE(S1253:S1255,1))-(SMALL(S1253:S1255,1)))/(((LARGE(S1253:S1255,1))+(SMALL(S1253:S1255,1)))/2)*100</f>
        <v>0</v>
      </c>
      <c r="V1253" s="105">
        <f t="normal">100-Y1253</f>
        <v>71.48</v>
      </c>
      <c r="W1253" s="106">
        <f t="normal">AVERAGE(V1253:V1255)*10</f>
        <v>714.8</v>
      </c>
      <c r="X1253" s="105">
        <f t="normal">((LARGE(V1253:V1255,1))-(SMALL(V1253:V1255,1)))/(((LARGE(V1253:V1255,1))+(SMALL(V1253:V1255,1)))/2)*100</f>
        <v>0</v>
      </c>
      <c r="Y1253" s="105">
        <f t="normal">285.2/10</f>
        <v>28.52</v>
      </c>
      <c r="Z1253" s="74" t="s">
        <v>34</v>
      </c>
      <c r="AA1253" s="115" t="str">
        <f t="normal">IF(Z1253="-","-",AVERAGE(Z1253:Z1255))</f>
        <v>-</v>
      </c>
      <c r="AB1253" s="106">
        <v>7.13</v>
      </c>
      <c r="AC1253" s="116">
        <f t="shared" ref="AC1253" si="451">IF(AB1253="-","-",AVERAGE(AB1253:AB1255))</f>
        <v>7.13</v>
      </c>
      <c r="AE1253" s="114">
        <v>175.9</v>
      </c>
      <c r="AF1253" s="114">
        <v>118.09</v>
      </c>
      <c r="AG1253" s="135">
        <v>1.0057</v>
      </c>
    </row>
    <row r="1254" spans="1:33" ht="15" customHeight="1">
      <c r="A1254" s="88"/>
      <c r="B1254" s="74" t="s">
        <v>672</v>
      </c>
      <c r="C1254" s="89"/>
      <c r="D1254" s="15"/>
      <c r="E1254" s="15"/>
      <c r="F1254" s="15"/>
      <c r="G1254" s="9"/>
      <c r="H1254" s="15"/>
      <c r="I1254" s="9"/>
      <c r="J1254" s="98">
        <f t="normal">IF(AE1254="-","-",(AE1254/AG1253)*$AI$1)</f>
        <v>145.811275728348</v>
      </c>
      <c r="K1254" s="98">
        <f t="normal">MIN(J1253:J1255)</f>
        <v>145.811275728348</v>
      </c>
      <c r="L1254" s="74"/>
      <c r="M1254" s="98"/>
      <c r="N1254" s="98">
        <f t="normal">IF(AF1254="-","-",(AF1254/AG1253)*$AI$1)</f>
        <v>101.46007755792</v>
      </c>
      <c r="O1254" s="98">
        <f t="normal">MIN(N1253:N1255)</f>
        <v>101.46007755792</v>
      </c>
      <c r="P1254" s="74"/>
      <c r="Q1254" s="98"/>
      <c r="R1254" s="74"/>
      <c r="S1254" s="105" t="s">
        <v>34</v>
      </c>
      <c r="T1254" s="106"/>
      <c r="U1254" s="105"/>
      <c r="V1254" s="105" t="s">
        <v>34</v>
      </c>
      <c r="W1254" s="106"/>
      <c r="X1254" s="105"/>
      <c r="Y1254" s="105" t="s">
        <v>34</v>
      </c>
      <c r="Z1254" s="74" t="s">
        <v>34</v>
      </c>
      <c r="AA1254" s="115"/>
      <c r="AB1254" s="106" t="s">
        <v>34</v>
      </c>
      <c r="AC1254" s="116"/>
      <c r="AE1254" s="114">
        <v>135.78</v>
      </c>
      <c r="AF1254" s="114">
        <v>94.48</v>
      </c>
      <c r="AG1254" s="135"/>
    </row>
    <row r="1255" spans="1:33" ht="15" customHeight="1">
      <c r="A1255" s="90"/>
      <c r="B1255" s="74" t="s">
        <v>672</v>
      </c>
      <c r="C1255" s="91"/>
      <c r="D1255" s="18"/>
      <c r="E1255" s="18"/>
      <c r="F1255" s="18"/>
      <c r="G1255" s="9"/>
      <c r="H1255" s="18"/>
      <c r="I1255" s="9"/>
      <c r="J1255" s="98" t="str">
        <f t="normal">IF(AE1255="-","-",(AE1255/AG1253)*$AI$1)</f>
        <v>-</v>
      </c>
      <c r="K1255" s="98"/>
      <c r="L1255" s="74"/>
      <c r="M1255" s="98"/>
      <c r="N1255" s="98" t="str">
        <f t="normal">IF(AF1255="-","-",(AF1255/AG1253)*$AI$1)</f>
        <v>-</v>
      </c>
      <c r="O1255" s="98"/>
      <c r="P1255" s="74"/>
      <c r="Q1255" s="98"/>
      <c r="R1255" s="74"/>
      <c r="S1255" s="105" t="s">
        <v>34</v>
      </c>
      <c r="T1255" s="106"/>
      <c r="U1255" s="105"/>
      <c r="V1255" s="105" t="s">
        <v>34</v>
      </c>
      <c r="W1255" s="106"/>
      <c r="X1255" s="105"/>
      <c r="Y1255" s="105" t="s">
        <v>34</v>
      </c>
      <c r="Z1255" s="74" t="s">
        <v>34</v>
      </c>
      <c r="AA1255" s="115"/>
      <c r="AB1255" s="106" t="s">
        <v>34</v>
      </c>
      <c r="AC1255" s="116"/>
      <c r="AE1255" s="114" t="s">
        <v>34</v>
      </c>
      <c r="AF1255" s="114" t="s">
        <v>34</v>
      </c>
      <c r="AG1255" s="135"/>
    </row>
    <row r="1256" spans="1:33">
      <c r="A1256" s="85">
        <v>41736</v>
      </c>
      <c r="B1256" s="74" t="s">
        <v>674</v>
      </c>
      <c r="C1256" s="86" t="s">
        <v>657</v>
      </c>
      <c r="D1256" s="87" t="s">
        <v>41</v>
      </c>
      <c r="E1256" s="87" t="s">
        <v>31</v>
      </c>
      <c r="F1256" s="87" t="s">
        <v>85</v>
      </c>
      <c r="G1256" s="87" t="s">
        <v>145</v>
      </c>
      <c r="H1256" s="87" t="s">
        <v>34</v>
      </c>
      <c r="I1256" s="87" t="s">
        <v>675</v>
      </c>
      <c r="J1256" s="98">
        <f t="normal">IF(AE1256="-","-",(AE1256/AG1256)*$AI$1)</f>
        <v>126.517111703291</v>
      </c>
      <c r="K1256" s="98">
        <f t="normal">MAX(J1256:J1258)</f>
        <v>126.996889649001</v>
      </c>
      <c r="L1256" s="74">
        <f t="normal">IF(A1256=0,"",(K1256-K1257)/K1257)</f>
        <v>0.00379219806119694</v>
      </c>
      <c r="M1256" s="98">
        <f t="normal">IF(J1256="-","-",AVERAGE(J1256:J1258))</f>
        <v>126.757000676146</v>
      </c>
      <c r="N1256" s="98" t="str">
        <f t="normal">IF(AF1256="-","-",(AF1256/AG1256)*$AI$1)</f>
        <v>-</v>
      </c>
      <c r="O1256" s="98">
        <f t="normal">MAX(N1256:N1258)</f>
        <v>0</v>
      </c>
      <c r="P1256" s="74" t="e">
        <v>#DIV/0!</v>
      </c>
      <c r="Q1256" s="98" t="str">
        <f t="normal">IF(N1256="-","-",AVERAGE(N1256:N1258))</f>
        <v>-</v>
      </c>
      <c r="R1256" s="74" t="str">
        <f t="normal">IF(Q1256="-","-",Q1256/M1256)</f>
        <v>-</v>
      </c>
      <c r="S1256" s="105">
        <v>4.35</v>
      </c>
      <c r="T1256" s="106">
        <f t="normal">AVERAGE(S1256:S1258)*10</f>
        <v>43.4</v>
      </c>
      <c r="U1256" s="105">
        <f t="normal">((LARGE(S1256:S1258,1))-(SMALL(S1256:S1258,1)))/(((LARGE(S1256:S1258,1))+(SMALL(S1256:S1258,1)))/2)*100</f>
        <v>0.460829493087548</v>
      </c>
      <c r="V1256" s="105">
        <f t="normal">100-Y1256</f>
        <v>66.51</v>
      </c>
      <c r="W1256" s="106">
        <f t="normal">AVERAGE(V1256:V1258)*10</f>
        <v>662.25</v>
      </c>
      <c r="X1256" s="105">
        <f t="normal">((LARGE(V1256:V1258,1))-(SMALL(V1256:V1258,1)))/(((LARGE(V1256:V1258,1))+(SMALL(V1256:V1258,1)))/2)*100</f>
        <v>0.860702151755369</v>
      </c>
      <c r="Y1256" s="105">
        <v>33.49</v>
      </c>
      <c r="Z1256" s="130" t="s">
        <v>34</v>
      </c>
      <c r="AA1256" s="123" t="str">
        <f t="normal">IF(Z1256="-","-",AVERAGE(Z1256:Z1258))</f>
        <v>-</v>
      </c>
      <c r="AB1256" s="106" t="s">
        <v>34</v>
      </c>
      <c r="AC1256" s="124" t="str">
        <f t="shared" ref="AC1256" si="452">IF(AB1256="-","-",AVERAGE(AB1256:AB1258))</f>
        <v>-</v>
      </c>
      <c r="AE1256" s="114">
        <v>117.813203</v>
      </c>
      <c r="AF1256" s="114" t="s">
        <v>34</v>
      </c>
      <c r="AG1256" s="135">
        <v>1.0057</v>
      </c>
    </row>
    <row r="1257" spans="1:33">
      <c r="A1257" s="88"/>
      <c r="B1257" s="74" t="s">
        <v>674</v>
      </c>
      <c r="C1257" s="89"/>
      <c r="D1257" s="15"/>
      <c r="E1257" s="15"/>
      <c r="F1257" s="15"/>
      <c r="G1257" s="15"/>
      <c r="H1257" s="15"/>
      <c r="I1257" s="15"/>
      <c r="J1257" s="98" t="str">
        <f t="normal">IF(AE1257="-","-",(AE1257/AG1256)*$AI$1)</f>
        <v>-</v>
      </c>
      <c r="K1257" s="98">
        <f t="normal">MIN(J1256:J1258)</f>
        <v>126.517111703291</v>
      </c>
      <c r="L1257" s="74"/>
      <c r="M1257" s="98"/>
      <c r="N1257" s="98" t="str">
        <f t="normal">IF(AF1257="-","-",(AF1257/AG1256)*$AI$1)</f>
        <v>-</v>
      </c>
      <c r="O1257" s="98">
        <f t="normal">MIN(N1256:N1258)</f>
        <v>0</v>
      </c>
      <c r="P1257" s="74"/>
      <c r="Q1257" s="98"/>
      <c r="R1257" s="74"/>
      <c r="S1257" s="105">
        <v>4.33</v>
      </c>
      <c r="T1257" s="106"/>
      <c r="U1257" s="105"/>
      <c r="V1257" s="105">
        <f t="normal">100-Y1257</f>
        <v>65.94</v>
      </c>
      <c r="W1257" s="106"/>
      <c r="X1257" s="105"/>
      <c r="Y1257" s="105">
        <v>34.06</v>
      </c>
      <c r="Z1257" s="130" t="s">
        <v>34</v>
      </c>
      <c r="AA1257" s="125"/>
      <c r="AB1257" s="106" t="s">
        <v>34</v>
      </c>
      <c r="AC1257" s="126"/>
      <c r="AE1257" s="114" t="s">
        <v>34</v>
      </c>
      <c r="AF1257" s="114" t="s">
        <v>34</v>
      </c>
      <c r="AG1257" s="135"/>
    </row>
    <row r="1258" spans="1:33">
      <c r="A1258" s="90"/>
      <c r="B1258" s="74" t="s">
        <v>674</v>
      </c>
      <c r="C1258" s="91"/>
      <c r="D1258" s="18"/>
      <c r="E1258" s="18"/>
      <c r="F1258" s="18"/>
      <c r="G1258" s="18"/>
      <c r="H1258" s="18"/>
      <c r="I1258" s="18"/>
      <c r="J1258" s="98">
        <f t="normal">IF(AE1258="-","-",(AE1258/AG1256)*$AI$1)</f>
        <v>126.996889649001</v>
      </c>
      <c r="K1258" s="98"/>
      <c r="L1258" s="74"/>
      <c r="M1258" s="98"/>
      <c r="N1258" s="98" t="str">
        <f t="normal">IF(AF1258="-","-",(AF1258/AG1256)*$AI$1)</f>
        <v>-</v>
      </c>
      <c r="O1258" s="98"/>
      <c r="P1258" s="74"/>
      <c r="Q1258" s="98"/>
      <c r="R1258" s="74"/>
      <c r="S1258" s="105" t="s">
        <v>34</v>
      </c>
      <c r="T1258" s="106"/>
      <c r="U1258" s="105"/>
      <c r="V1258" s="105" t="s">
        <v>34</v>
      </c>
      <c r="W1258" s="106"/>
      <c r="X1258" s="105"/>
      <c r="Y1258" s="105" t="s">
        <v>34</v>
      </c>
      <c r="Z1258" s="130" t="s">
        <v>34</v>
      </c>
      <c r="AA1258" s="127"/>
      <c r="AB1258" s="106" t="s">
        <v>34</v>
      </c>
      <c r="AC1258" s="128"/>
      <c r="AE1258" s="114">
        <v>118.259974</v>
      </c>
      <c r="AF1258" s="114" t="s">
        <v>34</v>
      </c>
      <c r="AG1258" s="135"/>
    </row>
    <row r="1259" spans="1:33">
      <c r="A1259" s="85">
        <v>41736</v>
      </c>
      <c r="B1259" s="74" t="s">
        <v>676</v>
      </c>
      <c r="C1259" s="86" t="s">
        <v>657</v>
      </c>
      <c r="D1259" s="87" t="s">
        <v>100</v>
      </c>
      <c r="E1259" s="87" t="s">
        <v>101</v>
      </c>
      <c r="F1259" s="87" t="s">
        <v>248</v>
      </c>
      <c r="G1259" s="87" t="s">
        <v>399</v>
      </c>
      <c r="H1259" s="87" t="s">
        <v>34</v>
      </c>
      <c r="I1259" s="87" t="s">
        <v>677</v>
      </c>
      <c r="J1259" s="98">
        <f t="normal">IF(AE1259="-","-",(AE1259/AG1259)*$AI$1)</f>
        <v>349.429452122899</v>
      </c>
      <c r="K1259" s="98">
        <f t="normal">MAX(J1259:J1261)</f>
        <v>396.59421298598</v>
      </c>
      <c r="L1259" s="74">
        <f t="normal">IF(A1259=0,"",(K1259-K1260)/K1260)</f>
        <v>0.134976489750761</v>
      </c>
      <c r="M1259" s="98">
        <f t="normal">IF(J1259="-","-",AVERAGE(J1259:J1261))</f>
        <v>369.800934672368</v>
      </c>
      <c r="N1259" s="98">
        <f t="normal">IF(AF1259="-","-",(AF1259/AG1259)*$AI$1)</f>
        <v>242.449637068708</v>
      </c>
      <c r="O1259" s="98">
        <f t="normal">MAX(N1259:N1261)</f>
        <v>261.543203738689</v>
      </c>
      <c r="P1259" s="74">
        <f t="normal">IF(A1259=0,"",(O1259-O1260)/O1260)</f>
        <v>0.0787527129379458</v>
      </c>
      <c r="Q1259" s="98">
        <f t="normal">IF(N1259="-","-",AVERAGE(N1259:N1261))</f>
        <v>250.596798249975</v>
      </c>
      <c r="R1259" s="74">
        <f t="normal">IF(Q1259="-","-",Q1259/M1259)</f>
        <v>0.677653231114725</v>
      </c>
      <c r="S1259" s="105">
        <f t="normal">50.2/10</f>
        <v>5.02</v>
      </c>
      <c r="T1259" s="106">
        <f t="normal">AVERAGE(S1259:S1261)*10</f>
        <v>50.2</v>
      </c>
      <c r="U1259" s="105">
        <f t="normal">((LARGE(S1259:S1261,1))-(SMALL(S1259:S1261,1)))/(((LARGE(S1259:S1261,1))+(SMALL(S1259:S1261,1)))/2)*100</f>
        <v>0</v>
      </c>
      <c r="V1259" s="105">
        <f t="normal">100-Y1259</f>
        <v>70.1</v>
      </c>
      <c r="W1259" s="106">
        <f t="normal">AVERAGE(V1259:V1261)*10</f>
        <v>701</v>
      </c>
      <c r="X1259" s="105">
        <f t="normal">((LARGE(V1259:V1261,1))-(SMALL(V1259:V1261,1)))/(((LARGE(V1259:V1261,1))+(SMALL(V1259:V1261,1)))/2)*100</f>
        <v>0</v>
      </c>
      <c r="Y1259" s="105">
        <f t="normal">299/10</f>
        <v>29.9</v>
      </c>
      <c r="Z1259" s="74" t="s">
        <v>34</v>
      </c>
      <c r="AA1259" s="123" t="str">
        <f t="normal">IF(Z1259="-","-",AVERAGE(Z1259:Z1261))</f>
        <v>-</v>
      </c>
      <c r="AB1259" s="106" t="s">
        <v>34</v>
      </c>
      <c r="AC1259" s="124" t="str">
        <f t="shared" ref="AC1259" si="453">IF(AB1259="-","-",AVERAGE(AB1259:AB1261))</f>
        <v>-</v>
      </c>
      <c r="AE1259" s="114">
        <v>325.39</v>
      </c>
      <c r="AF1259" s="114">
        <v>225.77</v>
      </c>
      <c r="AG1259" s="135">
        <v>1.0057</v>
      </c>
    </row>
    <row r="1260" spans="1:33">
      <c r="A1260" s="88"/>
      <c r="B1260" s="74" t="s">
        <v>676</v>
      </c>
      <c r="C1260" s="89"/>
      <c r="D1260" s="15"/>
      <c r="E1260" s="15"/>
      <c r="F1260" s="15"/>
      <c r="G1260" s="15"/>
      <c r="H1260" s="15"/>
      <c r="I1260" s="15"/>
      <c r="J1260" s="98">
        <f t="normal">IF(AE1260="-","-",(AE1260/AG1259)*$AI$1)</f>
        <v>363.379138908223</v>
      </c>
      <c r="K1260" s="98">
        <f t="normal">MIN(J1259:J1261)</f>
        <v>349.429452122899</v>
      </c>
      <c r="L1260" s="74"/>
      <c r="M1260" s="98"/>
      <c r="N1260" s="98">
        <f t="normal">IF(AF1260="-","-",(AF1260/AG1259)*$AI$1)</f>
        <v>247.797553942528</v>
      </c>
      <c r="O1260" s="98">
        <f t="normal">MIN(N1259:N1261)</f>
        <v>242.449637068708</v>
      </c>
      <c r="P1260" s="74"/>
      <c r="Q1260" s="98"/>
      <c r="R1260" s="74"/>
      <c r="S1260" s="105" t="s">
        <v>34</v>
      </c>
      <c r="T1260" s="106"/>
      <c r="U1260" s="105"/>
      <c r="V1260" s="105" t="s">
        <v>34</v>
      </c>
      <c r="W1260" s="106"/>
      <c r="X1260" s="105"/>
      <c r="Y1260" s="105" t="s">
        <v>34</v>
      </c>
      <c r="Z1260" s="74" t="s">
        <v>34</v>
      </c>
      <c r="AA1260" s="125"/>
      <c r="AB1260" s="106" t="s">
        <v>34</v>
      </c>
      <c r="AC1260" s="126"/>
      <c r="AE1260" s="114">
        <v>338.38</v>
      </c>
      <c r="AF1260" s="114">
        <v>230.75</v>
      </c>
      <c r="AG1260" s="135"/>
    </row>
    <row r="1261" spans="1:33">
      <c r="A1261" s="90"/>
      <c r="B1261" s="74" t="s">
        <v>676</v>
      </c>
      <c r="C1261" s="91"/>
      <c r="D1261" s="18"/>
      <c r="E1261" s="18"/>
      <c r="F1261" s="18"/>
      <c r="G1261" s="18"/>
      <c r="H1261" s="18"/>
      <c r="I1261" s="18"/>
      <c r="J1261" s="98">
        <f t="normal">IF(AE1261="-","-",(AE1261/AG1259)*$AI$1)</f>
        <v>396.59421298598</v>
      </c>
      <c r="K1261" s="98"/>
      <c r="L1261" s="74"/>
      <c r="M1261" s="98"/>
      <c r="N1261" s="98">
        <f t="normal">IF(AF1261="-","-",(AF1261/AG1259)*$AI$1)</f>
        <v>261.543203738689</v>
      </c>
      <c r="O1261" s="98"/>
      <c r="P1261" s="74"/>
      <c r="Q1261" s="98"/>
      <c r="R1261" s="74"/>
      <c r="S1261" s="105" t="s">
        <v>34</v>
      </c>
      <c r="T1261" s="106"/>
      <c r="U1261" s="105"/>
      <c r="V1261" s="105" t="s">
        <v>34</v>
      </c>
      <c r="W1261" s="106"/>
      <c r="X1261" s="105"/>
      <c r="Y1261" s="105" t="s">
        <v>34</v>
      </c>
      <c r="Z1261" s="74" t="s">
        <v>34</v>
      </c>
      <c r="AA1261" s="127"/>
      <c r="AB1261" s="106" t="s">
        <v>34</v>
      </c>
      <c r="AC1261" s="128"/>
      <c r="AE1261" s="114">
        <v>369.31</v>
      </c>
      <c r="AF1261" s="114">
        <v>243.55</v>
      </c>
      <c r="AG1261" s="135"/>
    </row>
    <row r="1262" spans="1:33">
      <c r="A1262" s="85">
        <v>41736</v>
      </c>
      <c r="B1262" s="74" t="s">
        <v>678</v>
      </c>
      <c r="C1262" s="86" t="s">
        <v>657</v>
      </c>
      <c r="D1262" s="87" t="s">
        <v>100</v>
      </c>
      <c r="E1262" s="87" t="s">
        <v>101</v>
      </c>
      <c r="F1262" s="87" t="s">
        <v>248</v>
      </c>
      <c r="G1262" s="87" t="s">
        <v>399</v>
      </c>
      <c r="H1262" s="87" t="s">
        <v>34</v>
      </c>
      <c r="I1262" s="87" t="s">
        <v>679</v>
      </c>
      <c r="J1262" s="98">
        <f t="normal">IF(AE1262="-","-",(AE1262/AG1262)*$AI$1)</f>
        <v>435.715620960525</v>
      </c>
      <c r="K1262" s="98">
        <f t="normal">MAX(J1262:J1264)</f>
        <v>448.988764044944</v>
      </c>
      <c r="L1262" s="74">
        <f t="normal">IF(A1262=0,"",(K1262-K1263)/K1263)</f>
        <v>0.080976265577331</v>
      </c>
      <c r="M1262" s="98">
        <f t="normal">IF(J1262="-","-",AVERAGE(J1262:J1264))</f>
        <v>433.35308740181</v>
      </c>
      <c r="N1262" s="98">
        <f t="normal">IF(AF1262="-","-",(AF1262/AG1262)*$AI$1)</f>
        <v>273.710251566073</v>
      </c>
      <c r="O1262" s="98">
        <f t="normal">MAX(N1262:N1264)</f>
        <v>273.710251566073</v>
      </c>
      <c r="P1262" s="74">
        <f t="normal">IF(A1262=0,"",(O1262-O1263)/O1263)</f>
        <v>0.118630678077683</v>
      </c>
      <c r="Q1262" s="98">
        <f t="normal">IF(N1262="-","-",AVERAGE(N1262:N1264))</f>
        <v>263.701700308243</v>
      </c>
      <c r="R1262" s="74">
        <f t="normal">IF(Q1262="-","-",Q1262/M1262)</f>
        <v>0.608514645388313</v>
      </c>
      <c r="S1262" s="105">
        <f t="normal">57.4/10</f>
        <v>5.74</v>
      </c>
      <c r="T1262" s="106">
        <f t="normal">AVERAGE(S1262:S1264)*10</f>
        <v>57.4</v>
      </c>
      <c r="U1262" s="105">
        <f t="normal">((LARGE(S1262:S1264,1))-(SMALL(S1262:S1264,1)))/(((LARGE(S1262:S1264,1))+(SMALL(S1262:S1264,1)))/2)*100</f>
        <v>0</v>
      </c>
      <c r="V1262" s="105">
        <f t="normal">100-Y1262</f>
        <v>72.39</v>
      </c>
      <c r="W1262" s="106">
        <f t="normal">AVERAGE(V1262:V1264)*10</f>
        <v>723.9</v>
      </c>
      <c r="X1262" s="105">
        <f t="normal">((LARGE(V1262:V1264,1))-(SMALL(V1262:V1264,1)))/(((LARGE(V1262:V1264,1))+(SMALL(V1262:V1264,1)))/2)*100</f>
        <v>0</v>
      </c>
      <c r="Y1262" s="105">
        <f t="normal">276.1/10</f>
        <v>27.61</v>
      </c>
      <c r="Z1262" s="74" t="s">
        <v>34</v>
      </c>
      <c r="AA1262" s="123" t="str">
        <f t="normal">IF(Z1262="-","-",AVERAGE(Z1262:Z1264))</f>
        <v>-</v>
      </c>
      <c r="AB1262" s="106">
        <v>6.92</v>
      </c>
      <c r="AC1262" s="124">
        <f t="shared" ref="AC1262" si="454">IF(AB1262="-","-",AVERAGE(AB1262:AB1264))</f>
        <v>6.92</v>
      </c>
      <c r="AE1262" s="114">
        <v>405.74</v>
      </c>
      <c r="AF1262" s="114">
        <v>254.88</v>
      </c>
      <c r="AG1262" s="135">
        <v>1.0057</v>
      </c>
    </row>
    <row r="1263" spans="1:33">
      <c r="A1263" s="88"/>
      <c r="B1263" s="74" t="s">
        <v>678</v>
      </c>
      <c r="C1263" s="89"/>
      <c r="D1263" s="15"/>
      <c r="E1263" s="15"/>
      <c r="F1263" s="15"/>
      <c r="G1263" s="15"/>
      <c r="H1263" s="15"/>
      <c r="I1263" s="15"/>
      <c r="J1263" s="98">
        <f t="normal">IF(AE1263="-","-",(AE1263/AG1262)*$AI$1)</f>
        <v>448.988764044944</v>
      </c>
      <c r="K1263" s="98">
        <f t="normal">MIN(J1262:J1264)</f>
        <v>415.35487719996</v>
      </c>
      <c r="L1263" s="74"/>
      <c r="M1263" s="98"/>
      <c r="N1263" s="98">
        <f t="normal">IF(AF1263="-","-",(AF1263/AG1262)*$AI$1)</f>
        <v>272.711544198071</v>
      </c>
      <c r="O1263" s="98">
        <f t="normal">MIN(N1262:N1264)</f>
        <v>244.683305160585</v>
      </c>
      <c r="P1263" s="74"/>
      <c r="Q1263" s="98"/>
      <c r="R1263" s="74"/>
      <c r="S1263" s="105" t="s">
        <v>34</v>
      </c>
      <c r="T1263" s="106"/>
      <c r="U1263" s="105"/>
      <c r="V1263" s="105" t="s">
        <v>34</v>
      </c>
      <c r="W1263" s="106"/>
      <c r="X1263" s="105"/>
      <c r="Y1263" s="105" t="s">
        <v>34</v>
      </c>
      <c r="Z1263" s="74" t="s">
        <v>34</v>
      </c>
      <c r="AA1263" s="125"/>
      <c r="AB1263" s="106" t="s">
        <v>34</v>
      </c>
      <c r="AC1263" s="126"/>
      <c r="AE1263" s="114">
        <v>418.1</v>
      </c>
      <c r="AF1263" s="114">
        <v>253.95</v>
      </c>
      <c r="AG1263" s="135"/>
    </row>
    <row r="1264" spans="1:33">
      <c r="A1264" s="90"/>
      <c r="B1264" s="74" t="s">
        <v>678</v>
      </c>
      <c r="C1264" s="91"/>
      <c r="D1264" s="18"/>
      <c r="E1264" s="18"/>
      <c r="F1264" s="18"/>
      <c r="G1264" s="18"/>
      <c r="H1264" s="18"/>
      <c r="I1264" s="18"/>
      <c r="J1264" s="98">
        <f t="normal">IF(AE1264="-","-",(AE1264/AG1262)*$AI$1)</f>
        <v>415.35487719996</v>
      </c>
      <c r="K1264" s="98"/>
      <c r="L1264" s="74"/>
      <c r="M1264" s="98"/>
      <c r="N1264" s="98">
        <f t="normal">IF(AF1264="-","-",(AF1264/AG1262)*$AI$1)</f>
        <v>244.683305160585</v>
      </c>
      <c r="O1264" s="98"/>
      <c r="P1264" s="74"/>
      <c r="Q1264" s="98"/>
      <c r="R1264" s="74"/>
      <c r="S1264" s="105" t="s">
        <v>34</v>
      </c>
      <c r="T1264" s="106"/>
      <c r="U1264" s="105"/>
      <c r="V1264" s="105" t="s">
        <v>34</v>
      </c>
      <c r="W1264" s="106"/>
      <c r="X1264" s="105"/>
      <c r="Y1264" s="105" t="s">
        <v>34</v>
      </c>
      <c r="Z1264" s="74" t="s">
        <v>34</v>
      </c>
      <c r="AA1264" s="127"/>
      <c r="AB1264" s="106" t="s">
        <v>34</v>
      </c>
      <c r="AC1264" s="128"/>
      <c r="AE1264" s="114">
        <v>386.78</v>
      </c>
      <c r="AF1264" s="114">
        <v>227.85</v>
      </c>
      <c r="AG1264" s="135"/>
    </row>
    <row r="1265" spans="1:33">
      <c r="A1265" s="85">
        <v>41736</v>
      </c>
      <c r="B1265" s="74" t="s">
        <v>680</v>
      </c>
      <c r="C1265" s="86" t="s">
        <v>657</v>
      </c>
      <c r="D1265" s="87" t="s">
        <v>100</v>
      </c>
      <c r="E1265" s="87" t="s">
        <v>101</v>
      </c>
      <c r="F1265" s="87" t="s">
        <v>248</v>
      </c>
      <c r="G1265" s="87" t="s">
        <v>399</v>
      </c>
      <c r="H1265" s="87" t="s">
        <v>34</v>
      </c>
      <c r="I1265" s="87" t="s">
        <v>681</v>
      </c>
      <c r="J1265" s="98">
        <f t="normal">IF(AE1265="-","-",(AE1265/AG1265)*$AI$1)</f>
        <v>371.648006363727</v>
      </c>
      <c r="K1265" s="98">
        <f t="normal">MAX(J1265:J1267)</f>
        <v>371.648006363727</v>
      </c>
      <c r="L1265" s="74">
        <f t="normal">IF(A1265=0,"",(K1265-K1266)/K1266)</f>
        <v>0.063323808645958</v>
      </c>
      <c r="M1265" s="98">
        <f t="normal">IF(J1265="-","-",AVERAGE(J1265:J1267))</f>
        <v>359.287660336084</v>
      </c>
      <c r="N1265" s="98">
        <f t="normal">IF(AF1265="-","-",(AF1265/AG1265)*$AI$1)</f>
        <v>214.174405886447</v>
      </c>
      <c r="O1265" s="98">
        <f t="normal">MAX(N1265:N1267)</f>
        <v>214.174405886447</v>
      </c>
      <c r="P1265" s="74">
        <f t="normal">IF(A1265=0,"",(O1265-O1266)/O1266)</f>
        <v>0.112325711098717</v>
      </c>
      <c r="Q1265" s="98">
        <f t="normal">IF(N1265="-","-",AVERAGE(N1265:N1267))</f>
        <v>200.314209008651</v>
      </c>
      <c r="R1265" s="74">
        <f t="normal">IF(Q1265="-","-",Q1265/M1265)</f>
        <v>0.557531557920116</v>
      </c>
      <c r="S1265" s="105">
        <f t="normal">73.5</f>
        <v>73.5</v>
      </c>
      <c r="T1265" s="106">
        <f t="normal">AVERAGE(S1265:S1267)*10</f>
        <v>735</v>
      </c>
      <c r="U1265" s="105">
        <f t="normal">((LARGE(S1265:S1267,1))-(SMALL(S1265:S1267,1)))/(((LARGE(S1265:S1267,1))+(SMALL(S1265:S1267,1)))/2)*100</f>
        <v>0</v>
      </c>
      <c r="V1265" s="105">
        <f t="normal">100-Y1265</f>
        <v>75.2</v>
      </c>
      <c r="W1265" s="106">
        <f t="normal">AVERAGE(V1265:V1267)*10</f>
        <v>752</v>
      </c>
      <c r="X1265" s="105">
        <f t="normal">((LARGE(V1265:V1267,1))-(SMALL(V1265:V1267,1)))/(((LARGE(V1265:V1267,1))+(SMALL(V1265:V1267,1)))/2)*100</f>
        <v>0</v>
      </c>
      <c r="Y1265" s="105">
        <f t="normal">248/10</f>
        <v>24.8</v>
      </c>
      <c r="Z1265" s="74" t="s">
        <v>34</v>
      </c>
      <c r="AA1265" s="123" t="str">
        <f t="normal">IF(Z1265="-","-",AVERAGE(Z1265:Z1267))</f>
        <v>-</v>
      </c>
      <c r="AB1265" s="106">
        <v>7.6</v>
      </c>
      <c r="AC1265" s="124">
        <f t="shared" ref="AC1265" si="455">IF(AB1265="-","-",AVERAGE(AB1265:AB1267))</f>
        <v>7.6</v>
      </c>
      <c r="AE1265" s="114">
        <v>346.08</v>
      </c>
      <c r="AF1265" s="114">
        <v>199.44</v>
      </c>
      <c r="AG1265" s="135">
        <v>1.0057</v>
      </c>
    </row>
    <row r="1266" spans="1:33">
      <c r="A1266" s="88"/>
      <c r="B1266" s="74" t="s">
        <v>680</v>
      </c>
      <c r="C1266" s="89"/>
      <c r="D1266" s="15"/>
      <c r="E1266" s="15"/>
      <c r="F1266" s="15"/>
      <c r="G1266" s="15"/>
      <c r="H1266" s="15"/>
      <c r="I1266" s="15"/>
      <c r="J1266" s="98">
        <f t="normal">IF(AE1266="-","-",(AE1266/AG1265)*$AI$1)</f>
        <v>349.515362434126</v>
      </c>
      <c r="K1266" s="98">
        <f t="normal">MIN(J1265:J1267)</f>
        <v>349.515362434126</v>
      </c>
      <c r="L1266" s="74"/>
      <c r="M1266" s="98"/>
      <c r="N1266" s="98">
        <f t="normal">IF(AF1266="-","-",(AF1266/AG1265)*$AI$1)</f>
        <v>192.546485035299</v>
      </c>
      <c r="O1266" s="98">
        <f t="normal">MIN(N1265:N1267)</f>
        <v>192.546485035299</v>
      </c>
      <c r="P1266" s="74"/>
      <c r="Q1266" s="98"/>
      <c r="R1266" s="74"/>
      <c r="S1266" s="105" t="s">
        <v>34</v>
      </c>
      <c r="T1266" s="106"/>
      <c r="U1266" s="105"/>
      <c r="V1266" s="105" t="s">
        <v>34</v>
      </c>
      <c r="W1266" s="106"/>
      <c r="X1266" s="105"/>
      <c r="Y1266" s="105" t="s">
        <v>34</v>
      </c>
      <c r="Z1266" s="74" t="s">
        <v>34</v>
      </c>
      <c r="AA1266" s="125"/>
      <c r="AB1266" s="106" t="s">
        <v>34</v>
      </c>
      <c r="AC1266" s="126"/>
      <c r="AE1266" s="114">
        <v>325.47</v>
      </c>
      <c r="AF1266" s="114">
        <v>179.3</v>
      </c>
      <c r="AG1266" s="135"/>
    </row>
    <row r="1267" spans="1:33">
      <c r="A1267" s="90"/>
      <c r="B1267" s="74" t="s">
        <v>680</v>
      </c>
      <c r="C1267" s="91"/>
      <c r="D1267" s="18"/>
      <c r="E1267" s="18"/>
      <c r="F1267" s="18"/>
      <c r="G1267" s="18"/>
      <c r="H1267" s="18"/>
      <c r="I1267" s="18"/>
      <c r="J1267" s="98">
        <f t="normal">IF(AE1267="-","-",(AE1267/AG1265)*$AI$1)</f>
        <v>356.699612210401</v>
      </c>
      <c r="K1267" s="98"/>
      <c r="L1267" s="74"/>
      <c r="M1267" s="98"/>
      <c r="N1267" s="98">
        <f t="normal">IF(AF1267="-","-",(AF1267/AG1265)*$AI$1)</f>
        <v>194.221736104206</v>
      </c>
      <c r="O1267" s="98"/>
      <c r="P1267" s="74"/>
      <c r="Q1267" s="98"/>
      <c r="R1267" s="74"/>
      <c r="S1267" s="105" t="s">
        <v>34</v>
      </c>
      <c r="T1267" s="106"/>
      <c r="U1267" s="105"/>
      <c r="V1267" s="105" t="s">
        <v>34</v>
      </c>
      <c r="W1267" s="106"/>
      <c r="X1267" s="105"/>
      <c r="Y1267" s="105" t="s">
        <v>34</v>
      </c>
      <c r="Z1267" s="74" t="s">
        <v>34</v>
      </c>
      <c r="AA1267" s="127"/>
      <c r="AB1267" s="106" t="s">
        <v>34</v>
      </c>
      <c r="AC1267" s="128"/>
      <c r="AE1267" s="114">
        <v>332.16</v>
      </c>
      <c r="AF1267" s="114">
        <v>180.86</v>
      </c>
      <c r="AG1267" s="135"/>
    </row>
    <row r="1268" spans="1:33">
      <c r="A1268" s="85">
        <v>41736</v>
      </c>
      <c r="B1268" s="74" t="s">
        <v>682</v>
      </c>
      <c r="C1268" s="86" t="s">
        <v>657</v>
      </c>
      <c r="D1268" s="87" t="s">
        <v>100</v>
      </c>
      <c r="E1268" s="87" t="s">
        <v>101</v>
      </c>
      <c r="F1268" s="87" t="s">
        <v>248</v>
      </c>
      <c r="G1268" s="87" t="s">
        <v>399</v>
      </c>
      <c r="H1268" s="87" t="s">
        <v>34</v>
      </c>
      <c r="I1268" s="87" t="s">
        <v>683</v>
      </c>
      <c r="J1268" s="98">
        <f t="normal">IF(AE1268="-","-",(AE1268/AG1268)*$AI$1)</f>
        <v>302.13582579298</v>
      </c>
      <c r="K1268" s="98">
        <f t="normal">MAX(J1268:J1270)</f>
        <v>308.171025156607</v>
      </c>
      <c r="L1268" s="74">
        <f t="normal">IF(A1268=0,"",(K1268-K1269)/K1269)</f>
        <v>0.185091885195127</v>
      </c>
      <c r="M1268" s="98">
        <f t="normal">IF(J1268="-","-",AVERAGE(J1268:J1270))</f>
        <v>290.115541413941</v>
      </c>
      <c r="N1268" s="98">
        <f t="normal">IF(AF1268="-","-",(AF1268/AG1268)*$AI$1)</f>
        <v>160.931490504127</v>
      </c>
      <c r="O1268" s="98">
        <f t="normal">MAX(N1268:N1270)</f>
        <v>160.931490504127</v>
      </c>
      <c r="P1268" s="74">
        <f t="normal">IF(A1268=0,"",(O1268-O1269)/O1269)</f>
        <v>0.249353897457274</v>
      </c>
      <c r="Q1268" s="98">
        <f t="normal">IF(N1268="-","-",AVERAGE(N1268:N1270))</f>
        <v>146.917370985383</v>
      </c>
      <c r="R1268" s="74">
        <f t="normal">IF(Q1268="-","-",Q1268/M1268)</f>
        <v>0.506409860944884</v>
      </c>
      <c r="S1268" s="105">
        <f t="normal">95.1/10</f>
        <v>9.51</v>
      </c>
      <c r="T1268" s="106">
        <f t="normal">AVERAGE(S1268:S1270)*10</f>
        <v>95.1</v>
      </c>
      <c r="U1268" s="105">
        <f t="normal">((LARGE(S1268:S1270,1))-(SMALL(S1268:S1270,1)))/(((LARGE(S1268:S1270,1))+(SMALL(S1268:S1270,1)))/2)*100</f>
        <v>0</v>
      </c>
      <c r="V1268" s="105">
        <f t="normal">100-Y1268</f>
        <v>77.48</v>
      </c>
      <c r="W1268" s="106">
        <f t="normal">AVERAGE(V1268:V1270)*10</f>
        <v>774.8</v>
      </c>
      <c r="X1268" s="105">
        <f t="normal">((LARGE(V1268:V1270,1))-(SMALL(V1268:V1270,1)))/(((LARGE(V1268:V1270,1))+(SMALL(V1268:V1270,1)))/2)*100</f>
        <v>0</v>
      </c>
      <c r="Y1268" s="105">
        <f t="normal">225.2/10</f>
        <v>22.52</v>
      </c>
      <c r="Z1268" s="74" t="s">
        <v>34</v>
      </c>
      <c r="AA1268" s="123" t="str">
        <f t="normal">IF(Z1268="-","-",AVERAGE(Z1268:Z1270))</f>
        <v>-</v>
      </c>
      <c r="AB1268" s="106">
        <v>6.72</v>
      </c>
      <c r="AC1268" s="124">
        <f t="shared" ref="AC1268" si="456">IF(AB1268="-","-",AVERAGE(AB1268:AB1270))</f>
        <v>6.72</v>
      </c>
      <c r="AE1268" s="114">
        <v>281.35</v>
      </c>
      <c r="AF1268" s="114">
        <v>149.86</v>
      </c>
      <c r="AG1268" s="135">
        <v>1.0057</v>
      </c>
    </row>
    <row r="1269" spans="1:33">
      <c r="A1269" s="88"/>
      <c r="B1269" s="74" t="s">
        <v>682</v>
      </c>
      <c r="C1269" s="89"/>
      <c r="D1269" s="15"/>
      <c r="E1269" s="15"/>
      <c r="F1269" s="15"/>
      <c r="G1269" s="15"/>
      <c r="H1269" s="15"/>
      <c r="I1269" s="15"/>
      <c r="J1269" s="98">
        <f t="normal">IF(AE1269="-","-",(AE1269/AG1268)*$AI$1)</f>
        <v>308.171025156607</v>
      </c>
      <c r="K1269" s="98">
        <f t="normal">MIN(J1268:J1270)</f>
        <v>260.039773292234</v>
      </c>
      <c r="L1269" s="74"/>
      <c r="M1269" s="98"/>
      <c r="N1269" s="98">
        <f t="normal">IF(AF1269="-","-",(AF1269/AG1268)*$AI$1)</f>
        <v>151.008849557522</v>
      </c>
      <c r="O1269" s="98">
        <f t="normal">MIN(N1268:N1270)</f>
        <v>128.811772894501</v>
      </c>
      <c r="P1269" s="74"/>
      <c r="Q1269" s="98"/>
      <c r="R1269" s="74"/>
      <c r="S1269" s="105" t="s">
        <v>34</v>
      </c>
      <c r="T1269" s="106"/>
      <c r="U1269" s="105"/>
      <c r="V1269" s="105" t="s">
        <v>34</v>
      </c>
      <c r="W1269" s="106"/>
      <c r="X1269" s="105"/>
      <c r="Y1269" s="105" t="s">
        <v>34</v>
      </c>
      <c r="Z1269" s="74" t="s">
        <v>34</v>
      </c>
      <c r="AA1269" s="125"/>
      <c r="AB1269" s="106" t="s">
        <v>34</v>
      </c>
      <c r="AC1269" s="126"/>
      <c r="AE1269" s="114">
        <v>286.97</v>
      </c>
      <c r="AF1269" s="114">
        <v>140.62</v>
      </c>
      <c r="AG1269" s="135"/>
    </row>
    <row r="1270" spans="1:33">
      <c r="A1270" s="90"/>
      <c r="B1270" s="74" t="s">
        <v>682</v>
      </c>
      <c r="C1270" s="91"/>
      <c r="D1270" s="18"/>
      <c r="E1270" s="18"/>
      <c r="F1270" s="18"/>
      <c r="G1270" s="18"/>
      <c r="H1270" s="18"/>
      <c r="I1270" s="18"/>
      <c r="J1270" s="98">
        <f t="normal">IF(AE1270="-","-",(AE1270/AG1268)*$AI$1)</f>
        <v>260.039773292234</v>
      </c>
      <c r="K1270" s="98"/>
      <c r="L1270" s="74"/>
      <c r="M1270" s="98"/>
      <c r="N1270" s="98">
        <f t="normal">IF(AF1270="-","-",(AF1270/AG1268)*$AI$1)</f>
        <v>128.811772894501</v>
      </c>
      <c r="O1270" s="98"/>
      <c r="P1270" s="74"/>
      <c r="Q1270" s="98"/>
      <c r="R1270" s="74"/>
      <c r="S1270" s="105" t="s">
        <v>34</v>
      </c>
      <c r="T1270" s="106"/>
      <c r="U1270" s="105"/>
      <c r="V1270" s="105" t="s">
        <v>34</v>
      </c>
      <c r="W1270" s="106"/>
      <c r="X1270" s="105"/>
      <c r="Y1270" s="105" t="s">
        <v>34</v>
      </c>
      <c r="Z1270" s="74" t="s">
        <v>34</v>
      </c>
      <c r="AA1270" s="127"/>
      <c r="AB1270" s="106" t="s">
        <v>34</v>
      </c>
      <c r="AC1270" s="128"/>
      <c r="AE1270" s="114">
        <v>242.15</v>
      </c>
      <c r="AF1270" s="114">
        <v>119.95</v>
      </c>
      <c r="AG1270" s="135"/>
    </row>
    <row r="1271" spans="1:33">
      <c r="A1271" s="85">
        <v>41736</v>
      </c>
      <c r="B1271" s="74" t="s">
        <v>684</v>
      </c>
      <c r="C1271" s="86" t="s">
        <v>657</v>
      </c>
      <c r="D1271" s="87" t="s">
        <v>100</v>
      </c>
      <c r="E1271" s="87" t="s">
        <v>101</v>
      </c>
      <c r="F1271" s="87" t="s">
        <v>248</v>
      </c>
      <c r="G1271" s="87" t="s">
        <v>399</v>
      </c>
      <c r="H1271" s="87" t="s">
        <v>34</v>
      </c>
      <c r="I1271" s="87" t="s">
        <v>677</v>
      </c>
      <c r="J1271" s="98">
        <f t="normal">IF(AE1271="-","-",(AE1271/AG1271)*$AI$1)</f>
        <v>197.475589141891</v>
      </c>
      <c r="K1271" s="98">
        <f t="normal">MAX(J1271:J1273)</f>
        <v>211.17828378244</v>
      </c>
      <c r="L1271" s="74">
        <f t="normal">IF(A1271=0,"",(K1271-K1272)/K1272)</f>
        <v>0.0693893088259286</v>
      </c>
      <c r="M1271" s="98">
        <f t="normal">IF(J1271="-","-",AVERAGE(J1271:J1273))</f>
        <v>204.326936462166</v>
      </c>
      <c r="N1271" s="98">
        <f t="normal">IF(AF1271="-","-",(AF1271/AG1271)*$AI$1)</f>
        <v>85.2982002585264</v>
      </c>
      <c r="O1271" s="98">
        <f t="normal">MAX(N1271:N1273)</f>
        <v>138.573332007557</v>
      </c>
      <c r="P1271" s="74">
        <f t="normal">IF(A1271=0,"",(O1271-O1272)/O1272)</f>
        <v>0.624575097570187</v>
      </c>
      <c r="Q1271" s="98">
        <f t="normal">IF(N1271="-","-",AVERAGE(N1271:N1273))</f>
        <v>111.935766133042</v>
      </c>
      <c r="R1271" s="74">
        <f t="normal">IF(Q1271="-","-",Q1271/M1271)</f>
        <v>0.547826772481211</v>
      </c>
      <c r="S1271" s="105">
        <f t="normal">50/10</f>
        <v>5</v>
      </c>
      <c r="T1271" s="106">
        <f t="normal">AVERAGE(S1271:S1273)*10</f>
        <v>50</v>
      </c>
      <c r="U1271" s="105">
        <f t="normal">((LARGE(S1271:S1273,1))-(SMALL(S1271:S1273,1)))/(((LARGE(S1271:S1273,1))+(SMALL(S1271:S1273,1)))/2)*100</f>
        <v>0</v>
      </c>
      <c r="V1271" s="105">
        <f t="normal">100-Y1271</f>
        <v>70.23</v>
      </c>
      <c r="W1271" s="106">
        <f t="normal">AVERAGE(V1271:V1273)*10</f>
        <v>702.3</v>
      </c>
      <c r="X1271" s="105">
        <f t="normal">((LARGE(V1271:V1273,1))-(SMALL(V1271:V1273,1)))/(((LARGE(V1271:V1273,1))+(SMALL(V1271:V1273,1)))/2)*100</f>
        <v>0</v>
      </c>
      <c r="Y1271" s="105">
        <f t="normal">297.7/10</f>
        <v>29.77</v>
      </c>
      <c r="Z1271" s="74" t="s">
        <v>34</v>
      </c>
      <c r="AA1271" s="123" t="str">
        <f t="normal">IF(Z1271="-","-",AVERAGE(Z1271:Z1273))</f>
        <v>-</v>
      </c>
      <c r="AB1271" s="106">
        <v>7.09</v>
      </c>
      <c r="AC1271" s="124">
        <f t="shared" ref="AC1271" si="457">IF(AB1271="-","-",AVERAGE(AB1271:AB1273))</f>
        <v>7.09</v>
      </c>
      <c r="AE1271" s="114">
        <v>183.89</v>
      </c>
      <c r="AF1271" s="114">
        <v>79.43</v>
      </c>
      <c r="AG1271" s="135">
        <v>1.0057</v>
      </c>
    </row>
    <row r="1272" spans="1:33">
      <c r="A1272" s="88"/>
      <c r="B1272" s="74" t="s">
        <v>684</v>
      </c>
      <c r="C1272" s="89"/>
      <c r="D1272" s="15"/>
      <c r="E1272" s="15"/>
      <c r="F1272" s="15"/>
      <c r="G1272" s="15"/>
      <c r="H1272" s="15"/>
      <c r="I1272" s="15"/>
      <c r="J1272" s="98">
        <f t="normal">IF(AE1272="-","-",(AE1272/AG1271)*$AI$1)</f>
        <v>211.17828378244</v>
      </c>
      <c r="K1272" s="98">
        <f t="normal">MIN(J1271:J1273)</f>
        <v>197.475589141891</v>
      </c>
      <c r="L1272" s="74"/>
      <c r="M1272" s="98"/>
      <c r="N1272" s="98">
        <f t="normal">IF(AF1272="-","-",(AF1272/AG1271)*$AI$1)</f>
        <v>138.573332007557</v>
      </c>
      <c r="O1272" s="98">
        <f t="normal">MIN(N1271:N1273)</f>
        <v>85.2982002585264</v>
      </c>
      <c r="P1272" s="74"/>
      <c r="Q1272" s="98"/>
      <c r="R1272" s="74"/>
      <c r="S1272" s="105" t="s">
        <v>34</v>
      </c>
      <c r="T1272" s="106"/>
      <c r="U1272" s="105"/>
      <c r="V1272" s="105" t="s">
        <v>34</v>
      </c>
      <c r="W1272" s="106"/>
      <c r="X1272" s="105"/>
      <c r="Y1272" s="105" t="s">
        <v>34</v>
      </c>
      <c r="Z1272" s="74" t="s">
        <v>34</v>
      </c>
      <c r="AA1272" s="125"/>
      <c r="AB1272" s="106" t="s">
        <v>34</v>
      </c>
      <c r="AC1272" s="126"/>
      <c r="AE1272" s="114">
        <v>196.65</v>
      </c>
      <c r="AF1272" s="114">
        <v>129.04</v>
      </c>
      <c r="AG1272" s="135"/>
    </row>
    <row r="1273" spans="1:33">
      <c r="A1273" s="90"/>
      <c r="B1273" s="74" t="s">
        <v>684</v>
      </c>
      <c r="C1273" s="91"/>
      <c r="D1273" s="18"/>
      <c r="E1273" s="18"/>
      <c r="F1273" s="18"/>
      <c r="G1273" s="18"/>
      <c r="H1273" s="18"/>
      <c r="I1273" s="18"/>
      <c r="J1273" s="98" t="str">
        <f t="normal">IF(AE1273="-","-",(AE1273/AG1271)*$AI$1)</f>
        <v>-</v>
      </c>
      <c r="K1273" s="98"/>
      <c r="L1273" s="74"/>
      <c r="M1273" s="98"/>
      <c r="N1273" s="98" t="str">
        <f t="normal">IF(AF1273="-","-",(AF1273/AG1271)*$AI$1)</f>
        <v>-</v>
      </c>
      <c r="O1273" s="98"/>
      <c r="P1273" s="74"/>
      <c r="Q1273" s="98"/>
      <c r="R1273" s="74"/>
      <c r="S1273" s="105" t="s">
        <v>34</v>
      </c>
      <c r="T1273" s="106"/>
      <c r="U1273" s="105"/>
      <c r="V1273" s="105" t="s">
        <v>34</v>
      </c>
      <c r="W1273" s="106"/>
      <c r="X1273" s="105"/>
      <c r="Y1273" s="105" t="s">
        <v>34</v>
      </c>
      <c r="Z1273" s="74" t="s">
        <v>34</v>
      </c>
      <c r="AA1273" s="127"/>
      <c r="AB1273" s="106" t="s">
        <v>34</v>
      </c>
      <c r="AC1273" s="128"/>
      <c r="AE1273" s="114" t="s">
        <v>34</v>
      </c>
      <c r="AF1273" s="114" t="s">
        <v>34</v>
      </c>
      <c r="AG1273" s="135"/>
    </row>
    <row r="1274" spans="1:33" s="44" customFormat="1" ht="15" customHeight="1">
      <c r="A1274" s="60">
        <v>41919</v>
      </c>
      <c r="B1274" s="61" t="s">
        <v>685</v>
      </c>
      <c r="C1274" s="62" t="s">
        <v>29</v>
      </c>
      <c r="D1274" s="63" t="s">
        <v>30</v>
      </c>
      <c r="E1274" s="63" t="s">
        <v>31</v>
      </c>
      <c r="F1274" s="63" t="s">
        <v>32</v>
      </c>
      <c r="G1274" s="63" t="s">
        <v>33</v>
      </c>
      <c r="H1274" s="63" t="s">
        <v>34</v>
      </c>
      <c r="I1274" s="63" t="s">
        <v>686</v>
      </c>
      <c r="J1274" s="94">
        <f t="normal">IF(AE1274="-","-",(AE1274/AG1274)*$AI$1)</f>
        <v>81.039820248</v>
      </c>
      <c r="K1274" s="94">
        <f t="normal">MAX(J1274:J1276)</f>
        <v>82.174918068</v>
      </c>
      <c r="L1274" s="61">
        <f t="normal">IF(A1274=0,"",(K1274-K1275)/K1275)</f>
        <v>0.0140066675435156</v>
      </c>
      <c r="M1274" s="94">
        <f t="normal">IF(J1274="-","-",AVERAGE(J1274:J1276))</f>
        <v>81.796552128</v>
      </c>
      <c r="N1274" s="94" t="str">
        <f t="normal">IF(AF1274="-","-",(AF1274/AG1274)*$AI$1)</f>
        <v>-</v>
      </c>
      <c r="O1274" s="94">
        <f t="normal">MAX(N1274:N1276)</f>
        <v>0</v>
      </c>
      <c r="P1274" s="61" t="e">
        <v>#DIV/0!</v>
      </c>
      <c r="Q1274" s="94" t="str">
        <f t="normal">IF(N1274="-","-",AVERAGE(N1274:N1276))</f>
        <v>-</v>
      </c>
      <c r="R1274" s="61" t="str">
        <f t="normal">IF(Q1274="-","-",Q1274/M1274)</f>
        <v>-</v>
      </c>
      <c r="S1274" s="101">
        <v>4.11</v>
      </c>
      <c r="T1274" s="102">
        <f t="normal">AVERAGE(S1274:S1276)*10</f>
        <v>41.2333333333333</v>
      </c>
      <c r="U1274" s="101">
        <f t="normal">((LARGE(S1274:S1276,1))-(SMALL(S1274:S1276,1)))/(((LARGE(S1274:S1276,1))+(SMALL(S1274:S1276,1)))/2)*100</f>
        <v>0.485436893203873</v>
      </c>
      <c r="V1274" s="101">
        <f t="shared" ref="V1274:V1279" si="458">100-Y1274</f>
        <v>64.91</v>
      </c>
      <c r="W1274" s="102">
        <f t="normal">AVERAGE(V1274:V1276)*10</f>
        <v>650.133333333333</v>
      </c>
      <c r="X1274" s="101">
        <f t="normal">((LARGE(V1274:V1276,1))-(SMALL(V1274:V1276,1)))/(((LARGE(V1274:V1276,1))+(SMALL(V1274:V1276,1)))/2)*100</f>
        <v>0.261558581429343</v>
      </c>
      <c r="Y1274" s="101">
        <v>35.09</v>
      </c>
      <c r="Z1274" s="94" t="s">
        <v>34</v>
      </c>
      <c r="AA1274" s="111" t="str">
        <f t="normal">IF(Z1274="-","-",AVERAGE(Z1274:Z1276))</f>
        <v>-</v>
      </c>
      <c r="AB1274" s="102" t="s">
        <v>34</v>
      </c>
      <c r="AC1274" s="112" t="str">
        <f t="shared" ref="AC1274" si="459">IF(AB1274="-","-",AVERAGE(AB1274:AB1276))</f>
        <v>-</v>
      </c>
      <c r="AD1274" s="113"/>
      <c r="AE1274" s="94">
        <v>75.0368706</v>
      </c>
      <c r="AF1274" s="94" t="s">
        <v>34</v>
      </c>
      <c r="AG1274" s="134">
        <v>1</v>
      </c>
    </row>
    <row r="1275" spans="1:33" s="44" customFormat="1" customHeight="0">
      <c r="A1275" s="60"/>
      <c r="B1275" s="61" t="s">
        <v>685</v>
      </c>
      <c r="C1275" s="62"/>
      <c r="D1275" s="63"/>
      <c r="E1275" s="63"/>
      <c r="F1275" s="63"/>
      <c r="G1275" s="63"/>
      <c r="H1275" s="63"/>
      <c r="I1275" s="63"/>
      <c r="J1275" s="94">
        <f t="normal">IF(AE1275="-","-",(AE1275/AG1274)*$AI$1)</f>
        <v>82.174918068</v>
      </c>
      <c r="K1275" s="94">
        <f t="normal">MIN(J1274:J1276)</f>
        <v>81.039820248</v>
      </c>
      <c r="L1275" s="61"/>
      <c r="M1275" s="94"/>
      <c r="N1275" s="94" t="str">
        <f t="normal">IF(AF1275="-","-",(AF1275/AG1274)*$AI$1)</f>
        <v>-</v>
      </c>
      <c r="O1275" s="94">
        <f t="normal">MIN(N1274:N1276)</f>
        <v>0</v>
      </c>
      <c r="P1275" s="61"/>
      <c r="Q1275" s="94"/>
      <c r="R1275" s="61"/>
      <c r="S1275" s="101">
        <v>4.13</v>
      </c>
      <c r="T1275" s="102"/>
      <c r="U1275" s="101"/>
      <c r="V1275" s="101">
        <f t="shared" si="458"/>
        <v>65.05</v>
      </c>
      <c r="W1275" s="102"/>
      <c r="X1275" s="101"/>
      <c r="Y1275" s="101">
        <v>34.95</v>
      </c>
      <c r="Z1275" s="94" t="s">
        <v>34</v>
      </c>
      <c r="AA1275" s="111"/>
      <c r="AB1275" s="102" t="s">
        <v>34</v>
      </c>
      <c r="AC1275" s="112"/>
      <c r="AD1275" s="113"/>
      <c r="AE1275" s="94">
        <v>76.0878871</v>
      </c>
      <c r="AF1275" s="94" t="s">
        <v>34</v>
      </c>
      <c r="AG1275" s="134"/>
    </row>
    <row r="1276" spans="1:33" s="44" customFormat="1" customHeight="0">
      <c r="A1276" s="60"/>
      <c r="B1276" s="61" t="s">
        <v>685</v>
      </c>
      <c r="C1276" s="62"/>
      <c r="D1276" s="63"/>
      <c r="E1276" s="63"/>
      <c r="F1276" s="63"/>
      <c r="G1276" s="63"/>
      <c r="H1276" s="63"/>
      <c r="I1276" s="63"/>
      <c r="J1276" s="94">
        <f t="normal">IF(AE1276="-","-",(AE1276/AG1274)*$AI$1)</f>
        <v>82.174918068</v>
      </c>
      <c r="K1276" s="94"/>
      <c r="L1276" s="61"/>
      <c r="M1276" s="94"/>
      <c r="N1276" s="94" t="str">
        <f t="normal">IF(AF1276="-","-",(AF1276/AG1274)*$AI$1)</f>
        <v>-</v>
      </c>
      <c r="O1276" s="94"/>
      <c r="P1276" s="61"/>
      <c r="Q1276" s="94"/>
      <c r="R1276" s="61"/>
      <c r="S1276" s="101">
        <v>4.13</v>
      </c>
      <c r="T1276" s="102"/>
      <c r="U1276" s="101"/>
      <c r="V1276" s="101">
        <f t="shared" si="458"/>
        <v>65.08</v>
      </c>
      <c r="W1276" s="102"/>
      <c r="X1276" s="101"/>
      <c r="Y1276" s="101">
        <v>34.92</v>
      </c>
      <c r="Z1276" s="94" t="s">
        <v>34</v>
      </c>
      <c r="AA1276" s="111"/>
      <c r="AB1276" s="102" t="s">
        <v>34</v>
      </c>
      <c r="AC1276" s="112"/>
      <c r="AD1276" s="113"/>
      <c r="AE1276" s="94">
        <v>76.0878871</v>
      </c>
      <c r="AF1276" s="94" t="s">
        <v>34</v>
      </c>
      <c r="AG1276" s="134"/>
    </row>
    <row r="1277" spans="1:33" s="44" customFormat="1" ht="15" customHeight="1">
      <c r="A1277" s="60">
        <v>41919</v>
      </c>
      <c r="B1277" s="61" t="s">
        <v>687</v>
      </c>
      <c r="C1277" s="62" t="s">
        <v>29</v>
      </c>
      <c r="D1277" s="63" t="s">
        <v>30</v>
      </c>
      <c r="E1277" s="63" t="s">
        <v>31</v>
      </c>
      <c r="F1277" s="63" t="s">
        <v>32</v>
      </c>
      <c r="G1277" s="63" t="s">
        <v>33</v>
      </c>
      <c r="H1277" s="63" t="s">
        <v>34</v>
      </c>
      <c r="I1277" s="63" t="s">
        <v>688</v>
      </c>
      <c r="J1277" s="94">
        <f t="normal">IF(AE1277="-","-",(AE1277/AG1277)*$AI$1)</f>
        <v>77.869521396</v>
      </c>
      <c r="K1277" s="94">
        <f t="normal">MAX(J1277:J1279)</f>
        <v>81.74789136</v>
      </c>
      <c r="L1277" s="61">
        <f t="normal">IF(A1277=0,"",(K1277-K1278)/K1278)</f>
        <v>0.0498060074657045</v>
      </c>
      <c r="M1277" s="94">
        <f t="normal">IF(J1277="-","-",AVERAGE(J1277:J1279))</f>
        <v>79.256409264</v>
      </c>
      <c r="N1277" s="94" t="str">
        <f t="normal">IF(AF1277="-","-",(AF1277/AG1277)*$AI$1)</f>
        <v>-</v>
      </c>
      <c r="O1277" s="94">
        <f t="normal">MAX(N1277:N1279)</f>
        <v>0</v>
      </c>
      <c r="P1277" s="61" t="e">
        <v>#DIV/0!</v>
      </c>
      <c r="Q1277" s="94" t="str">
        <f t="normal">IF(N1277="-","-",AVERAGE(N1277:N1279))</f>
        <v>-</v>
      </c>
      <c r="R1277" s="61" t="str">
        <f t="normal">IF(Q1277="-","-",Q1277/M1277)</f>
        <v>-</v>
      </c>
      <c r="S1277" s="101">
        <v>4.11</v>
      </c>
      <c r="T1277" s="102">
        <f t="normal">AVERAGE(S1277:S1279)*10</f>
        <v>41.2333333333333</v>
      </c>
      <c r="U1277" s="101">
        <f t="normal">((LARGE(S1277:S1279,1))-(SMALL(S1277:S1279,1)))/(((LARGE(S1277:S1279,1))+(SMALL(S1277:S1279,1)))/2)*100</f>
        <v>0.485436893203873</v>
      </c>
      <c r="V1277" s="101">
        <f t="shared" si="458"/>
        <v>64.91</v>
      </c>
      <c r="W1277" s="102">
        <f t="normal">AVERAGE(V1277:V1279)*10</f>
        <v>650.133333333333</v>
      </c>
      <c r="X1277" s="101">
        <f t="normal">((LARGE(V1277:V1279,1))-(SMALL(V1277:V1279,1)))/(((LARGE(V1277:V1279,1))+(SMALL(V1277:V1279,1)))/2)*100</f>
        <v>0.261558581429343</v>
      </c>
      <c r="Y1277" s="101">
        <v>35.09</v>
      </c>
      <c r="Z1277" s="94" t="s">
        <v>34</v>
      </c>
      <c r="AA1277" s="111" t="str">
        <f t="normal">IF(Z1277="-","-",AVERAGE(Z1277:Z1279))</f>
        <v>-</v>
      </c>
      <c r="AB1277" s="102" t="s">
        <v>34</v>
      </c>
      <c r="AC1277" s="112" t="str">
        <f t="shared" ref="AC1277" si="460">IF(AB1277="-","-",AVERAGE(AB1277:AB1279))</f>
        <v>-</v>
      </c>
      <c r="AD1277" s="113"/>
      <c r="AE1277" s="94">
        <v>72.1014087</v>
      </c>
      <c r="AF1277" s="94" t="s">
        <v>34</v>
      </c>
      <c r="AG1277" s="134">
        <v>1</v>
      </c>
    </row>
    <row r="1278" spans="1:33" s="44" customFormat="1" customHeight="0">
      <c r="A1278" s="60"/>
      <c r="B1278" s="61" t="s">
        <v>687</v>
      </c>
      <c r="C1278" s="62"/>
      <c r="D1278" s="63"/>
      <c r="E1278" s="63"/>
      <c r="F1278" s="63"/>
      <c r="G1278" s="63"/>
      <c r="H1278" s="63"/>
      <c r="I1278" s="63"/>
      <c r="J1278" s="94">
        <f t="normal">IF(AE1278="-","-",(AE1278/AG1277)*$AI$1)</f>
        <v>81.74789136</v>
      </c>
      <c r="K1278" s="94">
        <f t="normal">MIN(J1277:J1279)</f>
        <v>77.869521396</v>
      </c>
      <c r="L1278" s="61"/>
      <c r="M1278" s="94"/>
      <c r="N1278" s="94" t="str">
        <f t="normal">IF(AF1278="-","-",(AF1278/AG1277)*$AI$1)</f>
        <v>-</v>
      </c>
      <c r="O1278" s="94">
        <f t="normal">MIN(N1277:N1279)</f>
        <v>0</v>
      </c>
      <c r="P1278" s="61"/>
      <c r="Q1278" s="94"/>
      <c r="R1278" s="61"/>
      <c r="S1278" s="101">
        <v>4.13</v>
      </c>
      <c r="T1278" s="102"/>
      <c r="U1278" s="101"/>
      <c r="V1278" s="101">
        <f t="shared" si="458"/>
        <v>65.05</v>
      </c>
      <c r="W1278" s="102"/>
      <c r="X1278" s="101"/>
      <c r="Y1278" s="101">
        <v>34.95</v>
      </c>
      <c r="Z1278" s="94" t="s">
        <v>34</v>
      </c>
      <c r="AA1278" s="111"/>
      <c r="AB1278" s="102" t="s">
        <v>34</v>
      </c>
      <c r="AC1278" s="112"/>
      <c r="AD1278" s="113"/>
      <c r="AE1278" s="94">
        <v>75.692492</v>
      </c>
      <c r="AF1278" s="94" t="s">
        <v>34</v>
      </c>
      <c r="AG1278" s="134"/>
    </row>
    <row r="1279" spans="1:33" s="44" customFormat="1" customHeight="0">
      <c r="A1279" s="60"/>
      <c r="B1279" s="61" t="s">
        <v>687</v>
      </c>
      <c r="C1279" s="62"/>
      <c r="D1279" s="63"/>
      <c r="E1279" s="63"/>
      <c r="F1279" s="63"/>
      <c r="G1279" s="63"/>
      <c r="H1279" s="63"/>
      <c r="I1279" s="63"/>
      <c r="J1279" s="94">
        <f t="normal">IF(AE1279="-","-",(AE1279/AG1277)*$AI$1)</f>
        <v>78.151815036</v>
      </c>
      <c r="K1279" s="94"/>
      <c r="L1279" s="61"/>
      <c r="M1279" s="94"/>
      <c r="N1279" s="94" t="str">
        <f t="normal">IF(AF1279="-","-",(AF1279/AG1277)*$AI$1)</f>
        <v>-</v>
      </c>
      <c r="O1279" s="94"/>
      <c r="P1279" s="61"/>
      <c r="Q1279" s="94"/>
      <c r="R1279" s="61"/>
      <c r="S1279" s="101">
        <v>4.13</v>
      </c>
      <c r="T1279" s="102"/>
      <c r="U1279" s="101"/>
      <c r="V1279" s="101">
        <f t="shared" si="458"/>
        <v>65.08</v>
      </c>
      <c r="W1279" s="102"/>
      <c r="X1279" s="101"/>
      <c r="Y1279" s="101">
        <v>34.92</v>
      </c>
      <c r="Z1279" s="94" t="s">
        <v>34</v>
      </c>
      <c r="AA1279" s="111"/>
      <c r="AB1279" s="102" t="s">
        <v>34</v>
      </c>
      <c r="AC1279" s="112"/>
      <c r="AD1279" s="113"/>
      <c r="AE1279" s="94">
        <v>72.3627917</v>
      </c>
      <c r="AF1279" s="94" t="s">
        <v>34</v>
      </c>
      <c r="AG1279" s="134"/>
    </row>
    <row r="1280" spans="1:33" s="44" customFormat="1" ht="15" customHeight="1">
      <c r="A1280" s="60">
        <v>41919</v>
      </c>
      <c r="B1280" s="61" t="s">
        <v>689</v>
      </c>
      <c r="C1280" s="62" t="s">
        <v>29</v>
      </c>
      <c r="D1280" s="63" t="s">
        <v>30</v>
      </c>
      <c r="E1280" s="63" t="s">
        <v>31</v>
      </c>
      <c r="F1280" s="63" t="s">
        <v>37</v>
      </c>
      <c r="G1280" s="63" t="s">
        <v>140</v>
      </c>
      <c r="H1280" s="63" t="s">
        <v>34</v>
      </c>
      <c r="I1280" s="63" t="s">
        <v>690</v>
      </c>
      <c r="J1280" s="94">
        <f t="normal">IF(AE1280="-","-",(AE1280/AG1280)*$AI$1)</f>
        <v>582.8868</v>
      </c>
      <c r="K1280" s="94">
        <f t="normal">MAX(J1280:J1282)</f>
        <v>582.8868</v>
      </c>
      <c r="L1280" s="61">
        <f t="normal">IF(A1280=0,"",(K1280-K1281)/K1281)</f>
        <v>0.031023745391331</v>
      </c>
      <c r="M1280" s="94">
        <f t="normal">IF(J1280="-","-",AVERAGE(J1280:J1282))</f>
        <v>575.9784</v>
      </c>
      <c r="N1280" s="94">
        <f t="normal">IF(AF1280="-","-",(AF1280/AG1280)*$AI$1)</f>
        <v>357.7284</v>
      </c>
      <c r="O1280" s="94">
        <f t="normal">MAX(N1280:N1282)</f>
        <v>357.7284</v>
      </c>
      <c r="P1280" s="61">
        <f t="normal">IF(A1280=0,"",(O1280-O1281)/O1281)</f>
        <v>0.0152332495555691</v>
      </c>
      <c r="Q1280" s="94">
        <f t="normal">IF(N1280="-","-",AVERAGE(N1280:N1282))</f>
        <v>354.5604</v>
      </c>
      <c r="R1280" s="61">
        <f t="normal">IF(Q1280="-","-",Q1280/M1280)</f>
        <v>0.615579334225033</v>
      </c>
      <c r="S1280" s="101">
        <v>94.6</v>
      </c>
      <c r="T1280" s="102">
        <f t="normal">AVERAGE(S1280:S1282)*10</f>
        <v>946.433333333333</v>
      </c>
      <c r="U1280" s="101">
        <f t="normal">((LARGE(S1280:S1282,1))-(SMALL(S1280:S1282,1)))/(((LARGE(S1280:S1282,1))+(SMALL(S1280:S1282,1)))/2)*100</f>
        <v>0.0950921865920053</v>
      </c>
      <c r="V1280" s="101">
        <f t="shared" ref="V1280:V1312" si="461">100-Y1280</f>
        <v>99.99</v>
      </c>
      <c r="W1280" s="102">
        <f t="normal">AVERAGE(V1280:V1282)*10</f>
        <v>999.9</v>
      </c>
      <c r="X1280" s="101">
        <f t="normal">((LARGE(V1280:V1282,1))-(SMALL(V1280:V1282,1)))/(((LARGE(V1280:V1282,1))+(SMALL(V1280:V1282,1)))/2)*100</f>
        <v>0</v>
      </c>
      <c r="Y1280" s="101">
        <v>0.01</v>
      </c>
      <c r="Z1280" s="94" t="s">
        <v>34</v>
      </c>
      <c r="AA1280" s="111" t="str">
        <f t="normal">IF(Z1280="-","-",AVERAGE(Z1280:Z1282))</f>
        <v>-</v>
      </c>
      <c r="AB1280" s="102" t="s">
        <v>34</v>
      </c>
      <c r="AC1280" s="112" t="str">
        <f t="shared" ref="AC1280" si="462">IF(AB1280="-","-",AVERAGE(AB1280:AB1282))</f>
        <v>-</v>
      </c>
      <c r="AD1280" s="113"/>
      <c r="AE1280" s="94">
        <v>539.71</v>
      </c>
      <c r="AF1280" s="94">
        <v>331.23</v>
      </c>
      <c r="AG1280" s="134">
        <v>1</v>
      </c>
    </row>
    <row r="1281" spans="1:33" s="44" customFormat="1" customHeight="0">
      <c r="A1281" s="60"/>
      <c r="B1281" s="61" t="s">
        <v>689</v>
      </c>
      <c r="C1281" s="62"/>
      <c r="D1281" s="63"/>
      <c r="E1281" s="63"/>
      <c r="F1281" s="63"/>
      <c r="G1281" s="63"/>
      <c r="H1281" s="63"/>
      <c r="I1281" s="63"/>
      <c r="J1281" s="94">
        <f t="normal">IF(AE1281="-","-",(AE1281/AG1280)*$AI$1)</f>
        <v>565.3476</v>
      </c>
      <c r="K1281" s="94">
        <f t="normal">MIN(J1280:J1282)</f>
        <v>565.3476</v>
      </c>
      <c r="L1281" s="61"/>
      <c r="M1281" s="94"/>
      <c r="N1281" s="94">
        <f t="normal">IF(AF1281="-","-",(AF1281/AG1280)*$AI$1)</f>
        <v>352.3608</v>
      </c>
      <c r="O1281" s="94">
        <f t="normal">MIN(N1280:N1282)</f>
        <v>352.3608</v>
      </c>
      <c r="P1281" s="61"/>
      <c r="Q1281" s="94"/>
      <c r="R1281" s="61"/>
      <c r="S1281" s="101">
        <v>94.69</v>
      </c>
      <c r="T1281" s="102"/>
      <c r="U1281" s="101"/>
      <c r="V1281" s="101">
        <f t="shared" si="461"/>
        <v>99.99</v>
      </c>
      <c r="W1281" s="102"/>
      <c r="X1281" s="101"/>
      <c r="Y1281" s="101">
        <v>0.01</v>
      </c>
      <c r="Z1281" s="94" t="s">
        <v>34</v>
      </c>
      <c r="AA1281" s="111"/>
      <c r="AB1281" s="102" t="s">
        <v>34</v>
      </c>
      <c r="AC1281" s="112"/>
      <c r="AD1281" s="113"/>
      <c r="AE1281" s="94">
        <v>523.47</v>
      </c>
      <c r="AF1281" s="94">
        <v>326.26</v>
      </c>
      <c r="AG1281" s="134"/>
    </row>
    <row r="1282" spans="1:33" s="44" customFormat="1" customHeight="0">
      <c r="A1282" s="60"/>
      <c r="B1282" s="61" t="s">
        <v>689</v>
      </c>
      <c r="C1282" s="62"/>
      <c r="D1282" s="63"/>
      <c r="E1282" s="63"/>
      <c r="F1282" s="63"/>
      <c r="G1282" s="63"/>
      <c r="H1282" s="63"/>
      <c r="I1282" s="63"/>
      <c r="J1282" s="94">
        <f t="normal">IF(AE1282="-","-",(AE1282/AG1280)*$AI$1)</f>
        <v>579.7008</v>
      </c>
      <c r="K1282" s="94"/>
      <c r="L1282" s="61"/>
      <c r="M1282" s="94"/>
      <c r="N1282" s="94">
        <f t="normal">IF(AF1282="-","-",(AF1282/AG1280)*$AI$1)</f>
        <v>353.592</v>
      </c>
      <c r="O1282" s="94"/>
      <c r="P1282" s="61"/>
      <c r="Q1282" s="94"/>
      <c r="R1282" s="61"/>
      <c r="S1282" s="101">
        <v>94.64</v>
      </c>
      <c r="T1282" s="102"/>
      <c r="U1282" s="101"/>
      <c r="V1282" s="101">
        <f t="shared" si="461"/>
        <v>99.99</v>
      </c>
      <c r="W1282" s="102"/>
      <c r="X1282" s="101"/>
      <c r="Y1282" s="101">
        <v>0.01</v>
      </c>
      <c r="Z1282" s="94" t="s">
        <v>34</v>
      </c>
      <c r="AA1282" s="111"/>
      <c r="AB1282" s="102" t="s">
        <v>34</v>
      </c>
      <c r="AC1282" s="112"/>
      <c r="AD1282" s="113"/>
      <c r="AE1282" s="94">
        <v>536.76</v>
      </c>
      <c r="AF1282" s="94">
        <v>327.4</v>
      </c>
      <c r="AG1282" s="134"/>
    </row>
    <row r="1283" spans="1:33" s="44" customFormat="1" ht="15" customHeight="1">
      <c r="A1283" s="60">
        <v>41919</v>
      </c>
      <c r="B1283" s="61" t="s">
        <v>592</v>
      </c>
      <c r="C1283" s="62" t="s">
        <v>29</v>
      </c>
      <c r="D1283" s="63" t="s">
        <v>30</v>
      </c>
      <c r="E1283" s="63" t="s">
        <v>31</v>
      </c>
      <c r="F1283" s="63" t="s">
        <v>37</v>
      </c>
      <c r="G1283" s="63" t="s">
        <v>140</v>
      </c>
      <c r="H1283" s="63" t="s">
        <v>34</v>
      </c>
      <c r="I1283" s="63" t="s">
        <v>691</v>
      </c>
      <c r="J1283" s="94">
        <f t="normal">IF(AE1283="-","-",(AE1283/AG1283)*$AI$1)</f>
        <v>565.5636</v>
      </c>
      <c r="K1283" s="94">
        <f t="normal">MAX(J1283:J1285)</f>
        <v>605.4696</v>
      </c>
      <c r="L1283" s="61">
        <f t="normal">IF(A1283=0,"",(K1283-K1284)/K1284)</f>
        <v>0.0705597036301489</v>
      </c>
      <c r="M1283" s="94">
        <f t="normal">IF(J1283="-","-",AVERAGE(J1283:J1285))</f>
        <v>582.7716</v>
      </c>
      <c r="N1283" s="94">
        <f t="normal">IF(AF1283="-","-",(AF1283/AG1283)*$AI$1)</f>
        <v>338.04</v>
      </c>
      <c r="O1283" s="94">
        <f t="normal">MAX(N1283:N1285)</f>
        <v>371.5416</v>
      </c>
      <c r="P1283" s="61">
        <f t="normal">IF(A1283=0,"",(O1283-O1284)/O1284)</f>
        <v>0.0991054313099041</v>
      </c>
      <c r="Q1283" s="94">
        <f t="normal">IF(N1283="-","-",AVERAGE(N1283:N1285))</f>
        <v>354.6576</v>
      </c>
      <c r="R1283" s="61">
        <f t="normal">IF(Q1283="-","-",Q1283/M1283)</f>
        <v>0.608570493140023</v>
      </c>
      <c r="S1283" s="101">
        <v>94.6</v>
      </c>
      <c r="T1283" s="102">
        <f t="normal">AVERAGE(S1283:S1285)*10</f>
        <v>946.433333333333</v>
      </c>
      <c r="U1283" s="101">
        <f t="normal">((LARGE(S1283:S1285,1))-(SMALL(S1283:S1285,1)))/(((LARGE(S1283:S1285,1))+(SMALL(S1283:S1285,1)))/2)*100</f>
        <v>0.0950921865920053</v>
      </c>
      <c r="V1283" s="101">
        <f t="shared" si="461"/>
        <v>99.99</v>
      </c>
      <c r="W1283" s="102">
        <f t="normal">AVERAGE(V1283:V1285)*10</f>
        <v>999.9</v>
      </c>
      <c r="X1283" s="101">
        <f t="normal">((LARGE(V1283:V1285,1))-(SMALL(V1283:V1285,1)))/(((LARGE(V1283:V1285,1))+(SMALL(V1283:V1285,1)))/2)*100</f>
        <v>0</v>
      </c>
      <c r="Y1283" s="101">
        <v>0.01</v>
      </c>
      <c r="Z1283" s="94" t="s">
        <v>34</v>
      </c>
      <c r="AA1283" s="111" t="str">
        <f t="normal">IF(Z1283="-","-",AVERAGE(Z1283:Z1285))</f>
        <v>-</v>
      </c>
      <c r="AB1283" s="102" t="s">
        <v>34</v>
      </c>
      <c r="AC1283" s="112" t="str">
        <f t="shared" ref="AC1283" si="463">IF(AB1283="-","-",AVERAGE(AB1283:AB1285))</f>
        <v>-</v>
      </c>
      <c r="AD1283" s="113"/>
      <c r="AE1283" s="94">
        <v>523.67</v>
      </c>
      <c r="AF1283" s="94">
        <v>313</v>
      </c>
      <c r="AG1283" s="134">
        <v>1</v>
      </c>
    </row>
    <row r="1284" spans="1:33" s="44" customFormat="1" customHeight="0">
      <c r="A1284" s="60"/>
      <c r="B1284" s="61" t="s">
        <v>592</v>
      </c>
      <c r="C1284" s="62"/>
      <c r="D1284" s="63"/>
      <c r="E1284" s="63"/>
      <c r="F1284" s="63"/>
      <c r="G1284" s="63"/>
      <c r="H1284" s="63"/>
      <c r="I1284" s="63"/>
      <c r="J1284" s="94">
        <f t="normal">IF(AE1284="-","-",(AE1284/AG1283)*$AI$1)</f>
        <v>577.2816</v>
      </c>
      <c r="K1284" s="94">
        <f t="normal">MIN(J1283:J1285)</f>
        <v>565.5636</v>
      </c>
      <c r="L1284" s="61"/>
      <c r="M1284" s="94"/>
      <c r="N1284" s="94">
        <f t="normal">IF(AF1284="-","-",(AF1284/AG1283)*$AI$1)</f>
        <v>354.3912</v>
      </c>
      <c r="O1284" s="94">
        <f t="normal">MIN(N1283:N1285)</f>
        <v>338.04</v>
      </c>
      <c r="P1284" s="61"/>
      <c r="Q1284" s="94"/>
      <c r="R1284" s="61"/>
      <c r="S1284" s="101">
        <v>94.69</v>
      </c>
      <c r="T1284" s="102"/>
      <c r="U1284" s="101"/>
      <c r="V1284" s="101">
        <f t="shared" si="461"/>
        <v>99.99</v>
      </c>
      <c r="W1284" s="102"/>
      <c r="X1284" s="101"/>
      <c r="Y1284" s="101">
        <v>0.01</v>
      </c>
      <c r="Z1284" s="94" t="s">
        <v>34</v>
      </c>
      <c r="AA1284" s="111"/>
      <c r="AB1284" s="102" t="s">
        <v>34</v>
      </c>
      <c r="AC1284" s="112"/>
      <c r="AD1284" s="113"/>
      <c r="AE1284" s="94">
        <v>534.52</v>
      </c>
      <c r="AF1284" s="94">
        <v>328.14</v>
      </c>
      <c r="AG1284" s="134"/>
    </row>
    <row r="1285" spans="1:33" s="44" customFormat="1" customHeight="0">
      <c r="A1285" s="60"/>
      <c r="B1285" s="61" t="s">
        <v>592</v>
      </c>
      <c r="C1285" s="62"/>
      <c r="D1285" s="63"/>
      <c r="E1285" s="63"/>
      <c r="F1285" s="63"/>
      <c r="G1285" s="63"/>
      <c r="H1285" s="63"/>
      <c r="I1285" s="63"/>
      <c r="J1285" s="94">
        <f t="normal">IF(AE1285="-","-",(AE1285/AG1283)*$AI$1)</f>
        <v>605.4696</v>
      </c>
      <c r="K1285" s="94"/>
      <c r="L1285" s="61"/>
      <c r="M1285" s="94"/>
      <c r="N1285" s="94">
        <f t="normal">IF(AF1285="-","-",(AF1285/AG1283)*$AI$1)</f>
        <v>371.5416</v>
      </c>
      <c r="O1285" s="94"/>
      <c r="P1285" s="61"/>
      <c r="Q1285" s="94"/>
      <c r="R1285" s="61"/>
      <c r="S1285" s="101">
        <v>94.64</v>
      </c>
      <c r="T1285" s="102"/>
      <c r="U1285" s="101"/>
      <c r="V1285" s="101">
        <f t="shared" si="461"/>
        <v>99.99</v>
      </c>
      <c r="W1285" s="102"/>
      <c r="X1285" s="101"/>
      <c r="Y1285" s="101">
        <v>0.01</v>
      </c>
      <c r="Z1285" s="94" t="s">
        <v>34</v>
      </c>
      <c r="AA1285" s="111"/>
      <c r="AB1285" s="102" t="s">
        <v>34</v>
      </c>
      <c r="AC1285" s="112"/>
      <c r="AD1285" s="113"/>
      <c r="AE1285" s="94">
        <v>560.62</v>
      </c>
      <c r="AF1285" s="94">
        <v>344.02</v>
      </c>
      <c r="AG1285" s="134"/>
    </row>
    <row r="1286" spans="1:33" s="44" customFormat="1" ht="15" customHeight="1">
      <c r="A1286" s="60">
        <v>41919</v>
      </c>
      <c r="B1286" s="61" t="s">
        <v>623</v>
      </c>
      <c r="C1286" s="62" t="s">
        <v>29</v>
      </c>
      <c r="D1286" s="63" t="s">
        <v>30</v>
      </c>
      <c r="E1286" s="63" t="s">
        <v>31</v>
      </c>
      <c r="F1286" s="63" t="s">
        <v>37</v>
      </c>
      <c r="G1286" s="63" t="s">
        <v>140</v>
      </c>
      <c r="H1286" s="63" t="s">
        <v>34</v>
      </c>
      <c r="I1286" s="63" t="s">
        <v>692</v>
      </c>
      <c r="J1286" s="94">
        <f t="normal">IF(AE1286="-","-",(AE1286/AG1286)*$AI$1)</f>
        <v>579.1392</v>
      </c>
      <c r="K1286" s="94">
        <f t="normal">MAX(J1286:J1288)</f>
        <v>607.5108</v>
      </c>
      <c r="L1286" s="61">
        <f t="normal">IF(A1286=0,"",(K1286-K1287)/K1287)</f>
        <v>0.0489892585409517</v>
      </c>
      <c r="M1286" s="94">
        <f t="normal">IF(J1286="-","-",AVERAGE(J1286:J1288))</f>
        <v>595.6524</v>
      </c>
      <c r="N1286" s="94">
        <v>341.6904</v>
      </c>
      <c r="O1286" s="94">
        <f t="normal">MAX(N1286:N1288)</f>
        <v>369.0468</v>
      </c>
      <c r="P1286" s="61">
        <f t="normal">IF(A1286=0,"",(O1286-O1287)/O1287)</f>
        <v>0.0800619508186358</v>
      </c>
      <c r="Q1286" s="94">
        <f t="normal">IF(N1286="-","-",AVERAGE(N1286:N1288))</f>
        <v>358.0272</v>
      </c>
      <c r="R1286" s="61">
        <f t="normal">IF(Q1286="-","-",Q1286/M1286)</f>
        <v>0.60106733390145</v>
      </c>
      <c r="S1286" s="101">
        <v>94.6</v>
      </c>
      <c r="T1286" s="102">
        <f t="normal">AVERAGE(S1286:S1288)*10</f>
        <v>946.433333333333</v>
      </c>
      <c r="U1286" s="101">
        <f t="normal">((LARGE(S1286:S1288,1))-(SMALL(S1286:S1288,1)))/(((LARGE(S1286:S1288,1))+(SMALL(S1286:S1288,1)))/2)*100</f>
        <v>0.0950921865920053</v>
      </c>
      <c r="V1286" s="101">
        <f t="shared" si="461"/>
        <v>99.99</v>
      </c>
      <c r="W1286" s="102">
        <f t="normal">AVERAGE(V1286:V1288)*10</f>
        <v>999.9</v>
      </c>
      <c r="X1286" s="101">
        <f t="normal">((LARGE(V1286:V1288,1))-(SMALL(V1286:V1288,1)))/(((LARGE(V1286:V1288,1))+(SMALL(V1286:V1288,1)))/2)*100</f>
        <v>0</v>
      </c>
      <c r="Y1286" s="101">
        <v>0.01</v>
      </c>
      <c r="Z1286" s="94" t="s">
        <v>34</v>
      </c>
      <c r="AA1286" s="111" t="str">
        <f t="normal">IF(Z1286="-","-",AVERAGE(Z1286:Z1288))</f>
        <v>-</v>
      </c>
      <c r="AB1286" s="102" t="s">
        <v>34</v>
      </c>
      <c r="AC1286" s="112" t="str">
        <f t="shared" ref="AC1286" si="464">IF(AB1286="-","-",AVERAGE(AB1286:AB1288))</f>
        <v>-</v>
      </c>
      <c r="AD1286" s="113"/>
      <c r="AE1286" s="94">
        <v>536.24</v>
      </c>
      <c r="AF1286" s="94">
        <v>316.38</v>
      </c>
      <c r="AG1286" s="134">
        <v>1</v>
      </c>
    </row>
    <row r="1287" spans="1:33" s="44" customFormat="1" customHeight="0">
      <c r="A1287" s="60"/>
      <c r="B1287" s="61" t="s">
        <v>623</v>
      </c>
      <c r="C1287" s="62"/>
      <c r="D1287" s="63"/>
      <c r="E1287" s="63"/>
      <c r="F1287" s="63"/>
      <c r="G1287" s="63"/>
      <c r="H1287" s="63"/>
      <c r="I1287" s="63"/>
      <c r="J1287" s="94">
        <f t="normal">IF(AE1287="-","-",(AE1287/AG1286)*$AI$1)</f>
        <v>600.3072</v>
      </c>
      <c r="K1287" s="94">
        <f t="normal">MIN(J1286:J1288)</f>
        <v>579.1392</v>
      </c>
      <c r="L1287" s="61"/>
      <c r="M1287" s="94"/>
      <c r="N1287" s="94">
        <f t="normal">IF(AF1287="-","-",(AF1287/AG1286)*$AI$1)</f>
        <v>369.0468</v>
      </c>
      <c r="O1287" s="94">
        <f t="normal">MIN(N1286:N1288)</f>
        <v>341.6904</v>
      </c>
      <c r="P1287" s="61"/>
      <c r="Q1287" s="94"/>
      <c r="R1287" s="61"/>
      <c r="S1287" s="101">
        <v>94.69</v>
      </c>
      <c r="T1287" s="102"/>
      <c r="U1287" s="101"/>
      <c r="V1287" s="101">
        <f t="shared" si="461"/>
        <v>99.99</v>
      </c>
      <c r="W1287" s="102"/>
      <c r="X1287" s="101"/>
      <c r="Y1287" s="101">
        <v>0.01</v>
      </c>
      <c r="Z1287" s="94" t="s">
        <v>34</v>
      </c>
      <c r="AA1287" s="111"/>
      <c r="AB1287" s="102" t="s">
        <v>34</v>
      </c>
      <c r="AC1287" s="112"/>
      <c r="AD1287" s="113"/>
      <c r="AE1287" s="94">
        <v>555.84</v>
      </c>
      <c r="AF1287" s="94">
        <v>341.71</v>
      </c>
      <c r="AG1287" s="134"/>
    </row>
    <row r="1288" spans="1:33" s="44" customFormat="1" customHeight="0">
      <c r="A1288" s="60"/>
      <c r="B1288" s="61" t="s">
        <v>623</v>
      </c>
      <c r="C1288" s="62"/>
      <c r="D1288" s="63"/>
      <c r="E1288" s="63"/>
      <c r="F1288" s="63"/>
      <c r="G1288" s="63"/>
      <c r="H1288" s="63"/>
      <c r="I1288" s="63"/>
      <c r="J1288" s="94">
        <f t="normal">IF(AE1288="-","-",(AE1288/AG1286)*$AI$1)</f>
        <v>607.5108</v>
      </c>
      <c r="K1288" s="94"/>
      <c r="L1288" s="61"/>
      <c r="M1288" s="94"/>
      <c r="N1288" s="94">
        <f t="normal">IF(AF1288="-","-",(AF1288/AG1286)*$AI$1)</f>
        <v>363.3444</v>
      </c>
      <c r="O1288" s="94"/>
      <c r="P1288" s="61"/>
      <c r="Q1288" s="94"/>
      <c r="R1288" s="61"/>
      <c r="S1288" s="101">
        <v>94.64</v>
      </c>
      <c r="T1288" s="102"/>
      <c r="U1288" s="101"/>
      <c r="V1288" s="101">
        <f t="shared" si="461"/>
        <v>99.99</v>
      </c>
      <c r="W1288" s="102"/>
      <c r="X1288" s="101"/>
      <c r="Y1288" s="101">
        <v>0.01</v>
      </c>
      <c r="Z1288" s="94" t="s">
        <v>34</v>
      </c>
      <c r="AA1288" s="111"/>
      <c r="AB1288" s="102" t="s">
        <v>34</v>
      </c>
      <c r="AC1288" s="112"/>
      <c r="AD1288" s="113"/>
      <c r="AE1288" s="94">
        <v>562.51</v>
      </c>
      <c r="AF1288" s="94">
        <v>336.43</v>
      </c>
      <c r="AG1288" s="134"/>
    </row>
    <row r="1289" spans="1:33" s="44" customFormat="1" ht="15" customHeight="1">
      <c r="A1289" s="60">
        <v>41919</v>
      </c>
      <c r="B1289" s="61" t="s">
        <v>689</v>
      </c>
      <c r="C1289" s="62" t="s">
        <v>29</v>
      </c>
      <c r="D1289" s="63" t="s">
        <v>30</v>
      </c>
      <c r="E1289" s="63" t="s">
        <v>31</v>
      </c>
      <c r="F1289" s="63" t="s">
        <v>37</v>
      </c>
      <c r="G1289" s="63" t="s">
        <v>140</v>
      </c>
      <c r="H1289" s="63" t="s">
        <v>34</v>
      </c>
      <c r="I1289" s="63" t="s">
        <v>690</v>
      </c>
      <c r="J1289" s="94">
        <f t="normal">IF(AE1289="-","-",(AE1289/AG1289)*$AI$1)</f>
        <v>601.4736</v>
      </c>
      <c r="K1289" s="94">
        <f t="normal">MAX(J1289:J1291)</f>
        <v>601.4736</v>
      </c>
      <c r="L1289" s="61">
        <f t="normal">IF(A1289=0,"",(K1289-K1290)/K1290)</f>
        <v>0.0289134812570437</v>
      </c>
      <c r="M1289" s="94">
        <f t="normal">IF(J1289="-","-",AVERAGE(J1289:J1291))</f>
        <v>595.584</v>
      </c>
      <c r="N1289" s="94">
        <f t="normal">IF(AF1289="-","-",(AF1289/AG1289)*$AI$1)</f>
        <v>375.9048</v>
      </c>
      <c r="O1289" s="94">
        <f t="normal">MAX(N1289:N1291)</f>
        <v>375.9048</v>
      </c>
      <c r="P1289" s="61">
        <f t="normal">IF(A1289=0,"",(O1289-O1290)/O1290)</f>
        <v>0.0157590614603397</v>
      </c>
      <c r="Q1289" s="94">
        <f t="normal">IF(N1289="-","-",AVERAGE(N1289:N1291))</f>
        <v>372.978</v>
      </c>
      <c r="R1289" s="61">
        <f t="normal">IF(Q1289="-","-",Q1289/M1289)</f>
        <v>0.626239119922631</v>
      </c>
      <c r="S1289" s="101">
        <v>94.6</v>
      </c>
      <c r="T1289" s="102">
        <f t="normal">AVERAGE(S1289:S1291)*10</f>
        <v>946.433333333333</v>
      </c>
      <c r="U1289" s="101">
        <f t="normal">((LARGE(S1289:S1291,1))-(SMALL(S1289:S1291,1)))/(((LARGE(S1289:S1291,1))+(SMALL(S1289:S1291,1)))/2)*100</f>
        <v>0.0950921865920053</v>
      </c>
      <c r="V1289" s="101">
        <f t="shared" si="461"/>
        <v>99.99</v>
      </c>
      <c r="W1289" s="102">
        <f t="normal">AVERAGE(V1289:V1291)*10</f>
        <v>999.9</v>
      </c>
      <c r="X1289" s="101">
        <f t="normal">((LARGE(V1289:V1291,1))-(SMALL(V1289:V1291,1)))/(((LARGE(V1289:V1291,1))+(SMALL(V1289:V1291,1)))/2)*100</f>
        <v>0</v>
      </c>
      <c r="Y1289" s="101">
        <v>0.01</v>
      </c>
      <c r="Z1289" s="94" t="s">
        <v>34</v>
      </c>
      <c r="AA1289" s="111" t="str">
        <f t="normal">IF(Z1289="-","-",AVERAGE(Z1289:Z1291))</f>
        <v>-</v>
      </c>
      <c r="AB1289" s="102" t="s">
        <v>34</v>
      </c>
      <c r="AC1289" s="112" t="str">
        <f t="shared" ref="AC1289" si="465">IF(AB1289="-","-",AVERAGE(AB1289:AB1291))</f>
        <v>-</v>
      </c>
      <c r="AD1289" s="113"/>
      <c r="AE1289" s="94">
        <v>556.92</v>
      </c>
      <c r="AF1289" s="94">
        <v>348.06</v>
      </c>
      <c r="AG1289" s="134">
        <v>1</v>
      </c>
    </row>
    <row r="1290" spans="1:33" s="44" customFormat="1" customHeight="0">
      <c r="A1290" s="60"/>
      <c r="B1290" s="61" t="s">
        <v>689</v>
      </c>
      <c r="C1290" s="62"/>
      <c r="D1290" s="63"/>
      <c r="E1290" s="63"/>
      <c r="F1290" s="63"/>
      <c r="G1290" s="63"/>
      <c r="H1290" s="63"/>
      <c r="I1290" s="63"/>
      <c r="J1290" s="94">
        <f t="normal">IF(AE1290="-","-",(AE1290/AG1289)*$AI$1)</f>
        <v>584.5716</v>
      </c>
      <c r="K1290" s="94">
        <f t="normal">MIN(J1289:J1291)</f>
        <v>584.5716</v>
      </c>
      <c r="L1290" s="61"/>
      <c r="M1290" s="94"/>
      <c r="N1290" s="94">
        <f t="normal">IF(AF1290="-","-",(AF1290/AG1289)*$AI$1)</f>
        <v>370.0728</v>
      </c>
      <c r="O1290" s="94">
        <f t="normal">MIN(N1289:N1291)</f>
        <v>370.0728</v>
      </c>
      <c r="P1290" s="61"/>
      <c r="Q1290" s="94"/>
      <c r="R1290" s="61"/>
      <c r="S1290" s="101">
        <v>94.69</v>
      </c>
      <c r="T1290" s="102"/>
      <c r="U1290" s="101"/>
      <c r="V1290" s="101">
        <f t="shared" si="461"/>
        <v>99.99</v>
      </c>
      <c r="W1290" s="102"/>
      <c r="X1290" s="101"/>
      <c r="Y1290" s="101">
        <v>0.01</v>
      </c>
      <c r="Z1290" s="94" t="s">
        <v>34</v>
      </c>
      <c r="AA1290" s="111"/>
      <c r="AB1290" s="102" t="s">
        <v>34</v>
      </c>
      <c r="AC1290" s="112"/>
      <c r="AD1290" s="113"/>
      <c r="AE1290" s="94">
        <v>541.27</v>
      </c>
      <c r="AF1290" s="94">
        <v>342.66</v>
      </c>
      <c r="AG1290" s="134"/>
    </row>
    <row r="1291" spans="1:33" s="44" customFormat="1" customHeight="0">
      <c r="A1291" s="60"/>
      <c r="B1291" s="61" t="s">
        <v>689</v>
      </c>
      <c r="C1291" s="62"/>
      <c r="D1291" s="63"/>
      <c r="E1291" s="63"/>
      <c r="F1291" s="63"/>
      <c r="G1291" s="63"/>
      <c r="H1291" s="63"/>
      <c r="I1291" s="63"/>
      <c r="J1291" s="94">
        <f t="normal">IF(AE1291="-","-",(AE1291/AG1289)*$AI$1)</f>
        <v>600.7068</v>
      </c>
      <c r="K1291" s="94"/>
      <c r="L1291" s="61"/>
      <c r="M1291" s="94"/>
      <c r="N1291" s="94">
        <f t="normal">IF(AF1291="-","-",(AF1291/AG1289)*$AI$1)</f>
        <v>372.9564</v>
      </c>
      <c r="O1291" s="94"/>
      <c r="P1291" s="61"/>
      <c r="Q1291" s="94"/>
      <c r="R1291" s="61"/>
      <c r="S1291" s="101">
        <v>94.64</v>
      </c>
      <c r="T1291" s="102"/>
      <c r="U1291" s="101"/>
      <c r="V1291" s="101">
        <f t="shared" si="461"/>
        <v>99.99</v>
      </c>
      <c r="W1291" s="102"/>
      <c r="X1291" s="101"/>
      <c r="Y1291" s="101">
        <v>0.01</v>
      </c>
      <c r="Z1291" s="94" t="s">
        <v>34</v>
      </c>
      <c r="AA1291" s="111"/>
      <c r="AB1291" s="102" t="s">
        <v>34</v>
      </c>
      <c r="AC1291" s="112"/>
      <c r="AD1291" s="113"/>
      <c r="AE1291" s="94">
        <v>556.21</v>
      </c>
      <c r="AF1291" s="94">
        <v>345.33</v>
      </c>
      <c r="AG1291" s="134"/>
    </row>
    <row r="1292" spans="1:33" s="44" customFormat="1" ht="15" customHeight="1">
      <c r="A1292" s="60">
        <v>41919</v>
      </c>
      <c r="B1292" s="61" t="s">
        <v>592</v>
      </c>
      <c r="C1292" s="62" t="s">
        <v>29</v>
      </c>
      <c r="D1292" s="63" t="s">
        <v>30</v>
      </c>
      <c r="E1292" s="63" t="s">
        <v>31</v>
      </c>
      <c r="F1292" s="63" t="s">
        <v>37</v>
      </c>
      <c r="G1292" s="63" t="s">
        <v>140</v>
      </c>
      <c r="H1292" s="63" t="s">
        <v>34</v>
      </c>
      <c r="I1292" s="63" t="s">
        <v>693</v>
      </c>
      <c r="J1292" s="94">
        <f t="normal">IF(AE1292="-","-",(AE1292/AG1292)*$AI$1)</f>
        <v>585.8892</v>
      </c>
      <c r="K1292" s="94">
        <f t="normal">MAX(J1292:J1294)</f>
        <v>624.6828</v>
      </c>
      <c r="L1292" s="61">
        <f t="normal">IF(A1292=0,"",(K1292-K1293)/K1293)</f>
        <v>0.0662132020866743</v>
      </c>
      <c r="M1292" s="94">
        <f t="normal">IF(J1292="-","-",AVERAGE(J1292:J1294))</f>
        <v>602.3088</v>
      </c>
      <c r="N1292" s="94">
        <f t="normal">IF(AF1292="-","-",(AF1292/AG1292)*$AI$1)</f>
        <v>357.0912</v>
      </c>
      <c r="O1292" s="94">
        <f t="normal">MAX(N1292:N1294)</f>
        <v>393.8652</v>
      </c>
      <c r="P1292" s="61">
        <f t="normal">IF(A1292=0,"",(O1292-O1293)/O1293)</f>
        <v>0.102982095330269</v>
      </c>
      <c r="Q1292" s="94">
        <f t="normal">IF(N1292="-","-",AVERAGE(N1292:N1294))</f>
        <v>374.5224</v>
      </c>
      <c r="R1292" s="61">
        <f t="normal">IF(Q1292="-","-",Q1292/M1292)</f>
        <v>0.621811270232147</v>
      </c>
      <c r="S1292" s="101">
        <v>94.6</v>
      </c>
      <c r="T1292" s="102">
        <f t="normal">AVERAGE(S1292:S1294)*10</f>
        <v>946.433333333333</v>
      </c>
      <c r="U1292" s="101">
        <f t="normal">((LARGE(S1292:S1294,1))-(SMALL(S1292:S1294,1)))/(((LARGE(S1292:S1294,1))+(SMALL(S1292:S1294,1)))/2)*100</f>
        <v>0.0950921865920053</v>
      </c>
      <c r="V1292" s="101">
        <f t="shared" si="461"/>
        <v>99.99</v>
      </c>
      <c r="W1292" s="102">
        <f t="normal">AVERAGE(V1292:V1294)*10</f>
        <v>999.9</v>
      </c>
      <c r="X1292" s="101">
        <f t="normal">((LARGE(V1292:V1294,1))-(SMALL(V1292:V1294,1)))/(((LARGE(V1292:V1294,1))+(SMALL(V1292:V1294,1)))/2)*100</f>
        <v>0</v>
      </c>
      <c r="Y1292" s="101">
        <v>0.01</v>
      </c>
      <c r="Z1292" s="94" t="s">
        <v>34</v>
      </c>
      <c r="AA1292" s="111" t="str">
        <f t="normal">IF(Z1292="-","-",AVERAGE(Z1292:Z1294))</f>
        <v>-</v>
      </c>
      <c r="AB1292" s="102" t="s">
        <v>34</v>
      </c>
      <c r="AC1292" s="112" t="str">
        <f t="shared" ref="AC1292" si="466">IF(AB1292="-","-",AVERAGE(AB1292:AB1294))</f>
        <v>-</v>
      </c>
      <c r="AD1292" s="113"/>
      <c r="AE1292" s="94">
        <v>542.49</v>
      </c>
      <c r="AF1292" s="94">
        <v>330.64</v>
      </c>
      <c r="AG1292" s="134">
        <v>1</v>
      </c>
    </row>
    <row r="1293" spans="1:33" s="44" customFormat="1" customHeight="0">
      <c r="A1293" s="60"/>
      <c r="B1293" s="61" t="s">
        <v>592</v>
      </c>
      <c r="C1293" s="62"/>
      <c r="D1293" s="63"/>
      <c r="E1293" s="63"/>
      <c r="F1293" s="63"/>
      <c r="G1293" s="63"/>
      <c r="H1293" s="63"/>
      <c r="I1293" s="63"/>
      <c r="J1293" s="94">
        <f t="normal">IF(AE1293="-","-",(AE1293/AG1292)*$AI$1)</f>
        <v>596.3544</v>
      </c>
      <c r="K1293" s="94">
        <f t="normal">MIN(J1292:J1294)</f>
        <v>585.8892</v>
      </c>
      <c r="L1293" s="61"/>
      <c r="M1293" s="94"/>
      <c r="N1293" s="94">
        <f t="normal">IF(AF1293="-","-",(AF1293/AG1292)*$AI$1)</f>
        <v>372.6108</v>
      </c>
      <c r="O1293" s="94">
        <f t="normal">MIN(N1292:N1294)</f>
        <v>357.0912</v>
      </c>
      <c r="P1293" s="61"/>
      <c r="Q1293" s="94"/>
      <c r="R1293" s="61"/>
      <c r="S1293" s="101">
        <v>94.69</v>
      </c>
      <c r="T1293" s="102"/>
      <c r="U1293" s="101"/>
      <c r="V1293" s="101">
        <f t="shared" si="461"/>
        <v>99.99</v>
      </c>
      <c r="W1293" s="102"/>
      <c r="X1293" s="101"/>
      <c r="Y1293" s="101">
        <v>0.01</v>
      </c>
      <c r="Z1293" s="94" t="s">
        <v>34</v>
      </c>
      <c r="AA1293" s="111"/>
      <c r="AB1293" s="102" t="s">
        <v>34</v>
      </c>
      <c r="AC1293" s="112"/>
      <c r="AD1293" s="113"/>
      <c r="AE1293" s="94">
        <v>552.18</v>
      </c>
      <c r="AF1293" s="94">
        <v>345.01</v>
      </c>
      <c r="AG1293" s="134"/>
    </row>
    <row r="1294" spans="1:33" s="44" customFormat="1" customHeight="0">
      <c r="A1294" s="60"/>
      <c r="B1294" s="61" t="s">
        <v>592</v>
      </c>
      <c r="C1294" s="62"/>
      <c r="D1294" s="63"/>
      <c r="E1294" s="63"/>
      <c r="F1294" s="63"/>
      <c r="G1294" s="63"/>
      <c r="H1294" s="63"/>
      <c r="I1294" s="63"/>
      <c r="J1294" s="94">
        <f t="normal">IF(AE1294="-","-",(AE1294/AG1292)*$AI$1)</f>
        <v>624.6828</v>
      </c>
      <c r="K1294" s="94"/>
      <c r="L1294" s="61"/>
      <c r="M1294" s="94"/>
      <c r="N1294" s="94">
        <f t="normal">IF(AF1294="-","-",(AF1294/AG1292)*$AI$1)</f>
        <v>393.8652</v>
      </c>
      <c r="O1294" s="94"/>
      <c r="P1294" s="61"/>
      <c r="Q1294" s="94"/>
      <c r="R1294" s="61"/>
      <c r="S1294" s="101">
        <v>94.64</v>
      </c>
      <c r="T1294" s="102"/>
      <c r="U1294" s="101"/>
      <c r="V1294" s="101">
        <f t="shared" si="461"/>
        <v>99.99</v>
      </c>
      <c r="W1294" s="102"/>
      <c r="X1294" s="101"/>
      <c r="Y1294" s="101">
        <v>0.01</v>
      </c>
      <c r="Z1294" s="94" t="s">
        <v>34</v>
      </c>
      <c r="AA1294" s="111"/>
      <c r="AB1294" s="102" t="s">
        <v>34</v>
      </c>
      <c r="AC1294" s="112"/>
      <c r="AD1294" s="113"/>
      <c r="AE1294" s="94">
        <v>578.41</v>
      </c>
      <c r="AF1294" s="94">
        <v>364.69</v>
      </c>
      <c r="AG1294" s="134"/>
    </row>
    <row r="1295" spans="1:33" s="44" customFormat="1" ht="15" customHeight="1">
      <c r="A1295" s="60">
        <v>41919</v>
      </c>
      <c r="B1295" s="61" t="s">
        <v>623</v>
      </c>
      <c r="C1295" s="62" t="s">
        <v>29</v>
      </c>
      <c r="D1295" s="63" t="s">
        <v>30</v>
      </c>
      <c r="E1295" s="63" t="s">
        <v>31</v>
      </c>
      <c r="F1295" s="63" t="s">
        <v>37</v>
      </c>
      <c r="G1295" s="63" t="s">
        <v>140</v>
      </c>
      <c r="H1295" s="63" t="s">
        <v>34</v>
      </c>
      <c r="I1295" s="63" t="s">
        <v>692</v>
      </c>
      <c r="J1295" s="94">
        <f t="normal">IF(AE1295="-","-",(AE1295/AG1295)*$AI$1)</f>
        <v>599.1084</v>
      </c>
      <c r="K1295" s="94">
        <f t="normal">MAX(J1295:J1297)</f>
        <v>627.4044</v>
      </c>
      <c r="L1295" s="61">
        <f t="normal">IF(A1295=0,"",(K1295-K1296)/K1296)</f>
        <v>0.0472301840535034</v>
      </c>
      <c r="M1295" s="94">
        <f t="normal">IF(J1295="-","-",AVERAGE(J1295:J1297))</f>
        <v>616.9428</v>
      </c>
      <c r="N1295" s="94">
        <f t="normal">IF(AF1295="-","-",(AF1295/AG1295)*$AI$1)</f>
        <v>359.8884</v>
      </c>
      <c r="O1295" s="94">
        <f t="normal">MAX(N1295:N1297)</f>
        <v>392.0076</v>
      </c>
      <c r="P1295" s="61">
        <f t="normal">IF(A1295=0,"",(O1295-O1296)/O1296)</f>
        <v>0.0892476667767009</v>
      </c>
      <c r="Q1295" s="94">
        <f t="normal">IF(N1295="-","-",AVERAGE(N1295:N1297))</f>
        <v>378.8388</v>
      </c>
      <c r="R1295" s="61">
        <f t="normal">IF(Q1295="-","-",Q1295/M1295)</f>
        <v>0.614058223874239</v>
      </c>
      <c r="S1295" s="101">
        <v>94.6</v>
      </c>
      <c r="T1295" s="102">
        <f t="normal">AVERAGE(S1295:S1297)*10</f>
        <v>946.433333333333</v>
      </c>
      <c r="U1295" s="101">
        <f t="normal">((LARGE(S1295:S1297,1))-(SMALL(S1295:S1297,1)))/(((LARGE(S1295:S1297,1))+(SMALL(S1295:S1297,1)))/2)*100</f>
        <v>0.0950921865920053</v>
      </c>
      <c r="V1295" s="101">
        <f t="shared" si="461"/>
        <v>99.99</v>
      </c>
      <c r="W1295" s="102">
        <f t="normal">AVERAGE(V1295:V1297)*10</f>
        <v>999.9</v>
      </c>
      <c r="X1295" s="101">
        <f t="normal">((LARGE(V1295:V1297,1))-(SMALL(V1295:V1297,1)))/(((LARGE(V1295:V1297,1))+(SMALL(V1295:V1297,1)))/2)*100</f>
        <v>0</v>
      </c>
      <c r="Y1295" s="101">
        <v>0.01</v>
      </c>
      <c r="Z1295" s="94" t="s">
        <v>34</v>
      </c>
      <c r="AA1295" s="111" t="str">
        <f t="normal">IF(Z1295="-","-",AVERAGE(Z1295:Z1297))</f>
        <v>-</v>
      </c>
      <c r="AB1295" s="102" t="s">
        <v>34</v>
      </c>
      <c r="AC1295" s="112" t="str">
        <f t="shared" ref="AC1295" si="467">IF(AB1295="-","-",AVERAGE(AB1295:AB1297))</f>
        <v>-</v>
      </c>
      <c r="AD1295" s="113"/>
      <c r="AE1295" s="94">
        <v>554.73</v>
      </c>
      <c r="AF1295" s="94">
        <v>333.23</v>
      </c>
      <c r="AG1295" s="134">
        <v>1</v>
      </c>
    </row>
    <row r="1296" spans="1:33" s="44" customFormat="1" customHeight="0">
      <c r="A1296" s="60"/>
      <c r="B1296" s="61" t="s">
        <v>623</v>
      </c>
      <c r="C1296" s="62"/>
      <c r="D1296" s="63"/>
      <c r="E1296" s="63"/>
      <c r="F1296" s="63"/>
      <c r="G1296" s="63"/>
      <c r="H1296" s="63"/>
      <c r="I1296" s="63"/>
      <c r="J1296" s="94">
        <f t="normal">IF(AE1296="-","-",(AE1296/AG1295)*$AI$1)</f>
        <v>624.3156</v>
      </c>
      <c r="K1296" s="94">
        <f t="normal">MIN(J1295:J1297)</f>
        <v>599.1084</v>
      </c>
      <c r="L1296" s="61"/>
      <c r="M1296" s="94"/>
      <c r="N1296" s="94">
        <f t="normal">IF(AF1296="-","-",(AF1296/AG1295)*$AI$1)</f>
        <v>392.0076</v>
      </c>
      <c r="O1296" s="94">
        <f t="normal">MIN(N1295:N1297)</f>
        <v>359.8884</v>
      </c>
      <c r="P1296" s="61"/>
      <c r="Q1296" s="94"/>
      <c r="R1296" s="61"/>
      <c r="S1296" s="101">
        <v>94.69</v>
      </c>
      <c r="T1296" s="102"/>
      <c r="U1296" s="101"/>
      <c r="V1296" s="101">
        <f t="shared" si="461"/>
        <v>99.99</v>
      </c>
      <c r="W1296" s="102"/>
      <c r="X1296" s="101"/>
      <c r="Y1296" s="101">
        <v>0.01</v>
      </c>
      <c r="Z1296" s="94" t="s">
        <v>34</v>
      </c>
      <c r="AA1296" s="111"/>
      <c r="AB1296" s="102" t="s">
        <v>34</v>
      </c>
      <c r="AC1296" s="112"/>
      <c r="AD1296" s="113"/>
      <c r="AE1296" s="94">
        <v>578.07</v>
      </c>
      <c r="AF1296" s="94">
        <v>362.97</v>
      </c>
      <c r="AG1296" s="134"/>
    </row>
    <row r="1297" spans="1:33" s="44" customFormat="1" customHeight="0">
      <c r="A1297" s="60"/>
      <c r="B1297" s="61" t="s">
        <v>623</v>
      </c>
      <c r="C1297" s="62"/>
      <c r="D1297" s="63"/>
      <c r="E1297" s="63"/>
      <c r="F1297" s="63"/>
      <c r="G1297" s="63"/>
      <c r="H1297" s="63"/>
      <c r="I1297" s="63"/>
      <c r="J1297" s="94">
        <f t="normal">IF(AE1297="-","-",(AE1297/AG1295)*$AI$1)</f>
        <v>627.4044</v>
      </c>
      <c r="K1297" s="94"/>
      <c r="L1297" s="61"/>
      <c r="M1297" s="94"/>
      <c r="N1297" s="94">
        <f t="normal">IF(AF1297="-","-",(AF1297/AG1295)*$AI$1)</f>
        <v>384.6204</v>
      </c>
      <c r="O1297" s="94"/>
      <c r="P1297" s="61"/>
      <c r="Q1297" s="94"/>
      <c r="R1297" s="61"/>
      <c r="S1297" s="101">
        <v>94.64</v>
      </c>
      <c r="T1297" s="102"/>
      <c r="U1297" s="101"/>
      <c r="V1297" s="101">
        <f t="shared" si="461"/>
        <v>99.99</v>
      </c>
      <c r="W1297" s="102"/>
      <c r="X1297" s="101"/>
      <c r="Y1297" s="101">
        <v>0.01</v>
      </c>
      <c r="Z1297" s="94" t="s">
        <v>34</v>
      </c>
      <c r="AA1297" s="111"/>
      <c r="AB1297" s="102" t="s">
        <v>34</v>
      </c>
      <c r="AC1297" s="112"/>
      <c r="AD1297" s="113"/>
      <c r="AE1297" s="94">
        <v>580.93</v>
      </c>
      <c r="AF1297" s="94">
        <v>356.13</v>
      </c>
      <c r="AG1297" s="134"/>
    </row>
    <row r="1298" spans="1:33" s="44" customFormat="1" ht="15" customHeight="1">
      <c r="A1298" s="60">
        <v>41876</v>
      </c>
      <c r="B1298" s="61" t="s">
        <v>694</v>
      </c>
      <c r="C1298" s="62" t="s">
        <v>29</v>
      </c>
      <c r="D1298" s="63" t="s">
        <v>30</v>
      </c>
      <c r="E1298" s="63" t="s">
        <v>31</v>
      </c>
      <c r="F1298" s="63" t="s">
        <v>32</v>
      </c>
      <c r="G1298" s="63" t="s">
        <v>33</v>
      </c>
      <c r="H1298" s="63" t="s">
        <v>34</v>
      </c>
      <c r="I1298" s="63" t="s">
        <v>695</v>
      </c>
      <c r="J1298" s="94">
        <f t="normal">IF(AE1298="-","-",(AE1298/AG1298)*$AI$1)</f>
        <v>57.328214616</v>
      </c>
      <c r="K1298" s="94">
        <f t="normal">MAX(J1298:J1300)</f>
        <v>57.328214616</v>
      </c>
      <c r="L1298" s="61">
        <f t="normal">IF(A1298=0,"",(K1298-K1299)/K1299)</f>
        <v>0</v>
      </c>
      <c r="M1298" s="94">
        <f t="normal">IF(J1298="-","-",AVERAGE(J1298:J1300))</f>
        <v>57.328214616</v>
      </c>
      <c r="N1298" s="94" t="str">
        <f t="normal">IF(AF1298="-","-",(AF1298/AG1298)*$AI$1)</f>
        <v>-</v>
      </c>
      <c r="O1298" s="94">
        <f t="normal">MAX(N1298:N1300)</f>
        <v>0</v>
      </c>
      <c r="P1298" s="61" t="e">
        <v>#DIV/0!</v>
      </c>
      <c r="Q1298" s="94" t="str">
        <f t="normal">IF(N1298="-","-",AVERAGE(N1298:N1300))</f>
        <v>-</v>
      </c>
      <c r="R1298" s="61" t="str">
        <f t="normal">IF(Q1298="-","-",Q1298/M1298)</f>
        <v>-</v>
      </c>
      <c r="S1298" s="101">
        <v>5.95</v>
      </c>
      <c r="T1298" s="102">
        <f t="normal">AVERAGE(S1298:S1300)*10</f>
        <v>59.6</v>
      </c>
      <c r="U1298" s="101">
        <f t="normal">((LARGE(S1298:S1300,1))-(SMALL(S1298:S1300,1)))/(((LARGE(S1298:S1300,1))+(SMALL(S1298:S1300,1)))/2)*100</f>
        <v>1.17351215423303</v>
      </c>
      <c r="V1298" s="101">
        <f t="shared" ref="V1298:V1303" si="468">100-Y1298</f>
        <v>70.79</v>
      </c>
      <c r="W1298" s="102">
        <f t="normal">AVERAGE(V1298:V1300)*10</f>
        <v>708.2</v>
      </c>
      <c r="X1298" s="101">
        <f t="normal">((LARGE(V1298:V1300,1))-(SMALL(V1298:V1300,1)))/(((LARGE(V1298:V1300,1))+(SMALL(V1298:V1300,1)))/2)*100</f>
        <v>0.46587139126138</v>
      </c>
      <c r="Y1298" s="101">
        <v>29.21</v>
      </c>
      <c r="Z1298" s="94" t="s">
        <v>34</v>
      </c>
      <c r="AA1298" s="111" t="str">
        <f t="normal">IF(Z1298="-","-",AVERAGE(Z1298:Z1300))</f>
        <v>-</v>
      </c>
      <c r="AB1298" s="102" t="s">
        <v>34</v>
      </c>
      <c r="AC1298" s="112" t="str">
        <f t="shared" ref="AC1298" si="469">IF(AB1298="-","-",AVERAGE(AB1298:AB1300))</f>
        <v>-</v>
      </c>
      <c r="AD1298" s="113"/>
      <c r="AE1298" s="94">
        <v>53.0816802</v>
      </c>
      <c r="AF1298" s="94" t="s">
        <v>34</v>
      </c>
      <c r="AG1298" s="134">
        <v>1</v>
      </c>
    </row>
    <row r="1299" spans="1:33" s="44" customFormat="1" customHeight="0">
      <c r="A1299" s="60"/>
      <c r="B1299" s="61" t="s">
        <v>694</v>
      </c>
      <c r="C1299" s="62"/>
      <c r="D1299" s="63"/>
      <c r="E1299" s="63"/>
      <c r="F1299" s="63"/>
      <c r="G1299" s="63"/>
      <c r="H1299" s="63"/>
      <c r="I1299" s="63"/>
      <c r="J1299" s="94">
        <f t="normal">IF(AE1299="-","-",(AE1299/AG1298)*$AI$1)</f>
        <v>57.328214616</v>
      </c>
      <c r="K1299" s="94">
        <f t="normal">MIN(J1298:J1300)</f>
        <v>57.328214616</v>
      </c>
      <c r="L1299" s="61"/>
      <c r="M1299" s="94"/>
      <c r="N1299" s="94" t="str">
        <f t="normal">IF(AF1299="-","-",(AF1299/AG1298)*$AI$1)</f>
        <v>-</v>
      </c>
      <c r="O1299" s="94">
        <f t="normal">MIN(N1298:N1300)</f>
        <v>0</v>
      </c>
      <c r="P1299" s="61"/>
      <c r="Q1299" s="94"/>
      <c r="R1299" s="61"/>
      <c r="S1299" s="101">
        <v>5.93</v>
      </c>
      <c r="T1299" s="102"/>
      <c r="U1299" s="101"/>
      <c r="V1299" s="101">
        <f t="shared" si="468"/>
        <v>70.67</v>
      </c>
      <c r="W1299" s="102"/>
      <c r="X1299" s="101"/>
      <c r="Y1299" s="101">
        <v>29.33</v>
      </c>
      <c r="Z1299" s="94" t="s">
        <v>34</v>
      </c>
      <c r="AA1299" s="111"/>
      <c r="AB1299" s="102" t="s">
        <v>34</v>
      </c>
      <c r="AC1299" s="112"/>
      <c r="AD1299" s="113"/>
      <c r="AE1299" s="94">
        <v>53.0816802</v>
      </c>
      <c r="AF1299" s="94" t="s">
        <v>34</v>
      </c>
      <c r="AG1299" s="134"/>
    </row>
    <row r="1300" spans="1:33" s="44" customFormat="1" customHeight="0">
      <c r="A1300" s="60"/>
      <c r="B1300" s="61" t="s">
        <v>694</v>
      </c>
      <c r="C1300" s="62"/>
      <c r="D1300" s="63"/>
      <c r="E1300" s="63"/>
      <c r="F1300" s="63"/>
      <c r="G1300" s="63"/>
      <c r="H1300" s="63"/>
      <c r="I1300" s="63"/>
      <c r="J1300" s="94">
        <f t="normal">IF(AE1300="-","-",(AE1300/AG1298)*$AI$1)</f>
        <v>57.328214616</v>
      </c>
      <c r="K1300" s="94"/>
      <c r="L1300" s="61"/>
      <c r="M1300" s="94"/>
      <c r="N1300" s="94" t="str">
        <f t="normal">IF(AF1300="-","-",(AF1300/AG1298)*$AI$1)</f>
        <v>-</v>
      </c>
      <c r="O1300" s="94"/>
      <c r="P1300" s="61"/>
      <c r="Q1300" s="94"/>
      <c r="R1300" s="61"/>
      <c r="S1300" s="101">
        <v>6</v>
      </c>
      <c r="T1300" s="102"/>
      <c r="U1300" s="101"/>
      <c r="V1300" s="101">
        <f t="shared" si="468"/>
        <v>71</v>
      </c>
      <c r="W1300" s="102"/>
      <c r="X1300" s="101"/>
      <c r="Y1300" s="101">
        <v>29</v>
      </c>
      <c r="Z1300" s="94" t="s">
        <v>34</v>
      </c>
      <c r="AA1300" s="111"/>
      <c r="AB1300" s="102" t="s">
        <v>34</v>
      </c>
      <c r="AC1300" s="112"/>
      <c r="AD1300" s="113"/>
      <c r="AE1300" s="94">
        <v>53.0816802</v>
      </c>
      <c r="AF1300" s="94" t="s">
        <v>34</v>
      </c>
      <c r="AG1300" s="134"/>
    </row>
    <row r="1301" spans="1:33" s="44" customFormat="1" ht="15" customHeight="1">
      <c r="A1301" s="60">
        <v>41876</v>
      </c>
      <c r="B1301" s="61" t="s">
        <v>696</v>
      </c>
      <c r="C1301" s="62" t="s">
        <v>29</v>
      </c>
      <c r="D1301" s="63" t="s">
        <v>30</v>
      </c>
      <c r="E1301" s="63" t="s">
        <v>31</v>
      </c>
      <c r="F1301" s="63" t="s">
        <v>32</v>
      </c>
      <c r="G1301" s="63" t="s">
        <v>33</v>
      </c>
      <c r="H1301" s="63" t="s">
        <v>34</v>
      </c>
      <c r="I1301" s="63" t="s">
        <v>697</v>
      </c>
      <c r="J1301" s="94">
        <f t="normal">IF(AE1301="-","-",(AE1301/AG1301)*$AI$1)</f>
        <v>42.7737969</v>
      </c>
      <c r="K1301" s="94">
        <f t="normal">MAX(J1301:J1303)</f>
        <v>42.7737969</v>
      </c>
      <c r="L1301" s="61">
        <f t="normal">IF(A1301=0,"",(K1301-K1302)/K1302)</f>
        <v>0</v>
      </c>
      <c r="M1301" s="94">
        <f t="normal">IF(J1301="-","-",AVERAGE(J1301:J1303))</f>
        <v>42.7737969</v>
      </c>
      <c r="N1301" s="94" t="str">
        <f t="normal">IF(AF1301="-","-",(AF1301/AG1301)*$AI$1)</f>
        <v>-</v>
      </c>
      <c r="O1301" s="94">
        <f t="normal">MAX(N1301:N1303)</f>
        <v>0</v>
      </c>
      <c r="P1301" s="61" t="e">
        <v>#DIV/0!</v>
      </c>
      <c r="Q1301" s="94" t="str">
        <f t="normal">IF(N1301="-","-",AVERAGE(N1301:N1303))</f>
        <v>-</v>
      </c>
      <c r="R1301" s="61" t="str">
        <f t="normal">IF(Q1301="-","-",Q1301/M1301)</f>
        <v>-</v>
      </c>
      <c r="S1301" s="101">
        <v>6.5</v>
      </c>
      <c r="T1301" s="102">
        <f t="normal">AVERAGE(S1301:S1303)*10</f>
        <v>64.1666666666667</v>
      </c>
      <c r="U1301" s="101">
        <f t="normal">((LARGE(S1301:S1303,1))-(SMALL(S1301:S1303,1)))/(((LARGE(S1301:S1303,1))+(SMALL(S1301:S1303,1)))/2)*100</f>
        <v>2.02020202020202</v>
      </c>
      <c r="V1301" s="101">
        <f t="shared" si="468"/>
        <v>71.04</v>
      </c>
      <c r="W1301" s="102">
        <f t="normal">AVERAGE(V1301:V1303)*10</f>
        <v>706.866666666667</v>
      </c>
      <c r="X1301" s="101">
        <f t="normal">((LARGE(V1301:V1303,1))-(SMALL(V1301:V1303,1)))/(((LARGE(V1301:V1303,1))+(SMALL(V1301:V1303,1)))/2)*100</f>
        <v>0.862373648123256</v>
      </c>
      <c r="Y1301" s="101">
        <v>28.96</v>
      </c>
      <c r="Z1301" s="94" t="s">
        <v>34</v>
      </c>
      <c r="AA1301" s="111" t="str">
        <f t="normal">IF(Z1301="-","-",AVERAGE(Z1301:Z1303))</f>
        <v>-</v>
      </c>
      <c r="AB1301" s="102" t="s">
        <v>34</v>
      </c>
      <c r="AC1301" s="112" t="str">
        <f t="shared" ref="AC1301" si="470">IF(AB1301="-","-",AVERAGE(AB1301:AB1303))</f>
        <v>-</v>
      </c>
      <c r="AD1301" s="113"/>
      <c r="AE1301" s="94">
        <v>39.6053675</v>
      </c>
      <c r="AF1301" s="94" t="s">
        <v>34</v>
      </c>
      <c r="AG1301" s="134">
        <v>1</v>
      </c>
    </row>
    <row r="1302" spans="1:33" s="44" customFormat="1" customHeight="0">
      <c r="A1302" s="60"/>
      <c r="B1302" s="61" t="s">
        <v>696</v>
      </c>
      <c r="C1302" s="62"/>
      <c r="D1302" s="63"/>
      <c r="E1302" s="63"/>
      <c r="F1302" s="63"/>
      <c r="G1302" s="63"/>
      <c r="H1302" s="63"/>
      <c r="I1302" s="63"/>
      <c r="J1302" s="94">
        <f t="normal">IF(AE1302="-","-",(AE1302/AG1301)*$AI$1)</f>
        <v>42.7737969</v>
      </c>
      <c r="K1302" s="94">
        <f t="normal">MIN(J1301:J1303)</f>
        <v>42.7737969</v>
      </c>
      <c r="L1302" s="61"/>
      <c r="M1302" s="94"/>
      <c r="N1302" s="94" t="str">
        <f t="normal">IF(AF1302="-","-",(AF1302/AG1301)*$AI$1)</f>
        <v>-</v>
      </c>
      <c r="O1302" s="94">
        <f t="normal">MIN(N1301:N1303)</f>
        <v>0</v>
      </c>
      <c r="P1302" s="61"/>
      <c r="Q1302" s="94"/>
      <c r="R1302" s="61"/>
      <c r="S1302" s="101">
        <v>6.38</v>
      </c>
      <c r="T1302" s="102"/>
      <c r="U1302" s="101"/>
      <c r="V1302" s="101">
        <f t="shared" si="468"/>
        <v>70.59</v>
      </c>
      <c r="W1302" s="102"/>
      <c r="X1302" s="101"/>
      <c r="Y1302" s="101">
        <v>29.41</v>
      </c>
      <c r="Z1302" s="94" t="s">
        <v>34</v>
      </c>
      <c r="AA1302" s="111"/>
      <c r="AB1302" s="102" t="s">
        <v>34</v>
      </c>
      <c r="AC1302" s="112"/>
      <c r="AD1302" s="113"/>
      <c r="AE1302" s="94">
        <v>39.6053675</v>
      </c>
      <c r="AF1302" s="94" t="s">
        <v>34</v>
      </c>
      <c r="AG1302" s="134"/>
    </row>
    <row r="1303" spans="1:33" s="44" customFormat="1" customHeight="0">
      <c r="A1303" s="60"/>
      <c r="B1303" s="61" t="s">
        <v>696</v>
      </c>
      <c r="C1303" s="62"/>
      <c r="D1303" s="63"/>
      <c r="E1303" s="63"/>
      <c r="F1303" s="63"/>
      <c r="G1303" s="63"/>
      <c r="H1303" s="63"/>
      <c r="I1303" s="63"/>
      <c r="J1303" s="94">
        <f t="normal">IF(AE1303="-","-",(AE1303/AG1301)*$AI$1)</f>
        <v>42.7737969</v>
      </c>
      <c r="K1303" s="94"/>
      <c r="L1303" s="61"/>
      <c r="M1303" s="94"/>
      <c r="N1303" s="94" t="str">
        <f t="normal">IF(AF1303="-","-",(AF1303/AG1301)*$AI$1)</f>
        <v>-</v>
      </c>
      <c r="O1303" s="94"/>
      <c r="P1303" s="61"/>
      <c r="Q1303" s="94"/>
      <c r="R1303" s="61"/>
      <c r="S1303" s="101">
        <v>6.37</v>
      </c>
      <c r="T1303" s="102"/>
      <c r="U1303" s="101"/>
      <c r="V1303" s="101">
        <f t="shared" si="468"/>
        <v>70.43</v>
      </c>
      <c r="W1303" s="102"/>
      <c r="X1303" s="101"/>
      <c r="Y1303" s="101">
        <v>29.57</v>
      </c>
      <c r="Z1303" s="94" t="s">
        <v>34</v>
      </c>
      <c r="AA1303" s="111"/>
      <c r="AB1303" s="102" t="s">
        <v>34</v>
      </c>
      <c r="AC1303" s="112"/>
      <c r="AD1303" s="113"/>
      <c r="AE1303" s="94">
        <v>39.6053675</v>
      </c>
      <c r="AF1303" s="94" t="s">
        <v>34</v>
      </c>
      <c r="AG1303" s="134"/>
    </row>
    <row r="1304" spans="1:33" s="44" customFormat="1" ht="15" customHeight="1">
      <c r="A1304" s="60">
        <v>41876</v>
      </c>
      <c r="B1304" s="61" t="s">
        <v>698</v>
      </c>
      <c r="C1304" s="62" t="s">
        <v>29</v>
      </c>
      <c r="D1304" s="63" t="s">
        <v>30</v>
      </c>
      <c r="E1304" s="63" t="s">
        <v>31</v>
      </c>
      <c r="F1304" s="63" t="s">
        <v>37</v>
      </c>
      <c r="G1304" s="63" t="s">
        <v>140</v>
      </c>
      <c r="H1304" s="63" t="s">
        <v>34</v>
      </c>
      <c r="I1304" s="63" t="s">
        <v>695</v>
      </c>
      <c r="J1304" s="94">
        <f t="normal">IF(AE1304="-","-",(AE1304/AG1304)*$AI$1)</f>
        <v>635.58</v>
      </c>
      <c r="K1304" s="94">
        <f t="normal">MAX(J1304:J1306)</f>
        <v>635.58</v>
      </c>
      <c r="L1304" s="61">
        <f t="normal">IF(A1304=0,"",(K1304-K1305)/K1305)</f>
        <v>0</v>
      </c>
      <c r="M1304" s="94">
        <f t="normal">IF(J1304="-","-",AVERAGE(J1304:J1306))</f>
        <v>635.58</v>
      </c>
      <c r="N1304" s="94" t="str">
        <f t="normal">IF(AF1304="-","-",(AF1304/AG1304)*$AI$1)</f>
        <v>-</v>
      </c>
      <c r="O1304" s="94">
        <f t="normal">MAX(N1304:N1306)</f>
        <v>0</v>
      </c>
      <c r="P1304" s="61" t="e">
        <v>#DIV/0!</v>
      </c>
      <c r="Q1304" s="94" t="str">
        <f t="normal">IF(N1304="-","-",AVERAGE(N1304:N1306))</f>
        <v>-</v>
      </c>
      <c r="R1304" s="61" t="str">
        <f t="normal">IF(Q1304="-","-",Q1304/M1304)</f>
        <v>-</v>
      </c>
      <c r="S1304" s="101">
        <v>94.6</v>
      </c>
      <c r="T1304" s="102">
        <f t="normal">AVERAGE(S1304:S1306)*10</f>
        <v>946.433333333333</v>
      </c>
      <c r="U1304" s="101">
        <f t="normal">((LARGE(S1304:S1306,1))-(SMALL(S1304:S1306,1)))/(((LARGE(S1304:S1306,1))+(SMALL(S1304:S1306,1)))/2)*100</f>
        <v>0.0950921865920053</v>
      </c>
      <c r="V1304" s="101">
        <f t="shared" si="461"/>
        <v>99.99</v>
      </c>
      <c r="W1304" s="102">
        <f t="normal">AVERAGE(V1304:V1306)*10</f>
        <v>999.9</v>
      </c>
      <c r="X1304" s="101">
        <f t="normal">((LARGE(V1304:V1306,1))-(SMALL(V1304:V1306,1)))/(((LARGE(V1304:V1306,1))+(SMALL(V1304:V1306,1)))/2)*100</f>
        <v>0</v>
      </c>
      <c r="Y1304" s="101">
        <v>0.01</v>
      </c>
      <c r="Z1304" s="94" t="s">
        <v>34</v>
      </c>
      <c r="AA1304" s="111" t="str">
        <f t="normal">IF(Z1304="-","-",AVERAGE(Z1304:Z1306))</f>
        <v>-</v>
      </c>
      <c r="AB1304" s="102" t="s">
        <v>34</v>
      </c>
      <c r="AC1304" s="112" t="str">
        <f t="shared" ref="AC1304" si="471">IF(AB1304="-","-",AVERAGE(AB1304:AB1306))</f>
        <v>-</v>
      </c>
      <c r="AD1304" s="113"/>
      <c r="AE1304" s="94">
        <v>588.5</v>
      </c>
      <c r="AF1304" s="94" t="s">
        <v>34</v>
      </c>
      <c r="AG1304" s="134">
        <v>1</v>
      </c>
    </row>
    <row r="1305" spans="1:33" s="44" customFormat="1" customHeight="0">
      <c r="A1305" s="60"/>
      <c r="B1305" s="61" t="s">
        <v>698</v>
      </c>
      <c r="C1305" s="62"/>
      <c r="D1305" s="63"/>
      <c r="E1305" s="63"/>
      <c r="F1305" s="63"/>
      <c r="G1305" s="63"/>
      <c r="H1305" s="63"/>
      <c r="I1305" s="63"/>
      <c r="J1305" s="94" t="str">
        <f t="normal">IF(AE1305="-","-",(AE1305/AG1304)*$AI$1)</f>
        <v>-</v>
      </c>
      <c r="K1305" s="94">
        <f t="normal">MIN(J1304:J1306)</f>
        <v>635.58</v>
      </c>
      <c r="L1305" s="61"/>
      <c r="M1305" s="94"/>
      <c r="N1305" s="94" t="str">
        <f t="normal">IF(AF1305="-","-",(AF1305/AG1304)*$AI$1)</f>
        <v>-</v>
      </c>
      <c r="O1305" s="94">
        <f t="normal">MIN(N1304:N1306)</f>
        <v>0</v>
      </c>
      <c r="P1305" s="61"/>
      <c r="Q1305" s="94"/>
      <c r="R1305" s="61"/>
      <c r="S1305" s="101">
        <v>94.69</v>
      </c>
      <c r="T1305" s="102"/>
      <c r="U1305" s="101"/>
      <c r="V1305" s="101">
        <f t="shared" si="461"/>
        <v>99.99</v>
      </c>
      <c r="W1305" s="102"/>
      <c r="X1305" s="101"/>
      <c r="Y1305" s="101">
        <v>0.01</v>
      </c>
      <c r="Z1305" s="94" t="s">
        <v>34</v>
      </c>
      <c r="AA1305" s="111"/>
      <c r="AB1305" s="102" t="s">
        <v>34</v>
      </c>
      <c r="AC1305" s="112"/>
      <c r="AD1305" s="113"/>
      <c r="AE1305" s="94" t="s">
        <v>34</v>
      </c>
      <c r="AF1305" s="94" t="s">
        <v>34</v>
      </c>
      <c r="AG1305" s="134"/>
    </row>
    <row r="1306" spans="1:33" s="44" customFormat="1" customHeight="0">
      <c r="A1306" s="60"/>
      <c r="B1306" s="61" t="s">
        <v>698</v>
      </c>
      <c r="C1306" s="62"/>
      <c r="D1306" s="63"/>
      <c r="E1306" s="63"/>
      <c r="F1306" s="63"/>
      <c r="G1306" s="63"/>
      <c r="H1306" s="63"/>
      <c r="I1306" s="63"/>
      <c r="J1306" s="94" t="str">
        <f t="normal">IF(AE1306="-","-",(AE1306/AG1304)*$AI$1)</f>
        <v>-</v>
      </c>
      <c r="K1306" s="94"/>
      <c r="L1306" s="61"/>
      <c r="M1306" s="94"/>
      <c r="N1306" s="94" t="str">
        <f t="normal">IF(AF1306="-","-",(AF1306/AG1304)*$AI$1)</f>
        <v>-</v>
      </c>
      <c r="O1306" s="94"/>
      <c r="P1306" s="61"/>
      <c r="Q1306" s="94"/>
      <c r="R1306" s="61"/>
      <c r="S1306" s="101">
        <v>94.64</v>
      </c>
      <c r="T1306" s="102"/>
      <c r="U1306" s="101"/>
      <c r="V1306" s="101">
        <f t="shared" si="461"/>
        <v>99.99</v>
      </c>
      <c r="W1306" s="102"/>
      <c r="X1306" s="101"/>
      <c r="Y1306" s="101">
        <v>0.01</v>
      </c>
      <c r="Z1306" s="94" t="s">
        <v>34</v>
      </c>
      <c r="AA1306" s="111"/>
      <c r="AB1306" s="102" t="s">
        <v>34</v>
      </c>
      <c r="AC1306" s="112"/>
      <c r="AD1306" s="113"/>
      <c r="AE1306" s="94" t="s">
        <v>34</v>
      </c>
      <c r="AF1306" s="94" t="s">
        <v>34</v>
      </c>
      <c r="AG1306" s="134"/>
    </row>
    <row r="1307" spans="1:33" s="44" customFormat="1" ht="15" customHeight="1">
      <c r="A1307" s="60">
        <v>41876</v>
      </c>
      <c r="B1307" s="61" t="s">
        <v>699</v>
      </c>
      <c r="C1307" s="62" t="s">
        <v>29</v>
      </c>
      <c r="D1307" s="63" t="s">
        <v>30</v>
      </c>
      <c r="E1307" s="63" t="s">
        <v>31</v>
      </c>
      <c r="F1307" s="63" t="s">
        <v>37</v>
      </c>
      <c r="G1307" s="63" t="s">
        <v>140</v>
      </c>
      <c r="H1307" s="63" t="s">
        <v>34</v>
      </c>
      <c r="I1307" s="63" t="s">
        <v>697</v>
      </c>
      <c r="J1307" s="94">
        <f t="normal">IF(AE1307="-","-",(AE1307/AG1307)*$AI$1)</f>
        <v>617.1444</v>
      </c>
      <c r="K1307" s="94">
        <f t="normal">MAX(J1307:J1309)</f>
        <v>617.1444</v>
      </c>
      <c r="L1307" s="61">
        <f t="normal">IF(A1307=0,"",(K1307-K1308)/K1308)</f>
        <v>0</v>
      </c>
      <c r="M1307" s="94">
        <f t="normal">IF(J1307="-","-",AVERAGE(J1307:J1309))</f>
        <v>617.1444</v>
      </c>
      <c r="N1307" s="94" t="str">
        <f t="normal">IF(AF1307="-","-",(AF1307/AG1307)*$AI$1)</f>
        <v>-</v>
      </c>
      <c r="O1307" s="94">
        <f t="normal">MAX(N1307:N1309)</f>
        <v>0</v>
      </c>
      <c r="P1307" s="61" t="e">
        <v>#DIV/0!</v>
      </c>
      <c r="Q1307" s="94" t="str">
        <f t="normal">IF(N1307="-","-",AVERAGE(N1307:N1309))</f>
        <v>-</v>
      </c>
      <c r="R1307" s="61" t="str">
        <f t="normal">IF(Q1307="-","-",Q1307/M1307)</f>
        <v>-</v>
      </c>
      <c r="S1307" s="101">
        <v>94.6</v>
      </c>
      <c r="T1307" s="102">
        <f t="normal">AVERAGE(S1307:S1309)*10</f>
        <v>946.433333333333</v>
      </c>
      <c r="U1307" s="101">
        <f t="normal">((LARGE(S1307:S1309,1))-(SMALL(S1307:S1309,1)))/(((LARGE(S1307:S1309,1))+(SMALL(S1307:S1309,1)))/2)*100</f>
        <v>0.0950921865920053</v>
      </c>
      <c r="V1307" s="101">
        <f t="shared" si="461"/>
        <v>99.99</v>
      </c>
      <c r="W1307" s="102">
        <f t="normal">AVERAGE(V1307:V1309)*10</f>
        <v>999.9</v>
      </c>
      <c r="X1307" s="101">
        <f t="normal">((LARGE(V1307:V1309,1))-(SMALL(V1307:V1309,1)))/(((LARGE(V1307:V1309,1))+(SMALL(V1307:V1309,1)))/2)*100</f>
        <v>0</v>
      </c>
      <c r="Y1307" s="101">
        <v>0.01</v>
      </c>
      <c r="Z1307" s="94" t="s">
        <v>34</v>
      </c>
      <c r="AA1307" s="111" t="str">
        <f t="normal">IF(Z1307="-","-",AVERAGE(Z1307:Z1309))</f>
        <v>-</v>
      </c>
      <c r="AB1307" s="102" t="s">
        <v>34</v>
      </c>
      <c r="AC1307" s="112" t="str">
        <f t="shared" ref="AC1307" si="472">IF(AB1307="-","-",AVERAGE(AB1307:AB1309))</f>
        <v>-</v>
      </c>
      <c r="AD1307" s="113"/>
      <c r="AE1307" s="94">
        <v>571.43</v>
      </c>
      <c r="AF1307" s="94" t="s">
        <v>34</v>
      </c>
      <c r="AG1307" s="134">
        <v>1</v>
      </c>
    </row>
    <row r="1308" spans="1:33" s="44" customFormat="1" customHeight="0">
      <c r="A1308" s="60"/>
      <c r="B1308" s="61" t="s">
        <v>699</v>
      </c>
      <c r="C1308" s="62"/>
      <c r="D1308" s="63"/>
      <c r="E1308" s="63"/>
      <c r="F1308" s="63"/>
      <c r="G1308" s="63"/>
      <c r="H1308" s="63"/>
      <c r="I1308" s="63"/>
      <c r="J1308" s="94" t="str">
        <f t="normal">IF(AE1308="-","-",(AE1308/AG1307)*$AI$1)</f>
        <v>-</v>
      </c>
      <c r="K1308" s="94">
        <f t="normal">MIN(J1307:J1309)</f>
        <v>617.1444</v>
      </c>
      <c r="L1308" s="61"/>
      <c r="M1308" s="94"/>
      <c r="N1308" s="94" t="str">
        <f t="normal">IF(AF1308="-","-",(AF1308/AG1307)*$AI$1)</f>
        <v>-</v>
      </c>
      <c r="O1308" s="94">
        <f t="normal">MIN(N1307:N1309)</f>
        <v>0</v>
      </c>
      <c r="P1308" s="61"/>
      <c r="Q1308" s="94"/>
      <c r="R1308" s="61"/>
      <c r="S1308" s="101">
        <v>94.69</v>
      </c>
      <c r="T1308" s="102"/>
      <c r="U1308" s="101"/>
      <c r="V1308" s="101">
        <f t="shared" si="461"/>
        <v>99.99</v>
      </c>
      <c r="W1308" s="102"/>
      <c r="X1308" s="101"/>
      <c r="Y1308" s="101">
        <v>0.01</v>
      </c>
      <c r="Z1308" s="94" t="s">
        <v>34</v>
      </c>
      <c r="AA1308" s="111"/>
      <c r="AB1308" s="102" t="s">
        <v>34</v>
      </c>
      <c r="AC1308" s="112"/>
      <c r="AD1308" s="113"/>
      <c r="AE1308" s="94" t="s">
        <v>34</v>
      </c>
      <c r="AF1308" s="94" t="s">
        <v>34</v>
      </c>
      <c r="AG1308" s="134"/>
    </row>
    <row r="1309" spans="1:33" s="44" customFormat="1" customHeight="0">
      <c r="A1309" s="60"/>
      <c r="B1309" s="61" t="s">
        <v>699</v>
      </c>
      <c r="C1309" s="62"/>
      <c r="D1309" s="63"/>
      <c r="E1309" s="63"/>
      <c r="F1309" s="63"/>
      <c r="G1309" s="63"/>
      <c r="H1309" s="63"/>
      <c r="I1309" s="63"/>
      <c r="J1309" s="94" t="str">
        <f t="normal">IF(AE1309="-","-",(AE1309/AG1307)*$AI$1)</f>
        <v>-</v>
      </c>
      <c r="K1309" s="94"/>
      <c r="L1309" s="61"/>
      <c r="M1309" s="94"/>
      <c r="N1309" s="94" t="str">
        <f t="normal">IF(AF1309="-","-",(AF1309/AG1307)*$AI$1)</f>
        <v>-</v>
      </c>
      <c r="O1309" s="94"/>
      <c r="P1309" s="61"/>
      <c r="Q1309" s="94"/>
      <c r="R1309" s="61"/>
      <c r="S1309" s="101">
        <v>94.64</v>
      </c>
      <c r="T1309" s="102"/>
      <c r="U1309" s="101"/>
      <c r="V1309" s="101">
        <f t="shared" si="461"/>
        <v>99.99</v>
      </c>
      <c r="W1309" s="102"/>
      <c r="X1309" s="101"/>
      <c r="Y1309" s="101">
        <v>0.01</v>
      </c>
      <c r="Z1309" s="94" t="s">
        <v>34</v>
      </c>
      <c r="AA1309" s="111"/>
      <c r="AB1309" s="102" t="s">
        <v>34</v>
      </c>
      <c r="AC1309" s="112"/>
      <c r="AD1309" s="113"/>
      <c r="AE1309" s="94" t="s">
        <v>34</v>
      </c>
      <c r="AF1309" s="94" t="s">
        <v>34</v>
      </c>
      <c r="AG1309" s="134"/>
    </row>
    <row r="1310" spans="1:33" s="44" customFormat="1" ht="15" customHeight="1">
      <c r="A1310" s="60">
        <v>42037</v>
      </c>
      <c r="B1310" s="61" t="s">
        <v>700</v>
      </c>
      <c r="C1310" s="62" t="s">
        <v>29</v>
      </c>
      <c r="D1310" s="63" t="s">
        <v>30</v>
      </c>
      <c r="E1310" s="63" t="s">
        <v>31</v>
      </c>
      <c r="F1310" s="63" t="s">
        <v>32</v>
      </c>
      <c r="G1310" s="63" t="s">
        <v>33</v>
      </c>
      <c r="H1310" s="63" t="s">
        <v>34</v>
      </c>
      <c r="I1310" s="63" t="s">
        <v>701</v>
      </c>
      <c r="J1310" s="94">
        <f t="normal">IF(AE1310="-","-",(AE1310/AG1310)*$AI$1)</f>
        <v>50.598</v>
      </c>
      <c r="K1310" s="94">
        <f t="normal">MAX(J1310:J1312)</f>
        <v>50.598</v>
      </c>
      <c r="L1310" s="61">
        <f t="normal">IF(A1310=0,"",(K1310-K1311)/K1311)</f>
        <v>0.207785511729827</v>
      </c>
      <c r="M1310" s="94">
        <f t="normal">IF(J1310="-","-",AVERAGE(J1310:J1312))</f>
        <v>46.2168</v>
      </c>
      <c r="N1310" s="94" t="str">
        <f t="normal">IF(AF1310="-","-",(AF1310/AG1310)*$AI$1)</f>
        <v>-</v>
      </c>
      <c r="O1310" s="94">
        <f t="normal">MAX(N1310:N1312)</f>
        <v>0</v>
      </c>
      <c r="P1310" s="61" t="e">
        <v>#DIV/0!</v>
      </c>
      <c r="Q1310" s="94" t="str">
        <f t="normal">IF(N1310="-","-",AVERAGE(N1310:N1312))</f>
        <v>-</v>
      </c>
      <c r="R1310" s="61" t="str">
        <f t="normal">IF(Q1310="-","-",Q1310/M1310)</f>
        <v>-</v>
      </c>
      <c r="S1310" s="101">
        <v>2.69</v>
      </c>
      <c r="T1310" s="102">
        <f t="normal">AVERAGE(S1310:S1312)*10</f>
        <v>26.8333333333333</v>
      </c>
      <c r="U1310" s="101">
        <f t="normal">((LARGE(S1310:S1312,1))-(SMALL(S1310:S1312,1)))/(((LARGE(S1310:S1312,1))+(SMALL(S1310:S1312,1)))/2)*100</f>
        <v>0.746268656716419</v>
      </c>
      <c r="V1310" s="101">
        <f t="shared" si="461"/>
        <v>65.22</v>
      </c>
      <c r="W1310" s="102">
        <f t="normal">AVERAGE(V1310:V1312)*10</f>
        <v>652.633333333333</v>
      </c>
      <c r="X1310" s="101">
        <f t="normal">((LARGE(V1310:V1312,1))-(SMALL(V1310:V1312,1)))/(((LARGE(V1310:V1312,1))+(SMALL(V1310:V1312,1)))/2)*100</f>
        <v>0.689285440759728</v>
      </c>
      <c r="Y1310" s="101">
        <v>34.78</v>
      </c>
      <c r="Z1310" s="94" t="s">
        <v>34</v>
      </c>
      <c r="AA1310" s="111" t="str">
        <f t="normal">IF(Z1310="-","-",AVERAGE(Z1310:Z1312))</f>
        <v>-</v>
      </c>
      <c r="AB1310" s="102" t="s">
        <v>34</v>
      </c>
      <c r="AC1310" s="112" t="str">
        <f t="shared" ref="AC1310" si="473">IF(AB1310="-","-",AVERAGE(AB1310:AB1312))</f>
        <v>-</v>
      </c>
      <c r="AD1310" s="113"/>
      <c r="AE1310" s="94">
        <v>46.85</v>
      </c>
      <c r="AF1310" s="94" t="s">
        <v>34</v>
      </c>
      <c r="AG1310" s="134">
        <v>1</v>
      </c>
    </row>
    <row r="1311" spans="1:33" s="44" customFormat="1" customHeight="0">
      <c r="A1311" s="60"/>
      <c r="B1311" s="61" t="s">
        <v>700</v>
      </c>
      <c r="C1311" s="62"/>
      <c r="D1311" s="63"/>
      <c r="E1311" s="63"/>
      <c r="F1311" s="63"/>
      <c r="G1311" s="63"/>
      <c r="H1311" s="63"/>
      <c r="I1311" s="63"/>
      <c r="J1311" s="94">
        <f t="normal">IF(AE1311="-","-",(AE1311/AG1310)*$AI$1)</f>
        <v>41.8932</v>
      </c>
      <c r="K1311" s="94">
        <f t="normal">MIN(J1310:J1312)</f>
        <v>41.8932</v>
      </c>
      <c r="L1311" s="61"/>
      <c r="M1311" s="94"/>
      <c r="N1311" s="94" t="str">
        <f t="normal">IF(AF1311="-","-",(AF1311/AG1310)*$AI$1)</f>
        <v>-</v>
      </c>
      <c r="O1311" s="94">
        <f t="normal">MIN(N1310:N1312)</f>
        <v>0</v>
      </c>
      <c r="P1311" s="61"/>
      <c r="Q1311" s="94"/>
      <c r="R1311" s="61"/>
      <c r="S1311" s="101">
        <v>2.69</v>
      </c>
      <c r="T1311" s="102"/>
      <c r="U1311" s="101"/>
      <c r="V1311" s="101">
        <f t="shared" si="461"/>
        <v>65.51</v>
      </c>
      <c r="W1311" s="102"/>
      <c r="X1311" s="101"/>
      <c r="Y1311" s="101">
        <v>34.49</v>
      </c>
      <c r="Z1311" s="94" t="s">
        <v>34</v>
      </c>
      <c r="AA1311" s="111"/>
      <c r="AB1311" s="102" t="s">
        <v>34</v>
      </c>
      <c r="AC1311" s="112"/>
      <c r="AD1311" s="113"/>
      <c r="AE1311" s="94">
        <v>38.79</v>
      </c>
      <c r="AF1311" s="94" t="s">
        <v>34</v>
      </c>
      <c r="AG1311" s="134"/>
    </row>
    <row r="1312" spans="1:33" s="44" customFormat="1" customHeight="0">
      <c r="A1312" s="60"/>
      <c r="B1312" s="61" t="s">
        <v>700</v>
      </c>
      <c r="C1312" s="62"/>
      <c r="D1312" s="63"/>
      <c r="E1312" s="63"/>
      <c r="F1312" s="63"/>
      <c r="G1312" s="63"/>
      <c r="H1312" s="63"/>
      <c r="I1312" s="63"/>
      <c r="J1312" s="94">
        <f t="normal">IF(AE1312="-","-",(AE1312/AG1310)*$AI$1)</f>
        <v>46.1592</v>
      </c>
      <c r="K1312" s="94"/>
      <c r="L1312" s="61"/>
      <c r="M1312" s="94"/>
      <c r="N1312" s="94" t="str">
        <f t="normal">IF(AF1312="-","-",(AF1312/AG1310)*$AI$1)</f>
        <v>-</v>
      </c>
      <c r="O1312" s="94"/>
      <c r="P1312" s="61"/>
      <c r="Q1312" s="94"/>
      <c r="R1312" s="61"/>
      <c r="S1312" s="101">
        <v>2.67</v>
      </c>
      <c r="T1312" s="102"/>
      <c r="U1312" s="101"/>
      <c r="V1312" s="101">
        <f t="shared" si="461"/>
        <v>65.06</v>
      </c>
      <c r="W1312" s="102"/>
      <c r="X1312" s="101"/>
      <c r="Y1312" s="101">
        <v>34.94</v>
      </c>
      <c r="Z1312" s="94" t="s">
        <v>34</v>
      </c>
      <c r="AA1312" s="111"/>
      <c r="AB1312" s="102" t="s">
        <v>34</v>
      </c>
      <c r="AC1312" s="112"/>
      <c r="AD1312" s="113"/>
      <c r="AE1312" s="94">
        <v>42.74</v>
      </c>
      <c r="AF1312" s="94" t="s">
        <v>34</v>
      </c>
      <c r="AG1312" s="134"/>
    </row>
    <row r="1313" spans="1:33" s="44" customFormat="1" ht="15" customHeight="1">
      <c r="A1313" s="60">
        <v>42037</v>
      </c>
      <c r="B1313" s="61" t="s">
        <v>702</v>
      </c>
      <c r="C1313" s="62" t="s">
        <v>29</v>
      </c>
      <c r="D1313" s="63" t="s">
        <v>30</v>
      </c>
      <c r="E1313" s="63" t="s">
        <v>31</v>
      </c>
      <c r="F1313" s="63" t="s">
        <v>37</v>
      </c>
      <c r="G1313" s="63" t="s">
        <v>140</v>
      </c>
      <c r="H1313" s="63" t="s">
        <v>34</v>
      </c>
      <c r="I1313" s="63" t="s">
        <v>34</v>
      </c>
      <c r="J1313" s="94">
        <f t="normal">IF(AE1313="-","-",(AE1313/AG1313)*$AI$1)</f>
        <v>655.979818116389</v>
      </c>
      <c r="K1313" s="94">
        <f t="normal">MAX(J1313:J1315)</f>
        <v>664.872693863803</v>
      </c>
      <c r="L1313" s="61">
        <f t="normal">IF(A1313=0,"",(K1313-K1314)/K1314)</f>
        <v>0.0384995224224212</v>
      </c>
      <c r="M1313" s="94">
        <f t="normal">IF(J1313="-","-",AVERAGE(J1313:J1315))</f>
        <v>653.692291225175</v>
      </c>
      <c r="N1313" s="94">
        <f t="normal">IF(AF1313="-","-",(AF1313/AG1313)*$AI$1)</f>
        <v>331.926635111071</v>
      </c>
      <c r="O1313" s="94">
        <f t="normal">MAX(N1313:N1315)</f>
        <v>389.533628103328</v>
      </c>
      <c r="P1313" s="61">
        <f t="normal">IF(A1313=0,"",(O1313-O1314)/O1314)</f>
        <v>0.212882819322739</v>
      </c>
      <c r="Q1313" s="94">
        <f t="normal">IF(N1313="-","-",AVERAGE(N1313:N1315))</f>
        <v>347.541237024656</v>
      </c>
      <c r="R1313" s="61">
        <f t="normal">IF(Q1313="-","-",Q1313/M1313)</f>
        <v>0.531658766196067</v>
      </c>
      <c r="S1313" s="101">
        <v>99.91</v>
      </c>
      <c r="T1313" s="102">
        <f t="normal">AVERAGE(S1313:S1315)*10</f>
        <v>999.1</v>
      </c>
      <c r="U1313" s="101">
        <f t="normal">((LARGE(S1313:S1315,1))-(SMALL(S1313:S1315,1)))/(((LARGE(S1313:S1315,1))+(SMALL(S1313:S1315,1)))/2)*100</f>
        <v>0</v>
      </c>
      <c r="V1313" s="101">
        <v>99.9</v>
      </c>
      <c r="W1313" s="102">
        <f t="normal">AVERAGE(V1313:V1315)*10</f>
        <v>999</v>
      </c>
      <c r="X1313" s="101">
        <f t="normal">((LARGE(V1313:V1315,1))-(SMALL(V1313:V1315,1)))/(((LARGE(V1313:V1315,1))+(SMALL(V1313:V1315,1)))/2)*100</f>
        <v>0</v>
      </c>
      <c r="Y1313" s="101">
        <v>0.01</v>
      </c>
      <c r="Z1313" s="94" t="s">
        <v>34</v>
      </c>
      <c r="AA1313" s="111" t="str">
        <f t="normal">IF(Z1313="-","-",AVERAGE(Z1313:Z1315))</f>
        <v>-</v>
      </c>
      <c r="AB1313" s="102" t="s">
        <v>34</v>
      </c>
      <c r="AC1313" s="112" t="str">
        <f t="shared" ref="AC1313" si="474">IF(AB1313="-","-",AVERAGE(AB1313:AB1315))</f>
        <v>-</v>
      </c>
      <c r="AD1313" s="113"/>
      <c r="AE1313" s="94">
        <v>607.388720478138</v>
      </c>
      <c r="AF1313" s="94">
        <v>307.339476954695</v>
      </c>
      <c r="AG1313" s="134">
        <v>1</v>
      </c>
    </row>
    <row r="1314" spans="1:33" s="44" customFormat="1" customHeight="0">
      <c r="A1314" s="60"/>
      <c r="B1314" s="61" t="s">
        <v>702</v>
      </c>
      <c r="C1314" s="62"/>
      <c r="D1314" s="63"/>
      <c r="E1314" s="63"/>
      <c r="F1314" s="63"/>
      <c r="G1314" s="63"/>
      <c r="H1314" s="63"/>
      <c r="I1314" s="63"/>
      <c r="J1314" s="94">
        <f t="normal">IF(AE1314="-","-",(AE1314/AG1313)*$AI$1)</f>
        <v>664.872693863803</v>
      </c>
      <c r="K1314" s="94">
        <f t="normal">MIN(J1313:J1315)</f>
        <v>640.224361695333</v>
      </c>
      <c r="L1314" s="61"/>
      <c r="M1314" s="94"/>
      <c r="N1314" s="94">
        <f t="normal">IF(AF1314="-","-",(AF1314/AG1313)*$AI$1)</f>
        <v>389.533628103328</v>
      </c>
      <c r="O1314" s="94">
        <f t="normal">MIN(N1313:N1315)</f>
        <v>321.163447859571</v>
      </c>
      <c r="P1314" s="61"/>
      <c r="Q1314" s="94"/>
      <c r="R1314" s="61"/>
      <c r="S1314" s="101">
        <v>99.91</v>
      </c>
      <c r="T1314" s="102"/>
      <c r="U1314" s="101"/>
      <c r="V1314" s="101">
        <v>99.9</v>
      </c>
      <c r="W1314" s="102"/>
      <c r="X1314" s="101"/>
      <c r="Y1314" s="101">
        <v>0.01</v>
      </c>
      <c r="Z1314" s="94" t="s">
        <v>34</v>
      </c>
      <c r="AA1314" s="111"/>
      <c r="AB1314" s="102" t="s">
        <v>34</v>
      </c>
      <c r="AC1314" s="112"/>
      <c r="AD1314" s="113"/>
      <c r="AE1314" s="94">
        <v>615.622864688706</v>
      </c>
      <c r="AF1314" s="94">
        <v>360.679285280859</v>
      </c>
      <c r="AG1314" s="134"/>
    </row>
    <row r="1315" spans="1:33" s="44" customFormat="1" customHeight="0">
      <c r="A1315" s="60"/>
      <c r="B1315" s="61" t="s">
        <v>702</v>
      </c>
      <c r="C1315" s="62"/>
      <c r="D1315" s="63"/>
      <c r="E1315" s="63"/>
      <c r="F1315" s="63"/>
      <c r="G1315" s="63"/>
      <c r="H1315" s="63"/>
      <c r="I1315" s="63"/>
      <c r="J1315" s="94">
        <f t="normal">IF(AE1315="-","-",(AE1315/AG1313)*$AI$1)</f>
        <v>640.224361695333</v>
      </c>
      <c r="K1315" s="94"/>
      <c r="L1315" s="61"/>
      <c r="M1315" s="94"/>
      <c r="N1315" s="94">
        <f t="normal">IF(AF1315="-","-",(AF1315/AG1313)*$AI$1)</f>
        <v>321.163447859571</v>
      </c>
      <c r="O1315" s="94"/>
      <c r="P1315" s="61"/>
      <c r="Q1315" s="94"/>
      <c r="R1315" s="61"/>
      <c r="S1315" s="101">
        <v>99.91</v>
      </c>
      <c r="T1315" s="102"/>
      <c r="U1315" s="101"/>
      <c r="V1315" s="101">
        <v>99.9</v>
      </c>
      <c r="W1315" s="102"/>
      <c r="X1315" s="101"/>
      <c r="Y1315" s="101">
        <v>0.01</v>
      </c>
      <c r="Z1315" s="94" t="s">
        <v>34</v>
      </c>
      <c r="AA1315" s="111"/>
      <c r="AB1315" s="102" t="s">
        <v>34</v>
      </c>
      <c r="AC1315" s="112"/>
      <c r="AD1315" s="113"/>
      <c r="AE1315" s="94">
        <v>592.800334903086</v>
      </c>
      <c r="AF1315" s="94">
        <v>297.373562832936</v>
      </c>
      <c r="AG1315" s="134"/>
    </row>
    <row r="1316" spans="1:33">
      <c r="A1316" s="70">
        <v>42037</v>
      </c>
      <c r="B1316" s="71">
        <v>269</v>
      </c>
      <c r="C1316" s="80" t="s">
        <v>563</v>
      </c>
      <c r="D1316" s="12" t="s">
        <v>41</v>
      </c>
      <c r="E1316" s="12" t="s">
        <v>74</v>
      </c>
      <c r="F1316" s="6" t="s">
        <v>75</v>
      </c>
      <c r="G1316" s="6" t="s">
        <v>199</v>
      </c>
      <c r="H1316" s="12" t="s">
        <v>34</v>
      </c>
      <c r="I1316" s="6" t="s">
        <v>76</v>
      </c>
      <c r="J1316" s="97">
        <f t="normal">IF(AE1316="-","-",(AE1316/AG1316)*$AI$1)</f>
        <v>386.672667787151</v>
      </c>
      <c r="K1316" s="97">
        <f t="normal">MAX(J1316:J1318)</f>
        <v>386.672667787151</v>
      </c>
      <c r="L1316" s="71">
        <f t="normal">IF(A1316=0,"",(K1316-K1317)/K1317)</f>
        <v>0.115414921170194</v>
      </c>
      <c r="M1316" s="97">
        <f t="normal">IF(J1316="-","-",AVERAGE(J1316:J1318))</f>
        <v>370.612533601999</v>
      </c>
      <c r="N1316" s="97">
        <f t="normal">IF(AF1316="-","-",(AF1316/AG1316)*$AI$1)</f>
        <v>218.192706949457</v>
      </c>
      <c r="O1316" s="97">
        <f t="normal">MAX(N1316:N1318)</f>
        <v>218.192706949457</v>
      </c>
      <c r="P1316" s="71">
        <f t="normal">IF(A1316=0,"",(O1316-O1317)/O1317)</f>
        <v>0.107375325849417</v>
      </c>
      <c r="Q1316" s="97">
        <f t="normal">IF(N1316="-","-",AVERAGE(N1316:N1318))</f>
        <v>210.716036679309</v>
      </c>
      <c r="R1316" s="71">
        <f t="normal">IF(Q1316="-","-",Q1316/M1316)</f>
        <v>0.56856155033763</v>
      </c>
      <c r="S1316" s="103">
        <v>3.07145546977971</v>
      </c>
      <c r="T1316" s="104">
        <f t="normal">AVERAGE(S1316:S1318)*10</f>
        <v>30.4662582277054</v>
      </c>
      <c r="U1316" s="103">
        <f t="normal">((LARGE(S1316:S1318,1))-(SMALL(S1316:S1318,1)))/(((LARGE(S1316:S1318,1))+(SMALL(S1316:S1318,1)))/2)*100</f>
        <v>1.83719334619109</v>
      </c>
      <c r="V1316" s="103">
        <f t="shared" ref="V1316:V1339" si="475">100-Y1316</f>
        <v>68.5057471264367</v>
      </c>
      <c r="W1316" s="104">
        <f t="normal">AVERAGE(V1316:V1318)*10</f>
        <v>682.182305154863</v>
      </c>
      <c r="X1316" s="103">
        <f t="normal">((LARGE(V1316:V1318,1))-(SMALL(V1316:V1318,1)))/(((LARGE(V1316:V1318,1))+(SMALL(V1316:V1318,1)))/2)*100</f>
        <v>0.788476800912127</v>
      </c>
      <c r="Y1316" s="103">
        <v>31.4942528735633</v>
      </c>
      <c r="Z1316" s="97" t="s">
        <v>34</v>
      </c>
      <c r="AA1316" s="23" t="str">
        <f t="normal">IF(Z1316="-","-",AVERAGE(Z1316:Z1318))</f>
        <v>-</v>
      </c>
      <c r="AB1316" s="104" t="s">
        <v>34</v>
      </c>
      <c r="AC1316" s="24" t="s">
        <v>34</v>
      </c>
      <c r="AE1316" s="114">
        <v>358.030247951066</v>
      </c>
      <c r="AF1316" s="114">
        <v>202.03028421246</v>
      </c>
      <c r="AG1316" s="135">
        <v>1</v>
      </c>
    </row>
    <row r="1317" spans="1:33">
      <c r="A1317" s="70"/>
      <c r="B1317" s="71">
        <v>269</v>
      </c>
      <c r="C1317" s="82"/>
      <c r="D1317" s="14"/>
      <c r="E1317" s="14"/>
      <c r="F1317" s="9"/>
      <c r="G1317" s="6"/>
      <c r="H1317" s="14"/>
      <c r="I1317" s="6"/>
      <c r="J1317" s="97">
        <f t="normal">IF(AE1317="-","-",(AE1317/AG1316)*$AI$1)</f>
        <v>378.502305105021</v>
      </c>
      <c r="K1317" s="97">
        <f t="normal">MIN(J1316:J1318)</f>
        <v>346.662627913825</v>
      </c>
      <c r="L1317" s="71"/>
      <c r="M1317" s="97"/>
      <c r="N1317" s="97">
        <f t="normal">IF(AF1317="-","-",(AF1317/AG1316)*$AI$1)</f>
        <v>216.919491364422</v>
      </c>
      <c r="O1317" s="97">
        <f t="normal">MIN(N1316:N1318)</f>
        <v>197.03591172405</v>
      </c>
      <c r="P1317" s="71"/>
      <c r="Q1317" s="97"/>
      <c r="R1317" s="71"/>
      <c r="S1317" s="103">
        <v>3.05288147147063</v>
      </c>
      <c r="T1317" s="104"/>
      <c r="U1317" s="103"/>
      <c r="V1317" s="103">
        <f t="shared" si="475"/>
        <v>68.1812280929516</v>
      </c>
      <c r="W1317" s="104"/>
      <c r="X1317" s="103"/>
      <c r="Y1317" s="103">
        <v>31.8187719070484</v>
      </c>
      <c r="Z1317" s="97" t="s">
        <v>34</v>
      </c>
      <c r="AA1317" s="23"/>
      <c r="AB1317" s="104" t="s">
        <v>34</v>
      </c>
      <c r="AC1317" s="24"/>
      <c r="AE1317" s="114">
        <v>350.465097319464</v>
      </c>
      <c r="AF1317" s="114">
        <v>200.851380892983</v>
      </c>
      <c r="AG1317" s="135"/>
    </row>
    <row r="1318" spans="1:33">
      <c r="A1318" s="70"/>
      <c r="B1318" s="71">
        <v>269</v>
      </c>
      <c r="C1318" s="84"/>
      <c r="D1318" s="17"/>
      <c r="E1318" s="17"/>
      <c r="F1318" s="9"/>
      <c r="G1318" s="6"/>
      <c r="H1318" s="17"/>
      <c r="I1318" s="6"/>
      <c r="J1318" s="97">
        <f t="normal">IF(AE1318="-","-",(AE1318/AG1316)*$AI$1)</f>
        <v>346.662627913825</v>
      </c>
      <c r="K1318" s="97"/>
      <c r="L1318" s="71"/>
      <c r="M1318" s="97"/>
      <c r="N1318" s="97">
        <f t="normal">IF(AF1318="-","-",(AF1318/AG1316)*$AI$1)</f>
        <v>197.03591172405</v>
      </c>
      <c r="O1318" s="97"/>
      <c r="P1318" s="71"/>
      <c r="Q1318" s="97"/>
      <c r="R1318" s="71"/>
      <c r="S1318" s="103">
        <v>3.01554052706127</v>
      </c>
      <c r="T1318" s="104"/>
      <c r="U1318" s="103"/>
      <c r="V1318" s="103">
        <f t="shared" si="475"/>
        <v>67.9677163270706</v>
      </c>
      <c r="W1318" s="104"/>
      <c r="X1318" s="103"/>
      <c r="Y1318" s="103">
        <v>32.0322836729294</v>
      </c>
      <c r="Z1318" s="97" t="s">
        <v>34</v>
      </c>
      <c r="AA1318" s="23"/>
      <c r="AB1318" s="104" t="s">
        <v>34</v>
      </c>
      <c r="AC1318" s="24"/>
      <c r="AE1318" s="114">
        <v>320.983914735023</v>
      </c>
      <c r="AF1318" s="114">
        <v>182.44065900375</v>
      </c>
      <c r="AG1318" s="135"/>
    </row>
    <row r="1319" spans="1:33">
      <c r="A1319" s="70">
        <v>42037</v>
      </c>
      <c r="B1319" s="71">
        <v>270</v>
      </c>
      <c r="C1319" s="80" t="s">
        <v>563</v>
      </c>
      <c r="D1319" s="12" t="s">
        <v>41</v>
      </c>
      <c r="E1319" s="12" t="s">
        <v>74</v>
      </c>
      <c r="F1319" s="6" t="s">
        <v>85</v>
      </c>
      <c r="G1319" s="6" t="s">
        <v>34</v>
      </c>
      <c r="H1319" s="6" t="s">
        <v>94</v>
      </c>
      <c r="I1319" s="6" t="s">
        <v>34</v>
      </c>
      <c r="J1319" s="97">
        <f t="normal">IF(AE1319="-","-",(AE1319/AG1319)*$AI$1)</f>
        <v>517.683698087524</v>
      </c>
      <c r="K1319" s="97">
        <f t="normal">MAX(J1319:J1321)</f>
        <v>519.978328295401</v>
      </c>
      <c r="L1319" s="71">
        <f t="normal">IF(A1319=0,"",(K1319-K1320)/K1320)</f>
        <v>0.0225426059768352</v>
      </c>
      <c r="M1319" s="97">
        <f t="normal">IF(J1319="-","-",AVERAGE(J1319:J1321))</f>
        <v>515.392366582072</v>
      </c>
      <c r="N1319" s="97">
        <f t="normal">IF(AF1319="-","-",(AF1319/AG1319)*$AI$1)</f>
        <v>405.573262001077</v>
      </c>
      <c r="O1319" s="97">
        <f t="normal">MAX(N1319:N1321)</f>
        <v>412.34748598427</v>
      </c>
      <c r="P1319" s="71">
        <f t="normal">IF(A1319=0,"",(O1319-O1320)/O1320)</f>
        <v>0.0318659562751445</v>
      </c>
      <c r="Q1319" s="97">
        <f t="normal">IF(N1319="-","-",AVERAGE(N1319:N1321))</f>
        <v>405.844723377505</v>
      </c>
      <c r="R1319" s="71">
        <f t="normal">IF(Q1319="-","-",Q1319/M1319)</f>
        <v>0.787448068097993</v>
      </c>
      <c r="S1319" s="103">
        <v>2.11735087698465</v>
      </c>
      <c r="T1319" s="104">
        <f t="normal">AVERAGE(S1319:S1321)*10</f>
        <v>21.0782766117569</v>
      </c>
      <c r="U1319" s="103">
        <f t="normal">((LARGE(S1319:S1321,1))-(SMALL(S1319:S1321,1)))/(((LARGE(S1319:S1321,1))+(SMALL(S1319:S1321,1)))/2)*100</f>
        <v>1.4984953932755</v>
      </c>
      <c r="V1319" s="103">
        <f t="shared" si="475"/>
        <v>65.7879977565901</v>
      </c>
      <c r="W1319" s="104">
        <f t="normal">AVERAGE(V1319:V1321)*10</f>
        <v>657.697742035562</v>
      </c>
      <c r="X1319" s="103">
        <f t="normal">((LARGE(V1319:V1321,1))-(SMALL(V1319:V1321,1)))/(((LARGE(V1319:V1321,1))+(SMALL(V1319:V1321,1)))/2)*100</f>
        <v>0.505562192405015</v>
      </c>
      <c r="Y1319" s="103">
        <v>34.2120022434099</v>
      </c>
      <c r="Z1319" s="97" t="s">
        <v>34</v>
      </c>
      <c r="AA1319" s="23" t="str">
        <f t="normal">IF(Z1319="-","-",AVERAGE(Z1319:Z1321))</f>
        <v>-</v>
      </c>
      <c r="AB1319" s="104" t="s">
        <v>34</v>
      </c>
      <c r="AC1319" s="24" t="str">
        <f t="shared" ref="AC1319" si="476">IF(AB1319="-","-",AVERAGE(AB1319:AB1321))</f>
        <v>-</v>
      </c>
      <c r="AE1319" s="114">
        <v>479.336757488448</v>
      </c>
      <c r="AF1319" s="114">
        <v>375.530798149145</v>
      </c>
      <c r="AG1319" s="135">
        <v>1</v>
      </c>
    </row>
    <row r="1320" spans="1:33">
      <c r="A1320" s="70"/>
      <c r="B1320" s="71">
        <v>270</v>
      </c>
      <c r="C1320" s="82"/>
      <c r="D1320" s="14"/>
      <c r="E1320" s="14"/>
      <c r="F1320" s="6"/>
      <c r="G1320" s="6"/>
      <c r="H1320" s="6"/>
      <c r="I1320" s="6"/>
      <c r="J1320" s="97">
        <f t="normal">IF(AE1320="-","-",(AE1320/AG1319)*$AI$1)</f>
        <v>519.978328295401</v>
      </c>
      <c r="K1320" s="97">
        <f t="normal">MIN(J1319:J1321)</f>
        <v>508.515073363291</v>
      </c>
      <c r="L1320" s="71"/>
      <c r="M1320" s="97"/>
      <c r="N1320" s="97">
        <f t="normal">IF(AF1320="-","-",(AF1320/AG1319)*$AI$1)</f>
        <v>412.34748598427</v>
      </c>
      <c r="O1320" s="97">
        <f t="normal">MIN(N1319:N1321)</f>
        <v>399.613422147168</v>
      </c>
      <c r="P1320" s="71"/>
      <c r="Q1320" s="97"/>
      <c r="R1320" s="71"/>
      <c r="S1320" s="103">
        <v>2.0873088793083</v>
      </c>
      <c r="T1320" s="104"/>
      <c r="U1320" s="103"/>
      <c r="V1320" s="103">
        <f t="shared" si="475"/>
        <v>65.5944319036861</v>
      </c>
      <c r="W1320" s="104"/>
      <c r="X1320" s="103"/>
      <c r="Y1320" s="103">
        <v>34.4055680963139</v>
      </c>
      <c r="Z1320" s="97" t="s">
        <v>34</v>
      </c>
      <c r="AA1320" s="23"/>
      <c r="AB1320" s="104" t="s">
        <v>34</v>
      </c>
      <c r="AC1320" s="24"/>
      <c r="AE1320" s="114">
        <v>481.461415088334</v>
      </c>
      <c r="AF1320" s="114">
        <v>381.803227763213</v>
      </c>
      <c r="AG1320" s="135"/>
    </row>
    <row r="1321" spans="1:33">
      <c r="A1321" s="70"/>
      <c r="B1321" s="71">
        <v>270</v>
      </c>
      <c r="C1321" s="84"/>
      <c r="D1321" s="17"/>
      <c r="E1321" s="17"/>
      <c r="F1321" s="6"/>
      <c r="G1321" s="6"/>
      <c r="H1321" s="6"/>
      <c r="I1321" s="6"/>
      <c r="J1321" s="97">
        <f t="normal">IF(AE1321="-","-",(AE1321/AG1319)*$AI$1)</f>
        <v>508.515073363291</v>
      </c>
      <c r="K1321" s="97"/>
      <c r="L1321" s="71"/>
      <c r="M1321" s="97"/>
      <c r="N1321" s="97">
        <f t="normal">IF(AF1321="-","-",(AF1321/AG1319)*$AI$1)</f>
        <v>399.613422147168</v>
      </c>
      <c r="O1321" s="97"/>
      <c r="P1321" s="71"/>
      <c r="Q1321" s="97"/>
      <c r="R1321" s="71"/>
      <c r="S1321" s="103">
        <v>2.11882322723411</v>
      </c>
      <c r="T1321" s="104"/>
      <c r="U1321" s="103"/>
      <c r="V1321" s="103">
        <f t="shared" si="475"/>
        <v>65.9268929503923</v>
      </c>
      <c r="W1321" s="104"/>
      <c r="X1321" s="103"/>
      <c r="Y1321" s="103">
        <v>34.0731070496077</v>
      </c>
      <c r="Z1321" s="97" t="s">
        <v>34</v>
      </c>
      <c r="AA1321" s="23"/>
      <c r="AB1321" s="104" t="s">
        <v>34</v>
      </c>
      <c r="AC1321" s="24"/>
      <c r="AE1321" s="114">
        <v>470.847290151195</v>
      </c>
      <c r="AF1321" s="114">
        <v>370.012427914044</v>
      </c>
      <c r="AG1321" s="135"/>
    </row>
    <row r="1322" spans="1:33" ht="15" customHeight="1">
      <c r="A1322" s="73">
        <v>42037</v>
      </c>
      <c r="B1322" s="74">
        <v>271</v>
      </c>
      <c r="C1322" s="86" t="s">
        <v>563</v>
      </c>
      <c r="D1322" s="87" t="s">
        <v>41</v>
      </c>
      <c r="E1322" s="87" t="s">
        <v>80</v>
      </c>
      <c r="F1322" s="87" t="s">
        <v>648</v>
      </c>
      <c r="G1322" s="9" t="s">
        <v>81</v>
      </c>
      <c r="H1322" s="87" t="s">
        <v>34</v>
      </c>
      <c r="I1322" s="9" t="s">
        <v>34</v>
      </c>
      <c r="J1322" s="98" t="str">
        <f t="normal">IF(AE1322="-","-",(AE1322/AG1322)*$AI$1)</f>
        <v>-</v>
      </c>
      <c r="K1322" s="98">
        <f t="normal">MAX(J1322:J1324)</f>
        <v>449.469694632347</v>
      </c>
      <c r="L1322" s="74">
        <f t="normal">IF(A1322=0,"",(K1322-K1323)/K1323)</f>
        <v>0.00514472990709067</v>
      </c>
      <c r="M1322" s="98">
        <f t="normal">IF(J1323="-","-",AVERAGE(J1322:J1324))</f>
        <v>448.319412433424</v>
      </c>
      <c r="N1322" s="98" t="str">
        <f t="normal">IF(AF1322="-","-",(AF1322/AG1322)*$AI$1)</f>
        <v>-</v>
      </c>
      <c r="O1322" s="98">
        <f t="normal">MAX(N1322:N1324)</f>
        <v>310.134711903649</v>
      </c>
      <c r="P1322" s="74">
        <f t="normal">IF(A1322=0,"",(O1322-O1323)/O1323)</f>
        <v>0.00486694322518554</v>
      </c>
      <c r="Q1322" s="98">
        <f t="normal">IF(N1323="-","-",AVERAGE(N1322:N1324))</f>
        <v>309.383663197563</v>
      </c>
      <c r="R1322" s="74">
        <f t="normal">IF(Q1322="-","-",Q1322/M1322)</f>
        <v>0.690096512926499</v>
      </c>
      <c r="S1322" s="105">
        <v>2.44535780284202</v>
      </c>
      <c r="T1322" s="106">
        <f t="normal">AVERAGE(S1322:S1324)*10</f>
        <v>24.4654120767459</v>
      </c>
      <c r="U1322" s="105">
        <f t="normal">((LARGE(S1322:S1324,1))-(SMALL(S1322:S1324,1)))/(((LARGE(S1322:S1324,1))+(SMALL(S1322:S1324,1)))/2)*100</f>
        <v>0.610326640880951</v>
      </c>
      <c r="V1322" s="105">
        <f t="shared" si="475"/>
        <v>66.4820846905542</v>
      </c>
      <c r="W1322" s="106">
        <f t="normal">AVERAGE(V1322:V1324)*10</f>
        <v>664.55457787337</v>
      </c>
      <c r="X1322" s="105">
        <f t="normal">((LARGE(V1322:V1324,1))-(SMALL(V1322:V1324,1)))/(((LARGE(V1322:V1324,1))+(SMALL(V1322:V1324,1)))/2)*100</f>
        <v>0.355530522151979</v>
      </c>
      <c r="Y1322" s="105">
        <v>33.5179153094458</v>
      </c>
      <c r="Z1322" s="98" t="s">
        <v>34</v>
      </c>
      <c r="AA1322" s="115" t="str">
        <f t="normal">IF(Z1322="-","-",AVERAGE(Z1322:Z1324))</f>
        <v>-</v>
      </c>
      <c r="AB1322" s="106" t="s">
        <v>34</v>
      </c>
      <c r="AC1322" s="116" t="str">
        <f t="shared" ref="AC1322" si="477">IF(AB1322="-","-",AVERAGE(AB1322:AB1324))</f>
        <v>-</v>
      </c>
      <c r="AD1322" s="145"/>
      <c r="AE1322" s="114" t="s">
        <v>34</v>
      </c>
      <c r="AF1322" s="114" t="s">
        <v>34</v>
      </c>
      <c r="AG1322" s="135">
        <v>1</v>
      </c>
    </row>
    <row r="1323" spans="1:33" ht="15" customHeight="1">
      <c r="A1323" s="73"/>
      <c r="B1323" s="74">
        <v>271</v>
      </c>
      <c r="C1323" s="89"/>
      <c r="D1323" s="15"/>
      <c r="E1323" s="15"/>
      <c r="F1323" s="15"/>
      <c r="G1323" s="9"/>
      <c r="H1323" s="15"/>
      <c r="I1323" s="9"/>
      <c r="J1323" s="98">
        <f t="normal">IF(AE1323="-","-",(AE1323/AG1322)*$AI$1)</f>
        <v>449.469694632347</v>
      </c>
      <c r="K1323" s="98">
        <f t="normal">MIN(J1322:J1324)</f>
        <v>447.169130234502</v>
      </c>
      <c r="L1323" s="74"/>
      <c r="M1323" s="98"/>
      <c r="N1323" s="98">
        <f t="normal">IF(AF1323="-","-",(AF1323/AG1322)*$AI$1)</f>
        <v>310.134711903649</v>
      </c>
      <c r="O1323" s="98">
        <f t="normal">MIN(N1322:N1324)</f>
        <v>308.632614491478</v>
      </c>
      <c r="P1323" s="74"/>
      <c r="Q1323" s="98"/>
      <c r="R1323" s="74"/>
      <c r="S1323" s="105">
        <v>2.4546006621349</v>
      </c>
      <c r="T1323" s="106"/>
      <c r="U1323" s="105"/>
      <c r="V1323" s="105">
        <f t="shared" si="475"/>
        <v>66.5602553870713</v>
      </c>
      <c r="W1323" s="106"/>
      <c r="X1323" s="105"/>
      <c r="Y1323" s="105">
        <v>33.4397446129287</v>
      </c>
      <c r="Z1323" s="98" t="s">
        <v>34</v>
      </c>
      <c r="AA1323" s="115"/>
      <c r="AB1323" s="106" t="s">
        <v>34</v>
      </c>
      <c r="AC1323" s="116"/>
      <c r="AD1323" s="145"/>
      <c r="AE1323" s="114">
        <v>416.175643178099</v>
      </c>
      <c r="AF1323" s="114">
        <v>287.161770281156</v>
      </c>
      <c r="AG1323" s="135"/>
    </row>
    <row r="1324" spans="1:33" ht="15" customHeight="1">
      <c r="A1324" s="73"/>
      <c r="B1324" s="74">
        <v>271</v>
      </c>
      <c r="C1324" s="91"/>
      <c r="D1324" s="18"/>
      <c r="E1324" s="18"/>
      <c r="F1324" s="18"/>
      <c r="G1324" s="9"/>
      <c r="H1324" s="18"/>
      <c r="I1324" s="9"/>
      <c r="J1324" s="98">
        <f t="normal">IF(AE1324="-","-",(AE1324/AG1322)*$AI$1)</f>
        <v>447.169130234502</v>
      </c>
      <c r="K1324" s="98"/>
      <c r="L1324" s="74"/>
      <c r="M1324" s="98"/>
      <c r="N1324" s="98">
        <f t="normal">IF(AF1324="-","-",(AF1324/AG1322)*$AI$1)</f>
        <v>308.632614491478</v>
      </c>
      <c r="O1324" s="98"/>
      <c r="P1324" s="74"/>
      <c r="Q1324" s="98"/>
      <c r="R1324" s="74"/>
      <c r="S1324" s="105">
        <v>2.43966515804685</v>
      </c>
      <c r="T1324" s="106"/>
      <c r="U1324" s="105"/>
      <c r="V1324" s="105">
        <f t="shared" si="475"/>
        <v>66.3240332843855</v>
      </c>
      <c r="W1324" s="106"/>
      <c r="X1324" s="105"/>
      <c r="Y1324" s="105">
        <v>33.6759667156145</v>
      </c>
      <c r="Z1324" s="98" t="s">
        <v>34</v>
      </c>
      <c r="AA1324" s="115"/>
      <c r="AB1324" s="106" t="s">
        <v>34</v>
      </c>
      <c r="AC1324" s="116"/>
      <c r="AD1324" s="145"/>
      <c r="AE1324" s="114">
        <v>414.045490957872</v>
      </c>
      <c r="AF1324" s="114">
        <v>285.770939343961</v>
      </c>
      <c r="AG1324" s="135"/>
    </row>
    <row r="1325" spans="1:33" ht="15" customHeight="1">
      <c r="A1325" s="73">
        <v>42037</v>
      </c>
      <c r="B1325" s="74">
        <v>272</v>
      </c>
      <c r="C1325" s="86" t="s">
        <v>563</v>
      </c>
      <c r="D1325" s="87" t="s">
        <v>41</v>
      </c>
      <c r="E1325" s="87" t="s">
        <v>80</v>
      </c>
      <c r="F1325" s="87" t="s">
        <v>648</v>
      </c>
      <c r="G1325" s="9" t="s">
        <v>81</v>
      </c>
      <c r="H1325" s="87" t="s">
        <v>34</v>
      </c>
      <c r="I1325" s="9" t="s">
        <v>34</v>
      </c>
      <c r="J1325" s="98">
        <f t="normal">IF(AE1325="-","-",(AE1325/AG1325)*$AI$1)</f>
        <v>386.215664473318</v>
      </c>
      <c r="K1325" s="98">
        <f t="normal">MAX(J1325:J1327)</f>
        <v>426.721349326393</v>
      </c>
      <c r="L1325" s="74">
        <f t="normal">IF(A1325=0,"",(K1325-K1326)/K1326)</f>
        <v>0.104878410119155</v>
      </c>
      <c r="M1325" s="98">
        <f t="normal">IF(J1325="-","-",AVERAGE(J1325:J1327))</f>
        <v>403.731299879868</v>
      </c>
      <c r="N1325" s="98">
        <v>254.538720503329</v>
      </c>
      <c r="O1325" s="98">
        <f t="normal">MAX(N1325:N1327)</f>
        <v>277.500933779536</v>
      </c>
      <c r="P1325" s="74">
        <f t="normal">IF(A1325=0,"",(O1325-O1326)/O1326)</f>
        <v>0.090211081562763</v>
      </c>
      <c r="Q1325" s="98">
        <f t="normal">IF(N1325="-","-",AVERAGE(N1325:N1327))</f>
        <v>267.584687085871</v>
      </c>
      <c r="R1325" s="74">
        <f t="normal">IF(Q1325="-","-",Q1325/M1325)</f>
        <v>0.662779148323383</v>
      </c>
      <c r="S1325" s="105">
        <v>2.73566651823187</v>
      </c>
      <c r="T1325" s="106">
        <f t="normal">AVERAGE(S1325:S1327)*10</f>
        <v>27.4755151911321</v>
      </c>
      <c r="U1325" s="105">
        <f t="normal">((LARGE(S1325:S1327,1))-(SMALL(S1325:S1327,1)))/(((LARGE(S1325:S1327,1))+(SMALL(S1325:S1327,1)))/2)*100</f>
        <v>1.28972701888065</v>
      </c>
      <c r="V1325" s="105">
        <f t="shared" si="475"/>
        <v>67.3869201959093</v>
      </c>
      <c r="W1325" s="106">
        <f t="normal">AVERAGE(V1325:V1327)*10</f>
        <v>674.918443526247</v>
      </c>
      <c r="X1325" s="105">
        <f t="normal">((LARGE(V1325:V1327,1))-(SMALL(V1325:V1327,1)))/(((LARGE(V1325:V1327,1))+(SMALL(V1325:V1327,1)))/2)*100</f>
        <v>0.487464585235534</v>
      </c>
      <c r="Y1325" s="105">
        <v>32.6130798040907</v>
      </c>
      <c r="Z1325" s="98" t="s">
        <v>34</v>
      </c>
      <c r="AA1325" s="115" t="str">
        <f t="normal">IF(Z1325="-","-",AVERAGE(Z1325:Z1327))</f>
        <v>-</v>
      </c>
      <c r="AB1325" s="106" t="s">
        <v>34</v>
      </c>
      <c r="AC1325" s="116" t="str">
        <f t="shared" ref="AC1325" si="478">IF(AB1325="-","-",AVERAGE(AB1325:AB1327))</f>
        <v>-</v>
      </c>
      <c r="AD1325" s="145"/>
      <c r="AE1325" s="114">
        <v>357.607096734554</v>
      </c>
      <c r="AF1325" s="114">
        <v>235.684000466045</v>
      </c>
      <c r="AG1325" s="135">
        <v>1</v>
      </c>
    </row>
    <row r="1326" spans="1:33" ht="15" customHeight="1">
      <c r="A1326" s="73"/>
      <c r="B1326" s="74">
        <v>272</v>
      </c>
      <c r="C1326" s="89"/>
      <c r="D1326" s="15"/>
      <c r="E1326" s="15"/>
      <c r="F1326" s="15"/>
      <c r="G1326" s="9"/>
      <c r="H1326" s="15"/>
      <c r="I1326" s="9"/>
      <c r="J1326" s="98">
        <f t="normal">IF(AE1326="-","-",(AE1326/AG1325)*$AI$1)</f>
        <v>398.256885839892</v>
      </c>
      <c r="K1326" s="98">
        <f t="normal">MIN(J1325:J1327)</f>
        <v>386.215664473318</v>
      </c>
      <c r="L1326" s="74"/>
      <c r="M1326" s="98"/>
      <c r="N1326" s="98">
        <v>270.714406974748</v>
      </c>
      <c r="O1326" s="98">
        <f t="normal">MIN(N1325:N1327)</f>
        <v>254.538720503329</v>
      </c>
      <c r="P1326" s="74"/>
      <c r="Q1326" s="98"/>
      <c r="R1326" s="74"/>
      <c r="S1326" s="105">
        <v>2.77117815001898</v>
      </c>
      <c r="T1326" s="106"/>
      <c r="U1326" s="105"/>
      <c r="V1326" s="105">
        <f t="shared" si="475"/>
        <v>67.7089337175794</v>
      </c>
      <c r="W1326" s="106"/>
      <c r="X1326" s="105"/>
      <c r="Y1326" s="105">
        <v>32.2910662824206</v>
      </c>
      <c r="Z1326" s="98" t="s">
        <v>34</v>
      </c>
      <c r="AA1326" s="115"/>
      <c r="AB1326" s="106" t="s">
        <v>34</v>
      </c>
      <c r="AC1326" s="116"/>
      <c r="AD1326" s="145"/>
      <c r="AE1326" s="114">
        <v>368.756375777678</v>
      </c>
      <c r="AF1326" s="114">
        <v>250.661487939581</v>
      </c>
      <c r="AG1326" s="135"/>
    </row>
    <row r="1327" spans="1:33" ht="15" customHeight="1">
      <c r="A1327" s="73"/>
      <c r="B1327" s="74">
        <v>272</v>
      </c>
      <c r="C1327" s="91"/>
      <c r="D1327" s="18"/>
      <c r="E1327" s="18"/>
      <c r="F1327" s="18"/>
      <c r="G1327" s="9"/>
      <c r="H1327" s="18"/>
      <c r="I1327" s="9"/>
      <c r="J1327" s="98">
        <f t="normal">IF(AE1327="-","-",(AE1327/AG1325)*$AI$1)</f>
        <v>426.721349326393</v>
      </c>
      <c r="K1327" s="98"/>
      <c r="L1327" s="74"/>
      <c r="M1327" s="98"/>
      <c r="N1327" s="98">
        <f t="normal">IF(AF1327="-","-",(AF1327/AG1325)*$AI$1)</f>
        <v>277.500933779536</v>
      </c>
      <c r="O1327" s="98"/>
      <c r="P1327" s="74"/>
      <c r="Q1327" s="98"/>
      <c r="R1327" s="74"/>
      <c r="S1327" s="105">
        <v>2.73580988908878</v>
      </c>
      <c r="T1327" s="106"/>
      <c r="U1327" s="105"/>
      <c r="V1327" s="105">
        <f t="shared" si="475"/>
        <v>67.3796791443854</v>
      </c>
      <c r="W1327" s="106"/>
      <c r="X1327" s="105"/>
      <c r="Y1327" s="105">
        <v>32.6203208556146</v>
      </c>
      <c r="Z1327" s="98" t="s">
        <v>34</v>
      </c>
      <c r="AA1327" s="115"/>
      <c r="AB1327" s="106" t="s">
        <v>34</v>
      </c>
      <c r="AC1327" s="116"/>
      <c r="AD1327" s="145"/>
      <c r="AE1327" s="114">
        <v>395.112360487401</v>
      </c>
      <c r="AF1327" s="114">
        <v>256.945309055126</v>
      </c>
      <c r="AG1327" s="135"/>
    </row>
    <row r="1328" spans="1:33" ht="15" customHeight="1">
      <c r="A1328" s="73">
        <v>42037</v>
      </c>
      <c r="B1328" s="74">
        <v>273</v>
      </c>
      <c r="C1328" s="86" t="s">
        <v>563</v>
      </c>
      <c r="D1328" s="87" t="s">
        <v>41</v>
      </c>
      <c r="E1328" s="87" t="s">
        <v>80</v>
      </c>
      <c r="F1328" s="87" t="s">
        <v>648</v>
      </c>
      <c r="G1328" s="9" t="s">
        <v>81</v>
      </c>
      <c r="H1328" s="87" t="s">
        <v>34</v>
      </c>
      <c r="I1328" s="9" t="s">
        <v>34</v>
      </c>
      <c r="J1328" s="98">
        <f t="normal">IF(AE1328="-","-",(AE1328/AG1328)*$AI$1)</f>
        <v>452.513983618826</v>
      </c>
      <c r="K1328" s="98">
        <f t="normal">MAX(J1328:J1330)</f>
        <v>459.000010845343</v>
      </c>
      <c r="L1328" s="74">
        <f t="normal">IF(A1328=0,"",(K1328-K1329)/K1329)</f>
        <v>0.0339707349557813</v>
      </c>
      <c r="M1328" s="98">
        <f t="normal">IF(J1328="-","-",AVERAGE(J1328:J1330))</f>
        <v>451.811241925164</v>
      </c>
      <c r="N1328" s="98">
        <f t="normal">IF(AF1328="-","-",(AF1328/AG1328)*$AI$1)</f>
        <v>288.350066642305</v>
      </c>
      <c r="O1328" s="98">
        <f t="normal">MAX(N1328:N1330)</f>
        <v>290.502915487696</v>
      </c>
      <c r="P1328" s="74">
        <f t="normal">IF(A1328=0,"",(O1328-O1329)/O1329)</f>
        <v>0.0184305621315278</v>
      </c>
      <c r="Q1328" s="98">
        <f t="normal">IF(N1328="-","-",AVERAGE(N1328:N1330))</f>
        <v>288.032886479766</v>
      </c>
      <c r="R1328" s="74">
        <f t="normal">IF(Q1328="-","-",Q1328/M1328)</f>
        <v>0.637507126322179</v>
      </c>
      <c r="S1328" s="105">
        <v>2.83159345131972</v>
      </c>
      <c r="T1328" s="106">
        <f t="normal">AVERAGE(S1328:S1330)*10</f>
        <v>28.5232036784774</v>
      </c>
      <c r="U1328" s="105">
        <f t="normal">((LARGE(S1328:S1330,1))-(SMALL(S1328:S1330,1)))/(((LARGE(S1328:S1330,1))+(SMALL(S1328:S1330,1)))/2)*100</f>
        <v>1.48807051136357</v>
      </c>
      <c r="V1328" s="105">
        <f t="shared" si="475"/>
        <v>67.8586453512835</v>
      </c>
      <c r="W1328" s="106">
        <f t="normal">AVERAGE(V1328:V1330)*10</f>
        <v>680.120840633731</v>
      </c>
      <c r="X1328" s="105">
        <f t="normal">((LARGE(V1328:V1330,1))-(SMALL(V1328:V1330,1)))/(((LARGE(V1328:V1330,1))+(SMALL(V1328:V1330,1)))/2)*100</f>
        <v>0.439966928906978</v>
      </c>
      <c r="Y1328" s="105">
        <v>32.1413546487165</v>
      </c>
      <c r="Z1328" s="98" t="s">
        <v>34</v>
      </c>
      <c r="AA1328" s="115" t="str">
        <f t="normal">IF(Z1328="-","-",AVERAGE(Z1328:Z1330))</f>
        <v>-</v>
      </c>
      <c r="AB1328" s="106" t="s">
        <v>34</v>
      </c>
      <c r="AC1328" s="116" t="str">
        <f t="shared" ref="AC1328" si="479">IF(AB1328="-","-",AVERAGE(AB1328:AB1330))</f>
        <v>-</v>
      </c>
      <c r="AD1328" s="145"/>
      <c r="AE1328" s="114">
        <v>418.994429276691</v>
      </c>
      <c r="AF1328" s="114">
        <v>266.990802446579</v>
      </c>
      <c r="AG1328" s="135">
        <v>1</v>
      </c>
    </row>
    <row r="1329" spans="1:33" ht="15" customHeight="1">
      <c r="A1329" s="73"/>
      <c r="B1329" s="74">
        <v>273</v>
      </c>
      <c r="C1329" s="89"/>
      <c r="D1329" s="15"/>
      <c r="E1329" s="15"/>
      <c r="F1329" s="15"/>
      <c r="G1329" s="9"/>
      <c r="H1329" s="15"/>
      <c r="I1329" s="9"/>
      <c r="J1329" s="98">
        <f t="normal">IF(AE1329="-","-",(AE1329/AG1328)*$AI$1)</f>
        <v>459.000010845343</v>
      </c>
      <c r="K1329" s="98">
        <f t="normal">MIN(J1328:J1330)</f>
        <v>443.919731311324</v>
      </c>
      <c r="L1329" s="74"/>
      <c r="M1329" s="98"/>
      <c r="N1329" s="98">
        <f t="normal">IF(AF1329="-","-",(AF1329/AG1328)*$AI$1)</f>
        <v>290.502915487696</v>
      </c>
      <c r="O1329" s="98">
        <f t="normal">MIN(N1328:N1330)</f>
        <v>285.245677309297</v>
      </c>
      <c r="P1329" s="74"/>
      <c r="Q1329" s="98"/>
      <c r="R1329" s="74"/>
      <c r="S1329" s="105">
        <v>2.85132223616862</v>
      </c>
      <c r="T1329" s="106"/>
      <c r="U1329" s="105"/>
      <c r="V1329" s="105">
        <f t="shared" si="475"/>
        <v>68.0197476686775</v>
      </c>
      <c r="W1329" s="106"/>
      <c r="X1329" s="105"/>
      <c r="Y1329" s="105">
        <v>31.9802523313225</v>
      </c>
      <c r="Z1329" s="98" t="s">
        <v>34</v>
      </c>
      <c r="AA1329" s="115"/>
      <c r="AB1329" s="106" t="s">
        <v>34</v>
      </c>
      <c r="AC1329" s="116"/>
      <c r="AD1329" s="145"/>
      <c r="AE1329" s="114">
        <v>425.000010041984</v>
      </c>
      <c r="AF1329" s="114">
        <v>268.984181007126</v>
      </c>
      <c r="AG1329" s="135"/>
    </row>
    <row r="1330" spans="1:33" ht="15" customHeight="1">
      <c r="A1330" s="73"/>
      <c r="B1330" s="74">
        <v>273</v>
      </c>
      <c r="C1330" s="91"/>
      <c r="D1330" s="18"/>
      <c r="E1330" s="18"/>
      <c r="F1330" s="18"/>
      <c r="G1330" s="9"/>
      <c r="H1330" s="18"/>
      <c r="I1330" s="9"/>
      <c r="J1330" s="98">
        <f t="normal">IF(AE1330="-","-",(AE1330/AG1328)*$AI$1)</f>
        <v>443.919731311324</v>
      </c>
      <c r="K1330" s="98"/>
      <c r="L1330" s="74"/>
      <c r="M1330" s="98"/>
      <c r="N1330" s="98">
        <f t="normal">IF(AF1330="-","-",(AF1330/AG1328)*$AI$1)</f>
        <v>285.245677309297</v>
      </c>
      <c r="O1330" s="98"/>
      <c r="P1330" s="74"/>
      <c r="Q1330" s="98"/>
      <c r="R1330" s="74"/>
      <c r="S1330" s="105">
        <v>2.87404541605487</v>
      </c>
      <c r="T1330" s="106"/>
      <c r="U1330" s="105"/>
      <c r="V1330" s="105">
        <f t="shared" si="475"/>
        <v>68.1578591701583</v>
      </c>
      <c r="W1330" s="106"/>
      <c r="X1330" s="105"/>
      <c r="Y1330" s="105">
        <v>31.8421408298417</v>
      </c>
      <c r="Z1330" s="98" t="s">
        <v>34</v>
      </c>
      <c r="AA1330" s="115"/>
      <c r="AB1330" s="106" t="s">
        <v>34</v>
      </c>
      <c r="AC1330" s="116"/>
      <c r="AD1330" s="145"/>
      <c r="AE1330" s="114">
        <v>411.036788251226</v>
      </c>
      <c r="AF1330" s="114">
        <v>264.116367878979</v>
      </c>
      <c r="AG1330" s="135"/>
    </row>
    <row r="1331" spans="1:33">
      <c r="A1331" s="70">
        <v>42037</v>
      </c>
      <c r="B1331" s="71">
        <v>270</v>
      </c>
      <c r="C1331" s="80" t="s">
        <v>29</v>
      </c>
      <c r="D1331" s="12" t="s">
        <v>41</v>
      </c>
      <c r="E1331" s="12" t="s">
        <v>74</v>
      </c>
      <c r="F1331" s="6" t="s">
        <v>85</v>
      </c>
      <c r="G1331" s="6" t="s">
        <v>34</v>
      </c>
      <c r="H1331" s="6" t="s">
        <v>94</v>
      </c>
      <c r="I1331" s="6" t="s">
        <v>34</v>
      </c>
      <c r="J1331" s="97">
        <f t="normal">IF(AE1331="-","-",(AE1331/AG1331)*$AI$1)</f>
        <v>517.683698087524</v>
      </c>
      <c r="K1331" s="97">
        <f t="normal">MAX(J1331:J1333)</f>
        <v>519.978328295401</v>
      </c>
      <c r="L1331" s="71">
        <f t="normal">IF(A1331=0,"",(K1331-K1332)/K1332)</f>
        <v>0.0225426059768352</v>
      </c>
      <c r="M1331" s="97">
        <f t="normal">IF(J1331="-","-",AVERAGE(J1331:J1333))</f>
        <v>515.392366582072</v>
      </c>
      <c r="N1331" s="97">
        <f t="normal">IF(AF1331="-","-",(AF1331/AG1331)*$AI$1)</f>
        <v>408.836886184477</v>
      </c>
      <c r="O1331" s="97">
        <f t="normal">MAX(N1331:N1333)</f>
        <v>415.622614359664</v>
      </c>
      <c r="P1331" s="71">
        <f t="normal">IF(A1331=0,"",(O1331-O1332)/O1332)</f>
        <v>0.0315197294175551</v>
      </c>
      <c r="Q1331" s="97">
        <f t="normal">IF(N1331="-","-",AVERAGE(N1331:N1333))</f>
        <v>409.127367827652</v>
      </c>
      <c r="R1331" s="71">
        <f t="normal">IF(Q1331="-","-",Q1331/M1331)</f>
        <v>0.793817282434473</v>
      </c>
      <c r="S1331" s="103">
        <v>2.11735087698465</v>
      </c>
      <c r="T1331" s="104">
        <f t="normal">AVERAGE(S1331:S1333)*10</f>
        <v>21.0782766117569</v>
      </c>
      <c r="U1331" s="103">
        <f t="normal">((LARGE(S1331:S1333,1))-(SMALL(S1331:S1333,1)))/(((LARGE(S1331:S1333,1))+(SMALL(S1331:S1333,1)))/2)*100</f>
        <v>1.4984953932755</v>
      </c>
      <c r="V1331" s="103">
        <f t="shared" si="475"/>
        <v>65.7879977565901</v>
      </c>
      <c r="W1331" s="104">
        <f t="normal">AVERAGE(V1331:V1333)*10</f>
        <v>657.697742035562</v>
      </c>
      <c r="X1331" s="103">
        <f t="normal">((LARGE(V1331:V1333,1))-(SMALL(V1331:V1333,1)))/(((LARGE(V1331:V1333,1))+(SMALL(V1331:V1333,1)))/2)*100</f>
        <v>0.505562192405015</v>
      </c>
      <c r="Y1331" s="103">
        <v>34.2120022434099</v>
      </c>
      <c r="Z1331" s="97" t="s">
        <v>34</v>
      </c>
      <c r="AA1331" s="23" t="str">
        <f t="normal">IF(Z1331="-","-",AVERAGE(Z1331:Z1333))</f>
        <v>-</v>
      </c>
      <c r="AB1331" s="104" t="s">
        <v>34</v>
      </c>
      <c r="AC1331" s="24" t="str">
        <f t="shared" ref="AC1331" si="480">IF(AB1331="-","-",AVERAGE(AB1331:AB1333))</f>
        <v>-</v>
      </c>
      <c r="AE1331" s="114">
        <v>479.336757488448</v>
      </c>
      <c r="AF1331" s="114">
        <v>378.552672393034</v>
      </c>
      <c r="AG1331" s="135">
        <v>1</v>
      </c>
    </row>
    <row r="1332" spans="1:33">
      <c r="A1332" s="70"/>
      <c r="B1332" s="71">
        <v>270</v>
      </c>
      <c r="C1332" s="82"/>
      <c r="D1332" s="14"/>
      <c r="E1332" s="14"/>
      <c r="F1332" s="6"/>
      <c r="G1332" s="6"/>
      <c r="H1332" s="6"/>
      <c r="I1332" s="6"/>
      <c r="J1332" s="97">
        <f t="normal">IF(AE1332="-","-",(AE1332/AG1331)*$AI$1)</f>
        <v>519.978328295401</v>
      </c>
      <c r="K1332" s="97">
        <f t="normal">MIN(J1331:J1333)</f>
        <v>508.515073363291</v>
      </c>
      <c r="L1332" s="71"/>
      <c r="M1332" s="97"/>
      <c r="N1332" s="97">
        <f t="normal">IF(AF1332="-","-",(AF1332/AG1331)*$AI$1)</f>
        <v>415.622614359664</v>
      </c>
      <c r="O1332" s="97">
        <f t="normal">MIN(N1331:N1333)</f>
        <v>402.922602938816</v>
      </c>
      <c r="P1332" s="71"/>
      <c r="Q1332" s="97"/>
      <c r="R1332" s="71"/>
      <c r="S1332" s="103">
        <v>2.0873088793083</v>
      </c>
      <c r="T1332" s="104"/>
      <c r="U1332" s="103"/>
      <c r="V1332" s="103">
        <f t="shared" si="475"/>
        <v>65.5944319036861</v>
      </c>
      <c r="W1332" s="104"/>
      <c r="X1332" s="103"/>
      <c r="Y1332" s="103">
        <v>34.4055680963139</v>
      </c>
      <c r="Z1332" s="97" t="s">
        <v>34</v>
      </c>
      <c r="AA1332" s="23"/>
      <c r="AB1332" s="104" t="s">
        <v>34</v>
      </c>
      <c r="AC1332" s="24"/>
      <c r="AE1332" s="114">
        <v>481.461415088334</v>
      </c>
      <c r="AF1332" s="114">
        <v>384.835754036726</v>
      </c>
      <c r="AG1332" s="135"/>
    </row>
    <row r="1333" spans="1:33">
      <c r="A1333" s="70"/>
      <c r="B1333" s="71">
        <v>270</v>
      </c>
      <c r="C1333" s="84"/>
      <c r="D1333" s="17"/>
      <c r="E1333" s="17"/>
      <c r="F1333" s="6"/>
      <c r="G1333" s="6"/>
      <c r="H1333" s="6"/>
      <c r="I1333" s="6"/>
      <c r="J1333" s="97">
        <f t="normal">IF(AE1333="-","-",(AE1333/AG1331)*$AI$1)</f>
        <v>508.515073363291</v>
      </c>
      <c r="K1333" s="97"/>
      <c r="L1333" s="71"/>
      <c r="M1333" s="97"/>
      <c r="N1333" s="97">
        <f t="normal">IF(AF1333="-","-",(AF1333/AG1331)*$AI$1)</f>
        <v>402.922602938816</v>
      </c>
      <c r="O1333" s="97"/>
      <c r="P1333" s="71"/>
      <c r="Q1333" s="97"/>
      <c r="R1333" s="71"/>
      <c r="S1333" s="103">
        <v>2.11882322723411</v>
      </c>
      <c r="T1333" s="104"/>
      <c r="U1333" s="103"/>
      <c r="V1333" s="103">
        <f t="shared" si="475"/>
        <v>65.9268929503923</v>
      </c>
      <c r="W1333" s="104"/>
      <c r="X1333" s="103"/>
      <c r="Y1333" s="103">
        <v>34.0731070496077</v>
      </c>
      <c r="Z1333" s="97" t="s">
        <v>34</v>
      </c>
      <c r="AA1333" s="23"/>
      <c r="AB1333" s="104" t="s">
        <v>34</v>
      </c>
      <c r="AC1333" s="24"/>
      <c r="AE1333" s="114">
        <v>470.847290151195</v>
      </c>
      <c r="AF1333" s="114">
        <v>373.076484202607</v>
      </c>
      <c r="AG1333" s="135"/>
    </row>
    <row r="1334" spans="1:33" ht="15" customHeight="1">
      <c r="A1334" s="70">
        <v>42037</v>
      </c>
      <c r="B1334" s="71">
        <v>243</v>
      </c>
      <c r="C1334" s="80" t="s">
        <v>29</v>
      </c>
      <c r="D1334" s="12" t="s">
        <v>100</v>
      </c>
      <c r="E1334" s="12" t="s">
        <v>101</v>
      </c>
      <c r="F1334" s="6" t="s">
        <v>248</v>
      </c>
      <c r="G1334" s="6" t="s">
        <v>399</v>
      </c>
      <c r="H1334" s="12" t="s">
        <v>463</v>
      </c>
      <c r="I1334" s="6" t="s">
        <v>34</v>
      </c>
      <c r="J1334" s="97" t="str">
        <f t="normal">IF(AE1334="-","-",(AE1334/AG1334)*$AI$1)</f>
        <v>-</v>
      </c>
      <c r="K1334" s="97">
        <f t="normal">MAX(J1334:J1336)</f>
        <v>475.959309743169</v>
      </c>
      <c r="L1334" s="71">
        <f t="normal">IF(A1334=0,"",(K1334-K1335)/K1335)</f>
        <v>0.0320518622185319</v>
      </c>
      <c r="M1334" s="97">
        <f t="normal">IF(J1335="-","-",AVERAGE(J1334:J1336))</f>
        <v>468.56850760619</v>
      </c>
      <c r="N1334" s="97" t="str">
        <f t="normal">IF(AF1334="-","-",(AF1334/AG1334)*$AI$1)</f>
        <v>-</v>
      </c>
      <c r="O1334" s="97">
        <f t="normal">MAX(N1334:N1336)</f>
        <v>303.9743732049</v>
      </c>
      <c r="P1334" s="71">
        <f t="normal">IF(A1334=0,"",(O1334-O1335)/O1335)</f>
        <v>0.271217829604984</v>
      </c>
      <c r="Q1334" s="97">
        <f t="normal">IF(N1335="-","-",AVERAGE(N1334:N1336))</f>
        <v>271.54748780565</v>
      </c>
      <c r="R1334" s="71">
        <f t="normal">IF(Q1334="-","-",Q1334/M1334)</f>
        <v>0.579525690262294</v>
      </c>
      <c r="S1334" s="103">
        <v>88.6169967756794</v>
      </c>
      <c r="T1334" s="104">
        <f t="normal">AVERAGE(S1334:S1336)*10</f>
        <v>885.765741598031</v>
      </c>
      <c r="U1334" s="103">
        <f t="normal">((LARGE(S1334:S1336,1))-(SMALL(S1334:S1336,1)))/(((LARGE(S1334:S1336,1))+(SMALL(S1334:S1336,1)))/2)*100</f>
        <v>0.0810777046497398</v>
      </c>
      <c r="V1334" s="103">
        <f t="shared" si="475"/>
        <v>81.9699824572803</v>
      </c>
      <c r="W1334" s="104">
        <f t="normal">AVERAGE(V1334:V1336)*10</f>
        <v>818.638932667078</v>
      </c>
      <c r="X1334" s="103">
        <f t="normal">((LARGE(V1334:V1336,1))-(SMALL(V1334:V1336,1)))/(((LARGE(V1334:V1336,1))+(SMALL(V1334:V1336,1)))/2)*100</f>
        <v>0.275387575786639</v>
      </c>
      <c r="Y1334" s="103">
        <v>18.0300175427197</v>
      </c>
      <c r="Z1334" s="97" t="s">
        <v>34</v>
      </c>
      <c r="AA1334" s="23" t="str">
        <f t="normal">IF(Z1334="-","-",AVERAGE(Z1334:Z1336))</f>
        <v>-</v>
      </c>
      <c r="AB1334" s="104" t="s">
        <v>34</v>
      </c>
      <c r="AC1334" s="24" t="str">
        <f t="shared" ref="AC1334" si="481">IF(AB1334="-","-",AVERAGE(AB1334:AB1336))</f>
        <v>-</v>
      </c>
      <c r="AE1334" s="114" t="s">
        <v>34</v>
      </c>
      <c r="AF1334" s="114" t="s">
        <v>34</v>
      </c>
      <c r="AG1334" s="135">
        <v>1</v>
      </c>
    </row>
    <row r="1335" spans="1:33">
      <c r="A1335" s="70"/>
      <c r="B1335" s="71">
        <v>243</v>
      </c>
      <c r="C1335" s="82"/>
      <c r="D1335" s="14"/>
      <c r="E1335" s="14"/>
      <c r="F1335" s="6"/>
      <c r="G1335" s="6"/>
      <c r="H1335" s="14"/>
      <c r="I1335" s="6"/>
      <c r="J1335" s="97">
        <f t="normal">IF(AE1335="-","-",(AE1335/AG1334)*$AI$1)</f>
        <v>475.959309743169</v>
      </c>
      <c r="K1335" s="97">
        <f t="normal">MIN(J1334:J1336)</f>
        <v>461.177705469211</v>
      </c>
      <c r="L1335" s="71"/>
      <c r="M1335" s="97"/>
      <c r="N1335" s="97">
        <f t="normal">IF(AF1335="-","-",(AF1335/AG1334)*$AI$1)</f>
        <v>303.9743732049</v>
      </c>
      <c r="O1335" s="97">
        <f t="normal">MIN(N1334:N1336)</f>
        <v>239.1206024064</v>
      </c>
      <c r="P1335" s="71"/>
      <c r="Q1335" s="97"/>
      <c r="R1335" s="71"/>
      <c r="S1335" s="103">
        <v>88.5675484401598</v>
      </c>
      <c r="T1335" s="104"/>
      <c r="U1335" s="103"/>
      <c r="V1335" s="103">
        <f t="shared" si="475"/>
        <v>81.7445577055979</v>
      </c>
      <c r="W1335" s="104"/>
      <c r="X1335" s="103"/>
      <c r="Y1335" s="103">
        <v>18.2554422944021</v>
      </c>
      <c r="Z1335" s="97" t="s">
        <v>34</v>
      </c>
      <c r="AA1335" s="23"/>
      <c r="AB1335" s="104" t="s">
        <v>34</v>
      </c>
      <c r="AC1335" s="24"/>
      <c r="AE1335" s="114">
        <v>440.703064577008</v>
      </c>
      <c r="AF1335" s="114">
        <v>281.4577529675</v>
      </c>
      <c r="AG1335" s="135"/>
    </row>
    <row r="1336" spans="1:33">
      <c r="A1336" s="70"/>
      <c r="B1336" s="71">
        <v>243</v>
      </c>
      <c r="C1336" s="84"/>
      <c r="D1336" s="17"/>
      <c r="E1336" s="17"/>
      <c r="F1336" s="6"/>
      <c r="G1336" s="6"/>
      <c r="H1336" s="17"/>
      <c r="I1336" s="6"/>
      <c r="J1336" s="97">
        <f t="normal">IF(AE1336="-","-",(AE1336/AG1334)*$AI$1)</f>
        <v>461.177705469211</v>
      </c>
      <c r="K1336" s="97"/>
      <c r="L1336" s="71"/>
      <c r="M1336" s="97"/>
      <c r="N1336" s="97">
        <f t="normal">IF(AF1336="-","-",(AF1336/AG1334)*$AI$1)</f>
        <v>239.1206024064</v>
      </c>
      <c r="O1336" s="97"/>
      <c r="P1336" s="71"/>
      <c r="Q1336" s="97"/>
      <c r="R1336" s="71"/>
      <c r="S1336" s="103">
        <v>88.5451772635701</v>
      </c>
      <c r="T1336" s="104"/>
      <c r="U1336" s="103"/>
      <c r="V1336" s="103">
        <f t="shared" si="475"/>
        <v>81.8771396372451</v>
      </c>
      <c r="W1336" s="104"/>
      <c r="X1336" s="103"/>
      <c r="Y1336" s="103">
        <v>18.1228603627549</v>
      </c>
      <c r="Z1336" s="97" t="s">
        <v>34</v>
      </c>
      <c r="AA1336" s="23"/>
      <c r="AB1336" s="104" t="s">
        <v>34</v>
      </c>
      <c r="AC1336" s="24"/>
      <c r="AE1336" s="114">
        <v>427.016393952973</v>
      </c>
      <c r="AF1336" s="114">
        <v>221.407965191111</v>
      </c>
      <c r="AG1336" s="135"/>
    </row>
    <row r="1337" spans="1:33" ht="15" customHeight="1">
      <c r="A1337" s="70">
        <v>42037</v>
      </c>
      <c r="B1337" s="71">
        <v>244</v>
      </c>
      <c r="C1337" s="80" t="s">
        <v>29</v>
      </c>
      <c r="D1337" s="12" t="s">
        <v>100</v>
      </c>
      <c r="E1337" s="12" t="s">
        <v>101</v>
      </c>
      <c r="F1337" s="6" t="s">
        <v>248</v>
      </c>
      <c r="G1337" s="6" t="s">
        <v>399</v>
      </c>
      <c r="H1337" s="12" t="s">
        <v>703</v>
      </c>
      <c r="I1337" s="6" t="s">
        <v>34</v>
      </c>
      <c r="J1337" s="97">
        <f t="normal">IF(AE1337="-","-",(AE1337/AG1337)*$AI$1)</f>
        <v>382.00800164103</v>
      </c>
      <c r="K1337" s="97">
        <f t="normal">MAX(J1337:J1339)</f>
        <v>382.00800164103</v>
      </c>
      <c r="L1337" s="71">
        <f t="normal">IF(A1337=0,"",(K1337-K1338)/K1338)</f>
        <v>0.0262101569778943</v>
      </c>
      <c r="M1337" s="97">
        <f t="normal">IF(J1337="-","-",AVERAGE(J1337:J1339))</f>
        <v>376.790769258995</v>
      </c>
      <c r="N1337" s="97">
        <f t="normal">IF(AF1337="-","-",(AF1337/AG1337)*$AI$1)</f>
        <v>215.340178342389</v>
      </c>
      <c r="O1337" s="97">
        <f t="normal">MAX(N1337:N1339)</f>
        <v>215.340178342389</v>
      </c>
      <c r="P1337" s="71">
        <f t="normal">IF(A1337=0,"",(O1337-O1338)/O1338)</f>
        <v>0.0267458975133139</v>
      </c>
      <c r="Q1337" s="97">
        <f t="normal">IF(N1337="-","-",AVERAGE(N1337:N1339))</f>
        <v>212.723132570892</v>
      </c>
      <c r="R1337" s="71">
        <f t="normal">IF(Q1337="-","-",Q1337/M1337)</f>
        <v>0.564565668604987</v>
      </c>
      <c r="S1337" s="103">
        <v>88.0078382678204</v>
      </c>
      <c r="T1337" s="104">
        <f t="normal">AVERAGE(S1337:S1339)*10</f>
        <v>879.974277347499</v>
      </c>
      <c r="U1337" s="103">
        <f t="normal">((LARGE(S1337:S1339,1))-(SMALL(S1337:S1339,1)))/(((LARGE(S1337:S1339,1))+(SMALL(S1337:S1339,1)))/2)*100</f>
        <v>0.051678861405872</v>
      </c>
      <c r="V1337" s="103">
        <f t="shared" si="475"/>
        <v>84.0237208174423</v>
      </c>
      <c r="W1337" s="104">
        <f t="normal">AVERAGE(V1337:V1339)*10</f>
        <v>840.582469543148</v>
      </c>
      <c r="X1337" s="103">
        <f t="normal">((LARGE(V1337:V1339,1))-(SMALL(V1337:V1339,1)))/(((LARGE(V1337:V1339,1))+(SMALL(V1337:V1339,1)))/2)*100</f>
        <v>0.238301337381104</v>
      </c>
      <c r="Y1337" s="103">
        <v>15.9762791825577</v>
      </c>
      <c r="Z1337" s="97" t="s">
        <v>34</v>
      </c>
      <c r="AA1337" s="23" t="str">
        <f t="normal">IF(Z1337="-","-",AVERAGE(Z1337:Z1339))</f>
        <v>-</v>
      </c>
      <c r="AB1337" s="104" t="s">
        <v>34</v>
      </c>
      <c r="AC1337" s="24" t="str">
        <f t="shared" ref="AC1337" si="482">IF(AB1337="-","-",AVERAGE(AB1337:AB1339))</f>
        <v>-</v>
      </c>
      <c r="AE1337" s="114">
        <v>353.711112630583</v>
      </c>
      <c r="AF1337" s="114">
        <v>199.389054020731</v>
      </c>
      <c r="AG1337" s="135">
        <v>1</v>
      </c>
    </row>
    <row r="1338" spans="1:33">
      <c r="A1338" s="70"/>
      <c r="B1338" s="71">
        <v>244</v>
      </c>
      <c r="C1338" s="82"/>
      <c r="D1338" s="14"/>
      <c r="E1338" s="14"/>
      <c r="F1338" s="6"/>
      <c r="G1338" s="6"/>
      <c r="H1338" s="14"/>
      <c r="I1338" s="6"/>
      <c r="J1338" s="97">
        <f t="normal">IF(AE1338="-","-",(AE1338/AG1337)*$AI$1)</f>
        <v>376.113067884707</v>
      </c>
      <c r="K1338" s="97">
        <f t="normal">MIN(J1337:J1339)</f>
        <v>372.251238251249</v>
      </c>
      <c r="L1338" s="71"/>
      <c r="M1338" s="97"/>
      <c r="N1338" s="97">
        <f t="normal">IF(AF1338="-","-",(AF1338/AG1337)*$AI$1)</f>
        <v>213.098477943489</v>
      </c>
      <c r="O1338" s="97">
        <f t="normal">MIN(N1337:N1339)</f>
        <v>209.730741426797</v>
      </c>
      <c r="P1338" s="71"/>
      <c r="Q1338" s="97"/>
      <c r="R1338" s="71"/>
      <c r="S1338" s="103">
        <v>88.0149591575633</v>
      </c>
      <c r="T1338" s="104"/>
      <c r="U1338" s="103"/>
      <c r="V1338" s="103">
        <f t="shared" si="475"/>
        <v>84.1756865551481</v>
      </c>
      <c r="W1338" s="104"/>
      <c r="X1338" s="103"/>
      <c r="Y1338" s="103">
        <v>15.8243134448519</v>
      </c>
      <c r="Z1338" s="97" t="s">
        <v>34</v>
      </c>
      <c r="AA1338" s="23"/>
      <c r="AB1338" s="104" t="s">
        <v>34</v>
      </c>
      <c r="AC1338" s="24"/>
      <c r="AE1338" s="114">
        <v>348.252840633988</v>
      </c>
      <c r="AF1338" s="114">
        <v>197.313405503231</v>
      </c>
      <c r="AG1338" s="135"/>
    </row>
    <row r="1339" spans="1:33">
      <c r="A1339" s="70"/>
      <c r="B1339" s="71">
        <v>244</v>
      </c>
      <c r="C1339" s="84"/>
      <c r="D1339" s="17"/>
      <c r="E1339" s="17"/>
      <c r="F1339" s="6"/>
      <c r="G1339" s="6"/>
      <c r="H1339" s="17"/>
      <c r="I1339" s="6"/>
      <c r="J1339" s="97">
        <f t="normal">IF(AE1339="-","-",(AE1339/AG1337)*$AI$1)</f>
        <v>372.251238251249</v>
      </c>
      <c r="K1339" s="97"/>
      <c r="L1339" s="71"/>
      <c r="M1339" s="97"/>
      <c r="N1339" s="97">
        <f t="normal">IF(AF1339="-","-",(AF1339/AG1337)*$AI$1)</f>
        <v>209.730741426797</v>
      </c>
      <c r="O1339" s="97"/>
      <c r="P1339" s="71"/>
      <c r="Q1339" s="97"/>
      <c r="R1339" s="71"/>
      <c r="S1339" s="103">
        <v>87.969485778866</v>
      </c>
      <c r="T1339" s="104"/>
      <c r="U1339" s="103"/>
      <c r="V1339" s="103">
        <f t="shared" si="475"/>
        <v>83.9753334903539</v>
      </c>
      <c r="W1339" s="104"/>
      <c r="X1339" s="103"/>
      <c r="Y1339" s="103">
        <v>16.0246665096461</v>
      </c>
      <c r="Z1339" s="97" t="s">
        <v>34</v>
      </c>
      <c r="AA1339" s="23"/>
      <c r="AB1339" s="104" t="s">
        <v>34</v>
      </c>
      <c r="AC1339" s="24"/>
      <c r="AE1339" s="114">
        <v>344.67707245486</v>
      </c>
      <c r="AF1339" s="114">
        <v>194.195130950738</v>
      </c>
      <c r="AG1339" s="135"/>
    </row>
    <row r="1340" spans="1:33" ht="15" customHeight="1">
      <c r="A1340" s="73">
        <v>42037</v>
      </c>
      <c r="B1340" s="74" t="s">
        <v>704</v>
      </c>
      <c r="C1340" s="86" t="s">
        <v>29</v>
      </c>
      <c r="D1340" s="87" t="s">
        <v>41</v>
      </c>
      <c r="E1340" s="87" t="s">
        <v>80</v>
      </c>
      <c r="F1340" s="87" t="s">
        <v>648</v>
      </c>
      <c r="G1340" s="9" t="s">
        <v>346</v>
      </c>
      <c r="H1340" s="87" t="s">
        <v>34</v>
      </c>
      <c r="I1340" s="9" t="s">
        <v>34</v>
      </c>
      <c r="J1340" s="98">
        <f t="normal">IF(AE1340="-","-",(AE1340/AG1340)*$AI$1)</f>
        <v>443.329939500951</v>
      </c>
      <c r="K1340" s="98">
        <f t="normal">MAX(J1340:J1342)</f>
        <v>443.329939500951</v>
      </c>
      <c r="L1340" s="74">
        <f t="normal">IF(A1340=0,"",(K1340-K1341)/K1341)</f>
        <v>0.0304069009616657</v>
      </c>
      <c r="M1340" s="98">
        <f t="normal">IF(J1340="-","-",AVERAGE(J1340:J1342))</f>
        <v>435.501804934085</v>
      </c>
      <c r="N1340" s="98">
        <f t="normal">IF(AF1340="-","-",(AF1340/AG1340)*$AI$1)</f>
        <v>275.571502945348</v>
      </c>
      <c r="O1340" s="98">
        <f t="normal">MAX(N1340:N1342)</f>
        <v>275.571502945348</v>
      </c>
      <c r="P1340" s="74">
        <f t="normal">IF(A1340=0,"",(O1340-O1341)/O1341)</f>
        <v>0.0454603282736792</v>
      </c>
      <c r="Q1340" s="98">
        <f t="normal">IF(N1340="-","-",AVERAGE(N1340:N1342))</f>
        <v>270.130967068696</v>
      </c>
      <c r="R1340" s="74">
        <f t="normal">IF(Q1340="-","-",Q1340/M1340)</f>
        <v>0.620275195207473</v>
      </c>
      <c r="S1340" s="105">
        <v>2.56</v>
      </c>
      <c r="T1340" s="106">
        <f t="normal">AVERAGE(S1340:S1342)*10</f>
        <v>25.6</v>
      </c>
      <c r="U1340" s="105">
        <f t="normal">((LARGE(S1340:S1342,1))-(SMALL(S1340:S1342,1)))/(((LARGE(S1340:S1342,1))+(SMALL(S1340:S1342,1)))/2)*100</f>
        <v>0</v>
      </c>
      <c r="V1340" s="105">
        <v>73.44</v>
      </c>
      <c r="W1340" s="106">
        <f t="normal">AVERAGE(V1340:V1342)*10</f>
        <v>734.4</v>
      </c>
      <c r="X1340" s="105">
        <f t="normal">((LARGE(V1340:V1342,1))-(SMALL(V1340:V1342,1)))/(((LARGE(V1340:V1342,1))+(SMALL(V1340:V1342,1)))/2)*100</f>
        <v>0</v>
      </c>
      <c r="Y1340" s="105">
        <f t="normal">100-S1340</f>
        <v>97.44</v>
      </c>
      <c r="Z1340" s="98" t="s">
        <v>34</v>
      </c>
      <c r="AA1340" s="115" t="str">
        <f t="normal">IF(Z1340="-","-",AVERAGE(Z1340:Z1342))</f>
        <v>-</v>
      </c>
      <c r="AB1340" s="106" t="s">
        <v>34</v>
      </c>
      <c r="AC1340" s="116" t="str">
        <f t="shared" ref="AC1340" si="483">IF(AB1340="-","-",AVERAGE(AB1340:AB1342))</f>
        <v>-</v>
      </c>
      <c r="AE1340" s="114">
        <v>410.490684723103</v>
      </c>
      <c r="AF1340" s="114">
        <v>255.15879902347</v>
      </c>
      <c r="AG1340" s="135">
        <v>1</v>
      </c>
    </row>
    <row r="1341" spans="1:33" ht="15" customHeight="1">
      <c r="A1341" s="73"/>
      <c r="B1341" s="74" t="s">
        <v>704</v>
      </c>
      <c r="C1341" s="89"/>
      <c r="D1341" s="15"/>
      <c r="E1341" s="15"/>
      <c r="F1341" s="15"/>
      <c r="G1341" s="9"/>
      <c r="H1341" s="15"/>
      <c r="I1341" s="9"/>
      <c r="J1341" s="98">
        <f t="normal">IF(AE1341="-","-",(AE1341/AG1340)*$AI$1)</f>
        <v>432.928027339534</v>
      </c>
      <c r="K1341" s="98">
        <f t="normal">MIN(J1340:J1342)</f>
        <v>430.247447961768</v>
      </c>
      <c r="L1341" s="74"/>
      <c r="M1341" s="98"/>
      <c r="N1341" s="98">
        <f t="normal">IF(AF1341="-","-",(AF1341/AG1340)*$AI$1)</f>
        <v>263.588675239725</v>
      </c>
      <c r="O1341" s="98">
        <f t="normal">MIN(N1340:N1342)</f>
        <v>263.588675239725</v>
      </c>
      <c r="P1341" s="74"/>
      <c r="Q1341" s="98"/>
      <c r="R1341" s="74"/>
      <c r="S1341" s="105" t="s">
        <v>34</v>
      </c>
      <c r="T1341" s="106"/>
      <c r="U1341" s="105"/>
      <c r="V1341" s="105" t="s">
        <v>34</v>
      </c>
      <c r="W1341" s="106"/>
      <c r="X1341" s="105"/>
      <c r="Y1341" s="105" t="s">
        <v>34</v>
      </c>
      <c r="Z1341" s="98" t="s">
        <v>34</v>
      </c>
      <c r="AA1341" s="115"/>
      <c r="AB1341" s="106" t="s">
        <v>34</v>
      </c>
      <c r="AC1341" s="116"/>
      <c r="AE1341" s="114">
        <v>400.859284573643</v>
      </c>
      <c r="AF1341" s="114">
        <v>244.063588184931</v>
      </c>
      <c r="AG1341" s="135"/>
    </row>
    <row r="1342" spans="1:33" ht="15" customHeight="1">
      <c r="A1342" s="73"/>
      <c r="B1342" s="74" t="s">
        <v>704</v>
      </c>
      <c r="C1342" s="91"/>
      <c r="D1342" s="18"/>
      <c r="E1342" s="18"/>
      <c r="F1342" s="18"/>
      <c r="G1342" s="9"/>
      <c r="H1342" s="18"/>
      <c r="I1342" s="9"/>
      <c r="J1342" s="98">
        <f t="normal">IF(AE1342="-","-",(AE1342/AG1340)*$AI$1)</f>
        <v>430.247447961768</v>
      </c>
      <c r="K1342" s="98"/>
      <c r="L1342" s="74"/>
      <c r="M1342" s="98"/>
      <c r="N1342" s="98">
        <f t="normal">IF(AF1342="-","-",(AF1342/AG1340)*$AI$1)</f>
        <v>271.232723021016</v>
      </c>
      <c r="O1342" s="98"/>
      <c r="P1342" s="74"/>
      <c r="Q1342" s="98"/>
      <c r="R1342" s="74"/>
      <c r="S1342" s="105" t="s">
        <v>34</v>
      </c>
      <c r="T1342" s="106"/>
      <c r="U1342" s="105"/>
      <c r="V1342" s="105" t="s">
        <v>34</v>
      </c>
      <c r="W1342" s="106"/>
      <c r="X1342" s="105"/>
      <c r="Y1342" s="105" t="s">
        <v>34</v>
      </c>
      <c r="Z1342" s="98" t="s">
        <v>34</v>
      </c>
      <c r="AA1342" s="115"/>
      <c r="AB1342" s="106" t="s">
        <v>34</v>
      </c>
      <c r="AC1342" s="116"/>
      <c r="AE1342" s="114">
        <v>398.377266631267</v>
      </c>
      <c r="AF1342" s="114">
        <v>251.141410204644</v>
      </c>
      <c r="AG1342" s="135"/>
    </row>
    <row r="1343" spans="1:33" ht="15" customHeight="1">
      <c r="A1343" s="73">
        <v>42037</v>
      </c>
      <c r="B1343" s="74" t="s">
        <v>705</v>
      </c>
      <c r="C1343" s="86" t="s">
        <v>29</v>
      </c>
      <c r="D1343" s="87" t="s">
        <v>41</v>
      </c>
      <c r="E1343" s="87" t="s">
        <v>80</v>
      </c>
      <c r="F1343" s="87" t="s">
        <v>648</v>
      </c>
      <c r="G1343" s="9" t="s">
        <v>346</v>
      </c>
      <c r="H1343" s="87" t="s">
        <v>34</v>
      </c>
      <c r="I1343" s="9" t="s">
        <v>34</v>
      </c>
      <c r="J1343" s="98">
        <f t="normal">IF(AE1343="-","-",(AE1343/AG1343)*$AI$1)</f>
        <v>470.632826333094</v>
      </c>
      <c r="K1343" s="98">
        <f t="normal">MAX(J1343:J1345)</f>
        <v>505.267899192045</v>
      </c>
      <c r="L1343" s="74">
        <f t="normal">IF(A1343=0,"",(K1343-K1344)/K1344)</f>
        <v>0.0735925564920914</v>
      </c>
      <c r="M1343" s="98">
        <f t="normal">IF(J1343="-","-",AVERAGE(J1343:J1345))</f>
        <v>487.279659619622</v>
      </c>
      <c r="N1343" s="98">
        <f t="normal">IF(AF1343="-","-",(AF1343/AG1343)*$AI$1)</f>
        <v>253.818187706219</v>
      </c>
      <c r="O1343" s="98">
        <f t="normal">MAX(N1343:N1345)</f>
        <v>307.06452056192</v>
      </c>
      <c r="P1343" s="74">
        <f t="normal">IF(A1343=0,"",(O1343-O1344)/O1344)</f>
        <v>0.209781392487645</v>
      </c>
      <c r="Q1343" s="98">
        <f t="normal">IF(N1343="-","-",AVERAGE(N1343:N1345))</f>
        <v>275.474597315371</v>
      </c>
      <c r="R1343" s="74">
        <f t="normal">IF(Q1343="-","-",Q1343/M1343)</f>
        <v>0.56533161579207</v>
      </c>
      <c r="S1343" s="105">
        <v>5.69</v>
      </c>
      <c r="T1343" s="106">
        <f t="normal">AVERAGE(S1343:S1345)*10</f>
        <v>56.9</v>
      </c>
      <c r="U1343" s="105">
        <f t="normal">((LARGE(S1343:S1345,1))-(SMALL(S1343:S1345,1)))/(((LARGE(S1343:S1345,1))+(SMALL(S1343:S1345,1)))/2)*100</f>
        <v>0</v>
      </c>
      <c r="V1343" s="105">
        <v>78.21</v>
      </c>
      <c r="W1343" s="106">
        <f t="normal">AVERAGE(V1343:V1345)*10</f>
        <v>782.1</v>
      </c>
      <c r="X1343" s="105">
        <f t="normal">((LARGE(V1343:V1345,1))-(SMALL(V1343:V1345,1)))/(((LARGE(V1343:V1345,1))+(SMALL(V1343:V1345,1)))/2)*100</f>
        <v>0</v>
      </c>
      <c r="Y1343" s="105">
        <f t="normal">100-V1343</f>
        <v>21.79</v>
      </c>
      <c r="Z1343" s="98" t="s">
        <v>34</v>
      </c>
      <c r="AA1343" s="115" t="str">
        <f t="normal">IF(Z1343="-","-",AVERAGE(Z1343:Z1345))</f>
        <v>-</v>
      </c>
      <c r="AB1343" s="106" t="s">
        <v>34</v>
      </c>
      <c r="AC1343" s="116" t="str">
        <f t="shared" ref="AC1343" si="484">IF(AB1343="-","-",AVERAGE(AB1343:AB1345))</f>
        <v>-</v>
      </c>
      <c r="AE1343" s="114">
        <v>435.771135493606</v>
      </c>
      <c r="AF1343" s="114">
        <v>235.016840468721</v>
      </c>
      <c r="AG1343" s="135">
        <v>1</v>
      </c>
    </row>
    <row r="1344" spans="1:33" ht="15" customHeight="1">
      <c r="A1344" s="73"/>
      <c r="B1344" s="74" t="s">
        <v>705</v>
      </c>
      <c r="C1344" s="89"/>
      <c r="D1344" s="15"/>
      <c r="E1344" s="15"/>
      <c r="F1344" s="15"/>
      <c r="G1344" s="9"/>
      <c r="H1344" s="15"/>
      <c r="I1344" s="9"/>
      <c r="J1344" s="98">
        <f t="normal">IF(AE1344="-","-",(AE1344/AG1343)*$AI$1)</f>
        <v>505.267899192045</v>
      </c>
      <c r="K1344" s="98">
        <f t="normal">MIN(J1343:J1345)</f>
        <v>470.632826333094</v>
      </c>
      <c r="L1344" s="74"/>
      <c r="M1344" s="98"/>
      <c r="N1344" s="98">
        <f t="normal">IF(AF1344="-","-",(AF1344/AG1343)*$AI$1)</f>
        <v>307.06452056192</v>
      </c>
      <c r="O1344" s="98">
        <f t="normal">MIN(N1343:N1345)</f>
        <v>253.818187706219</v>
      </c>
      <c r="P1344" s="74"/>
      <c r="Q1344" s="98"/>
      <c r="R1344" s="74"/>
      <c r="S1344" s="105" t="s">
        <v>34</v>
      </c>
      <c r="T1344" s="106"/>
      <c r="U1344" s="105"/>
      <c r="V1344" s="105" t="s">
        <v>34</v>
      </c>
      <c r="W1344" s="106"/>
      <c r="X1344" s="105"/>
      <c r="Y1344" s="105" t="s">
        <v>34</v>
      </c>
      <c r="Z1344" s="98" t="s">
        <v>34</v>
      </c>
      <c r="AA1344" s="115"/>
      <c r="AB1344" s="106" t="s">
        <v>34</v>
      </c>
      <c r="AC1344" s="116"/>
      <c r="AE1344" s="114">
        <v>467.840647400042</v>
      </c>
      <c r="AF1344" s="114">
        <v>284.319000520296</v>
      </c>
      <c r="AG1344" s="135"/>
    </row>
    <row r="1345" spans="1:33" ht="15" customHeight="1">
      <c r="A1345" s="73"/>
      <c r="B1345" s="74" t="s">
        <v>705</v>
      </c>
      <c r="C1345" s="91"/>
      <c r="D1345" s="18"/>
      <c r="E1345" s="18"/>
      <c r="F1345" s="18"/>
      <c r="G1345" s="9"/>
      <c r="H1345" s="18"/>
      <c r="I1345" s="9"/>
      <c r="J1345" s="98">
        <f t="normal">IF(AE1345="-","-",(AE1345/AG1343)*$AI$1)</f>
        <v>485.938253333727</v>
      </c>
      <c r="K1345" s="98"/>
      <c r="L1345" s="74"/>
      <c r="M1345" s="98"/>
      <c r="N1345" s="98">
        <f t="normal">IF(AF1345="-","-",(AF1345/AG1343)*$AI$1)</f>
        <v>265.541083677974</v>
      </c>
      <c r="O1345" s="98"/>
      <c r="P1345" s="74"/>
      <c r="Q1345" s="98"/>
      <c r="R1345" s="74"/>
      <c r="S1345" s="105" t="s">
        <v>34</v>
      </c>
      <c r="T1345" s="106"/>
      <c r="U1345" s="105"/>
      <c r="V1345" s="105" t="s">
        <v>34</v>
      </c>
      <c r="W1345" s="106"/>
      <c r="X1345" s="105"/>
      <c r="Y1345" s="105" t="s">
        <v>34</v>
      </c>
      <c r="Z1345" s="98" t="s">
        <v>34</v>
      </c>
      <c r="AA1345" s="115"/>
      <c r="AB1345" s="106" t="s">
        <v>34</v>
      </c>
      <c r="AC1345" s="116"/>
      <c r="AE1345" s="114">
        <v>449.942827160858</v>
      </c>
      <c r="AF1345" s="114">
        <v>245.871373775902</v>
      </c>
      <c r="AG1345" s="135"/>
    </row>
    <row r="1346" spans="1:33" ht="15" customHeight="1">
      <c r="A1346" s="73">
        <v>42037</v>
      </c>
      <c r="B1346" s="74" t="s">
        <v>706</v>
      </c>
      <c r="C1346" s="86" t="s">
        <v>29</v>
      </c>
      <c r="D1346" s="87" t="s">
        <v>41</v>
      </c>
      <c r="E1346" s="87" t="s">
        <v>80</v>
      </c>
      <c r="F1346" s="87" t="s">
        <v>648</v>
      </c>
      <c r="G1346" s="9" t="s">
        <v>346</v>
      </c>
      <c r="H1346" s="87" t="s">
        <v>34</v>
      </c>
      <c r="I1346" s="9" t="s">
        <v>34</v>
      </c>
      <c r="J1346" s="98">
        <f t="normal">IF(AE1346="-","-",(AE1346/AG1346)*$AI$1)</f>
        <v>483.730680886685</v>
      </c>
      <c r="K1346" s="98">
        <f t="normal">MAX(J1346:J1348)</f>
        <v>483.730680886685</v>
      </c>
      <c r="L1346" s="74">
        <f t="normal">IF(A1346=0,"",(K1346-K1347)/K1347)</f>
        <v>0.037956402068732</v>
      </c>
      <c r="M1346" s="98">
        <f t="normal">IF(J1346="-","-",AVERAGE(J1346:J1348))</f>
        <v>476.699360301184</v>
      </c>
      <c r="N1346" s="98">
        <f t="normal">IF(AF1346="-","-",(AF1346/AG1346)*$AI$1)</f>
        <v>257.24063514982</v>
      </c>
      <c r="O1346" s="98">
        <f t="normal">MAX(N1346:N1348)</f>
        <v>273.281168269545</v>
      </c>
      <c r="P1346" s="74">
        <f t="normal">IF(A1346=0,"",(O1346-O1347)/O1347)</f>
        <v>0.0969915239977442</v>
      </c>
      <c r="Q1346" s="98">
        <f t="normal">IF(N1346="-","-",AVERAGE(N1346:N1348))</f>
        <v>259.880187830981</v>
      </c>
      <c r="R1346" s="74">
        <f t="normal">IF(Q1346="-","-",Q1346/M1346)</f>
        <v>0.54516579939773</v>
      </c>
      <c r="S1346" s="105">
        <v>8.84</v>
      </c>
      <c r="T1346" s="106">
        <f t="normal">AVERAGE(S1346:S1348)*10</f>
        <v>88.4</v>
      </c>
      <c r="U1346" s="105">
        <f t="normal">((LARGE(S1346:S1348,1))-(SMALL(S1346:S1348,1)))/(((LARGE(S1346:S1348,1))+(SMALL(S1346:S1348,1)))/2)*100</f>
        <v>0</v>
      </c>
      <c r="V1346" s="105">
        <v>79.6</v>
      </c>
      <c r="W1346" s="106">
        <f t="normal">AVERAGE(V1346:V1348)*10</f>
        <v>796</v>
      </c>
      <c r="X1346" s="105">
        <f t="normal">((LARGE(V1346:V1348,1))-(SMALL(V1346:V1348,1)))/(((LARGE(V1346:V1348,1))+(SMALL(V1346:V1348,1)))/2)*100</f>
        <v>0</v>
      </c>
      <c r="Y1346" s="105">
        <f t="normal">100-V1346</f>
        <v>20.4</v>
      </c>
      <c r="Z1346" s="98" t="s">
        <v>34</v>
      </c>
      <c r="AA1346" s="115" t="str">
        <f t="normal">IF(Z1346="-","-",AVERAGE(Z1346:Z1348))</f>
        <v>-</v>
      </c>
      <c r="AB1346" s="106" t="s">
        <v>34</v>
      </c>
      <c r="AC1346" s="116" t="str">
        <f t="shared" ref="AC1346" si="485">IF(AB1346="-","-",AVERAGE(AB1346:AB1348))</f>
        <v>-</v>
      </c>
      <c r="AE1346" s="114">
        <v>447.898778598782</v>
      </c>
      <c r="AF1346" s="114">
        <v>238.18577328687</v>
      </c>
      <c r="AG1346" s="135">
        <v>1</v>
      </c>
    </row>
    <row r="1347" spans="1:33" ht="15" customHeight="1">
      <c r="A1347" s="73"/>
      <c r="B1347" s="74" t="s">
        <v>706</v>
      </c>
      <c r="C1347" s="89"/>
      <c r="D1347" s="15"/>
      <c r="E1347" s="15"/>
      <c r="F1347" s="15"/>
      <c r="G1347" s="9"/>
      <c r="H1347" s="15"/>
      <c r="I1347" s="9"/>
      <c r="J1347" s="98">
        <f t="normal">IF(AE1347="-","-",(AE1347/AG1346)*$AI$1)</f>
        <v>480.325974844701</v>
      </c>
      <c r="K1347" s="98">
        <f t="normal">MIN(J1346:J1348)</f>
        <v>466.041425172165</v>
      </c>
      <c r="L1347" s="74"/>
      <c r="M1347" s="98"/>
      <c r="N1347" s="98">
        <f t="normal">IF(AF1347="-","-",(AF1347/AG1346)*$AI$1)</f>
        <v>273.281168269545</v>
      </c>
      <c r="O1347" s="98">
        <f t="normal">MIN(N1346:N1348)</f>
        <v>249.11876007358</v>
      </c>
      <c r="P1347" s="74"/>
      <c r="Q1347" s="98"/>
      <c r="R1347" s="74"/>
      <c r="S1347" s="105" t="s">
        <v>34</v>
      </c>
      <c r="T1347" s="106"/>
      <c r="U1347" s="105"/>
      <c r="V1347" s="105" t="s">
        <v>34</v>
      </c>
      <c r="W1347" s="106"/>
      <c r="X1347" s="105"/>
      <c r="Y1347" s="105" t="s">
        <v>34</v>
      </c>
      <c r="Z1347" s="98" t="s">
        <v>34</v>
      </c>
      <c r="AA1347" s="115"/>
      <c r="AB1347" s="106" t="s">
        <v>34</v>
      </c>
      <c r="AC1347" s="116"/>
      <c r="AE1347" s="114">
        <v>444.746273004353</v>
      </c>
      <c r="AF1347" s="114">
        <v>253.038118768097</v>
      </c>
      <c r="AG1347" s="135"/>
    </row>
    <row r="1348" spans="1:33" ht="15" customHeight="1">
      <c r="A1348" s="73"/>
      <c r="B1348" s="74" t="s">
        <v>706</v>
      </c>
      <c r="C1348" s="91"/>
      <c r="D1348" s="18"/>
      <c r="E1348" s="18"/>
      <c r="F1348" s="18"/>
      <c r="G1348" s="9"/>
      <c r="H1348" s="18"/>
      <c r="I1348" s="9"/>
      <c r="J1348" s="98">
        <f t="normal">IF(AE1348="-","-",(AE1348/AG1346)*$AI$1)</f>
        <v>466.041425172165</v>
      </c>
      <c r="K1348" s="98"/>
      <c r="L1348" s="74"/>
      <c r="M1348" s="98"/>
      <c r="N1348" s="98">
        <f t="normal">IF(AF1348="-","-",(AF1348/AG1346)*$AI$1)</f>
        <v>249.11876007358</v>
      </c>
      <c r="O1348" s="98"/>
      <c r="P1348" s="74"/>
      <c r="Q1348" s="98"/>
      <c r="R1348" s="74"/>
      <c r="S1348" s="105" t="s">
        <v>34</v>
      </c>
      <c r="T1348" s="106"/>
      <c r="U1348" s="105"/>
      <c r="V1348" s="105" t="s">
        <v>34</v>
      </c>
      <c r="W1348" s="106"/>
      <c r="X1348" s="105"/>
      <c r="Y1348" s="105" t="s">
        <v>34</v>
      </c>
      <c r="Z1348" s="98" t="s">
        <v>34</v>
      </c>
      <c r="AA1348" s="115"/>
      <c r="AB1348" s="106" t="s">
        <v>34</v>
      </c>
      <c r="AC1348" s="116"/>
      <c r="AE1348" s="114">
        <v>431.519838122375</v>
      </c>
      <c r="AF1348" s="114">
        <v>230.665518586648</v>
      </c>
      <c r="AG1348" s="135"/>
    </row>
    <row r="1349" spans="1:33" ht="15" customHeight="1">
      <c r="A1349" s="73">
        <v>42037</v>
      </c>
      <c r="B1349" s="74" t="s">
        <v>707</v>
      </c>
      <c r="C1349" s="86" t="s">
        <v>29</v>
      </c>
      <c r="D1349" s="87" t="s">
        <v>41</v>
      </c>
      <c r="E1349" s="87" t="s">
        <v>80</v>
      </c>
      <c r="F1349" s="87" t="s">
        <v>648</v>
      </c>
      <c r="G1349" s="9" t="s">
        <v>346</v>
      </c>
      <c r="H1349" s="87" t="s">
        <v>34</v>
      </c>
      <c r="I1349" s="9" t="s">
        <v>34</v>
      </c>
      <c r="J1349" s="98">
        <f t="normal">IF(AE1349="-","-",(AE1349/AG1349)*$AI$1)</f>
        <v>441.845299468723</v>
      </c>
      <c r="K1349" s="98">
        <f t="normal">MAX(J1349:J1351)</f>
        <v>446.697578974762</v>
      </c>
      <c r="L1349" s="74">
        <f t="normal">IF(A1349=0,"",(K1349-K1350)/K1350)</f>
        <v>0.0805352069845544</v>
      </c>
      <c r="M1349" s="98">
        <f t="normal">IF(J1349="-","-",AVERAGE(J1349:J1351))</f>
        <v>433.982293513691</v>
      </c>
      <c r="N1349" s="98">
        <f t="normal">IF(AF1349="-","-",(AF1349/AG1349)*$AI$1)</f>
        <v>292.92711129402</v>
      </c>
      <c r="O1349" s="98">
        <f t="normal">MAX(N1349:N1351)</f>
        <v>296.206285078685</v>
      </c>
      <c r="P1349" s="74">
        <f t="normal">IF(A1349=0,"",(O1349-O1350)/O1350)</f>
        <v>0.112035338424728</v>
      </c>
      <c r="Q1349" s="98">
        <f t="normal">IF(N1349="-","-",AVERAGE(N1349:N1351))</f>
        <v>285.165830023278</v>
      </c>
      <c r="R1349" s="74">
        <f t="normal">IF(Q1349="-","-",Q1349/M1349)</f>
        <v>0.657090932707101</v>
      </c>
      <c r="S1349" s="105">
        <v>2.55</v>
      </c>
      <c r="T1349" s="106">
        <f t="normal">AVERAGE(S1349:S1351)*10</f>
        <v>25.5</v>
      </c>
      <c r="U1349" s="105">
        <f t="normal">((LARGE(S1349:S1351,1))-(SMALL(S1349:S1351,1)))/(((LARGE(S1349:S1351,1))+(SMALL(S1349:S1351,1)))/2)*100</f>
        <v>0</v>
      </c>
      <c r="V1349" s="105">
        <v>76</v>
      </c>
      <c r="W1349" s="106">
        <f t="normal">AVERAGE(V1349:V1351)*10</f>
        <v>760</v>
      </c>
      <c r="X1349" s="105">
        <f t="normal">((LARGE(V1349:V1351,1))-(SMALL(V1349:V1351,1)))/(((LARGE(V1349:V1351,1))+(SMALL(V1349:V1351,1)))/2)*100</f>
        <v>0</v>
      </c>
      <c r="Y1349" s="105">
        <f t="normal">100-V1349</f>
        <v>24</v>
      </c>
      <c r="Z1349" s="98" t="s">
        <v>34</v>
      </c>
      <c r="AA1349" s="115" t="str">
        <f t="normal">IF(Z1349="-","-",AVERAGE(Z1349:Z1351))</f>
        <v>-</v>
      </c>
      <c r="AB1349" s="106" t="s">
        <v>34</v>
      </c>
      <c r="AC1349" s="116" t="str">
        <f t="shared" ref="AC1349" si="486">IF(AB1349="-","-",AVERAGE(AB1349:AB1351))</f>
        <v>-</v>
      </c>
      <c r="AE1349" s="114">
        <v>409.116018026595</v>
      </c>
      <c r="AF1349" s="114">
        <v>271.228806753722</v>
      </c>
      <c r="AG1349" s="135">
        <v>1</v>
      </c>
    </row>
    <row r="1350" spans="1:33" ht="15" customHeight="1">
      <c r="A1350" s="73"/>
      <c r="B1350" s="74" t="s">
        <v>707</v>
      </c>
      <c r="C1350" s="89"/>
      <c r="D1350" s="15"/>
      <c r="E1350" s="15"/>
      <c r="F1350" s="15"/>
      <c r="G1350" s="9"/>
      <c r="H1350" s="15"/>
      <c r="I1350" s="9"/>
      <c r="J1350" s="98">
        <f t="normal">IF(AE1350="-","-",(AE1350/AG1349)*$AI$1)</f>
        <v>413.40400209759</v>
      </c>
      <c r="K1350" s="98">
        <f t="normal">MIN(J1349:J1351)</f>
        <v>413.40400209759</v>
      </c>
      <c r="L1350" s="74"/>
      <c r="M1350" s="98"/>
      <c r="N1350" s="98">
        <f t="normal">IF(AF1350="-","-",(AF1350/AG1349)*$AI$1)</f>
        <v>266.364093697131</v>
      </c>
      <c r="O1350" s="98">
        <f t="normal">MIN(N1349:N1351)</f>
        <v>266.364093697131</v>
      </c>
      <c r="P1350" s="74"/>
      <c r="Q1350" s="98"/>
      <c r="R1350" s="74"/>
      <c r="S1350" s="105" t="s">
        <v>34</v>
      </c>
      <c r="T1350" s="106"/>
      <c r="U1350" s="105"/>
      <c r="V1350" s="105" t="s">
        <v>34</v>
      </c>
      <c r="W1350" s="106"/>
      <c r="X1350" s="105"/>
      <c r="Y1350" s="105" t="s">
        <v>34</v>
      </c>
      <c r="Z1350" s="98" t="s">
        <v>34</v>
      </c>
      <c r="AA1350" s="115"/>
      <c r="AB1350" s="106" t="s">
        <v>34</v>
      </c>
      <c r="AC1350" s="116"/>
      <c r="AE1350" s="114">
        <v>382.781483423694</v>
      </c>
      <c r="AF1350" s="114">
        <v>246.633420089936</v>
      </c>
      <c r="AG1350" s="135"/>
    </row>
    <row r="1351" spans="1:33" ht="15" customHeight="1">
      <c r="A1351" s="73"/>
      <c r="B1351" s="74" t="s">
        <v>707</v>
      </c>
      <c r="C1351" s="91"/>
      <c r="D1351" s="18"/>
      <c r="E1351" s="18"/>
      <c r="F1351" s="18"/>
      <c r="G1351" s="9"/>
      <c r="H1351" s="18"/>
      <c r="I1351" s="9"/>
      <c r="J1351" s="98">
        <f t="normal">IF(AE1351="-","-",(AE1351/AG1349)*$AI$1)</f>
        <v>446.697578974762</v>
      </c>
      <c r="K1351" s="98"/>
      <c r="L1351" s="74"/>
      <c r="M1351" s="98"/>
      <c r="N1351" s="98">
        <f t="normal">IF(AF1351="-","-",(AF1351/AG1349)*$AI$1)</f>
        <v>296.206285078685</v>
      </c>
      <c r="O1351" s="98"/>
      <c r="P1351" s="74"/>
      <c r="Q1351" s="98"/>
      <c r="R1351" s="74"/>
      <c r="S1351" s="105" t="s">
        <v>34</v>
      </c>
      <c r="T1351" s="106"/>
      <c r="U1351" s="105"/>
      <c r="V1351" s="105" t="s">
        <v>34</v>
      </c>
      <c r="W1351" s="106"/>
      <c r="X1351" s="105"/>
      <c r="Y1351" s="105" t="s">
        <v>34</v>
      </c>
      <c r="Z1351" s="98" t="s">
        <v>34</v>
      </c>
      <c r="AA1351" s="115"/>
      <c r="AB1351" s="106" t="s">
        <v>34</v>
      </c>
      <c r="AC1351" s="116"/>
      <c r="AE1351" s="114">
        <v>413.608869421076</v>
      </c>
      <c r="AF1351" s="114">
        <v>274.26507877656</v>
      </c>
      <c r="AG1351" s="135"/>
    </row>
    <row r="1352" spans="1:33" ht="15" customHeight="1">
      <c r="A1352" s="73">
        <v>42037</v>
      </c>
      <c r="B1352" s="74" t="s">
        <v>708</v>
      </c>
      <c r="C1352" s="86" t="s">
        <v>29</v>
      </c>
      <c r="D1352" s="87" t="s">
        <v>41</v>
      </c>
      <c r="E1352" s="87" t="s">
        <v>80</v>
      </c>
      <c r="F1352" s="87" t="s">
        <v>648</v>
      </c>
      <c r="G1352" s="9" t="s">
        <v>346</v>
      </c>
      <c r="H1352" s="87" t="s">
        <v>34</v>
      </c>
      <c r="I1352" s="9" t="s">
        <v>34</v>
      </c>
      <c r="J1352" s="98">
        <f t="normal">IF(AE1352="-","-",(AE1352/AG1352)*$AI$1)</f>
        <v>422.251891925423</v>
      </c>
      <c r="K1352" s="98">
        <f t="normal">MAX(J1352:J1354)</f>
        <v>446.946101476014</v>
      </c>
      <c r="L1352" s="74">
        <f t="normal">IF(A1352=0,"",(K1352-K1353)/K1353)</f>
        <v>0.0799475326793944</v>
      </c>
      <c r="M1352" s="98">
        <f t="normal">IF(J1352="-","-",AVERAGE(J1352:J1354))</f>
        <v>427.685693958965</v>
      </c>
      <c r="N1352" s="98">
        <f t="normal">IF(AF1352="-","-",(AF1352/AG1352)*$AI$1)</f>
        <v>261.418800335616</v>
      </c>
      <c r="O1352" s="98">
        <f t="normal">MAX(N1352:N1354)</f>
        <v>271.457026563655</v>
      </c>
      <c r="P1352" s="74">
        <f t="normal">IF(A1352=0,"",(O1352-O1353)/O1353)</f>
        <v>0.0383990218574631</v>
      </c>
      <c r="Q1352" s="98">
        <f t="normal">IF(N1352="-","-",AVERAGE(N1352:N1354))</f>
        <v>267.610816952111</v>
      </c>
      <c r="R1352" s="74">
        <f t="normal">IF(Q1352="-","-",Q1352/M1352)</f>
        <v>0.625718420634822</v>
      </c>
      <c r="S1352" s="105">
        <v>5.66</v>
      </c>
      <c r="T1352" s="106">
        <f t="normal">AVERAGE(S1352:S1354)*10</f>
        <v>56.6</v>
      </c>
      <c r="U1352" s="105">
        <f t="normal">((LARGE(S1352:S1354,1))-(SMALL(S1352:S1354,1)))/(((LARGE(S1352:S1354,1))+(SMALL(S1352:S1354,1)))/2)*100</f>
        <v>0</v>
      </c>
      <c r="V1352" s="105">
        <v>79.97</v>
      </c>
      <c r="W1352" s="106">
        <f t="normal">AVERAGE(V1352:V1354)*10</f>
        <v>799.7</v>
      </c>
      <c r="X1352" s="105">
        <f t="normal">((LARGE(V1352:V1354,1))-(SMALL(V1352:V1354,1)))/(((LARGE(V1352:V1354,1))+(SMALL(V1352:V1354,1)))/2)*100</f>
        <v>0</v>
      </c>
      <c r="Y1352" s="105">
        <f t="normal">100-V1352</f>
        <v>20.03</v>
      </c>
      <c r="Z1352" s="98" t="s">
        <v>34</v>
      </c>
      <c r="AA1352" s="115" t="str">
        <f t="normal">IF(Z1352="-","-",AVERAGE(Z1352:Z1354))</f>
        <v>-</v>
      </c>
      <c r="AB1352" s="106" t="s">
        <v>34</v>
      </c>
      <c r="AC1352" s="116" t="str">
        <f t="shared" ref="AC1352" si="487">IF(AB1352="-","-",AVERAGE(AB1352:AB1354))</f>
        <v>-</v>
      </c>
      <c r="AE1352" s="114">
        <v>390.973974005021</v>
      </c>
      <c r="AF1352" s="114">
        <v>242.0544447552</v>
      </c>
      <c r="AG1352" s="135">
        <v>1</v>
      </c>
    </row>
    <row r="1353" spans="1:33" ht="15" customHeight="1">
      <c r="A1353" s="73"/>
      <c r="B1353" s="74" t="s">
        <v>708</v>
      </c>
      <c r="C1353" s="89"/>
      <c r="D1353" s="15"/>
      <c r="E1353" s="15"/>
      <c r="F1353" s="15"/>
      <c r="G1353" s="9"/>
      <c r="H1353" s="15"/>
      <c r="I1353" s="9"/>
      <c r="J1353" s="98">
        <f t="normal">IF(AE1353="-","-",(AE1353/AG1352)*$AI$1)</f>
        <v>413.859088475458</v>
      </c>
      <c r="K1353" s="98">
        <f t="normal">MIN(J1352:J1354)</f>
        <v>413.859088475458</v>
      </c>
      <c r="L1353" s="74"/>
      <c r="M1353" s="98"/>
      <c r="N1353" s="98">
        <f t="normal">IF(AF1353="-","-",(AF1353/AG1352)*$AI$1)</f>
        <v>269.956623957062</v>
      </c>
      <c r="O1353" s="98">
        <f t="normal">MIN(N1352:N1354)</f>
        <v>261.418800335616</v>
      </c>
      <c r="P1353" s="74"/>
      <c r="Q1353" s="98"/>
      <c r="R1353" s="74"/>
      <c r="S1353" s="105" t="s">
        <v>34</v>
      </c>
      <c r="T1353" s="106"/>
      <c r="U1353" s="105"/>
      <c r="V1353" s="105" t="s">
        <v>34</v>
      </c>
      <c r="W1353" s="106"/>
      <c r="X1353" s="105"/>
      <c r="Y1353" s="105" t="s">
        <v>34</v>
      </c>
      <c r="Z1353" s="98" t="s">
        <v>34</v>
      </c>
      <c r="AA1353" s="115"/>
      <c r="AB1353" s="106" t="s">
        <v>34</v>
      </c>
      <c r="AC1353" s="116"/>
      <c r="AE1353" s="114">
        <v>383.202859699498</v>
      </c>
      <c r="AF1353" s="114">
        <v>249.95983699728</v>
      </c>
      <c r="AG1353" s="135"/>
    </row>
    <row r="1354" spans="1:33" ht="15" customHeight="1">
      <c r="A1354" s="73"/>
      <c r="B1354" s="74" t="s">
        <v>708</v>
      </c>
      <c r="C1354" s="91"/>
      <c r="D1354" s="18"/>
      <c r="E1354" s="18"/>
      <c r="F1354" s="18"/>
      <c r="G1354" s="9"/>
      <c r="H1354" s="18"/>
      <c r="I1354" s="9"/>
      <c r="J1354" s="98">
        <f t="normal">IF(AE1354="-","-",(AE1354/AG1352)*$AI$1)</f>
        <v>446.946101476014</v>
      </c>
      <c r="K1354" s="98"/>
      <c r="L1354" s="74"/>
      <c r="M1354" s="98"/>
      <c r="N1354" s="98">
        <f t="normal">IF(AF1354="-","-",(AF1354/AG1352)*$AI$1)</f>
        <v>271.457026563655</v>
      </c>
      <c r="O1354" s="98"/>
      <c r="P1354" s="74"/>
      <c r="Q1354" s="98"/>
      <c r="R1354" s="74"/>
      <c r="S1354" s="105" t="s">
        <v>34</v>
      </c>
      <c r="T1354" s="106"/>
      <c r="U1354" s="105"/>
      <c r="V1354" s="105" t="s">
        <v>34</v>
      </c>
      <c r="W1354" s="106"/>
      <c r="X1354" s="105"/>
      <c r="Y1354" s="105" t="s">
        <v>34</v>
      </c>
      <c r="Z1354" s="98" t="s">
        <v>34</v>
      </c>
      <c r="AA1354" s="115"/>
      <c r="AB1354" s="106" t="s">
        <v>34</v>
      </c>
      <c r="AC1354" s="116"/>
      <c r="AE1354" s="114">
        <v>413.838982848161</v>
      </c>
      <c r="AF1354" s="114">
        <v>251.349098670051</v>
      </c>
      <c r="AG1354" s="135"/>
    </row>
    <row r="1355" spans="1:33" ht="15" customHeight="1">
      <c r="A1355" s="73">
        <v>42037</v>
      </c>
      <c r="B1355" s="74" t="s">
        <v>709</v>
      </c>
      <c r="C1355" s="86" t="s">
        <v>29</v>
      </c>
      <c r="D1355" s="87" t="s">
        <v>41</v>
      </c>
      <c r="E1355" s="87" t="s">
        <v>80</v>
      </c>
      <c r="F1355" s="87" t="s">
        <v>648</v>
      </c>
      <c r="G1355" s="9" t="s">
        <v>346</v>
      </c>
      <c r="H1355" s="87" t="s">
        <v>34</v>
      </c>
      <c r="I1355" s="9" t="s">
        <v>34</v>
      </c>
      <c r="J1355" s="98">
        <f t="normal">IF(AE1355="-","-",(AE1355/AG1355)*$AI$1)</f>
        <v>388.331481592912</v>
      </c>
      <c r="K1355" s="98">
        <f t="normal">MAX(J1355:J1357)</f>
        <v>430.106807156227</v>
      </c>
      <c r="L1355" s="74">
        <f t="normal">IF(A1355=0,"",(K1355-K1356)/K1356)</f>
        <v>0.107576458627445</v>
      </c>
      <c r="M1355" s="98">
        <f t="normal">IF(J1355="-","-",AVERAGE(J1355:J1357))</f>
        <v>413.081850248562</v>
      </c>
      <c r="N1355" s="98">
        <f t="normal">IF(AF1355="-","-",(AF1355/AG1355)*$AI$1)</f>
        <v>231.188622896087</v>
      </c>
      <c r="O1355" s="98">
        <f t="normal">MAX(N1355:N1357)</f>
        <v>254.653514595189</v>
      </c>
      <c r="P1355" s="74">
        <f t="normal">IF(A1355=0,"",(O1355-O1356)/O1356)</f>
        <v>0.101496740649082</v>
      </c>
      <c r="Q1355" s="98">
        <f t="normal">IF(N1355="-","-",AVERAGE(N1355:N1357))</f>
        <v>244.988791768224</v>
      </c>
      <c r="R1355" s="74">
        <f t="normal">IF(Q1355="-","-",Q1355/M1355)</f>
        <v>0.59307566193191</v>
      </c>
      <c r="S1355" s="105">
        <v>8.79</v>
      </c>
      <c r="T1355" s="106">
        <f t="normal">AVERAGE(S1355:S1357)*10</f>
        <v>87.9</v>
      </c>
      <c r="U1355" s="105">
        <f t="normal">((LARGE(S1355:S1357,1))-(SMALL(S1355:S1357,1)))/(((LARGE(S1355:S1357,1))+(SMALL(S1355:S1357,1)))/2)*100</f>
        <v>0</v>
      </c>
      <c r="V1355" s="105">
        <v>81.53</v>
      </c>
      <c r="W1355" s="106">
        <f t="normal">AVERAGE(V1355:V1357)*10</f>
        <v>815.3</v>
      </c>
      <c r="X1355" s="105">
        <f t="normal">((LARGE(V1355:V1357,1))-(SMALL(V1355:V1357,1)))/(((LARGE(V1355:V1357,1))+(SMALL(V1355:V1357,1)))/2)*100</f>
        <v>0</v>
      </c>
      <c r="Y1355" s="105">
        <f t="normal">100-V1355</f>
        <v>18.47</v>
      </c>
      <c r="Z1355" s="98" t="s">
        <v>34</v>
      </c>
      <c r="AA1355" s="115" t="str">
        <f t="normal">IF(Z1355="-","-",AVERAGE(Z1355:Z1357))</f>
        <v>-</v>
      </c>
      <c r="AB1355" s="106" t="s">
        <v>34</v>
      </c>
      <c r="AC1355" s="116" t="str">
        <f t="shared" ref="AC1355" si="488">IF(AB1355="-","-",AVERAGE(AB1355:AB1357))</f>
        <v>-</v>
      </c>
      <c r="AE1355" s="114">
        <v>359.566186660104</v>
      </c>
      <c r="AF1355" s="114">
        <v>214.063539718599</v>
      </c>
      <c r="AG1355" s="135">
        <v>1</v>
      </c>
    </row>
    <row r="1356" spans="1:33" ht="15" customHeight="1">
      <c r="A1356" s="73"/>
      <c r="B1356" s="74" t="s">
        <v>709</v>
      </c>
      <c r="C1356" s="89"/>
      <c r="D1356" s="15"/>
      <c r="E1356" s="15"/>
      <c r="F1356" s="15"/>
      <c r="G1356" s="9"/>
      <c r="H1356" s="15"/>
      <c r="I1356" s="9"/>
      <c r="J1356" s="98">
        <f t="normal">IF(AE1356="-","-",(AE1356/AG1355)*$AI$1)</f>
        <v>420.807261996547</v>
      </c>
      <c r="K1356" s="98">
        <f t="normal">MIN(J1355:J1357)</f>
        <v>388.331481592912</v>
      </c>
      <c r="L1356" s="74"/>
      <c r="M1356" s="98"/>
      <c r="N1356" s="98">
        <f t="normal">IF(AF1356="-","-",(AF1356/AG1355)*$AI$1)</f>
        <v>254.653514595189</v>
      </c>
      <c r="O1356" s="98">
        <f t="normal">MIN(N1355:N1357)</f>
        <v>231.188622896087</v>
      </c>
      <c r="P1356" s="74"/>
      <c r="Q1356" s="98"/>
      <c r="R1356" s="74"/>
      <c r="S1356" s="105" t="s">
        <v>34</v>
      </c>
      <c r="T1356" s="106"/>
      <c r="U1356" s="105"/>
      <c r="V1356" s="105" t="s">
        <v>34</v>
      </c>
      <c r="W1356" s="106"/>
      <c r="X1356" s="105"/>
      <c r="Y1356" s="105" t="s">
        <v>34</v>
      </c>
      <c r="Z1356" s="98" t="s">
        <v>34</v>
      </c>
      <c r="AA1356" s="115"/>
      <c r="AB1356" s="106" t="s">
        <v>34</v>
      </c>
      <c r="AC1356" s="116"/>
      <c r="AE1356" s="114">
        <v>389.636353700506</v>
      </c>
      <c r="AF1356" s="114">
        <v>235.790291291842</v>
      </c>
      <c r="AG1356" s="135"/>
    </row>
    <row r="1357" spans="1:33" ht="15" customHeight="1">
      <c r="A1357" s="73"/>
      <c r="B1357" s="74" t="s">
        <v>709</v>
      </c>
      <c r="C1357" s="91"/>
      <c r="D1357" s="18"/>
      <c r="E1357" s="18"/>
      <c r="F1357" s="18"/>
      <c r="G1357" s="9"/>
      <c r="H1357" s="18"/>
      <c r="I1357" s="9"/>
      <c r="J1357" s="98">
        <f t="normal">IF(AE1357="-","-",(AE1357/AG1355)*$AI$1)</f>
        <v>430.106807156227</v>
      </c>
      <c r="K1357" s="98"/>
      <c r="L1357" s="74"/>
      <c r="M1357" s="98"/>
      <c r="N1357" s="98">
        <f t="normal">IF(AF1357="-","-",(AF1357/AG1355)*$AI$1)</f>
        <v>249.124237813396</v>
      </c>
      <c r="O1357" s="98"/>
      <c r="P1357" s="74"/>
      <c r="Q1357" s="98"/>
      <c r="R1357" s="74"/>
      <c r="S1357" s="105" t="s">
        <v>34</v>
      </c>
      <c r="T1357" s="106"/>
      <c r="U1357" s="105"/>
      <c r="V1357" s="105" t="s">
        <v>34</v>
      </c>
      <c r="W1357" s="106"/>
      <c r="X1357" s="105"/>
      <c r="Y1357" s="105" t="s">
        <v>34</v>
      </c>
      <c r="Z1357" s="98" t="s">
        <v>34</v>
      </c>
      <c r="AA1357" s="115"/>
      <c r="AB1357" s="106" t="s">
        <v>34</v>
      </c>
      <c r="AC1357" s="116"/>
      <c r="AE1357" s="114">
        <v>398.247043663173</v>
      </c>
      <c r="AF1357" s="114">
        <v>230.670590567959</v>
      </c>
      <c r="AG1357" s="135"/>
    </row>
    <row r="1358" spans="1:33" s="44" customFormat="1" ht="15" customHeight="1">
      <c r="A1358" s="60">
        <v>42282</v>
      </c>
      <c r="B1358" s="61" t="s">
        <v>710</v>
      </c>
      <c r="C1358" s="62" t="s">
        <v>29</v>
      </c>
      <c r="D1358" s="63" t="s">
        <v>30</v>
      </c>
      <c r="E1358" s="63" t="s">
        <v>31</v>
      </c>
      <c r="F1358" s="63" t="s">
        <v>32</v>
      </c>
      <c r="G1358" s="63" t="s">
        <v>33</v>
      </c>
      <c r="H1358" s="63" t="s">
        <v>34</v>
      </c>
      <c r="I1358" s="63" t="s">
        <v>711</v>
      </c>
      <c r="J1358" s="94">
        <f t="normal">IF(AE1358="-","-",(AE1358/AG1358)*$AI$1)</f>
        <v>33.7608</v>
      </c>
      <c r="K1358" s="94">
        <f t="normal">MAX(J1358:J1360)</f>
        <v>36.7632</v>
      </c>
      <c r="L1358" s="61">
        <f t="normal">IF(A1358=0,"",(K1358-K1359)/K1359)</f>
        <v>0.0889315419065899</v>
      </c>
      <c r="M1358" s="94">
        <f t="normal">IF(J1358="-","-",AVERAGE(J1358:J1360))</f>
        <v>35.0496</v>
      </c>
      <c r="N1358" s="94" t="str">
        <f t="normal">IF(AF1358="-","-",(AF1358/AG1358)*$AI$1)</f>
        <v>-</v>
      </c>
      <c r="O1358" s="94">
        <f t="normal">MAX(N1358:N1360)</f>
        <v>0</v>
      </c>
      <c r="P1358" s="61" t="e">
        <v>#DIV/0!</v>
      </c>
      <c r="Q1358" s="94" t="str">
        <f t="normal">IF(N1358="-","-",AVERAGE(N1358:N1360))</f>
        <v>-</v>
      </c>
      <c r="R1358" s="61" t="str">
        <f t="normal">IF(Q1358="-","-",Q1358/M1358)</f>
        <v>-</v>
      </c>
      <c r="S1358" s="101">
        <v>3.17</v>
      </c>
      <c r="T1358" s="102">
        <f t="normal">AVERAGE(S1358:S1360)*10</f>
        <v>31.7666666666667</v>
      </c>
      <c r="U1358" s="101">
        <f t="normal">((LARGE(S1358:S1360,1))-(SMALL(S1358:S1360,1)))/(((LARGE(S1358:S1360,1))+(SMALL(S1358:S1360,1)))/2)*100</f>
        <v>0.628930817610064</v>
      </c>
      <c r="V1358" s="101">
        <f t="normal">100-Y1358</f>
        <v>64.7</v>
      </c>
      <c r="W1358" s="102">
        <f t="normal">AVERAGE(V1358:V1360)*10</f>
        <v>649.366666666667</v>
      </c>
      <c r="X1358" s="101">
        <f t="normal">((LARGE(V1358:V1360,1))-(SMALL(V1358:V1360,1)))/(((LARGE(V1358:V1360,1))+(SMALL(V1358:V1360,1)))/2)*100</f>
        <v>0.708455259510232</v>
      </c>
      <c r="Y1358" s="101">
        <v>35.3</v>
      </c>
      <c r="Z1358" s="94" t="s">
        <v>34</v>
      </c>
      <c r="AA1358" s="111" t="str">
        <f t="normal">IF(Z1358="-","-",AVERAGE(Z1358:Z1360))</f>
        <v>-</v>
      </c>
      <c r="AB1358" s="102" t="s">
        <v>34</v>
      </c>
      <c r="AC1358" s="112" t="str">
        <f t="shared" ref="AC1358" si="489">IF(AB1358="-","-",AVERAGE(AB1358:AB1360))</f>
        <v>-</v>
      </c>
      <c r="AD1358" s="113"/>
      <c r="AE1358" s="94">
        <v>31.26</v>
      </c>
      <c r="AF1358" s="94" t="s">
        <v>34</v>
      </c>
      <c r="AG1358" s="134">
        <v>1</v>
      </c>
    </row>
    <row r="1359" spans="1:33" s="44" customFormat="1" customHeight="0">
      <c r="A1359" s="60"/>
      <c r="B1359" s="61" t="s">
        <v>710</v>
      </c>
      <c r="C1359" s="62"/>
      <c r="D1359" s="63"/>
      <c r="E1359" s="63"/>
      <c r="F1359" s="63"/>
      <c r="G1359" s="63"/>
      <c r="H1359" s="63"/>
      <c r="I1359" s="63"/>
      <c r="J1359" s="94">
        <f t="normal">IF(AE1359="-","-",(AE1359/AG1358)*$AI$1)</f>
        <v>36.7632</v>
      </c>
      <c r="K1359" s="94">
        <f t="normal">MIN(J1358:J1360)</f>
        <v>33.7608</v>
      </c>
      <c r="L1359" s="61"/>
      <c r="M1359" s="94"/>
      <c r="N1359" s="94" t="str">
        <f t="normal">IF(AF1359="-","-",(AF1359/AG1358)*$AI$1)</f>
        <v>-</v>
      </c>
      <c r="O1359" s="94">
        <f t="normal">MIN(N1358:N1360)</f>
        <v>0</v>
      </c>
      <c r="P1359" s="61"/>
      <c r="Q1359" s="94"/>
      <c r="R1359" s="61"/>
      <c r="S1359" s="101">
        <v>3.17</v>
      </c>
      <c r="T1359" s="102"/>
      <c r="U1359" s="101"/>
      <c r="V1359" s="101">
        <f t="normal">100-Y1359</f>
        <v>64.95</v>
      </c>
      <c r="W1359" s="102"/>
      <c r="X1359" s="101"/>
      <c r="Y1359" s="101">
        <v>35.05</v>
      </c>
      <c r="Z1359" s="94" t="s">
        <v>34</v>
      </c>
      <c r="AA1359" s="111"/>
      <c r="AB1359" s="102" t="s">
        <v>34</v>
      </c>
      <c r="AC1359" s="112"/>
      <c r="AD1359" s="113"/>
      <c r="AE1359" s="94">
        <v>34.04</v>
      </c>
      <c r="AF1359" s="94" t="s">
        <v>34</v>
      </c>
      <c r="AG1359" s="134"/>
    </row>
    <row r="1360" spans="1:33" s="44" customFormat="1" customHeight="0">
      <c r="A1360" s="60"/>
      <c r="B1360" s="61" t="s">
        <v>710</v>
      </c>
      <c r="C1360" s="62"/>
      <c r="D1360" s="63"/>
      <c r="E1360" s="63"/>
      <c r="F1360" s="63"/>
      <c r="G1360" s="63"/>
      <c r="H1360" s="63"/>
      <c r="I1360" s="63"/>
      <c r="J1360" s="94">
        <f t="normal">IF(AE1360="-","-",(AE1360/AG1358)*$AI$1)</f>
        <v>34.6248</v>
      </c>
      <c r="K1360" s="94"/>
      <c r="L1360" s="61"/>
      <c r="M1360" s="94"/>
      <c r="N1360" s="94" t="str">
        <f t="normal">IF(AF1360="-","-",(AF1360/AG1358)*$AI$1)</f>
        <v>-</v>
      </c>
      <c r="O1360" s="94"/>
      <c r="P1360" s="61"/>
      <c r="Q1360" s="94"/>
      <c r="R1360" s="61"/>
      <c r="S1360" s="101">
        <v>3.19</v>
      </c>
      <c r="T1360" s="102"/>
      <c r="U1360" s="101"/>
      <c r="V1360" s="101">
        <f t="normal">100-Y1360</f>
        <v>65.16</v>
      </c>
      <c r="W1360" s="102"/>
      <c r="X1360" s="101"/>
      <c r="Y1360" s="101">
        <v>34.84</v>
      </c>
      <c r="Z1360" s="94" t="s">
        <v>34</v>
      </c>
      <c r="AA1360" s="111"/>
      <c r="AB1360" s="102" t="s">
        <v>34</v>
      </c>
      <c r="AC1360" s="112"/>
      <c r="AD1360" s="113"/>
      <c r="AE1360" s="94">
        <v>32.06</v>
      </c>
      <c r="AF1360" s="94" t="s">
        <v>34</v>
      </c>
      <c r="AG1360" s="134"/>
    </row>
    <row r="1361" spans="1:33" s="44" customFormat="1" ht="15" customHeight="1">
      <c r="A1361" s="60">
        <v>42282</v>
      </c>
      <c r="B1361" s="61" t="s">
        <v>712</v>
      </c>
      <c r="C1361" s="62" t="s">
        <v>29</v>
      </c>
      <c r="D1361" s="63" t="s">
        <v>30</v>
      </c>
      <c r="E1361" s="63" t="s">
        <v>31</v>
      </c>
      <c r="F1361" s="63" t="s">
        <v>37</v>
      </c>
      <c r="G1361" s="63" t="s">
        <v>140</v>
      </c>
      <c r="H1361" s="63" t="s">
        <v>34</v>
      </c>
      <c r="I1361" s="63" t="s">
        <v>34</v>
      </c>
      <c r="J1361" s="94">
        <f t="normal">IF(AE1361="-","-",(AE1361/AG1361)*$AI$1)</f>
        <v>682.076050129637</v>
      </c>
      <c r="K1361" s="94">
        <f t="normal">MAX(J1361:J1363)</f>
        <v>682.076050129637</v>
      </c>
      <c r="L1361" s="61">
        <f t="normal">IF(A1361=0,"",(K1361-K1362)/K1362)</f>
        <v>0.052448248222556</v>
      </c>
      <c r="M1361" s="94">
        <f t="normal">IF(J1361="-","-",AVERAGE(J1361:J1363))</f>
        <v>665.648797621299</v>
      </c>
      <c r="N1361" s="94" t="str">
        <f t="normal">IF(AF1361="-","-",(AF1361/AG1361)*$AI$1)</f>
        <v>-</v>
      </c>
      <c r="O1361" s="94">
        <f t="normal">MAX(N1361:N1363)</f>
        <v>0</v>
      </c>
      <c r="P1361" s="61" t="e">
        <v>#DIV/0!</v>
      </c>
      <c r="Q1361" s="94" t="str">
        <f t="normal">IF(N1361="-","-",AVERAGE(N1361:N1363))</f>
        <v>-</v>
      </c>
      <c r="R1361" s="61" t="str">
        <f t="normal">IF(Q1361="-","-",Q1361/M1361)</f>
        <v>-</v>
      </c>
      <c r="S1361" s="101">
        <v>99.91</v>
      </c>
      <c r="T1361" s="102">
        <f t="normal">AVERAGE(S1361:S1363)*10</f>
        <v>999.1</v>
      </c>
      <c r="U1361" s="101">
        <f t="normal">((LARGE(S1361:S1363,1))-(SMALL(S1361:S1363,1)))/(((LARGE(S1361:S1363,1))+(SMALL(S1361:S1363,1)))/2)*100</f>
        <v>0</v>
      </c>
      <c r="V1361" s="101">
        <v>99.9</v>
      </c>
      <c r="W1361" s="102">
        <f t="normal">AVERAGE(V1361:V1363)*10</f>
        <v>999</v>
      </c>
      <c r="X1361" s="101">
        <f t="normal">((LARGE(V1361:V1363,1))-(SMALL(V1361:V1363,1)))/(((LARGE(V1361:V1363,1))+(SMALL(V1361:V1363,1)))/2)*100</f>
        <v>0</v>
      </c>
      <c r="Y1361" s="101">
        <v>0.01</v>
      </c>
      <c r="Z1361" s="94" t="s">
        <v>34</v>
      </c>
      <c r="AA1361" s="111" t="str">
        <f t="normal">IF(Z1361="-","-",AVERAGE(Z1361:Z1363))</f>
        <v>-</v>
      </c>
      <c r="AB1361" s="102" t="s">
        <v>34</v>
      </c>
      <c r="AC1361" s="112" t="str">
        <f t="shared" ref="AC1361" si="490">IF(AB1361="-","-",AVERAGE(AB1361:AB1363))</f>
        <v>-</v>
      </c>
      <c r="AD1361" s="113"/>
      <c r="AE1361" s="94">
        <v>631.551898268182</v>
      </c>
      <c r="AF1361" s="94" t="s">
        <v>34</v>
      </c>
      <c r="AG1361" s="134">
        <v>1</v>
      </c>
    </row>
    <row r="1362" spans="1:33" s="44" customFormat="1" customHeight="0">
      <c r="A1362" s="60"/>
      <c r="B1362" s="61" t="s">
        <v>712</v>
      </c>
      <c r="C1362" s="62"/>
      <c r="D1362" s="63"/>
      <c r="E1362" s="63"/>
      <c r="F1362" s="63"/>
      <c r="G1362" s="63"/>
      <c r="H1362" s="63"/>
      <c r="I1362" s="63"/>
      <c r="J1362" s="94">
        <f t="normal">IF(AE1362="-","-",(AE1362/AG1361)*$AI$1)</f>
        <v>666.785221891909</v>
      </c>
      <c r="K1362" s="94">
        <f t="normal">MIN(J1361:J1363)</f>
        <v>648.085120842352</v>
      </c>
      <c r="L1362" s="61"/>
      <c r="M1362" s="94"/>
      <c r="N1362" s="94" t="str">
        <f t="normal">IF(AF1362="-","-",(AF1362/AG1361)*$AI$1)</f>
        <v>-</v>
      </c>
      <c r="O1362" s="94">
        <f t="normal">MIN(N1361:N1363)</f>
        <v>0</v>
      </c>
      <c r="P1362" s="61"/>
      <c r="Q1362" s="94"/>
      <c r="R1362" s="61"/>
      <c r="S1362" s="101">
        <v>99.91</v>
      </c>
      <c r="T1362" s="102"/>
      <c r="U1362" s="101"/>
      <c r="V1362" s="101">
        <v>99.9</v>
      </c>
      <c r="W1362" s="102"/>
      <c r="X1362" s="101"/>
      <c r="Y1362" s="101">
        <v>0.01</v>
      </c>
      <c r="Z1362" s="94" t="s">
        <v>34</v>
      </c>
      <c r="AA1362" s="111"/>
      <c r="AB1362" s="102" t="s">
        <v>34</v>
      </c>
      <c r="AC1362" s="112"/>
      <c r="AD1362" s="113"/>
      <c r="AE1362" s="94">
        <v>617.39372397399</v>
      </c>
      <c r="AF1362" s="94" t="s">
        <v>34</v>
      </c>
      <c r="AG1362" s="134"/>
    </row>
    <row r="1363" spans="1:33" s="44" customFormat="1" customHeight="0">
      <c r="A1363" s="60"/>
      <c r="B1363" s="61" t="s">
        <v>712</v>
      </c>
      <c r="C1363" s="62"/>
      <c r="D1363" s="63"/>
      <c r="E1363" s="63"/>
      <c r="F1363" s="63"/>
      <c r="G1363" s="63"/>
      <c r="H1363" s="63"/>
      <c r="I1363" s="63"/>
      <c r="J1363" s="94">
        <f t="normal">IF(AE1363="-","-",(AE1363/AG1361)*$AI$1)</f>
        <v>648.085120842352</v>
      </c>
      <c r="K1363" s="94"/>
      <c r="L1363" s="61"/>
      <c r="M1363" s="94"/>
      <c r="N1363" s="94" t="str">
        <f t="normal">IF(AF1363="-","-",(AF1363/AG1361)*$AI$1)</f>
        <v>-</v>
      </c>
      <c r="O1363" s="94"/>
      <c r="P1363" s="61"/>
      <c r="Q1363" s="94"/>
      <c r="R1363" s="61"/>
      <c r="S1363" s="101">
        <v>99.91</v>
      </c>
      <c r="T1363" s="102"/>
      <c r="U1363" s="101"/>
      <c r="V1363" s="101">
        <v>99.9</v>
      </c>
      <c r="W1363" s="102"/>
      <c r="X1363" s="101"/>
      <c r="Y1363" s="101">
        <v>0.01</v>
      </c>
      <c r="Z1363" s="94" t="s">
        <v>34</v>
      </c>
      <c r="AA1363" s="111"/>
      <c r="AB1363" s="102" t="s">
        <v>34</v>
      </c>
      <c r="AC1363" s="112"/>
      <c r="AD1363" s="113"/>
      <c r="AE1363" s="94">
        <v>600.07881559477</v>
      </c>
      <c r="AF1363" s="94" t="s">
        <v>34</v>
      </c>
      <c r="AG1363" s="134"/>
    </row>
    <row r="1364" spans="1:33" s="44" customFormat="1" ht="15" customHeight="1">
      <c r="A1364" s="60">
        <v>42282</v>
      </c>
      <c r="B1364" s="61" t="s">
        <v>713</v>
      </c>
      <c r="C1364" s="62" t="s">
        <v>29</v>
      </c>
      <c r="D1364" s="63" t="s">
        <v>30</v>
      </c>
      <c r="E1364" s="63" t="s">
        <v>31</v>
      </c>
      <c r="F1364" s="63" t="s">
        <v>37</v>
      </c>
      <c r="G1364" s="63" t="s">
        <v>140</v>
      </c>
      <c r="H1364" s="63" t="s">
        <v>34</v>
      </c>
      <c r="I1364" s="63" t="s">
        <v>34</v>
      </c>
      <c r="J1364" s="94">
        <f t="normal">IF(AE1364="-","-",(AE1364/AG1364)*$AI$1)</f>
        <v>642.657322767518</v>
      </c>
      <c r="K1364" s="94">
        <f t="normal">MAX(J1364:J1366)</f>
        <v>642.657322767518</v>
      </c>
      <c r="L1364" s="61">
        <f t="normal">IF(A1364=0,"",(K1364-K1365)/K1365)</f>
        <v>0.0351465480467825</v>
      </c>
      <c r="M1364" s="94">
        <f t="normal">IF(J1364="-","-",AVERAGE(J1364:J1366))</f>
        <v>633.75793649576</v>
      </c>
      <c r="N1364" s="94" t="str">
        <f t="normal">IF(AF1364="-","-",(AF1364/AG1364)*$AI$1)</f>
        <v>-</v>
      </c>
      <c r="O1364" s="94">
        <f t="normal">MAX(N1364:N1366)</f>
        <v>0</v>
      </c>
      <c r="P1364" s="61" t="e">
        <v>#DIV/0!</v>
      </c>
      <c r="Q1364" s="94" t="str">
        <f t="normal">IF(N1364="-","-",AVERAGE(N1364:N1366))</f>
        <v>-</v>
      </c>
      <c r="R1364" s="61" t="str">
        <f t="normal">IF(Q1364="-","-",Q1364/M1364)</f>
        <v>-</v>
      </c>
      <c r="S1364" s="101">
        <v>99.91</v>
      </c>
      <c r="T1364" s="102">
        <f t="normal">AVERAGE(S1364:S1366)*10</f>
        <v>999.1</v>
      </c>
      <c r="U1364" s="101">
        <f t="normal">((LARGE(S1364:S1366,1))-(SMALL(S1364:S1366,1)))/(((LARGE(S1364:S1366,1))+(SMALL(S1364:S1366,1)))/2)*100</f>
        <v>0</v>
      </c>
      <c r="V1364" s="101">
        <v>99.9</v>
      </c>
      <c r="W1364" s="102">
        <f t="normal">AVERAGE(V1364:V1366)*10</f>
        <v>999</v>
      </c>
      <c r="X1364" s="101">
        <f t="normal">((LARGE(V1364:V1366,1))-(SMALL(V1364:V1366,1)))/(((LARGE(V1364:V1366,1))+(SMALL(V1364:V1366,1)))/2)*100</f>
        <v>0</v>
      </c>
      <c r="Y1364" s="101">
        <v>0.01</v>
      </c>
      <c r="Z1364" s="94" t="s">
        <v>34</v>
      </c>
      <c r="AA1364" s="111" t="str">
        <f t="normal">IF(Z1364="-","-",AVERAGE(Z1364:Z1366))</f>
        <v>-</v>
      </c>
      <c r="AB1364" s="102" t="s">
        <v>34</v>
      </c>
      <c r="AC1364" s="112" t="str">
        <f t="shared" ref="AC1364" si="491">IF(AB1364="-","-",AVERAGE(AB1364:AB1366))</f>
        <v>-</v>
      </c>
      <c r="AD1364" s="113"/>
      <c r="AE1364" s="94">
        <v>595.053076636591</v>
      </c>
      <c r="AF1364" s="94" t="s">
        <v>34</v>
      </c>
      <c r="AG1364" s="134">
        <v>1</v>
      </c>
    </row>
    <row r="1365" spans="1:33" s="44" customFormat="1" customHeight="0">
      <c r="A1365" s="60"/>
      <c r="B1365" s="61" t="s">
        <v>713</v>
      </c>
      <c r="C1365" s="62"/>
      <c r="D1365" s="63"/>
      <c r="E1365" s="63"/>
      <c r="F1365" s="63"/>
      <c r="G1365" s="63"/>
      <c r="H1365" s="63"/>
      <c r="I1365" s="63"/>
      <c r="J1365" s="94">
        <f t="normal">IF(AE1365="-","-",(AE1365/AG1364)*$AI$1)</f>
        <v>620.837043779113</v>
      </c>
      <c r="K1365" s="94">
        <f t="normal">MIN(J1364:J1366)</f>
        <v>620.837043779113</v>
      </c>
      <c r="L1365" s="61"/>
      <c r="M1365" s="94"/>
      <c r="N1365" s="94" t="str">
        <f t="normal">IF(AF1365="-","-",(AF1365/AG1364)*$AI$1)</f>
        <v>-</v>
      </c>
      <c r="O1365" s="94">
        <f t="normal">MIN(N1364:N1366)</f>
        <v>0</v>
      </c>
      <c r="P1365" s="61"/>
      <c r="Q1365" s="94"/>
      <c r="R1365" s="61"/>
      <c r="S1365" s="101">
        <v>99.91</v>
      </c>
      <c r="T1365" s="102"/>
      <c r="U1365" s="101"/>
      <c r="V1365" s="101">
        <v>99.9</v>
      </c>
      <c r="W1365" s="102"/>
      <c r="X1365" s="101"/>
      <c r="Y1365" s="101">
        <v>0.01</v>
      </c>
      <c r="Z1365" s="94" t="s">
        <v>34</v>
      </c>
      <c r="AA1365" s="111"/>
      <c r="AB1365" s="102" t="s">
        <v>34</v>
      </c>
      <c r="AC1365" s="112"/>
      <c r="AD1365" s="113"/>
      <c r="AE1365" s="94">
        <v>574.84911461029</v>
      </c>
      <c r="AF1365" s="94" t="s">
        <v>34</v>
      </c>
      <c r="AG1365" s="134"/>
    </row>
    <row r="1366" spans="1:33" s="44" customFormat="1" customHeight="0">
      <c r="A1366" s="60"/>
      <c r="B1366" s="61" t="s">
        <v>713</v>
      </c>
      <c r="C1366" s="62"/>
      <c r="D1366" s="63"/>
      <c r="E1366" s="63"/>
      <c r="F1366" s="63"/>
      <c r="G1366" s="63"/>
      <c r="H1366" s="63"/>
      <c r="I1366" s="63"/>
      <c r="J1366" s="94">
        <f t="normal">IF(AE1366="-","-",(AE1366/AG1364)*$AI$1)</f>
        <v>637.779442940647</v>
      </c>
      <c r="K1366" s="94"/>
      <c r="L1366" s="61"/>
      <c r="M1366" s="94"/>
      <c r="N1366" s="94" t="str">
        <f t="normal">IF(AF1366="-","-",(AF1366/AG1364)*$AI$1)</f>
        <v>-</v>
      </c>
      <c r="O1366" s="94"/>
      <c r="P1366" s="61"/>
      <c r="Q1366" s="94"/>
      <c r="R1366" s="61"/>
      <c r="S1366" s="101">
        <v>99.91</v>
      </c>
      <c r="T1366" s="102"/>
      <c r="U1366" s="101"/>
      <c r="V1366" s="101">
        <v>99.9</v>
      </c>
      <c r="W1366" s="102"/>
      <c r="X1366" s="101"/>
      <c r="Y1366" s="101">
        <v>0.01</v>
      </c>
      <c r="Z1366" s="94" t="s">
        <v>34</v>
      </c>
      <c r="AA1366" s="111"/>
      <c r="AB1366" s="102" t="s">
        <v>34</v>
      </c>
      <c r="AC1366" s="112"/>
      <c r="AD1366" s="113"/>
      <c r="AE1366" s="94">
        <v>590.53652124134</v>
      </c>
      <c r="AF1366" s="94" t="s">
        <v>34</v>
      </c>
      <c r="AG1366" s="134"/>
    </row>
    <row r="1367" spans="1:33" ht="15" customHeight="1">
      <c r="A1367" s="73">
        <v>42282</v>
      </c>
      <c r="B1367" s="74" t="s">
        <v>714</v>
      </c>
      <c r="C1367" s="86" t="s">
        <v>715</v>
      </c>
      <c r="D1367" s="87" t="s">
        <v>335</v>
      </c>
      <c r="E1367" s="87" t="s">
        <v>266</v>
      </c>
      <c r="F1367" s="9" t="s">
        <v>267</v>
      </c>
      <c r="G1367" s="9" t="s">
        <v>716</v>
      </c>
      <c r="H1367" s="87" t="s">
        <v>34</v>
      </c>
      <c r="I1367" s="87" t="s">
        <v>717</v>
      </c>
      <c r="J1367" s="98">
        <f t="normal">IF(AE1367="-","-",(AE1367/AG1367)*$AI$1)</f>
        <v>604.067043000461</v>
      </c>
      <c r="K1367" s="98">
        <f t="normal">MAX(J1367:J1369)</f>
        <v>613.196553249163</v>
      </c>
      <c r="L1367" s="74">
        <f t="normal">IF(A1367=0,"",(K1367-K1368)/K1368)</f>
        <v>0.0151134056302015</v>
      </c>
      <c r="M1367" s="98">
        <f t="normal">IF(J1367="-","-",AVERAGE(J1367:J1369))</f>
        <v>609.676567620067</v>
      </c>
      <c r="N1367" s="98" t="str">
        <f t="normal">IF(AF1367="-","-",(AF1367/AG1367)*$AI$1)</f>
        <v>-</v>
      </c>
      <c r="O1367" s="98">
        <f t="normal">MAX(N1367:N1369)</f>
        <v>0</v>
      </c>
      <c r="P1367" s="74" t="e">
        <v>#DIV/0!</v>
      </c>
      <c r="Q1367" s="98" t="str">
        <f t="normal">IF(N1367="-","-",AVERAGE(N1367:N1369))</f>
        <v>-</v>
      </c>
      <c r="R1367" s="74" t="str">
        <f t="normal">IF(Q1367="-","-",Q1367/M1367)</f>
        <v>-</v>
      </c>
      <c r="S1367" s="105">
        <v>89.46</v>
      </c>
      <c r="T1367" s="106">
        <f t="normal">AVERAGE(S1367:S1369)*10</f>
        <v>894.6</v>
      </c>
      <c r="U1367" s="105">
        <f t="normal">((LARGE(S1367:S1369,1))-(SMALL(S1367:S1369,1)))/(((LARGE(S1367:S1369,1))+(SMALL(S1367:S1369,1)))/2)*100</f>
        <v>0</v>
      </c>
      <c r="V1367" s="105">
        <f t="normal">100-Y1367</f>
        <v>76.98</v>
      </c>
      <c r="W1367" s="106">
        <f t="normal">AVERAGE(V1367:V1369)*10</f>
        <v>769.8</v>
      </c>
      <c r="X1367" s="105">
        <f t="normal">((LARGE(V1367:V1369,1))-(SMALL(V1367:V1369,1)))/(((LARGE(V1367:V1369,1))+(SMALL(V1367:V1369,1)))/2)*100</f>
        <v>0</v>
      </c>
      <c r="Y1367" s="105">
        <v>23.02</v>
      </c>
      <c r="Z1367" s="98" t="s">
        <v>34</v>
      </c>
      <c r="AA1367" s="123" t="str">
        <f t="normal">IF(Z1367="-","-",AVERAGE(Z1367:Z1369))</f>
        <v>-</v>
      </c>
      <c r="AB1367" s="106" t="s">
        <v>34</v>
      </c>
      <c r="AC1367" s="124" t="str">
        <f t="shared" ref="AC1367" si="492">IF(AB1367="-","-",AVERAGE(AB1367:AB1369))</f>
        <v>-</v>
      </c>
      <c r="AE1367" s="114">
        <v>559.321336111538</v>
      </c>
      <c r="AF1367" s="114" t="s">
        <v>34</v>
      </c>
      <c r="AG1367" s="135">
        <v>1</v>
      </c>
    </row>
    <row r="1368" spans="1:33">
      <c r="A1368" s="73"/>
      <c r="B1368" s="74" t="s">
        <v>714</v>
      </c>
      <c r="C1368" s="89"/>
      <c r="D1368" s="15"/>
      <c r="E1368" s="15"/>
      <c r="F1368" s="9"/>
      <c r="G1368" s="9"/>
      <c r="H1368" s="15"/>
      <c r="I1368" s="15"/>
      <c r="J1368" s="98">
        <f t="normal">IF(AE1368="-","-",(AE1368/AG1367)*$AI$1)</f>
        <v>611.766106610576</v>
      </c>
      <c r="K1368" s="98">
        <f t="normal">MIN(J1367:J1369)</f>
        <v>604.067043000461</v>
      </c>
      <c r="L1368" s="74"/>
      <c r="M1368" s="98"/>
      <c r="N1368" s="98" t="str">
        <f t="normal">IF(AF1368="-","-",(AF1368/AG1367)*$AI$1)</f>
        <v>-</v>
      </c>
      <c r="O1368" s="98">
        <f t="normal">MIN(N1367:N1369)</f>
        <v>0</v>
      </c>
      <c r="P1368" s="74"/>
      <c r="Q1368" s="98"/>
      <c r="R1368" s="74"/>
      <c r="S1368" s="105" t="s">
        <v>34</v>
      </c>
      <c r="T1368" s="106"/>
      <c r="U1368" s="105"/>
      <c r="V1368" s="105" t="s">
        <v>34</v>
      </c>
      <c r="W1368" s="106"/>
      <c r="X1368" s="105"/>
      <c r="Y1368" s="105" t="s">
        <v>34</v>
      </c>
      <c r="Z1368" s="98" t="s">
        <v>34</v>
      </c>
      <c r="AA1368" s="125"/>
      <c r="AB1368" s="106" t="s">
        <v>34</v>
      </c>
      <c r="AC1368" s="126"/>
      <c r="AE1368" s="114">
        <v>566.450098713496</v>
      </c>
      <c r="AF1368" s="114" t="s">
        <v>34</v>
      </c>
      <c r="AG1368" s="135"/>
    </row>
    <row r="1369" spans="1:33">
      <c r="A1369" s="73"/>
      <c r="B1369" s="74" t="s">
        <v>714</v>
      </c>
      <c r="C1369" s="91"/>
      <c r="D1369" s="18"/>
      <c r="E1369" s="18"/>
      <c r="F1369" s="9"/>
      <c r="G1369" s="9"/>
      <c r="H1369" s="18"/>
      <c r="I1369" s="18"/>
      <c r="J1369" s="98">
        <f t="normal">IF(AE1369="-","-",(AE1369/AG1367)*$AI$1)</f>
        <v>613.196553249163</v>
      </c>
      <c r="K1369" s="98"/>
      <c r="L1369" s="74"/>
      <c r="M1369" s="98"/>
      <c r="N1369" s="98" t="str">
        <f t="normal">IF(AF1369="-","-",(AF1369/AG1367)*$AI$1)</f>
        <v>-</v>
      </c>
      <c r="O1369" s="98"/>
      <c r="P1369" s="74"/>
      <c r="Q1369" s="98"/>
      <c r="R1369" s="74"/>
      <c r="S1369" s="105" t="s">
        <v>34</v>
      </c>
      <c r="T1369" s="106"/>
      <c r="U1369" s="105"/>
      <c r="V1369" s="105" t="s">
        <v>34</v>
      </c>
      <c r="W1369" s="106"/>
      <c r="X1369" s="105"/>
      <c r="Y1369" s="105" t="s">
        <v>34</v>
      </c>
      <c r="Z1369" s="98" t="s">
        <v>34</v>
      </c>
      <c r="AA1369" s="127"/>
      <c r="AB1369" s="106" t="s">
        <v>34</v>
      </c>
      <c r="AC1369" s="128"/>
      <c r="AE1369" s="114">
        <v>567.774586341818</v>
      </c>
      <c r="AF1369" s="114" t="s">
        <v>34</v>
      </c>
      <c r="AG1369" s="135"/>
    </row>
    <row r="1370" spans="1:33" ht="15" customHeight="1">
      <c r="A1370" s="73">
        <v>42282</v>
      </c>
      <c r="B1370" s="74" t="s">
        <v>718</v>
      </c>
      <c r="C1370" s="86" t="s">
        <v>715</v>
      </c>
      <c r="D1370" s="87" t="s">
        <v>335</v>
      </c>
      <c r="E1370" s="87" t="s">
        <v>266</v>
      </c>
      <c r="F1370" s="9" t="s">
        <v>267</v>
      </c>
      <c r="G1370" s="9" t="s">
        <v>719</v>
      </c>
      <c r="H1370" s="87" t="s">
        <v>34</v>
      </c>
      <c r="I1370" s="87" t="s">
        <v>717</v>
      </c>
      <c r="J1370" s="98">
        <f t="normal">IF(AE1370="-","-",(AE1370/AG1370)*$AI$1)</f>
        <v>561.151166671573</v>
      </c>
      <c r="K1370" s="98">
        <f t="normal">MAX(J1370:J1372)</f>
        <v>567.505097129622</v>
      </c>
      <c r="L1370" s="74">
        <f t="normal">IF(A1370=0,"",(K1370-K1371)/K1371)</f>
        <v>0.0413776157543107</v>
      </c>
      <c r="M1370" s="98">
        <f t="normal">IF(J1370="-","-",AVERAGE(J1370:J1372))</f>
        <v>557.870792101562</v>
      </c>
      <c r="N1370" s="98" t="str">
        <f t="normal">IF(AF1370="-","-",(AF1370/AG1370)*$AI$1)</f>
        <v>-</v>
      </c>
      <c r="O1370" s="98">
        <f t="normal">MAX(N1370:N1372)</f>
        <v>0</v>
      </c>
      <c r="P1370" s="74" t="e">
        <v>#DIV/0!</v>
      </c>
      <c r="Q1370" s="98" t="str">
        <f t="normal">IF(N1370="-","-",AVERAGE(N1370:N1372))</f>
        <v>-</v>
      </c>
      <c r="R1370" s="74" t="str">
        <f t="normal">IF(Q1370="-","-",Q1370/M1370)</f>
        <v>-</v>
      </c>
      <c r="S1370" s="105">
        <v>87.44</v>
      </c>
      <c r="T1370" s="106">
        <f t="normal">AVERAGE(S1370:S1372)*10</f>
        <v>874.4</v>
      </c>
      <c r="U1370" s="105">
        <f t="normal">((LARGE(S1370:S1372,1))-(SMALL(S1370:S1372,1)))/(((LARGE(S1370:S1372,1))+(SMALL(S1370:S1372,1)))/2)*100</f>
        <v>0</v>
      </c>
      <c r="V1370" s="105">
        <f t="normal">100-Y1370</f>
        <v>91.07</v>
      </c>
      <c r="W1370" s="106">
        <f t="normal">AVERAGE(V1370:V1372)*10</f>
        <v>910.7</v>
      </c>
      <c r="X1370" s="105">
        <f t="normal">((LARGE(V1370:V1372,1))-(SMALL(V1370:V1372,1)))/(((LARGE(V1370:V1372,1))+(SMALL(V1370:V1372,1)))/2)*100</f>
        <v>0</v>
      </c>
      <c r="Y1370" s="105">
        <v>8.93</v>
      </c>
      <c r="Z1370" s="98" t="s">
        <v>34</v>
      </c>
      <c r="AA1370" s="123" t="str">
        <f t="normal">IF(Z1370="-","-",AVERAGE(Z1370:Z1372))</f>
        <v>-</v>
      </c>
      <c r="AB1370" s="106" t="s">
        <v>34</v>
      </c>
      <c r="AC1370" s="124" t="str">
        <f t="shared" ref="AC1370" si="493">IF(AB1370="-","-",AVERAGE(AB1370:AB1372))</f>
        <v>-</v>
      </c>
      <c r="AE1370" s="114">
        <v>519.58441358479</v>
      </c>
      <c r="AF1370" s="114" t="s">
        <v>34</v>
      </c>
      <c r="AG1370" s="135">
        <v>1</v>
      </c>
    </row>
    <row r="1371" spans="1:33">
      <c r="A1371" s="73"/>
      <c r="B1371" s="74" t="s">
        <v>718</v>
      </c>
      <c r="C1371" s="89"/>
      <c r="D1371" s="15"/>
      <c r="E1371" s="15"/>
      <c r="F1371" s="9"/>
      <c r="G1371" s="9"/>
      <c r="H1371" s="15"/>
      <c r="I1371" s="15"/>
      <c r="J1371" s="98">
        <f t="normal">IF(AE1371="-","-",(AE1371/AG1370)*$AI$1)</f>
        <v>567.505097129622</v>
      </c>
      <c r="K1371" s="98">
        <f t="normal">MIN(J1370:J1372)</f>
        <v>544.95611250349</v>
      </c>
      <c r="L1371" s="74"/>
      <c r="M1371" s="98"/>
      <c r="N1371" s="98" t="str">
        <f t="normal">IF(AF1371="-","-",(AF1371/AG1370)*$AI$1)</f>
        <v>-</v>
      </c>
      <c r="O1371" s="98">
        <f t="normal">MIN(N1370:N1372)</f>
        <v>0</v>
      </c>
      <c r="P1371" s="74"/>
      <c r="Q1371" s="98"/>
      <c r="R1371" s="74"/>
      <c r="S1371" s="105" t="s">
        <v>34</v>
      </c>
      <c r="T1371" s="106"/>
      <c r="U1371" s="105"/>
      <c r="V1371" s="105" t="s">
        <v>34</v>
      </c>
      <c r="W1371" s="106"/>
      <c r="X1371" s="105"/>
      <c r="Y1371" s="105" t="s">
        <v>34</v>
      </c>
      <c r="Z1371" s="98" t="s">
        <v>34</v>
      </c>
      <c r="AA1371" s="125"/>
      <c r="AB1371" s="106" t="s">
        <v>34</v>
      </c>
      <c r="AC1371" s="126"/>
      <c r="AE1371" s="114">
        <v>525.467682527428</v>
      </c>
      <c r="AF1371" s="114" t="s">
        <v>34</v>
      </c>
      <c r="AG1371" s="135"/>
    </row>
    <row r="1372" spans="1:33">
      <c r="A1372" s="73"/>
      <c r="B1372" s="74" t="s">
        <v>718</v>
      </c>
      <c r="C1372" s="91"/>
      <c r="D1372" s="18"/>
      <c r="E1372" s="18"/>
      <c r="F1372" s="9"/>
      <c r="G1372" s="9"/>
      <c r="H1372" s="18"/>
      <c r="I1372" s="18"/>
      <c r="J1372" s="98">
        <f t="normal">IF(AE1372="-","-",(AE1372/AG1370)*$AI$1)</f>
        <v>544.95611250349</v>
      </c>
      <c r="K1372" s="98"/>
      <c r="L1372" s="74"/>
      <c r="M1372" s="98"/>
      <c r="N1372" s="98" t="str">
        <f t="normal">IF(AF1372="-","-",(AF1372/AG1370)*$AI$1)</f>
        <v>-</v>
      </c>
      <c r="O1372" s="98"/>
      <c r="P1372" s="74"/>
      <c r="Q1372" s="98"/>
      <c r="R1372" s="74"/>
      <c r="S1372" s="105" t="s">
        <v>34</v>
      </c>
      <c r="T1372" s="106"/>
      <c r="U1372" s="105"/>
      <c r="V1372" s="105" t="s">
        <v>34</v>
      </c>
      <c r="W1372" s="106"/>
      <c r="X1372" s="105"/>
      <c r="Y1372" s="105" t="s">
        <v>34</v>
      </c>
      <c r="Z1372" s="98" t="s">
        <v>34</v>
      </c>
      <c r="AA1372" s="127"/>
      <c r="AB1372" s="106" t="s">
        <v>34</v>
      </c>
      <c r="AC1372" s="128"/>
      <c r="AE1372" s="114">
        <v>504.588993058787</v>
      </c>
      <c r="AF1372" s="114" t="s">
        <v>34</v>
      </c>
      <c r="AG1372" s="135"/>
    </row>
    <row r="1373" spans="1:33" ht="15" customHeight="1">
      <c r="A1373" s="73">
        <v>42282</v>
      </c>
      <c r="B1373" s="74" t="s">
        <v>720</v>
      </c>
      <c r="C1373" s="86" t="s">
        <v>715</v>
      </c>
      <c r="D1373" s="87" t="s">
        <v>335</v>
      </c>
      <c r="E1373" s="87" t="s">
        <v>266</v>
      </c>
      <c r="F1373" s="9" t="s">
        <v>267</v>
      </c>
      <c r="G1373" s="9" t="s">
        <v>719</v>
      </c>
      <c r="H1373" s="87" t="s">
        <v>34</v>
      </c>
      <c r="I1373" s="87" t="s">
        <v>717</v>
      </c>
      <c r="J1373" s="98">
        <f t="normal">IF(AE1373="-","-",(AE1373/AG1373)*$AI$1)</f>
        <v>509.456263362282</v>
      </c>
      <c r="K1373" s="98">
        <f t="normal">MAX(J1373:J1375)</f>
        <v>597.032724364784</v>
      </c>
      <c r="L1373" s="74">
        <f t="normal">IF(A1373=0,"",(K1373-K1374)/K1374)</f>
        <v>0.171901824161549</v>
      </c>
      <c r="M1373" s="98">
        <f t="normal">IF(J1373="-","-",AVERAGE(J1373:J1375))</f>
        <v>542.922985137241</v>
      </c>
      <c r="N1373" s="98" t="str">
        <f t="normal">IF(AF1373="-","-",(AF1373/AG1373)*$AI$1)</f>
        <v>-</v>
      </c>
      <c r="O1373" s="98">
        <f t="normal">MAX(N1373:N1375)</f>
        <v>0</v>
      </c>
      <c r="P1373" s="74" t="e">
        <v>#DIV/0!</v>
      </c>
      <c r="Q1373" s="98" t="str">
        <f t="normal">IF(N1373="-","-",AVERAGE(N1373:N1375))</f>
        <v>-</v>
      </c>
      <c r="R1373" s="74" t="str">
        <f t="normal">IF(Q1373="-","-",Q1373/M1373)</f>
        <v>-</v>
      </c>
      <c r="S1373" s="105">
        <v>91.11</v>
      </c>
      <c r="T1373" s="106">
        <f t="normal">AVERAGE(S1373:S1375)*10</f>
        <v>911.1</v>
      </c>
      <c r="U1373" s="105">
        <f t="normal">((LARGE(S1373:S1375,1))-(SMALL(S1373:S1375,1)))/(((LARGE(S1373:S1375,1))+(SMALL(S1373:S1375,1)))/2)*100</f>
        <v>0</v>
      </c>
      <c r="V1373" s="105">
        <f t="normal">100-Y1373</f>
        <v>76.66</v>
      </c>
      <c r="W1373" s="106">
        <f t="normal">AVERAGE(V1373:V1375)*10</f>
        <v>766.6</v>
      </c>
      <c r="X1373" s="105">
        <f t="normal">((LARGE(V1373:V1375,1))-(SMALL(V1373:V1375,1)))/(((LARGE(V1373:V1375,1))+(SMALL(V1373:V1375,1)))/2)*100</f>
        <v>0</v>
      </c>
      <c r="Y1373" s="105">
        <v>23.34</v>
      </c>
      <c r="Z1373" s="98" t="s">
        <v>34</v>
      </c>
      <c r="AA1373" s="123" t="str">
        <f t="normal">IF(Z1373="-","-",AVERAGE(Z1373:Z1375))</f>
        <v>-</v>
      </c>
      <c r="AB1373" s="106" t="s">
        <v>34</v>
      </c>
      <c r="AC1373" s="124" t="str">
        <f t="shared" ref="AC1373" si="494">IF(AB1373="-","-",AVERAGE(AB1373:AB1375))</f>
        <v>-</v>
      </c>
      <c r="AE1373" s="114">
        <v>471.718762372483</v>
      </c>
      <c r="AF1373" s="114" t="s">
        <v>34</v>
      </c>
      <c r="AG1373" s="135">
        <v>1</v>
      </c>
    </row>
    <row r="1374" spans="1:33">
      <c r="A1374" s="73"/>
      <c r="B1374" s="74" t="s">
        <v>720</v>
      </c>
      <c r="C1374" s="89"/>
      <c r="D1374" s="15"/>
      <c r="E1374" s="15"/>
      <c r="F1374" s="9"/>
      <c r="G1374" s="9"/>
      <c r="H1374" s="15"/>
      <c r="I1374" s="15"/>
      <c r="J1374" s="98">
        <f t="normal">IF(AE1374="-","-",(AE1374/AG1373)*$AI$1)</f>
        <v>597.032724364784</v>
      </c>
      <c r="K1374" s="98">
        <f t="normal">MIN(J1373:J1375)</f>
        <v>509.456263362282</v>
      </c>
      <c r="L1374" s="74"/>
      <c r="M1374" s="98"/>
      <c r="N1374" s="98" t="str">
        <f t="normal">IF(AF1374="-","-",(AF1374/AG1373)*$AI$1)</f>
        <v>-</v>
      </c>
      <c r="O1374" s="98">
        <f t="normal">MIN(N1373:N1375)</f>
        <v>0</v>
      </c>
      <c r="P1374" s="74"/>
      <c r="Q1374" s="98"/>
      <c r="R1374" s="74"/>
      <c r="S1374" s="105" t="s">
        <v>34</v>
      </c>
      <c r="T1374" s="106"/>
      <c r="U1374" s="105"/>
      <c r="V1374" s="105" t="s">
        <v>34</v>
      </c>
      <c r="W1374" s="106"/>
      <c r="X1374" s="105"/>
      <c r="Y1374" s="105" t="s">
        <v>34</v>
      </c>
      <c r="Z1374" s="98" t="s">
        <v>34</v>
      </c>
      <c r="AA1374" s="125"/>
      <c r="AB1374" s="106" t="s">
        <v>34</v>
      </c>
      <c r="AC1374" s="126"/>
      <c r="AE1374" s="114">
        <v>552.808078115541</v>
      </c>
      <c r="AF1374" s="114" t="s">
        <v>34</v>
      </c>
      <c r="AG1374" s="135"/>
    </row>
    <row r="1375" spans="1:33">
      <c r="A1375" s="73"/>
      <c r="B1375" s="74" t="s">
        <v>720</v>
      </c>
      <c r="C1375" s="91"/>
      <c r="D1375" s="18"/>
      <c r="E1375" s="18"/>
      <c r="F1375" s="9"/>
      <c r="G1375" s="9"/>
      <c r="H1375" s="18"/>
      <c r="I1375" s="18"/>
      <c r="J1375" s="98">
        <f t="normal">IF(AE1375="-","-",(AE1375/AG1373)*$AI$1)</f>
        <v>522.279967684658</v>
      </c>
      <c r="K1375" s="98"/>
      <c r="L1375" s="74"/>
      <c r="M1375" s="98"/>
      <c r="N1375" s="98" t="str">
        <f t="normal">IF(AF1375="-","-",(AF1375/AG1373)*$AI$1)</f>
        <v>-</v>
      </c>
      <c r="O1375" s="98"/>
      <c r="P1375" s="74"/>
      <c r="Q1375" s="98"/>
      <c r="R1375" s="74"/>
      <c r="S1375" s="105" t="s">
        <v>34</v>
      </c>
      <c r="T1375" s="106"/>
      <c r="U1375" s="105"/>
      <c r="V1375" s="105" t="s">
        <v>34</v>
      </c>
      <c r="W1375" s="106"/>
      <c r="X1375" s="105"/>
      <c r="Y1375" s="105" t="s">
        <v>34</v>
      </c>
      <c r="Z1375" s="98" t="s">
        <v>34</v>
      </c>
      <c r="AA1375" s="127"/>
      <c r="AB1375" s="106" t="s">
        <v>34</v>
      </c>
      <c r="AC1375" s="128"/>
      <c r="AE1375" s="114">
        <v>483.59256267098</v>
      </c>
      <c r="AF1375" s="114" t="s">
        <v>34</v>
      </c>
      <c r="AG1375" s="135"/>
    </row>
    <row r="1376" spans="1:33" ht="15" customHeight="1">
      <c r="A1376" s="73">
        <v>42282</v>
      </c>
      <c r="B1376" s="74" t="s">
        <v>721</v>
      </c>
      <c r="C1376" s="86" t="s">
        <v>715</v>
      </c>
      <c r="D1376" s="87" t="s">
        <v>335</v>
      </c>
      <c r="E1376" s="87" t="s">
        <v>266</v>
      </c>
      <c r="F1376" s="9" t="s">
        <v>267</v>
      </c>
      <c r="G1376" s="9" t="s">
        <v>719</v>
      </c>
      <c r="H1376" s="87" t="s">
        <v>34</v>
      </c>
      <c r="I1376" s="87" t="s">
        <v>717</v>
      </c>
      <c r="J1376" s="98">
        <f t="normal">IF(AE1376="-","-",(AE1376/AG1376)*$AI$1)</f>
        <v>625.484042810605</v>
      </c>
      <c r="K1376" s="98">
        <f t="normal">MAX(J1376:J1378)</f>
        <v>625.484042810605</v>
      </c>
      <c r="L1376" s="74">
        <f t="normal">IF(A1376=0,"",(K1376-K1377)/K1377)</f>
        <v>0.0351862109778209</v>
      </c>
      <c r="M1376" s="98">
        <f t="normal">IF(J1376="-","-",AVERAGE(J1376:J1378))</f>
        <v>611.407209468651</v>
      </c>
      <c r="N1376" s="98" t="str">
        <f t="normal">IF(AF1376="-","-",(AF1376/AG1376)*$AI$1)</f>
        <v>-</v>
      </c>
      <c r="O1376" s="98">
        <f t="normal">MAX(N1376:N1378)</f>
        <v>0</v>
      </c>
      <c r="P1376" s="74" t="e">
        <v>#DIV/0!</v>
      </c>
      <c r="Q1376" s="98" t="str">
        <f t="normal">IF(N1376="-","-",AVERAGE(N1376:N1378))</f>
        <v>-</v>
      </c>
      <c r="R1376" s="74" t="str">
        <f t="normal">IF(Q1376="-","-",Q1376/M1376)</f>
        <v>-</v>
      </c>
      <c r="S1376" s="105">
        <v>89.3</v>
      </c>
      <c r="T1376" s="106">
        <f t="normal">AVERAGE(S1376:S1378)*10</f>
        <v>893</v>
      </c>
      <c r="U1376" s="105">
        <f t="normal">((LARGE(S1376:S1378,1))-(SMALL(S1376:S1378,1)))/(((LARGE(S1376:S1378,1))+(SMALL(S1376:S1378,1)))/2)*100</f>
        <v>0</v>
      </c>
      <c r="V1376" s="105">
        <f t="normal">100-Y1376</f>
        <v>74.77</v>
      </c>
      <c r="W1376" s="106">
        <f t="normal">AVERAGE(V1376:V1378)*10</f>
        <v>747.7</v>
      </c>
      <c r="X1376" s="105">
        <f t="normal">((LARGE(V1376:V1378,1))-(SMALL(V1376:V1378,1)))/(((LARGE(V1376:V1378,1))+(SMALL(V1376:V1378,1)))/2)*100</f>
        <v>0</v>
      </c>
      <c r="Y1376" s="105">
        <v>25.23</v>
      </c>
      <c r="Z1376" s="98" t="s">
        <v>34</v>
      </c>
      <c r="AA1376" s="123" t="str">
        <f t="normal">IF(Z1376="-","-",AVERAGE(Z1376:Z1378))</f>
        <v>-</v>
      </c>
      <c r="AB1376" s="106" t="s">
        <v>34</v>
      </c>
      <c r="AC1376" s="124" t="str">
        <f t="shared" ref="AC1376" si="495">IF(AB1376="-","-",AVERAGE(AB1376:AB1378))</f>
        <v>-</v>
      </c>
      <c r="AE1376" s="114">
        <v>579.151891491301</v>
      </c>
      <c r="AF1376" s="114" t="s">
        <v>34</v>
      </c>
      <c r="AG1376" s="135">
        <v>1</v>
      </c>
    </row>
    <row r="1377" spans="1:33">
      <c r="A1377" s="73"/>
      <c r="B1377" s="74" t="s">
        <v>721</v>
      </c>
      <c r="C1377" s="89"/>
      <c r="D1377" s="15"/>
      <c r="E1377" s="15"/>
      <c r="F1377" s="9"/>
      <c r="G1377" s="9"/>
      <c r="H1377" s="15"/>
      <c r="I1377" s="15"/>
      <c r="J1377" s="98">
        <f t="normal">IF(AE1377="-","-",(AE1377/AG1376)*$AI$1)</f>
        <v>604.513885378376</v>
      </c>
      <c r="K1377" s="98">
        <f t="normal">MIN(J1376:J1378)</f>
        <v>604.223700216971</v>
      </c>
      <c r="L1377" s="74"/>
      <c r="M1377" s="98"/>
      <c r="N1377" s="98" t="str">
        <f t="normal">IF(AF1377="-","-",(AF1377/AG1376)*$AI$1)</f>
        <v>-</v>
      </c>
      <c r="O1377" s="98">
        <f t="normal">MIN(N1376:N1378)</f>
        <v>0</v>
      </c>
      <c r="P1377" s="74"/>
      <c r="Q1377" s="98"/>
      <c r="R1377" s="74"/>
      <c r="S1377" s="105" t="s">
        <v>34</v>
      </c>
      <c r="T1377" s="106"/>
      <c r="U1377" s="105"/>
      <c r="V1377" s="105" t="s">
        <v>34</v>
      </c>
      <c r="W1377" s="106"/>
      <c r="X1377" s="105"/>
      <c r="Y1377" s="105" t="s">
        <v>34</v>
      </c>
      <c r="Z1377" s="98" t="s">
        <v>34</v>
      </c>
      <c r="AA1377" s="125"/>
      <c r="AB1377" s="106" t="s">
        <v>34</v>
      </c>
      <c r="AC1377" s="126"/>
      <c r="AE1377" s="114">
        <v>559.735079054052</v>
      </c>
      <c r="AF1377" s="114" t="s">
        <v>34</v>
      </c>
      <c r="AG1377" s="135"/>
    </row>
    <row r="1378" spans="1:33">
      <c r="A1378" s="73"/>
      <c r="B1378" s="74" t="s">
        <v>721</v>
      </c>
      <c r="C1378" s="91"/>
      <c r="D1378" s="18"/>
      <c r="E1378" s="18"/>
      <c r="F1378" s="9"/>
      <c r="G1378" s="9"/>
      <c r="H1378" s="18"/>
      <c r="I1378" s="18"/>
      <c r="J1378" s="98">
        <f t="normal">IF(AE1378="-","-",(AE1378/AG1376)*$AI$1)</f>
        <v>604.223700216971</v>
      </c>
      <c r="K1378" s="98"/>
      <c r="L1378" s="74"/>
      <c r="M1378" s="98"/>
      <c r="N1378" s="98" t="str">
        <f t="normal">IF(AF1378="-","-",(AF1378/AG1376)*$AI$1)</f>
        <v>-</v>
      </c>
      <c r="O1378" s="98"/>
      <c r="P1378" s="74"/>
      <c r="Q1378" s="98"/>
      <c r="R1378" s="74"/>
      <c r="S1378" s="105" t="s">
        <v>34</v>
      </c>
      <c r="T1378" s="106"/>
      <c r="U1378" s="105"/>
      <c r="V1378" s="105" t="s">
        <v>34</v>
      </c>
      <c r="W1378" s="106"/>
      <c r="X1378" s="105"/>
      <c r="Y1378" s="105" t="s">
        <v>34</v>
      </c>
      <c r="Z1378" s="98" t="s">
        <v>34</v>
      </c>
      <c r="AA1378" s="127"/>
      <c r="AB1378" s="106" t="s">
        <v>34</v>
      </c>
      <c r="AC1378" s="128"/>
      <c r="AE1378" s="114">
        <v>559.466389089788</v>
      </c>
      <c r="AF1378" s="114" t="s">
        <v>34</v>
      </c>
      <c r="AG1378" s="135"/>
    </row>
    <row r="1379" spans="1:33" ht="15" customHeight="1">
      <c r="A1379" s="73">
        <v>42282</v>
      </c>
      <c r="B1379" s="74" t="s">
        <v>722</v>
      </c>
      <c r="C1379" s="86" t="s">
        <v>715</v>
      </c>
      <c r="D1379" s="87" t="s">
        <v>335</v>
      </c>
      <c r="E1379" s="87" t="s">
        <v>266</v>
      </c>
      <c r="F1379" s="9" t="s">
        <v>267</v>
      </c>
      <c r="G1379" s="9" t="s">
        <v>719</v>
      </c>
      <c r="H1379" s="87" t="s">
        <v>34</v>
      </c>
      <c r="I1379" s="87" t="s">
        <v>717</v>
      </c>
      <c r="J1379" s="98">
        <f t="normal">IF(AE1379="-","-",(AE1379/AG1379)*$AI$1)</f>
        <v>584.416495373718</v>
      </c>
      <c r="K1379" s="98">
        <f t="normal">MAX(J1379:J1381)</f>
        <v>609.713977166768</v>
      </c>
      <c r="L1379" s="74">
        <f t="normal">IF(A1379=0,"",(K1379-K1380)/K1380)</f>
        <v>0.116776013209914</v>
      </c>
      <c r="M1379" s="98">
        <f t="normal">IF(J1379="-","-",AVERAGE(J1379:J1381))</f>
        <v>580.02984261737</v>
      </c>
      <c r="N1379" s="98" t="str">
        <f t="normal">IF(AF1379="-","-",(AF1379/AG1379)*$AI$1)</f>
        <v>-</v>
      </c>
      <c r="O1379" s="98">
        <f t="normal">MAX(N1379:N1381)</f>
        <v>0</v>
      </c>
      <c r="P1379" s="74" t="e">
        <v>#DIV/0!</v>
      </c>
      <c r="Q1379" s="98" t="str">
        <f t="normal">IF(N1379="-","-",AVERAGE(N1379:N1381))</f>
        <v>-</v>
      </c>
      <c r="R1379" s="74" t="str">
        <f t="normal">IF(Q1379="-","-",Q1379/M1379)</f>
        <v>-</v>
      </c>
      <c r="S1379" s="105">
        <v>87.46</v>
      </c>
      <c r="T1379" s="106">
        <f t="normal">AVERAGE(S1379:S1381)*10</f>
        <v>874.6</v>
      </c>
      <c r="U1379" s="105">
        <f t="normal">((LARGE(S1379:S1381,1))-(SMALL(S1379:S1381,1)))/(((LARGE(S1379:S1381,1))+(SMALL(S1379:S1381,1)))/2)*100</f>
        <v>0</v>
      </c>
      <c r="V1379" s="105">
        <f t="normal">100-Y1379</f>
        <v>81.14</v>
      </c>
      <c r="W1379" s="106">
        <f t="normal">AVERAGE(V1379:V1381)*10</f>
        <v>811.4</v>
      </c>
      <c r="X1379" s="105">
        <f t="normal">((LARGE(V1379:V1381,1))-(SMALL(V1379:V1381,1)))/(((LARGE(V1379:V1381,1))+(SMALL(V1379:V1381,1)))/2)*100</f>
        <v>0</v>
      </c>
      <c r="Y1379" s="105">
        <v>18.86</v>
      </c>
      <c r="Z1379" s="98" t="s">
        <v>34</v>
      </c>
      <c r="AA1379" s="123" t="str">
        <f t="normal">IF(Z1379="-","-",AVERAGE(Z1379:Z1381))</f>
        <v>-</v>
      </c>
      <c r="AB1379" s="106" t="s">
        <v>34</v>
      </c>
      <c r="AC1379" s="124" t="str">
        <f t="shared" ref="AC1379" si="496">IF(AB1379="-","-",AVERAGE(AB1379:AB1381))</f>
        <v>-</v>
      </c>
      <c r="AE1379" s="114">
        <v>541.126384605294</v>
      </c>
      <c r="AF1379" s="114" t="s">
        <v>34</v>
      </c>
      <c r="AG1379" s="135">
        <v>1</v>
      </c>
    </row>
    <row r="1380" spans="1:33">
      <c r="A1380" s="73"/>
      <c r="B1380" s="74" t="s">
        <v>722</v>
      </c>
      <c r="C1380" s="89"/>
      <c r="D1380" s="15"/>
      <c r="E1380" s="15"/>
      <c r="F1380" s="9"/>
      <c r="G1380" s="9"/>
      <c r="H1380" s="15"/>
      <c r="I1380" s="15"/>
      <c r="J1380" s="98">
        <f t="normal">IF(AE1380="-","-",(AE1380/AG1379)*$AI$1)</f>
        <v>545.959055311625</v>
      </c>
      <c r="K1380" s="98">
        <f t="normal">MIN(J1379:J1381)</f>
        <v>545.959055311625</v>
      </c>
      <c r="L1380" s="74"/>
      <c r="M1380" s="98"/>
      <c r="N1380" s="98" t="str">
        <f t="normal">IF(AF1380="-","-",(AF1380/AG1379)*$AI$1)</f>
        <v>-</v>
      </c>
      <c r="O1380" s="98">
        <f t="normal">MIN(N1379:N1381)</f>
        <v>0</v>
      </c>
      <c r="P1380" s="74"/>
      <c r="Q1380" s="98"/>
      <c r="R1380" s="74"/>
      <c r="S1380" s="105" t="s">
        <v>34</v>
      </c>
      <c r="T1380" s="106"/>
      <c r="U1380" s="105"/>
      <c r="V1380" s="105" t="s">
        <v>34</v>
      </c>
      <c r="W1380" s="106"/>
      <c r="X1380" s="105"/>
      <c r="Y1380" s="105" t="s">
        <v>34</v>
      </c>
      <c r="Z1380" s="98" t="s">
        <v>34</v>
      </c>
      <c r="AA1380" s="125"/>
      <c r="AB1380" s="106" t="s">
        <v>34</v>
      </c>
      <c r="AC1380" s="126"/>
      <c r="AE1380" s="114">
        <v>505.51764380706</v>
      </c>
      <c r="AF1380" s="114" t="s">
        <v>34</v>
      </c>
      <c r="AG1380" s="135"/>
    </row>
    <row r="1381" spans="1:33">
      <c r="A1381" s="73"/>
      <c r="B1381" s="74" t="s">
        <v>722</v>
      </c>
      <c r="C1381" s="91"/>
      <c r="D1381" s="18"/>
      <c r="E1381" s="18"/>
      <c r="F1381" s="9"/>
      <c r="G1381" s="9"/>
      <c r="H1381" s="18"/>
      <c r="I1381" s="18"/>
      <c r="J1381" s="98">
        <f t="normal">IF(AE1381="-","-",(AE1381/AG1379)*$AI$1)</f>
        <v>609.713977166768</v>
      </c>
      <c r="K1381" s="98"/>
      <c r="L1381" s="74"/>
      <c r="M1381" s="98"/>
      <c r="N1381" s="98" t="str">
        <f t="normal">IF(AF1381="-","-",(AF1381/AG1379)*$AI$1)</f>
        <v>-</v>
      </c>
      <c r="O1381" s="98"/>
      <c r="P1381" s="74"/>
      <c r="Q1381" s="98"/>
      <c r="R1381" s="74"/>
      <c r="S1381" s="105" t="s">
        <v>34</v>
      </c>
      <c r="T1381" s="106"/>
      <c r="U1381" s="105"/>
      <c r="V1381" s="105" t="s">
        <v>34</v>
      </c>
      <c r="W1381" s="106"/>
      <c r="X1381" s="105"/>
      <c r="Y1381" s="105" t="s">
        <v>34</v>
      </c>
      <c r="Z1381" s="98" t="s">
        <v>34</v>
      </c>
      <c r="AA1381" s="127"/>
      <c r="AB1381" s="106" t="s">
        <v>34</v>
      </c>
      <c r="AC1381" s="128"/>
      <c r="AE1381" s="114">
        <v>564.549978858118</v>
      </c>
      <c r="AF1381" s="114" t="s">
        <v>34</v>
      </c>
      <c r="AG1381" s="135"/>
    </row>
    <row r="1382" spans="1:33" ht="15" customHeight="1">
      <c r="A1382" s="73">
        <v>42282</v>
      </c>
      <c r="B1382" s="74" t="s">
        <v>723</v>
      </c>
      <c r="C1382" s="86" t="s">
        <v>715</v>
      </c>
      <c r="D1382" s="87" t="s">
        <v>335</v>
      </c>
      <c r="E1382" s="87" t="s">
        <v>266</v>
      </c>
      <c r="F1382" s="9" t="s">
        <v>267</v>
      </c>
      <c r="G1382" s="9" t="s">
        <v>719</v>
      </c>
      <c r="H1382" s="87" t="s">
        <v>34</v>
      </c>
      <c r="I1382" s="87" t="s">
        <v>717</v>
      </c>
      <c r="J1382" s="98">
        <f t="normal">IF(AE1382="-","-",(AE1382/AG1382)*$AI$1)</f>
        <v>553.232623148883</v>
      </c>
      <c r="K1382" s="98">
        <f t="normal">MAX(J1382:J1384)</f>
        <v>557.274420953802</v>
      </c>
      <c r="L1382" s="74">
        <f t="normal">IF(A1382=0,"",(K1382-K1383)/K1383)</f>
        <v>0.0526585019067971</v>
      </c>
      <c r="M1382" s="98">
        <f t="normal">IF(J1382="-","-",AVERAGE(J1382:J1384))</f>
        <v>546.634734572486</v>
      </c>
      <c r="N1382" s="98" t="str">
        <f t="normal">IF(AF1382="-","-",(AF1382/AG1382)*$AI$1)</f>
        <v>-</v>
      </c>
      <c r="O1382" s="98">
        <f t="normal">MAX(N1382:N1384)</f>
        <v>0</v>
      </c>
      <c r="P1382" s="74" t="e">
        <v>#DIV/0!</v>
      </c>
      <c r="Q1382" s="98" t="str">
        <f t="normal">IF(N1382="-","-",AVERAGE(N1382:N1384))</f>
        <v>-</v>
      </c>
      <c r="R1382" s="74" t="str">
        <f t="normal">IF(Q1382="-","-",Q1382/M1382)</f>
        <v>-</v>
      </c>
      <c r="S1382" s="105">
        <v>91.81</v>
      </c>
      <c r="T1382" s="106">
        <f t="normal">AVERAGE(S1382:S1384)*10</f>
        <v>918.1</v>
      </c>
      <c r="U1382" s="105">
        <f t="normal">((LARGE(S1382:S1384,1))-(SMALL(S1382:S1384,1)))/(((LARGE(S1382:S1384,1))+(SMALL(S1382:S1384,1)))/2)*100</f>
        <v>0</v>
      </c>
      <c r="V1382" s="105">
        <f t="normal">100-Y1382</f>
        <v>79.55</v>
      </c>
      <c r="W1382" s="106">
        <f t="normal">AVERAGE(V1382:V1384)*10</f>
        <v>795.5</v>
      </c>
      <c r="X1382" s="105">
        <f t="normal">((LARGE(V1382:V1384,1))-(SMALL(V1382:V1384,1)))/(((LARGE(V1382:V1384,1))+(SMALL(V1382:V1384,1)))/2)*100</f>
        <v>0</v>
      </c>
      <c r="Y1382" s="105">
        <v>20.45</v>
      </c>
      <c r="Z1382" s="98" t="s">
        <v>34</v>
      </c>
      <c r="AA1382" s="123" t="str">
        <f t="normal">IF(Z1382="-","-",AVERAGE(Z1382:Z1384))</f>
        <v>-</v>
      </c>
      <c r="AB1382" s="106" t="s">
        <v>34</v>
      </c>
      <c r="AC1382" s="124" t="str">
        <f t="shared" ref="AC1382" si="497">IF(AB1382="-","-",AVERAGE(AB1382:AB1384))</f>
        <v>-</v>
      </c>
      <c r="AE1382" s="114">
        <v>512.252428841558</v>
      </c>
      <c r="AF1382" s="114" t="s">
        <v>34</v>
      </c>
      <c r="AG1382" s="135">
        <v>1</v>
      </c>
    </row>
    <row r="1383" spans="1:33">
      <c r="A1383" s="73"/>
      <c r="B1383" s="74" t="s">
        <v>723</v>
      </c>
      <c r="C1383" s="89"/>
      <c r="D1383" s="15"/>
      <c r="E1383" s="15"/>
      <c r="F1383" s="9"/>
      <c r="G1383" s="9"/>
      <c r="H1383" s="15"/>
      <c r="I1383" s="15"/>
      <c r="J1383" s="98">
        <f t="normal">IF(AE1383="-","-",(AE1383/AG1382)*$AI$1)</f>
        <v>557.274420953802</v>
      </c>
      <c r="K1383" s="98">
        <f t="normal">MIN(J1382:J1384)</f>
        <v>529.397159614774</v>
      </c>
      <c r="L1383" s="74"/>
      <c r="M1383" s="98"/>
      <c r="N1383" s="98" t="str">
        <f t="normal">IF(AF1383="-","-",(AF1383/AG1382)*$AI$1)</f>
        <v>-</v>
      </c>
      <c r="O1383" s="98">
        <f t="normal">MIN(N1382:N1384)</f>
        <v>0</v>
      </c>
      <c r="P1383" s="74"/>
      <c r="Q1383" s="98"/>
      <c r="R1383" s="74"/>
      <c r="S1383" s="105" t="s">
        <v>34</v>
      </c>
      <c r="T1383" s="106"/>
      <c r="U1383" s="105"/>
      <c r="V1383" s="105" t="s">
        <v>34</v>
      </c>
      <c r="W1383" s="106"/>
      <c r="X1383" s="105"/>
      <c r="Y1383" s="105" t="s">
        <v>34</v>
      </c>
      <c r="Z1383" s="98" t="s">
        <v>34</v>
      </c>
      <c r="AA1383" s="125"/>
      <c r="AB1383" s="106" t="s">
        <v>34</v>
      </c>
      <c r="AC1383" s="126"/>
      <c r="AE1383" s="114">
        <v>515.994834216483</v>
      </c>
      <c r="AF1383" s="114" t="s">
        <v>34</v>
      </c>
      <c r="AG1383" s="135"/>
    </row>
    <row r="1384" spans="1:33">
      <c r="A1384" s="73"/>
      <c r="B1384" s="74" t="s">
        <v>723</v>
      </c>
      <c r="C1384" s="91"/>
      <c r="D1384" s="18"/>
      <c r="E1384" s="18"/>
      <c r="F1384" s="9"/>
      <c r="G1384" s="9"/>
      <c r="H1384" s="18"/>
      <c r="I1384" s="18"/>
      <c r="J1384" s="98">
        <f t="normal">IF(AE1384="-","-",(AE1384/AG1382)*$AI$1)</f>
        <v>529.397159614774</v>
      </c>
      <c r="K1384" s="98"/>
      <c r="L1384" s="74"/>
      <c r="M1384" s="98"/>
      <c r="N1384" s="98" t="str">
        <f t="normal">IF(AF1384="-","-",(AF1384/AG1382)*$AI$1)</f>
        <v>-</v>
      </c>
      <c r="O1384" s="98"/>
      <c r="P1384" s="74"/>
      <c r="Q1384" s="98"/>
      <c r="R1384" s="74"/>
      <c r="S1384" s="105" t="s">
        <v>34</v>
      </c>
      <c r="T1384" s="106"/>
      <c r="U1384" s="105"/>
      <c r="V1384" s="105" t="s">
        <v>34</v>
      </c>
      <c r="W1384" s="106"/>
      <c r="X1384" s="105"/>
      <c r="Y1384" s="105" t="s">
        <v>34</v>
      </c>
      <c r="Z1384" s="98" t="s">
        <v>34</v>
      </c>
      <c r="AA1384" s="127"/>
      <c r="AB1384" s="106" t="s">
        <v>34</v>
      </c>
      <c r="AC1384" s="128"/>
      <c r="AE1384" s="114">
        <v>490.182555198865</v>
      </c>
      <c r="AF1384" s="114" t="s">
        <v>34</v>
      </c>
      <c r="AG1384" s="135"/>
    </row>
    <row r="1385" spans="1:33" ht="15" customHeight="1">
      <c r="A1385" s="73">
        <v>42282</v>
      </c>
      <c r="B1385" s="74" t="s">
        <v>724</v>
      </c>
      <c r="C1385" s="86" t="s">
        <v>715</v>
      </c>
      <c r="D1385" s="87" t="s">
        <v>335</v>
      </c>
      <c r="E1385" s="87" t="s">
        <v>266</v>
      </c>
      <c r="F1385" s="9" t="s">
        <v>267</v>
      </c>
      <c r="G1385" s="9" t="s">
        <v>719</v>
      </c>
      <c r="H1385" s="87" t="s">
        <v>34</v>
      </c>
      <c r="I1385" s="87" t="s">
        <v>717</v>
      </c>
      <c r="J1385" s="98">
        <f t="normal">IF(AE1385="-","-",(AE1385/AG1385)*$AI$1)</f>
        <v>683.710654467991</v>
      </c>
      <c r="K1385" s="98">
        <f t="normal">MAX(J1385:J1387)</f>
        <v>691.968654244507</v>
      </c>
      <c r="L1385" s="74">
        <f t="normal">IF(A1385=0,"",(K1385-K1386)/K1386)</f>
        <v>0.0250768643146392</v>
      </c>
      <c r="M1385" s="98">
        <f t="normal">IF(J1385="-","-",AVERAGE(J1385:J1387))</f>
        <v>683.573352562697</v>
      </c>
      <c r="N1385" s="98" t="str">
        <f t="normal">IF(AF1385="-","-",(AF1385/AG1385)*$AI$1)</f>
        <v>-</v>
      </c>
      <c r="O1385" s="98">
        <f t="normal">MAX(N1385:N1387)</f>
        <v>0</v>
      </c>
      <c r="P1385" s="74" t="e">
        <v>#DIV/0!</v>
      </c>
      <c r="Q1385" s="98" t="str">
        <f t="normal">IF(N1385="-","-",AVERAGE(N1385:N1387))</f>
        <v>-</v>
      </c>
      <c r="R1385" s="74" t="str">
        <f t="normal">IF(Q1385="-","-",Q1385/M1385)</f>
        <v>-</v>
      </c>
      <c r="S1385" s="105">
        <v>86.1</v>
      </c>
      <c r="T1385" s="106">
        <f t="normal">AVERAGE(S1385:S1387)*10</f>
        <v>861</v>
      </c>
      <c r="U1385" s="105">
        <f t="normal">((LARGE(S1385:S1387,1))-(SMALL(S1385:S1387,1)))/(((LARGE(S1385:S1387,1))+(SMALL(S1385:S1387,1)))/2)*100</f>
        <v>0</v>
      </c>
      <c r="V1385" s="105">
        <f t="normal">100-Y1385</f>
        <v>76.21</v>
      </c>
      <c r="W1385" s="106">
        <f t="normal">AVERAGE(V1385:V1387)*10</f>
        <v>762.1</v>
      </c>
      <c r="X1385" s="105">
        <f t="normal">((LARGE(V1385:V1387,1))-(SMALL(V1385:V1387,1)))/(((LARGE(V1385:V1387,1))+(SMALL(V1385:V1387,1)))/2)*100</f>
        <v>0</v>
      </c>
      <c r="Y1385" s="105">
        <v>23.79</v>
      </c>
      <c r="Z1385" s="98" t="s">
        <v>34</v>
      </c>
      <c r="AA1385" s="123" t="str">
        <f t="normal">IF(Z1385="-","-",AVERAGE(Z1385:Z1387))</f>
        <v>-</v>
      </c>
      <c r="AB1385" s="106" t="s">
        <v>34</v>
      </c>
      <c r="AC1385" s="124" t="str">
        <f t="shared" ref="AC1385" si="498">IF(AB1385="-","-",AVERAGE(AB1385:AB1387))</f>
        <v>-</v>
      </c>
      <c r="AE1385" s="114">
        <v>633.065420803695</v>
      </c>
      <c r="AF1385" s="114" t="s">
        <v>34</v>
      </c>
      <c r="AG1385" s="135">
        <v>1</v>
      </c>
    </row>
    <row r="1386" spans="1:33">
      <c r="A1386" s="73"/>
      <c r="B1386" s="74" t="s">
        <v>724</v>
      </c>
      <c r="C1386" s="89"/>
      <c r="D1386" s="15"/>
      <c r="E1386" s="15"/>
      <c r="F1386" s="9"/>
      <c r="G1386" s="9"/>
      <c r="H1386" s="15"/>
      <c r="I1386" s="15"/>
      <c r="J1386" s="98">
        <f t="normal">IF(AE1386="-","-",(AE1386/AG1385)*$AI$1)</f>
        <v>675.040748975594</v>
      </c>
      <c r="K1386" s="98">
        <f t="normal">MIN(J1385:J1387)</f>
        <v>675.040748975594</v>
      </c>
      <c r="L1386" s="74"/>
      <c r="M1386" s="98"/>
      <c r="N1386" s="98" t="str">
        <f t="normal">IF(AF1386="-","-",(AF1386/AG1385)*$AI$1)</f>
        <v>-</v>
      </c>
      <c r="O1386" s="98">
        <f t="normal">MIN(N1385:N1387)</f>
        <v>0</v>
      </c>
      <c r="P1386" s="74"/>
      <c r="Q1386" s="98"/>
      <c r="R1386" s="74"/>
      <c r="S1386" s="105" t="s">
        <v>34</v>
      </c>
      <c r="T1386" s="106"/>
      <c r="U1386" s="105"/>
      <c r="V1386" s="105" t="s">
        <v>34</v>
      </c>
      <c r="W1386" s="106"/>
      <c r="X1386" s="105"/>
      <c r="Y1386" s="105" t="s">
        <v>34</v>
      </c>
      <c r="Z1386" s="98" t="s">
        <v>34</v>
      </c>
      <c r="AA1386" s="125"/>
      <c r="AB1386" s="106" t="s">
        <v>34</v>
      </c>
      <c r="AC1386" s="126"/>
      <c r="AE1386" s="114">
        <v>625.037730532957</v>
      </c>
      <c r="AF1386" s="114" t="s">
        <v>34</v>
      </c>
      <c r="AG1386" s="135"/>
    </row>
    <row r="1387" spans="1:33">
      <c r="A1387" s="73"/>
      <c r="B1387" s="74" t="s">
        <v>724</v>
      </c>
      <c r="C1387" s="91"/>
      <c r="D1387" s="18"/>
      <c r="E1387" s="18"/>
      <c r="F1387" s="9"/>
      <c r="G1387" s="9"/>
      <c r="H1387" s="18"/>
      <c r="I1387" s="18"/>
      <c r="J1387" s="98">
        <f t="normal">IF(AE1387="-","-",(AE1387/AG1385)*$AI$1)</f>
        <v>691.968654244507</v>
      </c>
      <c r="K1387" s="98"/>
      <c r="L1387" s="74"/>
      <c r="M1387" s="98"/>
      <c r="N1387" s="98" t="str">
        <f t="normal">IF(AF1387="-","-",(AF1387/AG1385)*$AI$1)</f>
        <v>-</v>
      </c>
      <c r="O1387" s="98"/>
      <c r="P1387" s="74"/>
      <c r="Q1387" s="98"/>
      <c r="R1387" s="74"/>
      <c r="S1387" s="105" t="s">
        <v>34</v>
      </c>
      <c r="T1387" s="106"/>
      <c r="U1387" s="105"/>
      <c r="V1387" s="105" t="s">
        <v>34</v>
      </c>
      <c r="W1387" s="106"/>
      <c r="X1387" s="105"/>
      <c r="Y1387" s="105" t="s">
        <v>34</v>
      </c>
      <c r="Z1387" s="98" t="s">
        <v>34</v>
      </c>
      <c r="AA1387" s="127"/>
      <c r="AB1387" s="106" t="s">
        <v>34</v>
      </c>
      <c r="AC1387" s="128"/>
      <c r="AE1387" s="114">
        <v>640.711716893062</v>
      </c>
      <c r="AF1387" s="114" t="s">
        <v>34</v>
      </c>
      <c r="AG1387" s="135"/>
    </row>
    <row r="1388" spans="1:33" ht="15" customHeight="1">
      <c r="A1388" s="73">
        <v>42282</v>
      </c>
      <c r="B1388" s="74" t="s">
        <v>725</v>
      </c>
      <c r="C1388" s="86" t="s">
        <v>715</v>
      </c>
      <c r="D1388" s="87" t="s">
        <v>335</v>
      </c>
      <c r="E1388" s="87" t="s">
        <v>266</v>
      </c>
      <c r="F1388" s="9" t="s">
        <v>267</v>
      </c>
      <c r="G1388" s="9" t="s">
        <v>719</v>
      </c>
      <c r="H1388" s="87" t="s">
        <v>34</v>
      </c>
      <c r="I1388" s="87" t="s">
        <v>717</v>
      </c>
      <c r="J1388" s="98">
        <f t="normal">IF(AE1388="-","-",(AE1388/AG1388)*$AI$1)</f>
        <v>725.655168153044</v>
      </c>
      <c r="K1388" s="98">
        <f t="normal">MAX(J1388:J1390)</f>
        <v>751.467689930306</v>
      </c>
      <c r="L1388" s="74">
        <f t="normal">IF(A1388=0,"",(K1388-K1389)/K1389)</f>
        <v>0.035571333203566</v>
      </c>
      <c r="M1388" s="98">
        <f t="normal">IF(J1388="-","-",AVERAGE(J1388:J1390))</f>
        <v>738.606054338796</v>
      </c>
      <c r="N1388" s="98" t="str">
        <f t="normal">IF(AF1388="-","-",(AF1388/AG1388)*$AI$1)</f>
        <v>-</v>
      </c>
      <c r="O1388" s="98">
        <f t="normal">MAX(N1388:N1390)</f>
        <v>0</v>
      </c>
      <c r="P1388" s="74" t="e">
        <v>#DIV/0!</v>
      </c>
      <c r="Q1388" s="98" t="str">
        <f t="normal">IF(N1388="-","-",AVERAGE(N1388:N1390))</f>
        <v>-</v>
      </c>
      <c r="R1388" s="74" t="str">
        <f t="normal">IF(Q1388="-","-",Q1388/M1388)</f>
        <v>-</v>
      </c>
      <c r="S1388" s="105">
        <v>82.79</v>
      </c>
      <c r="T1388" s="106">
        <f t="normal">AVERAGE(S1388:S1390)*10</f>
        <v>827.9</v>
      </c>
      <c r="U1388" s="105">
        <f t="normal">((LARGE(S1388:S1390,1))-(SMALL(S1388:S1390,1)))/(((LARGE(S1388:S1390,1))+(SMALL(S1388:S1390,1)))/2)*100</f>
        <v>0</v>
      </c>
      <c r="V1388" s="105">
        <f t="normal">100-Y1388</f>
        <v>76.53</v>
      </c>
      <c r="W1388" s="106">
        <f t="normal">AVERAGE(V1388:V1390)*10</f>
        <v>765.3</v>
      </c>
      <c r="X1388" s="105">
        <f t="normal">((LARGE(V1388:V1390,1))-(SMALL(V1388:V1390,1)))/(((LARGE(V1388:V1390,1))+(SMALL(V1388:V1390,1)))/2)*100</f>
        <v>0</v>
      </c>
      <c r="Y1388" s="105">
        <v>23.47</v>
      </c>
      <c r="Z1388" s="98" t="s">
        <v>34</v>
      </c>
      <c r="AA1388" s="123" t="str">
        <f t="normal">IF(Z1388="-","-",AVERAGE(Z1388:Z1390))</f>
        <v>-</v>
      </c>
      <c r="AB1388" s="106" t="s">
        <v>34</v>
      </c>
      <c r="AC1388" s="124" t="str">
        <f t="shared" ref="AC1388" si="499">IF(AB1388="-","-",AVERAGE(AB1388:AB1390))</f>
        <v>-</v>
      </c>
      <c r="AE1388" s="114">
        <v>671.902933475041</v>
      </c>
      <c r="AF1388" s="114" t="s">
        <v>34</v>
      </c>
      <c r="AG1388" s="135">
        <v>1</v>
      </c>
    </row>
    <row r="1389" spans="1:33">
      <c r="A1389" s="73"/>
      <c r="B1389" s="74" t="s">
        <v>725</v>
      </c>
      <c r="C1389" s="89"/>
      <c r="D1389" s="15"/>
      <c r="E1389" s="15"/>
      <c r="F1389" s="9"/>
      <c r="G1389" s="9"/>
      <c r="H1389" s="15"/>
      <c r="I1389" s="15"/>
      <c r="J1389" s="98">
        <f t="normal">IF(AE1389="-","-",(AE1389/AG1388)*$AI$1)</f>
        <v>738.695304933039</v>
      </c>
      <c r="K1389" s="98">
        <f t="normal">MIN(J1388:J1390)</f>
        <v>725.655168153044</v>
      </c>
      <c r="L1389" s="74"/>
      <c r="M1389" s="98"/>
      <c r="N1389" s="98" t="str">
        <f t="normal">IF(AF1389="-","-",(AF1389/AG1388)*$AI$1)</f>
        <v>-</v>
      </c>
      <c r="O1389" s="98">
        <f t="normal">MIN(N1388:N1390)</f>
        <v>0</v>
      </c>
      <c r="P1389" s="74"/>
      <c r="Q1389" s="98"/>
      <c r="R1389" s="74"/>
      <c r="S1389" s="105" t="s">
        <v>34</v>
      </c>
      <c r="T1389" s="106"/>
      <c r="U1389" s="105"/>
      <c r="V1389" s="105" t="s">
        <v>34</v>
      </c>
      <c r="W1389" s="106"/>
      <c r="X1389" s="105"/>
      <c r="Y1389" s="105" t="s">
        <v>34</v>
      </c>
      <c r="Z1389" s="98" t="s">
        <v>34</v>
      </c>
      <c r="AA1389" s="125"/>
      <c r="AB1389" s="106" t="s">
        <v>34</v>
      </c>
      <c r="AC1389" s="126"/>
      <c r="AE1389" s="114">
        <v>683.977134197258</v>
      </c>
      <c r="AF1389" s="114" t="s">
        <v>34</v>
      </c>
      <c r="AG1389" s="135"/>
    </row>
    <row r="1390" spans="1:33">
      <c r="A1390" s="73"/>
      <c r="B1390" s="74" t="s">
        <v>725</v>
      </c>
      <c r="C1390" s="91"/>
      <c r="D1390" s="18"/>
      <c r="E1390" s="18"/>
      <c r="F1390" s="9"/>
      <c r="G1390" s="9"/>
      <c r="H1390" s="18"/>
      <c r="I1390" s="18"/>
      <c r="J1390" s="98">
        <f t="normal">IF(AE1390="-","-",(AE1390/AG1388)*$AI$1)</f>
        <v>751.467689930306</v>
      </c>
      <c r="K1390" s="98"/>
      <c r="L1390" s="74"/>
      <c r="M1390" s="98"/>
      <c r="N1390" s="98" t="str">
        <f t="normal">IF(AF1390="-","-",(AF1390/AG1388)*$AI$1)</f>
        <v>-</v>
      </c>
      <c r="O1390" s="98"/>
      <c r="P1390" s="74"/>
      <c r="Q1390" s="98"/>
      <c r="R1390" s="74"/>
      <c r="S1390" s="105" t="s">
        <v>34</v>
      </c>
      <c r="T1390" s="106"/>
      <c r="U1390" s="105"/>
      <c r="V1390" s="105" t="s">
        <v>34</v>
      </c>
      <c r="W1390" s="106"/>
      <c r="X1390" s="105"/>
      <c r="Y1390" s="105" t="s">
        <v>34</v>
      </c>
      <c r="Z1390" s="98" t="s">
        <v>34</v>
      </c>
      <c r="AA1390" s="127"/>
      <c r="AB1390" s="106" t="s">
        <v>34</v>
      </c>
      <c r="AC1390" s="128"/>
      <c r="AE1390" s="114">
        <v>695.803416602135</v>
      </c>
      <c r="AF1390" s="114" t="s">
        <v>34</v>
      </c>
      <c r="AG1390" s="135"/>
    </row>
    <row r="1391" spans="1:33" ht="15" customHeight="1">
      <c r="A1391" s="73">
        <v>42282</v>
      </c>
      <c r="B1391" s="74" t="s">
        <v>726</v>
      </c>
      <c r="C1391" s="86" t="s">
        <v>715</v>
      </c>
      <c r="D1391" s="87" t="s">
        <v>335</v>
      </c>
      <c r="E1391" s="87" t="s">
        <v>266</v>
      </c>
      <c r="F1391" s="9" t="s">
        <v>267</v>
      </c>
      <c r="G1391" s="9" t="s">
        <v>719</v>
      </c>
      <c r="H1391" s="87" t="s">
        <v>34</v>
      </c>
      <c r="I1391" s="87" t="s">
        <v>717</v>
      </c>
      <c r="J1391" s="98">
        <f t="normal">IF(AE1391="-","-",(AE1391/AG1391)*$AI$1)</f>
        <v>535.842230259171</v>
      </c>
      <c r="K1391" s="98">
        <f t="normal">MAX(J1391:J1393)</f>
        <v>567.205047366404</v>
      </c>
      <c r="L1391" s="74">
        <f t="normal">IF(A1391=0,"",(K1391-K1392)/K1392)</f>
        <v>0.0585299465703989</v>
      </c>
      <c r="M1391" s="98">
        <f t="normal">IF(J1391="-","-",AVERAGE(J1391:J1393))</f>
        <v>548.226843824591</v>
      </c>
      <c r="N1391" s="98" t="str">
        <f t="normal">IF(AF1391="-","-",(AF1391/AG1391)*$AI$1)</f>
        <v>-</v>
      </c>
      <c r="O1391" s="98">
        <f t="normal">MAX(N1391:N1393)</f>
        <v>0</v>
      </c>
      <c r="P1391" s="74" t="e">
        <v>#DIV/0!</v>
      </c>
      <c r="Q1391" s="98" t="str">
        <f t="normal">IF(N1391="-","-",AVERAGE(N1391:N1393))</f>
        <v>-</v>
      </c>
      <c r="R1391" s="74" t="str">
        <f t="normal">IF(Q1391="-","-",Q1391/M1391)</f>
        <v>-</v>
      </c>
      <c r="S1391" s="105">
        <v>89.86</v>
      </c>
      <c r="T1391" s="106">
        <f t="normal">AVERAGE(S1391:S1393)*10</f>
        <v>898.6</v>
      </c>
      <c r="U1391" s="105">
        <f t="normal">((LARGE(S1391:S1393,1))-(SMALL(S1391:S1393,1)))/(((LARGE(S1391:S1393,1))+(SMALL(S1391:S1393,1)))/2)*100</f>
        <v>0</v>
      </c>
      <c r="V1391" s="105">
        <f t="normal">100-Y1391</f>
        <v>90.07</v>
      </c>
      <c r="W1391" s="106">
        <f t="normal">AVERAGE(V1391:V1393)*10</f>
        <v>900.7</v>
      </c>
      <c r="X1391" s="105">
        <f t="normal">((LARGE(V1391:V1393,1))-(SMALL(V1391:V1393,1)))/(((LARGE(V1391:V1393,1))+(SMALL(V1391:V1393,1)))/2)*100</f>
        <v>0</v>
      </c>
      <c r="Y1391" s="105">
        <v>9.93</v>
      </c>
      <c r="Z1391" s="98" t="s">
        <v>34</v>
      </c>
      <c r="AA1391" s="123" t="str">
        <f t="normal">IF(Z1391="-","-",AVERAGE(Z1391:Z1393))</f>
        <v>-</v>
      </c>
      <c r="AB1391" s="106" t="s">
        <v>34</v>
      </c>
      <c r="AC1391" s="124" t="str">
        <f t="shared" ref="AC1391" si="500">IF(AB1391="-","-",AVERAGE(AB1391:AB1393))</f>
        <v>-</v>
      </c>
      <c r="AE1391" s="114">
        <v>496.150213202936</v>
      </c>
      <c r="AF1391" s="114" t="s">
        <v>34</v>
      </c>
      <c r="AG1391" s="135">
        <v>1</v>
      </c>
    </row>
    <row r="1392" spans="1:33">
      <c r="A1392" s="73"/>
      <c r="B1392" s="74" t="s">
        <v>727</v>
      </c>
      <c r="C1392" s="89"/>
      <c r="D1392" s="15"/>
      <c r="E1392" s="15"/>
      <c r="F1392" s="9"/>
      <c r="G1392" s="9"/>
      <c r="H1392" s="15"/>
      <c r="I1392" s="15"/>
      <c r="J1392" s="98">
        <f t="normal">IF(AE1392="-","-",(AE1392/AG1391)*$AI$1)</f>
        <v>541.633253848199</v>
      </c>
      <c r="K1392" s="98">
        <f t="normal">MIN(J1391:J1393)</f>
        <v>535.842230259171</v>
      </c>
      <c r="L1392" s="74"/>
      <c r="M1392" s="98"/>
      <c r="N1392" s="98" t="str">
        <f t="normal">IF(AF1392="-","-",(AF1392/AG1391)*$AI$1)</f>
        <v>-</v>
      </c>
      <c r="O1392" s="98">
        <f t="normal">MIN(N1391:N1393)</f>
        <v>0</v>
      </c>
      <c r="P1392" s="74"/>
      <c r="Q1392" s="98"/>
      <c r="R1392" s="74"/>
      <c r="S1392" s="105" t="s">
        <v>34</v>
      </c>
      <c r="T1392" s="106"/>
      <c r="U1392" s="105"/>
      <c r="V1392" s="105" t="s">
        <v>34</v>
      </c>
      <c r="W1392" s="106"/>
      <c r="X1392" s="105"/>
      <c r="Y1392" s="105" t="s">
        <v>34</v>
      </c>
      <c r="Z1392" s="98" t="s">
        <v>34</v>
      </c>
      <c r="AA1392" s="125"/>
      <c r="AB1392" s="106" t="s">
        <v>34</v>
      </c>
      <c r="AC1392" s="126"/>
      <c r="AE1392" s="114">
        <v>501.512272081666</v>
      </c>
      <c r="AF1392" s="114" t="s">
        <v>34</v>
      </c>
      <c r="AG1392" s="135"/>
    </row>
    <row r="1393" spans="1:33">
      <c r="A1393" s="73"/>
      <c r="B1393" s="74" t="s">
        <v>726</v>
      </c>
      <c r="C1393" s="91"/>
      <c r="D1393" s="18"/>
      <c r="E1393" s="18"/>
      <c r="F1393" s="9"/>
      <c r="G1393" s="9"/>
      <c r="H1393" s="18"/>
      <c r="I1393" s="18"/>
      <c r="J1393" s="98">
        <f t="normal">IF(AE1393="-","-",(AE1393/AG1391)*$AI$1)</f>
        <v>567.205047366404</v>
      </c>
      <c r="K1393" s="98"/>
      <c r="L1393" s="74"/>
      <c r="M1393" s="98"/>
      <c r="N1393" s="98" t="str">
        <f t="normal">IF(AF1393="-","-",(AF1393/AG1391)*$AI$1)</f>
        <v>-</v>
      </c>
      <c r="O1393" s="98"/>
      <c r="P1393" s="74"/>
      <c r="Q1393" s="98"/>
      <c r="R1393" s="74"/>
      <c r="S1393" s="105" t="s">
        <v>34</v>
      </c>
      <c r="T1393" s="106"/>
      <c r="U1393" s="105"/>
      <c r="V1393" s="105" t="s">
        <v>34</v>
      </c>
      <c r="W1393" s="106"/>
      <c r="X1393" s="105"/>
      <c r="Y1393" s="105" t="s">
        <v>34</v>
      </c>
      <c r="Z1393" s="98" t="s">
        <v>34</v>
      </c>
      <c r="AA1393" s="127"/>
      <c r="AB1393" s="106" t="s">
        <v>34</v>
      </c>
      <c r="AC1393" s="128"/>
      <c r="AE1393" s="114">
        <v>525.189858672596</v>
      </c>
      <c r="AF1393" s="114" t="s">
        <v>34</v>
      </c>
      <c r="AG1393" s="135"/>
    </row>
    <row r="1394" spans="1:33" ht="15" customHeight="1">
      <c r="A1394" s="73">
        <v>42282</v>
      </c>
      <c r="B1394" s="74" t="s">
        <v>728</v>
      </c>
      <c r="C1394" s="86" t="s">
        <v>715</v>
      </c>
      <c r="D1394" s="87" t="s">
        <v>335</v>
      </c>
      <c r="E1394" s="87" t="s">
        <v>266</v>
      </c>
      <c r="F1394" s="9" t="s">
        <v>267</v>
      </c>
      <c r="G1394" s="9" t="s">
        <v>719</v>
      </c>
      <c r="H1394" s="87" t="s">
        <v>34</v>
      </c>
      <c r="I1394" s="87" t="s">
        <v>717</v>
      </c>
      <c r="J1394" s="98">
        <f t="normal">IF(AE1394="-","-",(AE1394/AG1394)*$AI$1)</f>
        <v>498.551831959617</v>
      </c>
      <c r="K1394" s="98">
        <f t="normal">MAX(J1394:J1396)</f>
        <v>512.225768470156</v>
      </c>
      <c r="L1394" s="74">
        <f t="normal">IF(A1394=0,"",(K1394-K1395)/K1395)</f>
        <v>0.0312431724953274</v>
      </c>
      <c r="M1394" s="98">
        <f t="normal">IF(J1394="-","-",AVERAGE(J1394:J1396))</f>
        <v>502.494888140011</v>
      </c>
      <c r="N1394" s="98" t="str">
        <f t="normal">IF(AF1394="-","-",(AF1394/AG1394)*$AI$1)</f>
        <v>-</v>
      </c>
      <c r="O1394" s="98">
        <f t="normal">MAX(N1394:N1396)</f>
        <v>0</v>
      </c>
      <c r="P1394" s="74" t="e">
        <v>#DIV/0!</v>
      </c>
      <c r="Q1394" s="98" t="str">
        <f t="normal">IF(N1394="-","-",AVERAGE(N1394:N1396))</f>
        <v>-</v>
      </c>
      <c r="R1394" s="74" t="str">
        <f t="normal">IF(Q1394="-","-",Q1394/M1394)</f>
        <v>-</v>
      </c>
      <c r="S1394" s="105">
        <v>92.43</v>
      </c>
      <c r="T1394" s="106">
        <f t="normal">AVERAGE(S1394:S1396)*10</f>
        <v>924.3</v>
      </c>
      <c r="U1394" s="105">
        <f t="normal">((LARGE(S1394:S1396,1))-(SMALL(S1394:S1396,1)))/(((LARGE(S1394:S1396,1))+(SMALL(S1394:S1396,1)))/2)*100</f>
        <v>0</v>
      </c>
      <c r="V1394" s="105">
        <f t="normal">100-Y1394</f>
        <v>89.18</v>
      </c>
      <c r="W1394" s="106">
        <f t="normal">AVERAGE(V1394:V1396)*10</f>
        <v>891.8</v>
      </c>
      <c r="X1394" s="105">
        <f t="normal">((LARGE(V1394:V1396,1))-(SMALL(V1394:V1396,1)))/(((LARGE(V1394:V1396,1))+(SMALL(V1394:V1396,1)))/2)*100</f>
        <v>0</v>
      </c>
      <c r="Y1394" s="105">
        <v>10.82</v>
      </c>
      <c r="Z1394" s="98" t="s">
        <v>34</v>
      </c>
      <c r="AA1394" s="123" t="str">
        <f t="normal">IF(Z1394="-","-",AVERAGE(Z1394:Z1396))</f>
        <v>-</v>
      </c>
      <c r="AB1394" s="106" t="s">
        <v>34</v>
      </c>
      <c r="AC1394" s="124" t="str">
        <f t="shared" ref="AC1394" si="501">IF(AB1394="-","-",AVERAGE(AB1394:AB1396))</f>
        <v>-</v>
      </c>
      <c r="AE1394" s="114">
        <v>461.622066629275</v>
      </c>
      <c r="AF1394" s="114" t="s">
        <v>34</v>
      </c>
      <c r="AG1394" s="135">
        <v>1</v>
      </c>
    </row>
    <row r="1395" spans="1:33">
      <c r="A1395" s="73"/>
      <c r="B1395" s="74" t="s">
        <v>728</v>
      </c>
      <c r="C1395" s="89"/>
      <c r="D1395" s="15"/>
      <c r="E1395" s="15"/>
      <c r="F1395" s="9"/>
      <c r="G1395" s="9"/>
      <c r="H1395" s="15"/>
      <c r="I1395" s="15"/>
      <c r="J1395" s="98">
        <f t="normal">IF(AE1395="-","-",(AE1395/AG1394)*$AI$1)</f>
        <v>496.70706399026</v>
      </c>
      <c r="K1395" s="98">
        <f t="normal">MIN(J1394:J1396)</f>
        <v>496.70706399026</v>
      </c>
      <c r="L1395" s="74"/>
      <c r="M1395" s="98"/>
      <c r="N1395" s="98" t="str">
        <f t="normal">IF(AF1395="-","-",(AF1395/AG1394)*$AI$1)</f>
        <v>-</v>
      </c>
      <c r="O1395" s="98">
        <f t="normal">MIN(N1394:N1396)</f>
        <v>0</v>
      </c>
      <c r="P1395" s="74"/>
      <c r="Q1395" s="98"/>
      <c r="R1395" s="74"/>
      <c r="S1395" s="105" t="s">
        <v>34</v>
      </c>
      <c r="T1395" s="106"/>
      <c r="U1395" s="105"/>
      <c r="V1395" s="105" t="s">
        <v>34</v>
      </c>
      <c r="W1395" s="106"/>
      <c r="X1395" s="105"/>
      <c r="Y1395" s="105" t="s">
        <v>34</v>
      </c>
      <c r="Z1395" s="98" t="s">
        <v>34</v>
      </c>
      <c r="AA1395" s="125"/>
      <c r="AB1395" s="106" t="s">
        <v>34</v>
      </c>
      <c r="AC1395" s="126"/>
      <c r="AE1395" s="114">
        <v>459.91394813913</v>
      </c>
      <c r="AF1395" s="114" t="s">
        <v>34</v>
      </c>
      <c r="AG1395" s="135"/>
    </row>
    <row r="1396" spans="1:33">
      <c r="A1396" s="73"/>
      <c r="B1396" s="74" t="s">
        <v>728</v>
      </c>
      <c r="C1396" s="91"/>
      <c r="D1396" s="18"/>
      <c r="E1396" s="18"/>
      <c r="F1396" s="9"/>
      <c r="G1396" s="9"/>
      <c r="H1396" s="18"/>
      <c r="I1396" s="18"/>
      <c r="J1396" s="98">
        <f t="normal">IF(AE1396="-","-",(AE1396/AG1394)*$AI$1)</f>
        <v>512.225768470156</v>
      </c>
      <c r="K1396" s="98"/>
      <c r="L1396" s="74"/>
      <c r="M1396" s="98"/>
      <c r="N1396" s="98" t="str">
        <f t="normal">IF(AF1396="-","-",(AF1396/AG1394)*$AI$1)</f>
        <v>-</v>
      </c>
      <c r="O1396" s="98"/>
      <c r="P1396" s="74"/>
      <c r="Q1396" s="98"/>
      <c r="R1396" s="74"/>
      <c r="S1396" s="105" t="s">
        <v>34</v>
      </c>
      <c r="T1396" s="106"/>
      <c r="U1396" s="105"/>
      <c r="V1396" s="105" t="s">
        <v>34</v>
      </c>
      <c r="W1396" s="106"/>
      <c r="X1396" s="105"/>
      <c r="Y1396" s="105" t="s">
        <v>34</v>
      </c>
      <c r="Z1396" s="98" t="s">
        <v>34</v>
      </c>
      <c r="AA1396" s="127"/>
      <c r="AB1396" s="106" t="s">
        <v>34</v>
      </c>
      <c r="AC1396" s="128"/>
      <c r="AE1396" s="114">
        <v>474.283118953848</v>
      </c>
      <c r="AF1396" s="114" t="s">
        <v>34</v>
      </c>
      <c r="AG1396" s="135"/>
    </row>
    <row r="1397" spans="1:33" ht="15" customHeight="1">
      <c r="A1397" s="73">
        <v>42282</v>
      </c>
      <c r="B1397" s="74" t="s">
        <v>729</v>
      </c>
      <c r="C1397" s="86" t="s">
        <v>715</v>
      </c>
      <c r="D1397" s="87" t="s">
        <v>335</v>
      </c>
      <c r="E1397" s="87" t="s">
        <v>266</v>
      </c>
      <c r="F1397" s="9" t="s">
        <v>267</v>
      </c>
      <c r="G1397" s="9" t="s">
        <v>719</v>
      </c>
      <c r="H1397" s="87" t="s">
        <v>34</v>
      </c>
      <c r="I1397" s="87" t="s">
        <v>717</v>
      </c>
      <c r="J1397" s="98">
        <f t="normal">IF(AE1397="-","-",(AE1397/AG1397)*$AI$1)</f>
        <v>553.223965946032</v>
      </c>
      <c r="K1397" s="98">
        <f t="normal">MAX(J1397:J1399)</f>
        <v>577.306607448581</v>
      </c>
      <c r="L1397" s="74">
        <f t="normal">IF(A1397=0,"",(K1397-K1398)/K1398)</f>
        <v>0.0625298258016711</v>
      </c>
      <c r="M1397" s="98">
        <f t="normal">IF(J1397="-","-",AVERAGE(J1397:J1399))</f>
        <v>557.954238859173</v>
      </c>
      <c r="N1397" s="98" t="str">
        <f t="normal">IF(AF1397="-","-",(AF1397/AG1397)*$AI$1)</f>
        <v>-</v>
      </c>
      <c r="O1397" s="98">
        <f t="normal">MAX(N1397:N1399)</f>
        <v>0</v>
      </c>
      <c r="P1397" s="74" t="e">
        <v>#DIV/0!</v>
      </c>
      <c r="Q1397" s="98" t="str">
        <f t="normal">IF(N1397="-","-",AVERAGE(N1397:N1399))</f>
        <v>-</v>
      </c>
      <c r="R1397" s="74" t="str">
        <f t="normal">IF(Q1397="-","-",Q1397/M1397)</f>
        <v>-</v>
      </c>
      <c r="S1397" s="105">
        <v>89.26</v>
      </c>
      <c r="T1397" s="106">
        <f t="normal">AVERAGE(S1397:S1399)*10</f>
        <v>892.6</v>
      </c>
      <c r="U1397" s="105">
        <f t="normal">((LARGE(S1397:S1399,1))-(SMALL(S1397:S1399,1)))/(((LARGE(S1397:S1399,1))+(SMALL(S1397:S1399,1)))/2)*100</f>
        <v>0</v>
      </c>
      <c r="V1397" s="105">
        <f t="normal">100-Y1397</f>
        <v>91.88</v>
      </c>
      <c r="W1397" s="106">
        <f t="normal">AVERAGE(V1397:V1399)*10</f>
        <v>918.8</v>
      </c>
      <c r="X1397" s="105">
        <f t="normal">((LARGE(V1397:V1399,1))-(SMALL(V1397:V1399,1)))/(((LARGE(V1397:V1399,1))+(SMALL(V1397:V1399,1)))/2)*100</f>
        <v>0</v>
      </c>
      <c r="Y1397" s="105">
        <v>8.12</v>
      </c>
      <c r="Z1397" s="98" t="s">
        <v>34</v>
      </c>
      <c r="AA1397" s="123" t="str">
        <f t="normal">IF(Z1397="-","-",AVERAGE(Z1397:Z1399))</f>
        <v>-</v>
      </c>
      <c r="AB1397" s="106" t="s">
        <v>34</v>
      </c>
      <c r="AC1397" s="124" t="str">
        <f t="shared" ref="AC1397" si="502">IF(AB1397="-","-",AVERAGE(AB1397:AB1399))</f>
        <v>-</v>
      </c>
      <c r="AE1397" s="114">
        <v>512.244412912993</v>
      </c>
      <c r="AF1397" s="114" t="s">
        <v>34</v>
      </c>
      <c r="AG1397" s="135">
        <v>1</v>
      </c>
    </row>
    <row r="1398" spans="1:33">
      <c r="A1398" s="73"/>
      <c r="B1398" s="74" t="s">
        <v>729</v>
      </c>
      <c r="C1398" s="89"/>
      <c r="D1398" s="15"/>
      <c r="E1398" s="15"/>
      <c r="F1398" s="9"/>
      <c r="G1398" s="9"/>
      <c r="H1398" s="15"/>
      <c r="I1398" s="15"/>
      <c r="J1398" s="98">
        <f t="normal">IF(AE1398="-","-",(AE1398/AG1397)*$AI$1)</f>
        <v>577.306607448581</v>
      </c>
      <c r="K1398" s="98">
        <f t="normal">MIN(J1397:J1399)</f>
        <v>543.332143182905</v>
      </c>
      <c r="L1398" s="74"/>
      <c r="M1398" s="98"/>
      <c r="N1398" s="98" t="str">
        <f t="normal">IF(AF1398="-","-",(AF1398/AG1397)*$AI$1)</f>
        <v>-</v>
      </c>
      <c r="O1398" s="98">
        <f t="normal">MIN(N1397:N1399)</f>
        <v>0</v>
      </c>
      <c r="P1398" s="74"/>
      <c r="Q1398" s="98"/>
      <c r="R1398" s="74"/>
      <c r="S1398" s="105" t="s">
        <v>34</v>
      </c>
      <c r="T1398" s="106"/>
      <c r="U1398" s="105"/>
      <c r="V1398" s="105" t="s">
        <v>34</v>
      </c>
      <c r="W1398" s="106"/>
      <c r="X1398" s="105"/>
      <c r="Y1398" s="105" t="s">
        <v>34</v>
      </c>
      <c r="Z1398" s="98" t="s">
        <v>34</v>
      </c>
      <c r="AA1398" s="125"/>
      <c r="AB1398" s="106" t="s">
        <v>34</v>
      </c>
      <c r="AC1398" s="126"/>
      <c r="AE1398" s="114">
        <v>534.543155044982</v>
      </c>
      <c r="AF1398" s="114" t="s">
        <v>34</v>
      </c>
      <c r="AG1398" s="135"/>
    </row>
    <row r="1399" spans="1:33">
      <c r="A1399" s="73"/>
      <c r="B1399" s="74" t="s">
        <v>729</v>
      </c>
      <c r="C1399" s="91"/>
      <c r="D1399" s="18"/>
      <c r="E1399" s="18"/>
      <c r="F1399" s="9"/>
      <c r="G1399" s="9"/>
      <c r="H1399" s="18"/>
      <c r="I1399" s="18"/>
      <c r="J1399" s="98">
        <f t="normal">IF(AE1399="-","-",(AE1399/AG1397)*$AI$1)</f>
        <v>543.332143182905</v>
      </c>
      <c r="K1399" s="98"/>
      <c r="L1399" s="74"/>
      <c r="M1399" s="98"/>
      <c r="N1399" s="98" t="str">
        <f t="normal">IF(AF1399="-","-",(AF1399/AG1397)*$AI$1)</f>
        <v>-</v>
      </c>
      <c r="O1399" s="98"/>
      <c r="P1399" s="74"/>
      <c r="Q1399" s="98"/>
      <c r="R1399" s="74"/>
      <c r="S1399" s="105" t="s">
        <v>34</v>
      </c>
      <c r="T1399" s="106"/>
      <c r="U1399" s="105"/>
      <c r="V1399" s="105" t="s">
        <v>34</v>
      </c>
      <c r="W1399" s="106"/>
      <c r="X1399" s="105"/>
      <c r="Y1399" s="105" t="s">
        <v>34</v>
      </c>
      <c r="Z1399" s="98" t="s">
        <v>34</v>
      </c>
      <c r="AA1399" s="127"/>
      <c r="AB1399" s="106" t="s">
        <v>34</v>
      </c>
      <c r="AC1399" s="128"/>
      <c r="AE1399" s="114">
        <v>503.085317761949</v>
      </c>
      <c r="AF1399" s="114" t="s">
        <v>34</v>
      </c>
      <c r="AG1399" s="135"/>
    </row>
    <row r="1400" spans="1:33" ht="15" customHeight="1">
      <c r="A1400" s="73">
        <v>42282</v>
      </c>
      <c r="B1400" s="74" t="s">
        <v>730</v>
      </c>
      <c r="C1400" s="86" t="s">
        <v>715</v>
      </c>
      <c r="D1400" s="87" t="s">
        <v>335</v>
      </c>
      <c r="E1400" s="87" t="s">
        <v>266</v>
      </c>
      <c r="F1400" s="9" t="s">
        <v>267</v>
      </c>
      <c r="G1400" s="9" t="s">
        <v>719</v>
      </c>
      <c r="H1400" s="87" t="s">
        <v>34</v>
      </c>
      <c r="I1400" s="87" t="s">
        <v>717</v>
      </c>
      <c r="J1400" s="98">
        <f t="normal">IF(AE1400="-","-",(AE1400/AG1400)*$AI$1)</f>
        <v>621.864978532002</v>
      </c>
      <c r="K1400" s="98">
        <f t="normal">MAX(J1400:J1402)</f>
        <v>623.773699020929</v>
      </c>
      <c r="L1400" s="74">
        <f t="normal">IF(A1400=0,"",(K1400-K1401)/K1401)</f>
        <v>0.0062078135452086</v>
      </c>
      <c r="M1400" s="98">
        <f t="normal">IF(J1400="-","-",AVERAGE(J1400:J1402))</f>
        <v>621.854665262105</v>
      </c>
      <c r="N1400" s="98" t="str">
        <f t="normal">IF(AF1400="-","-",(AF1400/AG1400)*$AI$1)</f>
        <v>-</v>
      </c>
      <c r="O1400" s="98">
        <f t="normal">MAX(N1400:N1402)</f>
        <v>0</v>
      </c>
      <c r="P1400" s="74" t="e">
        <v>#DIV/0!</v>
      </c>
      <c r="Q1400" s="98" t="str">
        <f t="normal">IF(N1400="-","-",AVERAGE(N1400:N1402))</f>
        <v>-</v>
      </c>
      <c r="R1400" s="74" t="str">
        <f t="normal">IF(Q1400="-","-",Q1400/M1400)</f>
        <v>-</v>
      </c>
      <c r="S1400" s="105">
        <v>90.63</v>
      </c>
      <c r="T1400" s="106">
        <f t="normal">AVERAGE(S1400:S1402)*10</f>
        <v>906.3</v>
      </c>
      <c r="U1400" s="105">
        <f t="normal">((LARGE(S1400:S1402,1))-(SMALL(S1400:S1402,1)))/(((LARGE(S1400:S1402,1))+(SMALL(S1400:S1402,1)))/2)*100</f>
        <v>0</v>
      </c>
      <c r="V1400" s="105">
        <f t="normal">100-Y1400</f>
        <v>92.23</v>
      </c>
      <c r="W1400" s="106">
        <f t="normal">AVERAGE(V1400:V1402)*10</f>
        <v>922.3</v>
      </c>
      <c r="X1400" s="105">
        <f t="normal">((LARGE(V1400:V1402,1))-(SMALL(V1400:V1402,1)))/(((LARGE(V1400:V1402,1))+(SMALL(V1400:V1402,1)))/2)*100</f>
        <v>0</v>
      </c>
      <c r="Y1400" s="105">
        <v>7.77</v>
      </c>
      <c r="Z1400" s="98" t="s">
        <v>34</v>
      </c>
      <c r="AA1400" s="123" t="str">
        <f t="normal">IF(Z1400="-","-",AVERAGE(Z1400:Z1402))</f>
        <v>-</v>
      </c>
      <c r="AB1400" s="106" t="s">
        <v>34</v>
      </c>
      <c r="AC1400" s="124" t="str">
        <f t="shared" ref="AC1400" si="503">IF(AB1400="-","-",AVERAGE(AB1400:AB1402))</f>
        <v>-</v>
      </c>
      <c r="AE1400" s="114">
        <v>575.80090604815</v>
      </c>
      <c r="AF1400" s="114" t="s">
        <v>34</v>
      </c>
      <c r="AG1400" s="135">
        <v>1</v>
      </c>
    </row>
    <row r="1401" spans="1:33">
      <c r="A1401" s="73"/>
      <c r="B1401" s="74" t="s">
        <v>730</v>
      </c>
      <c r="C1401" s="89"/>
      <c r="D1401" s="15"/>
      <c r="E1401" s="15"/>
      <c r="F1401" s="9"/>
      <c r="G1401" s="9"/>
      <c r="H1401" s="15"/>
      <c r="I1401" s="15"/>
      <c r="J1401" s="98">
        <f t="normal">IF(AE1401="-","-",(AE1401/AG1400)*$AI$1)</f>
        <v>619.925318233383</v>
      </c>
      <c r="K1401" s="98">
        <f t="normal">MIN(J1400:J1402)</f>
        <v>619.925318233383</v>
      </c>
      <c r="L1401" s="74"/>
      <c r="M1401" s="98"/>
      <c r="N1401" s="98" t="str">
        <f t="normal">IF(AF1401="-","-",(AF1401/AG1400)*$AI$1)</f>
        <v>-</v>
      </c>
      <c r="O1401" s="98">
        <f t="normal">MIN(N1400:N1402)</f>
        <v>0</v>
      </c>
      <c r="P1401" s="74"/>
      <c r="Q1401" s="98"/>
      <c r="R1401" s="74"/>
      <c r="S1401" s="105" t="s">
        <v>34</v>
      </c>
      <c r="T1401" s="106"/>
      <c r="U1401" s="105"/>
      <c r="V1401" s="105" t="s">
        <v>34</v>
      </c>
      <c r="W1401" s="106"/>
      <c r="X1401" s="105"/>
      <c r="Y1401" s="105" t="s">
        <v>34</v>
      </c>
      <c r="Z1401" s="98" t="s">
        <v>34</v>
      </c>
      <c r="AA1401" s="125"/>
      <c r="AB1401" s="106" t="s">
        <v>34</v>
      </c>
      <c r="AC1401" s="126"/>
      <c r="AE1401" s="114">
        <v>574.004924290169</v>
      </c>
      <c r="AF1401" s="114" t="s">
        <v>34</v>
      </c>
      <c r="AG1401" s="135"/>
    </row>
    <row r="1402" spans="1:33">
      <c r="A1402" s="73"/>
      <c r="B1402" s="74" t="s">
        <v>730</v>
      </c>
      <c r="C1402" s="91"/>
      <c r="D1402" s="18"/>
      <c r="E1402" s="18"/>
      <c r="F1402" s="9"/>
      <c r="G1402" s="9"/>
      <c r="H1402" s="18"/>
      <c r="I1402" s="18"/>
      <c r="J1402" s="98">
        <f t="normal">IF(AE1402="-","-",(AE1402/AG1400)*$AI$1)</f>
        <v>623.773699020929</v>
      </c>
      <c r="K1402" s="98"/>
      <c r="L1402" s="74"/>
      <c r="M1402" s="98"/>
      <c r="N1402" s="98" t="str">
        <f t="normal">IF(AF1402="-","-",(AF1402/AG1400)*$AI$1)</f>
        <v>-</v>
      </c>
      <c r="O1402" s="98"/>
      <c r="P1402" s="74"/>
      <c r="Q1402" s="98"/>
      <c r="R1402" s="74"/>
      <c r="S1402" s="105" t="s">
        <v>34</v>
      </c>
      <c r="T1402" s="106"/>
      <c r="U1402" s="105"/>
      <c r="V1402" s="105" t="s">
        <v>34</v>
      </c>
      <c r="W1402" s="106"/>
      <c r="X1402" s="105"/>
      <c r="Y1402" s="105" t="s">
        <v>34</v>
      </c>
      <c r="Z1402" s="98" t="s">
        <v>34</v>
      </c>
      <c r="AA1402" s="127"/>
      <c r="AB1402" s="106" t="s">
        <v>34</v>
      </c>
      <c r="AC1402" s="128"/>
      <c r="AE1402" s="114">
        <v>577.568239834194</v>
      </c>
      <c r="AF1402" s="114" t="s">
        <v>34</v>
      </c>
      <c r="AG1402" s="135"/>
    </row>
    <row r="1403" spans="1:33" ht="15" customHeight="1">
      <c r="A1403" s="70">
        <v>42282</v>
      </c>
      <c r="B1403" s="71" t="s">
        <v>731</v>
      </c>
      <c r="C1403" s="80" t="s">
        <v>732</v>
      </c>
      <c r="D1403" s="12" t="s">
        <v>473</v>
      </c>
      <c r="E1403" s="12" t="s">
        <v>733</v>
      </c>
      <c r="F1403" s="6" t="s">
        <v>734</v>
      </c>
      <c r="G1403" s="12" t="s">
        <v>735</v>
      </c>
      <c r="H1403" s="12" t="s">
        <v>34</v>
      </c>
      <c r="I1403" s="6" t="s">
        <v>736</v>
      </c>
      <c r="J1403" s="97">
        <f t="normal">IF(AE1403="-","-",(AE1403/AG1403)*$AI$1)</f>
        <v>548.375259404066</v>
      </c>
      <c r="K1403" s="97">
        <f t="normal">MAX(J1403:J1405)</f>
        <v>551.411294132633</v>
      </c>
      <c r="L1403" s="71">
        <f t="normal">IF(A1403=0,"",(K1403-K1404)/K1404)</f>
        <v>0.0667168735260813</v>
      </c>
      <c r="M1403" s="97">
        <f t="normal">IF(J1403="-","-",AVERAGE(J1403:J1405))</f>
        <v>538.903436912512</v>
      </c>
      <c r="N1403" s="97" t="str">
        <f t="normal">IF(AF1403="-","-",(AF1403/AG1403)*$AI$1)</f>
        <v>-</v>
      </c>
      <c r="O1403" s="97">
        <f t="normal">MAX(N1403:N1405)</f>
        <v>0</v>
      </c>
      <c r="P1403" s="71" t="e">
        <v>#DIV/0!</v>
      </c>
      <c r="Q1403" s="97" t="str">
        <f t="normal">IF(N1403="-","-",AVERAGE(N1403:N1405))</f>
        <v>-</v>
      </c>
      <c r="R1403" s="71" t="str">
        <f t="normal">IF(Q1403="-","-",Q1403/M1403)</f>
        <v>-</v>
      </c>
      <c r="S1403" s="103">
        <v>89.6802296802295</v>
      </c>
      <c r="T1403" s="104">
        <f t="normal">AVERAGE(S1403:S1405)*10</f>
        <v>896.36281205914</v>
      </c>
      <c r="U1403" s="103">
        <f t="normal">((LARGE(S1403:S1405,1))-(SMALL(S1403:S1405,1)))/(((LARGE(S1403:S1405,1))+(SMALL(S1403:S1405,1)))/2)*100</f>
        <v>0.119577575832451</v>
      </c>
      <c r="V1403" s="103">
        <f t="shared" ref="V1403:V1411" si="504">100-Y1403</f>
        <v>99.0616651579717</v>
      </c>
      <c r="W1403" s="104">
        <f t="normal">AVERAGE(V1403:V1405)*10</f>
        <v>990.478360617225</v>
      </c>
      <c r="X1403" s="103">
        <f t="normal">((LARGE(V1403:V1405,1))-(SMALL(V1403:V1405,1)))/(((LARGE(V1403:V1405,1))+(SMALL(V1403:V1405,1)))/2)*100</f>
        <v>0.0254826830705322</v>
      </c>
      <c r="Y1403" s="103">
        <v>0.938334842028345</v>
      </c>
      <c r="Z1403" s="97" t="s">
        <v>34</v>
      </c>
      <c r="AA1403" s="23" t="str">
        <f t="normal">IF(Z1403="-","-",AVERAGE(Z1403:Z1405))</f>
        <v>-</v>
      </c>
      <c r="AB1403" s="104" t="s">
        <v>34</v>
      </c>
      <c r="AC1403" s="24" t="str">
        <f t="shared" ref="AC1403" si="505">IF(AB1403="-","-",AVERAGE(AB1403:AB1405))</f>
        <v>-</v>
      </c>
      <c r="AE1403" s="114">
        <v>507.75486981858</v>
      </c>
      <c r="AF1403" s="114" t="s">
        <v>34</v>
      </c>
      <c r="AG1403" s="135">
        <v>1</v>
      </c>
    </row>
    <row r="1404" spans="1:33">
      <c r="A1404" s="70"/>
      <c r="B1404" s="71" t="s">
        <v>731</v>
      </c>
      <c r="C1404" s="82"/>
      <c r="D1404" s="14"/>
      <c r="E1404" s="14"/>
      <c r="F1404" s="6"/>
      <c r="G1404" s="14"/>
      <c r="H1404" s="14"/>
      <c r="I1404" s="6"/>
      <c r="J1404" s="97">
        <f t="normal">IF(AE1404="-","-",(AE1404/AG1403)*$AI$1)</f>
        <v>551.411294132633</v>
      </c>
      <c r="K1404" s="97">
        <f t="normal">MIN(J1403:J1405)</f>
        <v>516.923757200838</v>
      </c>
      <c r="L1404" s="71"/>
      <c r="M1404" s="97"/>
      <c r="N1404" s="97" t="str">
        <f t="normal">IF(AF1404="-","-",(AF1404/AG1403)*$AI$1)</f>
        <v>-</v>
      </c>
      <c r="O1404" s="97">
        <f t="normal">MIN(N1403:N1405)</f>
        <v>0</v>
      </c>
      <c r="P1404" s="71"/>
      <c r="Q1404" s="97"/>
      <c r="R1404" s="71"/>
      <c r="S1404" s="103">
        <v>89.6555576242785</v>
      </c>
      <c r="T1404" s="104"/>
      <c r="U1404" s="103"/>
      <c r="V1404" s="103">
        <f t="shared" si="504"/>
        <v>99.0364248037548</v>
      </c>
      <c r="W1404" s="104"/>
      <c r="X1404" s="103"/>
      <c r="Y1404" s="103">
        <v>0.9635751962452</v>
      </c>
      <c r="Z1404" s="97" t="s">
        <v>34</v>
      </c>
      <c r="AA1404" s="23"/>
      <c r="AB1404" s="104" t="s">
        <v>34</v>
      </c>
      <c r="AC1404" s="24"/>
      <c r="AE1404" s="114">
        <v>510.566013085771</v>
      </c>
      <c r="AF1404" s="114" t="s">
        <v>34</v>
      </c>
      <c r="AG1404" s="135"/>
    </row>
    <row r="1405" spans="1:33">
      <c r="A1405" s="70"/>
      <c r="B1405" s="71" t="s">
        <v>731</v>
      </c>
      <c r="C1405" s="84"/>
      <c r="D1405" s="17"/>
      <c r="E1405" s="17"/>
      <c r="F1405" s="6"/>
      <c r="G1405" s="17"/>
      <c r="H1405" s="17"/>
      <c r="I1405" s="6"/>
      <c r="J1405" s="97">
        <f t="normal">IF(AE1405="-","-",(AE1405/AG1403)*$AI$1)</f>
        <v>516.923757200838</v>
      </c>
      <c r="K1405" s="97"/>
      <c r="L1405" s="71"/>
      <c r="M1405" s="97"/>
      <c r="N1405" s="97" t="str">
        <f t="normal">IF(AF1405="-","-",(AF1405/AG1403)*$AI$1)</f>
        <v>-</v>
      </c>
      <c r="O1405" s="97"/>
      <c r="P1405" s="71"/>
      <c r="Q1405" s="97"/>
      <c r="R1405" s="71"/>
      <c r="S1405" s="103">
        <v>89.573056313234</v>
      </c>
      <c r="T1405" s="104"/>
      <c r="U1405" s="103"/>
      <c r="V1405" s="103">
        <f t="shared" si="504"/>
        <v>99.0454182234412</v>
      </c>
      <c r="W1405" s="104"/>
      <c r="X1405" s="103"/>
      <c r="Y1405" s="103">
        <v>0.95458177655883</v>
      </c>
      <c r="Z1405" s="97" t="s">
        <v>34</v>
      </c>
      <c r="AA1405" s="23"/>
      <c r="AB1405" s="104" t="s">
        <v>34</v>
      </c>
      <c r="AC1405" s="24"/>
      <c r="AE1405" s="114">
        <v>478.633108519294</v>
      </c>
      <c r="AF1405" s="114" t="s">
        <v>34</v>
      </c>
      <c r="AG1405" s="135"/>
    </row>
    <row r="1406" spans="1:33" ht="15" customHeight="1">
      <c r="A1406" s="70">
        <v>42282</v>
      </c>
      <c r="B1406" s="71" t="s">
        <v>737</v>
      </c>
      <c r="C1406" s="80" t="s">
        <v>732</v>
      </c>
      <c r="D1406" s="12" t="s">
        <v>335</v>
      </c>
      <c r="E1406" s="12" t="s">
        <v>460</v>
      </c>
      <c r="F1406" s="6" t="s">
        <v>475</v>
      </c>
      <c r="G1406" s="6" t="s">
        <v>262</v>
      </c>
      <c r="H1406" s="12" t="s">
        <v>34</v>
      </c>
      <c r="I1406" s="6" t="s">
        <v>738</v>
      </c>
      <c r="J1406" s="97">
        <f t="normal">IF(AE1406="-","-",(AE1406/AG1406)*$AI$1)</f>
        <v>308.661188828904</v>
      </c>
      <c r="K1406" s="97">
        <f t="normal">MAX(J1406:J1408)</f>
        <v>316.491735373595</v>
      </c>
      <c r="L1406" s="71">
        <f t="normal">IF(A1406=0,"",(K1406-K1407)/K1407)</f>
        <v>0.0665512705892006</v>
      </c>
      <c r="M1406" s="97">
        <f t="normal">IF(J1406="-","-",AVERAGE(J1406:J1408))</f>
        <v>307.298676306217</v>
      </c>
      <c r="N1406" s="97" t="str">
        <f t="normal">IF(AF1406="-","-",(AF1406/AG1406)*$AI$1)</f>
        <v>-</v>
      </c>
      <c r="O1406" s="97">
        <f t="normal">MAX(N1406:N1408)</f>
        <v>0</v>
      </c>
      <c r="P1406" s="71" t="e">
        <v>#DIV/0!</v>
      </c>
      <c r="Q1406" s="97" t="str">
        <f t="normal">IF(N1406="-","-",AVERAGE(N1406:N1408))</f>
        <v>-</v>
      </c>
      <c r="R1406" s="71" t="str">
        <f t="normal">IF(Q1406="-","-",Q1406/M1406)</f>
        <v>-</v>
      </c>
      <c r="S1406" s="103">
        <v>89.6375194554354</v>
      </c>
      <c r="T1406" s="104">
        <f t="normal">AVERAGE(S1406:S1408)*10</f>
        <v>896.459116657072</v>
      </c>
      <c r="U1406" s="103">
        <f t="normal">((LARGE(S1406:S1408,1))-(SMALL(S1406:S1408,1)))/(((LARGE(S1406:S1408,1))+(SMALL(S1406:S1408,1)))/2)*100</f>
        <v>0.0483027117930319</v>
      </c>
      <c r="V1406" s="103">
        <f t="shared" si="504"/>
        <v>68.9776364511203</v>
      </c>
      <c r="W1406" s="104">
        <f t="normal">AVERAGE(V1406:V1408)*10</f>
        <v>688.471287039397</v>
      </c>
      <c r="X1406" s="103">
        <f t="normal">((LARGE(V1406:V1408,1))-(SMALL(V1406:V1408,1)))/(((LARGE(V1406:V1408,1))+(SMALL(V1406:V1408,1)))/2)*100</f>
        <v>0.501396339454717</v>
      </c>
      <c r="Y1406" s="103">
        <v>31.0223635488797</v>
      </c>
      <c r="Z1406" s="97" t="s">
        <v>34</v>
      </c>
      <c r="AA1406" s="23" t="str">
        <f t="normal">IF(Z1406="-","-",AVERAGE(Z1406:Z1408))</f>
        <v>-</v>
      </c>
      <c r="AB1406" s="104" t="s">
        <v>34</v>
      </c>
      <c r="AC1406" s="24" t="str">
        <f t="shared" ref="AC1406" si="506">IF(AB1406="-","-",AVERAGE(AB1406:AB1408))</f>
        <v>-</v>
      </c>
      <c r="AE1406" s="114">
        <v>285.7973970638</v>
      </c>
      <c r="AF1406" s="114" t="s">
        <v>34</v>
      </c>
      <c r="AG1406" s="135">
        <v>1</v>
      </c>
    </row>
    <row r="1407" spans="1:33">
      <c r="A1407" s="70"/>
      <c r="B1407" s="71" t="s">
        <v>737</v>
      </c>
      <c r="C1407" s="82"/>
      <c r="D1407" s="14"/>
      <c r="E1407" s="14"/>
      <c r="F1407" s="6"/>
      <c r="G1407" s="6"/>
      <c r="H1407" s="14"/>
      <c r="I1407" s="6"/>
      <c r="J1407" s="97">
        <f t="normal">IF(AE1407="-","-",(AE1407/AG1406)*$AI$1)</f>
        <v>316.491735373595</v>
      </c>
      <c r="K1407" s="97">
        <f t="normal">MIN(J1406:J1408)</f>
        <v>296.743104716151</v>
      </c>
      <c r="L1407" s="71"/>
      <c r="M1407" s="97"/>
      <c r="N1407" s="97" t="str">
        <f t="normal">IF(AF1407="-","-",(AF1407/AG1406)*$AI$1)</f>
        <v>-</v>
      </c>
      <c r="O1407" s="97">
        <f t="normal">MIN(N1406:N1408)</f>
        <v>0</v>
      </c>
      <c r="P1407" s="71"/>
      <c r="Q1407" s="97"/>
      <c r="R1407" s="71"/>
      <c r="S1407" s="103">
        <v>89.6717594874324</v>
      </c>
      <c r="T1407" s="104"/>
      <c r="U1407" s="103"/>
      <c r="V1407" s="103">
        <f t="shared" si="504"/>
        <v>68.9310996790221</v>
      </c>
      <c r="W1407" s="104"/>
      <c r="X1407" s="103"/>
      <c r="Y1407" s="103">
        <v>31.0689003209779</v>
      </c>
      <c r="Z1407" s="97" t="s">
        <v>34</v>
      </c>
      <c r="AA1407" s="23"/>
      <c r="AB1407" s="104" t="s">
        <v>34</v>
      </c>
      <c r="AC1407" s="24"/>
      <c r="AE1407" s="114">
        <v>293.047903123699</v>
      </c>
      <c r="AF1407" s="114" t="s">
        <v>34</v>
      </c>
      <c r="AG1407" s="135"/>
    </row>
    <row r="1408" spans="1:33">
      <c r="A1408" s="70"/>
      <c r="B1408" s="71" t="s">
        <v>737</v>
      </c>
      <c r="C1408" s="84"/>
      <c r="D1408" s="17"/>
      <c r="E1408" s="17"/>
      <c r="F1408" s="6"/>
      <c r="G1408" s="6"/>
      <c r="H1408" s="17"/>
      <c r="I1408" s="6"/>
      <c r="J1408" s="97">
        <f t="normal">IF(AE1408="-","-",(AE1408/AG1406)*$AI$1)</f>
        <v>296.743104716151</v>
      </c>
      <c r="K1408" s="97"/>
      <c r="L1408" s="71"/>
      <c r="M1408" s="97"/>
      <c r="N1408" s="97" t="str">
        <f t="normal">IF(AF1408="-","-",(AF1408/AG1406)*$AI$1)</f>
        <v>-</v>
      </c>
      <c r="O1408" s="97"/>
      <c r="P1408" s="71"/>
      <c r="Q1408" s="97"/>
      <c r="R1408" s="71"/>
      <c r="S1408" s="103">
        <v>89.6284560542537</v>
      </c>
      <c r="T1408" s="104"/>
      <c r="U1408" s="103"/>
      <c r="V1408" s="103">
        <f t="shared" si="504"/>
        <v>68.6326499816767</v>
      </c>
      <c r="W1408" s="104"/>
      <c r="X1408" s="103"/>
      <c r="Y1408" s="103">
        <v>31.3673500183233</v>
      </c>
      <c r="Z1408" s="97" t="s">
        <v>34</v>
      </c>
      <c r="AA1408" s="23"/>
      <c r="AB1408" s="104" t="s">
        <v>34</v>
      </c>
      <c r="AC1408" s="24"/>
      <c r="AE1408" s="114">
        <v>274.762133996436</v>
      </c>
      <c r="AF1408" s="114" t="s">
        <v>34</v>
      </c>
      <c r="AG1408" s="135"/>
    </row>
    <row r="1409" spans="1:33" s="44" customFormat="1" ht="15" customHeight="1">
      <c r="A1409" s="60">
        <v>42100</v>
      </c>
      <c r="B1409" s="61" t="s">
        <v>739</v>
      </c>
      <c r="C1409" s="62" t="s">
        <v>29</v>
      </c>
      <c r="D1409" s="63" t="s">
        <v>30</v>
      </c>
      <c r="E1409" s="63" t="s">
        <v>31</v>
      </c>
      <c r="F1409" s="63" t="s">
        <v>32</v>
      </c>
      <c r="G1409" s="63" t="s">
        <v>33</v>
      </c>
      <c r="H1409" s="63" t="s">
        <v>34</v>
      </c>
      <c r="I1409" s="63" t="s">
        <v>740</v>
      </c>
      <c r="J1409" s="94">
        <f t="normal">IF(AE1409="-","-",(AE1409/AG1409)*$AI$1)</f>
        <v>78.7536</v>
      </c>
      <c r="K1409" s="94">
        <f t="normal">MAX(J1409:J1411)</f>
        <v>83.1924</v>
      </c>
      <c r="L1409" s="61">
        <f t="normal">IF(A1409=0,"",(K1409-K1410)/K1410)</f>
        <v>0.0563631376851344</v>
      </c>
      <c r="M1409" s="94">
        <f t="normal">IF(J1409="-","-",AVERAGE(J1409:J1411))</f>
        <v>81.2268</v>
      </c>
      <c r="N1409" s="94" t="str">
        <f t="normal">IF(AF1409="-","-",(AF1409/AG1409)*$AI$1)</f>
        <v>-</v>
      </c>
      <c r="O1409" s="94">
        <f t="normal">MAX(N1409:N1411)</f>
        <v>0</v>
      </c>
      <c r="P1409" s="61" t="e">
        <v>#DIV/0!</v>
      </c>
      <c r="Q1409" s="94" t="str">
        <f t="normal">IF(N1409="-","-",AVERAGE(N1409:N1411))</f>
        <v>-</v>
      </c>
      <c r="R1409" s="61" t="str">
        <f t="normal">IF(Q1409="-","-",Q1409/M1409)</f>
        <v>-</v>
      </c>
      <c r="S1409" s="101">
        <v>3.27</v>
      </c>
      <c r="T1409" s="102">
        <f t="normal">AVERAGE(S1409:S1411)*10</f>
        <v>32.9</v>
      </c>
      <c r="U1409" s="101">
        <f t="normal">((LARGE(S1409:S1411,1))-(SMALL(S1409:S1411,1)))/(((LARGE(S1409:S1411,1))+(SMALL(S1409:S1411,1)))/2)*100</f>
        <v>0.913242009132414</v>
      </c>
      <c r="V1409" s="101">
        <f t="shared" si="504"/>
        <v>67.07</v>
      </c>
      <c r="W1409" s="102">
        <f t="normal">AVERAGE(V1409:V1411)*10</f>
        <v>673.033333333333</v>
      </c>
      <c r="X1409" s="101">
        <f t="normal">((LARGE(V1409:V1411,1))-(SMALL(V1409:V1411,1)))/(((LARGE(V1409:V1411,1))+(SMALL(V1409:V1411,1)))/2)*100</f>
        <v>0.579796327956612</v>
      </c>
      <c r="Y1409" s="101">
        <v>32.93</v>
      </c>
      <c r="Z1409" s="94" t="s">
        <v>34</v>
      </c>
      <c r="AA1409" s="111" t="str">
        <f t="normal">IF(Z1409="-","-",AVERAGE(Z1409:Z1411))</f>
        <v>-</v>
      </c>
      <c r="AB1409" s="102" t="s">
        <v>34</v>
      </c>
      <c r="AC1409" s="112" t="str">
        <f t="shared" ref="AC1409" si="507">IF(AB1409="-","-",AVERAGE(AB1409:AB1411))</f>
        <v>-</v>
      </c>
      <c r="AD1409" s="113"/>
      <c r="AE1409" s="94">
        <v>72.92</v>
      </c>
      <c r="AF1409" s="94" t="s">
        <v>34</v>
      </c>
      <c r="AG1409" s="134">
        <v>1</v>
      </c>
    </row>
    <row r="1410" spans="1:33" s="44" customFormat="1" customHeight="0">
      <c r="A1410" s="60"/>
      <c r="B1410" s="61" t="s">
        <v>739</v>
      </c>
      <c r="C1410" s="62"/>
      <c r="D1410" s="63"/>
      <c r="E1410" s="63"/>
      <c r="F1410" s="63"/>
      <c r="G1410" s="63"/>
      <c r="H1410" s="63"/>
      <c r="I1410" s="63"/>
      <c r="J1410" s="94">
        <f t="normal">IF(AE1410="-","-",(AE1410/AG1409)*$AI$1)</f>
        <v>83.1924</v>
      </c>
      <c r="K1410" s="94">
        <f t="normal">MIN(J1409:J1411)</f>
        <v>78.7536</v>
      </c>
      <c r="L1410" s="61"/>
      <c r="M1410" s="94"/>
      <c r="N1410" s="94" t="str">
        <f t="normal">IF(AF1410="-","-",(AF1410/AG1409)*$AI$1)</f>
        <v>-</v>
      </c>
      <c r="O1410" s="94">
        <f t="normal">MIN(N1409:N1411)</f>
        <v>0</v>
      </c>
      <c r="P1410" s="61"/>
      <c r="Q1410" s="94"/>
      <c r="R1410" s="61"/>
      <c r="S1410" s="101">
        <v>3.3</v>
      </c>
      <c r="T1410" s="102"/>
      <c r="U1410" s="101"/>
      <c r="V1410" s="101">
        <f t="shared" si="504"/>
        <v>67.38</v>
      </c>
      <c r="W1410" s="102"/>
      <c r="X1410" s="101"/>
      <c r="Y1410" s="101">
        <v>32.62</v>
      </c>
      <c r="Z1410" s="94" t="s">
        <v>34</v>
      </c>
      <c r="AA1410" s="111"/>
      <c r="AB1410" s="102" t="s">
        <v>34</v>
      </c>
      <c r="AC1410" s="112"/>
      <c r="AD1410" s="113"/>
      <c r="AE1410" s="94">
        <v>77.03</v>
      </c>
      <c r="AF1410" s="94" t="s">
        <v>34</v>
      </c>
      <c r="AG1410" s="134"/>
    </row>
    <row r="1411" spans="1:33" s="44" customFormat="1" customHeight="0">
      <c r="A1411" s="60"/>
      <c r="B1411" s="61" t="s">
        <v>739</v>
      </c>
      <c r="C1411" s="62"/>
      <c r="D1411" s="63"/>
      <c r="E1411" s="63"/>
      <c r="F1411" s="63"/>
      <c r="G1411" s="63"/>
      <c r="H1411" s="63"/>
      <c r="I1411" s="63"/>
      <c r="J1411" s="94">
        <f t="normal">IF(AE1411="-","-",(AE1411/AG1409)*$AI$1)</f>
        <v>81.7344</v>
      </c>
      <c r="K1411" s="94"/>
      <c r="L1411" s="61"/>
      <c r="M1411" s="94"/>
      <c r="N1411" s="94" t="str">
        <f t="normal">IF(AF1411="-","-",(AF1411/AG1409)*$AI$1)</f>
        <v>-</v>
      </c>
      <c r="O1411" s="94"/>
      <c r="P1411" s="61"/>
      <c r="Q1411" s="94"/>
      <c r="R1411" s="61"/>
      <c r="S1411" s="101">
        <v>3.3</v>
      </c>
      <c r="T1411" s="102"/>
      <c r="U1411" s="101"/>
      <c r="V1411" s="101">
        <f t="shared" si="504"/>
        <v>67.46</v>
      </c>
      <c r="W1411" s="102"/>
      <c r="X1411" s="101"/>
      <c r="Y1411" s="101">
        <v>32.54</v>
      </c>
      <c r="Z1411" s="94" t="s">
        <v>34</v>
      </c>
      <c r="AA1411" s="111"/>
      <c r="AB1411" s="102" t="s">
        <v>34</v>
      </c>
      <c r="AC1411" s="112"/>
      <c r="AD1411" s="113"/>
      <c r="AE1411" s="94">
        <v>75.68</v>
      </c>
      <c r="AF1411" s="94" t="s">
        <v>34</v>
      </c>
      <c r="AG1411" s="134"/>
    </row>
    <row r="1412" spans="1:33" s="44" customFormat="1" ht="15" customHeight="1">
      <c r="A1412" s="60">
        <v>42100</v>
      </c>
      <c r="B1412" s="61" t="s">
        <v>741</v>
      </c>
      <c r="C1412" s="62" t="s">
        <v>29</v>
      </c>
      <c r="D1412" s="63" t="s">
        <v>30</v>
      </c>
      <c r="E1412" s="63" t="s">
        <v>31</v>
      </c>
      <c r="F1412" s="63" t="s">
        <v>37</v>
      </c>
      <c r="G1412" s="63" t="s">
        <v>140</v>
      </c>
      <c r="H1412" s="63" t="s">
        <v>34</v>
      </c>
      <c r="I1412" s="63" t="s">
        <v>34</v>
      </c>
      <c r="J1412" s="94">
        <f t="normal">IF(AE1412="-","-",(AE1412/AG1412)*$AI$1)</f>
        <v>671.387864506862</v>
      </c>
      <c r="K1412" s="94">
        <f t="normal">MAX(J1412:J1414)</f>
        <v>673.887106282975</v>
      </c>
      <c r="L1412" s="61">
        <f t="normal">IF(A1412=0,"",(K1412-K1413)/K1413)</f>
        <v>0.0133764453702037</v>
      </c>
      <c r="M1412" s="94">
        <f t="normal">IF(J1412="-","-",AVERAGE(J1412:J1414))</f>
        <v>670.088949845048</v>
      </c>
      <c r="N1412" s="94">
        <f t="normal">IF(AF1412="-","-",(AF1412/AG1412)*$AI$1)</f>
        <v>393.963500083331</v>
      </c>
      <c r="O1412" s="94">
        <f t="normal">MAX(N1412:N1414)</f>
        <v>403.264148226661</v>
      </c>
      <c r="P1412" s="61">
        <f t="normal">IF(A1412=0,"",(O1412-O1413)/O1413)</f>
        <v>0.0381157268510865</v>
      </c>
      <c r="Q1412" s="94">
        <f t="normal">IF(N1412="-","-",AVERAGE(N1412:N1414))</f>
        <v>395.228481751706</v>
      </c>
      <c r="R1412" s="61">
        <f t="normal">IF(Q1412="-","-",Q1412/M1412)</f>
        <v>0.58981495194496</v>
      </c>
      <c r="S1412" s="101">
        <v>99.91</v>
      </c>
      <c r="T1412" s="102">
        <f t="normal">AVERAGE(S1412:S1414)*10</f>
        <v>999.1</v>
      </c>
      <c r="U1412" s="101">
        <f t="normal">((LARGE(S1412:S1414,1))-(SMALL(S1412:S1414,1)))/(((LARGE(S1412:S1414,1))+(SMALL(S1412:S1414,1)))/2)*100</f>
        <v>0</v>
      </c>
      <c r="V1412" s="101">
        <v>99.9</v>
      </c>
      <c r="W1412" s="102">
        <f t="normal">AVERAGE(V1412:V1414)*10</f>
        <v>999</v>
      </c>
      <c r="X1412" s="101">
        <f t="normal">((LARGE(V1412:V1414,1))-(SMALL(V1412:V1414,1)))/(((LARGE(V1412:V1414,1))+(SMALL(V1412:V1414,1)))/2)*100</f>
        <v>0</v>
      </c>
      <c r="Y1412" s="101">
        <v>0.01</v>
      </c>
      <c r="Z1412" s="94" t="s">
        <v>34</v>
      </c>
      <c r="AA1412" s="111" t="str">
        <f t="normal">IF(Z1412="-","-",AVERAGE(Z1412:Z1414))</f>
        <v>-</v>
      </c>
      <c r="AB1412" s="102" t="s">
        <v>34</v>
      </c>
      <c r="AC1412" s="112" t="str">
        <f t="shared" ref="AC1412" si="508">IF(AB1412="-","-",AVERAGE(AB1412:AB1414))</f>
        <v>-</v>
      </c>
      <c r="AD1412" s="113"/>
      <c r="AE1412" s="94">
        <v>621.655430098946</v>
      </c>
      <c r="AF1412" s="94">
        <v>364.781018595677</v>
      </c>
      <c r="AG1412" s="134">
        <v>1</v>
      </c>
    </row>
    <row r="1413" spans="1:33" s="44" customFormat="1" customHeight="0">
      <c r="A1413" s="60"/>
      <c r="B1413" s="61" t="s">
        <v>741</v>
      </c>
      <c r="C1413" s="62"/>
      <c r="D1413" s="63"/>
      <c r="E1413" s="63"/>
      <c r="F1413" s="63"/>
      <c r="G1413" s="63"/>
      <c r="H1413" s="63"/>
      <c r="I1413" s="63"/>
      <c r="J1413" s="94">
        <f t="normal">IF(AE1413="-","-",(AE1413/AG1412)*$AI$1)</f>
        <v>673.887106282975</v>
      </c>
      <c r="K1413" s="94">
        <f t="normal">MIN(J1412:J1414)</f>
        <v>664.991878745309</v>
      </c>
      <c r="L1413" s="61"/>
      <c r="M1413" s="94"/>
      <c r="N1413" s="94">
        <f t="normal">IF(AF1413="-","-",(AF1413/AG1412)*$AI$1)</f>
        <v>403.264148226661</v>
      </c>
      <c r="O1413" s="94">
        <f t="normal">MIN(N1412:N1414)</f>
        <v>388.457796945126</v>
      </c>
      <c r="P1413" s="61"/>
      <c r="Q1413" s="94"/>
      <c r="R1413" s="61"/>
      <c r="S1413" s="101">
        <v>99.91</v>
      </c>
      <c r="T1413" s="102"/>
      <c r="U1413" s="101"/>
      <c r="V1413" s="101">
        <v>99.9</v>
      </c>
      <c r="W1413" s="102"/>
      <c r="X1413" s="101"/>
      <c r="Y1413" s="101">
        <v>0.01</v>
      </c>
      <c r="Z1413" s="94" t="s">
        <v>34</v>
      </c>
      <c r="AA1413" s="111"/>
      <c r="AB1413" s="102" t="s">
        <v>34</v>
      </c>
      <c r="AC1413" s="112"/>
      <c r="AD1413" s="113"/>
      <c r="AE1413" s="94">
        <v>623.969542854606</v>
      </c>
      <c r="AF1413" s="94">
        <v>373.392729839501</v>
      </c>
      <c r="AG1413" s="134"/>
    </row>
    <row r="1414" spans="1:33" s="44" customFormat="1" customHeight="0">
      <c r="A1414" s="60"/>
      <c r="B1414" s="61" t="s">
        <v>741</v>
      </c>
      <c r="C1414" s="62"/>
      <c r="D1414" s="63"/>
      <c r="E1414" s="63"/>
      <c r="F1414" s="63"/>
      <c r="G1414" s="63"/>
      <c r="H1414" s="63"/>
      <c r="I1414" s="63"/>
      <c r="J1414" s="94">
        <f t="normal">IF(AE1414="-","-",(AE1414/AG1412)*$AI$1)</f>
        <v>664.991878745309</v>
      </c>
      <c r="K1414" s="94"/>
      <c r="L1414" s="61"/>
      <c r="M1414" s="94"/>
      <c r="N1414" s="94">
        <f t="normal">IF(AF1414="-","-",(AF1414/AG1412)*$AI$1)</f>
        <v>388.457796945126</v>
      </c>
      <c r="O1414" s="94"/>
      <c r="P1414" s="61"/>
      <c r="Q1414" s="94"/>
      <c r="R1414" s="61"/>
      <c r="S1414" s="101">
        <v>99.91</v>
      </c>
      <c r="T1414" s="102"/>
      <c r="U1414" s="101"/>
      <c r="V1414" s="101">
        <v>99.9</v>
      </c>
      <c r="W1414" s="102"/>
      <c r="X1414" s="101"/>
      <c r="Y1414" s="101">
        <v>0.01</v>
      </c>
      <c r="Z1414" s="94" t="s">
        <v>34</v>
      </c>
      <c r="AA1414" s="111"/>
      <c r="AB1414" s="102" t="s">
        <v>34</v>
      </c>
      <c r="AC1414" s="112"/>
      <c r="AD1414" s="113"/>
      <c r="AE1414" s="94">
        <v>615.733221060471</v>
      </c>
      <c r="AF1414" s="94">
        <v>359.683145319561</v>
      </c>
      <c r="AG1414" s="134"/>
    </row>
    <row r="1415" spans="1:33" s="44" customFormat="1" ht="15" customHeight="1">
      <c r="A1415" s="60">
        <v>42100</v>
      </c>
      <c r="B1415" s="61" t="s">
        <v>742</v>
      </c>
      <c r="C1415" s="62" t="s">
        <v>29</v>
      </c>
      <c r="D1415" s="63" t="s">
        <v>30</v>
      </c>
      <c r="E1415" s="63" t="s">
        <v>31</v>
      </c>
      <c r="F1415" s="63" t="s">
        <v>37</v>
      </c>
      <c r="G1415" s="63" t="s">
        <v>140</v>
      </c>
      <c r="H1415" s="63" t="s">
        <v>34</v>
      </c>
      <c r="I1415" s="63" t="s">
        <v>34</v>
      </c>
      <c r="J1415" s="94">
        <f t="normal">IF(AE1415="-","-",(AE1415/AG1415)*$AI$1)</f>
        <v>662.472684081882</v>
      </c>
      <c r="K1415" s="94">
        <f t="normal">MAX(J1415:J1417)</f>
        <v>662.547890249439</v>
      </c>
      <c r="L1415" s="61">
        <f t="normal">IF(A1415=0,"",(K1415-K1416)/K1416)</f>
        <v>0.0386259010623582</v>
      </c>
      <c r="M1415" s="94">
        <f t="normal">IF(J1415="-","-",AVERAGE(J1415:J1417))</f>
        <v>654.309562954008</v>
      </c>
      <c r="N1415" s="94">
        <f t="normal">IF(AF1415="-","-",(AF1415/AG1415)*$AI$1)</f>
        <v>378.149208116136</v>
      </c>
      <c r="O1415" s="94">
        <f t="normal">MAX(N1415:N1417)</f>
        <v>378.483315026706</v>
      </c>
      <c r="P1415" s="61">
        <f t="normal">IF(A1415=0,"",(O1415-O1416)/O1416)</f>
        <v>0.0123163135169073</v>
      </c>
      <c r="Q1415" s="94">
        <f t="normal">IF(N1415="-","-",AVERAGE(N1415:N1417))</f>
        <v>376.837011074059</v>
      </c>
      <c r="R1415" s="61">
        <f t="normal">IF(Q1415="-","-",Q1415/M1415)</f>
        <v>0.57593077101419</v>
      </c>
      <c r="S1415" s="101">
        <v>99.91</v>
      </c>
      <c r="T1415" s="102">
        <f t="normal">AVERAGE(S1415:S1417)*10</f>
        <v>999.1</v>
      </c>
      <c r="U1415" s="101">
        <f t="normal">((LARGE(S1415:S1417,1))-(SMALL(S1415:S1417,1)))/(((LARGE(S1415:S1417,1))+(SMALL(S1415:S1417,1)))/2)*100</f>
        <v>0</v>
      </c>
      <c r="V1415" s="101">
        <v>99.9</v>
      </c>
      <c r="W1415" s="102">
        <f t="normal">AVERAGE(V1415:V1417)*10</f>
        <v>999</v>
      </c>
      <c r="X1415" s="101">
        <f t="normal">((LARGE(V1415:V1417,1))-(SMALL(V1415:V1417,1)))/(((LARGE(V1415:V1417,1))+(SMALL(V1415:V1417,1)))/2)*100</f>
        <v>0</v>
      </c>
      <c r="Y1415" s="101">
        <v>0.01</v>
      </c>
      <c r="Z1415" s="94" t="s">
        <v>34</v>
      </c>
      <c r="AA1415" s="111" t="str">
        <f t="normal">IF(Z1415="-","-",AVERAGE(Z1415:Z1417))</f>
        <v>-</v>
      </c>
      <c r="AB1415" s="102" t="s">
        <v>34</v>
      </c>
      <c r="AC1415" s="112" t="str">
        <f t="shared" ref="AC1415" si="509">IF(AB1415="-","-",AVERAGE(AB1415:AB1417))</f>
        <v>-</v>
      </c>
      <c r="AD1415" s="113"/>
      <c r="AE1415" s="94">
        <v>613.40063340915</v>
      </c>
      <c r="AF1415" s="94">
        <v>350.138155663089</v>
      </c>
      <c r="AG1415" s="134">
        <v>1</v>
      </c>
    </row>
    <row r="1416" spans="1:33" s="44" customFormat="1" customHeight="0">
      <c r="A1416" s="60"/>
      <c r="B1416" s="61" t="s">
        <v>742</v>
      </c>
      <c r="C1416" s="62"/>
      <c r="D1416" s="63"/>
      <c r="E1416" s="63"/>
      <c r="F1416" s="63"/>
      <c r="G1416" s="63"/>
      <c r="H1416" s="63"/>
      <c r="I1416" s="63"/>
      <c r="J1416" s="94">
        <f t="normal">IF(AE1416="-","-",(AE1416/AG1415)*$AI$1)</f>
        <v>637.908114530701</v>
      </c>
      <c r="K1416" s="94">
        <f t="normal">MIN(J1415:J1417)</f>
        <v>637.908114530701</v>
      </c>
      <c r="L1416" s="61"/>
      <c r="M1416" s="94"/>
      <c r="N1416" s="94">
        <f t="normal">IF(AF1416="-","-",(AF1416/AG1415)*$AI$1)</f>
        <v>378.483315026706</v>
      </c>
      <c r="O1416" s="94">
        <f t="normal">MIN(N1415:N1417)</f>
        <v>373.878510079335</v>
      </c>
      <c r="P1416" s="61"/>
      <c r="Q1416" s="94"/>
      <c r="R1416" s="61"/>
      <c r="S1416" s="101">
        <v>99.91</v>
      </c>
      <c r="T1416" s="102"/>
      <c r="U1416" s="101"/>
      <c r="V1416" s="101">
        <v>99.9</v>
      </c>
      <c r="W1416" s="102"/>
      <c r="X1416" s="101"/>
      <c r="Y1416" s="101">
        <v>0.01</v>
      </c>
      <c r="Z1416" s="94" t="s">
        <v>34</v>
      </c>
      <c r="AA1416" s="111"/>
      <c r="AB1416" s="102" t="s">
        <v>34</v>
      </c>
      <c r="AC1416" s="112"/>
      <c r="AD1416" s="113"/>
      <c r="AE1416" s="94">
        <v>590.655661602501</v>
      </c>
      <c r="AF1416" s="94">
        <v>350.447513913617</v>
      </c>
      <c r="AG1416" s="134"/>
    </row>
    <row r="1417" spans="1:33" s="44" customFormat="1" customHeight="0">
      <c r="A1417" s="60"/>
      <c r="B1417" s="61" t="s">
        <v>742</v>
      </c>
      <c r="C1417" s="62"/>
      <c r="D1417" s="63"/>
      <c r="E1417" s="63"/>
      <c r="F1417" s="63"/>
      <c r="G1417" s="63"/>
      <c r="H1417" s="63"/>
      <c r="I1417" s="63"/>
      <c r="J1417" s="94">
        <f t="normal">IF(AE1417="-","-",(AE1417/AG1415)*$AI$1)</f>
        <v>662.547890249439</v>
      </c>
      <c r="K1417" s="94"/>
      <c r="L1417" s="61"/>
      <c r="M1417" s="94"/>
      <c r="N1417" s="94">
        <f t="normal">IF(AF1417="-","-",(AF1417/AG1415)*$AI$1)</f>
        <v>373.878510079335</v>
      </c>
      <c r="O1417" s="94"/>
      <c r="P1417" s="61"/>
      <c r="Q1417" s="94"/>
      <c r="R1417" s="61"/>
      <c r="S1417" s="101">
        <v>99.91</v>
      </c>
      <c r="T1417" s="102"/>
      <c r="U1417" s="101"/>
      <c r="V1417" s="101">
        <v>99.9</v>
      </c>
      <c r="W1417" s="102"/>
      <c r="X1417" s="101"/>
      <c r="Y1417" s="101">
        <v>0.01</v>
      </c>
      <c r="Z1417" s="94" t="s">
        <v>34</v>
      </c>
      <c r="AA1417" s="111"/>
      <c r="AB1417" s="102" t="s">
        <v>34</v>
      </c>
      <c r="AC1417" s="112"/>
      <c r="AD1417" s="113"/>
      <c r="AE1417" s="94">
        <v>613.470268749481</v>
      </c>
      <c r="AF1417" s="94">
        <v>346.183805629014</v>
      </c>
      <c r="AG1417" s="134"/>
    </row>
    <row r="1418" spans="1:33" ht="15" customHeight="1">
      <c r="A1418" s="70">
        <v>42100</v>
      </c>
      <c r="B1418" s="71">
        <v>337</v>
      </c>
      <c r="C1418" s="80" t="s">
        <v>29</v>
      </c>
      <c r="D1418" s="12" t="s">
        <v>41</v>
      </c>
      <c r="E1418" s="12" t="s">
        <v>42</v>
      </c>
      <c r="F1418" s="6" t="s">
        <v>743</v>
      </c>
      <c r="G1418" s="6" t="s">
        <v>744</v>
      </c>
      <c r="H1418" s="12" t="s">
        <v>34</v>
      </c>
      <c r="I1418" s="6" t="s">
        <v>34</v>
      </c>
      <c r="J1418" s="97">
        <f t="normal">IF(AE1418="-","-",(AE1418/AG1418)*$AI$1)</f>
        <v>91.5597216665792</v>
      </c>
      <c r="K1418" s="97">
        <f t="normal">MAX(J1418:J1420)</f>
        <v>116.86091998679</v>
      </c>
      <c r="L1418" s="71">
        <f t="normal">IF(A1418=0,"",(K1418-K1419)/K1419)</f>
        <v>0.276335465635716</v>
      </c>
      <c r="M1418" s="97">
        <f t="normal">IF(J1418="-","-",AVERAGE(J1418:J1420))</f>
        <v>104.210320826685</v>
      </c>
      <c r="N1418" s="97">
        <f t="normal">IF(AF1418="-","-",(AF1418/AG1418)*$AI$1)</f>
        <v>49.381946177046</v>
      </c>
      <c r="O1418" s="97">
        <f t="normal">MAX(N1418:N1420)</f>
        <v>56.1709318986345</v>
      </c>
      <c r="P1418" s="71">
        <v>0.13747910414969</v>
      </c>
      <c r="Q1418" s="97">
        <f t="normal">IF(N1418="-","-",AVERAGE(N1418:N1420))</f>
        <v>52.7764390378403</v>
      </c>
      <c r="R1418" s="71">
        <f t="normal">IF(Q1418="-","-",Q1418/M1418)</f>
        <v>0.506441575260232</v>
      </c>
      <c r="S1418" s="103">
        <v>68.8127222441722</v>
      </c>
      <c r="T1418" s="104">
        <f t="normal">AVERAGE(S1418:S1420)*10</f>
        <v>687.399993909135</v>
      </c>
      <c r="U1418" s="103">
        <f t="normal">((LARGE(S1418:S1420,1))-(SMALL(S1418:S1420,1)))/(((LARGE(S1418:S1420,1))+(SMALL(S1418:S1420,1)))/2)*100</f>
        <v>0.337507465118713</v>
      </c>
      <c r="V1418" s="103">
        <f t="shared" ref="V1418:V1432" si="510">100-Y1418</f>
        <v>91.3874773921282</v>
      </c>
      <c r="W1418" s="104">
        <f t="normal">AVERAGE(V1418:V1420)*10</f>
        <v>914.290377026982</v>
      </c>
      <c r="X1418" s="103">
        <f t="normal">((LARGE(V1418:V1420,1))-(SMALL(V1418:V1420,1)))/(((LARGE(V1418:V1420,1))+(SMALL(V1418:V1420,1)))/2)*100</f>
        <v>0.104735861221246</v>
      </c>
      <c r="Y1418" s="103">
        <v>8.61252260787176</v>
      </c>
      <c r="Z1418" s="97" t="s">
        <v>34</v>
      </c>
      <c r="AA1418" s="23" t="str">
        <f t="normal">IF(Z1418="-","-",AVERAGE(Z1418:Z1420))</f>
        <v>-</v>
      </c>
      <c r="AB1418" s="104" t="s">
        <v>34</v>
      </c>
      <c r="AC1418" s="24" t="str">
        <f t="shared" ref="AC1418" si="511">IF(AB1418="-","-",AVERAGE(AB1418:AB1420))</f>
        <v>-</v>
      </c>
      <c r="AE1418" s="114">
        <v>84.7775200616474</v>
      </c>
      <c r="AF1418" s="114">
        <v>45.7240242380056</v>
      </c>
      <c r="AG1418" s="135">
        <v>1</v>
      </c>
    </row>
    <row r="1419" spans="1:33">
      <c r="A1419" s="70"/>
      <c r="B1419" s="71">
        <v>337</v>
      </c>
      <c r="C1419" s="82"/>
      <c r="D1419" s="14"/>
      <c r="E1419" s="14"/>
      <c r="F1419" s="6"/>
      <c r="G1419" s="6"/>
      <c r="H1419" s="14"/>
      <c r="I1419" s="6"/>
      <c r="J1419" s="97" t="str">
        <f t="normal">IF(AE1419="-","-",(AE1419/AG1418)*$AI$1)</f>
        <v>-</v>
      </c>
      <c r="K1419" s="97">
        <f t="normal">MIN(J1418:J1420)</f>
        <v>91.5597216665792</v>
      </c>
      <c r="L1419" s="71"/>
      <c r="M1419" s="97"/>
      <c r="N1419" s="97" t="str">
        <f t="normal">IF(AF1419="-","-",(AF1419/AG1418)*$AI$1)</f>
        <v>-</v>
      </c>
      <c r="O1419" s="97">
        <f t="normal">MIN(N1418:N1420)</f>
        <v>49.381946177046</v>
      </c>
      <c r="P1419" s="71"/>
      <c r="Q1419" s="97"/>
      <c r="R1419" s="71"/>
      <c r="S1419" s="103">
        <v>68.8195779177529</v>
      </c>
      <c r="T1419" s="104"/>
      <c r="U1419" s="103"/>
      <c r="V1419" s="103">
        <f t="shared" si="510"/>
        <v>91.4832430040925</v>
      </c>
      <c r="W1419" s="104"/>
      <c r="X1419" s="103"/>
      <c r="Y1419" s="103">
        <v>8.51675699590753</v>
      </c>
      <c r="Z1419" s="97" t="s">
        <v>34</v>
      </c>
      <c r="AA1419" s="23"/>
      <c r="AB1419" s="104" t="s">
        <v>34</v>
      </c>
      <c r="AC1419" s="24"/>
      <c r="AE1419" s="114" t="s">
        <v>34</v>
      </c>
      <c r="AF1419" s="114" t="s">
        <v>34</v>
      </c>
      <c r="AG1419" s="135"/>
    </row>
    <row r="1420" spans="1:33">
      <c r="A1420" s="70"/>
      <c r="B1420" s="71">
        <v>337</v>
      </c>
      <c r="C1420" s="84"/>
      <c r="D1420" s="17"/>
      <c r="E1420" s="17"/>
      <c r="F1420" s="6"/>
      <c r="G1420" s="6"/>
      <c r="H1420" s="17"/>
      <c r="I1420" s="6"/>
      <c r="J1420" s="97">
        <f t="normal">IF(AE1420="-","-",(AE1420/AG1418)*$AI$1)</f>
        <v>116.86091998679</v>
      </c>
      <c r="K1420" s="97"/>
      <c r="L1420" s="71"/>
      <c r="M1420" s="97"/>
      <c r="N1420" s="97">
        <f t="normal">IF(AF1420="-","-",(AF1420/AG1418)*$AI$1)</f>
        <v>56.1709318986345</v>
      </c>
      <c r="O1420" s="97"/>
      <c r="P1420" s="71"/>
      <c r="Q1420" s="97"/>
      <c r="R1420" s="71"/>
      <c r="S1420" s="103">
        <v>68.5876980108153</v>
      </c>
      <c r="T1420" s="104"/>
      <c r="U1420" s="103"/>
      <c r="V1420" s="103">
        <f t="shared" si="510"/>
        <v>91.416392711874</v>
      </c>
      <c r="W1420" s="104"/>
      <c r="X1420" s="103"/>
      <c r="Y1420" s="103">
        <v>8.58360728812604</v>
      </c>
      <c r="Z1420" s="97" t="s">
        <v>34</v>
      </c>
      <c r="AA1420" s="23"/>
      <c r="AB1420" s="104" t="s">
        <v>34</v>
      </c>
      <c r="AC1420" s="24"/>
      <c r="AE1420" s="114">
        <v>108.204555543324</v>
      </c>
      <c r="AF1420" s="114">
        <v>52.0101221283653</v>
      </c>
      <c r="AG1420" s="135"/>
    </row>
    <row r="1421" spans="1:33" ht="15" customHeight="1">
      <c r="A1421" s="70">
        <v>42100</v>
      </c>
      <c r="B1421" s="71">
        <v>337</v>
      </c>
      <c r="C1421" s="80" t="s">
        <v>29</v>
      </c>
      <c r="D1421" s="12" t="s">
        <v>41</v>
      </c>
      <c r="E1421" s="12" t="s">
        <v>42</v>
      </c>
      <c r="F1421" s="6" t="s">
        <v>743</v>
      </c>
      <c r="G1421" s="6" t="s">
        <v>744</v>
      </c>
      <c r="H1421" s="12" t="s">
        <v>34</v>
      </c>
      <c r="I1421" s="6" t="s">
        <v>34</v>
      </c>
      <c r="J1421" s="97">
        <f t="normal">IF(AE1421="-","-",(AE1421/AG1421)*$AI$1)</f>
        <v>114.988912479595</v>
      </c>
      <c r="K1421" s="97">
        <f t="normal">MAX(J1421:J1423)</f>
        <v>136.709742467564</v>
      </c>
      <c r="L1421" s="71">
        <f t="normal">IF(A1421=0,"",(K1421-K1422)/K1422)</f>
        <v>0.201751753857927</v>
      </c>
      <c r="M1421" s="97">
        <f t="normal">IF(J1421="-","-",AVERAGE(J1421:J1423))</f>
        <v>121.819125312718</v>
      </c>
      <c r="N1421" s="97">
        <f t="normal">IF(AF1421="-","-",(AF1421/AG1421)*$AI$1)</f>
        <v>53.7657996713695</v>
      </c>
      <c r="O1421" s="97">
        <f t="normal">MAX(N1421:N1423)</f>
        <v>68.3244745700558</v>
      </c>
      <c r="P1421" s="71">
        <f t="normal">IF(A1421=0,"",(O1421-O1422)/O1422)</f>
        <v>0.290084942749035</v>
      </c>
      <c r="Q1421" s="97">
        <v>58.3504986226711</v>
      </c>
      <c r="R1421" s="71">
        <f t="normal">IF(Q1421="-","-",Q1421/M1421)</f>
        <v>0.478992920634435</v>
      </c>
      <c r="S1421" s="103">
        <v>68.8127222441722</v>
      </c>
      <c r="T1421" s="104">
        <f t="normal">AVERAGE(S1421:S1423)*10</f>
        <v>687.399993909135</v>
      </c>
      <c r="U1421" s="103">
        <f t="normal">((LARGE(S1421:S1423,1))-(SMALL(S1421:S1423,1)))/(((LARGE(S1421:S1423,1))+(SMALL(S1421:S1423,1)))/2)*100</f>
        <v>0.337507465118713</v>
      </c>
      <c r="V1421" s="103">
        <f t="shared" si="510"/>
        <v>91.3874773921282</v>
      </c>
      <c r="W1421" s="104">
        <f t="normal">AVERAGE(V1421:V1423)*10</f>
        <v>914.290377026982</v>
      </c>
      <c r="X1421" s="103">
        <f t="normal">((LARGE(V1421:V1423,1))-(SMALL(V1421:V1423,1)))/(((LARGE(V1421:V1423,1))+(SMALL(V1421:V1423,1)))/2)*100</f>
        <v>0.104735861221246</v>
      </c>
      <c r="Y1421" s="103">
        <v>8.61252260787176</v>
      </c>
      <c r="Z1421" s="97" t="s">
        <v>34</v>
      </c>
      <c r="AA1421" s="23" t="str">
        <f t="normal">IF(Z1421="-","-",AVERAGE(Z1421:Z1423))</f>
        <v>-</v>
      </c>
      <c r="AB1421" s="104" t="s">
        <v>34</v>
      </c>
      <c r="AC1421" s="24" t="str">
        <f t="shared" ref="AC1421" si="512">IF(AB1421="-","-",AVERAGE(AB1421:AB1423))</f>
        <v>-</v>
      </c>
      <c r="AE1421" s="114">
        <v>106.471215258884</v>
      </c>
      <c r="AF1421" s="114">
        <v>49.7831478438606</v>
      </c>
      <c r="AG1421" s="135">
        <v>1</v>
      </c>
    </row>
    <row r="1422" spans="1:33">
      <c r="A1422" s="70"/>
      <c r="B1422" s="71">
        <v>337</v>
      </c>
      <c r="C1422" s="82"/>
      <c r="D1422" s="14"/>
      <c r="E1422" s="14"/>
      <c r="F1422" s="6"/>
      <c r="G1422" s="6"/>
      <c r="H1422" s="14"/>
      <c r="I1422" s="6"/>
      <c r="J1422" s="97">
        <f t="normal">IF(AE1422="-","-",(AE1422/AG1421)*$AI$1)</f>
        <v>136.709742467564</v>
      </c>
      <c r="K1422" s="97">
        <f t="normal">MIN(J1421:J1423)</f>
        <v>113.758720990996</v>
      </c>
      <c r="L1422" s="71"/>
      <c r="M1422" s="97"/>
      <c r="N1422" s="97">
        <f t="normal">IF(AF1422="-","-",(AF1422/AG1421)*$AI$1)</f>
        <v>68.3244745700558</v>
      </c>
      <c r="O1422" s="97">
        <f t="normal">MIN(N1421:N1423)</f>
        <v>52.961221626588</v>
      </c>
      <c r="P1422" s="71"/>
      <c r="Q1422" s="97"/>
      <c r="R1422" s="71"/>
      <c r="S1422" s="103">
        <v>68.8195779177529</v>
      </c>
      <c r="T1422" s="104"/>
      <c r="U1422" s="103"/>
      <c r="V1422" s="103">
        <f t="shared" si="510"/>
        <v>91.4832430040925</v>
      </c>
      <c r="W1422" s="104"/>
      <c r="X1422" s="103"/>
      <c r="Y1422" s="103">
        <v>8.51675699590753</v>
      </c>
      <c r="Z1422" s="97" t="s">
        <v>34</v>
      </c>
      <c r="AA1422" s="23"/>
      <c r="AB1422" s="104" t="s">
        <v>34</v>
      </c>
      <c r="AC1422" s="24"/>
      <c r="AE1422" s="114">
        <v>126.583094877374</v>
      </c>
      <c r="AF1422" s="114">
        <v>63.2634023796813</v>
      </c>
      <c r="AG1422" s="135"/>
    </row>
    <row r="1423" spans="1:33">
      <c r="A1423" s="70"/>
      <c r="B1423" s="71">
        <v>337</v>
      </c>
      <c r="C1423" s="84"/>
      <c r="D1423" s="17"/>
      <c r="E1423" s="17"/>
      <c r="F1423" s="6"/>
      <c r="G1423" s="6"/>
      <c r="H1423" s="17"/>
      <c r="I1423" s="6"/>
      <c r="J1423" s="97">
        <f t="normal">IF(AE1423="-","-",(AE1423/AG1421)*$AI$1)</f>
        <v>113.758720990996</v>
      </c>
      <c r="K1423" s="97"/>
      <c r="L1423" s="71"/>
      <c r="M1423" s="97"/>
      <c r="N1423" s="97">
        <f t="normal">IF(AF1423="-","-",(AF1423/AG1421)*$AI$1)</f>
        <v>52.961221626588</v>
      </c>
      <c r="O1423" s="97"/>
      <c r="P1423" s="71"/>
      <c r="Q1423" s="97"/>
      <c r="R1423" s="71"/>
      <c r="S1423" s="103">
        <v>68.5876980108153</v>
      </c>
      <c r="T1423" s="104"/>
      <c r="U1423" s="103"/>
      <c r="V1423" s="103">
        <f t="shared" si="510"/>
        <v>91.416392711874</v>
      </c>
      <c r="W1423" s="104"/>
      <c r="X1423" s="103"/>
      <c r="Y1423" s="103">
        <v>8.58360728812604</v>
      </c>
      <c r="Z1423" s="97" t="s">
        <v>34</v>
      </c>
      <c r="AA1423" s="23"/>
      <c r="AB1423" s="104" t="s">
        <v>34</v>
      </c>
      <c r="AC1423" s="24"/>
      <c r="AE1423" s="114">
        <v>105.332149065737</v>
      </c>
      <c r="AF1423" s="114">
        <v>49.0381681727667</v>
      </c>
      <c r="AG1423" s="135"/>
    </row>
    <row r="1424" spans="1:33" ht="15" customHeight="1">
      <c r="A1424" s="70">
        <v>42100</v>
      </c>
      <c r="B1424" s="71">
        <v>346</v>
      </c>
      <c r="C1424" s="80" t="s">
        <v>265</v>
      </c>
      <c r="D1424" s="12" t="s">
        <v>100</v>
      </c>
      <c r="E1424" s="12" t="s">
        <v>101</v>
      </c>
      <c r="F1424" s="6" t="s">
        <v>745</v>
      </c>
      <c r="G1424" s="6" t="s">
        <v>746</v>
      </c>
      <c r="H1424" s="12" t="s">
        <v>34</v>
      </c>
      <c r="I1424" s="6" t="s">
        <v>747</v>
      </c>
      <c r="J1424" s="97">
        <f t="normal">IF(AE1424="-","-",(AE1424/AG1424)*$AI$1)</f>
        <v>245.214319779292</v>
      </c>
      <c r="K1424" s="97">
        <f t="normal">MAX(J1424:J1426)</f>
        <v>290.941441521327</v>
      </c>
      <c r="L1424" s="71">
        <f t="normal">IF(A1424=0,"",(K1424-K1425)/K1425)</f>
        <v>0.18647818684974</v>
      </c>
      <c r="M1424" s="97">
        <f t="normal">IF(J1424="-","-",AVERAGE(J1424:J1426))</f>
        <v>265.149075490962</v>
      </c>
      <c r="N1424" s="97">
        <f t="normal">IF(AF1424="-","-",(AF1424/AG1424)*$AI$1)</f>
        <v>120.482614503747</v>
      </c>
      <c r="O1424" s="97">
        <f t="normal">MAX(N1424:N1426)</f>
        <v>153.971574645501</v>
      </c>
      <c r="P1424" s="71">
        <f t="normal">IF(A1424=0,"",(O1424-O1425)/O1425)</f>
        <v>0.277956784716957</v>
      </c>
      <c r="Q1424" s="97">
        <f t="normal">IF(N1424="-","-",AVERAGE(N1424:N1426))</f>
        <v>134.301460494643</v>
      </c>
      <c r="R1424" s="71">
        <f t="normal">IF(Q1424="-","-",Q1424/M1424)</f>
        <v>0.506513025723225</v>
      </c>
      <c r="S1424" s="103">
        <v>82.5098340209152</v>
      </c>
      <c r="T1424" s="104">
        <f t="normal">AVERAGE(S1424:S1426)*10</f>
        <v>814.075057285636</v>
      </c>
      <c r="U1424" s="103">
        <f t="normal">((LARGE(S1424:S1426,1))-(SMALL(S1424:S1426,1)))/(((LARGE(S1424:S1426,1))+(SMALL(S1424:S1426,1)))/2)*100</f>
        <v>2.37985431108948</v>
      </c>
      <c r="V1424" s="103">
        <f t="shared" si="510"/>
        <v>92.1124031007753</v>
      </c>
      <c r="W1424" s="104">
        <f t="normal">AVERAGE(V1424:V1426)*10</f>
        <v>917.198213095028</v>
      </c>
      <c r="X1424" s="103">
        <f t="normal">((LARGE(V1424:V1426,1))-(SMALL(V1424:V1426,1)))/(((LARGE(V1424:V1426,1))+(SMALL(V1424:V1426,1)))/2)*100</f>
        <v>0.683610140456436</v>
      </c>
      <c r="Y1424" s="103">
        <v>7.88759689922474</v>
      </c>
      <c r="Z1424" s="97" t="s">
        <v>34</v>
      </c>
      <c r="AA1424" s="23" t="str">
        <f t="normal">IF(Z1424="-","-",AVERAGE(Z1424:Z1426))</f>
        <v>-</v>
      </c>
      <c r="AB1424" s="104" t="s">
        <v>34</v>
      </c>
      <c r="AC1424" s="24" t="str">
        <f t="shared" ref="AC1424" si="513">IF(AB1424="-","-",AVERAGE(AB1424:AB1426))</f>
        <v>-</v>
      </c>
      <c r="AE1424" s="114">
        <v>227.050296091937</v>
      </c>
      <c r="AF1424" s="114">
        <v>111.557976392358</v>
      </c>
      <c r="AG1424" s="135">
        <v>1</v>
      </c>
    </row>
    <row r="1425" spans="1:33">
      <c r="A1425" s="70"/>
      <c r="B1425" s="71">
        <v>346</v>
      </c>
      <c r="C1425" s="82"/>
      <c r="D1425" s="14"/>
      <c r="E1425" s="14"/>
      <c r="F1425" s="6"/>
      <c r="G1425" s="6"/>
      <c r="H1425" s="14"/>
      <c r="I1425" s="6"/>
      <c r="J1425" s="97">
        <f t="normal">IF(AE1425="-","-",(AE1425/AG1424)*$AI$1)</f>
        <v>290.941441521327</v>
      </c>
      <c r="K1425" s="97">
        <f t="normal">MIN(J1424:J1426)</f>
        <v>245.214319779292</v>
      </c>
      <c r="L1425" s="71"/>
      <c r="M1425" s="97"/>
      <c r="N1425" s="97">
        <f t="normal">IF(AF1425="-","-",(AF1425/AG1424)*$AI$1)</f>
        <v>153.971574645501</v>
      </c>
      <c r="O1425" s="97">
        <f t="normal">MIN(N1424:N1426)</f>
        <v>120.482614503747</v>
      </c>
      <c r="P1425" s="71"/>
      <c r="Q1425" s="97"/>
      <c r="R1425" s="71"/>
      <c r="S1425" s="103">
        <v>81.1433721753684</v>
      </c>
      <c r="T1425" s="104"/>
      <c r="U1425" s="103"/>
      <c r="V1425" s="103">
        <f t="shared" si="510"/>
        <v>91.5622024754047</v>
      </c>
      <c r="W1425" s="104"/>
      <c r="X1425" s="103"/>
      <c r="Y1425" s="103">
        <v>8.43779752459531</v>
      </c>
      <c r="Z1425" s="97" t="s">
        <v>34</v>
      </c>
      <c r="AA1425" s="23"/>
      <c r="AB1425" s="104" t="s">
        <v>34</v>
      </c>
      <c r="AC1425" s="24"/>
      <c r="AE1425" s="114">
        <v>269.390223630858</v>
      </c>
      <c r="AF1425" s="114">
        <v>142.566272819908</v>
      </c>
      <c r="AG1425" s="135"/>
    </row>
    <row r="1426" spans="1:33">
      <c r="A1426" s="70"/>
      <c r="B1426" s="71">
        <v>346</v>
      </c>
      <c r="C1426" s="84"/>
      <c r="D1426" s="17"/>
      <c r="E1426" s="17"/>
      <c r="F1426" s="6"/>
      <c r="G1426" s="6"/>
      <c r="H1426" s="17"/>
      <c r="I1426" s="6"/>
      <c r="J1426" s="97">
        <f t="normal">IF(AE1426="-","-",(AE1426/AG1424)*$AI$1)</f>
        <v>259.291465172267</v>
      </c>
      <c r="K1426" s="97"/>
      <c r="L1426" s="71"/>
      <c r="M1426" s="97"/>
      <c r="N1426" s="97">
        <f t="normal">IF(AF1426="-","-",(AF1426/AG1424)*$AI$1)</f>
        <v>128.450192334681</v>
      </c>
      <c r="O1426" s="97"/>
      <c r="P1426" s="71"/>
      <c r="Q1426" s="97"/>
      <c r="R1426" s="71"/>
      <c r="S1426" s="103">
        <v>80.5693109894072</v>
      </c>
      <c r="T1426" s="104"/>
      <c r="U1426" s="103"/>
      <c r="V1426" s="103">
        <f t="shared" si="510"/>
        <v>91.4848583523284</v>
      </c>
      <c r="W1426" s="104"/>
      <c r="X1426" s="103"/>
      <c r="Y1426" s="103">
        <v>8.51514164767161</v>
      </c>
      <c r="Z1426" s="97" t="s">
        <v>34</v>
      </c>
      <c r="AA1426" s="23"/>
      <c r="AB1426" s="104" t="s">
        <v>34</v>
      </c>
      <c r="AC1426" s="24"/>
      <c r="AE1426" s="114">
        <v>240.084689974321</v>
      </c>
      <c r="AF1426" s="114">
        <v>118.935363272853</v>
      </c>
      <c r="AG1426" s="135"/>
    </row>
    <row r="1427" spans="1:33">
      <c r="A1427" s="70">
        <v>42100</v>
      </c>
      <c r="B1427" s="71">
        <v>347</v>
      </c>
      <c r="C1427" s="80" t="s">
        <v>265</v>
      </c>
      <c r="D1427" s="12" t="s">
        <v>100</v>
      </c>
      <c r="E1427" s="12" t="s">
        <v>101</v>
      </c>
      <c r="F1427" s="6" t="s">
        <v>745</v>
      </c>
      <c r="G1427" s="6" t="s">
        <v>748</v>
      </c>
      <c r="H1427" s="12" t="s">
        <v>34</v>
      </c>
      <c r="I1427" s="6" t="s">
        <v>749</v>
      </c>
      <c r="J1427" s="97">
        <f t="normal">IF(AE1427="-","-",(AE1427/AG1427)*$AI$1)</f>
        <v>323.806119344459</v>
      </c>
      <c r="K1427" s="97">
        <f t="normal">MAX(J1427:J1429)</f>
        <v>323.806119344459</v>
      </c>
      <c r="L1427" s="71">
        <f t="normal">IF(A1427=0,"",(K1427-K1428)/K1428)</f>
        <v>0.155653267898758</v>
      </c>
      <c r="M1427" s="97">
        <f t="normal">IF(J1427="-","-",AVERAGE(J1427:J1429))</f>
        <v>295.94685880247</v>
      </c>
      <c r="N1427" s="97">
        <f t="normal">IF(AF1427="-","-",(AF1427/AG1427)*$AI$1)</f>
        <v>170.533921514751</v>
      </c>
      <c r="O1427" s="97">
        <f t="normal">MAX(N1427:N1429)</f>
        <v>170.533921514751</v>
      </c>
      <c r="P1427" s="71">
        <f t="normal">IF(A1427=0,"",(O1427-O1428)/O1428)</f>
        <v>0.173796639999049</v>
      </c>
      <c r="Q1427" s="97">
        <f t="normal">IF(N1427="-","-",AVERAGE(N1427:N1429))</f>
        <v>154.750890966128</v>
      </c>
      <c r="R1427" s="71">
        <f t="normal">IF(Q1427="-","-",Q1427/M1427)</f>
        <v>0.522900941041638</v>
      </c>
      <c r="S1427" s="103">
        <v>89.4660704892163</v>
      </c>
      <c r="T1427" s="104">
        <f t="normal">AVERAGE(S1427:S1429)*10</f>
        <v>915.296919545087</v>
      </c>
      <c r="U1427" s="103">
        <f t="normal">((LARGE(S1427:S1429,1))-(SMALL(S1427:S1429,1)))/(((LARGE(S1427:S1429,1))+(SMALL(S1427:S1429,1)))/2)*100</f>
        <v>8.64830773323507</v>
      </c>
      <c r="V1427" s="103">
        <f t="shared" si="510"/>
        <v>92.856092900191</v>
      </c>
      <c r="W1427" s="104">
        <f t="normal">AVERAGE(V1427:V1429)*10</f>
        <v>923.09545687577</v>
      </c>
      <c r="X1427" s="103">
        <f t="normal">((LARGE(V1427:V1429,1))-(SMALL(V1427:V1429,1)))/(((LARGE(V1427:V1429,1))+(SMALL(V1427:V1429,1)))/2)*100</f>
        <v>0.916131020188437</v>
      </c>
      <c r="Y1427" s="103">
        <v>7.14390709980896</v>
      </c>
      <c r="Z1427" s="97" t="s">
        <v>34</v>
      </c>
      <c r="AA1427" s="23" t="str">
        <f t="normal">IF(Z1427="-","-",AVERAGE(Z1427:Z1429))</f>
        <v>-</v>
      </c>
      <c r="AB1427" s="104" t="s">
        <v>34</v>
      </c>
      <c r="AC1427" s="24" t="str">
        <f t="shared" ref="AC1427" si="514">IF(AB1427="-","-",AVERAGE(AB1427:AB1429))</f>
        <v>-</v>
      </c>
      <c r="AE1427" s="114">
        <v>299.820480874499</v>
      </c>
      <c r="AF1427" s="114">
        <v>157.901779180325</v>
      </c>
      <c r="AG1427" s="135">
        <v>1</v>
      </c>
    </row>
    <row r="1428" spans="1:33">
      <c r="A1428" s="70"/>
      <c r="B1428" s="71">
        <v>347</v>
      </c>
      <c r="C1428" s="82"/>
      <c r="D1428" s="14"/>
      <c r="E1428" s="14"/>
      <c r="F1428" s="6"/>
      <c r="G1428" s="6"/>
      <c r="H1428" s="14"/>
      <c r="I1428" s="6"/>
      <c r="J1428" s="97">
        <f t="normal">IF(AE1428="-","-",(AE1428/AG1427)*$AI$1)</f>
        <v>280.193141263913</v>
      </c>
      <c r="K1428" s="97">
        <f t="normal">MIN(J1427:J1429)</f>
        <v>280.193141263913</v>
      </c>
      <c r="L1428" s="71"/>
      <c r="M1428" s="97"/>
      <c r="N1428" s="97">
        <f t="normal">IF(AF1428="-","-",(AF1428/AG1427)*$AI$1)</f>
        <v>145.284042996485</v>
      </c>
      <c r="O1428" s="97">
        <f t="normal">MIN(N1427:N1429)</f>
        <v>145.284042996485</v>
      </c>
      <c r="P1428" s="71"/>
      <c r="Q1428" s="97"/>
      <c r="R1428" s="71"/>
      <c r="S1428" s="103">
        <v>88.559000889709</v>
      </c>
      <c r="T1428" s="104"/>
      <c r="U1428" s="103"/>
      <c r="V1428" s="103">
        <f t="shared" si="510"/>
        <v>92.0632558139536</v>
      </c>
      <c r="W1428" s="104"/>
      <c r="X1428" s="103"/>
      <c r="Y1428" s="103">
        <v>7.93674418604639</v>
      </c>
      <c r="Z1428" s="97" t="s">
        <v>34</v>
      </c>
      <c r="AA1428" s="23"/>
      <c r="AB1428" s="104" t="s">
        <v>34</v>
      </c>
      <c r="AC1428" s="24"/>
      <c r="AE1428" s="114">
        <v>259.438093762882</v>
      </c>
      <c r="AF1428" s="114">
        <v>134.522262033782</v>
      </c>
      <c r="AG1428" s="135"/>
    </row>
    <row r="1429" spans="1:33">
      <c r="A1429" s="70"/>
      <c r="B1429" s="71">
        <v>347</v>
      </c>
      <c r="C1429" s="84"/>
      <c r="D1429" s="17"/>
      <c r="E1429" s="17"/>
      <c r="F1429" s="6"/>
      <c r="G1429" s="6"/>
      <c r="H1429" s="17"/>
      <c r="I1429" s="6"/>
      <c r="J1429" s="97">
        <f t="normal">IF(AE1429="-","-",(AE1429/AG1427)*$AI$1)</f>
        <v>283.841315799038</v>
      </c>
      <c r="K1429" s="97"/>
      <c r="L1429" s="71"/>
      <c r="M1429" s="97"/>
      <c r="N1429" s="97">
        <f t="normal">IF(AF1429="-","-",(AF1429/AG1427)*$AI$1)</f>
        <v>148.434708387149</v>
      </c>
      <c r="O1429" s="97"/>
      <c r="P1429" s="71"/>
      <c r="Q1429" s="97"/>
      <c r="R1429" s="71"/>
      <c r="S1429" s="103">
        <v>96.5640044846008</v>
      </c>
      <c r="T1429" s="104"/>
      <c r="U1429" s="103"/>
      <c r="V1429" s="103">
        <f t="shared" si="510"/>
        <v>92.0092883485862</v>
      </c>
      <c r="W1429" s="104"/>
      <c r="X1429" s="103"/>
      <c r="Y1429" s="103">
        <v>7.99071165141379</v>
      </c>
      <c r="Z1429" s="97" t="s">
        <v>34</v>
      </c>
      <c r="AA1429" s="23"/>
      <c r="AB1429" s="104" t="s">
        <v>34</v>
      </c>
      <c r="AC1429" s="24"/>
      <c r="AE1429" s="114">
        <v>262.816033147257</v>
      </c>
      <c r="AF1429" s="114">
        <v>137.439544802916</v>
      </c>
      <c r="AG1429" s="135"/>
    </row>
    <row r="1430" spans="1:33" s="44" customFormat="1" ht="15" customHeight="1">
      <c r="A1430" s="60">
        <v>42163</v>
      </c>
      <c r="B1430" s="61" t="s">
        <v>750</v>
      </c>
      <c r="C1430" s="62" t="s">
        <v>29</v>
      </c>
      <c r="D1430" s="63" t="s">
        <v>30</v>
      </c>
      <c r="E1430" s="63" t="s">
        <v>31</v>
      </c>
      <c r="F1430" s="63" t="s">
        <v>32</v>
      </c>
      <c r="G1430" s="63" t="s">
        <v>33</v>
      </c>
      <c r="H1430" s="63" t="s">
        <v>34</v>
      </c>
      <c r="I1430" s="63" t="s">
        <v>751</v>
      </c>
      <c r="J1430" s="94">
        <f t="normal">IF(AE1430="-","-",(AE1430/AG1430)*$AI$1)</f>
        <v>78.9804</v>
      </c>
      <c r="K1430" s="94">
        <f t="normal">MAX(J1430:J1432)</f>
        <v>79.6284</v>
      </c>
      <c r="L1430" s="61">
        <f t="normal">IF(A1430=0,"",(K1430-K1431)/K1431)</f>
        <v>0.0311888111888114</v>
      </c>
      <c r="M1430" s="94">
        <f t="normal">IF(J1430="-","-",AVERAGE(J1430:J1432))</f>
        <v>78.6096</v>
      </c>
      <c r="N1430" s="94" t="str">
        <f t="normal">IF(AF1430="-","-",(AF1430/AG1430)*$AI$1)</f>
        <v>-</v>
      </c>
      <c r="O1430" s="94">
        <f t="normal">MAX(N1430:N1432)</f>
        <v>0</v>
      </c>
      <c r="P1430" s="61" t="e">
        <v>#DIV/0!</v>
      </c>
      <c r="Q1430" s="94" t="str">
        <f t="normal">IF(N1430="-","-",AVERAGE(N1430:N1432))</f>
        <v>-</v>
      </c>
      <c r="R1430" s="61" t="str">
        <f t="normal">IF(Q1430="-","-",Q1430/M1430)</f>
        <v>-</v>
      </c>
      <c r="S1430" s="101">
        <v>3.35</v>
      </c>
      <c r="T1430" s="102">
        <f t="normal">AVERAGE(S1430:S1432)*10</f>
        <v>33.8333333333333</v>
      </c>
      <c r="U1430" s="101">
        <f t="normal">((LARGE(S1430:S1432,1))-(SMALL(S1430:S1432,1)))/(((LARGE(S1430:S1432,1))+(SMALL(S1430:S1432,1)))/2)*100</f>
        <v>1.48148148148148</v>
      </c>
      <c r="V1430" s="101">
        <f t="shared" si="510"/>
        <v>66.59</v>
      </c>
      <c r="W1430" s="102">
        <f t="normal">AVERAGE(V1430:V1432)*10</f>
        <v>668.6</v>
      </c>
      <c r="X1430" s="101">
        <f t="normal">((LARGE(V1430:V1432,1))-(SMALL(V1430:V1432,1)))/(((LARGE(V1430:V1432,1))+(SMALL(V1430:V1432,1)))/2)*100</f>
        <v>0.658584044304741</v>
      </c>
      <c r="Y1430" s="101">
        <v>33.41</v>
      </c>
      <c r="Z1430" s="94" t="s">
        <v>34</v>
      </c>
      <c r="AA1430" s="111" t="str">
        <f t="normal">IF(Z1430="-","-",AVERAGE(Z1430:Z1432))</f>
        <v>-</v>
      </c>
      <c r="AB1430" s="102" t="s">
        <v>34</v>
      </c>
      <c r="AC1430" s="112" t="str">
        <f t="shared" ref="AC1430" si="515">IF(AB1430="-","-",AVERAGE(AB1430:AB1432))</f>
        <v>-</v>
      </c>
      <c r="AD1430" s="113"/>
      <c r="AE1430" s="94">
        <v>73.13</v>
      </c>
      <c r="AF1430" s="94" t="s">
        <v>34</v>
      </c>
      <c r="AG1430" s="134">
        <v>1</v>
      </c>
    </row>
    <row r="1431" spans="1:33" s="44" customFormat="1" customHeight="0">
      <c r="A1431" s="60"/>
      <c r="B1431" s="61" t="s">
        <v>750</v>
      </c>
      <c r="C1431" s="62"/>
      <c r="D1431" s="63"/>
      <c r="E1431" s="63"/>
      <c r="F1431" s="63"/>
      <c r="G1431" s="63"/>
      <c r="H1431" s="63"/>
      <c r="I1431" s="63"/>
      <c r="J1431" s="94">
        <f t="normal">IF(AE1431="-","-",(AE1431/AG1430)*$AI$1)</f>
        <v>77.22</v>
      </c>
      <c r="K1431" s="94">
        <f t="normal">MIN(J1430:J1432)</f>
        <v>77.22</v>
      </c>
      <c r="L1431" s="61"/>
      <c r="M1431" s="94"/>
      <c r="N1431" s="94" t="str">
        <f t="normal">IF(AF1431="-","-",(AF1431/AG1430)*$AI$1)</f>
        <v>-</v>
      </c>
      <c r="O1431" s="94">
        <f t="normal">MIN(N1430:N1432)</f>
        <v>0</v>
      </c>
      <c r="P1431" s="61"/>
      <c r="Q1431" s="94"/>
      <c r="R1431" s="61"/>
      <c r="S1431" s="101">
        <v>3.4</v>
      </c>
      <c r="T1431" s="102"/>
      <c r="U1431" s="101"/>
      <c r="V1431" s="101">
        <f t="shared" si="510"/>
        <v>67.03</v>
      </c>
      <c r="W1431" s="102"/>
      <c r="X1431" s="101"/>
      <c r="Y1431" s="101">
        <v>32.97</v>
      </c>
      <c r="Z1431" s="94" t="s">
        <v>34</v>
      </c>
      <c r="AA1431" s="111"/>
      <c r="AB1431" s="102" t="s">
        <v>34</v>
      </c>
      <c r="AC1431" s="112"/>
      <c r="AD1431" s="113"/>
      <c r="AE1431" s="94">
        <v>71.5</v>
      </c>
      <c r="AF1431" s="94" t="s">
        <v>34</v>
      </c>
      <c r="AG1431" s="134"/>
    </row>
    <row r="1432" spans="1:33" s="44" customFormat="1" customHeight="0">
      <c r="A1432" s="60"/>
      <c r="B1432" s="61" t="s">
        <v>750</v>
      </c>
      <c r="C1432" s="62"/>
      <c r="D1432" s="63"/>
      <c r="E1432" s="63"/>
      <c r="F1432" s="63"/>
      <c r="G1432" s="63"/>
      <c r="H1432" s="63"/>
      <c r="I1432" s="63"/>
      <c r="J1432" s="94">
        <f t="normal">IF(AE1432="-","-",(AE1432/AG1430)*$AI$1)</f>
        <v>79.6284</v>
      </c>
      <c r="K1432" s="94"/>
      <c r="L1432" s="61"/>
      <c r="M1432" s="94"/>
      <c r="N1432" s="94" t="str">
        <f t="normal">IF(AF1432="-","-",(AF1432/AG1430)*$AI$1)</f>
        <v>-</v>
      </c>
      <c r="O1432" s="94"/>
      <c r="P1432" s="61"/>
      <c r="Q1432" s="94"/>
      <c r="R1432" s="61"/>
      <c r="S1432" s="101">
        <v>3.4</v>
      </c>
      <c r="T1432" s="102"/>
      <c r="U1432" s="101"/>
      <c r="V1432" s="101">
        <f t="shared" si="510"/>
        <v>66.96</v>
      </c>
      <c r="W1432" s="102"/>
      <c r="X1432" s="101"/>
      <c r="Y1432" s="101">
        <v>33.04</v>
      </c>
      <c r="Z1432" s="94" t="s">
        <v>34</v>
      </c>
      <c r="AA1432" s="111"/>
      <c r="AB1432" s="102" t="s">
        <v>34</v>
      </c>
      <c r="AC1432" s="112"/>
      <c r="AD1432" s="113"/>
      <c r="AE1432" s="94">
        <v>73.73</v>
      </c>
      <c r="AF1432" s="94" t="s">
        <v>34</v>
      </c>
      <c r="AG1432" s="134"/>
    </row>
    <row r="1433" spans="1:33" s="44" customFormat="1" ht="15" customHeight="1">
      <c r="A1433" s="60">
        <v>42163</v>
      </c>
      <c r="B1433" s="61" t="s">
        <v>752</v>
      </c>
      <c r="C1433" s="62" t="s">
        <v>29</v>
      </c>
      <c r="D1433" s="63" t="s">
        <v>30</v>
      </c>
      <c r="E1433" s="63" t="s">
        <v>31</v>
      </c>
      <c r="F1433" s="63" t="s">
        <v>37</v>
      </c>
      <c r="G1433" s="63" t="s">
        <v>140</v>
      </c>
      <c r="H1433" s="63" t="s">
        <v>34</v>
      </c>
      <c r="I1433" s="63" t="s">
        <v>34</v>
      </c>
      <c r="J1433" s="94">
        <f t="normal">IF(AE1433="-","-",(AE1433/AG1433)*$AI$1)</f>
        <v>627.537964570229</v>
      </c>
      <c r="K1433" s="94">
        <f t="normal">MAX(J1433:J1435)</f>
        <v>628.166290614382</v>
      </c>
      <c r="L1433" s="61">
        <f t="normal">IF(A1433=0,"",(K1433-K1434)/K1434)</f>
        <v>0.0236787094007084</v>
      </c>
      <c r="M1433" s="94">
        <f t="normal">IF(J1433="-","-",AVERAGE(J1433:J1435))</f>
        <v>623.113477688399</v>
      </c>
      <c r="N1433" s="94">
        <f t="normal">IF(AF1433="-","-",(AF1433/AG1433)*$AI$1)</f>
        <v>335.715972360879</v>
      </c>
      <c r="O1433" s="94">
        <f t="normal">MAX(N1433:N1435)</f>
        <v>372.795518589302</v>
      </c>
      <c r="P1433" s="61">
        <f t="normal">IF(A1433=0,"",(O1433-O1434)/O1434)</f>
        <v>0.165932739394777</v>
      </c>
      <c r="Q1433" s="94">
        <f t="normal">IF(N1433="-","-",AVERAGE(N1433:N1435))</f>
        <v>342.750549729494</v>
      </c>
      <c r="R1433" s="61">
        <f t="normal">IF(Q1433="-","-",Q1433/M1433)</f>
        <v>0.550061203941561</v>
      </c>
      <c r="S1433" s="101">
        <v>99.91</v>
      </c>
      <c r="T1433" s="102">
        <f t="normal">AVERAGE(S1433:S1435)*10</f>
        <v>999.1</v>
      </c>
      <c r="U1433" s="101">
        <f t="normal">((LARGE(S1433:S1435,1))-(SMALL(S1433:S1435,1)))/(((LARGE(S1433:S1435,1))+(SMALL(S1433:S1435,1)))/2)*100</f>
        <v>0</v>
      </c>
      <c r="V1433" s="101">
        <v>99.9</v>
      </c>
      <c r="W1433" s="102">
        <f t="normal">AVERAGE(V1433:V1435)*10</f>
        <v>999</v>
      </c>
      <c r="X1433" s="101">
        <f t="normal">((LARGE(V1433:V1435,1))-(SMALL(V1433:V1435,1)))/(((LARGE(V1433:V1435,1))+(SMALL(V1433:V1435,1)))/2)*100</f>
        <v>0</v>
      </c>
      <c r="Y1433" s="101">
        <v>0.01</v>
      </c>
      <c r="Z1433" s="94" t="s">
        <v>34</v>
      </c>
      <c r="AA1433" s="111" t="str">
        <f t="normal">IF(Z1433="-","-",AVERAGE(Z1433:Z1435))</f>
        <v>-</v>
      </c>
      <c r="AB1433" s="102" t="s">
        <v>34</v>
      </c>
      <c r="AC1433" s="112" t="str">
        <f t="shared" ref="AC1433" si="516">IF(AB1433="-","-",AVERAGE(AB1433:AB1435))</f>
        <v>-</v>
      </c>
      <c r="AD1433" s="113"/>
      <c r="AE1433" s="94">
        <v>581.05367089836</v>
      </c>
      <c r="AF1433" s="94">
        <v>310.848122556369</v>
      </c>
      <c r="AG1433" s="134">
        <v>1</v>
      </c>
    </row>
    <row r="1434" spans="1:33" s="44" customFormat="1" customHeight="0">
      <c r="A1434" s="60"/>
      <c r="B1434" s="61" t="s">
        <v>752</v>
      </c>
      <c r="C1434" s="62"/>
      <c r="D1434" s="63"/>
      <c r="E1434" s="63"/>
      <c r="F1434" s="63"/>
      <c r="G1434" s="63"/>
      <c r="H1434" s="63"/>
      <c r="I1434" s="63"/>
      <c r="J1434" s="94">
        <f t="normal">IF(AE1434="-","-",(AE1434/AG1433)*$AI$1)</f>
        <v>628.166290614382</v>
      </c>
      <c r="K1434" s="94">
        <f t="normal">MIN(J1433:J1435)</f>
        <v>613.636177880586</v>
      </c>
      <c r="L1434" s="61"/>
      <c r="M1434" s="94"/>
      <c r="N1434" s="94">
        <f t="normal">IF(AF1434="-","-",(AF1434/AG1433)*$AI$1)</f>
        <v>372.795518589302</v>
      </c>
      <c r="O1434" s="94">
        <f t="normal">MIN(N1433:N1435)</f>
        <v>319.740158238301</v>
      </c>
      <c r="P1434" s="61"/>
      <c r="Q1434" s="94"/>
      <c r="R1434" s="61"/>
      <c r="S1434" s="101">
        <v>99.91</v>
      </c>
      <c r="T1434" s="102"/>
      <c r="U1434" s="101"/>
      <c r="V1434" s="101">
        <v>99.9</v>
      </c>
      <c r="W1434" s="102"/>
      <c r="X1434" s="101"/>
      <c r="Y1434" s="101">
        <v>0.01</v>
      </c>
      <c r="Z1434" s="94" t="s">
        <v>34</v>
      </c>
      <c r="AA1434" s="111"/>
      <c r="AB1434" s="102" t="s">
        <v>34</v>
      </c>
      <c r="AC1434" s="112"/>
      <c r="AD1434" s="113"/>
      <c r="AE1434" s="94">
        <v>581.635454272576</v>
      </c>
      <c r="AF1434" s="94">
        <v>345.181035730835</v>
      </c>
      <c r="AG1434" s="134"/>
    </row>
    <row r="1435" spans="1:33" s="44" customFormat="1" customHeight="0">
      <c r="A1435" s="60"/>
      <c r="B1435" s="61" t="s">
        <v>752</v>
      </c>
      <c r="C1435" s="62"/>
      <c r="D1435" s="63"/>
      <c r="E1435" s="63"/>
      <c r="F1435" s="63"/>
      <c r="G1435" s="63"/>
      <c r="H1435" s="63"/>
      <c r="I1435" s="63"/>
      <c r="J1435" s="94">
        <f t="normal">IF(AE1435="-","-",(AE1435/AG1433)*$AI$1)</f>
        <v>613.636177880586</v>
      </c>
      <c r="K1435" s="94"/>
      <c r="L1435" s="61"/>
      <c r="M1435" s="94"/>
      <c r="N1435" s="94">
        <f t="normal">IF(AF1435="-","-",(AF1435/AG1433)*$AI$1)</f>
        <v>319.740158238301</v>
      </c>
      <c r="O1435" s="94"/>
      <c r="P1435" s="61"/>
      <c r="Q1435" s="94"/>
      <c r="R1435" s="61"/>
      <c r="S1435" s="101">
        <v>99.91</v>
      </c>
      <c r="T1435" s="102"/>
      <c r="U1435" s="101"/>
      <c r="V1435" s="101">
        <v>99.9</v>
      </c>
      <c r="W1435" s="102"/>
      <c r="X1435" s="101"/>
      <c r="Y1435" s="101">
        <v>0.01</v>
      </c>
      <c r="Z1435" s="94" t="s">
        <v>34</v>
      </c>
      <c r="AA1435" s="111"/>
      <c r="AB1435" s="102" t="s">
        <v>34</v>
      </c>
      <c r="AC1435" s="112"/>
      <c r="AD1435" s="113"/>
      <c r="AE1435" s="94">
        <v>568.181646185728</v>
      </c>
      <c r="AF1435" s="94">
        <v>296.055702072501</v>
      </c>
      <c r="AG1435" s="134"/>
    </row>
    <row r="1436" spans="1:33" s="44" customFormat="1" ht="15" customHeight="1">
      <c r="A1436" s="60">
        <v>42163</v>
      </c>
      <c r="B1436" s="61" t="s">
        <v>753</v>
      </c>
      <c r="C1436" s="62" t="s">
        <v>29</v>
      </c>
      <c r="D1436" s="63" t="s">
        <v>30</v>
      </c>
      <c r="E1436" s="63" t="s">
        <v>31</v>
      </c>
      <c r="F1436" s="63" t="s">
        <v>37</v>
      </c>
      <c r="G1436" s="63" t="s">
        <v>140</v>
      </c>
      <c r="H1436" s="63" t="s">
        <v>34</v>
      </c>
      <c r="I1436" s="63" t="s">
        <v>732</v>
      </c>
      <c r="J1436" s="94">
        <f t="normal">IF(AE1436="-","-",(AE1436/AG1436)*$AI$1)</f>
        <v>606.025216807077</v>
      </c>
      <c r="K1436" s="94">
        <f t="normal">MAX(J1436:J1438)</f>
        <v>606.025216807077</v>
      </c>
      <c r="L1436" s="61">
        <f t="normal">IF(A1436=0,"",(K1436-K1437)/K1437)</f>
        <v>0.0317607266186426</v>
      </c>
      <c r="M1436" s="94">
        <f t="normal">IF(J1436="-","-",AVERAGE(J1436:J1438))</f>
        <v>594.30314862235</v>
      </c>
      <c r="N1436" s="94">
        <f t="normal">IF(AF1436="-","-",(AF1436/AG1436)*$AI$1)</f>
        <v>348.856490490133</v>
      </c>
      <c r="O1436" s="94">
        <f t="normal">MAX(N1436:N1438)</f>
        <v>407.09666319255</v>
      </c>
      <c r="P1436" s="61">
        <f t="normal">IF(A1436=0,"",(O1436-O1437)/O1437)</f>
        <v>0.212671691898418</v>
      </c>
      <c r="Q1436" s="94">
        <f t="normal">IF(N1436="-","-",AVERAGE(N1436:N1438))</f>
        <v>363.885147675448</v>
      </c>
      <c r="R1436" s="61">
        <f t="normal">IF(Q1436="-","-",Q1436/M1436)</f>
        <v>0.612288776391254</v>
      </c>
      <c r="S1436" s="101">
        <v>96.4713216957604</v>
      </c>
      <c r="T1436" s="102">
        <f t="normal">AVERAGE(S1436:S1438)*10</f>
        <v>964.13528468172</v>
      </c>
      <c r="U1436" s="101">
        <f t="normal">((LARGE(S1436:S1438,1))-(SMALL(S1436:S1438,1)))/(((LARGE(S1436:S1438,1))+(SMALL(S1436:S1438,1)))/2)*100</f>
        <v>0.133062304879114</v>
      </c>
      <c r="V1436" s="101">
        <f t="shared" ref="V1436:V1441" si="517">100-Y1436</f>
        <v>99.993537546853</v>
      </c>
      <c r="W1436" s="102">
        <f t="normal">AVERAGE(V1436:V1438)*10</f>
        <v>999.936498851096</v>
      </c>
      <c r="X1436" s="101">
        <f t="normal">((LARGE(V1436:V1438,1))-(SMALL(V1436:V1438,1)))/(((LARGE(V1436:V1438,1))+(SMALL(V1436:V1438,1)))/2)*100</f>
        <v>0.000264763058453142</v>
      </c>
      <c r="Y1436" s="101">
        <v>0.00646245314697005</v>
      </c>
      <c r="Z1436" s="94" t="s">
        <v>34</v>
      </c>
      <c r="AA1436" s="111" t="str">
        <f t="normal">IF(Z1436="-","-",AVERAGE(Z1436:Z1438))</f>
        <v>-</v>
      </c>
      <c r="AB1436" s="102" t="s">
        <v>34</v>
      </c>
      <c r="AC1436" s="112" t="str">
        <f t="shared" ref="AC1436" si="518">IF(AB1436="-","-",AVERAGE(AB1436:AB1438))</f>
        <v>-</v>
      </c>
      <c r="AD1436" s="113"/>
      <c r="AE1436" s="94">
        <v>561.134460006553</v>
      </c>
      <c r="AF1436" s="94">
        <v>323.015268972345</v>
      </c>
      <c r="AG1436" s="134">
        <v>1</v>
      </c>
    </row>
    <row r="1437" spans="1:33" s="44" customFormat="1" customHeight="0">
      <c r="A1437" s="60"/>
      <c r="B1437" s="61" t="s">
        <v>753</v>
      </c>
      <c r="C1437" s="62"/>
      <c r="D1437" s="63"/>
      <c r="E1437" s="63"/>
      <c r="F1437" s="63"/>
      <c r="G1437" s="63"/>
      <c r="H1437" s="63"/>
      <c r="I1437" s="63"/>
      <c r="J1437" s="94">
        <f t="normal">IF(AE1437="-","-",(AE1437/AG1436)*$AI$1)</f>
        <v>589.514307747707</v>
      </c>
      <c r="K1437" s="94">
        <f t="normal">MIN(J1436:J1438)</f>
        <v>587.369921312265</v>
      </c>
      <c r="L1437" s="61"/>
      <c r="M1437" s="94"/>
      <c r="N1437" s="94">
        <f t="normal">IF(AF1437="-","-",(AF1437/AG1436)*$AI$1)</f>
        <v>407.09666319255</v>
      </c>
      <c r="O1437" s="94">
        <f t="normal">MIN(N1436:N1438)</f>
        <v>335.702289343662</v>
      </c>
      <c r="P1437" s="61"/>
      <c r="Q1437" s="94"/>
      <c r="R1437" s="61"/>
      <c r="S1437" s="101">
        <v>96.4262236299529</v>
      </c>
      <c r="T1437" s="102"/>
      <c r="U1437" s="101"/>
      <c r="V1437" s="101">
        <f t="shared" si="517"/>
        <v>99.9938022931518</v>
      </c>
      <c r="W1437" s="102"/>
      <c r="X1437" s="101"/>
      <c r="Y1437" s="101">
        <v>0.00619770684823143</v>
      </c>
      <c r="Z1437" s="94" t="s">
        <v>34</v>
      </c>
      <c r="AA1437" s="111"/>
      <c r="AB1437" s="102" t="s">
        <v>34</v>
      </c>
      <c r="AC1437" s="112"/>
      <c r="AD1437" s="113"/>
      <c r="AE1437" s="94">
        <v>545.846581247877</v>
      </c>
      <c r="AF1437" s="94">
        <v>376.941354807917</v>
      </c>
      <c r="AG1437" s="134"/>
    </row>
    <row r="1438" spans="1:33" s="44" customFormat="1" customHeight="0">
      <c r="A1438" s="60"/>
      <c r="B1438" s="61" t="s">
        <v>753</v>
      </c>
      <c r="C1438" s="62"/>
      <c r="D1438" s="63"/>
      <c r="E1438" s="63"/>
      <c r="F1438" s="63"/>
      <c r="G1438" s="63"/>
      <c r="H1438" s="63"/>
      <c r="I1438" s="63"/>
      <c r="J1438" s="94">
        <f t="normal">IF(AE1438="-","-",(AE1438/AG1436)*$AI$1)</f>
        <v>587.369921312265</v>
      </c>
      <c r="K1438" s="94"/>
      <c r="L1438" s="61"/>
      <c r="M1438" s="94"/>
      <c r="N1438" s="94">
        <f t="normal">IF(AF1438="-","-",(AF1438/AG1436)*$AI$1)</f>
        <v>335.702289343662</v>
      </c>
      <c r="O1438" s="94"/>
      <c r="P1438" s="61"/>
      <c r="Q1438" s="94"/>
      <c r="R1438" s="61"/>
      <c r="S1438" s="101">
        <v>96.3430400788028</v>
      </c>
      <c r="T1438" s="102"/>
      <c r="U1438" s="101"/>
      <c r="V1438" s="101">
        <f t="shared" si="517"/>
        <v>99.9936098153239</v>
      </c>
      <c r="W1438" s="102"/>
      <c r="X1438" s="101"/>
      <c r="Y1438" s="101">
        <v>0.00639018467609525</v>
      </c>
      <c r="Z1438" s="94" t="s">
        <v>34</v>
      </c>
      <c r="AA1438" s="111"/>
      <c r="AB1438" s="102" t="s">
        <v>34</v>
      </c>
      <c r="AC1438" s="112"/>
      <c r="AD1438" s="113"/>
      <c r="AE1438" s="94">
        <v>543.861038252097</v>
      </c>
      <c r="AF1438" s="94">
        <v>310.835453095983</v>
      </c>
      <c r="AG1438" s="134"/>
    </row>
    <row r="1439" spans="1:33" s="44" customFormat="1" ht="15" customHeight="1">
      <c r="A1439" s="60">
        <v>42163</v>
      </c>
      <c r="B1439" s="61" t="s">
        <v>754</v>
      </c>
      <c r="C1439" s="62" t="s">
        <v>29</v>
      </c>
      <c r="D1439" s="63" t="s">
        <v>30</v>
      </c>
      <c r="E1439" s="63" t="s">
        <v>31</v>
      </c>
      <c r="F1439" s="63" t="s">
        <v>37</v>
      </c>
      <c r="G1439" s="63" t="s">
        <v>140</v>
      </c>
      <c r="H1439" s="63" t="s">
        <v>34</v>
      </c>
      <c r="I1439" s="63" t="s">
        <v>732</v>
      </c>
      <c r="J1439" s="94">
        <f t="normal">IF(AE1439="-","-",(AE1439/AG1439)*$AI$1)</f>
        <v>590.342210076439</v>
      </c>
      <c r="K1439" s="94">
        <f t="normal">MAX(J1439:J1441)</f>
        <v>616.743580483011</v>
      </c>
      <c r="L1439" s="61">
        <f t="normal">IF(A1439=0,"",(K1439-K1440)/K1440)</f>
        <v>0.0447221458264927</v>
      </c>
      <c r="M1439" s="94">
        <f t="normal">IF(J1439="-","-",AVERAGE(J1439:J1441))</f>
        <v>603.093538938501</v>
      </c>
      <c r="N1439" s="94">
        <f t="normal">IF(AF1439="-","-",(AF1439/AG1439)*$AI$1)</f>
        <v>353.549011885352</v>
      </c>
      <c r="O1439" s="94">
        <f t="normal">MAX(N1439:N1441)</f>
        <v>368.390393012447</v>
      </c>
      <c r="P1439" s="61">
        <f t="normal">IF(A1439=0,"",(O1439-O1440)/O1440)</f>
        <v>0.0419782848435954</v>
      </c>
      <c r="Q1439" s="94">
        <f t="normal">IF(N1439="-","-",AVERAGE(N1439:N1441))</f>
        <v>359.753669250632</v>
      </c>
      <c r="R1439" s="61">
        <f t="normal">IF(Q1439="-","-",Q1439/M1439)</f>
        <v>0.596513883872527</v>
      </c>
      <c r="S1439" s="101">
        <v>96.4713216957604</v>
      </c>
      <c r="T1439" s="102">
        <f t="normal">AVERAGE(S1439:S1441)*10</f>
        <v>964.13528468172</v>
      </c>
      <c r="U1439" s="101">
        <f t="normal">((LARGE(S1439:S1441,1))-(SMALL(S1439:S1441,1)))/(((LARGE(S1439:S1441,1))+(SMALL(S1439:S1441,1)))/2)*100</f>
        <v>0.133062304879114</v>
      </c>
      <c r="V1439" s="101">
        <f t="shared" si="517"/>
        <v>99.993537546853</v>
      </c>
      <c r="W1439" s="102">
        <f t="normal">AVERAGE(V1439:V1441)*10</f>
        <v>999.936498851096</v>
      </c>
      <c r="X1439" s="101">
        <f t="normal">((LARGE(V1439:V1441,1))-(SMALL(V1439:V1441,1)))/(((LARGE(V1439:V1441,1))+(SMALL(V1439:V1441,1)))/2)*100</f>
        <v>0.000264763058453142</v>
      </c>
      <c r="Y1439" s="101">
        <v>0.00646245314697005</v>
      </c>
      <c r="Z1439" s="94" t="s">
        <v>34</v>
      </c>
      <c r="AA1439" s="111" t="str">
        <f t="normal">IF(Z1439="-","-",AVERAGE(Z1439:Z1441))</f>
        <v>-</v>
      </c>
      <c r="AB1439" s="102" t="s">
        <v>34</v>
      </c>
      <c r="AC1439" s="112" t="str">
        <f t="shared" ref="AC1439" si="519">IF(AB1439="-","-",AVERAGE(AB1439:AB1441))</f>
        <v>-</v>
      </c>
      <c r="AD1439" s="113"/>
      <c r="AE1439" s="94">
        <v>546.613157478184</v>
      </c>
      <c r="AF1439" s="94">
        <v>327.360196190141</v>
      </c>
      <c r="AG1439" s="134">
        <v>1</v>
      </c>
    </row>
    <row r="1440" spans="1:33" s="44" customFormat="1" customHeight="0">
      <c r="A1440" s="60"/>
      <c r="B1440" s="61" t="s">
        <v>754</v>
      </c>
      <c r="C1440" s="62"/>
      <c r="D1440" s="63"/>
      <c r="E1440" s="63"/>
      <c r="F1440" s="63"/>
      <c r="G1440" s="63"/>
      <c r="H1440" s="63"/>
      <c r="I1440" s="63"/>
      <c r="J1440" s="94">
        <f t="normal">IF(AE1440="-","-",(AE1440/AG1439)*$AI$1)</f>
        <v>616.743580483011</v>
      </c>
      <c r="K1440" s="94">
        <f t="normal">MIN(J1439:J1441)</f>
        <v>590.342210076439</v>
      </c>
      <c r="L1440" s="61"/>
      <c r="M1440" s="94"/>
      <c r="N1440" s="94">
        <f t="normal">IF(AF1440="-","-",(AF1440/AG1439)*$AI$1)</f>
        <v>357.321602854097</v>
      </c>
      <c r="O1440" s="94">
        <f t="normal">MIN(N1439:N1441)</f>
        <v>353.549011885352</v>
      </c>
      <c r="P1440" s="61"/>
      <c r="Q1440" s="94"/>
      <c r="R1440" s="61"/>
      <c r="S1440" s="101">
        <v>96.4262236299529</v>
      </c>
      <c r="T1440" s="102"/>
      <c r="U1440" s="101"/>
      <c r="V1440" s="101">
        <f t="shared" si="517"/>
        <v>99.9938022931518</v>
      </c>
      <c r="W1440" s="102"/>
      <c r="X1440" s="101"/>
      <c r="Y1440" s="101">
        <v>0.00619770684823143</v>
      </c>
      <c r="Z1440" s="94" t="s">
        <v>34</v>
      </c>
      <c r="AA1440" s="111"/>
      <c r="AB1440" s="102" t="s">
        <v>34</v>
      </c>
      <c r="AC1440" s="112"/>
      <c r="AD1440" s="113"/>
      <c r="AE1440" s="94">
        <v>571.058870817603</v>
      </c>
      <c r="AF1440" s="94">
        <v>330.853335976016</v>
      </c>
      <c r="AG1440" s="134"/>
    </row>
    <row r="1441" spans="1:33" s="44" customFormat="1" customHeight="0">
      <c r="A1441" s="60"/>
      <c r="B1441" s="61" t="s">
        <v>754</v>
      </c>
      <c r="C1441" s="62"/>
      <c r="D1441" s="63"/>
      <c r="E1441" s="63"/>
      <c r="F1441" s="63"/>
      <c r="G1441" s="63"/>
      <c r="H1441" s="63"/>
      <c r="I1441" s="63"/>
      <c r="J1441" s="94">
        <f t="normal">IF(AE1441="-","-",(AE1441/AG1439)*$AI$1)</f>
        <v>602.194826256053</v>
      </c>
      <c r="K1441" s="94"/>
      <c r="L1441" s="61"/>
      <c r="M1441" s="94"/>
      <c r="N1441" s="94">
        <f t="normal">IF(AF1441="-","-",(AF1441/AG1439)*$AI$1)</f>
        <v>368.390393012447</v>
      </c>
      <c r="O1441" s="94"/>
      <c r="P1441" s="61"/>
      <c r="Q1441" s="94"/>
      <c r="R1441" s="61"/>
      <c r="S1441" s="101">
        <v>96.3430400788028</v>
      </c>
      <c r="T1441" s="102"/>
      <c r="U1441" s="101"/>
      <c r="V1441" s="101">
        <f t="shared" si="517"/>
        <v>99.9936098153239</v>
      </c>
      <c r="W1441" s="102"/>
      <c r="X1441" s="101"/>
      <c r="Y1441" s="101">
        <v>0.00639018467609525</v>
      </c>
      <c r="Z1441" s="94" t="s">
        <v>34</v>
      </c>
      <c r="AA1441" s="111"/>
      <c r="AB1441" s="102" t="s">
        <v>34</v>
      </c>
      <c r="AC1441" s="112"/>
      <c r="AD1441" s="113"/>
      <c r="AE1441" s="94">
        <v>557.587802088938</v>
      </c>
      <c r="AF1441" s="94">
        <v>341.102215752266</v>
      </c>
      <c r="AG1441" s="134"/>
    </row>
    <row r="1442" spans="1:33">
      <c r="A1442" s="70">
        <v>42163</v>
      </c>
      <c r="B1442" s="71">
        <v>415</v>
      </c>
      <c r="C1442" s="80" t="s">
        <v>755</v>
      </c>
      <c r="D1442" s="12" t="s">
        <v>41</v>
      </c>
      <c r="E1442" s="12" t="s">
        <v>233</v>
      </c>
      <c r="F1442" s="6" t="s">
        <v>630</v>
      </c>
      <c r="G1442" s="6" t="s">
        <v>756</v>
      </c>
      <c r="H1442" s="12" t="s">
        <v>34</v>
      </c>
      <c r="I1442" s="6" t="s">
        <v>757</v>
      </c>
      <c r="J1442" s="97" t="str">
        <f t="normal">IF(AE1442="-","-",(AE1442/AG1442)*$AI$1)</f>
        <v>-</v>
      </c>
      <c r="K1442" s="97">
        <f t="normal">MAX(J1442:J1444)</f>
        <v>746.116434098202</v>
      </c>
      <c r="L1442" s="71">
        <f t="normal">IF(A1442=0,"",(K1442-K1443)/K1443)</f>
        <v>0.0386617310683481</v>
      </c>
      <c r="M1442" s="97">
        <f t="normal">IF(J1443="-","-",AVERAGE(J1442:J1444))</f>
        <v>732.230222611856</v>
      </c>
      <c r="N1442" s="97" t="str">
        <f t="normal">IF(AF1442="-","-",(AF1442/AG1442)*$AI$1)</f>
        <v>-</v>
      </c>
      <c r="O1442" s="97">
        <f t="normal">MAX(N1442:N1444)</f>
        <v>578.369988278113</v>
      </c>
      <c r="P1442" s="71">
        <f t="normal">IF(A1442=0,"",(O1442-O1443)/O1443)</f>
        <v>0.0408535718686677</v>
      </c>
      <c r="Q1442" s="97">
        <f t="normal">IF(N1443="-","-",AVERAGE(N1442:N1444))</f>
        <v>567.019458039561</v>
      </c>
      <c r="R1442" s="71">
        <f t="normal">IF(Q1442="-","-",Q1442/M1442)</f>
        <v>0.774373196475024</v>
      </c>
      <c r="S1442" s="103">
        <v>1.56531874299375</v>
      </c>
      <c r="T1442" s="104">
        <f t="normal">AVERAGE(S1442:S1444)*10</f>
        <v>15.7624670032524</v>
      </c>
      <c r="U1442" s="103">
        <f t="normal">((LARGE(S1442:S1444,1))-(SMALL(S1442:S1444,1)))/(((LARGE(S1442:S1444,1))+(SMALL(S1442:S1444,1)))/2)*100</f>
        <v>6.40573571351146</v>
      </c>
      <c r="V1442" s="103">
        <f t="shared" ref="V1442:V1471" si="520">100-Y1442</f>
        <v>82.1199905145834</v>
      </c>
      <c r="W1442" s="104">
        <f t="normal">AVERAGE(V1442:V1444)*10</f>
        <v>817.550954792727</v>
      </c>
      <c r="X1442" s="103">
        <f t="normal">((LARGE(V1442:V1444,1))-(SMALL(V1442:V1444,1)))/(((LARGE(V1442:V1444,1))+(SMALL(V1442:V1444,1)))/2)*100</f>
        <v>1.03046978030109</v>
      </c>
      <c r="Y1442" s="103">
        <v>17.8800094854166</v>
      </c>
      <c r="Z1442" s="97" t="s">
        <v>34</v>
      </c>
      <c r="AA1442" s="23" t="str">
        <f t="normal">IF(Z1442="-","-",AVERAGE(Z1442:Z1444))</f>
        <v>-</v>
      </c>
      <c r="AB1442" s="104">
        <v>6.218</v>
      </c>
      <c r="AC1442" s="24">
        <f t="shared" ref="AC1442" si="521">IF(AB1442="-","-",AVERAGE(AB1442:AB1444))</f>
        <v>6.19766666666667</v>
      </c>
      <c r="AE1442" s="114" t="s">
        <v>34</v>
      </c>
      <c r="AF1442" s="114" t="s">
        <v>34</v>
      </c>
      <c r="AG1442" s="135">
        <v>1</v>
      </c>
    </row>
    <row r="1443" spans="1:33">
      <c r="A1443" s="70"/>
      <c r="B1443" s="71">
        <v>415</v>
      </c>
      <c r="C1443" s="82"/>
      <c r="D1443" s="14"/>
      <c r="E1443" s="14"/>
      <c r="F1443" s="6"/>
      <c r="G1443" s="6"/>
      <c r="H1443" s="14"/>
      <c r="I1443" s="6"/>
      <c r="J1443" s="97">
        <f t="normal">IF(AE1443="-","-",(AE1443/AG1442)*$AI$1)</f>
        <v>718.344011125509</v>
      </c>
      <c r="K1443" s="97">
        <f t="normal">MIN(J1442:J1444)</f>
        <v>718.344011125509</v>
      </c>
      <c r="L1443" s="71"/>
      <c r="M1443" s="97"/>
      <c r="N1443" s="97">
        <f t="normal">IF(AF1443="-","-",(AF1443/AG1442)*$AI$1)</f>
        <v>578.369988278113</v>
      </c>
      <c r="O1443" s="97">
        <f t="normal">MIN(N1442:N1444)</f>
        <v>555.668927801009</v>
      </c>
      <c r="P1443" s="71"/>
      <c r="Q1443" s="97"/>
      <c r="R1443" s="71"/>
      <c r="S1443" s="103">
        <v>1.53105057606671</v>
      </c>
      <c r="T1443" s="104"/>
      <c r="U1443" s="103"/>
      <c r="V1443" s="103">
        <f t="shared" si="520"/>
        <v>81.8671894143582</v>
      </c>
      <c r="W1443" s="104"/>
      <c r="X1443" s="103"/>
      <c r="Y1443" s="103">
        <v>18.1328105856418</v>
      </c>
      <c r="Z1443" s="97" t="s">
        <v>34</v>
      </c>
      <c r="AA1443" s="23"/>
      <c r="AB1443" s="104">
        <v>6.193</v>
      </c>
      <c r="AC1443" s="24"/>
      <c r="AE1443" s="114">
        <v>665.133343634731</v>
      </c>
      <c r="AF1443" s="114">
        <v>535.527766924179</v>
      </c>
      <c r="AG1443" s="135"/>
    </row>
    <row r="1444" spans="1:33">
      <c r="A1444" s="70"/>
      <c r="B1444" s="71">
        <v>415</v>
      </c>
      <c r="C1444" s="84"/>
      <c r="D1444" s="17"/>
      <c r="E1444" s="17"/>
      <c r="F1444" s="6"/>
      <c r="G1444" s="6"/>
      <c r="H1444" s="17"/>
      <c r="I1444" s="6"/>
      <c r="J1444" s="97">
        <f t="normal">IF(AE1444="-","-",(AE1444/AG1442)*$AI$1)</f>
        <v>746.116434098202</v>
      </c>
      <c r="K1444" s="97"/>
      <c r="L1444" s="71"/>
      <c r="M1444" s="97"/>
      <c r="N1444" s="97">
        <f t="normal">IF(AF1444="-","-",(AF1444/AG1442)*$AI$1)</f>
        <v>555.668927801009</v>
      </c>
      <c r="O1444" s="97"/>
      <c r="P1444" s="71"/>
      <c r="Q1444" s="97"/>
      <c r="R1444" s="71"/>
      <c r="S1444" s="103">
        <v>1.63237078191526</v>
      </c>
      <c r="T1444" s="104"/>
      <c r="U1444" s="103"/>
      <c r="V1444" s="103">
        <f t="shared" si="520"/>
        <v>81.2781065088765</v>
      </c>
      <c r="W1444" s="104"/>
      <c r="X1444" s="103"/>
      <c r="Y1444" s="103">
        <v>18.7218934911235</v>
      </c>
      <c r="Z1444" s="97" t="s">
        <v>34</v>
      </c>
      <c r="AA1444" s="23"/>
      <c r="AB1444" s="104">
        <v>6.182</v>
      </c>
      <c r="AC1444" s="24"/>
      <c r="AE1444" s="114">
        <v>690.848550090928</v>
      </c>
      <c r="AF1444" s="114">
        <v>514.508266482416</v>
      </c>
      <c r="AG1444" s="135"/>
    </row>
    <row r="1445" spans="1:33" ht="15" customHeight="1">
      <c r="A1445" s="70">
        <v>42163</v>
      </c>
      <c r="B1445" s="71" t="s">
        <v>758</v>
      </c>
      <c r="C1445" s="80" t="s">
        <v>732</v>
      </c>
      <c r="D1445" s="12" t="s">
        <v>41</v>
      </c>
      <c r="E1445" s="12" t="s">
        <v>74</v>
      </c>
      <c r="F1445" s="6" t="s">
        <v>234</v>
      </c>
      <c r="G1445" s="6" t="s">
        <v>305</v>
      </c>
      <c r="H1445" s="12" t="s">
        <v>34</v>
      </c>
      <c r="I1445" s="6" t="s">
        <v>34</v>
      </c>
      <c r="J1445" s="97">
        <f t="normal">IF(AE1445="-","-",(AE1445/AG1445)*$AI$1)</f>
        <v>183.35978357601</v>
      </c>
      <c r="K1445" s="97">
        <f t="normal">MAX(J1445:J1447)</f>
        <v>198.140086779373</v>
      </c>
      <c r="L1445" s="71">
        <f t="normal">IF(A1445=0,"",(K1445-K1446)/K1446)</f>
        <v>0.0806082059822905</v>
      </c>
      <c r="M1445" s="97">
        <f t="normal">IF(J1445="-","-",AVERAGE(J1445:J1447))</f>
        <v>191.498146787438</v>
      </c>
      <c r="N1445" s="97">
        <f t="normal">IF(AF1445="-","-",(AF1445/AG1445)*$AI$1)</f>
        <v>104.310618785906</v>
      </c>
      <c r="O1445" s="97">
        <f t="normal">MAX(N1445:N1447)</f>
        <v>135.273068909792</v>
      </c>
      <c r="P1445" s="71">
        <f t="normal">IF(A1445=0,"",(O1445-O1446)/O1446)</f>
        <v>0.296829320775434</v>
      </c>
      <c r="Q1445" s="97">
        <f t="normal">IF(N1445="-","-",AVERAGE(N1445:N1447))</f>
        <v>115.861473814034</v>
      </c>
      <c r="R1445" s="71">
        <f t="normal">IF(Q1445="-","-",Q1445/M1445)</f>
        <v>0.605026606041465</v>
      </c>
      <c r="S1445" s="103">
        <v>92.0183109337403</v>
      </c>
      <c r="T1445" s="104">
        <f t="normal">AVERAGE(S1445:S1447)*10</f>
        <v>919.317902491518</v>
      </c>
      <c r="U1445" s="103">
        <f t="normal">((LARGE(S1445:S1447,1))-(SMALL(S1445:S1447,1)))/(((LARGE(S1445:S1447,1))+(SMALL(S1445:S1447,1)))/2)*100</f>
        <v>0.197776233640262</v>
      </c>
      <c r="V1445" s="103">
        <f t="shared" si="520"/>
        <v>78.2320301039605</v>
      </c>
      <c r="W1445" s="104">
        <f t="normal">AVERAGE(V1445:V1447)*10</f>
        <v>794.288507582132</v>
      </c>
      <c r="X1445" s="103">
        <f t="normal">((LARGE(V1445:V1447,1))-(SMALL(V1445:V1447,1)))/(((LARGE(V1445:V1447,1))+(SMALL(V1445:V1447,1)))/2)*100</f>
        <v>2.34709796850198</v>
      </c>
      <c r="Y1445" s="103">
        <v>21.7679698960395</v>
      </c>
      <c r="Z1445" s="97" t="s">
        <v>34</v>
      </c>
      <c r="AA1445" s="23" t="str">
        <f t="normal">IF(Z1445="-","-",AVERAGE(Z1445:Z1447))</f>
        <v>-</v>
      </c>
      <c r="AB1445" s="104" t="s">
        <v>34</v>
      </c>
      <c r="AC1445" s="24" t="str">
        <f t="shared" ref="AC1445" si="522">IF(AB1445="-","-",AVERAGE(AB1445:AB1447))</f>
        <v>-</v>
      </c>
      <c r="AE1445" s="114">
        <v>169.777577385194</v>
      </c>
      <c r="AF1445" s="114">
        <v>96.5839062832467</v>
      </c>
      <c r="AG1445" s="135">
        <v>1</v>
      </c>
    </row>
    <row r="1446" spans="1:33">
      <c r="A1446" s="70"/>
      <c r="B1446" s="71" t="s">
        <v>758</v>
      </c>
      <c r="C1446" s="82"/>
      <c r="D1446" s="14"/>
      <c r="E1446" s="14"/>
      <c r="F1446" s="9"/>
      <c r="G1446" s="6"/>
      <c r="H1446" s="14"/>
      <c r="I1446" s="6"/>
      <c r="J1446" s="97">
        <f t="normal">IF(AE1446="-","-",(AE1446/AG1445)*$AI$1)</f>
        <v>192.994570006933</v>
      </c>
      <c r="K1446" s="97">
        <f t="normal">MIN(J1445:J1447)</f>
        <v>183.35978357601</v>
      </c>
      <c r="L1446" s="71"/>
      <c r="M1446" s="97"/>
      <c r="N1446" s="97">
        <f t="normal">IF(AF1446="-","-",(AF1446/AG1445)*$AI$1)</f>
        <v>135.273068909792</v>
      </c>
      <c r="O1446" s="97">
        <f t="normal">MIN(N1445:N1447)</f>
        <v>104.310618785906</v>
      </c>
      <c r="P1446" s="71"/>
      <c r="Q1446" s="97"/>
      <c r="R1446" s="71"/>
      <c r="S1446" s="103">
        <v>91.9405594405594</v>
      </c>
      <c r="T1446" s="104"/>
      <c r="U1446" s="103"/>
      <c r="V1446" s="103">
        <f t="shared" si="520"/>
        <v>79.9645052925145</v>
      </c>
      <c r="W1446" s="104"/>
      <c r="X1446" s="103"/>
      <c r="Y1446" s="103">
        <v>20.0354947074855</v>
      </c>
      <c r="Z1446" s="97" t="s">
        <v>34</v>
      </c>
      <c r="AA1446" s="23"/>
      <c r="AB1446" s="104" t="s">
        <v>34</v>
      </c>
      <c r="AC1446" s="24"/>
      <c r="AE1446" s="114">
        <v>178.698675932345</v>
      </c>
      <c r="AF1446" s="114">
        <v>125.252841583141</v>
      </c>
      <c r="AG1446" s="135"/>
    </row>
    <row r="1447" spans="1:33">
      <c r="A1447" s="70"/>
      <c r="B1447" s="71" t="s">
        <v>758</v>
      </c>
      <c r="C1447" s="84"/>
      <c r="D1447" s="17"/>
      <c r="E1447" s="17"/>
      <c r="F1447" s="9"/>
      <c r="G1447" s="6"/>
      <c r="H1447" s="17"/>
      <c r="I1447" s="6"/>
      <c r="J1447" s="97">
        <f t="normal">IF(AE1447="-","-",(AE1447/AG1445)*$AI$1)</f>
        <v>198.140086779373</v>
      </c>
      <c r="K1447" s="97"/>
      <c r="L1447" s="71"/>
      <c r="M1447" s="97"/>
      <c r="N1447" s="97">
        <f t="normal">IF(AF1447="-","-",(AF1447/AG1445)*$AI$1)</f>
        <v>108.000733746403</v>
      </c>
      <c r="O1447" s="97"/>
      <c r="P1447" s="71"/>
      <c r="Q1447" s="97"/>
      <c r="R1447" s="71"/>
      <c r="S1447" s="103">
        <v>91.8365003731557</v>
      </c>
      <c r="T1447" s="104"/>
      <c r="U1447" s="103"/>
      <c r="V1447" s="103">
        <f t="shared" si="520"/>
        <v>80.0900168781646</v>
      </c>
      <c r="W1447" s="104"/>
      <c r="X1447" s="103"/>
      <c r="Y1447" s="103">
        <v>19.9099831218354</v>
      </c>
      <c r="Z1447" s="97" t="s">
        <v>34</v>
      </c>
      <c r="AA1447" s="23"/>
      <c r="AB1447" s="104" t="s">
        <v>34</v>
      </c>
      <c r="AC1447" s="24"/>
      <c r="AE1447" s="114">
        <v>183.463043314234</v>
      </c>
      <c r="AF1447" s="114">
        <v>100.000679394818</v>
      </c>
      <c r="AG1447" s="135"/>
    </row>
    <row r="1448" spans="1:33" ht="15" customHeight="1">
      <c r="A1448" s="70">
        <v>42163</v>
      </c>
      <c r="B1448" s="71" t="s">
        <v>758</v>
      </c>
      <c r="C1448" s="80" t="s">
        <v>732</v>
      </c>
      <c r="D1448" s="12" t="s">
        <v>41</v>
      </c>
      <c r="E1448" s="12" t="s">
        <v>74</v>
      </c>
      <c r="F1448" s="6" t="s">
        <v>234</v>
      </c>
      <c r="G1448" s="6" t="s">
        <v>305</v>
      </c>
      <c r="H1448" s="12" t="s">
        <v>34</v>
      </c>
      <c r="I1448" s="6" t="s">
        <v>34</v>
      </c>
      <c r="J1448" s="97">
        <f t="normal">IF(AE1448="-","-",(AE1448/AG1448)*$AI$1)</f>
        <v>199.325521583207</v>
      </c>
      <c r="K1448" s="97">
        <f t="normal">MAX(J1448:J1450)</f>
        <v>216.665026539154</v>
      </c>
      <c r="L1448" s="71">
        <f t="normal">IF(A1448=0,"",(K1448-K1449)/K1449)</f>
        <v>0.0869908921758838</v>
      </c>
      <c r="M1448" s="97">
        <f t="normal">IF(J1448="-","-",AVERAGE(J1448:J1450))</f>
        <v>208.476950175388</v>
      </c>
      <c r="N1448" s="97">
        <f t="normal">IF(AF1448="-","-",(AF1448/AG1448)*$AI$1)</f>
        <v>109.277891140247</v>
      </c>
      <c r="O1448" s="97">
        <f t="normal">MAX(N1448:N1450)</f>
        <v>118.059724439102</v>
      </c>
      <c r="P1448" s="71">
        <f t="normal">IF(A1448=0,"",(O1448-O1449)/O1449)</f>
        <v>0.0803623972536579</v>
      </c>
      <c r="Q1448" s="97">
        <f t="normal">IF(N1448="-","-",AVERAGE(N1448:N1450))</f>
        <v>113.6312302834</v>
      </c>
      <c r="R1448" s="71">
        <f t="normal">IF(Q1448="-","-",Q1448/M1448)</f>
        <v>0.545054166361337</v>
      </c>
      <c r="S1448" s="103">
        <v>92.0183109337403</v>
      </c>
      <c r="T1448" s="104">
        <f t="normal">AVERAGE(S1448:S1450)*10</f>
        <v>919.317902491518</v>
      </c>
      <c r="U1448" s="103">
        <f t="normal">((LARGE(S1448:S1450,1))-(SMALL(S1448:S1450,1)))/(((LARGE(S1448:S1450,1))+(SMALL(S1448:S1450,1)))/2)*100</f>
        <v>0.197776233640262</v>
      </c>
      <c r="V1448" s="103">
        <f t="shared" si="520"/>
        <v>78.2320301039605</v>
      </c>
      <c r="W1448" s="104">
        <f t="normal">AVERAGE(V1448:V1450)*10</f>
        <v>794.288507582132</v>
      </c>
      <c r="X1448" s="103">
        <f t="normal">((LARGE(V1448:V1450,1))-(SMALL(V1448:V1450,1)))/(((LARGE(V1448:V1450,1))+(SMALL(V1448:V1450,1)))/2)*100</f>
        <v>2.34709796850198</v>
      </c>
      <c r="Y1448" s="103">
        <v>21.7679698960395</v>
      </c>
      <c r="Z1448" s="97" t="s">
        <v>34</v>
      </c>
      <c r="AA1448" s="23" t="str">
        <f t="normal">IF(Z1448="-","-",AVERAGE(Z1448:Z1450))</f>
        <v>-</v>
      </c>
      <c r="AB1448" s="104" t="s">
        <v>34</v>
      </c>
      <c r="AC1448" s="24" t="str">
        <f t="shared" ref="AC1448" si="523">IF(AB1448="-","-",AVERAGE(AB1448:AB1450))</f>
        <v>-</v>
      </c>
      <c r="AE1448" s="114">
        <v>184.560668132599</v>
      </c>
      <c r="AF1448" s="114">
        <v>101.183232537266</v>
      </c>
      <c r="AG1448" s="135">
        <v>1</v>
      </c>
    </row>
    <row r="1449" spans="1:33">
      <c r="A1449" s="70"/>
      <c r="B1449" s="71" t="s">
        <v>758</v>
      </c>
      <c r="C1449" s="82"/>
      <c r="D1449" s="14"/>
      <c r="E1449" s="14"/>
      <c r="F1449" s="9"/>
      <c r="G1449" s="6"/>
      <c r="H1449" s="14"/>
      <c r="I1449" s="6"/>
      <c r="J1449" s="97">
        <f t="normal">IF(AE1449="-","-",(AE1449/AG1448)*$AI$1)</f>
        <v>209.440302403804</v>
      </c>
      <c r="K1449" s="97">
        <f t="normal">MIN(J1448:J1450)</f>
        <v>199.325521583207</v>
      </c>
      <c r="L1449" s="71"/>
      <c r="M1449" s="97"/>
      <c r="N1449" s="97">
        <f t="normal">IF(AF1449="-","-",(AF1449/AG1448)*$AI$1)</f>
        <v>113.556075270851</v>
      </c>
      <c r="O1449" s="97">
        <f t="normal">MIN(N1448:N1450)</f>
        <v>109.277891140247</v>
      </c>
      <c r="P1449" s="71"/>
      <c r="Q1449" s="97"/>
      <c r="R1449" s="71"/>
      <c r="S1449" s="103">
        <v>91.9405594405594</v>
      </c>
      <c r="T1449" s="104"/>
      <c r="U1449" s="103"/>
      <c r="V1449" s="103">
        <f t="shared" si="520"/>
        <v>79.9645052925145</v>
      </c>
      <c r="W1449" s="104"/>
      <c r="X1449" s="103"/>
      <c r="Y1449" s="103">
        <v>20.0354947074855</v>
      </c>
      <c r="Z1449" s="97" t="s">
        <v>34</v>
      </c>
      <c r="AA1449" s="23"/>
      <c r="AB1449" s="104" t="s">
        <v>34</v>
      </c>
      <c r="AC1449" s="24"/>
      <c r="AE1449" s="114">
        <v>193.926205929448</v>
      </c>
      <c r="AF1449" s="114">
        <v>105.144514139677</v>
      </c>
      <c r="AG1449" s="135"/>
    </row>
    <row r="1450" spans="1:33">
      <c r="A1450" s="70"/>
      <c r="B1450" s="71" t="s">
        <v>758</v>
      </c>
      <c r="C1450" s="84"/>
      <c r="D1450" s="17"/>
      <c r="E1450" s="17"/>
      <c r="F1450" s="9"/>
      <c r="G1450" s="6"/>
      <c r="H1450" s="17"/>
      <c r="I1450" s="6"/>
      <c r="J1450" s="97">
        <f t="normal">IF(AE1450="-","-",(AE1450/AG1448)*$AI$1)</f>
        <v>216.665026539154</v>
      </c>
      <c r="K1450" s="97"/>
      <c r="L1450" s="71"/>
      <c r="M1450" s="97"/>
      <c r="N1450" s="97">
        <f t="normal">IF(AF1450="-","-",(AF1450/AG1448)*$AI$1)</f>
        <v>118.059724439102</v>
      </c>
      <c r="O1450" s="97"/>
      <c r="P1450" s="71"/>
      <c r="Q1450" s="97"/>
      <c r="R1450" s="71"/>
      <c r="S1450" s="103">
        <v>91.8365003731557</v>
      </c>
      <c r="T1450" s="104"/>
      <c r="U1450" s="103"/>
      <c r="V1450" s="103">
        <f t="shared" si="520"/>
        <v>80.0900168781646</v>
      </c>
      <c r="W1450" s="104"/>
      <c r="X1450" s="103"/>
      <c r="Y1450" s="103">
        <v>19.9099831218354</v>
      </c>
      <c r="Z1450" s="97" t="s">
        <v>34</v>
      </c>
      <c r="AA1450" s="23"/>
      <c r="AB1450" s="104" t="s">
        <v>34</v>
      </c>
      <c r="AC1450" s="24"/>
      <c r="AE1450" s="114">
        <v>200.615765314031</v>
      </c>
      <c r="AF1450" s="114">
        <v>109.314559665835</v>
      </c>
      <c r="AG1450" s="135"/>
    </row>
    <row r="1451" spans="1:33">
      <c r="A1451" s="70">
        <v>42163</v>
      </c>
      <c r="B1451" s="71">
        <v>420</v>
      </c>
      <c r="C1451" s="80" t="s">
        <v>142</v>
      </c>
      <c r="D1451" s="12" t="s">
        <v>41</v>
      </c>
      <c r="E1451" s="12" t="s">
        <v>74</v>
      </c>
      <c r="F1451" s="6" t="s">
        <v>75</v>
      </c>
      <c r="G1451" s="6" t="s">
        <v>34</v>
      </c>
      <c r="H1451" s="6" t="s">
        <v>44</v>
      </c>
      <c r="I1451" s="6" t="s">
        <v>76</v>
      </c>
      <c r="J1451" s="97">
        <f t="normal">IF(AE1451="-","-",(AE1451/AG1451)*$AI$1)</f>
        <v>263.663969767486</v>
      </c>
      <c r="K1451" s="97">
        <f t="normal">MAX(J1451:J1453)</f>
        <v>282.326067486583</v>
      </c>
      <c r="L1451" s="71">
        <f t="normal">IF(A1451=0,"",(K1451-K1452)/K1452)</f>
        <v>0.0707798556456322</v>
      </c>
      <c r="M1451" s="97">
        <f t="normal">IF(J1451="-","-",AVERAGE(J1451:J1453))</f>
        <v>272.995018627035</v>
      </c>
      <c r="N1451" s="97">
        <f t="normal">IF(AF1451="-","-",(AF1451/AG1451)*$AI$1)</f>
        <v>164.687405162502</v>
      </c>
      <c r="O1451" s="97">
        <f t="normal">MAX(N1451:N1453)</f>
        <v>182.485153512981</v>
      </c>
      <c r="P1451" s="71">
        <f t="normal">IF(A1451=0,"",(O1451-O1452)/O1452)</f>
        <v>0.108069881439431</v>
      </c>
      <c r="Q1451" s="97">
        <f t="normal">IF(N1451="-","-",AVERAGE(N1451:N1453))</f>
        <v>173.586279337742</v>
      </c>
      <c r="R1451" s="71">
        <f t="normal">IF(Q1451="-","-",Q1451/M1451)</f>
        <v>0.635858779441302</v>
      </c>
      <c r="S1451" s="103">
        <v>2.15374744626606</v>
      </c>
      <c r="T1451" s="104">
        <f t="normal">AVERAGE(S1451:S1453)*10</f>
        <v>21.8089755399744</v>
      </c>
      <c r="U1451" s="103">
        <f t="normal">((LARGE(S1451:S1453,1))-(SMALL(S1451:S1453,1)))/(((LARGE(S1451:S1453,1))+(SMALL(S1451:S1453,1)))/2)*100</f>
        <v>3.07988403233136</v>
      </c>
      <c r="V1451" s="103">
        <f t="shared" si="520"/>
        <v>79.4763248667298</v>
      </c>
      <c r="W1451" s="104">
        <f t="normal">AVERAGE(V1451:V1453)*10</f>
        <v>796.424548363549</v>
      </c>
      <c r="X1451" s="103">
        <f t="normal">((LARGE(V1451:V1453,1))-(SMALL(V1451:V1453,1)))/(((LARGE(V1451:V1453,1))+(SMALL(V1451:V1453,1)))/2)*100</f>
        <v>0.356499852822611</v>
      </c>
      <c r="Y1451" s="103">
        <v>20.5236751332702</v>
      </c>
      <c r="Z1451" s="97" t="s">
        <v>34</v>
      </c>
      <c r="AA1451" s="23" t="str">
        <f t="normal">IF(Z1451="-","-",AVERAGE(Z1451:Z1453))</f>
        <v>-</v>
      </c>
      <c r="AB1451" s="104">
        <v>7.898</v>
      </c>
      <c r="AC1451" s="24">
        <f t="shared" ref="AC1451" si="524">IF(AB1451="-","-",AVERAGE(AB1451:AB1453))</f>
        <v>7.904</v>
      </c>
      <c r="AE1451" s="114">
        <v>244.133305340265</v>
      </c>
      <c r="AF1451" s="114">
        <v>152.488338113428</v>
      </c>
      <c r="AG1451" s="135">
        <v>1</v>
      </c>
    </row>
    <row r="1452" spans="1:33">
      <c r="A1452" s="70"/>
      <c r="B1452" s="71">
        <v>420</v>
      </c>
      <c r="C1452" s="82"/>
      <c r="D1452" s="14"/>
      <c r="E1452" s="14"/>
      <c r="F1452" s="9"/>
      <c r="G1452" s="6"/>
      <c r="H1452" s="6"/>
      <c r="I1452" s="6"/>
      <c r="J1452" s="97" t="str">
        <f t="normal">IF(AE1452="-","-",(AE1452/AG1451)*$AI$1)</f>
        <v>-</v>
      </c>
      <c r="K1452" s="97">
        <f t="normal">MIN(J1451:J1453)</f>
        <v>263.663969767486</v>
      </c>
      <c r="L1452" s="71"/>
      <c r="M1452" s="97"/>
      <c r="N1452" s="97" t="str">
        <f t="normal">IF(AF1452="-","-",(AF1452/AG1451)*$AI$1)</f>
        <v>-</v>
      </c>
      <c r="O1452" s="97">
        <f t="normal">MIN(N1451:N1453)</f>
        <v>164.687405162502</v>
      </c>
      <c r="P1452" s="71"/>
      <c r="Q1452" s="97"/>
      <c r="R1452" s="71"/>
      <c r="S1452" s="103">
        <v>2.16782738084516</v>
      </c>
      <c r="T1452" s="104"/>
      <c r="U1452" s="103"/>
      <c r="V1452" s="103">
        <f t="shared" si="520"/>
        <v>79.6908758517535</v>
      </c>
      <c r="W1452" s="104"/>
      <c r="X1452" s="103"/>
      <c r="Y1452" s="103">
        <v>20.3091241482465</v>
      </c>
      <c r="Z1452" s="97" t="s">
        <v>34</v>
      </c>
      <c r="AA1452" s="23"/>
      <c r="AB1452" s="104">
        <v>7.905</v>
      </c>
      <c r="AC1452" s="24"/>
      <c r="AE1452" s="114" t="s">
        <v>34</v>
      </c>
      <c r="AF1452" s="114" t="s">
        <v>34</v>
      </c>
      <c r="AG1452" s="135"/>
    </row>
    <row r="1453" spans="1:33">
      <c r="A1453" s="70"/>
      <c r="B1453" s="71">
        <v>420</v>
      </c>
      <c r="C1453" s="84"/>
      <c r="D1453" s="17"/>
      <c r="E1453" s="17"/>
      <c r="F1453" s="9"/>
      <c r="G1453" s="6"/>
      <c r="H1453" s="6"/>
      <c r="I1453" s="6"/>
      <c r="J1453" s="97">
        <f t="normal">IF(AE1453="-","-",(AE1453/AG1451)*$AI$1)</f>
        <v>282.326067486583</v>
      </c>
      <c r="K1453" s="97"/>
      <c r="L1453" s="71"/>
      <c r="M1453" s="97"/>
      <c r="N1453" s="97">
        <f t="normal">IF(AF1453="-","-",(AF1453/AG1451)*$AI$1)</f>
        <v>182.485153512981</v>
      </c>
      <c r="O1453" s="97"/>
      <c r="P1453" s="71"/>
      <c r="Q1453" s="97"/>
      <c r="R1453" s="71"/>
      <c r="S1453" s="103">
        <v>2.22111783488109</v>
      </c>
      <c r="T1453" s="104"/>
      <c r="U1453" s="103"/>
      <c r="V1453" s="103">
        <f t="shared" si="520"/>
        <v>79.7601637905814</v>
      </c>
      <c r="W1453" s="104"/>
      <c r="X1453" s="103"/>
      <c r="Y1453" s="103">
        <v>20.2398362094186</v>
      </c>
      <c r="Z1453" s="97" t="s">
        <v>34</v>
      </c>
      <c r="AA1453" s="23"/>
      <c r="AB1453" s="104">
        <v>7.909</v>
      </c>
      <c r="AC1453" s="24"/>
      <c r="AE1453" s="114">
        <v>261.41302545054</v>
      </c>
      <c r="AF1453" s="114">
        <v>168.967734734242</v>
      </c>
      <c r="AG1453" s="135"/>
    </row>
    <row r="1454" spans="1:33">
      <c r="A1454" s="70">
        <v>42163</v>
      </c>
      <c r="B1454" s="71">
        <v>422</v>
      </c>
      <c r="C1454" s="80" t="s">
        <v>142</v>
      </c>
      <c r="D1454" s="12" t="s">
        <v>41</v>
      </c>
      <c r="E1454" s="12" t="s">
        <v>74</v>
      </c>
      <c r="F1454" s="6" t="s">
        <v>75</v>
      </c>
      <c r="G1454" s="6" t="s">
        <v>34</v>
      </c>
      <c r="H1454" s="6" t="s">
        <v>94</v>
      </c>
      <c r="I1454" s="6" t="s">
        <v>76</v>
      </c>
      <c r="J1454" s="97">
        <f t="normal">IF(AE1454="-","-",(AE1454/AG1454)*$AI$1)</f>
        <v>318.331118194842</v>
      </c>
      <c r="K1454" s="97">
        <f t="normal">MAX(J1454:J1456)</f>
        <v>326.448147896079</v>
      </c>
      <c r="L1454" s="71">
        <f t="normal">IF(A1454=0,"",(K1454-K1455)/K1455)</f>
        <v>0.0254987000556751</v>
      </c>
      <c r="M1454" s="97">
        <f t="normal">IF(J1454="-","-",AVERAGE(J1454:J1456))</f>
        <v>321.53316452938</v>
      </c>
      <c r="N1454" s="97">
        <f t="normal">IF(AF1454="-","-",(AF1454/AG1454)*$AI$1)</f>
        <v>231.106461857044</v>
      </c>
      <c r="O1454" s="97">
        <f t="normal">MAX(N1454:N1456)</f>
        <v>244.550865252502</v>
      </c>
      <c r="P1454" s="71">
        <f t="normal">IF(A1454=0,"",(O1454-O1455)/O1455)</f>
        <v>0.157877267652226</v>
      </c>
      <c r="Q1454" s="97">
        <f t="normal">IF(N1454="-","-",AVERAGE(N1454:N1456))</f>
        <v>228.954511191405</v>
      </c>
      <c r="R1454" s="71">
        <f t="normal">IF(Q1454="-","-",Q1454/M1454)</f>
        <v>0.712071215193367</v>
      </c>
      <c r="S1454" s="103">
        <v>1.00286398422463</v>
      </c>
      <c r="T1454" s="104">
        <f t="normal">AVERAGE(S1454:S1456)*10</f>
        <v>9.97610278019374</v>
      </c>
      <c r="U1454" s="103">
        <f t="normal">((LARGE(S1454:S1456,1))-(SMALL(S1454:S1456,1)))/(((LARGE(S1454:S1456,1))+(SMALL(S1454:S1456,1)))/2)*100</f>
        <v>3.69324701724573</v>
      </c>
      <c r="V1454" s="103">
        <f t="shared" si="520"/>
        <v>75.0936329588002</v>
      </c>
      <c r="W1454" s="104">
        <f t="normal">AVERAGE(V1454:V1456)*10</f>
        <v>745.720913397303</v>
      </c>
      <c r="X1454" s="103">
        <f t="normal">((LARGE(V1454:V1456,1))-(SMALL(V1454:V1456,1)))/(((LARGE(V1454:V1456,1))+(SMALL(V1454:V1456,1)))/2)*100</f>
        <v>1.29314944268905</v>
      </c>
      <c r="Y1454" s="103">
        <v>24.9063670411998</v>
      </c>
      <c r="Z1454" s="97" t="s">
        <v>34</v>
      </c>
      <c r="AA1454" s="23" t="str">
        <f t="normal">IF(Z1454="-","-",AVERAGE(Z1454:Z1456))</f>
        <v>-</v>
      </c>
      <c r="AB1454" s="104">
        <v>7.392</v>
      </c>
      <c r="AC1454" s="24">
        <f t="shared" ref="AC1454" si="525">IF(AB1454="-","-",AVERAGE(AB1454:AB1456))</f>
        <v>7.41733333333333</v>
      </c>
      <c r="AE1454" s="114">
        <v>294.751035365594</v>
      </c>
      <c r="AF1454" s="114">
        <v>213.987464682448</v>
      </c>
      <c r="AG1454" s="135">
        <v>1</v>
      </c>
    </row>
    <row r="1455" spans="1:33">
      <c r="A1455" s="70"/>
      <c r="B1455" s="71">
        <v>422</v>
      </c>
      <c r="C1455" s="82"/>
      <c r="D1455" s="14"/>
      <c r="E1455" s="14"/>
      <c r="F1455" s="9"/>
      <c r="G1455" s="6"/>
      <c r="H1455" s="6"/>
      <c r="I1455" s="6"/>
      <c r="J1455" s="97">
        <f t="normal">IF(AE1455="-","-",(AE1455/AG1454)*$AI$1)</f>
        <v>319.820227497219</v>
      </c>
      <c r="K1455" s="97">
        <f t="normal">MIN(J1454:J1456)</f>
        <v>318.331118194842</v>
      </c>
      <c r="L1455" s="71"/>
      <c r="M1455" s="97"/>
      <c r="N1455" s="97">
        <f t="normal">IF(AF1455="-","-",(AF1455/AG1454)*$AI$1)</f>
        <v>211.206206464668</v>
      </c>
      <c r="O1455" s="97">
        <f t="normal">MIN(N1454:N1456)</f>
        <v>211.206206464668</v>
      </c>
      <c r="P1455" s="71"/>
      <c r="Q1455" s="97"/>
      <c r="R1455" s="71"/>
      <c r="S1455" s="103">
        <v>1.01335702274816</v>
      </c>
      <c r="T1455" s="104"/>
      <c r="U1455" s="103"/>
      <c r="V1455" s="103">
        <f t="shared" si="520"/>
        <v>74.4938426215831</v>
      </c>
      <c r="W1455" s="104"/>
      <c r="X1455" s="103"/>
      <c r="Y1455" s="103">
        <v>25.5061573784169</v>
      </c>
      <c r="Z1455" s="97" t="s">
        <v>34</v>
      </c>
      <c r="AA1455" s="23"/>
      <c r="AB1455" s="104">
        <v>7.405</v>
      </c>
      <c r="AC1455" s="24"/>
      <c r="AE1455" s="114">
        <v>296.129840275203</v>
      </c>
      <c r="AF1455" s="114">
        <v>195.5613022821</v>
      </c>
      <c r="AG1455" s="135"/>
    </row>
    <row r="1456" spans="1:33">
      <c r="A1456" s="70"/>
      <c r="B1456" s="71">
        <v>422</v>
      </c>
      <c r="C1456" s="84"/>
      <c r="D1456" s="17"/>
      <c r="E1456" s="17"/>
      <c r="F1456" s="9"/>
      <c r="G1456" s="6"/>
      <c r="H1456" s="6"/>
      <c r="I1456" s="6"/>
      <c r="J1456" s="97">
        <f t="normal">IF(AE1456="-","-",(AE1456/AG1454)*$AI$1)</f>
        <v>326.448147896079</v>
      </c>
      <c r="K1456" s="97"/>
      <c r="L1456" s="71"/>
      <c r="M1456" s="97"/>
      <c r="N1456" s="97">
        <f t="normal">IF(AF1456="-","-",(AF1456/AG1454)*$AI$1)</f>
        <v>244.550865252502</v>
      </c>
      <c r="O1456" s="97"/>
      <c r="P1456" s="71"/>
      <c r="Q1456" s="97"/>
      <c r="R1456" s="71"/>
      <c r="S1456" s="103">
        <v>0.976609827085333</v>
      </c>
      <c r="T1456" s="104"/>
      <c r="U1456" s="103"/>
      <c r="V1456" s="103">
        <f t="shared" si="520"/>
        <v>74.1287984388076</v>
      </c>
      <c r="W1456" s="104"/>
      <c r="X1456" s="103"/>
      <c r="Y1456" s="103">
        <v>25.8712015611924</v>
      </c>
      <c r="Z1456" s="97" t="s">
        <v>34</v>
      </c>
      <c r="AA1456" s="23"/>
      <c r="AB1456" s="104">
        <v>7.455</v>
      </c>
      <c r="AC1456" s="24"/>
      <c r="AE1456" s="114">
        <v>302.266803607481</v>
      </c>
      <c r="AF1456" s="114">
        <v>226.435986344909</v>
      </c>
      <c r="AG1456" s="135"/>
    </row>
    <row r="1457" spans="1:33" s="44" customFormat="1" ht="15" customHeight="1">
      <c r="A1457" s="60">
        <v>42317</v>
      </c>
      <c r="B1457" s="61" t="s">
        <v>759</v>
      </c>
      <c r="C1457" s="62" t="s">
        <v>29</v>
      </c>
      <c r="D1457" s="63" t="s">
        <v>30</v>
      </c>
      <c r="E1457" s="63" t="s">
        <v>31</v>
      </c>
      <c r="F1457" s="63" t="s">
        <v>32</v>
      </c>
      <c r="G1457" s="63" t="s">
        <v>33</v>
      </c>
      <c r="H1457" s="63" t="s">
        <v>34</v>
      </c>
      <c r="I1457" s="63" t="s">
        <v>34</v>
      </c>
      <c r="J1457" s="94">
        <f t="normal">IF(AE1457="-","-",(AE1457/AG1457)*$AI$1)</f>
        <v>31.8492</v>
      </c>
      <c r="K1457" s="94">
        <f t="normal">MAX(J1457:J1459)</f>
        <v>33.6528</v>
      </c>
      <c r="L1457" s="61">
        <f t="normal">IF(A1457=0,"",(K1457-K1458)/K1458)</f>
        <v>0.13391557496361</v>
      </c>
      <c r="M1457" s="94">
        <f t="normal">IF(J1457="-","-",AVERAGE(J1457:J1459))</f>
        <v>31.7268</v>
      </c>
      <c r="N1457" s="94" t="str">
        <f t="normal">IF(AF1457="-","-",(AF1457/AG1457)*$AI$1)</f>
        <v>-</v>
      </c>
      <c r="O1457" s="94">
        <f t="normal">MAX(N1457:N1459)</f>
        <v>0</v>
      </c>
      <c r="P1457" s="61" t="e">
        <v>#DIV/0!</v>
      </c>
      <c r="Q1457" s="94" t="str">
        <f t="normal">IF(N1457="-","-",AVERAGE(N1457:N1459))</f>
        <v>-</v>
      </c>
      <c r="R1457" s="61" t="str">
        <f t="normal">IF(Q1457="-","-",Q1457/M1457)</f>
        <v>-</v>
      </c>
      <c r="S1457" s="101">
        <v>3.2</v>
      </c>
      <c r="T1457" s="102">
        <f t="normal">AVERAGE(S1457:S1459)*10</f>
        <v>33.2333333333333</v>
      </c>
      <c r="U1457" s="101">
        <f t="normal">((LARGE(S1457:S1459,1))-(SMALL(S1457:S1459,1)))/(((LARGE(S1457:S1459,1))+(SMALL(S1457:S1459,1)))/2)*100</f>
        <v>8.66965620328849</v>
      </c>
      <c r="V1457" s="101">
        <f t="shared" si="520"/>
        <v>63.55</v>
      </c>
      <c r="W1457" s="102">
        <f t="normal">AVERAGE(V1457:V1459)*10</f>
        <v>636.2</v>
      </c>
      <c r="X1457" s="101">
        <f t="normal">((LARGE(V1457:V1459,1))-(SMALL(V1457:V1459,1)))/(((LARGE(V1457:V1459,1))+(SMALL(V1457:V1459,1)))/2)*100</f>
        <v>1.42958133689419</v>
      </c>
      <c r="Y1457" s="101">
        <v>36.45</v>
      </c>
      <c r="Z1457" s="94" t="s">
        <v>34</v>
      </c>
      <c r="AA1457" s="111" t="str">
        <f t="normal">IF(Z1457="-","-",AVERAGE(Z1457:Z1459))</f>
        <v>-</v>
      </c>
      <c r="AB1457" s="102" t="s">
        <v>34</v>
      </c>
      <c r="AC1457" s="112" t="str">
        <f t="shared" ref="AC1457" si="526">IF(AB1457="-","-",AVERAGE(AB1457:AB1459))</f>
        <v>-</v>
      </c>
      <c r="AD1457" s="113"/>
      <c r="AE1457" s="94">
        <v>29.49</v>
      </c>
      <c r="AF1457" s="94" t="s">
        <v>34</v>
      </c>
      <c r="AG1457" s="134">
        <v>1</v>
      </c>
    </row>
    <row r="1458" spans="1:33" s="44" customFormat="1" customHeight="0">
      <c r="A1458" s="60"/>
      <c r="B1458" s="61" t="s">
        <v>759</v>
      </c>
      <c r="C1458" s="62"/>
      <c r="D1458" s="63"/>
      <c r="E1458" s="63"/>
      <c r="F1458" s="63"/>
      <c r="G1458" s="63"/>
      <c r="H1458" s="63"/>
      <c r="I1458" s="63"/>
      <c r="J1458" s="94">
        <f t="normal">IF(AE1458="-","-",(AE1458/AG1457)*$AI$1)</f>
        <v>29.6784</v>
      </c>
      <c r="K1458" s="94">
        <f t="normal">MIN(J1457:J1459)</f>
        <v>29.6784</v>
      </c>
      <c r="L1458" s="61"/>
      <c r="M1458" s="94"/>
      <c r="N1458" s="94" t="str">
        <f t="normal">IF(AF1458="-","-",(AF1458/AG1457)*$AI$1)</f>
        <v>-</v>
      </c>
      <c r="O1458" s="94">
        <f t="normal">MIN(N1457:N1459)</f>
        <v>0</v>
      </c>
      <c r="P1458" s="61"/>
      <c r="Q1458" s="94"/>
      <c r="R1458" s="61"/>
      <c r="S1458" s="101">
        <v>3.28</v>
      </c>
      <c r="T1458" s="102"/>
      <c r="U1458" s="101"/>
      <c r="V1458" s="101">
        <f t="shared" si="520"/>
        <v>63.2</v>
      </c>
      <c r="W1458" s="102"/>
      <c r="X1458" s="101"/>
      <c r="Y1458" s="101">
        <v>36.8</v>
      </c>
      <c r="Z1458" s="94" t="s">
        <v>34</v>
      </c>
      <c r="AA1458" s="111"/>
      <c r="AB1458" s="102"/>
      <c r="AC1458" s="112"/>
      <c r="AD1458" s="113"/>
      <c r="AE1458" s="94">
        <v>27.48</v>
      </c>
      <c r="AF1458" s="94" t="s">
        <v>34</v>
      </c>
      <c r="AG1458" s="134"/>
    </row>
    <row r="1459" spans="1:33" s="44" customFormat="1" customHeight="0">
      <c r="A1459" s="60"/>
      <c r="B1459" s="61" t="s">
        <v>759</v>
      </c>
      <c r="C1459" s="62"/>
      <c r="D1459" s="63"/>
      <c r="E1459" s="63"/>
      <c r="F1459" s="63"/>
      <c r="G1459" s="63"/>
      <c r="H1459" s="63"/>
      <c r="I1459" s="63"/>
      <c r="J1459" s="94">
        <f t="normal">IF(AE1459="-","-",(AE1459/AG1457)*$AI$1)</f>
        <v>33.6528</v>
      </c>
      <c r="K1459" s="94"/>
      <c r="L1459" s="61"/>
      <c r="M1459" s="94"/>
      <c r="N1459" s="94" t="str">
        <f t="normal">IF(AF1459="-","-",(AF1459/AG1457)*$AI$1)</f>
        <v>-</v>
      </c>
      <c r="O1459" s="94"/>
      <c r="P1459" s="61"/>
      <c r="Q1459" s="94"/>
      <c r="R1459" s="61"/>
      <c r="S1459" s="101">
        <v>3.49</v>
      </c>
      <c r="T1459" s="102"/>
      <c r="U1459" s="101"/>
      <c r="V1459" s="101">
        <f t="shared" si="520"/>
        <v>64.11</v>
      </c>
      <c r="W1459" s="102"/>
      <c r="X1459" s="101"/>
      <c r="Y1459" s="101">
        <v>35.89</v>
      </c>
      <c r="Z1459" s="94" t="s">
        <v>34</v>
      </c>
      <c r="AA1459" s="111"/>
      <c r="AB1459" s="102"/>
      <c r="AC1459" s="112"/>
      <c r="AD1459" s="113"/>
      <c r="AE1459" s="94">
        <v>31.16</v>
      </c>
      <c r="AF1459" s="94" t="s">
        <v>34</v>
      </c>
      <c r="AG1459" s="134"/>
    </row>
    <row r="1460" spans="1:33" s="44" customFormat="1" ht="15" customHeight="1">
      <c r="A1460" s="60">
        <v>42317</v>
      </c>
      <c r="B1460" s="61" t="s">
        <v>760</v>
      </c>
      <c r="C1460" s="62" t="s">
        <v>29</v>
      </c>
      <c r="D1460" s="63" t="s">
        <v>30</v>
      </c>
      <c r="E1460" s="63" t="s">
        <v>31</v>
      </c>
      <c r="F1460" s="63" t="s">
        <v>37</v>
      </c>
      <c r="G1460" s="63" t="s">
        <v>140</v>
      </c>
      <c r="H1460" s="63" t="s">
        <v>34</v>
      </c>
      <c r="I1460" s="63" t="s">
        <v>34</v>
      </c>
      <c r="J1460" s="94">
        <f t="normal">IF(AE1460="-","-",(AE1460/AG1460)*$AI$1)</f>
        <v>654.46127099126</v>
      </c>
      <c r="K1460" s="94">
        <f t="normal">MAX(J1460:J1462)</f>
        <v>654.46127099126</v>
      </c>
      <c r="L1460" s="61">
        <f t="normal">IF(A1460=0,"",(K1460-K1461)/K1461)</f>
        <v>0.0355575393822994</v>
      </c>
      <c r="M1460" s="94">
        <f t="normal">IF(J1460="-","-",AVERAGE(J1460:J1462))</f>
        <v>641.78174822597</v>
      </c>
      <c r="N1460" s="94">
        <f t="normal">IF(AF1460="-","-",(AF1460/AG1460)*$AI$1)</f>
        <v>363.71508732552</v>
      </c>
      <c r="O1460" s="94">
        <f t="normal">MAX(N1460:N1462)</f>
        <v>363.71508732552</v>
      </c>
      <c r="P1460" s="61">
        <f t="normal">IF(A1460=0,"",(O1460-O1461)/O1461)</f>
        <v>0.0371757899585451</v>
      </c>
      <c r="Q1460" s="94">
        <f t="normal">IF(N1460="-","-",AVERAGE(N1460:N1462))</f>
        <v>357.995927331464</v>
      </c>
      <c r="R1460" s="61">
        <f t="normal">IF(Q1460="-","-",Q1460/M1460)</f>
        <v>0.55781568784255</v>
      </c>
      <c r="S1460" s="101">
        <v>96.4713216957604</v>
      </c>
      <c r="T1460" s="102">
        <f t="normal">AVERAGE(S1460:S1462)*10</f>
        <v>964.13528468172</v>
      </c>
      <c r="U1460" s="101">
        <f t="normal">((LARGE(S1460:S1462,1))-(SMALL(S1460:S1462,1)))/(((LARGE(S1460:S1462,1))+(SMALL(S1460:S1462,1)))/2)*100</f>
        <v>0.133062304879114</v>
      </c>
      <c r="V1460" s="101">
        <f t="shared" si="520"/>
        <v>99.993537546853</v>
      </c>
      <c r="W1460" s="102">
        <f t="normal">AVERAGE(V1460:V1462)*10</f>
        <v>999.936498851096</v>
      </c>
      <c r="X1460" s="101">
        <f t="normal">((LARGE(V1460:V1462,1))-(SMALL(V1460:V1462,1)))/(((LARGE(V1460:V1462,1))+(SMALL(V1460:V1462,1)))/2)*100</f>
        <v>0.000264763058453142</v>
      </c>
      <c r="Y1460" s="101">
        <v>0.00646245314697005</v>
      </c>
      <c r="Z1460" s="94" t="s">
        <v>34</v>
      </c>
      <c r="AA1460" s="111" t="str">
        <f t="normal">IF(Z1460="-","-",AVERAGE(Z1460:Z1462))</f>
        <v>-</v>
      </c>
      <c r="AB1460" s="102" t="s">
        <v>34</v>
      </c>
      <c r="AC1460" s="112" t="str">
        <f t="shared" ref="AC1460" si="527">IF(AB1460="-","-",AVERAGE(AB1460:AB1462))</f>
        <v>-</v>
      </c>
      <c r="AD1460" s="113"/>
      <c r="AE1460" s="94">
        <v>605.982658325241</v>
      </c>
      <c r="AF1460" s="94">
        <v>336.773229005111</v>
      </c>
      <c r="AG1460" s="134">
        <v>1</v>
      </c>
    </row>
    <row r="1461" spans="1:33" s="44" customFormat="1" customHeight="0">
      <c r="A1461" s="60"/>
      <c r="B1461" s="61" t="s">
        <v>760</v>
      </c>
      <c r="C1461" s="62"/>
      <c r="D1461" s="63"/>
      <c r="E1461" s="63"/>
      <c r="F1461" s="63"/>
      <c r="G1461" s="63"/>
      <c r="H1461" s="63"/>
      <c r="I1461" s="63"/>
      <c r="J1461" s="94">
        <f t="normal">IF(AE1461="-","-",(AE1461/AG1460)*$AI$1)</f>
        <v>631.989287028551</v>
      </c>
      <c r="K1461" s="94">
        <f t="normal">MIN(J1460:J1462)</f>
        <v>631.989287028551</v>
      </c>
      <c r="L1461" s="61"/>
      <c r="M1461" s="94"/>
      <c r="N1461" s="94">
        <f t="normal">IF(AF1461="-","-",(AF1461/AG1460)*$AI$1)</f>
        <v>359.594351762258</v>
      </c>
      <c r="O1461" s="94">
        <f t="normal">MIN(N1460:N1462)</f>
        <v>350.678342906613</v>
      </c>
      <c r="P1461" s="61"/>
      <c r="Q1461" s="94"/>
      <c r="R1461" s="61"/>
      <c r="S1461" s="101">
        <v>96.4262236299529</v>
      </c>
      <c r="T1461" s="102"/>
      <c r="U1461" s="101"/>
      <c r="V1461" s="101">
        <f t="shared" si="520"/>
        <v>99.9938022931518</v>
      </c>
      <c r="W1461" s="102"/>
      <c r="X1461" s="101"/>
      <c r="Y1461" s="101">
        <v>0.00619770684823143</v>
      </c>
      <c r="Z1461" s="94" t="s">
        <v>34</v>
      </c>
      <c r="AA1461" s="111"/>
      <c r="AB1461" s="102" t="s">
        <v>34</v>
      </c>
      <c r="AC1461" s="112"/>
      <c r="AD1461" s="113"/>
      <c r="AE1461" s="94">
        <v>585.175265767177</v>
      </c>
      <c r="AF1461" s="94">
        <v>332.957733113202</v>
      </c>
      <c r="AG1461" s="134"/>
    </row>
    <row r="1462" spans="1:33" s="44" customFormat="1" customHeight="0">
      <c r="A1462" s="60"/>
      <c r="B1462" s="61" t="s">
        <v>760</v>
      </c>
      <c r="C1462" s="62"/>
      <c r="D1462" s="63"/>
      <c r="E1462" s="63"/>
      <c r="F1462" s="63"/>
      <c r="G1462" s="63"/>
      <c r="H1462" s="63"/>
      <c r="I1462" s="63"/>
      <c r="J1462" s="94">
        <f t="normal">IF(AE1462="-","-",(AE1462/AG1460)*$AI$1)</f>
        <v>638.894686658098</v>
      </c>
      <c r="K1462" s="94"/>
      <c r="L1462" s="61"/>
      <c r="M1462" s="94"/>
      <c r="N1462" s="94">
        <f t="normal">IF(AF1462="-","-",(AF1462/AG1460)*$AI$1)</f>
        <v>350.678342906613</v>
      </c>
      <c r="O1462" s="94"/>
      <c r="P1462" s="61"/>
      <c r="Q1462" s="94"/>
      <c r="R1462" s="61"/>
      <c r="S1462" s="101">
        <v>96.3430400788028</v>
      </c>
      <c r="T1462" s="102"/>
      <c r="U1462" s="101"/>
      <c r="V1462" s="101">
        <f t="shared" si="520"/>
        <v>99.9936098153239</v>
      </c>
      <c r="W1462" s="102"/>
      <c r="X1462" s="101"/>
      <c r="Y1462" s="101">
        <v>0.00639018467609525</v>
      </c>
      <c r="Z1462" s="94" t="s">
        <v>34</v>
      </c>
      <c r="AA1462" s="111"/>
      <c r="AB1462" s="102" t="s">
        <v>34</v>
      </c>
      <c r="AC1462" s="112"/>
      <c r="AD1462" s="113"/>
      <c r="AE1462" s="94">
        <v>591.569154313054</v>
      </c>
      <c r="AF1462" s="94">
        <v>324.702169357975</v>
      </c>
      <c r="AG1462" s="134"/>
    </row>
    <row r="1463" spans="1:33" s="44" customFormat="1" ht="15" customHeight="1">
      <c r="A1463" s="60">
        <v>42317</v>
      </c>
      <c r="B1463" s="61" t="s">
        <v>761</v>
      </c>
      <c r="C1463" s="62" t="s">
        <v>29</v>
      </c>
      <c r="D1463" s="63" t="s">
        <v>30</v>
      </c>
      <c r="E1463" s="63" t="s">
        <v>31</v>
      </c>
      <c r="F1463" s="63" t="s">
        <v>37</v>
      </c>
      <c r="G1463" s="63" t="s">
        <v>140</v>
      </c>
      <c r="H1463" s="63" t="s">
        <v>34</v>
      </c>
      <c r="I1463" s="63" t="s">
        <v>34</v>
      </c>
      <c r="J1463" s="94">
        <f t="normal">IF(AE1463="-","-",(AE1463/AG1463)*$AI$1)</f>
        <v>632.628130316969</v>
      </c>
      <c r="K1463" s="94">
        <f t="normal">MAX(J1463:J1465)</f>
        <v>648.131859386318</v>
      </c>
      <c r="L1463" s="61">
        <f t="normal">IF(A1463=0,"",(K1463-K1464)/K1464)</f>
        <v>0.0245068600752553</v>
      </c>
      <c r="M1463" s="94">
        <f t="normal">IF(J1463="-","-",AVERAGE(J1463:J1465))</f>
        <v>638.198542856753</v>
      </c>
      <c r="N1463" s="94">
        <f t="normal">IF(AF1463="-","-",(AF1463/AG1463)*$AI$1)</f>
        <v>358.345702199504</v>
      </c>
      <c r="O1463" s="94">
        <f t="normal">MAX(N1463:N1465)</f>
        <v>358.345702199504</v>
      </c>
      <c r="P1463" s="61">
        <f t="normal">IF(A1463=0,"",(O1463-O1464)/O1464)</f>
        <v>0.0318000462331048</v>
      </c>
      <c r="Q1463" s="94">
        <f t="normal">IF(N1463="-","-",AVERAGE(N1463:N1465))</f>
        <v>352.320722492868</v>
      </c>
      <c r="R1463" s="61">
        <f t="normal">IF(Q1463="-","-",Q1463/M1463)</f>
        <v>0.552055040608183</v>
      </c>
      <c r="S1463" s="101">
        <v>96.4713216957604</v>
      </c>
      <c r="T1463" s="102">
        <f t="normal">AVERAGE(S1463:S1465)*10</f>
        <v>964.13528468172</v>
      </c>
      <c r="U1463" s="101">
        <f t="normal">((LARGE(S1463:S1465,1))-(SMALL(S1463:S1465,1)))/(((LARGE(S1463:S1465,1))+(SMALL(S1463:S1465,1)))/2)*100</f>
        <v>0.133062304879114</v>
      </c>
      <c r="V1463" s="101">
        <f t="shared" si="520"/>
        <v>99.993537546853</v>
      </c>
      <c r="W1463" s="102">
        <f t="normal">AVERAGE(V1463:V1465)*10</f>
        <v>999.936498851096</v>
      </c>
      <c r="X1463" s="101">
        <f t="normal">((LARGE(V1463:V1465,1))-(SMALL(V1463:V1465,1)))/(((LARGE(V1463:V1465,1))+(SMALL(V1463:V1465,1)))/2)*100</f>
        <v>0.000264763058453142</v>
      </c>
      <c r="Y1463" s="101">
        <v>0.00646245314697005</v>
      </c>
      <c r="Z1463" s="94" t="s">
        <v>34</v>
      </c>
      <c r="AA1463" s="111" t="str">
        <f t="normal">IF(Z1463="-","-",AVERAGE(Z1463:Z1465))</f>
        <v>-</v>
      </c>
      <c r="AB1463" s="102" t="s">
        <v>34</v>
      </c>
      <c r="AC1463" s="112" t="str">
        <f t="shared" ref="AC1463" si="528">IF(AB1463="-","-",AVERAGE(AB1463:AB1465))</f>
        <v>-</v>
      </c>
      <c r="AD1463" s="113"/>
      <c r="AE1463" s="94">
        <v>585.766787330527</v>
      </c>
      <c r="AF1463" s="94">
        <v>331.801576110652</v>
      </c>
      <c r="AG1463" s="134">
        <v>1</v>
      </c>
    </row>
    <row r="1464" spans="1:33" s="44" customFormat="1" customHeight="0">
      <c r="A1464" s="60"/>
      <c r="B1464" s="61" t="s">
        <v>761</v>
      </c>
      <c r="C1464" s="62"/>
      <c r="D1464" s="63"/>
      <c r="E1464" s="63"/>
      <c r="F1464" s="63"/>
      <c r="G1464" s="63"/>
      <c r="H1464" s="63"/>
      <c r="I1464" s="63"/>
      <c r="J1464" s="94">
        <f t="normal">IF(AE1464="-","-",(AE1464/AG1463)*$AI$1)</f>
        <v>633.835638866972</v>
      </c>
      <c r="K1464" s="94">
        <f t="normal">MIN(J1463:J1465)</f>
        <v>632.628130316969</v>
      </c>
      <c r="L1464" s="61"/>
      <c r="M1464" s="94"/>
      <c r="N1464" s="94">
        <f t="normal">IF(AF1464="-","-",(AF1464/AG1463)*$AI$1)</f>
        <v>351.314966788426</v>
      </c>
      <c r="O1464" s="94">
        <f t="normal">MIN(N1463:N1465)</f>
        <v>347.301498490674</v>
      </c>
      <c r="P1464" s="61"/>
      <c r="Q1464" s="94"/>
      <c r="R1464" s="61"/>
      <c r="S1464" s="101">
        <v>96.4262236299529</v>
      </c>
      <c r="T1464" s="102"/>
      <c r="U1464" s="101"/>
      <c r="V1464" s="101">
        <f t="shared" si="520"/>
        <v>99.9938022931518</v>
      </c>
      <c r="W1464" s="102"/>
      <c r="X1464" s="101"/>
      <c r="Y1464" s="101">
        <v>0.00619770684823143</v>
      </c>
      <c r="Z1464" s="94" t="s">
        <v>34</v>
      </c>
      <c r="AA1464" s="111"/>
      <c r="AB1464" s="102" t="s">
        <v>34</v>
      </c>
      <c r="AC1464" s="112"/>
      <c r="AD1464" s="113"/>
      <c r="AE1464" s="94">
        <v>586.884850802752</v>
      </c>
      <c r="AF1464" s="94">
        <v>325.291635915209</v>
      </c>
      <c r="AG1464" s="134"/>
    </row>
    <row r="1465" spans="1:33" s="44" customFormat="1" customHeight="0">
      <c r="A1465" s="60"/>
      <c r="B1465" s="61" t="s">
        <v>761</v>
      </c>
      <c r="C1465" s="62"/>
      <c r="D1465" s="63"/>
      <c r="E1465" s="63"/>
      <c r="F1465" s="63"/>
      <c r="G1465" s="63"/>
      <c r="H1465" s="63"/>
      <c r="I1465" s="63"/>
      <c r="J1465" s="94">
        <f t="normal">IF(AE1465="-","-",(AE1465/AG1463)*$AI$1)</f>
        <v>648.131859386318</v>
      </c>
      <c r="K1465" s="94"/>
      <c r="L1465" s="61"/>
      <c r="M1465" s="94"/>
      <c r="N1465" s="94">
        <f t="normal">IF(AF1465="-","-",(AF1465/AG1463)*$AI$1)</f>
        <v>347.301498490674</v>
      </c>
      <c r="O1465" s="94"/>
      <c r="P1465" s="61"/>
      <c r="Q1465" s="94"/>
      <c r="R1465" s="61"/>
      <c r="S1465" s="101">
        <v>96.3430400788028</v>
      </c>
      <c r="T1465" s="102"/>
      <c r="U1465" s="101"/>
      <c r="V1465" s="101">
        <f t="shared" si="520"/>
        <v>99.9936098153239</v>
      </c>
      <c r="W1465" s="102"/>
      <c r="X1465" s="101"/>
      <c r="Y1465" s="101">
        <v>0.00639018467609525</v>
      </c>
      <c r="Z1465" s="94" t="s">
        <v>34</v>
      </c>
      <c r="AA1465" s="111"/>
      <c r="AB1465" s="102" t="s">
        <v>34</v>
      </c>
      <c r="AC1465" s="112"/>
      <c r="AD1465" s="113"/>
      <c r="AE1465" s="94">
        <v>600.122092024368</v>
      </c>
      <c r="AF1465" s="94">
        <v>321.575461565439</v>
      </c>
      <c r="AG1465" s="134"/>
    </row>
    <row r="1466" spans="1:33" ht="15" customHeight="1">
      <c r="A1466" s="70">
        <v>42317</v>
      </c>
      <c r="B1466" s="71">
        <v>520</v>
      </c>
      <c r="C1466" s="80" t="s">
        <v>762</v>
      </c>
      <c r="D1466" s="12" t="s">
        <v>41</v>
      </c>
      <c r="E1466" s="12" t="s">
        <v>733</v>
      </c>
      <c r="F1466" s="6" t="s">
        <v>763</v>
      </c>
      <c r="G1466" s="6" t="s">
        <v>764</v>
      </c>
      <c r="H1466" s="12" t="s">
        <v>34</v>
      </c>
      <c r="I1466" s="6" t="s">
        <v>34</v>
      </c>
      <c r="J1466" s="97">
        <f t="normal">IF(AE1466="-","-",(AE1466/AG1466)*$AI$1)</f>
        <v>580.640598068004</v>
      </c>
      <c r="K1466" s="97">
        <f t="normal">MAX(J1466:J1468)</f>
        <v>580.640598068004</v>
      </c>
      <c r="L1466" s="71">
        <f t="normal">IF(A1466=0,"",(K1466-K1467)/K1467)</f>
        <v>0.0458498549438385</v>
      </c>
      <c r="M1466" s="97">
        <f t="normal">IF(J1466="-","-",AVERAGE(J1466:J1468))</f>
        <v>567.968525342295</v>
      </c>
      <c r="N1466" s="97">
        <f t="normal">IF(AF1466="-","-",(AF1466/AG1466)*$AI$1)</f>
        <v>363.701616738652</v>
      </c>
      <c r="O1466" s="97">
        <f t="normal">MAX(N1466:N1468)</f>
        <v>363.701616738652</v>
      </c>
      <c r="P1466" s="71">
        <f t="normal">IF(A1466=0,"",(O1466-O1467)/O1467)</f>
        <v>0.0434459728842331</v>
      </c>
      <c r="Q1466" s="97">
        <f t="normal">IF(N1466="-","-",AVERAGE(N1466:N1468))</f>
        <v>353.944097181049</v>
      </c>
      <c r="R1466" s="71">
        <f t="normal">IF(Q1466="-","-",Q1466/M1466)</f>
        <v>0.62317554827134</v>
      </c>
      <c r="S1466" s="103">
        <v>0.83788706739527</v>
      </c>
      <c r="T1466" s="104">
        <f t="normal">AVERAGE(S1466:S1468)*10</f>
        <v>8.41377326136647</v>
      </c>
      <c r="U1466" s="103">
        <f t="normal">((LARGE(S1466:S1468,1))-(SMALL(S1466:S1468,1)))/(((LARGE(S1466:S1468,1))+(SMALL(S1466:S1468,1)))/2)*100</f>
        <v>1.35682232047495</v>
      </c>
      <c r="V1466" s="103">
        <f t="shared" si="520"/>
        <v>75.6060023085798</v>
      </c>
      <c r="W1466" s="104">
        <f t="normal">AVERAGE(V1466:V1468)*10</f>
        <v>759.201650413746</v>
      </c>
      <c r="X1466" s="103">
        <f t="normal">((LARGE(V1466:V1468,1))-(SMALL(V1466:V1468,1)))/(((LARGE(V1466:V1468,1))+(SMALL(V1466:V1468,1)))/2)*100</f>
        <v>0.938777818483957</v>
      </c>
      <c r="Y1466" s="103">
        <v>24.3939976914202</v>
      </c>
      <c r="Z1466" s="97">
        <v>7705</v>
      </c>
      <c r="AA1466" s="23">
        <f t="normal">IF(Z1466="-","-",AVERAGE(Z1466:Z1468))</f>
        <v>7711.66666666667</v>
      </c>
      <c r="AB1466" s="104">
        <v>6.355</v>
      </c>
      <c r="AC1466" s="24">
        <f t="shared" ref="AC1466" si="529">IF(AB1466="-","-",AVERAGE(AB1466:AB1468))</f>
        <v>6.38033333333333</v>
      </c>
      <c r="AE1466" s="114">
        <v>537.6301833963</v>
      </c>
      <c r="AF1466" s="114">
        <v>336.760756239493</v>
      </c>
      <c r="AG1466" s="135">
        <v>1</v>
      </c>
    </row>
    <row r="1467" spans="1:33">
      <c r="A1467" s="70"/>
      <c r="B1467" s="71">
        <v>520</v>
      </c>
      <c r="C1467" s="82"/>
      <c r="D1467" s="14"/>
      <c r="E1467" s="14"/>
      <c r="F1467" s="6"/>
      <c r="G1467" s="6"/>
      <c r="H1467" s="14"/>
      <c r="I1467" s="6"/>
      <c r="J1467" s="97">
        <f t="normal">IF(AE1467="-","-",(AE1467/AG1466)*$AI$1)</f>
        <v>555.185426783067</v>
      </c>
      <c r="K1467" s="97">
        <f t="normal">MIN(J1466:J1468)</f>
        <v>555.185426783067</v>
      </c>
      <c r="L1467" s="71"/>
      <c r="M1467" s="97"/>
      <c r="N1467" s="97">
        <f t="normal">IF(AF1467="-","-",(AF1467/AG1466)*$AI$1)</f>
        <v>348.558168022183</v>
      </c>
      <c r="O1467" s="97">
        <f t="normal">MIN(N1466:N1468)</f>
        <v>348.558168022183</v>
      </c>
      <c r="P1467" s="71"/>
      <c r="Q1467" s="97"/>
      <c r="R1467" s="71"/>
      <c r="S1467" s="103">
        <v>0.837402618674705</v>
      </c>
      <c r="T1467" s="104"/>
      <c r="U1467" s="103"/>
      <c r="V1467" s="103">
        <f t="shared" si="520"/>
        <v>75.8353708231432</v>
      </c>
      <c r="W1467" s="104"/>
      <c r="X1467" s="103"/>
      <c r="Y1467" s="103">
        <v>24.1646291768568</v>
      </c>
      <c r="Z1467" s="97">
        <v>7715</v>
      </c>
      <c r="AA1467" s="23"/>
      <c r="AB1467" s="104">
        <v>6.386</v>
      </c>
      <c r="AC1467" s="24"/>
      <c r="AE1467" s="114">
        <v>514.060580354692</v>
      </c>
      <c r="AF1467" s="114">
        <v>322.739044464984</v>
      </c>
      <c r="AG1467" s="135"/>
    </row>
    <row r="1468" spans="1:33">
      <c r="A1468" s="70"/>
      <c r="B1468" s="71">
        <v>520</v>
      </c>
      <c r="C1468" s="84"/>
      <c r="D1468" s="17"/>
      <c r="E1468" s="17"/>
      <c r="F1468" s="6"/>
      <c r="G1468" s="6"/>
      <c r="H1468" s="17"/>
      <c r="I1468" s="6"/>
      <c r="J1468" s="97">
        <f t="normal">IF(AE1468="-","-",(AE1468/AG1466)*$AI$1)</f>
        <v>568.079551175813</v>
      </c>
      <c r="K1468" s="97"/>
      <c r="L1468" s="71"/>
      <c r="M1468" s="97"/>
      <c r="N1468" s="97">
        <f t="normal">IF(AF1468="-","-",(AF1468/AG1466)*$AI$1)</f>
        <v>349.572506782312</v>
      </c>
      <c r="O1468" s="97"/>
      <c r="P1468" s="71"/>
      <c r="Q1468" s="97"/>
      <c r="R1468" s="71"/>
      <c r="S1468" s="103">
        <v>0.848842292339965</v>
      </c>
      <c r="T1468" s="104"/>
      <c r="U1468" s="103"/>
      <c r="V1468" s="103">
        <f t="shared" si="520"/>
        <v>76.3191219924007</v>
      </c>
      <c r="W1468" s="104"/>
      <c r="X1468" s="103"/>
      <c r="Y1468" s="103">
        <v>23.6808780075993</v>
      </c>
      <c r="Z1468" s="97">
        <v>7715</v>
      </c>
      <c r="AA1468" s="23"/>
      <c r="AB1468" s="104">
        <v>6.4</v>
      </c>
      <c r="AC1468" s="24"/>
      <c r="AE1468" s="114">
        <v>525.999584422049</v>
      </c>
      <c r="AF1468" s="114">
        <v>323.678247020659</v>
      </c>
      <c r="AG1468" s="135"/>
    </row>
    <row r="1469" spans="1:33" ht="15" customHeight="1">
      <c r="A1469" s="70">
        <v>42317</v>
      </c>
      <c r="B1469" s="71">
        <v>520</v>
      </c>
      <c r="C1469" s="80" t="s">
        <v>762</v>
      </c>
      <c r="D1469" s="12" t="s">
        <v>41</v>
      </c>
      <c r="E1469" s="12" t="s">
        <v>733</v>
      </c>
      <c r="F1469" s="6" t="s">
        <v>763</v>
      </c>
      <c r="G1469" s="6" t="s">
        <v>764</v>
      </c>
      <c r="H1469" s="12" t="s">
        <v>34</v>
      </c>
      <c r="I1469" s="6" t="s">
        <v>34</v>
      </c>
      <c r="J1469" s="97">
        <f t="normal">IF(AE1469="-","-",(AE1469/AG1469)*$AI$1)</f>
        <v>581.065553395349</v>
      </c>
      <c r="K1469" s="97">
        <f t="normal">MAX(J1469:J1471)</f>
        <v>583.27033601527</v>
      </c>
      <c r="L1469" s="71">
        <f t="normal">IF(A1469=0,"",(K1469-K1470)/K1470)</f>
        <v>0.013402286409289</v>
      </c>
      <c r="M1469" s="97">
        <f t="normal">IF(J1469="-","-",AVERAGE(J1469:J1471))</f>
        <v>579.964150511848</v>
      </c>
      <c r="N1469" s="97">
        <f t="normal">IF(AF1469="-","-",(AF1469/AG1469)*$AI$1)</f>
        <v>357.176002839103</v>
      </c>
      <c r="O1469" s="97">
        <f t="normal">MAX(N1469:N1471)</f>
        <v>357.176002839103</v>
      </c>
      <c r="P1469" s="71">
        <f t="normal">IF(A1469=0,"",(O1469-O1470)/O1470)</f>
        <v>0.0291610926997225</v>
      </c>
      <c r="Q1469" s="97">
        <f t="normal">IF(N1469="-","-",AVERAGE(N1469:N1471))</f>
        <v>352.225295392716</v>
      </c>
      <c r="R1469" s="71">
        <f t="normal">IF(Q1469="-","-",Q1469/M1469)</f>
        <v>0.607322530335468</v>
      </c>
      <c r="S1469" s="103">
        <v>0.83788706739527</v>
      </c>
      <c r="T1469" s="104">
        <f t="normal">AVERAGE(S1469:S1471)*10</f>
        <v>8.41377326136647</v>
      </c>
      <c r="U1469" s="103">
        <f t="normal">((LARGE(S1469:S1471,1))-(SMALL(S1469:S1471,1)))/(((LARGE(S1469:S1471,1))+(SMALL(S1469:S1471,1)))/2)*100</f>
        <v>1.35682232047495</v>
      </c>
      <c r="V1469" s="103">
        <f t="shared" si="520"/>
        <v>75.6060023085798</v>
      </c>
      <c r="W1469" s="104">
        <f t="normal">AVERAGE(V1469:V1471)*10</f>
        <v>759.201650413746</v>
      </c>
      <c r="X1469" s="103">
        <f t="normal">((LARGE(V1469:V1471,1))-(SMALL(V1469:V1471,1)))/(((LARGE(V1469:V1471,1))+(SMALL(V1469:V1471,1)))/2)*100</f>
        <v>0.938777818483957</v>
      </c>
      <c r="Y1469" s="103">
        <v>24.3939976914202</v>
      </c>
      <c r="Z1469" s="97">
        <v>7705</v>
      </c>
      <c r="AA1469" s="23">
        <f t="normal">IF(Z1469="-","-",AVERAGE(Z1469:Z1471))</f>
        <v>7711.66666666667</v>
      </c>
      <c r="AB1469" s="104">
        <v>6.355</v>
      </c>
      <c r="AC1469" s="24">
        <f t="shared" ref="AC1469" si="530">IF(AB1469="-","-",AVERAGE(AB1469:AB1471))</f>
        <v>6.38033333333333</v>
      </c>
      <c r="AE1469" s="114">
        <v>538.023660551249</v>
      </c>
      <c r="AF1469" s="114">
        <v>330.718521147318</v>
      </c>
      <c r="AG1469" s="135">
        <v>1</v>
      </c>
    </row>
    <row r="1470" spans="1:33">
      <c r="A1470" s="70"/>
      <c r="B1470" s="71">
        <v>520</v>
      </c>
      <c r="C1470" s="82"/>
      <c r="D1470" s="14"/>
      <c r="E1470" s="14"/>
      <c r="F1470" s="6"/>
      <c r="G1470" s="6"/>
      <c r="H1470" s="14"/>
      <c r="I1470" s="6"/>
      <c r="J1470" s="97">
        <f t="normal">IF(AE1470="-","-",(AE1470/AG1469)*$AI$1)</f>
        <v>583.27033601527</v>
      </c>
      <c r="K1470" s="97">
        <f t="normal">MIN(J1469:J1471)</f>
        <v>575.556562124926</v>
      </c>
      <c r="L1470" s="71"/>
      <c r="M1470" s="97"/>
      <c r="N1470" s="97">
        <f t="normal">IF(AF1470="-","-",(AF1470/AG1469)*$AI$1)</f>
        <v>347.055485650113</v>
      </c>
      <c r="O1470" s="97">
        <f t="normal">MIN(N1469:N1471)</f>
        <v>347.055485650113</v>
      </c>
      <c r="P1470" s="71"/>
      <c r="Q1470" s="97"/>
      <c r="R1470" s="71"/>
      <c r="S1470" s="103">
        <v>0.837402618674705</v>
      </c>
      <c r="T1470" s="104"/>
      <c r="U1470" s="103"/>
      <c r="V1470" s="103">
        <f t="shared" si="520"/>
        <v>75.8353708231432</v>
      </c>
      <c r="W1470" s="104"/>
      <c r="X1470" s="103"/>
      <c r="Y1470" s="103">
        <v>24.1646291768568</v>
      </c>
      <c r="Z1470" s="97">
        <v>7715</v>
      </c>
      <c r="AA1470" s="23"/>
      <c r="AB1470" s="104">
        <v>6.386</v>
      </c>
      <c r="AC1470" s="24"/>
      <c r="AE1470" s="114">
        <v>540.065125940065</v>
      </c>
      <c r="AF1470" s="114">
        <v>321.347671898253</v>
      </c>
      <c r="AG1470" s="135"/>
    </row>
    <row r="1471" spans="1:33">
      <c r="A1471" s="70"/>
      <c r="B1471" s="71">
        <v>520</v>
      </c>
      <c r="C1471" s="84"/>
      <c r="D1471" s="17"/>
      <c r="E1471" s="17"/>
      <c r="F1471" s="6"/>
      <c r="G1471" s="6"/>
      <c r="H1471" s="17"/>
      <c r="I1471" s="6"/>
      <c r="J1471" s="97">
        <f t="normal">IF(AE1471="-","-",(AE1471/AG1469)*$AI$1)</f>
        <v>575.556562124926</v>
      </c>
      <c r="K1471" s="97"/>
      <c r="L1471" s="71"/>
      <c r="M1471" s="97"/>
      <c r="N1471" s="97">
        <f t="normal">IF(AF1471="-","-",(AF1471/AG1469)*$AI$1)</f>
        <v>352.444397688931</v>
      </c>
      <c r="O1471" s="97"/>
      <c r="P1471" s="71"/>
      <c r="Q1471" s="97"/>
      <c r="R1471" s="71"/>
      <c r="S1471" s="103">
        <v>0.848842292339965</v>
      </c>
      <c r="T1471" s="104"/>
      <c r="U1471" s="103"/>
      <c r="V1471" s="103">
        <f t="shared" si="520"/>
        <v>76.3191219924007</v>
      </c>
      <c r="W1471" s="104"/>
      <c r="X1471" s="103"/>
      <c r="Y1471" s="103">
        <v>23.6808780075993</v>
      </c>
      <c r="Z1471" s="97">
        <v>7715</v>
      </c>
      <c r="AA1471" s="23"/>
      <c r="AB1471" s="104">
        <v>6.4</v>
      </c>
      <c r="AC1471" s="24"/>
      <c r="AE1471" s="114">
        <v>532.922742708265</v>
      </c>
      <c r="AF1471" s="114">
        <v>326.337405267529</v>
      </c>
      <c r="AG1471" s="135"/>
    </row>
    <row r="1472" spans="1:33">
      <c r="A1472" s="70">
        <v>42317</v>
      </c>
      <c r="B1472" s="71" t="s">
        <v>765</v>
      </c>
      <c r="C1472" s="80" t="s">
        <v>29</v>
      </c>
      <c r="D1472" s="12" t="s">
        <v>335</v>
      </c>
      <c r="E1472" s="12" t="s">
        <v>266</v>
      </c>
      <c r="F1472" s="6" t="s">
        <v>766</v>
      </c>
      <c r="G1472" s="6" t="s">
        <v>767</v>
      </c>
      <c r="H1472" s="12" t="s">
        <v>34</v>
      </c>
      <c r="I1472" s="38" t="s">
        <v>768</v>
      </c>
      <c r="J1472" s="97">
        <f t="normal">IF(AE1472="-","-",(AE1472/AG1472)*$AI$1)</f>
        <v>967.321164449987</v>
      </c>
      <c r="K1472" s="97">
        <f t="normal">MAX(J1472:J1474)</f>
        <v>1079.77655291237</v>
      </c>
      <c r="L1472" s="71">
        <f t="normal">IF(A1472=0,"",(K1472-K1473)/K1473)</f>
        <v>0.116254448465755</v>
      </c>
      <c r="M1472" s="97">
        <f t="normal">IF(J1472="-","-",AVERAGE(J1472:J1474))</f>
        <v>1040.3078310058</v>
      </c>
      <c r="N1472" s="97">
        <f t="normal">IF(AF1472="-","-",(AF1472/AG1472)*$AI$1)</f>
        <v>455.969950363594</v>
      </c>
      <c r="O1472" s="97">
        <f t="normal">MAX(N1472:N1474)</f>
        <v>505.618961908661</v>
      </c>
      <c r="P1472" s="71">
        <f t="normal">IF(A1472=0,"",(O1472-O1473)/O1473)</f>
        <v>0.108886586726771</v>
      </c>
      <c r="Q1472" s="97">
        <f t="normal">IF(N1472="-","-",AVERAGE(N1472:N1474))</f>
        <v>481.580403115969</v>
      </c>
      <c r="R1472" s="71">
        <f t="normal">IF(Q1472="-","-",Q1472/M1472)</f>
        <v>0.46292105928912</v>
      </c>
      <c r="S1472" s="103">
        <v>99.95</v>
      </c>
      <c r="T1472" s="104">
        <f t="normal">AVERAGE(S1472:S1474)*10</f>
        <v>999.5</v>
      </c>
      <c r="U1472" s="103">
        <f t="normal">((LARGE(S1472:S1474,1))-(SMALL(S1472:S1474,1)))/(((LARGE(S1472:S1474,1))+(SMALL(S1472:S1474,1)))/2)*100</f>
        <v>0</v>
      </c>
      <c r="V1472" s="103">
        <v>99.99</v>
      </c>
      <c r="W1472" s="104">
        <f t="normal">AVERAGE(V1472:V1474)*10</f>
        <v>999.9</v>
      </c>
      <c r="X1472" s="103">
        <f t="normal">((LARGE(V1472:V1474,1))-(SMALL(V1472:V1474,1)))/(((LARGE(V1472:V1474,1))+(SMALL(V1472:V1474,1)))/2)*100</f>
        <v>0</v>
      </c>
      <c r="Y1472" s="103">
        <f t="shared" ref="Y1472:Y1480" si="531">100-V1472</f>
        <v>0.0100000000000051</v>
      </c>
      <c r="Z1472" s="97" t="s">
        <v>34</v>
      </c>
      <c r="AA1472" s="23" t="str">
        <f t="normal">IF(Z1472="-","-",AVERAGE(Z1472:Z1474))</f>
        <v>-</v>
      </c>
      <c r="AB1472" s="104" t="s">
        <v>34</v>
      </c>
      <c r="AC1472" s="24" t="str">
        <f t="shared" ref="AC1472" si="532">IF(AB1472="-","-",AVERAGE(AB1472:AB1474))</f>
        <v>-</v>
      </c>
      <c r="AE1472" s="114">
        <v>895.667744861099</v>
      </c>
      <c r="AF1472" s="114">
        <v>422.194398484809</v>
      </c>
      <c r="AG1472" s="135">
        <v>1</v>
      </c>
    </row>
    <row r="1473" spans="1:33">
      <c r="A1473" s="70"/>
      <c r="B1473" s="71" t="s">
        <v>765</v>
      </c>
      <c r="C1473" s="82"/>
      <c r="D1473" s="14"/>
      <c r="E1473" s="14"/>
      <c r="F1473" s="6"/>
      <c r="G1473" s="6"/>
      <c r="H1473" s="14"/>
      <c r="I1473" s="6"/>
      <c r="J1473" s="97">
        <f t="normal">IF(AE1473="-","-",(AE1473/AG1472)*$AI$1)</f>
        <v>1079.77655291237</v>
      </c>
      <c r="K1473" s="97">
        <f t="normal">MIN(J1472:J1474)</f>
        <v>967.321164449987</v>
      </c>
      <c r="L1473" s="71"/>
      <c r="M1473" s="97"/>
      <c r="N1473" s="97">
        <f t="normal">IF(AF1473="-","-",(AF1473/AG1472)*$AI$1)</f>
        <v>505.618961908661</v>
      </c>
      <c r="O1473" s="97">
        <f t="normal">MIN(N1472:N1474)</f>
        <v>455.969950363594</v>
      </c>
      <c r="P1473" s="71"/>
      <c r="Q1473" s="97"/>
      <c r="R1473" s="71"/>
      <c r="S1473" s="103">
        <v>99.95</v>
      </c>
      <c r="T1473" s="104"/>
      <c r="U1473" s="103"/>
      <c r="V1473" s="103">
        <v>99.99</v>
      </c>
      <c r="W1473" s="104"/>
      <c r="X1473" s="103"/>
      <c r="Y1473" s="103">
        <f t="shared" si="531"/>
        <v>0.0100000000000051</v>
      </c>
      <c r="Z1473" s="97" t="s">
        <v>34</v>
      </c>
      <c r="AA1473" s="23"/>
      <c r="AB1473" s="104" t="s">
        <v>34</v>
      </c>
      <c r="AC1473" s="24"/>
      <c r="AE1473" s="114">
        <v>999.793104548493</v>
      </c>
      <c r="AF1473" s="114">
        <v>468.165705470982</v>
      </c>
      <c r="AG1473" s="135"/>
    </row>
    <row r="1474" spans="1:33">
      <c r="A1474" s="70"/>
      <c r="B1474" s="71" t="s">
        <v>765</v>
      </c>
      <c r="C1474" s="84"/>
      <c r="D1474" s="17"/>
      <c r="E1474" s="17"/>
      <c r="F1474" s="6"/>
      <c r="G1474" s="6"/>
      <c r="H1474" s="17"/>
      <c r="I1474" s="6"/>
      <c r="J1474" s="97">
        <f t="normal">IF(AE1474="-","-",(AE1474/AG1472)*$AI$1)</f>
        <v>1073.82577565503</v>
      </c>
      <c r="K1474" s="97"/>
      <c r="L1474" s="71"/>
      <c r="M1474" s="97"/>
      <c r="N1474" s="97">
        <f t="normal">IF(AF1474="-","-",(AF1474/AG1472)*$AI$1)</f>
        <v>483.152297075654</v>
      </c>
      <c r="O1474" s="97"/>
      <c r="P1474" s="71"/>
      <c r="Q1474" s="97"/>
      <c r="R1474" s="71"/>
      <c r="S1474" s="103">
        <v>99.95</v>
      </c>
      <c r="T1474" s="104"/>
      <c r="U1474" s="103"/>
      <c r="V1474" s="103">
        <v>99.99</v>
      </c>
      <c r="W1474" s="104"/>
      <c r="X1474" s="103"/>
      <c r="Y1474" s="103">
        <f t="shared" si="531"/>
        <v>0.0100000000000051</v>
      </c>
      <c r="Z1474" s="97" t="s">
        <v>34</v>
      </c>
      <c r="AA1474" s="23"/>
      <c r="AB1474" s="104" t="s">
        <v>34</v>
      </c>
      <c r="AC1474" s="24"/>
      <c r="AE1474" s="114">
        <v>994.283125606507</v>
      </c>
      <c r="AF1474" s="114">
        <v>447.363238033013</v>
      </c>
      <c r="AG1474" s="135"/>
    </row>
    <row r="1475" spans="1:33">
      <c r="A1475" s="70">
        <v>42317</v>
      </c>
      <c r="B1475" s="71" t="s">
        <v>769</v>
      </c>
      <c r="C1475" s="80" t="s">
        <v>29</v>
      </c>
      <c r="D1475" s="12" t="s">
        <v>335</v>
      </c>
      <c r="E1475" s="12" t="s">
        <v>266</v>
      </c>
      <c r="F1475" s="6" t="s">
        <v>766</v>
      </c>
      <c r="G1475" s="6" t="s">
        <v>770</v>
      </c>
      <c r="H1475" s="12" t="s">
        <v>34</v>
      </c>
      <c r="I1475" s="38" t="s">
        <v>771</v>
      </c>
      <c r="J1475" s="97">
        <f t="normal">IF(AE1475="-","-",(AE1475/AG1475)*$AI$1)</f>
        <v>1030.57586154058</v>
      </c>
      <c r="K1475" s="97">
        <f t="normal">MAX(J1475:J1477)</f>
        <v>1085.55652258786</v>
      </c>
      <c r="L1475" s="71">
        <f t="normal">IF(A1475=0,"",(K1475-K1476)/K1476)</f>
        <v>0.053349455483164</v>
      </c>
      <c r="M1475" s="97">
        <f t="normal">IF(J1475="-","-",AVERAGE(J1475:J1477))</f>
        <v>1062.58759509248</v>
      </c>
      <c r="N1475" s="97">
        <f t="normal">IF(AF1475="-","-",(AF1475/AG1475)*$AI$1)</f>
        <v>460.561999687112</v>
      </c>
      <c r="O1475" s="97">
        <f t="normal">MAX(N1475:N1477)</f>
        <v>466.630283522094</v>
      </c>
      <c r="P1475" s="71">
        <f t="normal">IF(A1475=0,"",(O1475-O1476)/O1476)</f>
        <v>0.0131758239696382</v>
      </c>
      <c r="Q1475" s="97">
        <f t="normal">IF(N1475="-","-",AVERAGE(N1475:N1477))</f>
        <v>463.354948424143</v>
      </c>
      <c r="R1475" s="71">
        <f t="normal">IF(Q1475="-","-",Q1475/M1475)</f>
        <v>0.43606282490416</v>
      </c>
      <c r="S1475" s="103">
        <v>99.95</v>
      </c>
      <c r="T1475" s="104">
        <f t="normal">AVERAGE(S1475:S1477)*10</f>
        <v>999.5</v>
      </c>
      <c r="U1475" s="103">
        <f t="normal">((LARGE(S1475:S1477,1))-(SMALL(S1475:S1477,1)))/(((LARGE(S1475:S1477,1))+(SMALL(S1475:S1477,1)))/2)*100</f>
        <v>0</v>
      </c>
      <c r="V1475" s="103">
        <v>99.99</v>
      </c>
      <c r="W1475" s="104">
        <f t="normal">AVERAGE(V1475:V1477)*10</f>
        <v>999.9</v>
      </c>
      <c r="X1475" s="103">
        <f t="normal">((LARGE(V1475:V1477,1))-(SMALL(V1475:V1477,1)))/(((LARGE(V1475:V1477,1))+(SMALL(V1475:V1477,1)))/2)*100</f>
        <v>0</v>
      </c>
      <c r="Y1475" s="103">
        <f t="shared" si="531"/>
        <v>0.0100000000000051</v>
      </c>
      <c r="Z1475" s="97" t="s">
        <v>34</v>
      </c>
      <c r="AA1475" s="23" t="str">
        <f t="normal">IF(Z1475="-","-",AVERAGE(Z1475:Z1477))</f>
        <v>-</v>
      </c>
      <c r="AB1475" s="104" t="s">
        <v>34</v>
      </c>
      <c r="AC1475" s="24" t="str">
        <f t="shared" ref="AC1475" si="533">IF(AB1475="-","-",AVERAGE(AB1475:AB1477))</f>
        <v>-</v>
      </c>
      <c r="AE1475" s="114">
        <v>954.236908833868</v>
      </c>
      <c r="AF1475" s="114">
        <v>426.446296006585</v>
      </c>
      <c r="AG1475" s="135">
        <v>1</v>
      </c>
    </row>
    <row r="1476" spans="1:33">
      <c r="A1476" s="70"/>
      <c r="B1476" s="71" t="s">
        <v>769</v>
      </c>
      <c r="C1476" s="82"/>
      <c r="D1476" s="14"/>
      <c r="E1476" s="14"/>
      <c r="F1476" s="6"/>
      <c r="G1476" s="6"/>
      <c r="H1476" s="14"/>
      <c r="I1476" s="6"/>
      <c r="J1476" s="97">
        <v>1085.55652258786</v>
      </c>
      <c r="K1476" s="97">
        <f t="normal">MIN(J1475:J1477)</f>
        <v>1030.57586154058</v>
      </c>
      <c r="L1476" s="71"/>
      <c r="M1476" s="97"/>
      <c r="N1476" s="97">
        <f t="normal">IF(AF1476="-","-",(AF1476/AG1475)*$AI$1)</f>
        <v>466.630283522094</v>
      </c>
      <c r="O1476" s="97">
        <f t="normal">MIN(N1475:N1477)</f>
        <v>460.561999687112</v>
      </c>
      <c r="P1476" s="71"/>
      <c r="Q1476" s="97"/>
      <c r="R1476" s="71"/>
      <c r="S1476" s="103">
        <v>99.95</v>
      </c>
      <c r="T1476" s="104"/>
      <c r="U1476" s="103"/>
      <c r="V1476" s="103">
        <v>99.99</v>
      </c>
      <c r="W1476" s="104"/>
      <c r="X1476" s="103"/>
      <c r="Y1476" s="103">
        <f t="shared" si="531"/>
        <v>0.0100000000000051</v>
      </c>
      <c r="Z1476" s="97" t="s">
        <v>34</v>
      </c>
      <c r="AA1476" s="23"/>
      <c r="AB1476" s="104" t="s">
        <v>34</v>
      </c>
      <c r="AC1476" s="24"/>
      <c r="AE1476" s="114">
        <v>1005.14492832209</v>
      </c>
      <c r="AF1476" s="114">
        <v>432.065077335272</v>
      </c>
      <c r="AG1476" s="135"/>
    </row>
    <row r="1477" spans="1:33">
      <c r="A1477" s="70"/>
      <c r="B1477" s="71" t="s">
        <v>769</v>
      </c>
      <c r="C1477" s="84"/>
      <c r="D1477" s="17"/>
      <c r="E1477" s="17"/>
      <c r="F1477" s="6"/>
      <c r="G1477" s="6"/>
      <c r="H1477" s="17"/>
      <c r="I1477" s="6"/>
      <c r="J1477" s="97">
        <f t="normal">IF(AE1477="-","-",(AE1477/AG1475)*$AI$1)</f>
        <v>1071.63040114899</v>
      </c>
      <c r="K1477" s="97"/>
      <c r="L1477" s="71"/>
      <c r="M1477" s="97"/>
      <c r="N1477" s="97">
        <f t="normal">IF(AF1477="-","-",(AF1477/AG1475)*$AI$1)</f>
        <v>462.872562063225</v>
      </c>
      <c r="O1477" s="97"/>
      <c r="P1477" s="71"/>
      <c r="Q1477" s="97"/>
      <c r="R1477" s="71"/>
      <c r="S1477" s="103">
        <v>99.95</v>
      </c>
      <c r="T1477" s="104"/>
      <c r="U1477" s="103"/>
      <c r="V1477" s="103">
        <v>99.99</v>
      </c>
      <c r="W1477" s="104"/>
      <c r="X1477" s="103"/>
      <c r="Y1477" s="103">
        <f t="shared" si="531"/>
        <v>0.0100000000000051</v>
      </c>
      <c r="Z1477" s="97" t="s">
        <v>34</v>
      </c>
      <c r="AA1477" s="23"/>
      <c r="AB1477" s="104" t="s">
        <v>34</v>
      </c>
      <c r="AC1477" s="24"/>
      <c r="AE1477" s="114">
        <v>992.250371434253</v>
      </c>
      <c r="AF1477" s="114">
        <v>428.585705614097</v>
      </c>
      <c r="AG1477" s="135"/>
    </row>
    <row r="1478" spans="1:33">
      <c r="A1478" s="70">
        <v>42317</v>
      </c>
      <c r="B1478" s="71" t="s">
        <v>772</v>
      </c>
      <c r="C1478" s="80" t="s">
        <v>29</v>
      </c>
      <c r="D1478" s="12" t="s">
        <v>335</v>
      </c>
      <c r="E1478" s="12" t="s">
        <v>266</v>
      </c>
      <c r="F1478" s="6" t="s">
        <v>766</v>
      </c>
      <c r="G1478" s="6" t="s">
        <v>767</v>
      </c>
      <c r="H1478" s="12" t="s">
        <v>34</v>
      </c>
      <c r="I1478" s="6" t="s">
        <v>773</v>
      </c>
      <c r="J1478" s="97">
        <f t="normal">IF(AE1478="-","-",(AE1478/AG1478)*$AI$1)</f>
        <v>1095.65966504339</v>
      </c>
      <c r="K1478" s="97">
        <f t="normal">MAX(J1478:J1480)</f>
        <v>1118.22521314146</v>
      </c>
      <c r="L1478" s="71">
        <f t="normal">IF(A1478=0,"",(K1478-K1479)/K1479)</f>
        <v>0.0205953991170922</v>
      </c>
      <c r="M1478" s="97">
        <f t="normal">IF(J1478="-","-",AVERAGE(J1478:J1480))</f>
        <v>1107.85162453851</v>
      </c>
      <c r="N1478" s="97">
        <f t="normal">IF(AF1478="-","-",(AF1478/AG1478)*$AI$1)</f>
        <v>525.468162143553</v>
      </c>
      <c r="O1478" s="97">
        <f t="normal">MAX(N1478:N1480)</f>
        <v>567.994050123801</v>
      </c>
      <c r="P1478" s="71">
        <f t="normal">IF(A1478=0,"",(O1478-O1479)/O1479)</f>
        <v>0.114798929360693</v>
      </c>
      <c r="Q1478" s="97">
        <f t="normal">IF(N1478="-","-",AVERAGE(N1478:N1480))</f>
        <v>534.321932141494</v>
      </c>
      <c r="R1478" s="71">
        <f t="normal">IF(Q1478="-","-",Q1478/M1478)</f>
        <v>0.482304597751592</v>
      </c>
      <c r="S1478" s="103">
        <v>99.95</v>
      </c>
      <c r="T1478" s="104">
        <f t="normal">AVERAGE(S1478:S1480)*10</f>
        <v>999.5</v>
      </c>
      <c r="U1478" s="103">
        <f t="normal">((LARGE(S1478:S1480,1))-(SMALL(S1478:S1480,1)))/(((LARGE(S1478:S1480,1))+(SMALL(S1478:S1480,1)))/2)*100</f>
        <v>0</v>
      </c>
      <c r="V1478" s="103">
        <v>99.99</v>
      </c>
      <c r="W1478" s="104">
        <f t="normal">AVERAGE(V1478:V1480)*10</f>
        <v>999.9</v>
      </c>
      <c r="X1478" s="103">
        <f t="normal">((LARGE(V1478:V1480,1))-(SMALL(V1478:V1480,1)))/(((LARGE(V1478:V1480,1))+(SMALL(V1478:V1480,1)))/2)*100</f>
        <v>0</v>
      </c>
      <c r="Y1478" s="103">
        <f t="shared" si="531"/>
        <v>0.0100000000000051</v>
      </c>
      <c r="Z1478" s="97" t="s">
        <v>34</v>
      </c>
      <c r="AA1478" s="23" t="str">
        <f t="normal">IF(Z1478="-","-",AVERAGE(Z1478:Z1480))</f>
        <v>-</v>
      </c>
      <c r="AB1478" s="104" t="s">
        <v>34</v>
      </c>
      <c r="AC1478" s="24" t="str">
        <f t="shared" ref="AC1478" si="534">IF(AB1478="-","-",AVERAGE(AB1478:AB1480))</f>
        <v>-</v>
      </c>
      <c r="AE1478" s="114">
        <v>1014.49968985499</v>
      </c>
      <c r="AF1478" s="114">
        <v>486.544594577364</v>
      </c>
      <c r="AG1478" s="135">
        <v>1</v>
      </c>
    </row>
    <row r="1479" spans="1:33">
      <c r="A1479" s="70"/>
      <c r="B1479" s="71" t="s">
        <v>772</v>
      </c>
      <c r="C1479" s="82"/>
      <c r="D1479" s="14"/>
      <c r="E1479" s="14"/>
      <c r="F1479" s="6"/>
      <c r="G1479" s="6"/>
      <c r="H1479" s="14"/>
      <c r="I1479" s="6"/>
      <c r="J1479" s="97">
        <f t="normal">IF(AE1479="-","-",(AE1479/AG1478)*$AI$1)</f>
        <v>1118.22521314146</v>
      </c>
      <c r="K1479" s="97">
        <f t="normal">MIN(J1478:J1480)</f>
        <v>1095.65966504339</v>
      </c>
      <c r="L1479" s="71"/>
      <c r="M1479" s="97"/>
      <c r="N1479" s="97">
        <f t="normal">IF(AF1479="-","-",(AF1479/AG1478)*$AI$1)</f>
        <v>567.994050123801</v>
      </c>
      <c r="O1479" s="97">
        <f t="normal">MIN(N1478:N1480)</f>
        <v>509.503584157127</v>
      </c>
      <c r="P1479" s="71"/>
      <c r="Q1479" s="97"/>
      <c r="R1479" s="71"/>
      <c r="S1479" s="103">
        <v>99.95</v>
      </c>
      <c r="T1479" s="104"/>
      <c r="U1479" s="103"/>
      <c r="V1479" s="103">
        <v>99.99</v>
      </c>
      <c r="W1479" s="104"/>
      <c r="X1479" s="103"/>
      <c r="Y1479" s="103">
        <f t="shared" si="531"/>
        <v>0.0100000000000051</v>
      </c>
      <c r="Z1479" s="97" t="s">
        <v>34</v>
      </c>
      <c r="AA1479" s="23"/>
      <c r="AB1479" s="104" t="s">
        <v>34</v>
      </c>
      <c r="AC1479" s="24"/>
      <c r="AE1479" s="114">
        <v>1035.39371587172</v>
      </c>
      <c r="AF1479" s="114">
        <v>525.920416781297</v>
      </c>
      <c r="AG1479" s="135"/>
    </row>
    <row r="1480" spans="1:33">
      <c r="A1480" s="70"/>
      <c r="B1480" s="71" t="s">
        <v>772</v>
      </c>
      <c r="C1480" s="84"/>
      <c r="D1480" s="17"/>
      <c r="E1480" s="17"/>
      <c r="F1480" s="6"/>
      <c r="G1480" s="6"/>
      <c r="H1480" s="17"/>
      <c r="I1480" s="6"/>
      <c r="J1480" s="97">
        <f t="normal">IF(AE1480="-","-",(AE1480/AG1478)*$AI$1)</f>
        <v>1109.66999543068</v>
      </c>
      <c r="K1480" s="97"/>
      <c r="L1480" s="71"/>
      <c r="M1480" s="97"/>
      <c r="N1480" s="97">
        <v>509.503584157127</v>
      </c>
      <c r="O1480" s="97"/>
      <c r="P1480" s="71"/>
      <c r="Q1480" s="97"/>
      <c r="R1480" s="71"/>
      <c r="S1480" s="103">
        <v>99.95</v>
      </c>
      <c r="T1480" s="104"/>
      <c r="U1480" s="103"/>
      <c r="V1480" s="103">
        <v>99.99</v>
      </c>
      <c r="W1480" s="104"/>
      <c r="X1480" s="103"/>
      <c r="Y1480" s="103">
        <f t="shared" si="531"/>
        <v>0.0100000000000051</v>
      </c>
      <c r="Z1480" s="97" t="s">
        <v>34</v>
      </c>
      <c r="AA1480" s="23"/>
      <c r="AB1480" s="104" t="s">
        <v>34</v>
      </c>
      <c r="AC1480" s="24"/>
      <c r="AE1480" s="114">
        <v>1027.47221799137</v>
      </c>
      <c r="AF1480" s="114">
        <v>471.762577923266</v>
      </c>
      <c r="AG1480" s="135"/>
    </row>
    <row r="1481" spans="1:33" ht="15" customHeight="1">
      <c r="A1481" s="70">
        <v>42317</v>
      </c>
      <c r="B1481" s="71" t="s">
        <v>774</v>
      </c>
      <c r="C1481" s="80" t="s">
        <v>732</v>
      </c>
      <c r="D1481" s="12" t="s">
        <v>335</v>
      </c>
      <c r="E1481" s="12" t="s">
        <v>460</v>
      </c>
      <c r="F1481" s="6" t="s">
        <v>475</v>
      </c>
      <c r="G1481" s="6" t="s">
        <v>775</v>
      </c>
      <c r="H1481" s="12" t="s">
        <v>34</v>
      </c>
      <c r="I1481" s="6" t="s">
        <v>738</v>
      </c>
      <c r="J1481" s="97">
        <f t="normal">IF(AE1481="-","-",(AE1481/AG1481)*$AI$1)</f>
        <v>344.333624853693</v>
      </c>
      <c r="K1481" s="97">
        <f t="normal">MAX(J1481:J1483)</f>
        <v>344.333624853693</v>
      </c>
      <c r="L1481" s="71">
        <f t="normal">IF(A1481=0,"",(K1481-K1482)/K1482)</f>
        <v>0.152246794672523</v>
      </c>
      <c r="M1481" s="97">
        <f t="normal">IF(J1481="-","-",AVERAGE(J1481:J1483))</f>
        <v>314.78104640429</v>
      </c>
      <c r="N1481" s="97">
        <f t="normal">IF(AF1481="-","-",(AF1481/AG1481)*$AI$1)</f>
        <v>225.0106066228</v>
      </c>
      <c r="O1481" s="97">
        <f t="normal">MAX(N1481:N1483)</f>
        <v>225.0106066228</v>
      </c>
      <c r="P1481" s="71">
        <f t="normal">IF(A1481=0,"",(O1481-O1482)/O1482)</f>
        <v>0.175926651494266</v>
      </c>
      <c r="Q1481" s="97">
        <f t="normal">IF(N1481="-","-",AVERAGE(N1481:N1483))</f>
        <v>204.175705933068</v>
      </c>
      <c r="R1481" s="71">
        <f t="normal">IF(Q1481="-","-",Q1481/M1481)</f>
        <v>0.648627699365463</v>
      </c>
      <c r="S1481" s="103">
        <v>89.6375194554354</v>
      </c>
      <c r="T1481" s="104">
        <f t="normal">AVERAGE(S1481:S1483)*10</f>
        <v>896.459116657072</v>
      </c>
      <c r="U1481" s="103">
        <f t="normal">((LARGE(S1481:S1483,1))-(SMALL(S1481:S1483,1)))/(((LARGE(S1481:S1483,1))+(SMALL(S1481:S1483,1)))/2)*100</f>
        <v>0.0483027117930319</v>
      </c>
      <c r="V1481" s="103">
        <f t="shared" ref="V1481:V1492" si="535">100-Y1481</f>
        <v>68.9776364511203</v>
      </c>
      <c r="W1481" s="104">
        <f t="normal">AVERAGE(V1481:V1483)*10</f>
        <v>688.471287039397</v>
      </c>
      <c r="X1481" s="103">
        <f t="normal">((LARGE(V1481:V1483,1))-(SMALL(V1481:V1483,1)))/(((LARGE(V1481:V1483,1))+(SMALL(V1481:V1483,1)))/2)*100</f>
        <v>0.501396339454717</v>
      </c>
      <c r="Y1481" s="103">
        <v>31.0223635488797</v>
      </c>
      <c r="Z1481" s="97" t="s">
        <v>34</v>
      </c>
      <c r="AA1481" s="23" t="str">
        <f t="normal">IF(Z1481="-","-",AVERAGE(Z1481:Z1483))</f>
        <v>-</v>
      </c>
      <c r="AB1481" s="104" t="s">
        <v>34</v>
      </c>
      <c r="AC1481" s="24" t="str">
        <f t="shared" ref="AC1481" si="536">IF(AB1481="-","-",AVERAGE(AB1481:AB1483))</f>
        <v>-</v>
      </c>
      <c r="AE1481" s="114">
        <v>318.827430420086</v>
      </c>
      <c r="AF1481" s="114">
        <v>208.34315428037</v>
      </c>
      <c r="AG1481" s="135">
        <v>1</v>
      </c>
    </row>
    <row r="1482" spans="1:33">
      <c r="A1482" s="70"/>
      <c r="B1482" s="71" t="s">
        <v>774</v>
      </c>
      <c r="C1482" s="82"/>
      <c r="D1482" s="14"/>
      <c r="E1482" s="14"/>
      <c r="F1482" s="6"/>
      <c r="G1482" s="6"/>
      <c r="H1482" s="14"/>
      <c r="I1482" s="6"/>
      <c r="J1482" s="97">
        <f t="normal">IF(AE1482="-","-",(AE1482/AG1481)*$AI$1)</f>
        <v>298.836695789252</v>
      </c>
      <c r="K1482" s="97">
        <f t="normal">MIN(J1481:J1483)</f>
        <v>298.836695789252</v>
      </c>
      <c r="L1482" s="71"/>
      <c r="M1482" s="97"/>
      <c r="N1482" s="97">
        <f t="normal">IF(AF1482="-","-",(AF1482/AG1481)*$AI$1)</f>
        <v>191.347484417396</v>
      </c>
      <c r="O1482" s="97">
        <f t="normal">MIN(N1481:N1483)</f>
        <v>191.347484417396</v>
      </c>
      <c r="P1482" s="71"/>
      <c r="Q1482" s="97"/>
      <c r="R1482" s="71"/>
      <c r="S1482" s="103">
        <v>89.6717594874324</v>
      </c>
      <c r="T1482" s="104"/>
      <c r="U1482" s="103"/>
      <c r="V1482" s="103">
        <f t="shared" si="535"/>
        <v>68.9310996790221</v>
      </c>
      <c r="W1482" s="104"/>
      <c r="X1482" s="103"/>
      <c r="Y1482" s="103">
        <v>31.0689003209779</v>
      </c>
      <c r="Z1482" s="97" t="s">
        <v>34</v>
      </c>
      <c r="AA1482" s="23"/>
      <c r="AB1482" s="104" t="s">
        <v>34</v>
      </c>
      <c r="AC1482" s="24"/>
      <c r="AE1482" s="114">
        <v>276.700644249307</v>
      </c>
      <c r="AF1482" s="114">
        <v>177.173596682774</v>
      </c>
      <c r="AG1482" s="135"/>
    </row>
    <row r="1483" spans="1:33">
      <c r="A1483" s="70"/>
      <c r="B1483" s="71" t="s">
        <v>774</v>
      </c>
      <c r="C1483" s="84"/>
      <c r="D1483" s="17"/>
      <c r="E1483" s="17"/>
      <c r="F1483" s="6"/>
      <c r="G1483" s="6"/>
      <c r="H1483" s="17"/>
      <c r="I1483" s="6"/>
      <c r="J1483" s="97">
        <f t="normal">IF(AE1483="-","-",(AE1483/AG1481)*$AI$1)</f>
        <v>301.172818569925</v>
      </c>
      <c r="K1483" s="97"/>
      <c r="L1483" s="71"/>
      <c r="M1483" s="97"/>
      <c r="N1483" s="97">
        <f t="normal">IF(AF1483="-","-",(AF1483/AG1481)*$AI$1)</f>
        <v>196.169026759008</v>
      </c>
      <c r="O1483" s="97"/>
      <c r="P1483" s="71"/>
      <c r="Q1483" s="97"/>
      <c r="R1483" s="71"/>
      <c r="S1483" s="103">
        <v>89.6284560542537</v>
      </c>
      <c r="T1483" s="104"/>
      <c r="U1483" s="103"/>
      <c r="V1483" s="103">
        <f t="shared" si="535"/>
        <v>68.6326499816767</v>
      </c>
      <c r="W1483" s="104"/>
      <c r="X1483" s="103"/>
      <c r="Y1483" s="103">
        <v>31.3673500183233</v>
      </c>
      <c r="Z1483" s="97" t="s">
        <v>34</v>
      </c>
      <c r="AA1483" s="23"/>
      <c r="AB1483" s="104" t="s">
        <v>34</v>
      </c>
      <c r="AC1483" s="24"/>
      <c r="AE1483" s="114">
        <v>278.863720898079</v>
      </c>
      <c r="AF1483" s="114">
        <v>181.637987739822</v>
      </c>
      <c r="AG1483" s="135"/>
    </row>
    <row r="1484" spans="1:33" ht="15" customHeight="1">
      <c r="A1484" s="70">
        <v>42317</v>
      </c>
      <c r="B1484" s="71" t="s">
        <v>776</v>
      </c>
      <c r="C1484" s="80" t="s">
        <v>732</v>
      </c>
      <c r="D1484" s="12" t="s">
        <v>473</v>
      </c>
      <c r="E1484" s="12" t="s">
        <v>733</v>
      </c>
      <c r="F1484" s="6" t="s">
        <v>734</v>
      </c>
      <c r="G1484" s="12" t="s">
        <v>735</v>
      </c>
      <c r="H1484" s="12" t="s">
        <v>34</v>
      </c>
      <c r="I1484" s="6" t="s">
        <v>736</v>
      </c>
      <c r="J1484" s="97">
        <f t="normal">IF(AE1484="-","-",(AE1484/AG1484)*$AI$1)</f>
        <v>541.01909499769</v>
      </c>
      <c r="K1484" s="97">
        <f t="normal">MAX(J1484:J1486)</f>
        <v>550.342802505842</v>
      </c>
      <c r="L1484" s="71">
        <f t="normal">IF(A1484=0,"",(K1484-K1485)/K1485)</f>
        <v>0.0172336015389469</v>
      </c>
      <c r="M1484" s="97">
        <f t="normal">IF(J1484="-","-",AVERAGE(J1484:J1486))</f>
        <v>546.830588665906</v>
      </c>
      <c r="N1484" s="97">
        <f t="normal">IF(AF1484="-","-",(AF1484/AG1484)*$AI$1)</f>
        <v>390.504776437448</v>
      </c>
      <c r="O1484" s="97">
        <f t="normal">MAX(N1484:N1486)</f>
        <v>396.51664471524</v>
      </c>
      <c r="P1484" s="71">
        <f t="normal">IF(A1484=0,"",(O1484-O1485)/O1485)</f>
        <v>0.0153951209832506</v>
      </c>
      <c r="Q1484" s="97">
        <f t="normal">IF(N1484="-","-",AVERAGE(N1484:N1486))</f>
        <v>394.052605341894</v>
      </c>
      <c r="R1484" s="71">
        <v>0.720611855864278</v>
      </c>
      <c r="S1484" s="103">
        <v>89.6802296802295</v>
      </c>
      <c r="T1484" s="104">
        <f t="normal">AVERAGE(S1484:S1486)*10</f>
        <v>896.36281205914</v>
      </c>
      <c r="U1484" s="103">
        <f t="normal">((LARGE(S1484:S1486,1))-(SMALL(S1484:S1486,1)))/(((LARGE(S1484:S1486,1))+(SMALL(S1484:S1486,1)))/2)*100</f>
        <v>0.119577575832451</v>
      </c>
      <c r="V1484" s="103">
        <f t="shared" si="535"/>
        <v>99.0616651579717</v>
      </c>
      <c r="W1484" s="104">
        <f t="normal">AVERAGE(V1484:V1486)*10</f>
        <v>990.478360617225</v>
      </c>
      <c r="X1484" s="103">
        <f t="normal">((LARGE(V1484:V1486,1))-(SMALL(V1484:V1486,1)))/(((LARGE(V1484:V1486,1))+(SMALL(V1484:V1486,1)))/2)*100</f>
        <v>0.0254826830705322</v>
      </c>
      <c r="Y1484" s="103">
        <v>0.938334842028345</v>
      </c>
      <c r="Z1484" s="97" t="s">
        <v>34</v>
      </c>
      <c r="AA1484" s="23" t="str">
        <f t="normal">IF(Z1484="-","-",AVERAGE(Z1484:Z1486))</f>
        <v>-</v>
      </c>
      <c r="AB1484" s="104" t="s">
        <v>34</v>
      </c>
      <c r="AC1484" s="24" t="str">
        <f t="shared" ref="AC1484" si="537">IF(AB1484="-","-",AVERAGE(AB1484:AB1486))</f>
        <v>-</v>
      </c>
      <c r="AE1484" s="114">
        <v>500.943606479343</v>
      </c>
      <c r="AF1484" s="114">
        <v>361.578496701341</v>
      </c>
      <c r="AG1484" s="135">
        <v>1</v>
      </c>
    </row>
    <row r="1485" spans="1:33">
      <c r="A1485" s="70"/>
      <c r="B1485" s="71" t="s">
        <v>776</v>
      </c>
      <c r="C1485" s="82"/>
      <c r="D1485" s="14"/>
      <c r="E1485" s="14"/>
      <c r="F1485" s="6"/>
      <c r="G1485" s="14"/>
      <c r="H1485" s="14"/>
      <c r="I1485" s="6"/>
      <c r="J1485" s="97">
        <f t="normal">IF(AE1485="-","-",(AE1485/AG1484)*$AI$1)</f>
        <v>550.342802505842</v>
      </c>
      <c r="K1485" s="97">
        <f t="normal">MIN(J1484:J1486)</f>
        <v>541.01909499769</v>
      </c>
      <c r="L1485" s="71"/>
      <c r="M1485" s="97"/>
      <c r="N1485" s="97">
        <f t="normal">IF(AF1485="-","-",(AF1485/AG1484)*$AI$1)</f>
        <v>396.51664471524</v>
      </c>
      <c r="O1485" s="97">
        <f t="normal">MIN(N1484:N1486)</f>
        <v>390.504776437448</v>
      </c>
      <c r="P1485" s="71"/>
      <c r="Q1485" s="97"/>
      <c r="R1485" s="71"/>
      <c r="S1485" s="103">
        <v>89.6555576242785</v>
      </c>
      <c r="T1485" s="104"/>
      <c r="U1485" s="103"/>
      <c r="V1485" s="103">
        <f t="shared" si="535"/>
        <v>99.0364248037548</v>
      </c>
      <c r="W1485" s="104"/>
      <c r="X1485" s="103"/>
      <c r="Y1485" s="103">
        <v>0.9635751962452</v>
      </c>
      <c r="Z1485" s="97" t="s">
        <v>34</v>
      </c>
      <c r="AA1485" s="23"/>
      <c r="AB1485" s="104" t="s">
        <v>34</v>
      </c>
      <c r="AC1485" s="24"/>
      <c r="AE1485" s="114">
        <v>509.576668986891</v>
      </c>
      <c r="AF1485" s="114">
        <v>367.145041403</v>
      </c>
      <c r="AG1485" s="135"/>
    </row>
    <row r="1486" spans="1:33">
      <c r="A1486" s="70"/>
      <c r="B1486" s="71" t="s">
        <v>776</v>
      </c>
      <c r="C1486" s="84"/>
      <c r="D1486" s="17"/>
      <c r="E1486" s="17"/>
      <c r="F1486" s="6"/>
      <c r="G1486" s="17"/>
      <c r="H1486" s="17"/>
      <c r="I1486" s="6"/>
      <c r="J1486" s="97">
        <f t="normal">IF(AE1486="-","-",(AE1486/AG1484)*$AI$1)</f>
        <v>549.129868494184</v>
      </c>
      <c r="K1486" s="97"/>
      <c r="L1486" s="71"/>
      <c r="M1486" s="97"/>
      <c r="N1486" s="97">
        <f t="normal">IF(AF1486="-","-",(AF1486/AG1484)*$AI$1)</f>
        <v>395.136394872994</v>
      </c>
      <c r="O1486" s="97"/>
      <c r="P1486" s="71"/>
      <c r="Q1486" s="97"/>
      <c r="R1486" s="71"/>
      <c r="S1486" s="103">
        <v>89.573056313234</v>
      </c>
      <c r="T1486" s="104"/>
      <c r="U1486" s="103"/>
      <c r="V1486" s="103">
        <f t="shared" si="535"/>
        <v>99.0454182234412</v>
      </c>
      <c r="W1486" s="104"/>
      <c r="X1486" s="103"/>
      <c r="Y1486" s="103">
        <v>0.95458177655883</v>
      </c>
      <c r="Z1486" s="97" t="s">
        <v>34</v>
      </c>
      <c r="AA1486" s="23"/>
      <c r="AB1486" s="104" t="s">
        <v>34</v>
      </c>
      <c r="AC1486" s="24"/>
      <c r="AE1486" s="114">
        <v>508.453581939059</v>
      </c>
      <c r="AF1486" s="114">
        <v>365.867032289809</v>
      </c>
      <c r="AG1486" s="135"/>
    </row>
    <row r="1487" spans="1:33" s="44" customFormat="1" ht="15" customHeight="1">
      <c r="A1487" s="60">
        <v>42198</v>
      </c>
      <c r="B1487" s="61" t="s">
        <v>777</v>
      </c>
      <c r="C1487" s="62" t="s">
        <v>29</v>
      </c>
      <c r="D1487" s="63" t="s">
        <v>30</v>
      </c>
      <c r="E1487" s="63" t="s">
        <v>31</v>
      </c>
      <c r="F1487" s="63" t="s">
        <v>32</v>
      </c>
      <c r="G1487" s="63" t="s">
        <v>33</v>
      </c>
      <c r="H1487" s="63" t="s">
        <v>34</v>
      </c>
      <c r="I1487" s="63" t="s">
        <v>29</v>
      </c>
      <c r="J1487" s="94">
        <f t="normal">IF(AE1487="-","-",(AE1487/AG1487)*$AI$1)</f>
        <v>35.4672</v>
      </c>
      <c r="K1487" s="94">
        <f t="normal">MAX(J1487:J1489)</f>
        <v>41.4612</v>
      </c>
      <c r="L1487" s="61">
        <f t="normal">IF(A1487=0,"",(K1487-K1488)/K1488)</f>
        <v>0.169001218026797</v>
      </c>
      <c r="M1487" s="94">
        <f t="normal">IF(J1487="-","-",AVERAGE(J1487:J1489))</f>
        <v>38.97</v>
      </c>
      <c r="N1487" s="94" t="str">
        <f t="normal">IF(AF1487="-","-",(AF1487/AG1487)*$AI$1)</f>
        <v>-</v>
      </c>
      <c r="O1487" s="94">
        <f t="normal">MAX(N1487:N1489)</f>
        <v>0</v>
      </c>
      <c r="P1487" s="61" t="e">
        <v>#DIV/0!</v>
      </c>
      <c r="Q1487" s="94" t="str">
        <f t="normal">IF(N1487="-","-",AVERAGE(N1487:N1489))</f>
        <v>-</v>
      </c>
      <c r="R1487" s="61" t="str">
        <f t="normal">IF(Q1487="-","-",Q1487/M1487)</f>
        <v>-</v>
      </c>
      <c r="S1487" s="101">
        <v>3.18</v>
      </c>
      <c r="T1487" s="102">
        <f t="normal">AVERAGE(S1487:S1489)*10</f>
        <v>31.8666666666667</v>
      </c>
      <c r="U1487" s="101">
        <f t="normal">((LARGE(S1487:S1489,1))-(SMALL(S1487:S1489,1)))/(((LARGE(S1487:S1489,1))+(SMALL(S1487:S1489,1)))/2)*100</f>
        <v>0.626959247648903</v>
      </c>
      <c r="V1487" s="101">
        <f t="shared" si="535"/>
        <v>65.32</v>
      </c>
      <c r="W1487" s="102">
        <f t="normal">AVERAGE(V1487:V1489)*10</f>
        <v>653.933333333333</v>
      </c>
      <c r="X1487" s="101">
        <f t="normal">((LARGE(V1487:V1489,1))-(SMALL(V1487:V1489,1)))/(((LARGE(V1487:V1489,1))+(SMALL(V1487:V1489,1)))/2)*100</f>
        <v>0.229375334505705</v>
      </c>
      <c r="Y1487" s="101">
        <v>34.68</v>
      </c>
      <c r="Z1487" s="94" t="s">
        <v>34</v>
      </c>
      <c r="AA1487" s="111" t="str">
        <f t="normal">IF(Z1487="-","-",AVERAGE(Z1487:Z1489))</f>
        <v>-</v>
      </c>
      <c r="AB1487" s="102" t="s">
        <v>34</v>
      </c>
      <c r="AC1487" s="112" t="str">
        <f t="shared" ref="AC1487" si="538">IF(AB1487="-","-",AVERAGE(AB1487:AB1489))</f>
        <v>-</v>
      </c>
      <c r="AD1487" s="113"/>
      <c r="AE1487" s="94">
        <v>32.84</v>
      </c>
      <c r="AF1487" s="94" t="s">
        <v>34</v>
      </c>
      <c r="AG1487" s="134">
        <v>1</v>
      </c>
    </row>
    <row r="1488" spans="1:33" s="44" customFormat="1" customHeight="0">
      <c r="A1488" s="60"/>
      <c r="B1488" s="61" t="s">
        <v>777</v>
      </c>
      <c r="C1488" s="62"/>
      <c r="D1488" s="63"/>
      <c r="E1488" s="63"/>
      <c r="F1488" s="63"/>
      <c r="G1488" s="63"/>
      <c r="H1488" s="63"/>
      <c r="I1488" s="63"/>
      <c r="J1488" s="94">
        <f t="normal">IF(AE1488="-","-",(AE1488/AG1487)*$AI$1)</f>
        <v>39.9816</v>
      </c>
      <c r="K1488" s="94">
        <f t="normal">MIN(J1487:J1489)</f>
        <v>35.4672</v>
      </c>
      <c r="L1488" s="61"/>
      <c r="M1488" s="94"/>
      <c r="N1488" s="94" t="str">
        <f t="normal">IF(AF1488="-","-",(AF1488/AG1487)*$AI$1)</f>
        <v>-</v>
      </c>
      <c r="O1488" s="94">
        <f t="normal">MIN(N1487:N1489)</f>
        <v>0</v>
      </c>
      <c r="P1488" s="61"/>
      <c r="Q1488" s="94"/>
      <c r="R1488" s="61"/>
      <c r="S1488" s="101">
        <v>3.2</v>
      </c>
      <c r="T1488" s="102"/>
      <c r="U1488" s="101"/>
      <c r="V1488" s="101">
        <f t="shared" si="535"/>
        <v>65.47</v>
      </c>
      <c r="W1488" s="102"/>
      <c r="X1488" s="101"/>
      <c r="Y1488" s="101">
        <v>34.53</v>
      </c>
      <c r="Z1488" s="94" t="s">
        <v>34</v>
      </c>
      <c r="AA1488" s="111"/>
      <c r="AB1488" s="102" t="s">
        <v>34</v>
      </c>
      <c r="AC1488" s="112"/>
      <c r="AD1488" s="113"/>
      <c r="AE1488" s="94">
        <v>37.02</v>
      </c>
      <c r="AF1488" s="94" t="s">
        <v>34</v>
      </c>
      <c r="AG1488" s="134"/>
    </row>
    <row r="1489" spans="1:33" s="44" customFormat="1" customHeight="0">
      <c r="A1489" s="60"/>
      <c r="B1489" s="61" t="s">
        <v>777</v>
      </c>
      <c r="C1489" s="62"/>
      <c r="D1489" s="63"/>
      <c r="E1489" s="63"/>
      <c r="F1489" s="63"/>
      <c r="G1489" s="63"/>
      <c r="H1489" s="63"/>
      <c r="I1489" s="63"/>
      <c r="J1489" s="94">
        <f t="normal">IF(AE1489="-","-",(AE1489/AG1487)*$AI$1)</f>
        <v>41.4612</v>
      </c>
      <c r="K1489" s="94"/>
      <c r="L1489" s="61"/>
      <c r="M1489" s="94"/>
      <c r="N1489" s="94" t="str">
        <f t="normal">IF(AF1489="-","-",(AF1489/AG1487)*$AI$1)</f>
        <v>-</v>
      </c>
      <c r="O1489" s="94"/>
      <c r="P1489" s="61"/>
      <c r="Q1489" s="94"/>
      <c r="R1489" s="61"/>
      <c r="S1489" s="101">
        <v>3.18</v>
      </c>
      <c r="T1489" s="102"/>
      <c r="U1489" s="101"/>
      <c r="V1489" s="101">
        <f t="shared" si="535"/>
        <v>65.39</v>
      </c>
      <c r="W1489" s="102"/>
      <c r="X1489" s="101"/>
      <c r="Y1489" s="101">
        <v>34.61</v>
      </c>
      <c r="Z1489" s="94" t="s">
        <v>34</v>
      </c>
      <c r="AA1489" s="111"/>
      <c r="AB1489" s="102" t="s">
        <v>34</v>
      </c>
      <c r="AC1489" s="112"/>
      <c r="AD1489" s="113"/>
      <c r="AE1489" s="94">
        <v>38.39</v>
      </c>
      <c r="AF1489" s="94" t="s">
        <v>34</v>
      </c>
      <c r="AG1489" s="134"/>
    </row>
    <row r="1490" spans="1:33" s="44" customFormat="1" ht="15" customHeight="1">
      <c r="A1490" s="60">
        <v>42198</v>
      </c>
      <c r="B1490" s="61" t="s">
        <v>778</v>
      </c>
      <c r="C1490" s="62" t="s">
        <v>29</v>
      </c>
      <c r="D1490" s="63" t="s">
        <v>30</v>
      </c>
      <c r="E1490" s="63" t="s">
        <v>31</v>
      </c>
      <c r="F1490" s="63" t="s">
        <v>32</v>
      </c>
      <c r="G1490" s="63" t="s">
        <v>33</v>
      </c>
      <c r="H1490" s="63" t="s">
        <v>34</v>
      </c>
      <c r="I1490" s="63" t="s">
        <v>715</v>
      </c>
      <c r="J1490" s="94">
        <f t="normal">IF(AE1490="-","-",(AE1490/AG1490)*$AI$1)</f>
        <v>30.9312</v>
      </c>
      <c r="K1490" s="94">
        <f t="normal">MAX(J1490:J1492)</f>
        <v>30.9312</v>
      </c>
      <c r="L1490" s="61">
        <f t="normal">IF(A1490=0,"",(K1490-K1491)/K1491)</f>
        <v>0.124460149195132</v>
      </c>
      <c r="M1490" s="94">
        <f t="normal">IF(J1490="-","-",AVERAGE(J1490:J1492))</f>
        <v>29.4912</v>
      </c>
      <c r="N1490" s="94" t="str">
        <f t="normal">IF(AF1490="-","-",(AF1490/AG1490)*$AI$1)</f>
        <v>-</v>
      </c>
      <c r="O1490" s="94">
        <f t="normal">MAX(N1490:N1492)</f>
        <v>0</v>
      </c>
      <c r="P1490" s="61" t="e">
        <v>#DIV/0!</v>
      </c>
      <c r="Q1490" s="94" t="str">
        <f t="normal">IF(N1490="-","-",AVERAGE(N1490:N1492))</f>
        <v>-</v>
      </c>
      <c r="R1490" s="61" t="str">
        <f t="normal">IF(Q1490="-","-",Q1490/M1490)</f>
        <v>-</v>
      </c>
      <c r="S1490" s="101">
        <v>6.76</v>
      </c>
      <c r="T1490" s="102">
        <f t="normal">AVERAGE(S1490:S1492)*10</f>
        <v>68.2</v>
      </c>
      <c r="U1490" s="101">
        <f t="normal">((LARGE(S1490:S1492,1))-(SMALL(S1490:S1492,1)))/(((LARGE(S1490:S1492,1))+(SMALL(S1490:S1492,1)))/2)*100</f>
        <v>2.91970802919708</v>
      </c>
      <c r="V1490" s="101">
        <f t="shared" si="535"/>
        <v>53.11</v>
      </c>
      <c r="W1490" s="102">
        <f t="normal">AVERAGE(V1490:V1492)*10</f>
        <v>525.266666666667</v>
      </c>
      <c r="X1490" s="101">
        <f t="normal">((LARGE(V1490:V1492,1))-(SMALL(V1490:V1492,1)))/(((LARGE(V1490:V1492,1))+(SMALL(V1490:V1492,1)))/2)*100</f>
        <v>2.42020009528346</v>
      </c>
      <c r="Y1490" s="101">
        <v>46.89</v>
      </c>
      <c r="Z1490" s="94" t="s">
        <v>34</v>
      </c>
      <c r="AA1490" s="111" t="str">
        <f t="normal">IF(Z1490="-","-",AVERAGE(Z1490:Z1492))</f>
        <v>-</v>
      </c>
      <c r="AB1490" s="102" t="s">
        <v>34</v>
      </c>
      <c r="AC1490" s="112" t="str">
        <f t="shared" ref="AC1490" si="539">IF(AB1490="-","-",AVERAGE(AB1490:AB1492))</f>
        <v>-</v>
      </c>
      <c r="AD1490" s="113"/>
      <c r="AE1490" s="94">
        <v>28.64</v>
      </c>
      <c r="AF1490" s="94" t="s">
        <v>34</v>
      </c>
      <c r="AG1490" s="134">
        <v>1</v>
      </c>
    </row>
    <row r="1491" spans="1:33" s="44" customFormat="1" customHeight="0">
      <c r="A1491" s="60"/>
      <c r="B1491" s="61" t="s">
        <v>778</v>
      </c>
      <c r="C1491" s="62"/>
      <c r="D1491" s="63"/>
      <c r="E1491" s="63"/>
      <c r="F1491" s="63"/>
      <c r="G1491" s="63"/>
      <c r="H1491" s="63"/>
      <c r="I1491" s="63"/>
      <c r="J1491" s="94">
        <f t="normal">IF(AE1491="-","-",(AE1491/AG1490)*$AI$1)</f>
        <v>27.5076</v>
      </c>
      <c r="K1491" s="94">
        <f t="normal">MIN(J1490:J1492)</f>
        <v>27.5076</v>
      </c>
      <c r="L1491" s="61"/>
      <c r="M1491" s="94"/>
      <c r="N1491" s="94" t="str">
        <f t="normal">IF(AF1491="-","-",(AF1491/AG1490)*$AI$1)</f>
        <v>-</v>
      </c>
      <c r="O1491" s="94">
        <f t="normal">MIN(N1490:N1492)</f>
        <v>0</v>
      </c>
      <c r="P1491" s="61"/>
      <c r="Q1491" s="94"/>
      <c r="R1491" s="61"/>
      <c r="S1491" s="101">
        <v>6.95</v>
      </c>
      <c r="T1491" s="102"/>
      <c r="U1491" s="101"/>
      <c r="V1491" s="101">
        <f t="shared" si="535"/>
        <v>52.63</v>
      </c>
      <c r="W1491" s="102"/>
      <c r="X1491" s="101"/>
      <c r="Y1491" s="101">
        <v>47.37</v>
      </c>
      <c r="Z1491" s="94" t="s">
        <v>34</v>
      </c>
      <c r="AA1491" s="111"/>
      <c r="AB1491" s="102" t="s">
        <v>34</v>
      </c>
      <c r="AC1491" s="112"/>
      <c r="AD1491" s="113"/>
      <c r="AE1491" s="94">
        <v>25.47</v>
      </c>
      <c r="AF1491" s="94" t="s">
        <v>34</v>
      </c>
      <c r="AG1491" s="134"/>
    </row>
    <row r="1492" spans="1:33" s="44" customFormat="1" customHeight="0">
      <c r="A1492" s="60"/>
      <c r="B1492" s="61" t="s">
        <v>778</v>
      </c>
      <c r="C1492" s="62"/>
      <c r="D1492" s="63"/>
      <c r="E1492" s="63"/>
      <c r="F1492" s="63"/>
      <c r="G1492" s="63"/>
      <c r="H1492" s="63"/>
      <c r="I1492" s="63"/>
      <c r="J1492" s="94">
        <f t="normal">IF(AE1492="-","-",(AE1492/AG1490)*$AI$1)</f>
        <v>30.0348</v>
      </c>
      <c r="K1492" s="94"/>
      <c r="L1492" s="61"/>
      <c r="M1492" s="94"/>
      <c r="N1492" s="94" t="str">
        <f t="normal">IF(AF1492="-","-",(AF1492/AG1490)*$AI$1)</f>
        <v>-</v>
      </c>
      <c r="O1492" s="94"/>
      <c r="P1492" s="61"/>
      <c r="Q1492" s="94"/>
      <c r="R1492" s="61"/>
      <c r="S1492" s="101">
        <v>6.75</v>
      </c>
      <c r="T1492" s="102"/>
      <c r="U1492" s="101"/>
      <c r="V1492" s="101">
        <f t="shared" si="535"/>
        <v>51.84</v>
      </c>
      <c r="W1492" s="102"/>
      <c r="X1492" s="101"/>
      <c r="Y1492" s="101">
        <v>48.16</v>
      </c>
      <c r="Z1492" s="94" t="s">
        <v>34</v>
      </c>
      <c r="AA1492" s="111"/>
      <c r="AB1492" s="102" t="s">
        <v>34</v>
      </c>
      <c r="AC1492" s="112"/>
      <c r="AD1492" s="113"/>
      <c r="AE1492" s="94">
        <v>27.81</v>
      </c>
      <c r="AF1492" s="94" t="s">
        <v>34</v>
      </c>
      <c r="AG1492" s="134"/>
    </row>
    <row r="1493" spans="1:33" s="44" customFormat="1" ht="15" customHeight="1">
      <c r="A1493" s="60">
        <v>42198</v>
      </c>
      <c r="B1493" s="61" t="s">
        <v>779</v>
      </c>
      <c r="C1493" s="62" t="s">
        <v>29</v>
      </c>
      <c r="D1493" s="63" t="s">
        <v>30</v>
      </c>
      <c r="E1493" s="63" t="s">
        <v>31</v>
      </c>
      <c r="F1493" s="63" t="s">
        <v>37</v>
      </c>
      <c r="G1493" s="63" t="s">
        <v>140</v>
      </c>
      <c r="H1493" s="63" t="s">
        <v>34</v>
      </c>
      <c r="I1493" s="63" t="s">
        <v>715</v>
      </c>
      <c r="J1493" s="94">
        <f t="normal">IF(AE1493="-","-",(AE1493/AG1493)*$AI$1)</f>
        <v>668.289242521523</v>
      </c>
      <c r="K1493" s="94">
        <f t="normal">MAX(J1493:J1495)</f>
        <v>668.289242521523</v>
      </c>
      <c r="L1493" s="61">
        <f t="normal">IF(A1493=0,"",(K1493-K1494)/K1494)</f>
        <v>0.0165423719102118</v>
      </c>
      <c r="M1493" s="94">
        <f t="normal">IF(J1493="-","-",AVERAGE(J1493:J1495))</f>
        <v>662.635092746595</v>
      </c>
      <c r="N1493" s="94">
        <f t="normal">IF(AF1493="-","-",(AF1493/AG1493)*$AI$1)</f>
        <v>482.60749896896</v>
      </c>
      <c r="O1493" s="94">
        <f t="normal">MAX(N1493:N1495)</f>
        <v>482.60749896896</v>
      </c>
      <c r="P1493" s="61">
        <f t="normal">IF(A1493=0,"",(O1493-O1494)/O1494)</f>
        <v>0.00961892026185917</v>
      </c>
      <c r="Q1493" s="94">
        <f t="normal">IF(N1493="-","-",AVERAGE(N1493:N1495))</f>
        <v>480.310586496605</v>
      </c>
      <c r="R1493" s="61">
        <f t="normal">IF(Q1493="-","-",Q1493/M1493)</f>
        <v>0.724849305076399</v>
      </c>
      <c r="S1493" s="101">
        <v>96.99</v>
      </c>
      <c r="T1493" s="102">
        <f t="normal">AVERAGE(S1493:S1495)*10</f>
        <v>969.9</v>
      </c>
      <c r="U1493" s="101">
        <f t="normal">((LARGE(S1493:S1495,1))-(SMALL(S1493:S1495,1)))/(((LARGE(S1493:S1495,1))+(SMALL(S1493:S1495,1)))/2)*100</f>
        <v>0</v>
      </c>
      <c r="V1493" s="101">
        <v>99.07</v>
      </c>
      <c r="W1493" s="102">
        <f t="normal">AVERAGE(V1493:V1495)*10</f>
        <v>990.7</v>
      </c>
      <c r="X1493" s="101">
        <f t="normal">((LARGE(V1493:V1495,1))-(SMALL(V1493:V1495,1)))/(((LARGE(V1493:V1495,1))+(SMALL(V1493:V1495,1)))/2)*100</f>
        <v>0</v>
      </c>
      <c r="Y1493" s="101">
        <f t="normal">100-V1493</f>
        <v>0.930000000000007</v>
      </c>
      <c r="Z1493" s="94" t="s">
        <v>34</v>
      </c>
      <c r="AA1493" s="111" t="str">
        <f t="normal">IF(Z1493="-","-",AVERAGE(Z1493:Z1495))</f>
        <v>-</v>
      </c>
      <c r="AB1493" s="102" t="s">
        <v>34</v>
      </c>
      <c r="AC1493" s="112" t="str">
        <f t="shared" ref="AC1493" si="540">IF(AB1493="-","-",AVERAGE(AB1493:AB1495))</f>
        <v>-</v>
      </c>
      <c r="AD1493" s="113"/>
      <c r="AE1493" s="94">
        <v>618.786335668077</v>
      </c>
      <c r="AF1493" s="94">
        <v>446.85879534163</v>
      </c>
      <c r="AG1493" s="134">
        <v>1</v>
      </c>
    </row>
    <row r="1494" spans="1:33" s="44" customFormat="1" customHeight="0">
      <c r="A1494" s="60"/>
      <c r="B1494" s="61" t="s">
        <v>779</v>
      </c>
      <c r="C1494" s="62"/>
      <c r="D1494" s="63"/>
      <c r="E1494" s="63"/>
      <c r="F1494" s="63"/>
      <c r="G1494" s="63"/>
      <c r="H1494" s="63"/>
      <c r="I1494" s="63"/>
      <c r="J1494" s="94">
        <f t="normal">IF(AE1494="-","-",(AE1494/AG1493)*$AI$1)</f>
        <v>662.201980989069</v>
      </c>
      <c r="K1494" s="94">
        <f t="normal">MIN(J1493:J1495)</f>
        <v>657.414054729193</v>
      </c>
      <c r="L1494" s="61"/>
      <c r="M1494" s="94"/>
      <c r="N1494" s="94">
        <f t="normal">IF(AF1494="-","-",(AF1494/AG1493)*$AI$1)</f>
        <v>480.314697423731</v>
      </c>
      <c r="O1494" s="94">
        <f t="normal">MIN(N1493:N1495)</f>
        <v>478.009563097123</v>
      </c>
      <c r="P1494" s="61"/>
      <c r="Q1494" s="94"/>
      <c r="R1494" s="61"/>
      <c r="S1494" s="101" t="s">
        <v>34</v>
      </c>
      <c r="T1494" s="102"/>
      <c r="U1494" s="101"/>
      <c r="V1494" s="101" t="s">
        <v>34</v>
      </c>
      <c r="W1494" s="102"/>
      <c r="X1494" s="101"/>
      <c r="Y1494" s="101" t="s">
        <v>34</v>
      </c>
      <c r="Z1494" s="94" t="s">
        <v>34</v>
      </c>
      <c r="AA1494" s="111"/>
      <c r="AB1494" s="102" t="s">
        <v>34</v>
      </c>
      <c r="AC1494" s="112"/>
      <c r="AD1494" s="113"/>
      <c r="AE1494" s="94">
        <v>613.149982397286</v>
      </c>
      <c r="AF1494" s="94">
        <v>444.735830947899</v>
      </c>
      <c r="AG1494" s="134"/>
    </row>
    <row r="1495" spans="1:33" s="44" customFormat="1" customHeight="0">
      <c r="A1495" s="60"/>
      <c r="B1495" s="61" t="s">
        <v>779</v>
      </c>
      <c r="C1495" s="62"/>
      <c r="D1495" s="63"/>
      <c r="E1495" s="63"/>
      <c r="F1495" s="63"/>
      <c r="G1495" s="63"/>
      <c r="H1495" s="63"/>
      <c r="I1495" s="63"/>
      <c r="J1495" s="94">
        <f t="normal">IF(AE1495="-","-",(AE1495/AG1493)*$AI$1)</f>
        <v>657.414054729193</v>
      </c>
      <c r="K1495" s="94"/>
      <c r="L1495" s="61"/>
      <c r="M1495" s="94"/>
      <c r="N1495" s="94">
        <f t="normal">IF(AF1495="-","-",(AF1495/AG1493)*$AI$1)</f>
        <v>478.009563097123</v>
      </c>
      <c r="O1495" s="94"/>
      <c r="P1495" s="61"/>
      <c r="Q1495" s="94"/>
      <c r="R1495" s="61"/>
      <c r="S1495" s="101" t="s">
        <v>34</v>
      </c>
      <c r="T1495" s="102"/>
      <c r="U1495" s="101"/>
      <c r="V1495" s="101" t="s">
        <v>34</v>
      </c>
      <c r="W1495" s="102"/>
      <c r="X1495" s="101"/>
      <c r="Y1495" s="101" t="s">
        <v>34</v>
      </c>
      <c r="Z1495" s="94" t="s">
        <v>34</v>
      </c>
      <c r="AA1495" s="111"/>
      <c r="AB1495" s="102" t="s">
        <v>34</v>
      </c>
      <c r="AC1495" s="112"/>
      <c r="AD1495" s="113"/>
      <c r="AE1495" s="94">
        <v>608.716717341845</v>
      </c>
      <c r="AF1495" s="94">
        <v>442.601447312151</v>
      </c>
      <c r="AG1495" s="134"/>
    </row>
    <row r="1496" spans="1:33" s="44" customFormat="1" ht="15" customHeight="1">
      <c r="A1496" s="60">
        <v>42198</v>
      </c>
      <c r="B1496" s="61" t="s">
        <v>780</v>
      </c>
      <c r="C1496" s="62" t="s">
        <v>29</v>
      </c>
      <c r="D1496" s="63" t="s">
        <v>30</v>
      </c>
      <c r="E1496" s="63" t="s">
        <v>31</v>
      </c>
      <c r="F1496" s="63" t="s">
        <v>37</v>
      </c>
      <c r="G1496" s="63" t="s">
        <v>140</v>
      </c>
      <c r="H1496" s="63" t="s">
        <v>34</v>
      </c>
      <c r="I1496" s="63" t="s">
        <v>715</v>
      </c>
      <c r="J1496" s="94">
        <f t="normal">IF(AE1496="-","-",(AE1496/AG1496)*$AI$1)</f>
        <v>388.735214573374</v>
      </c>
      <c r="K1496" s="94">
        <f t="normal">MAX(J1496:J1498)</f>
        <v>526.648139063621</v>
      </c>
      <c r="L1496" s="61">
        <f t="normal">IF(A1496=0,"",(K1496-K1497)/K1497)</f>
        <v>0.354773427567148</v>
      </c>
      <c r="M1496" s="94">
        <f t="normal">IF(J1496="-","-",AVERAGE(J1496:J1498))</f>
        <v>467.973344356287</v>
      </c>
      <c r="N1496" s="94">
        <f t="normal">IF(AF1496="-","-",(AF1496/AG1496)*$AI$1)</f>
        <v>164.4052978332</v>
      </c>
      <c r="O1496" s="94">
        <f t="normal">MAX(N1496:N1498)</f>
        <v>233.761281491868</v>
      </c>
      <c r="P1496" s="61">
        <f t="normal">IF(A1496=0,"",(O1496-O1497)/O1497)</f>
        <v>0.421859785376471</v>
      </c>
      <c r="Q1496" s="94">
        <f t="normal">IF(N1496="-","-",AVERAGE(N1496:N1498))</f>
        <v>201.839434805338</v>
      </c>
      <c r="R1496" s="61">
        <f t="normal">IF(Q1496="-","-",Q1496/M1496)</f>
        <v>0.431305409249271</v>
      </c>
      <c r="S1496" s="101">
        <v>96.99</v>
      </c>
      <c r="T1496" s="102">
        <f t="normal">AVERAGE(S1496:S1498)*10</f>
        <v>969.9</v>
      </c>
      <c r="U1496" s="101">
        <f t="normal">((LARGE(S1496:S1498,1))-(SMALL(S1496:S1498,1)))/(((LARGE(S1496:S1498,1))+(SMALL(S1496:S1498,1)))/2)*100</f>
        <v>0</v>
      </c>
      <c r="V1496" s="101">
        <v>99.07</v>
      </c>
      <c r="W1496" s="102">
        <f t="normal">AVERAGE(V1496:V1498)*10</f>
        <v>990.7</v>
      </c>
      <c r="X1496" s="101">
        <f t="normal">((LARGE(V1496:V1498,1))-(SMALL(V1496:V1498,1)))/(((LARGE(V1496:V1498,1))+(SMALL(V1496:V1498,1)))/2)*100</f>
        <v>0</v>
      </c>
      <c r="Y1496" s="101">
        <f t="normal">100-V1496</f>
        <v>0.930000000000007</v>
      </c>
      <c r="Z1496" s="94" t="s">
        <v>34</v>
      </c>
      <c r="AA1496" s="111" t="str">
        <f t="normal">IF(Z1496="-","-",AVERAGE(Z1496:Z1498))</f>
        <v>-</v>
      </c>
      <c r="AB1496" s="102" t="s">
        <v>34</v>
      </c>
      <c r="AC1496" s="112" t="str">
        <f t="shared" ref="AC1496" si="541">IF(AB1496="-","-",AVERAGE(AB1496:AB1498))</f>
        <v>-</v>
      </c>
      <c r="AD1496" s="113"/>
      <c r="AE1496" s="94">
        <v>359.940013493865</v>
      </c>
      <c r="AF1496" s="94">
        <v>152.227127623333</v>
      </c>
      <c r="AG1496" s="134">
        <v>1</v>
      </c>
    </row>
    <row r="1497" spans="1:33" s="44" customFormat="1" customHeight="0">
      <c r="A1497" s="60"/>
      <c r="B1497" s="61" t="s">
        <v>780</v>
      </c>
      <c r="C1497" s="62"/>
      <c r="D1497" s="63"/>
      <c r="E1497" s="63"/>
      <c r="F1497" s="63"/>
      <c r="G1497" s="63"/>
      <c r="H1497" s="63"/>
      <c r="I1497" s="63"/>
      <c r="J1497" s="94">
        <f t="normal">IF(AE1497="-","-",(AE1497/AG1496)*$AI$1)</f>
        <v>488.536679431866</v>
      </c>
      <c r="K1497" s="94">
        <f t="normal">MIN(J1496:J1498)</f>
        <v>388.735214573374</v>
      </c>
      <c r="L1497" s="61"/>
      <c r="M1497" s="94"/>
      <c r="N1497" s="94">
        <f t="normal">IF(AF1497="-","-",(AF1497/AG1496)*$AI$1)</f>
        <v>233.761281491868</v>
      </c>
      <c r="O1497" s="94">
        <f t="normal">MIN(N1496:N1498)</f>
        <v>164.4052978332</v>
      </c>
      <c r="P1497" s="61"/>
      <c r="Q1497" s="94"/>
      <c r="R1497" s="61"/>
      <c r="S1497" s="101" t="s">
        <v>34</v>
      </c>
      <c r="T1497" s="102"/>
      <c r="U1497" s="101"/>
      <c r="V1497" s="101" t="s">
        <v>34</v>
      </c>
      <c r="W1497" s="102"/>
      <c r="X1497" s="101"/>
      <c r="Y1497" s="101" t="s">
        <v>34</v>
      </c>
      <c r="Z1497" s="94" t="s">
        <v>34</v>
      </c>
      <c r="AA1497" s="111"/>
      <c r="AB1497" s="102" t="s">
        <v>34</v>
      </c>
      <c r="AC1497" s="112"/>
      <c r="AD1497" s="113"/>
      <c r="AE1497" s="94">
        <v>452.348777251728</v>
      </c>
      <c r="AF1497" s="94">
        <v>216.445631010989</v>
      </c>
      <c r="AG1497" s="134"/>
    </row>
    <row r="1498" spans="1:33" s="44" customFormat="1" customHeight="0">
      <c r="A1498" s="60"/>
      <c r="B1498" s="61" t="s">
        <v>780</v>
      </c>
      <c r="C1498" s="62"/>
      <c r="D1498" s="63"/>
      <c r="E1498" s="63"/>
      <c r="F1498" s="63"/>
      <c r="G1498" s="63"/>
      <c r="H1498" s="63"/>
      <c r="I1498" s="63"/>
      <c r="J1498" s="94">
        <f t="normal">IF(AE1498="-","-",(AE1498/AG1496)*$AI$1)</f>
        <v>526.648139063621</v>
      </c>
      <c r="K1498" s="94"/>
      <c r="L1498" s="61"/>
      <c r="M1498" s="94"/>
      <c r="N1498" s="94">
        <f t="normal">IF(AF1498="-","-",(AF1498/AG1496)*$AI$1)</f>
        <v>207.351725090947</v>
      </c>
      <c r="O1498" s="94"/>
      <c r="P1498" s="61"/>
      <c r="Q1498" s="94"/>
      <c r="R1498" s="61"/>
      <c r="S1498" s="101" t="s">
        <v>34</v>
      </c>
      <c r="T1498" s="102"/>
      <c r="U1498" s="101"/>
      <c r="V1498" s="101" t="s">
        <v>34</v>
      </c>
      <c r="W1498" s="102"/>
      <c r="X1498" s="101"/>
      <c r="Y1498" s="101" t="s">
        <v>34</v>
      </c>
      <c r="Z1498" s="94" t="s">
        <v>34</v>
      </c>
      <c r="AA1498" s="111"/>
      <c r="AB1498" s="102" t="s">
        <v>34</v>
      </c>
      <c r="AC1498" s="112"/>
      <c r="AD1498" s="113"/>
      <c r="AE1498" s="94">
        <v>487.637165799649</v>
      </c>
      <c r="AF1498" s="94">
        <v>191.992338047173</v>
      </c>
      <c r="AG1498" s="134"/>
    </row>
    <row r="1499" spans="1:33" s="44" customFormat="1" ht="15" customHeight="1">
      <c r="A1499" s="60">
        <v>42198</v>
      </c>
      <c r="B1499" s="61" t="s">
        <v>781</v>
      </c>
      <c r="C1499" s="62" t="s">
        <v>29</v>
      </c>
      <c r="D1499" s="63" t="s">
        <v>30</v>
      </c>
      <c r="E1499" s="63" t="s">
        <v>31</v>
      </c>
      <c r="F1499" s="63" t="s">
        <v>37</v>
      </c>
      <c r="G1499" s="63" t="s">
        <v>140</v>
      </c>
      <c r="H1499" s="63" t="s">
        <v>34</v>
      </c>
      <c r="I1499" s="63" t="s">
        <v>29</v>
      </c>
      <c r="J1499" s="94" t="str">
        <f t="normal">IF(AE1499="-","-",(AE1499/AG1499)*$AI$1)</f>
        <v>-</v>
      </c>
      <c r="K1499" s="94">
        <f t="normal">MAX(J1499:J1501)</f>
        <v>665.941377945471</v>
      </c>
      <c r="L1499" s="61">
        <f t="normal">IF(A1499=0,"",(K1499-K1500)/K1500)</f>
        <v>0.0213370559209532</v>
      </c>
      <c r="M1499" s="94" t="str">
        <f t="normal">IF(J1499="-","-",AVERAGE(J1499:J1501))</f>
        <v>-</v>
      </c>
      <c r="N1499" s="94" t="str">
        <f t="normal">IF(AF1499="-","-",(AF1499/AG1499)*$AI$1)</f>
        <v>-</v>
      </c>
      <c r="O1499" s="94">
        <f t="normal">MAX(N1499:N1501)</f>
        <v>460.537223490977</v>
      </c>
      <c r="P1499" s="61">
        <f t="normal">IF(A1499=0,"",(O1499-O1500)/O1500)</f>
        <v>0</v>
      </c>
      <c r="Q1499" s="94" t="str">
        <f t="normal">IF(N1499="-","-",AVERAGE(N1499:N1501))</f>
        <v>-</v>
      </c>
      <c r="R1499" s="61" t="s">
        <v>34</v>
      </c>
      <c r="S1499" s="101">
        <v>96.4713216957604</v>
      </c>
      <c r="T1499" s="102">
        <f t="normal">AVERAGE(S1499:S1501)*10</f>
        <v>964.13528468172</v>
      </c>
      <c r="U1499" s="101">
        <f t="normal">((LARGE(S1499:S1501,1))-(SMALL(S1499:S1501,1)))/(((LARGE(S1499:S1501,1))+(SMALL(S1499:S1501,1)))/2)*100</f>
        <v>0.133062304879114</v>
      </c>
      <c r="V1499" s="101">
        <f t="shared" ref="V1499:V1504" si="542">100-Y1499</f>
        <v>99.993537546853</v>
      </c>
      <c r="W1499" s="102">
        <f t="normal">AVERAGE(V1499:V1501)*10</f>
        <v>999.936498851096</v>
      </c>
      <c r="X1499" s="101">
        <f t="normal">((LARGE(V1499:V1501,1))-(SMALL(V1499:V1501,1)))/(((LARGE(V1499:V1501,1))+(SMALL(V1499:V1501,1)))/2)*100</f>
        <v>0.000264763058453142</v>
      </c>
      <c r="Y1499" s="101">
        <v>0.00646245314697005</v>
      </c>
      <c r="Z1499" s="94" t="s">
        <v>34</v>
      </c>
      <c r="AA1499" s="111" t="str">
        <f t="normal">IF(Z1499="-","-",AVERAGE(Z1499:Z1501))</f>
        <v>-</v>
      </c>
      <c r="AB1499" s="102" t="s">
        <v>34</v>
      </c>
      <c r="AC1499" s="112" t="str">
        <f t="shared" ref="AC1499" si="543">IF(AB1499="-","-",AVERAGE(AB1499:AB1501))</f>
        <v>-</v>
      </c>
      <c r="AD1499" s="113"/>
      <c r="AE1499" s="94" t="s">
        <v>34</v>
      </c>
      <c r="AF1499" s="94" t="s">
        <v>34</v>
      </c>
      <c r="AG1499" s="134">
        <v>1</v>
      </c>
    </row>
    <row r="1500" spans="1:33" s="44" customFormat="1" customHeight="0">
      <c r="A1500" s="60"/>
      <c r="B1500" s="61" t="s">
        <v>781</v>
      </c>
      <c r="C1500" s="62"/>
      <c r="D1500" s="63"/>
      <c r="E1500" s="63"/>
      <c r="F1500" s="63"/>
      <c r="G1500" s="63"/>
      <c r="H1500" s="63"/>
      <c r="I1500" s="63"/>
      <c r="J1500" s="94">
        <f t="normal">IF(AE1500="-","-",(AE1500/AG1499)*$AI$1)</f>
        <v>665.941377945471</v>
      </c>
      <c r="K1500" s="94">
        <f t="normal">MIN(J1499:J1501)</f>
        <v>652.028998737329</v>
      </c>
      <c r="L1500" s="61"/>
      <c r="M1500" s="94"/>
      <c r="N1500" s="94" t="str">
        <f t="normal">IF(AF1500="-","-",(AF1500/AG1499)*$AI$1)</f>
        <v>-</v>
      </c>
      <c r="O1500" s="94">
        <f t="normal">MIN(N1499:N1501)</f>
        <v>460.537223490977</v>
      </c>
      <c r="P1500" s="61"/>
      <c r="Q1500" s="94"/>
      <c r="R1500" s="61"/>
      <c r="S1500" s="101">
        <v>96.4262236299529</v>
      </c>
      <c r="T1500" s="102"/>
      <c r="U1500" s="101"/>
      <c r="V1500" s="101">
        <f t="shared" si="542"/>
        <v>99.9938022931518</v>
      </c>
      <c r="W1500" s="102"/>
      <c r="X1500" s="101"/>
      <c r="Y1500" s="101">
        <v>0.00619770684823143</v>
      </c>
      <c r="Z1500" s="94" t="s">
        <v>34</v>
      </c>
      <c r="AA1500" s="111"/>
      <c r="AB1500" s="102" t="s">
        <v>34</v>
      </c>
      <c r="AC1500" s="112"/>
      <c r="AD1500" s="113"/>
      <c r="AE1500" s="94">
        <v>616.612386986547</v>
      </c>
      <c r="AF1500" s="94" t="s">
        <v>34</v>
      </c>
      <c r="AG1500" s="134"/>
    </row>
    <row r="1501" spans="1:33" s="44" customFormat="1" customHeight="0">
      <c r="A1501" s="60"/>
      <c r="B1501" s="61" t="s">
        <v>781</v>
      </c>
      <c r="C1501" s="62"/>
      <c r="D1501" s="63"/>
      <c r="E1501" s="63"/>
      <c r="F1501" s="63"/>
      <c r="G1501" s="63"/>
      <c r="H1501" s="63"/>
      <c r="I1501" s="63"/>
      <c r="J1501" s="94">
        <f t="normal">IF(AE1501="-","-",(AE1501/AG1499)*$AI$1)</f>
        <v>652.028998737329</v>
      </c>
      <c r="K1501" s="94"/>
      <c r="L1501" s="61"/>
      <c r="M1501" s="94"/>
      <c r="N1501" s="94">
        <f t="normal">IF(AF1501="-","-",(AF1501/AG1499)*$AI$1)</f>
        <v>460.537223490977</v>
      </c>
      <c r="O1501" s="94"/>
      <c r="P1501" s="61"/>
      <c r="Q1501" s="94"/>
      <c r="R1501" s="61"/>
      <c r="S1501" s="101">
        <v>96.3430400788028</v>
      </c>
      <c r="T1501" s="102"/>
      <c r="U1501" s="101"/>
      <c r="V1501" s="101">
        <f t="shared" si="542"/>
        <v>99.9936098153239</v>
      </c>
      <c r="W1501" s="102"/>
      <c r="X1501" s="101"/>
      <c r="Y1501" s="101">
        <v>0.00639018467609525</v>
      </c>
      <c r="Z1501" s="94" t="s">
        <v>34</v>
      </c>
      <c r="AA1501" s="111"/>
      <c r="AB1501" s="102" t="s">
        <v>34</v>
      </c>
      <c r="AC1501" s="112"/>
      <c r="AD1501" s="113"/>
      <c r="AE1501" s="94">
        <v>603.730554386416</v>
      </c>
      <c r="AF1501" s="94">
        <v>426.423355084238</v>
      </c>
      <c r="AG1501" s="134"/>
    </row>
    <row r="1502" spans="1:33" s="44" customFormat="1" ht="15" customHeight="1">
      <c r="A1502" s="60">
        <v>42198</v>
      </c>
      <c r="B1502" s="61" t="s">
        <v>782</v>
      </c>
      <c r="C1502" s="62" t="s">
        <v>29</v>
      </c>
      <c r="D1502" s="63" t="s">
        <v>30</v>
      </c>
      <c r="E1502" s="63" t="s">
        <v>31</v>
      </c>
      <c r="F1502" s="63" t="s">
        <v>37</v>
      </c>
      <c r="G1502" s="63" t="s">
        <v>140</v>
      </c>
      <c r="H1502" s="63" t="s">
        <v>34</v>
      </c>
      <c r="I1502" s="63" t="s">
        <v>715</v>
      </c>
      <c r="J1502" s="94">
        <f t="normal">IF(AE1502="-","-",(AE1502/AG1502)*$AI$1)</f>
        <v>497.117291418714</v>
      </c>
      <c r="K1502" s="94">
        <f t="normal">MAX(J1502:J1504)</f>
        <v>497.117291418714</v>
      </c>
      <c r="L1502" s="61">
        <f t="normal">IF(A1502=0,"",(K1502-K1503)/K1503)</f>
        <v>0.196135849526333</v>
      </c>
      <c r="M1502" s="94">
        <f t="normal">IF(J1502="-","-",AVERAGE(J1502:J1504))</f>
        <v>468.014040022163</v>
      </c>
      <c r="N1502" s="94">
        <f t="normal">IF(AF1502="-","-",(AF1502/AG1502)*$AI$1)</f>
        <v>202.26944698406</v>
      </c>
      <c r="O1502" s="94">
        <f t="normal">MAX(N1502:N1504)</f>
        <v>202.831503382453</v>
      </c>
      <c r="P1502" s="61">
        <f t="normal">IF(A1502=0,"",(O1502-O1503)/O1503)</f>
        <v>0.104817107312722</v>
      </c>
      <c r="Q1502" s="94">
        <f t="normal">IF(N1502="-","-",AVERAGE(N1502:N1504))</f>
        <v>196.229752789277</v>
      </c>
      <c r="R1502" s="61">
        <f t="normal">IF(Q1502="-","-",Q1502/M1502)</f>
        <v>0.419281765094022</v>
      </c>
      <c r="S1502" s="101">
        <v>96.4713216957604</v>
      </c>
      <c r="T1502" s="102">
        <f t="normal">AVERAGE(S1502:S1504)*10</f>
        <v>964.13528468172</v>
      </c>
      <c r="U1502" s="101">
        <f t="normal">((LARGE(S1502:S1504,1))-(SMALL(S1502:S1504,1)))/(((LARGE(S1502:S1504,1))+(SMALL(S1502:S1504,1)))/2)*100</f>
        <v>0.133062304879114</v>
      </c>
      <c r="V1502" s="101">
        <f t="shared" si="542"/>
        <v>99.993537546853</v>
      </c>
      <c r="W1502" s="102">
        <f t="normal">AVERAGE(V1502:V1504)*10</f>
        <v>999.936498851096</v>
      </c>
      <c r="X1502" s="101">
        <f t="normal">((LARGE(V1502:V1504,1))-(SMALL(V1502:V1504,1)))/(((LARGE(V1502:V1504,1))+(SMALL(V1502:V1504,1)))/2)*100</f>
        <v>0.000264763058453142</v>
      </c>
      <c r="Y1502" s="101">
        <v>0.00646245314697005</v>
      </c>
      <c r="Z1502" s="94" t="s">
        <v>34</v>
      </c>
      <c r="AA1502" s="111" t="str">
        <f t="normal">IF(Z1502="-","-",AVERAGE(Z1502:Z1504))</f>
        <v>-</v>
      </c>
      <c r="AB1502" s="102" t="s">
        <v>34</v>
      </c>
      <c r="AC1502" s="112" t="str">
        <f t="shared" ref="AC1502" si="544">IF(AB1502="-","-",AVERAGE(AB1502:AB1504))</f>
        <v>-</v>
      </c>
      <c r="AD1502" s="113"/>
      <c r="AE1502" s="94">
        <v>460.293788350661</v>
      </c>
      <c r="AF1502" s="94">
        <v>187.286524985241</v>
      </c>
      <c r="AG1502" s="134">
        <v>1</v>
      </c>
    </row>
    <row r="1503" spans="1:33" s="44" customFormat="1" customHeight="0">
      <c r="A1503" s="60"/>
      <c r="B1503" s="61" t="s">
        <v>782</v>
      </c>
      <c r="C1503" s="62"/>
      <c r="D1503" s="63"/>
      <c r="E1503" s="63"/>
      <c r="F1503" s="63"/>
      <c r="G1503" s="63"/>
      <c r="H1503" s="63"/>
      <c r="I1503" s="63"/>
      <c r="J1503" s="94">
        <f t="normal">IF(AE1503="-","-",(AE1503/AG1502)*$AI$1)</f>
        <v>415.602702331488</v>
      </c>
      <c r="K1503" s="94">
        <f t="normal">MIN(J1502:J1504)</f>
        <v>415.602702331488</v>
      </c>
      <c r="L1503" s="61"/>
      <c r="M1503" s="94"/>
      <c r="N1503" s="94">
        <f t="normal">IF(AF1503="-","-",(AF1503/AG1502)*$AI$1)</f>
        <v>183.588308001318</v>
      </c>
      <c r="O1503" s="94">
        <f t="normal">MIN(N1502:N1504)</f>
        <v>183.588308001318</v>
      </c>
      <c r="P1503" s="61"/>
      <c r="Q1503" s="94"/>
      <c r="R1503" s="61"/>
      <c r="S1503" s="101">
        <v>96.4262236299529</v>
      </c>
      <c r="T1503" s="102"/>
      <c r="U1503" s="101"/>
      <c r="V1503" s="101">
        <f t="shared" si="542"/>
        <v>99.9938022931518</v>
      </c>
      <c r="W1503" s="102"/>
      <c r="X1503" s="101"/>
      <c r="Y1503" s="101">
        <v>0.00619770684823143</v>
      </c>
      <c r="Z1503" s="94" t="s">
        <v>34</v>
      </c>
      <c r="AA1503" s="111"/>
      <c r="AB1503" s="102" t="s">
        <v>34</v>
      </c>
      <c r="AC1503" s="112"/>
      <c r="AD1503" s="113"/>
      <c r="AE1503" s="94">
        <v>384.8173169736</v>
      </c>
      <c r="AF1503" s="94">
        <v>169.989174075294</v>
      </c>
      <c r="AG1503" s="134"/>
    </row>
    <row r="1504" spans="1:33" s="44" customFormat="1" customHeight="0">
      <c r="A1504" s="60"/>
      <c r="B1504" s="61" t="s">
        <v>782</v>
      </c>
      <c r="C1504" s="62"/>
      <c r="D1504" s="63"/>
      <c r="E1504" s="63"/>
      <c r="F1504" s="63"/>
      <c r="G1504" s="63"/>
      <c r="H1504" s="63"/>
      <c r="I1504" s="63"/>
      <c r="J1504" s="94">
        <f t="normal">IF(AE1504="-","-",(AE1504/AG1502)*$AI$1)</f>
        <v>491.322126316287</v>
      </c>
      <c r="K1504" s="94"/>
      <c r="L1504" s="61"/>
      <c r="M1504" s="94"/>
      <c r="N1504" s="94">
        <f t="normal">IF(AF1504="-","-",(AF1504/AG1502)*$AI$1)</f>
        <v>202.831503382453</v>
      </c>
      <c r="O1504" s="94"/>
      <c r="P1504" s="61"/>
      <c r="Q1504" s="94"/>
      <c r="R1504" s="61"/>
      <c r="S1504" s="101">
        <v>96.3430400788028</v>
      </c>
      <c r="T1504" s="102"/>
      <c r="U1504" s="101"/>
      <c r="V1504" s="101">
        <f t="shared" si="542"/>
        <v>99.9936098153239</v>
      </c>
      <c r="W1504" s="102"/>
      <c r="X1504" s="101"/>
      <c r="Y1504" s="101">
        <v>0.00639018467609525</v>
      </c>
      <c r="Z1504" s="94" t="s">
        <v>34</v>
      </c>
      <c r="AA1504" s="111"/>
      <c r="AB1504" s="102" t="s">
        <v>34</v>
      </c>
      <c r="AC1504" s="112"/>
      <c r="AD1504" s="113"/>
      <c r="AE1504" s="94">
        <v>454.927894737303</v>
      </c>
      <c r="AF1504" s="94">
        <v>187.806947576345</v>
      </c>
      <c r="AG1504" s="134"/>
    </row>
    <row r="1505" spans="1:33" ht="15" customHeight="1">
      <c r="A1505" s="73">
        <v>42198</v>
      </c>
      <c r="B1505" s="74" t="s">
        <v>783</v>
      </c>
      <c r="C1505" s="86" t="s">
        <v>715</v>
      </c>
      <c r="D1505" s="87" t="s">
        <v>335</v>
      </c>
      <c r="E1505" s="87" t="s">
        <v>266</v>
      </c>
      <c r="F1505" s="9" t="s">
        <v>267</v>
      </c>
      <c r="G1505" s="9" t="s">
        <v>784</v>
      </c>
      <c r="H1505" s="87" t="s">
        <v>34</v>
      </c>
      <c r="I1505" s="9">
        <v>1</v>
      </c>
      <c r="J1505" s="98">
        <f t="normal">IF(AE1505="-","-",(AE1505/AG1505)*$AI$1)</f>
        <v>516.87352998796</v>
      </c>
      <c r="K1505" s="98">
        <f t="normal">MAX(J1505:J1507)</f>
        <v>516.87352998796</v>
      </c>
      <c r="L1505" s="74">
        <f t="normal">IF(A1505=0,"",(K1505-K1506)/K1506)</f>
        <v>0.068540889461356</v>
      </c>
      <c r="M1505" s="98">
        <f t="normal">IF(J1505="-","-",AVERAGE(J1505:J1507))</f>
        <v>501.468690990357</v>
      </c>
      <c r="N1505" s="98">
        <f t="normal">IF(AF1505="-","-",(AF1505/AG1505)*$AI$1)</f>
        <v>304.26365514705</v>
      </c>
      <c r="O1505" s="98">
        <f t="normal">MAX(N1505:N1507)</f>
        <v>304.26365514705</v>
      </c>
      <c r="P1505" s="74">
        <f t="normal">IF(A1505=0,"",(O1505-O1506)/O1506)</f>
        <v>0.127670346282613</v>
      </c>
      <c r="Q1505" s="98">
        <f t="normal">IF(N1505="-","-",AVERAGE(N1505:N1507))</f>
        <v>291.465118627632</v>
      </c>
      <c r="R1505" s="74">
        <f t="normal">IF(Q1505="-","-",Q1505/M1505)</f>
        <v>0.581222963395808</v>
      </c>
      <c r="S1505" s="105">
        <v>87.44</v>
      </c>
      <c r="T1505" s="106">
        <f t="normal">AVERAGE(S1505:S1507)*10</f>
        <v>874.4</v>
      </c>
      <c r="U1505" s="105">
        <f t="normal">((LARGE(S1505:S1507,1))-(SMALL(S1505:S1507,1)))/(((LARGE(S1505:S1507,1))+(SMALL(S1505:S1507,1)))/2)*100</f>
        <v>0</v>
      </c>
      <c r="V1505" s="105">
        <v>91.07</v>
      </c>
      <c r="W1505" s="106">
        <f t="normal">AVERAGE(V1505:V1507)*10</f>
        <v>910.7</v>
      </c>
      <c r="X1505" s="105">
        <f t="normal">((LARGE(V1505:V1507,1))-(SMALL(V1505:V1507,1)))/(((LARGE(V1505:V1507,1))+(SMALL(V1505:V1507,1)))/2)*100</f>
        <v>0</v>
      </c>
      <c r="Y1505" s="105">
        <f t="normal">100-V1505</f>
        <v>8.93000000000001</v>
      </c>
      <c r="Z1505" s="98" t="s">
        <v>34</v>
      </c>
      <c r="AA1505" s="115" t="str">
        <f t="normal">IF(Z1505="-","-",AVERAGE(Z1505:Z1507))</f>
        <v>-</v>
      </c>
      <c r="AB1505" s="106" t="s">
        <v>34</v>
      </c>
      <c r="AC1505" s="116" t="str">
        <f t="shared" ref="AC1505" si="545">IF(AB1505="-","-",AVERAGE(AB1505:AB1507))</f>
        <v>-</v>
      </c>
      <c r="AE1505" s="114">
        <v>478.586601840704</v>
      </c>
      <c r="AF1505" s="114">
        <v>281.725606617639</v>
      </c>
      <c r="AG1505" s="135">
        <v>1</v>
      </c>
    </row>
    <row r="1506" spans="1:33">
      <c r="A1506" s="73"/>
      <c r="B1506" s="74" t="s">
        <v>783</v>
      </c>
      <c r="C1506" s="89"/>
      <c r="D1506" s="15"/>
      <c r="E1506" s="15"/>
      <c r="F1506" s="9"/>
      <c r="G1506" s="9"/>
      <c r="H1506" s="15"/>
      <c r="I1506" s="9"/>
      <c r="J1506" s="98">
        <f t="normal">IF(AE1506="-","-",(AE1506/AG1505)*$AI$1)</f>
        <v>483.718999512047</v>
      </c>
      <c r="K1506" s="98">
        <f t="normal">MIN(J1505:J1507)</f>
        <v>483.718999512047</v>
      </c>
      <c r="L1506" s="74"/>
      <c r="M1506" s="98"/>
      <c r="N1506" s="98">
        <f t="normal">IF(AF1506="-","-",(AF1506/AG1505)*$AI$1)</f>
        <v>269.816135673037</v>
      </c>
      <c r="O1506" s="98">
        <f t="normal">MIN(N1505:N1507)</f>
        <v>269.816135673037</v>
      </c>
      <c r="P1506" s="74"/>
      <c r="Q1506" s="98"/>
      <c r="R1506" s="74"/>
      <c r="S1506" s="105" t="s">
        <v>34</v>
      </c>
      <c r="T1506" s="106"/>
      <c r="U1506" s="105"/>
      <c r="V1506" s="105" t="s">
        <v>34</v>
      </c>
      <c r="W1506" s="106"/>
      <c r="X1506" s="105"/>
      <c r="Y1506" s="105" t="s">
        <v>34</v>
      </c>
      <c r="Z1506" s="98" t="s">
        <v>34</v>
      </c>
      <c r="AA1506" s="115"/>
      <c r="AB1506" s="106" t="s">
        <v>34</v>
      </c>
      <c r="AC1506" s="116"/>
      <c r="AE1506" s="114">
        <v>447.887962511155</v>
      </c>
      <c r="AF1506" s="114">
        <v>249.829755252812</v>
      </c>
      <c r="AG1506" s="135"/>
    </row>
    <row r="1507" spans="1:33">
      <c r="A1507" s="73"/>
      <c r="B1507" s="74" t="s">
        <v>783</v>
      </c>
      <c r="C1507" s="91"/>
      <c r="D1507" s="18"/>
      <c r="E1507" s="18"/>
      <c r="F1507" s="9"/>
      <c r="G1507" s="9"/>
      <c r="H1507" s="18"/>
      <c r="I1507" s="9"/>
      <c r="J1507" s="98">
        <f t="normal">IF(AE1507="-","-",(AE1507/AG1505)*$AI$1)</f>
        <v>503.813543471062</v>
      </c>
      <c r="K1507" s="98"/>
      <c r="L1507" s="74"/>
      <c r="M1507" s="98"/>
      <c r="N1507" s="98">
        <f t="normal">IF(AF1507="-","-",(AF1507/AG1505)*$AI$1)</f>
        <v>300.315565062809</v>
      </c>
      <c r="O1507" s="98"/>
      <c r="P1507" s="74"/>
      <c r="Q1507" s="98"/>
      <c r="R1507" s="74"/>
      <c r="S1507" s="105" t="s">
        <v>34</v>
      </c>
      <c r="T1507" s="106"/>
      <c r="U1507" s="105"/>
      <c r="V1507" s="105" t="s">
        <v>34</v>
      </c>
      <c r="W1507" s="106"/>
      <c r="X1507" s="105"/>
      <c r="Y1507" s="105" t="s">
        <v>34</v>
      </c>
      <c r="Z1507" s="98" t="s">
        <v>34</v>
      </c>
      <c r="AA1507" s="115"/>
      <c r="AB1507" s="106" t="s">
        <v>34</v>
      </c>
      <c r="AC1507" s="116"/>
      <c r="AE1507" s="114">
        <v>466.494021732465</v>
      </c>
      <c r="AF1507" s="114">
        <v>278.069967650749</v>
      </c>
      <c r="AG1507" s="135"/>
    </row>
    <row r="1508" spans="1:33" ht="15" customHeight="1">
      <c r="A1508" s="73">
        <v>42198</v>
      </c>
      <c r="B1508" s="74" t="s">
        <v>785</v>
      </c>
      <c r="C1508" s="86" t="s">
        <v>715</v>
      </c>
      <c r="D1508" s="87" t="s">
        <v>335</v>
      </c>
      <c r="E1508" s="87" t="s">
        <v>266</v>
      </c>
      <c r="F1508" s="9" t="s">
        <v>267</v>
      </c>
      <c r="G1508" s="9" t="s">
        <v>784</v>
      </c>
      <c r="H1508" s="87" t="s">
        <v>34</v>
      </c>
      <c r="I1508" s="9">
        <v>2</v>
      </c>
      <c r="J1508" s="98">
        <f t="normal">IF(AE1508="-","-",(AE1508/AG1508)*$AI$1)</f>
        <v>535.641807778588</v>
      </c>
      <c r="K1508" s="98">
        <f t="normal">MAX(J1508:J1510)</f>
        <v>544.112451285923</v>
      </c>
      <c r="L1508" s="74">
        <v>0.0158140073913664</v>
      </c>
      <c r="M1508" s="98">
        <f t="normal">IF(J1508="-","-",AVERAGE(J1508:J1510))</f>
        <v>539.612242639591</v>
      </c>
      <c r="N1508" s="98">
        <f t="normal">IF(AF1508="-","-",(AF1508/AG1508)*$AI$1)</f>
        <v>346.437965876468</v>
      </c>
      <c r="O1508" s="98">
        <f t="normal">MAX(N1508:N1510)</f>
        <v>364.870281486631</v>
      </c>
      <c r="P1508" s="74">
        <v>0.0532052414161081</v>
      </c>
      <c r="Q1508" s="98">
        <f t="normal">IF(N1508="-","-",AVERAGE(N1508:N1510))</f>
        <v>356.602273824143</v>
      </c>
      <c r="R1508" s="74">
        <f t="normal">IF(Q1508="-","-",Q1508/M1508)</f>
        <v>0.660849116542968</v>
      </c>
      <c r="S1508" s="105">
        <v>87.46</v>
      </c>
      <c r="T1508" s="106">
        <f t="normal">AVERAGE(S1508:S1510)*10</f>
        <v>874.6</v>
      </c>
      <c r="U1508" s="105">
        <f t="normal">((LARGE(S1508:S1510,1))-(SMALL(S1508:S1510,1)))/(((LARGE(S1508:S1510,1))+(SMALL(S1508:S1510,1)))/2)*100</f>
        <v>0</v>
      </c>
      <c r="V1508" s="105">
        <v>81.14</v>
      </c>
      <c r="W1508" s="106">
        <f t="normal">AVERAGE(V1508:V1510)*10</f>
        <v>811.4</v>
      </c>
      <c r="X1508" s="105">
        <f t="normal">((LARGE(V1508:V1510,1))-(SMALL(V1508:V1510,1)))/(((LARGE(V1508:V1510,1))+(SMALL(V1508:V1510,1)))/2)*100</f>
        <v>0</v>
      </c>
      <c r="Y1508" s="105">
        <f t="normal">100-V1508</f>
        <v>18.86</v>
      </c>
      <c r="Z1508" s="98" t="s">
        <v>34</v>
      </c>
      <c r="AA1508" s="115" t="str">
        <f t="normal">IF(Z1508="-","-",AVERAGE(Z1508:Z1510))</f>
        <v>-</v>
      </c>
      <c r="AB1508" s="106" t="s">
        <v>34</v>
      </c>
      <c r="AC1508" s="116" t="str">
        <f t="shared" ref="AC1508" si="546">IF(AB1508="-","-",AVERAGE(AB1508:AB1510))</f>
        <v>-</v>
      </c>
      <c r="AE1508" s="114">
        <v>495.964636832026</v>
      </c>
      <c r="AF1508" s="114">
        <v>320.775894330063</v>
      </c>
      <c r="AG1508" s="135">
        <v>1</v>
      </c>
    </row>
    <row r="1509" spans="1:33">
      <c r="A1509" s="73"/>
      <c r="B1509" s="74" t="s">
        <v>785</v>
      </c>
      <c r="C1509" s="89"/>
      <c r="D1509" s="15"/>
      <c r="E1509" s="15"/>
      <c r="F1509" s="9"/>
      <c r="G1509" s="9"/>
      <c r="H1509" s="15"/>
      <c r="I1509" s="9"/>
      <c r="J1509" s="98">
        <f t="normal">IF(AE1509="-","-",(AE1509/AG1508)*$AI$1)</f>
        <v>544.112451285923</v>
      </c>
      <c r="K1509" s="98">
        <f t="normal">MIN(J1508:J1510)</f>
        <v>535.641807778588</v>
      </c>
      <c r="L1509" s="74"/>
      <c r="M1509" s="98"/>
      <c r="N1509" s="98">
        <f t="normal">IF(AF1509="-","-",(AF1509/AG1508)*$AI$1)</f>
        <v>364.870281486631</v>
      </c>
      <c r="O1509" s="98">
        <f t="normal">MIN(N1508:N1510)</f>
        <v>346.437965876468</v>
      </c>
      <c r="P1509" s="74"/>
      <c r="Q1509" s="98"/>
      <c r="R1509" s="74"/>
      <c r="S1509" s="105" t="s">
        <v>34</v>
      </c>
      <c r="T1509" s="106"/>
      <c r="U1509" s="105"/>
      <c r="V1509" s="105"/>
      <c r="W1509" s="106"/>
      <c r="X1509" s="105"/>
      <c r="Y1509" s="105" t="s">
        <v>34</v>
      </c>
      <c r="Z1509" s="98" t="s">
        <v>34</v>
      </c>
      <c r="AA1509" s="115"/>
      <c r="AB1509" s="106" t="s">
        <v>34</v>
      </c>
      <c r="AC1509" s="116"/>
      <c r="AE1509" s="114">
        <v>503.807825264744</v>
      </c>
      <c r="AF1509" s="114">
        <v>337.842853228362</v>
      </c>
      <c r="AG1509" s="135"/>
    </row>
    <row r="1510" spans="1:33">
      <c r="A1510" s="73"/>
      <c r="B1510" s="74" t="s">
        <v>785</v>
      </c>
      <c r="C1510" s="91"/>
      <c r="D1510" s="18"/>
      <c r="E1510" s="18"/>
      <c r="F1510" s="9"/>
      <c r="G1510" s="9"/>
      <c r="H1510" s="18"/>
      <c r="I1510" s="9"/>
      <c r="J1510" s="98">
        <f t="normal">IF(AE1510="-","-",(AE1510/AG1508)*$AI$1)</f>
        <v>539.08246885426</v>
      </c>
      <c r="K1510" s="98"/>
      <c r="L1510" s="74"/>
      <c r="M1510" s="98"/>
      <c r="N1510" s="98">
        <f t="normal">IF(AF1510="-","-",(AF1510/AG1508)*$AI$1)</f>
        <v>358.498574109329</v>
      </c>
      <c r="O1510" s="98"/>
      <c r="P1510" s="74"/>
      <c r="Q1510" s="98"/>
      <c r="R1510" s="74"/>
      <c r="S1510" s="105" t="s">
        <v>34</v>
      </c>
      <c r="T1510" s="106"/>
      <c r="U1510" s="105"/>
      <c r="V1510" s="105"/>
      <c r="W1510" s="106"/>
      <c r="X1510" s="105"/>
      <c r="Y1510" s="105" t="s">
        <v>34</v>
      </c>
      <c r="Z1510" s="98" t="s">
        <v>34</v>
      </c>
      <c r="AA1510" s="115"/>
      <c r="AB1510" s="106" t="s">
        <v>34</v>
      </c>
      <c r="AC1510" s="116"/>
      <c r="AE1510" s="114">
        <v>499.150434124315</v>
      </c>
      <c r="AF1510" s="114">
        <v>331.943124175305</v>
      </c>
      <c r="AG1510" s="135"/>
    </row>
    <row r="1511" spans="1:33" ht="15" customHeight="1">
      <c r="A1511" s="73">
        <v>42198</v>
      </c>
      <c r="B1511" s="74" t="s">
        <v>786</v>
      </c>
      <c r="C1511" s="86" t="s">
        <v>715</v>
      </c>
      <c r="D1511" s="87" t="s">
        <v>335</v>
      </c>
      <c r="E1511" s="87" t="s">
        <v>266</v>
      </c>
      <c r="F1511" s="9" t="s">
        <v>267</v>
      </c>
      <c r="G1511" s="9" t="s">
        <v>784</v>
      </c>
      <c r="H1511" s="87" t="s">
        <v>34</v>
      </c>
      <c r="I1511" s="9">
        <v>3</v>
      </c>
      <c r="J1511" s="98">
        <f t="normal">IF(AE1511="-","-",(AE1511/AG1511)*$AI$1)</f>
        <v>465.316636583392</v>
      </c>
      <c r="K1511" s="98">
        <f t="normal">MAX(J1511:J1513)</f>
        <v>467.224605763948</v>
      </c>
      <c r="L1511" s="74">
        <f t="normal">IF(A1511=0,"",(K1511-K1512)/K1512)</f>
        <v>0.0292339045713155</v>
      </c>
      <c r="M1511" s="98">
        <f t="normal">IF(J1511="-","-",AVERAGE(J1511:J1513))</f>
        <v>462.165002357831</v>
      </c>
      <c r="N1511" s="98">
        <f t="normal">IF(AF1511="-","-",(AF1511/AG1511)*$AI$1)</f>
        <v>268.562715396055</v>
      </c>
      <c r="O1511" s="98">
        <f t="normal">MAX(N1511:N1513)</f>
        <v>276.106852694635</v>
      </c>
      <c r="P1511" s="74">
        <f t="normal">IF(A1511=0,"",(O1511-O1512)/O1512)</f>
        <v>0.0387222336528838</v>
      </c>
      <c r="Q1511" s="98">
        <f t="normal">IF(N1511="-","-",AVERAGE(N1511:N1513))</f>
        <v>270.161170391031</v>
      </c>
      <c r="R1511" s="74">
        <f t="normal">IF(Q1511="-","-",Q1511/M1511)</f>
        <v>0.584555665212094</v>
      </c>
      <c r="S1511" s="105">
        <v>89.76</v>
      </c>
      <c r="T1511" s="106">
        <f t="normal">AVERAGE(S1511:S1513)*10</f>
        <v>897.6</v>
      </c>
      <c r="U1511" s="105">
        <f t="normal">((LARGE(S1511:S1513,1))-(SMALL(S1511:S1513,1)))/(((LARGE(S1511:S1513,1))+(SMALL(S1511:S1513,1)))/2)*100</f>
        <v>0</v>
      </c>
      <c r="V1511" s="105">
        <v>90.07</v>
      </c>
      <c r="W1511" s="106">
        <f t="normal">AVERAGE(V1511:V1513)*10</f>
        <v>900.7</v>
      </c>
      <c r="X1511" s="105">
        <f t="normal">((LARGE(V1511:V1513,1))-(SMALL(V1511:V1513,1)))/(((LARGE(V1511:V1513,1))+(SMALL(V1511:V1513,1)))/2)*100</f>
        <v>0</v>
      </c>
      <c r="Y1511" s="105">
        <f t="normal">100-V1511</f>
        <v>9.93000000000001</v>
      </c>
      <c r="Z1511" s="98" t="s">
        <v>34</v>
      </c>
      <c r="AA1511" s="115" t="str">
        <f t="normal">IF(Z1511="-","-",AVERAGE(Z1511:Z1513))</f>
        <v>-</v>
      </c>
      <c r="AB1511" s="106" t="s">
        <v>34</v>
      </c>
      <c r="AC1511" s="116" t="str">
        <f t="shared" ref="AC1511" si="547">IF(AB1511="-","-",AVERAGE(AB1511:AB1513))</f>
        <v>-</v>
      </c>
      <c r="AE1511" s="114">
        <v>430.848737577215</v>
      </c>
      <c r="AF1511" s="114">
        <v>248.669180922273</v>
      </c>
      <c r="AG1511" s="135">
        <v>1</v>
      </c>
    </row>
    <row r="1512" spans="1:33">
      <c r="A1512" s="73"/>
      <c r="B1512" s="74" t="s">
        <v>786</v>
      </c>
      <c r="C1512" s="89"/>
      <c r="D1512" s="15"/>
      <c r="E1512" s="15"/>
      <c r="F1512" s="9"/>
      <c r="G1512" s="9"/>
      <c r="H1512" s="15"/>
      <c r="I1512" s="9"/>
      <c r="J1512" s="98">
        <f t="normal">IF(AE1512="-","-",(AE1512/AG1511)*$AI$1)</f>
        <v>453.953764726154</v>
      </c>
      <c r="K1512" s="98">
        <f t="normal">MIN(J1511:J1513)</f>
        <v>453.953764726154</v>
      </c>
      <c r="L1512" s="74"/>
      <c r="M1512" s="98"/>
      <c r="N1512" s="98">
        <f t="normal">IF(AF1512="-","-",(AF1512/AG1511)*$AI$1)</f>
        <v>276.106852694635</v>
      </c>
      <c r="O1512" s="98">
        <f t="normal">MIN(N1511:N1513)</f>
        <v>265.813943082404</v>
      </c>
      <c r="P1512" s="74"/>
      <c r="Q1512" s="98"/>
      <c r="R1512" s="74"/>
      <c r="S1512" s="105" t="s">
        <v>34</v>
      </c>
      <c r="T1512" s="106"/>
      <c r="U1512" s="105"/>
      <c r="V1512" s="105" t="s">
        <v>34</v>
      </c>
      <c r="W1512" s="106"/>
      <c r="X1512" s="105"/>
      <c r="Y1512" s="105" t="s">
        <v>34</v>
      </c>
      <c r="Z1512" s="98" t="s">
        <v>34</v>
      </c>
      <c r="AA1512" s="115"/>
      <c r="AB1512" s="106" t="s">
        <v>34</v>
      </c>
      <c r="AC1512" s="116"/>
      <c r="AE1512" s="114">
        <v>420.327559931624</v>
      </c>
      <c r="AF1512" s="114">
        <v>255.654493235773</v>
      </c>
      <c r="AG1512" s="135"/>
    </row>
    <row r="1513" spans="1:33">
      <c r="A1513" s="73"/>
      <c r="B1513" s="74" t="s">
        <v>786</v>
      </c>
      <c r="C1513" s="91"/>
      <c r="D1513" s="18"/>
      <c r="E1513" s="18"/>
      <c r="F1513" s="9"/>
      <c r="G1513" s="9"/>
      <c r="H1513" s="18"/>
      <c r="I1513" s="9"/>
      <c r="J1513" s="98">
        <f t="normal">IF(AE1513="-","-",(AE1513/AG1511)*$AI$1)</f>
        <v>467.224605763948</v>
      </c>
      <c r="K1513" s="98"/>
      <c r="L1513" s="74"/>
      <c r="M1513" s="98"/>
      <c r="N1513" s="98">
        <f t="normal">IF(AF1513="-","-",(AF1513/AG1511)*$AI$1)</f>
        <v>265.813943082404</v>
      </c>
      <c r="O1513" s="98"/>
      <c r="P1513" s="74"/>
      <c r="Q1513" s="98"/>
      <c r="R1513" s="74"/>
      <c r="S1513" s="105" t="s">
        <v>34</v>
      </c>
      <c r="T1513" s="106"/>
      <c r="U1513" s="105"/>
      <c r="V1513" s="105" t="s">
        <v>34</v>
      </c>
      <c r="W1513" s="106"/>
      <c r="X1513" s="105"/>
      <c r="Y1513" s="105" t="s">
        <v>34</v>
      </c>
      <c r="Z1513" s="98" t="s">
        <v>34</v>
      </c>
      <c r="AA1513" s="115"/>
      <c r="AB1513" s="106" t="s">
        <v>34</v>
      </c>
      <c r="AC1513" s="116"/>
      <c r="AE1513" s="114">
        <v>432.615375707359</v>
      </c>
      <c r="AF1513" s="114">
        <v>246.124021372596</v>
      </c>
      <c r="AG1513" s="135"/>
    </row>
    <row r="1514" spans="1:33" ht="15" customHeight="1">
      <c r="A1514" s="73">
        <v>42198</v>
      </c>
      <c r="B1514" s="74" t="s">
        <v>787</v>
      </c>
      <c r="C1514" s="86" t="s">
        <v>715</v>
      </c>
      <c r="D1514" s="87" t="s">
        <v>335</v>
      </c>
      <c r="E1514" s="87" t="s">
        <v>266</v>
      </c>
      <c r="F1514" s="9" t="s">
        <v>267</v>
      </c>
      <c r="G1514" s="9" t="s">
        <v>784</v>
      </c>
      <c r="H1514" s="87" t="s">
        <v>34</v>
      </c>
      <c r="I1514" s="9">
        <v>4</v>
      </c>
      <c r="J1514" s="98">
        <f t="normal">IF(AE1514="-","-",(AE1514/AG1514)*$AI$1)</f>
        <v>446.372304597046</v>
      </c>
      <c r="K1514" s="98">
        <f t="normal">MAX(J1514:J1516)</f>
        <v>446.372304597046</v>
      </c>
      <c r="L1514" s="74">
        <f t="normal">IF(A1514=0,"",(K1514-K1515)/K1515)</f>
        <v>0.0389176190000308</v>
      </c>
      <c r="M1514" s="98">
        <f t="normal">IF(J1514="-","-",AVERAGE(J1514:J1516))</f>
        <v>437.007631159899</v>
      </c>
      <c r="N1514" s="98">
        <v>271.62619518245</v>
      </c>
      <c r="O1514" s="98">
        <f t="normal">MAX(N1514:N1516)</f>
        <v>271.62619518245</v>
      </c>
      <c r="P1514" s="74">
        <f t="normal">IF(A1514=0,"",(O1514-O1515)/O1515)</f>
        <v>0.0291746200678436</v>
      </c>
      <c r="Q1514" s="98">
        <f t="normal">IF(N1514="-","-",AVERAGE(N1514:N1516))</f>
        <v>268.373502221722</v>
      </c>
      <c r="R1514" s="74">
        <f t="normal">IF(Q1514="-","-",Q1514/M1514)</f>
        <v>0.614116283300155</v>
      </c>
      <c r="S1514" s="105">
        <v>92.43</v>
      </c>
      <c r="T1514" s="106">
        <f t="normal">AVERAGE(S1514:S1516)*10</f>
        <v>924.3</v>
      </c>
      <c r="U1514" s="105">
        <f t="normal">((LARGE(S1514:S1516,1))-(SMALL(S1514:S1516,1)))/(((LARGE(S1514:S1516,1))+(SMALL(S1514:S1516,1)))/2)*100</f>
        <v>0</v>
      </c>
      <c r="V1514" s="105">
        <v>89.18</v>
      </c>
      <c r="W1514" s="106">
        <f t="normal">AVERAGE(V1514:V1516)*10</f>
        <v>891.8</v>
      </c>
      <c r="X1514" s="105">
        <f t="normal">((LARGE(V1514:V1516,1))-(SMALL(V1514:V1516,1)))/(((LARGE(V1514:V1516,1))+(SMALL(V1514:V1516,1)))/2)*100</f>
        <v>0</v>
      </c>
      <c r="Y1514" s="105">
        <f t="normal">100-V1514</f>
        <v>10.82</v>
      </c>
      <c r="Z1514" s="98" t="s">
        <v>34</v>
      </c>
      <c r="AA1514" s="115" t="str">
        <f t="normal">IF(Z1514="-","-",AVERAGE(Z1514:Z1516))</f>
        <v>-</v>
      </c>
      <c r="AB1514" s="106" t="s">
        <v>34</v>
      </c>
      <c r="AC1514" s="116" t="str">
        <f t="shared" ref="AC1514" si="548">IF(AB1514="-","-",AVERAGE(AB1514:AB1516))</f>
        <v>-</v>
      </c>
      <c r="AE1514" s="114">
        <v>413.307689441709</v>
      </c>
      <c r="AF1514" s="114">
        <v>251.505736280046</v>
      </c>
      <c r="AG1514" s="135">
        <v>1</v>
      </c>
    </row>
    <row r="1515" spans="1:33">
      <c r="A1515" s="73"/>
      <c r="B1515" s="74" t="s">
        <v>787</v>
      </c>
      <c r="C1515" s="89"/>
      <c r="D1515" s="15"/>
      <c r="E1515" s="15"/>
      <c r="F1515" s="9"/>
      <c r="G1515" s="9"/>
      <c r="H1515" s="15"/>
      <c r="I1515" s="9"/>
      <c r="J1515" s="98">
        <f t="normal">IF(AE1515="-","-",(AE1515/AG1514)*$AI$1)</f>
        <v>434.999289844444</v>
      </c>
      <c r="K1515" s="98">
        <f t="normal">MIN(J1514:J1516)</f>
        <v>429.651299038208</v>
      </c>
      <c r="L1515" s="74"/>
      <c r="M1515" s="98"/>
      <c r="N1515" s="98">
        <f t="normal">IF(AF1515="-","-",(AF1515/AG1514)*$AI$1)</f>
        <v>269.568064288102</v>
      </c>
      <c r="O1515" s="98">
        <f t="normal">MIN(N1514:N1516)</f>
        <v>263.926247194615</v>
      </c>
      <c r="P1515" s="74"/>
      <c r="Q1515" s="98"/>
      <c r="R1515" s="74"/>
      <c r="S1515" s="105" t="s">
        <v>34</v>
      </c>
      <c r="T1515" s="106"/>
      <c r="U1515" s="105"/>
      <c r="V1515" s="105" t="s">
        <v>34</v>
      </c>
      <c r="W1515" s="106"/>
      <c r="X1515" s="105"/>
      <c r="Y1515" s="105" t="s">
        <v>34</v>
      </c>
      <c r="Z1515" s="98" t="s">
        <v>34</v>
      </c>
      <c r="AA1515" s="115"/>
      <c r="AB1515" s="106" t="s">
        <v>34</v>
      </c>
      <c r="AC1515" s="116"/>
      <c r="AE1515" s="114">
        <v>402.777120226337</v>
      </c>
      <c r="AF1515" s="114">
        <v>249.60005952602</v>
      </c>
      <c r="AG1515" s="135"/>
    </row>
    <row r="1516" spans="1:33">
      <c r="A1516" s="73"/>
      <c r="B1516" s="74" t="s">
        <v>787</v>
      </c>
      <c r="C1516" s="91"/>
      <c r="D1516" s="18"/>
      <c r="E1516" s="18"/>
      <c r="F1516" s="9"/>
      <c r="G1516" s="9"/>
      <c r="H1516" s="18"/>
      <c r="I1516" s="9"/>
      <c r="J1516" s="98">
        <f t="normal">IF(AE1516="-","-",(AE1516/AG1514)*$AI$1)</f>
        <v>429.651299038208</v>
      </c>
      <c r="K1516" s="98"/>
      <c r="L1516" s="74"/>
      <c r="M1516" s="98"/>
      <c r="N1516" s="98">
        <f t="normal">IF(AF1516="-","-",(AF1516/AG1514)*$AI$1)</f>
        <v>263.926247194615</v>
      </c>
      <c r="O1516" s="98"/>
      <c r="P1516" s="74"/>
      <c r="Q1516" s="98"/>
      <c r="R1516" s="74"/>
      <c r="S1516" s="105" t="s">
        <v>34</v>
      </c>
      <c r="T1516" s="106"/>
      <c r="U1516" s="105"/>
      <c r="V1516" s="105" t="s">
        <v>34</v>
      </c>
      <c r="W1516" s="106"/>
      <c r="X1516" s="105"/>
      <c r="Y1516" s="105" t="s">
        <v>34</v>
      </c>
      <c r="Z1516" s="98" t="s">
        <v>34</v>
      </c>
      <c r="AA1516" s="115"/>
      <c r="AB1516" s="106" t="s">
        <v>34</v>
      </c>
      <c r="AC1516" s="116"/>
      <c r="AE1516" s="114">
        <v>397.82527688723</v>
      </c>
      <c r="AF1516" s="114">
        <v>244.376154809829</v>
      </c>
      <c r="AG1516" s="135"/>
    </row>
    <row r="1517" spans="1:33" ht="15" customHeight="1">
      <c r="A1517" s="73">
        <v>42198</v>
      </c>
      <c r="B1517" s="74" t="s">
        <v>788</v>
      </c>
      <c r="C1517" s="86" t="s">
        <v>715</v>
      </c>
      <c r="D1517" s="87" t="s">
        <v>335</v>
      </c>
      <c r="E1517" s="87" t="s">
        <v>266</v>
      </c>
      <c r="F1517" s="9" t="s">
        <v>267</v>
      </c>
      <c r="G1517" s="9" t="s">
        <v>784</v>
      </c>
      <c r="H1517" s="87" t="s">
        <v>34</v>
      </c>
      <c r="I1517" s="9">
        <v>5</v>
      </c>
      <c r="J1517" s="98">
        <f t="normal">IF(AE1517="-","-",(AE1517/AG1517)*$AI$1)</f>
        <v>471.646564787908</v>
      </c>
      <c r="K1517" s="98">
        <f t="normal">MAX(J1517:J1519)</f>
        <v>487.165031120624</v>
      </c>
      <c r="L1517" s="74">
        <f t="normal">IF(A1517=0,"",(K1517-K1518)/K1518)</f>
        <v>0.0897453826986637</v>
      </c>
      <c r="M1517" s="98">
        <f t="normal">IF(J1517="-","-",AVERAGE(J1517:J1519))</f>
        <v>468.618806118407</v>
      </c>
      <c r="N1517" s="98">
        <f t="normal">IF(AF1517="-","-",(AF1517/AG1517)*$AI$1)</f>
        <v>280.396471720416</v>
      </c>
      <c r="O1517" s="98">
        <f t="normal">MAX(N1517:N1519)</f>
        <v>287.443734713406</v>
      </c>
      <c r="P1517" s="74">
        <f t="normal">IF(A1517=0,"",(O1517-O1518)/O1518)</f>
        <v>0.0804991168002127</v>
      </c>
      <c r="Q1517" s="98">
        <f t="normal">IF(N1517="-","-",AVERAGE(N1517:N1519))</f>
        <v>277.95628959482</v>
      </c>
      <c r="R1517" s="74">
        <f t="normal">IF(Q1517="-","-",Q1517/M1517)</f>
        <v>0.593139425831298</v>
      </c>
      <c r="S1517" s="105">
        <v>89.26</v>
      </c>
      <c r="T1517" s="106">
        <f t="normal">AVERAGE(S1517:S1519)*10</f>
        <v>892.6</v>
      </c>
      <c r="U1517" s="105">
        <f t="normal">((LARGE(S1517:S1519,1))-(SMALL(S1517:S1519,1)))/(((LARGE(S1517:S1519,1))+(SMALL(S1517:S1519,1)))/2)*100</f>
        <v>0</v>
      </c>
      <c r="V1517" s="105">
        <v>91.88</v>
      </c>
      <c r="W1517" s="106">
        <f t="normal">AVERAGE(V1517:V1519)*10</f>
        <v>918.8</v>
      </c>
      <c r="X1517" s="105">
        <f t="normal">((LARGE(V1517:V1519,1))-(SMALL(V1517:V1519,1)))/(((LARGE(V1517:V1519,1))+(SMALL(V1517:V1519,1)))/2)*100</f>
        <v>0</v>
      </c>
      <c r="Y1517" s="105">
        <f t="normal">100-V1517</f>
        <v>8.12</v>
      </c>
      <c r="Z1517" s="98" t="s">
        <v>34</v>
      </c>
      <c r="AA1517" s="115" t="str">
        <f t="normal">IF(Z1517="-","-",AVERAGE(Z1517:Z1519))</f>
        <v>-</v>
      </c>
      <c r="AB1517" s="106" t="s">
        <v>34</v>
      </c>
      <c r="AC1517" s="116" t="str">
        <f t="shared" ref="AC1517" si="549">IF(AB1517="-","-",AVERAGE(AB1517:AB1519))</f>
        <v>-</v>
      </c>
      <c r="AE1517" s="114">
        <v>436.709782211026</v>
      </c>
      <c r="AF1517" s="114">
        <v>259.626362704089</v>
      </c>
      <c r="AG1517" s="135">
        <v>1</v>
      </c>
    </row>
    <row r="1518" spans="1:33">
      <c r="A1518" s="73"/>
      <c r="B1518" s="74" t="s">
        <v>788</v>
      </c>
      <c r="C1518" s="89"/>
      <c r="D1518" s="15"/>
      <c r="E1518" s="15"/>
      <c r="F1518" s="9"/>
      <c r="G1518" s="9"/>
      <c r="H1518" s="15"/>
      <c r="I1518" s="9"/>
      <c r="J1518" s="98">
        <f t="normal">IF(AE1518="-","-",(AE1518/AG1517)*$AI$1)</f>
        <v>447.044822446689</v>
      </c>
      <c r="K1518" s="98">
        <f t="normal">MIN(J1517:J1519)</f>
        <v>447.044822446689</v>
      </c>
      <c r="L1518" s="74"/>
      <c r="M1518" s="98"/>
      <c r="N1518" s="98">
        <f t="normal">IF(AF1518="-","-",(AF1518/AG1517)*$AI$1)</f>
        <v>266.028662350638</v>
      </c>
      <c r="O1518" s="98">
        <f t="normal">MIN(N1517:N1519)</f>
        <v>266.028662350638</v>
      </c>
      <c r="P1518" s="74"/>
      <c r="Q1518" s="98"/>
      <c r="R1518" s="74"/>
      <c r="S1518" s="105" t="s">
        <v>34</v>
      </c>
      <c r="T1518" s="106"/>
      <c r="U1518" s="105"/>
      <c r="V1518" s="105" t="s">
        <v>34</v>
      </c>
      <c r="W1518" s="106"/>
      <c r="X1518" s="105"/>
      <c r="Y1518" s="105" t="s">
        <v>34</v>
      </c>
      <c r="Z1518" s="98" t="s">
        <v>34</v>
      </c>
      <c r="AA1518" s="115"/>
      <c r="AB1518" s="106" t="s">
        <v>34</v>
      </c>
      <c r="AC1518" s="116"/>
      <c r="AE1518" s="114">
        <v>413.930391154342</v>
      </c>
      <c r="AF1518" s="114">
        <v>246.32283550985</v>
      </c>
      <c r="AG1518" s="135"/>
    </row>
    <row r="1519" spans="1:33">
      <c r="A1519" s="73"/>
      <c r="B1519" s="74" t="s">
        <v>788</v>
      </c>
      <c r="C1519" s="91"/>
      <c r="D1519" s="18"/>
      <c r="E1519" s="18"/>
      <c r="F1519" s="9"/>
      <c r="G1519" s="9"/>
      <c r="H1519" s="18"/>
      <c r="I1519" s="9"/>
      <c r="J1519" s="98">
        <f t="normal">IF(AE1519="-","-",(AE1519/AG1517)*$AI$1)</f>
        <v>487.165031120624</v>
      </c>
      <c r="K1519" s="98"/>
      <c r="L1519" s="74"/>
      <c r="M1519" s="98"/>
      <c r="N1519" s="98">
        <f t="normal">IF(AF1519="-","-",(AF1519/AG1517)*$AI$1)</f>
        <v>287.443734713406</v>
      </c>
      <c r="O1519" s="98"/>
      <c r="P1519" s="74"/>
      <c r="Q1519" s="98"/>
      <c r="R1519" s="74"/>
      <c r="S1519" s="105" t="s">
        <v>34</v>
      </c>
      <c r="T1519" s="106"/>
      <c r="U1519" s="105"/>
      <c r="V1519" s="105" t="s">
        <v>34</v>
      </c>
      <c r="W1519" s="106"/>
      <c r="X1519" s="105"/>
      <c r="Y1519" s="105" t="s">
        <v>34</v>
      </c>
      <c r="Z1519" s="98" t="s">
        <v>34</v>
      </c>
      <c r="AA1519" s="115"/>
      <c r="AB1519" s="106" t="s">
        <v>34</v>
      </c>
      <c r="AC1519" s="116"/>
      <c r="AE1519" s="114">
        <v>451.078732519096</v>
      </c>
      <c r="AF1519" s="114">
        <v>266.151606216117</v>
      </c>
      <c r="AG1519" s="135"/>
    </row>
    <row r="1520" spans="1:33" ht="15" customHeight="1">
      <c r="A1520" s="73">
        <v>42198</v>
      </c>
      <c r="B1520" s="74" t="s">
        <v>789</v>
      </c>
      <c r="C1520" s="86" t="s">
        <v>715</v>
      </c>
      <c r="D1520" s="87" t="s">
        <v>335</v>
      </c>
      <c r="E1520" s="87" t="s">
        <v>266</v>
      </c>
      <c r="F1520" s="9" t="s">
        <v>267</v>
      </c>
      <c r="G1520" s="9" t="s">
        <v>784</v>
      </c>
      <c r="H1520" s="87" t="s">
        <v>34</v>
      </c>
      <c r="I1520" s="9">
        <v>6</v>
      </c>
      <c r="J1520" s="98">
        <f t="normal">IF(AE1520="-","-",(AE1520/AG1520)*$AI$1)</f>
        <v>580.197375871817</v>
      </c>
      <c r="K1520" s="98">
        <f t="normal">MAX(J1520:J1522)</f>
        <v>580.197375871817</v>
      </c>
      <c r="L1520" s="74">
        <f t="normal">IF(A1520=0,"",(K1520-K1521)/K1521)</f>
        <v>0.0726381247186637</v>
      </c>
      <c r="M1520" s="98">
        <f t="normal">IF(J1520="-","-",AVERAGE(J1520:J1522))</f>
        <v>566.323780891636</v>
      </c>
      <c r="N1520" s="98">
        <f t="normal">IF(AF1520="-","-",(AF1520/AG1520)*$AI$1)</f>
        <v>366.181326722488</v>
      </c>
      <c r="O1520" s="98">
        <f t="normal">MAX(N1520:N1522)</f>
        <v>392.276324264712</v>
      </c>
      <c r="P1520" s="74">
        <f t="normal">IF(A1520=0,"",(O1520-O1521)/O1521)</f>
        <v>0.135237069111823</v>
      </c>
      <c r="Q1520" s="98">
        <f t="normal">IF(N1520="-","-",AVERAGE(N1520:N1522))</f>
        <v>368.001127728446</v>
      </c>
      <c r="R1520" s="74">
        <f t="normal">IF(Q1520="-","-",Q1520/M1520)</f>
        <v>0.649806948154383</v>
      </c>
      <c r="S1520" s="105">
        <v>90.63</v>
      </c>
      <c r="T1520" s="106">
        <f t="normal">AVERAGE(S1520:S1522)*10</f>
        <v>906.3</v>
      </c>
      <c r="U1520" s="105">
        <f t="normal">((LARGE(S1520:S1522,1))-(SMALL(S1520:S1522,1)))/(((LARGE(S1520:S1522,1))+(SMALL(S1520:S1522,1)))/2)*100</f>
        <v>0</v>
      </c>
      <c r="V1520" s="105">
        <v>92.23</v>
      </c>
      <c r="W1520" s="106">
        <f t="normal">AVERAGE(V1520:V1522)*10</f>
        <v>922.3</v>
      </c>
      <c r="X1520" s="105">
        <f t="normal">((LARGE(V1520:V1522,1))-(SMALL(V1520:V1522,1)))/(((LARGE(V1520:V1522,1))+(SMALL(V1520:V1522,1)))/2)*100</f>
        <v>0</v>
      </c>
      <c r="Y1520" s="105">
        <f t="normal">100-V1520</f>
        <v>7.77</v>
      </c>
      <c r="Z1520" s="98" t="s">
        <v>34</v>
      </c>
      <c r="AA1520" s="115" t="str">
        <f t="normal">IF(Z1520="-","-",AVERAGE(Z1520:Z1522))</f>
        <v>-</v>
      </c>
      <c r="AB1520" s="106" t="s">
        <v>34</v>
      </c>
      <c r="AC1520" s="116" t="str">
        <f t="shared" ref="AC1520" si="550">IF(AB1520="-","-",AVERAGE(AB1520:AB1522))</f>
        <v>-</v>
      </c>
      <c r="AE1520" s="114">
        <v>537.219792473905</v>
      </c>
      <c r="AF1520" s="114">
        <v>339.056784002304</v>
      </c>
      <c r="AG1520" s="135">
        <v>1</v>
      </c>
    </row>
    <row r="1521" spans="1:33">
      <c r="A1521" s="73"/>
      <c r="B1521" s="74" t="s">
        <v>789</v>
      </c>
      <c r="C1521" s="89"/>
      <c r="D1521" s="15"/>
      <c r="E1521" s="15"/>
      <c r="F1521" s="9"/>
      <c r="G1521" s="9"/>
      <c r="H1521" s="15"/>
      <c r="I1521" s="9"/>
      <c r="J1521" s="98">
        <f t="normal">IF(AE1521="-","-",(AE1521/AG1520)*$AI$1)</f>
        <v>577.86705467558</v>
      </c>
      <c r="K1521" s="98">
        <f t="normal">MIN(J1520:J1522)</f>
        <v>540.906912127512</v>
      </c>
      <c r="L1521" s="74"/>
      <c r="M1521" s="98"/>
      <c r="N1521" s="98">
        <f t="normal">IF(AF1521="-","-",(AF1521/AG1520)*$AI$1)</f>
        <v>392.276324264712</v>
      </c>
      <c r="O1521" s="98">
        <f t="normal">MIN(N1520:N1522)</f>
        <v>345.545732198137</v>
      </c>
      <c r="P1521" s="74"/>
      <c r="Q1521" s="98"/>
      <c r="R1521" s="74"/>
      <c r="S1521" s="105" t="s">
        <v>34</v>
      </c>
      <c r="T1521" s="106"/>
      <c r="U1521" s="105"/>
      <c r="V1521" s="105" t="s">
        <v>34</v>
      </c>
      <c r="W1521" s="106"/>
      <c r="X1521" s="105"/>
      <c r="Y1521" s="105" t="s">
        <v>34</v>
      </c>
      <c r="Z1521" s="98" t="s">
        <v>34</v>
      </c>
      <c r="AA1521" s="115"/>
      <c r="AB1521" s="106" t="s">
        <v>34</v>
      </c>
      <c r="AC1521" s="116"/>
      <c r="AE1521" s="114">
        <v>535.062087662574</v>
      </c>
      <c r="AF1521" s="114">
        <v>363.218818763622</v>
      </c>
      <c r="AG1521" s="135"/>
    </row>
    <row r="1522" spans="1:33">
      <c r="A1522" s="73"/>
      <c r="B1522" s="74" t="s">
        <v>789</v>
      </c>
      <c r="C1522" s="91"/>
      <c r="D1522" s="18"/>
      <c r="E1522" s="18"/>
      <c r="F1522" s="9"/>
      <c r="G1522" s="9"/>
      <c r="H1522" s="18"/>
      <c r="I1522" s="9"/>
      <c r="J1522" s="98">
        <f t="normal">IF(AE1522="-","-",(AE1522/AG1520)*$AI$1)</f>
        <v>540.906912127512</v>
      </c>
      <c r="K1522" s="98"/>
      <c r="L1522" s="74"/>
      <c r="M1522" s="98"/>
      <c r="N1522" s="98">
        <f t="normal">IF(AF1522="-","-",(AF1522/AG1520)*$AI$1)</f>
        <v>345.545732198137</v>
      </c>
      <c r="O1522" s="98"/>
      <c r="P1522" s="74"/>
      <c r="Q1522" s="98"/>
      <c r="R1522" s="74"/>
      <c r="S1522" s="105" t="s">
        <v>34</v>
      </c>
      <c r="T1522" s="106"/>
      <c r="U1522" s="105"/>
      <c r="V1522" s="105" t="s">
        <v>34</v>
      </c>
      <c r="W1522" s="106"/>
      <c r="X1522" s="105"/>
      <c r="Y1522" s="105" t="s">
        <v>34</v>
      </c>
      <c r="Z1522" s="98" t="s">
        <v>34</v>
      </c>
      <c r="AA1522" s="115"/>
      <c r="AB1522" s="106" t="s">
        <v>34</v>
      </c>
      <c r="AC1522" s="116"/>
      <c r="AE1522" s="114">
        <v>500.8397334514</v>
      </c>
      <c r="AF1522" s="114">
        <v>319.949752035312</v>
      </c>
      <c r="AG1522" s="135"/>
    </row>
    <row r="1523" spans="1:33" ht="15" customHeight="1">
      <c r="A1523" s="73">
        <v>42198</v>
      </c>
      <c r="B1523" s="74" t="s">
        <v>790</v>
      </c>
      <c r="C1523" s="86" t="s">
        <v>715</v>
      </c>
      <c r="D1523" s="87" t="s">
        <v>335</v>
      </c>
      <c r="E1523" s="87" t="s">
        <v>266</v>
      </c>
      <c r="F1523" s="9" t="s">
        <v>267</v>
      </c>
      <c r="G1523" s="9" t="s">
        <v>784</v>
      </c>
      <c r="H1523" s="87" t="s">
        <v>34</v>
      </c>
      <c r="I1523" s="9">
        <v>7</v>
      </c>
      <c r="J1523" s="98">
        <f t="normal">IF(AE1523="-","-",(AE1523/AG1523)*$AI$1)</f>
        <v>524.099024930684</v>
      </c>
      <c r="K1523" s="98">
        <f t="normal">MAX(J1523:J1525)</f>
        <v>535.944835439566</v>
      </c>
      <c r="L1523" s="74">
        <f t="normal">IF(A1523=0,"",(K1523-K1524)/K1524)</f>
        <v>0.0393565402213563</v>
      </c>
      <c r="M1523" s="98">
        <f t="normal">IF(J1523="-","-",AVERAGE(J1523:J1525))</f>
        <v>525.231490593879</v>
      </c>
      <c r="N1523" s="98">
        <f t="normal">IF(AF1523="-","-",(AF1523/AG1523)*$AI$1)</f>
        <v>309.632997242549</v>
      </c>
      <c r="O1523" s="98">
        <f t="normal">MAX(N1523:N1525)</f>
        <v>343.944050594053</v>
      </c>
      <c r="P1523" s="74">
        <f t="normal">IF(A1523=0,"",(O1523-O1524)/O1524)</f>
        <v>0.145034583943262</v>
      </c>
      <c r="Q1523" s="98">
        <f t="normal">IF(N1523="-","-",AVERAGE(N1523:N1525))</f>
        <v>317.985264071473</v>
      </c>
      <c r="R1523" s="74">
        <f t="normal">IF(Q1523="-","-",Q1523/M1523)</f>
        <v>0.605419267058659</v>
      </c>
      <c r="S1523" s="105">
        <v>89.3</v>
      </c>
      <c r="T1523" s="106">
        <f t="normal">AVERAGE(S1523:S1525)*10</f>
        <v>893</v>
      </c>
      <c r="U1523" s="105">
        <f t="normal">((LARGE(S1523:S1525,1))-(SMALL(S1523:S1525,1)))/(((LARGE(S1523:S1525,1))+(SMALL(S1523:S1525,1)))/2)*100</f>
        <v>0</v>
      </c>
      <c r="V1523" s="105">
        <v>74.77</v>
      </c>
      <c r="W1523" s="106">
        <f t="normal">AVERAGE(V1523:V1525)*10</f>
        <v>747.7</v>
      </c>
      <c r="X1523" s="105">
        <f t="normal">((LARGE(V1523:V1525,1))-(SMALL(V1523:V1525,1)))/(((LARGE(V1523:V1525,1))+(SMALL(V1523:V1525,1)))/2)*100</f>
        <v>0</v>
      </c>
      <c r="Y1523" s="105">
        <f t="normal">100-V1523</f>
        <v>25.23</v>
      </c>
      <c r="Z1523" s="98" t="s">
        <v>34</v>
      </c>
      <c r="AA1523" s="115" t="str">
        <f t="normal">IF(Z1523="-","-",AVERAGE(Z1523:Z1525))</f>
        <v>-</v>
      </c>
      <c r="AB1523" s="106" t="s">
        <v>34</v>
      </c>
      <c r="AC1523" s="116" t="str">
        <f t="shared" ref="AC1523" si="551">IF(AB1523="-","-",AVERAGE(AB1523:AB1525))</f>
        <v>-</v>
      </c>
      <c r="AE1523" s="114">
        <v>485.276874935818</v>
      </c>
      <c r="AF1523" s="114">
        <v>286.697219669027</v>
      </c>
      <c r="AG1523" s="135">
        <v>1</v>
      </c>
    </row>
    <row r="1524" spans="1:33">
      <c r="A1524" s="73"/>
      <c r="B1524" s="74" t="s">
        <v>790</v>
      </c>
      <c r="C1524" s="89"/>
      <c r="D1524" s="15"/>
      <c r="E1524" s="15"/>
      <c r="F1524" s="9"/>
      <c r="G1524" s="9"/>
      <c r="H1524" s="15"/>
      <c r="I1524" s="9"/>
      <c r="J1524" s="98">
        <f t="normal">IF(AE1524="-","-",(AE1524/AG1523)*$AI$1)</f>
        <v>535.944835439566</v>
      </c>
      <c r="K1524" s="98">
        <f t="normal">MIN(J1523:J1525)</f>
        <v>515.650611411387</v>
      </c>
      <c r="L1524" s="74"/>
      <c r="M1524" s="98"/>
      <c r="N1524" s="98">
        <f t="normal">IF(AF1524="-","-",(AF1524/AG1523)*$AI$1)</f>
        <v>343.944050594053</v>
      </c>
      <c r="O1524" s="98">
        <f t="normal">MIN(N1523:N1525)</f>
        <v>300.378744377817</v>
      </c>
      <c r="P1524" s="74"/>
      <c r="Q1524" s="98"/>
      <c r="R1524" s="74"/>
      <c r="S1524" s="105" t="s">
        <v>34</v>
      </c>
      <c r="T1524" s="106"/>
      <c r="U1524" s="105"/>
      <c r="V1524" s="105" t="s">
        <v>34</v>
      </c>
      <c r="W1524" s="106"/>
      <c r="X1524" s="105"/>
      <c r="Y1524" s="105" t="s">
        <v>34</v>
      </c>
      <c r="Z1524" s="98" t="s">
        <v>34</v>
      </c>
      <c r="AA1524" s="115"/>
      <c r="AB1524" s="106" t="s">
        <v>34</v>
      </c>
      <c r="AC1524" s="116"/>
      <c r="AE1524" s="114">
        <v>496.245217999598</v>
      </c>
      <c r="AF1524" s="114">
        <v>318.466713513012</v>
      </c>
      <c r="AG1524" s="135"/>
    </row>
    <row r="1525" spans="1:33">
      <c r="A1525" s="73"/>
      <c r="B1525" s="74" t="s">
        <v>790</v>
      </c>
      <c r="C1525" s="91"/>
      <c r="D1525" s="18"/>
      <c r="E1525" s="18"/>
      <c r="F1525" s="9"/>
      <c r="G1525" s="9"/>
      <c r="H1525" s="18"/>
      <c r="I1525" s="9"/>
      <c r="J1525" s="98">
        <f t="normal">IF(AE1525="-","-",(AE1525/AG1523)*$AI$1)</f>
        <v>515.650611411387</v>
      </c>
      <c r="K1525" s="98"/>
      <c r="L1525" s="74"/>
      <c r="M1525" s="98"/>
      <c r="N1525" s="98">
        <f t="normal">IF(AF1525="-","-",(AF1525/AG1523)*$AI$1)</f>
        <v>300.378744377817</v>
      </c>
      <c r="O1525" s="98"/>
      <c r="P1525" s="74"/>
      <c r="Q1525" s="98"/>
      <c r="R1525" s="74"/>
      <c r="S1525" s="105" t="s">
        <v>34</v>
      </c>
      <c r="T1525" s="106"/>
      <c r="U1525" s="105"/>
      <c r="V1525" s="105" t="s">
        <v>34</v>
      </c>
      <c r="W1525" s="106"/>
      <c r="X1525" s="105"/>
      <c r="Y1525" s="105" t="s">
        <v>34</v>
      </c>
      <c r="Z1525" s="98" t="s">
        <v>34</v>
      </c>
      <c r="AA1525" s="115"/>
      <c r="AB1525" s="106" t="s">
        <v>34</v>
      </c>
      <c r="AC1525" s="116"/>
      <c r="AE1525" s="114">
        <v>477.454269825358</v>
      </c>
      <c r="AF1525" s="114">
        <v>278.128467016497</v>
      </c>
      <c r="AG1525" s="135"/>
    </row>
    <row r="1526" spans="1:33" s="44" customFormat="1" ht="15" customHeight="1">
      <c r="A1526" s="60">
        <v>42261</v>
      </c>
      <c r="B1526" s="61" t="s">
        <v>791</v>
      </c>
      <c r="C1526" s="62" t="s">
        <v>29</v>
      </c>
      <c r="D1526" s="63" t="s">
        <v>30</v>
      </c>
      <c r="E1526" s="63" t="s">
        <v>31</v>
      </c>
      <c r="F1526" s="63" t="s">
        <v>32</v>
      </c>
      <c r="G1526" s="63" t="s">
        <v>33</v>
      </c>
      <c r="H1526" s="63" t="s">
        <v>34</v>
      </c>
      <c r="I1526" s="63" t="s">
        <v>34</v>
      </c>
      <c r="J1526" s="94">
        <f t="normal">IF(AE1526="-","-",(AE1526/AG1526)*$AI$1)</f>
        <v>29.9376</v>
      </c>
      <c r="K1526" s="94">
        <f t="normal">MAX(J1526:J1528)</f>
        <v>37.2924</v>
      </c>
      <c r="L1526" s="61">
        <f t="normal">IF(A1526=0,"",(K1526-K1527)/K1527)</f>
        <v>0.245670995670996</v>
      </c>
      <c r="M1526" s="94">
        <f t="normal">IF(J1526="-","-",AVERAGE(J1526:J1528))</f>
        <v>34.8336</v>
      </c>
      <c r="N1526" s="94" t="str">
        <f t="normal">IF(AF1526="-","-",(AF1526/AG1526)*$AI$1)</f>
        <v>-</v>
      </c>
      <c r="O1526" s="94">
        <f t="normal">MAX(N1526:N1528)</f>
        <v>0</v>
      </c>
      <c r="P1526" s="61" t="e">
        <v>#DIV/0!</v>
      </c>
      <c r="Q1526" s="94" t="str">
        <f t="normal">IF(N1526="-","-",AVERAGE(N1526:N1528))</f>
        <v>-</v>
      </c>
      <c r="R1526" s="61" t="str">
        <f t="normal">IF(Q1526="-","-",Q1526/M1526)</f>
        <v>-</v>
      </c>
      <c r="S1526" s="101">
        <v>3.04</v>
      </c>
      <c r="T1526" s="102">
        <f t="normal">AVERAGE(S1526:S1528)*10</f>
        <v>30.3666666666667</v>
      </c>
      <c r="U1526" s="101">
        <f t="normal">((LARGE(S1526:S1528,1))-(SMALL(S1526:S1528,1)))/(((LARGE(S1526:S1528,1))+(SMALL(S1526:S1528,1)))/2)*100</f>
        <v>0.329489291598031</v>
      </c>
      <c r="V1526" s="101">
        <f t="normal">100-Y1526</f>
        <v>63.59</v>
      </c>
      <c r="W1526" s="102">
        <f t="normal">AVERAGE(V1526:V1528)*10</f>
        <v>635.966666666667</v>
      </c>
      <c r="X1526" s="101">
        <f t="normal">((LARGE(V1526:V1528,1))-(SMALL(V1526:V1528,1)))/(((LARGE(V1526:V1528,1))+(SMALL(V1526:V1528,1)))/2)*100</f>
        <v>0.188679245283015</v>
      </c>
      <c r="Y1526" s="101">
        <v>36.41</v>
      </c>
      <c r="Z1526" s="94" t="s">
        <v>34</v>
      </c>
      <c r="AA1526" s="111" t="str">
        <f t="normal">IF(Z1526="-","-",AVERAGE(Z1526:Z1528))</f>
        <v>-</v>
      </c>
      <c r="AB1526" s="102" t="s">
        <v>34</v>
      </c>
      <c r="AC1526" s="112" t="str">
        <f t="shared" ref="AC1526" si="552">IF(AB1526="-","-",AVERAGE(AB1526:AB1528))</f>
        <v>-</v>
      </c>
      <c r="AD1526" s="113"/>
      <c r="AE1526" s="94">
        <v>27.72</v>
      </c>
      <c r="AF1526" s="94" t="s">
        <v>34</v>
      </c>
      <c r="AG1526" s="134">
        <v>1</v>
      </c>
    </row>
    <row r="1527" spans="1:33" s="44" customFormat="1" customHeight="0">
      <c r="A1527" s="60"/>
      <c r="B1527" s="61" t="s">
        <v>791</v>
      </c>
      <c r="C1527" s="62"/>
      <c r="D1527" s="63"/>
      <c r="E1527" s="63"/>
      <c r="F1527" s="63"/>
      <c r="G1527" s="63"/>
      <c r="H1527" s="63"/>
      <c r="I1527" s="63"/>
      <c r="J1527" s="94">
        <f t="normal">IF(AE1527="-","-",(AE1527/AG1526)*$AI$1)</f>
        <v>37.2708</v>
      </c>
      <c r="K1527" s="94">
        <f t="normal">MIN(J1526:J1528)</f>
        <v>29.9376</v>
      </c>
      <c r="L1527" s="61"/>
      <c r="M1527" s="94"/>
      <c r="N1527" s="94" t="str">
        <f t="normal">IF(AF1527="-","-",(AF1527/AG1526)*$AI$1)</f>
        <v>-</v>
      </c>
      <c r="O1527" s="94">
        <f t="normal">MIN(N1526:N1528)</f>
        <v>0</v>
      </c>
      <c r="P1527" s="61"/>
      <c r="Q1527" s="94"/>
      <c r="R1527" s="61"/>
      <c r="S1527" s="101">
        <v>3.04</v>
      </c>
      <c r="T1527" s="102"/>
      <c r="U1527" s="101"/>
      <c r="V1527" s="101">
        <f t="normal">100-Y1527</f>
        <v>63.66</v>
      </c>
      <c r="W1527" s="102"/>
      <c r="X1527" s="101"/>
      <c r="Y1527" s="101">
        <v>36.34</v>
      </c>
      <c r="Z1527" s="94" t="s">
        <v>34</v>
      </c>
      <c r="AA1527" s="111"/>
      <c r="AB1527" s="102" t="s">
        <v>34</v>
      </c>
      <c r="AC1527" s="112"/>
      <c r="AD1527" s="113"/>
      <c r="AE1527" s="94">
        <v>34.51</v>
      </c>
      <c r="AF1527" s="94" t="s">
        <v>34</v>
      </c>
      <c r="AG1527" s="134"/>
    </row>
    <row r="1528" spans="1:33" s="44" customFormat="1" customHeight="0">
      <c r="A1528" s="60"/>
      <c r="B1528" s="61" t="s">
        <v>791</v>
      </c>
      <c r="C1528" s="62"/>
      <c r="D1528" s="63"/>
      <c r="E1528" s="63"/>
      <c r="F1528" s="63"/>
      <c r="G1528" s="63"/>
      <c r="H1528" s="63"/>
      <c r="I1528" s="63"/>
      <c r="J1528" s="94">
        <f t="normal">IF(AE1528="-","-",(AE1528/AG1526)*$AI$1)</f>
        <v>37.2924</v>
      </c>
      <c r="K1528" s="94"/>
      <c r="L1528" s="61"/>
      <c r="M1528" s="94"/>
      <c r="N1528" s="94" t="str">
        <f t="normal">IF(AF1528="-","-",(AF1528/AG1526)*$AI$1)</f>
        <v>-</v>
      </c>
      <c r="O1528" s="94"/>
      <c r="P1528" s="61"/>
      <c r="Q1528" s="94"/>
      <c r="R1528" s="61"/>
      <c r="S1528" s="101">
        <v>3.03</v>
      </c>
      <c r="T1528" s="102"/>
      <c r="U1528" s="101"/>
      <c r="V1528" s="101">
        <f t="normal">100-Y1528</f>
        <v>63.54</v>
      </c>
      <c r="W1528" s="102"/>
      <c r="X1528" s="101"/>
      <c r="Y1528" s="101">
        <v>36.46</v>
      </c>
      <c r="Z1528" s="94" t="s">
        <v>34</v>
      </c>
      <c r="AA1528" s="111"/>
      <c r="AB1528" s="102" t="s">
        <v>34</v>
      </c>
      <c r="AC1528" s="112"/>
      <c r="AD1528" s="113"/>
      <c r="AE1528" s="94">
        <v>34.53</v>
      </c>
      <c r="AF1528" s="94" t="s">
        <v>34</v>
      </c>
      <c r="AG1528" s="134"/>
    </row>
    <row r="1529" spans="1:33" s="44" customFormat="1" ht="15" customHeight="1">
      <c r="A1529" s="60">
        <v>42261</v>
      </c>
      <c r="B1529" s="61" t="s">
        <v>792</v>
      </c>
      <c r="C1529" s="62" t="s">
        <v>29</v>
      </c>
      <c r="D1529" s="63" t="s">
        <v>30</v>
      </c>
      <c r="E1529" s="63" t="s">
        <v>31</v>
      </c>
      <c r="F1529" s="63" t="s">
        <v>37</v>
      </c>
      <c r="G1529" s="63" t="s">
        <v>140</v>
      </c>
      <c r="H1529" s="63" t="s">
        <v>34</v>
      </c>
      <c r="I1529" s="63" t="s">
        <v>34</v>
      </c>
      <c r="J1529" s="94">
        <f t="normal">IF(AE1529="-","-",(AE1529/AG1529)*$AI$1)</f>
        <v>628.522964833329</v>
      </c>
      <c r="K1529" s="94">
        <f t="normal">MAX(J1529:J1531)</f>
        <v>633.886073041157</v>
      </c>
      <c r="L1529" s="61">
        <f t="normal">IF(A1529=0,"",(K1529-K1530)/K1530)</f>
        <v>0.0647790231335949</v>
      </c>
      <c r="M1529" s="94">
        <f t="normal">IF(J1529="-","-",AVERAGE(J1529:J1531))</f>
        <v>619.24358394502</v>
      </c>
      <c r="N1529" s="94">
        <f t="normal">IF(AF1529="-","-",(AF1529/AG1529)*$AI$1)</f>
        <v>562.217171845632</v>
      </c>
      <c r="O1529" s="94">
        <f t="normal">MAX(N1529:N1531)</f>
        <v>562.217171845632</v>
      </c>
      <c r="P1529" s="61">
        <f t="normal">IF(A1529=0,"",(O1529-O1530)/O1530)</f>
        <v>0.130763542229621</v>
      </c>
      <c r="Q1529" s="94">
        <f t="normal">IF(N1529="-","-",AVERAGE(N1529:N1531))</f>
        <v>523.300255098616</v>
      </c>
      <c r="R1529" s="61">
        <f t="normal">IF(Q1529="-","-",Q1529/M1529)</f>
        <v>0.845063669073199</v>
      </c>
      <c r="S1529" s="101">
        <v>99.91</v>
      </c>
      <c r="T1529" s="102">
        <f t="normal">AVERAGE(S1529:S1531)*10</f>
        <v>999.1</v>
      </c>
      <c r="U1529" s="101">
        <f t="normal">((LARGE(S1529:S1531,1))-(SMALL(S1529:S1531,1)))/(((LARGE(S1529:S1531,1))+(SMALL(S1529:S1531,1)))/2)*100</f>
        <v>0</v>
      </c>
      <c r="V1529" s="101">
        <v>99.9</v>
      </c>
      <c r="W1529" s="102">
        <f t="normal">AVERAGE(V1529:V1531)*10</f>
        <v>999</v>
      </c>
      <c r="X1529" s="101">
        <f t="normal">((LARGE(V1529:V1531,1))-(SMALL(V1529:V1531,1)))/(((LARGE(V1529:V1531,1))+(SMALL(V1529:V1531,1)))/2)*100</f>
        <v>0</v>
      </c>
      <c r="Y1529" s="101">
        <v>0.01</v>
      </c>
      <c r="Z1529" s="94" t="s">
        <v>34</v>
      </c>
      <c r="AA1529" s="111" t="str">
        <f t="normal">IF(Z1529="-","-",AVERAGE(Z1529:Z1531))</f>
        <v>-</v>
      </c>
      <c r="AB1529" s="102" t="s">
        <v>34</v>
      </c>
      <c r="AC1529" s="112" t="str">
        <f t="shared" ref="AC1529" si="553">IF(AB1529="-","-",AVERAGE(AB1529:AB1531))</f>
        <v>-</v>
      </c>
      <c r="AD1529" s="113"/>
      <c r="AE1529" s="94">
        <v>581.965708179008</v>
      </c>
      <c r="AF1529" s="94">
        <v>520.571455412622</v>
      </c>
      <c r="AG1529" s="134">
        <v>1</v>
      </c>
    </row>
    <row r="1530" spans="1:33" s="44" customFormat="1" customHeight="0">
      <c r="A1530" s="60"/>
      <c r="B1530" s="61" t="s">
        <v>792</v>
      </c>
      <c r="C1530" s="62"/>
      <c r="D1530" s="63"/>
      <c r="E1530" s="63"/>
      <c r="F1530" s="63"/>
      <c r="G1530" s="63"/>
      <c r="H1530" s="63"/>
      <c r="I1530" s="63"/>
      <c r="J1530" s="94">
        <f t="normal">IF(AE1530="-","-",(AE1530/AG1529)*$AI$1)</f>
        <v>595.321713960573</v>
      </c>
      <c r="K1530" s="94">
        <f t="normal">MIN(J1529:J1531)</f>
        <v>595.321713960573</v>
      </c>
      <c r="L1530" s="61"/>
      <c r="M1530" s="94"/>
      <c r="N1530" s="94">
        <f t="normal">IF(AF1530="-","-",(AF1530/AG1529)*$AI$1)</f>
        <v>497.201360716902</v>
      </c>
      <c r="O1530" s="94">
        <f t="normal">MIN(N1529:N1531)</f>
        <v>497.201360716902</v>
      </c>
      <c r="P1530" s="61"/>
      <c r="Q1530" s="94"/>
      <c r="R1530" s="61"/>
      <c r="S1530" s="101">
        <v>99.91</v>
      </c>
      <c r="T1530" s="102"/>
      <c r="U1530" s="101"/>
      <c r="V1530" s="101">
        <v>99.9</v>
      </c>
      <c r="W1530" s="102"/>
      <c r="X1530" s="101"/>
      <c r="Y1530" s="101">
        <v>0.01</v>
      </c>
      <c r="Z1530" s="94" t="s">
        <v>34</v>
      </c>
      <c r="AA1530" s="111"/>
      <c r="AB1530" s="102" t="s">
        <v>34</v>
      </c>
      <c r="AC1530" s="112"/>
      <c r="AD1530" s="113"/>
      <c r="AE1530" s="94">
        <v>551.223809222753</v>
      </c>
      <c r="AF1530" s="94">
        <v>460.371630293428</v>
      </c>
      <c r="AG1530" s="134"/>
    </row>
    <row r="1531" spans="1:33" s="44" customFormat="1" customHeight="0">
      <c r="A1531" s="60"/>
      <c r="B1531" s="61" t="s">
        <v>792</v>
      </c>
      <c r="C1531" s="62"/>
      <c r="D1531" s="63"/>
      <c r="E1531" s="63"/>
      <c r="F1531" s="63"/>
      <c r="G1531" s="63"/>
      <c r="H1531" s="63"/>
      <c r="I1531" s="63"/>
      <c r="J1531" s="94">
        <f t="normal">IF(AE1531="-","-",(AE1531/AG1529)*$AI$1)</f>
        <v>633.886073041157</v>
      </c>
      <c r="K1531" s="94"/>
      <c r="L1531" s="61"/>
      <c r="M1531" s="94"/>
      <c r="N1531" s="94">
        <f t="normal">IF(AF1531="-","-",(AF1531/AG1529)*$AI$1)</f>
        <v>510.482232733313</v>
      </c>
      <c r="O1531" s="94"/>
      <c r="P1531" s="61"/>
      <c r="Q1531" s="94"/>
      <c r="R1531" s="61"/>
      <c r="S1531" s="101">
        <v>99.91</v>
      </c>
      <c r="T1531" s="102"/>
      <c r="U1531" s="101"/>
      <c r="V1531" s="101">
        <v>99.9</v>
      </c>
      <c r="W1531" s="102"/>
      <c r="X1531" s="101"/>
      <c r="Y1531" s="101">
        <v>0.01</v>
      </c>
      <c r="Z1531" s="94" t="s">
        <v>34</v>
      </c>
      <c r="AA1531" s="111"/>
      <c r="AB1531" s="102" t="s">
        <v>34</v>
      </c>
      <c r="AC1531" s="112"/>
      <c r="AD1531" s="113"/>
      <c r="AE1531" s="94">
        <v>586.931549112182</v>
      </c>
      <c r="AF1531" s="94">
        <v>472.668734012327</v>
      </c>
      <c r="AG1531" s="134"/>
    </row>
    <row r="1532" spans="1:33" s="44" customFormat="1" ht="15" customHeight="1">
      <c r="A1532" s="60">
        <v>42261</v>
      </c>
      <c r="B1532" s="61" t="s">
        <v>793</v>
      </c>
      <c r="C1532" s="62" t="s">
        <v>29</v>
      </c>
      <c r="D1532" s="63" t="s">
        <v>30</v>
      </c>
      <c r="E1532" s="63" t="s">
        <v>31</v>
      </c>
      <c r="F1532" s="63" t="s">
        <v>37</v>
      </c>
      <c r="G1532" s="63" t="s">
        <v>140</v>
      </c>
      <c r="H1532" s="63" t="s">
        <v>34</v>
      </c>
      <c r="I1532" s="63" t="s">
        <v>34</v>
      </c>
      <c r="J1532" s="94">
        <f t="normal">IF(AE1532="-","-",(AE1532/AG1532)*$AI$1)</f>
        <v>585.372885478948</v>
      </c>
      <c r="K1532" s="94">
        <f t="normal">MAX(J1532:J1534)</f>
        <v>636.911748298975</v>
      </c>
      <c r="L1532" s="61">
        <f t="normal">IF(A1532=0,"",(K1532-K1533)/K1533)</f>
        <v>0.0880444996659836</v>
      </c>
      <c r="M1532" s="94">
        <f t="normal">IF(J1532="-","-",AVERAGE(J1532:J1534))</f>
        <v>614.940776149872</v>
      </c>
      <c r="N1532" s="94">
        <f t="normal">IF(AF1532="-","-",(AF1532/AG1532)*$AI$1)</f>
        <v>468.464218332483</v>
      </c>
      <c r="O1532" s="94">
        <f t="normal">MAX(N1532:N1534)</f>
        <v>516.713046638063</v>
      </c>
      <c r="P1532" s="61">
        <f t="normal">IF(A1532=0,"",(O1532-O1533)/O1533)</f>
        <v>0.102993625590711</v>
      </c>
      <c r="Q1532" s="94">
        <f t="normal">IF(N1532="-","-",AVERAGE(N1532:N1534))</f>
        <v>493.63184062656</v>
      </c>
      <c r="R1532" s="61">
        <f t="normal">IF(Q1532="-","-",Q1532/M1532)</f>
        <v>0.802730701511089</v>
      </c>
      <c r="S1532" s="101">
        <v>99.91</v>
      </c>
      <c r="T1532" s="102">
        <f t="normal">AVERAGE(S1532:S1534)*10</f>
        <v>999.1</v>
      </c>
      <c r="U1532" s="101">
        <f t="normal">((LARGE(S1532:S1534,1))-(SMALL(S1532:S1534,1)))/(((LARGE(S1532:S1534,1))+(SMALL(S1532:S1534,1)))/2)*100</f>
        <v>0</v>
      </c>
      <c r="V1532" s="101">
        <v>99.9</v>
      </c>
      <c r="W1532" s="102">
        <f t="normal">AVERAGE(V1532:V1534)*10</f>
        <v>999</v>
      </c>
      <c r="X1532" s="101">
        <f t="normal">((LARGE(V1532:V1534,1))-(SMALL(V1532:V1534,1)))/(((LARGE(V1532:V1534,1))+(SMALL(V1532:V1534,1)))/2)*100</f>
        <v>0</v>
      </c>
      <c r="Y1532" s="101">
        <v>0.01</v>
      </c>
      <c r="Z1532" s="94" t="s">
        <v>34</v>
      </c>
      <c r="AA1532" s="111" t="str">
        <f t="normal">IF(Z1532="-","-",AVERAGE(Z1532:Z1534))</f>
        <v>-</v>
      </c>
      <c r="AB1532" s="102" t="s">
        <v>34</v>
      </c>
      <c r="AC1532" s="112" t="str">
        <f t="shared" ref="AC1532" si="554">IF(AB1532="-","-",AVERAGE(AB1532:AB1534))</f>
        <v>-</v>
      </c>
      <c r="AD1532" s="113"/>
      <c r="AE1532" s="94">
        <v>542.011930999026</v>
      </c>
      <c r="AF1532" s="94">
        <v>433.763165122669</v>
      </c>
      <c r="AG1532" s="134">
        <v>1</v>
      </c>
    </row>
    <row r="1533" spans="1:33" s="44" customFormat="1" customHeight="0">
      <c r="A1533" s="60"/>
      <c r="B1533" s="61" t="s">
        <v>793</v>
      </c>
      <c r="C1533" s="62"/>
      <c r="D1533" s="63"/>
      <c r="E1533" s="63"/>
      <c r="F1533" s="63"/>
      <c r="G1533" s="63"/>
      <c r="H1533" s="63"/>
      <c r="I1533" s="63"/>
      <c r="J1533" s="94">
        <f t="normal">IF(AE1533="-","-",(AE1533/AG1532)*$AI$1)</f>
        <v>622.537694671692</v>
      </c>
      <c r="K1533" s="94">
        <f t="normal">MIN(J1532:J1534)</f>
        <v>585.372885478948</v>
      </c>
      <c r="L1533" s="61"/>
      <c r="M1533" s="94"/>
      <c r="N1533" s="94">
        <f t="normal">IF(AF1533="-","-",(AF1533/AG1532)*$AI$1)</f>
        <v>516.713046638063</v>
      </c>
      <c r="O1533" s="94">
        <f t="normal">MIN(N1532:N1534)</f>
        <v>468.464218332483</v>
      </c>
      <c r="P1533" s="61"/>
      <c r="Q1533" s="94"/>
      <c r="R1533" s="61"/>
      <c r="S1533" s="101">
        <v>99.91</v>
      </c>
      <c r="T1533" s="102"/>
      <c r="U1533" s="101"/>
      <c r="V1533" s="101">
        <v>99.9</v>
      </c>
      <c r="W1533" s="102"/>
      <c r="X1533" s="101"/>
      <c r="Y1533" s="101">
        <v>0.01</v>
      </c>
      <c r="Z1533" s="94" t="s">
        <v>34</v>
      </c>
      <c r="AA1533" s="111"/>
      <c r="AB1533" s="102" t="s">
        <v>34</v>
      </c>
      <c r="AC1533" s="112"/>
      <c r="AD1533" s="113"/>
      <c r="AE1533" s="94">
        <v>576.423791362678</v>
      </c>
      <c r="AF1533" s="94">
        <v>478.438006146355</v>
      </c>
      <c r="AG1533" s="134"/>
    </row>
    <row r="1534" spans="1:33" s="44" customFormat="1" customHeight="0">
      <c r="A1534" s="60"/>
      <c r="B1534" s="61" t="s">
        <v>793</v>
      </c>
      <c r="C1534" s="62"/>
      <c r="D1534" s="63"/>
      <c r="E1534" s="63"/>
      <c r="F1534" s="63"/>
      <c r="G1534" s="63"/>
      <c r="H1534" s="63"/>
      <c r="I1534" s="63"/>
      <c r="J1534" s="94">
        <f t="normal">IF(AE1534="-","-",(AE1534/AG1532)*$AI$1)</f>
        <v>636.911748298975</v>
      </c>
      <c r="K1534" s="94"/>
      <c r="L1534" s="61"/>
      <c r="M1534" s="94"/>
      <c r="N1534" s="94">
        <f t="normal">IF(AF1534="-","-",(AF1534/AG1532)*$AI$1)</f>
        <v>495.718256909134</v>
      </c>
      <c r="O1534" s="94"/>
      <c r="P1534" s="61"/>
      <c r="Q1534" s="94"/>
      <c r="R1534" s="61"/>
      <c r="S1534" s="101">
        <v>99.91</v>
      </c>
      <c r="T1534" s="102"/>
      <c r="U1534" s="101"/>
      <c r="V1534" s="101">
        <v>99.9</v>
      </c>
      <c r="W1534" s="102"/>
      <c r="X1534" s="101"/>
      <c r="Y1534" s="101">
        <v>0.01</v>
      </c>
      <c r="Z1534" s="94" t="s">
        <v>34</v>
      </c>
      <c r="AA1534" s="111"/>
      <c r="AB1534" s="102" t="s">
        <v>34</v>
      </c>
      <c r="AC1534" s="112"/>
      <c r="AD1534" s="113"/>
      <c r="AE1534" s="94">
        <v>589.733100276829</v>
      </c>
      <c r="AF1534" s="94">
        <v>458.998386026976</v>
      </c>
      <c r="AG1534" s="134"/>
    </row>
    <row r="1535" spans="1:33" ht="15" customHeight="1">
      <c r="A1535" s="85">
        <v>42261</v>
      </c>
      <c r="B1535" s="74">
        <v>452</v>
      </c>
      <c r="C1535" s="86" t="s">
        <v>563</v>
      </c>
      <c r="D1535" s="87" t="s">
        <v>41</v>
      </c>
      <c r="E1535" s="87" t="s">
        <v>80</v>
      </c>
      <c r="F1535" s="9" t="s">
        <v>80</v>
      </c>
      <c r="G1535" s="87" t="s">
        <v>81</v>
      </c>
      <c r="H1535" s="87" t="s">
        <v>34</v>
      </c>
      <c r="I1535" s="9" t="s">
        <v>34</v>
      </c>
      <c r="J1535" s="98">
        <f t="normal">IF(AE1535="-","-",(AE1535/AG1535)*$AI$1)</f>
        <v>454.005486379741</v>
      </c>
      <c r="K1535" s="98">
        <f t="normal">MAX(J1535:J1537)</f>
        <v>465.537363266361</v>
      </c>
      <c r="L1535" s="74">
        <f t="normal">IF(A1535=0,"",(K1535-K1536)/K1536)</f>
        <v>0.0371928334016656</v>
      </c>
      <c r="M1535" s="98">
        <f t="normal">IF(J1535="-","-",AVERAGE(J1535:J1537))</f>
        <v>456.128815914989</v>
      </c>
      <c r="N1535" s="98">
        <f t="normal">IF(AF1535="-","-",(AF1535/AG1535)*$AI$1)</f>
        <v>374.912846012077</v>
      </c>
      <c r="O1535" s="98">
        <f t="normal">MAX(N1535:N1537)</f>
        <v>384.439673786614</v>
      </c>
      <c r="P1535" s="74">
        <f t="normal">IF(A1535=0,"",(O1535-O1536)/O1536)</f>
        <v>0.0649880362205851</v>
      </c>
      <c r="Q1535" s="98">
        <f t="normal">IF(N1535="-","-",AVERAGE(N1535:N1537))</f>
        <v>373.444264807699</v>
      </c>
      <c r="R1535" s="74">
        <f t="normal">IF(Q1535="-","-",Q1535/M1535)</f>
        <v>0.818725438467583</v>
      </c>
      <c r="S1535" s="105">
        <v>3.98680384701408</v>
      </c>
      <c r="T1535" s="106">
        <f t="normal">AVERAGE(S1535:S1537)*10</f>
        <v>40.6942126391096</v>
      </c>
      <c r="U1535" s="105">
        <f t="normal">((LARGE(S1535:S1537,1))-(SMALL(S1535:S1537,1)))/(((LARGE(S1535:S1537,1))+(SMALL(S1535:S1537,1)))/2)*100</f>
        <v>4.35189898606469</v>
      </c>
      <c r="V1535" s="105">
        <f t="shared" ref="V1535:V1567" si="555">100-Y1535</f>
        <v>68.648901355774</v>
      </c>
      <c r="W1535" s="106">
        <f t="normal">AVERAGE(V1535:V1537)*10</f>
        <v>691.767045196917</v>
      </c>
      <c r="X1535" s="105">
        <f t="normal">((LARGE(V1535:V1537,1))-(SMALL(V1535:V1537,1)))/(((LARGE(V1535:V1537,1))+(SMALL(V1535:V1537,1)))/2)*100</f>
        <v>1.73170610277233</v>
      </c>
      <c r="Y1535" s="105">
        <v>31.351098644226</v>
      </c>
      <c r="Z1535" s="98">
        <v>62670</v>
      </c>
      <c r="AA1535" s="115">
        <f t="normal">IF(Z1535="-","-",AVERAGE(Z1535:Z1537))</f>
        <v>61956.6666666667</v>
      </c>
      <c r="AB1535" s="106">
        <v>8.033</v>
      </c>
      <c r="AC1535" s="116">
        <f t="shared" ref="AC1535" si="556">IF(AB1535="-","-",AVERAGE(AB1535:AB1537))</f>
        <v>8.03266666666667</v>
      </c>
      <c r="AE1535" s="114">
        <v>420.375450351612</v>
      </c>
      <c r="AF1535" s="114">
        <v>347.141524085256</v>
      </c>
      <c r="AG1535" s="139">
        <v>1</v>
      </c>
    </row>
    <row r="1536" spans="1:33" ht="15" customHeight="1">
      <c r="A1536" s="88"/>
      <c r="B1536" s="74">
        <v>452</v>
      </c>
      <c r="C1536" s="89"/>
      <c r="D1536" s="15"/>
      <c r="E1536" s="15"/>
      <c r="F1536" s="9"/>
      <c r="G1536" s="15"/>
      <c r="H1536" s="15"/>
      <c r="I1536" s="9"/>
      <c r="J1536" s="98">
        <f t="normal">IF(AE1536="-","-",(AE1536/AG1535)*$AI$1)</f>
        <v>448.843598098865</v>
      </c>
      <c r="K1536" s="98">
        <f t="normal">MIN(J1535:J1537)</f>
        <v>448.843598098865</v>
      </c>
      <c r="L1536" s="74"/>
      <c r="M1536" s="98"/>
      <c r="N1536" s="98">
        <f t="normal">IF(AF1536="-","-",(AF1536/AG1535)*$AI$1)</f>
        <v>360.980274624406</v>
      </c>
      <c r="O1536" s="98">
        <f t="normal">MIN(N1535:N1537)</f>
        <v>360.980274624406</v>
      </c>
      <c r="P1536" s="74"/>
      <c r="Q1536" s="98"/>
      <c r="R1536" s="74"/>
      <c r="S1536" s="105">
        <v>4.05729513657561</v>
      </c>
      <c r="T1536" s="106"/>
      <c r="U1536" s="105"/>
      <c r="V1536" s="105">
        <f t="shared" si="555"/>
        <v>69.0331304935768</v>
      </c>
      <c r="W1536" s="106"/>
      <c r="X1536" s="105"/>
      <c r="Y1536" s="105">
        <v>30.9668695064232</v>
      </c>
      <c r="Z1536" s="98">
        <v>61880</v>
      </c>
      <c r="AA1536" s="115"/>
      <c r="AB1536" s="106">
        <v>8.025</v>
      </c>
      <c r="AC1536" s="116"/>
      <c r="AE1536" s="114">
        <v>415.595924165616</v>
      </c>
      <c r="AF1536" s="114">
        <v>334.240995022598</v>
      </c>
      <c r="AG1536" s="140"/>
    </row>
    <row r="1537" spans="1:33" ht="15" customHeight="1">
      <c r="A1537" s="90"/>
      <c r="B1537" s="74">
        <v>452</v>
      </c>
      <c r="C1537" s="91"/>
      <c r="D1537" s="18"/>
      <c r="E1537" s="18"/>
      <c r="F1537" s="9"/>
      <c r="G1537" s="18"/>
      <c r="H1537" s="18"/>
      <c r="I1537" s="9"/>
      <c r="J1537" s="98">
        <f t="normal">IF(AE1537="-","-",(AE1537/AG1535)*$AI$1)</f>
        <v>465.537363266361</v>
      </c>
      <c r="K1537" s="98"/>
      <c r="L1537" s="74"/>
      <c r="M1537" s="98"/>
      <c r="N1537" s="98">
        <f t="normal">IF(AF1537="-","-",(AF1537/AG1535)*$AI$1)</f>
        <v>384.439673786614</v>
      </c>
      <c r="O1537" s="98"/>
      <c r="P1537" s="74"/>
      <c r="Q1537" s="98"/>
      <c r="R1537" s="74"/>
      <c r="S1537" s="105">
        <v>4.1641648081432</v>
      </c>
      <c r="T1537" s="106"/>
      <c r="U1537" s="105"/>
      <c r="V1537" s="105">
        <f t="shared" si="555"/>
        <v>69.8480817097244</v>
      </c>
      <c r="W1537" s="106"/>
      <c r="X1537" s="105"/>
      <c r="Y1537" s="105">
        <v>30.1519182902756</v>
      </c>
      <c r="Z1537" s="98">
        <v>61320</v>
      </c>
      <c r="AA1537" s="115"/>
      <c r="AB1537" s="106">
        <v>8.04</v>
      </c>
      <c r="AC1537" s="116"/>
      <c r="AE1537" s="114">
        <v>431.053114135519</v>
      </c>
      <c r="AF1537" s="114">
        <v>355.962660913531</v>
      </c>
      <c r="AG1537" s="141"/>
    </row>
    <row r="1538" spans="1:33" ht="15" customHeight="1">
      <c r="A1538" s="85">
        <v>42261</v>
      </c>
      <c r="B1538" s="74">
        <v>453</v>
      </c>
      <c r="C1538" s="86" t="s">
        <v>563</v>
      </c>
      <c r="D1538" s="87" t="s">
        <v>41</v>
      </c>
      <c r="E1538" s="87" t="s">
        <v>80</v>
      </c>
      <c r="F1538" s="9" t="s">
        <v>648</v>
      </c>
      <c r="G1538" s="87" t="s">
        <v>81</v>
      </c>
      <c r="H1538" s="87" t="s">
        <v>34</v>
      </c>
      <c r="I1538" s="87" t="s">
        <v>34</v>
      </c>
      <c r="J1538" s="98">
        <f t="normal">IF(AE1538="-","-",(AE1538/AG1538)*$AI$1)</f>
        <v>529.068416160677</v>
      </c>
      <c r="K1538" s="98">
        <f t="normal">MAX(J1538:J1540)</f>
        <v>555.1191039027</v>
      </c>
      <c r="L1538" s="74">
        <f t="normal">IF(A1538=0,"",(K1538-K1539)/K1539)</f>
        <v>0.10622417655445</v>
      </c>
      <c r="M1538" s="98">
        <f t="normal">IF(J1538="-","-",AVERAGE(J1538:J1540))</f>
        <v>528.667271275903</v>
      </c>
      <c r="N1538" s="98">
        <f t="normal">IF(AF1538="-","-",(AF1538/AG1538)*$AI$1)</f>
        <v>430.247562964856</v>
      </c>
      <c r="O1538" s="98">
        <f t="normal">MAX(N1538:N1540)</f>
        <v>453.152211632143</v>
      </c>
      <c r="P1538" s="74">
        <f t="normal">IF(A1538=0,"",(O1538-O1539)/O1539)</f>
        <v>0.142199400284454</v>
      </c>
      <c r="Q1538" s="98">
        <v>426.712097153415</v>
      </c>
      <c r="R1538" s="74">
        <f t="normal">IF(Q1538="-","-",Q1538/M1538)</f>
        <v>0.807146801661419</v>
      </c>
      <c r="S1538" s="105">
        <v>23.1246483571554</v>
      </c>
      <c r="T1538" s="106">
        <f t="normal">AVERAGE(S1538:S1540)*10</f>
        <v>239.553414690837</v>
      </c>
      <c r="U1538" s="105">
        <f t="normal">((LARGE(S1538:S1540,1))-(SMALL(S1538:S1540,1)))/(((LARGE(S1538:S1540,1))+(SMALL(S1538:S1540,1)))/2)*100</f>
        <v>5.92589777515348</v>
      </c>
      <c r="V1538" s="105">
        <f t="shared" si="555"/>
        <v>87.9266103835671</v>
      </c>
      <c r="W1538" s="106">
        <f t="normal">AVERAGE(V1538:V1540)*10</f>
        <v>884.039029017502</v>
      </c>
      <c r="X1538" s="105">
        <f t="normal">((LARGE(V1538:V1540,1))-(SMALL(V1538:V1540,1)))/(((LARGE(V1538:V1540,1))+(SMALL(V1538:V1540,1)))/2)*100</f>
        <v>1.48294100028567</v>
      </c>
      <c r="Y1538" s="105">
        <v>12.0733896164329</v>
      </c>
      <c r="Z1538" s="98" t="s">
        <v>34</v>
      </c>
      <c r="AA1538" s="123" t="str">
        <f t="normal">IF(Z1538="-","-",AVERAGE(Z1538:Z1540))</f>
        <v>-</v>
      </c>
      <c r="AB1538" s="106" t="s">
        <v>34</v>
      </c>
      <c r="AC1538" s="124" t="str">
        <f t="shared" ref="AC1538" si="557">IF(AB1538="-","-",AVERAGE(AB1538:AB1540))</f>
        <v>-</v>
      </c>
      <c r="AE1538" s="114">
        <v>489.878163111738</v>
      </c>
      <c r="AF1538" s="114">
        <v>398.377373115607</v>
      </c>
      <c r="AG1538" s="139">
        <v>1</v>
      </c>
    </row>
    <row r="1539" spans="1:33">
      <c r="A1539" s="88"/>
      <c r="B1539" s="74">
        <v>453</v>
      </c>
      <c r="C1539" s="89"/>
      <c r="D1539" s="15"/>
      <c r="E1539" s="15"/>
      <c r="F1539" s="9"/>
      <c r="G1539" s="15"/>
      <c r="H1539" s="15"/>
      <c r="I1539" s="15"/>
      <c r="J1539" s="98">
        <f t="normal">IF(AE1539="-","-",(AE1539/AG1538)*$AI$1)</f>
        <v>555.1191039027</v>
      </c>
      <c r="K1539" s="98">
        <f t="normal">MIN(J1538:J1540)</f>
        <v>501.814293764331</v>
      </c>
      <c r="L1539" s="74"/>
      <c r="M1539" s="98"/>
      <c r="N1539" s="98">
        <f t="normal">IF(AF1539="-","-",(AF1539/AG1538)*$AI$1)</f>
        <v>453.152211632143</v>
      </c>
      <c r="O1539" s="98">
        <f t="normal">MIN(N1538:N1540)</f>
        <v>396.736516863246</v>
      </c>
      <c r="P1539" s="74"/>
      <c r="Q1539" s="98"/>
      <c r="R1539" s="74"/>
      <c r="S1539" s="105">
        <v>24.5368337098627</v>
      </c>
      <c r="T1539" s="106"/>
      <c r="U1539" s="105"/>
      <c r="V1539" s="105">
        <f t="shared" si="555"/>
        <v>88.0448479294347</v>
      </c>
      <c r="W1539" s="106"/>
      <c r="X1539" s="105"/>
      <c r="Y1539" s="105">
        <v>11.9551520705653</v>
      </c>
      <c r="Z1539" s="98" t="s">
        <v>34</v>
      </c>
      <c r="AA1539" s="125"/>
      <c r="AB1539" s="106" t="s">
        <v>34</v>
      </c>
      <c r="AC1539" s="126"/>
      <c r="AE1539" s="114">
        <v>513.999170280278</v>
      </c>
      <c r="AF1539" s="114">
        <v>419.585381140873</v>
      </c>
      <c r="AG1539" s="140"/>
    </row>
    <row r="1540" spans="1:33">
      <c r="A1540" s="90"/>
      <c r="B1540" s="74">
        <v>453</v>
      </c>
      <c r="C1540" s="91"/>
      <c r="D1540" s="18"/>
      <c r="E1540" s="18"/>
      <c r="F1540" s="9"/>
      <c r="G1540" s="18"/>
      <c r="H1540" s="18"/>
      <c r="I1540" s="18"/>
      <c r="J1540" s="98">
        <f t="normal">IF(AE1540="-","-",(AE1540/AG1538)*$AI$1)</f>
        <v>501.814293764331</v>
      </c>
      <c r="K1540" s="98"/>
      <c r="L1540" s="74"/>
      <c r="M1540" s="98"/>
      <c r="N1540" s="98">
        <f t="normal">IF(AF1540="-","-",(AF1540/AG1538)*$AI$1)</f>
        <v>396.736516863246</v>
      </c>
      <c r="O1540" s="98"/>
      <c r="P1540" s="74"/>
      <c r="Q1540" s="98"/>
      <c r="R1540" s="74"/>
      <c r="S1540" s="105">
        <v>24.2045423402331</v>
      </c>
      <c r="T1540" s="106"/>
      <c r="U1540" s="105"/>
      <c r="V1540" s="105">
        <f t="shared" si="555"/>
        <v>89.2402503922489</v>
      </c>
      <c r="W1540" s="106"/>
      <c r="X1540" s="105"/>
      <c r="Y1540" s="105">
        <v>10.7597496077511</v>
      </c>
      <c r="Z1540" s="98" t="s">
        <v>34</v>
      </c>
      <c r="AA1540" s="127"/>
      <c r="AB1540" s="106" t="s">
        <v>34</v>
      </c>
      <c r="AC1540" s="128"/>
      <c r="AE1540" s="114">
        <v>464.642864596603</v>
      </c>
      <c r="AF1540" s="114">
        <v>367.348626725228</v>
      </c>
      <c r="AG1540" s="141"/>
    </row>
    <row r="1541" spans="1:33" ht="15" customHeight="1">
      <c r="A1541" s="85">
        <v>42261</v>
      </c>
      <c r="B1541" s="74">
        <v>454</v>
      </c>
      <c r="C1541" s="86" t="s">
        <v>563</v>
      </c>
      <c r="D1541" s="87" t="s">
        <v>41</v>
      </c>
      <c r="E1541" s="87" t="s">
        <v>80</v>
      </c>
      <c r="F1541" s="9" t="s">
        <v>80</v>
      </c>
      <c r="G1541" s="87" t="s">
        <v>81</v>
      </c>
      <c r="H1541" s="87" t="s">
        <v>34</v>
      </c>
      <c r="I1541" s="87" t="s">
        <v>34</v>
      </c>
      <c r="J1541" s="98">
        <f t="normal">IF(AE1541="-","-",(AE1541/AG1541)*$AI$1)</f>
        <v>583.66462665556</v>
      </c>
      <c r="K1541" s="98">
        <f t="normal">MAX(J1541:J1543)</f>
        <v>602.056323440397</v>
      </c>
      <c r="L1541" s="74">
        <f t="normal">IF(A1541=0,"",(K1541-K1542)/K1542)</f>
        <v>0.0315107271280472</v>
      </c>
      <c r="M1541" s="98">
        <f t="normal">IF(J1541="-","-",AVERAGE(J1541:J1543))</f>
        <v>590.144333100461</v>
      </c>
      <c r="N1541" s="98">
        <f t="normal">IF(AF1541="-","-",(AF1541/AG1541)*$AI$1)</f>
        <v>471.324131391112</v>
      </c>
      <c r="O1541" s="98">
        <f t="normal">MAX(N1541:N1543)</f>
        <v>481.548845328819</v>
      </c>
      <c r="P1541" s="74">
        <f t="normal">IF(A1541=0,"",(O1541-O1542)/O1542)</f>
        <v>0.0304008203823207</v>
      </c>
      <c r="Q1541" s="98">
        <f t="normal">IF(N1541="-","-",AVERAGE(N1541:N1543))</f>
        <v>473.404754510386</v>
      </c>
      <c r="R1541" s="74">
        <f t="normal">IF(Q1541="-","-",Q1541/M1541)</f>
        <v>0.802184699500958</v>
      </c>
      <c r="S1541" s="105">
        <v>5.53100462874302</v>
      </c>
      <c r="T1541" s="106">
        <f t="normal">AVERAGE(S1541:S1543)*10</f>
        <v>55.3577594316574</v>
      </c>
      <c r="U1541" s="105">
        <f t="normal">((LARGE(S1541:S1543,1))-(SMALL(S1541:S1543,1)))/(((LARGE(S1541:S1543,1))+(SMALL(S1541:S1543,1)))/2)*100</f>
        <v>2.03888921499819</v>
      </c>
      <c r="V1541" s="105">
        <f t="shared" si="555"/>
        <v>75.0375645129679</v>
      </c>
      <c r="W1541" s="106">
        <f t="normal">AVERAGE(V1541:V1543)*10</f>
        <v>746.082251007504</v>
      </c>
      <c r="X1541" s="105">
        <f t="normal">((LARGE(V1541:V1543,1))-(SMALL(V1541:V1543,1)))/(((LARGE(V1541:V1543,1))+(SMALL(V1541:V1543,1)))/2)*100</f>
        <v>1.6804387056718</v>
      </c>
      <c r="Y1541" s="105">
        <v>24.9624354870321</v>
      </c>
      <c r="Z1541" s="98">
        <v>93810</v>
      </c>
      <c r="AA1541" s="123">
        <f t="normal">IF(Z1541="-","-",AVERAGE(Z1541:Z1543))</f>
        <v>93570</v>
      </c>
      <c r="AB1541" s="106">
        <v>7.338</v>
      </c>
      <c r="AC1541" s="124">
        <f t="shared" ref="AC1541" si="558">IF(AB1541="-","-",AVERAGE(AB1541:AB1543))</f>
        <v>7.33066666666667</v>
      </c>
      <c r="AE1541" s="114">
        <v>540.430209866259</v>
      </c>
      <c r="AF1541" s="114">
        <v>436.411232769548</v>
      </c>
      <c r="AG1541" s="139">
        <v>1</v>
      </c>
    </row>
    <row r="1542" spans="1:33">
      <c r="A1542" s="88"/>
      <c r="B1542" s="74">
        <v>454</v>
      </c>
      <c r="C1542" s="89"/>
      <c r="D1542" s="15"/>
      <c r="E1542" s="15"/>
      <c r="F1542" s="9"/>
      <c r="G1542" s="15"/>
      <c r="H1542" s="15"/>
      <c r="I1542" s="15"/>
      <c r="J1542" s="98">
        <f t="normal">IF(AE1542="-","-",(AE1542/AG1541)*$AI$1)</f>
        <v>584.712049205425</v>
      </c>
      <c r="K1542" s="98">
        <f t="normal">MIN(J1541:J1543)</f>
        <v>583.66462665556</v>
      </c>
      <c r="L1542" s="74"/>
      <c r="M1542" s="98"/>
      <c r="N1542" s="98">
        <f t="normal">IF(AF1542="-","-",(AF1542/AG1541)*$AI$1)</f>
        <v>467.341286811228</v>
      </c>
      <c r="O1542" s="98">
        <f t="normal">MIN(N1541:N1543)</f>
        <v>467.341286811228</v>
      </c>
      <c r="P1542" s="74"/>
      <c r="Q1542" s="98"/>
      <c r="R1542" s="74"/>
      <c r="S1542" s="105">
        <v>5.48170311058747</v>
      </c>
      <c r="T1542" s="106"/>
      <c r="U1542" s="105"/>
      <c r="V1542" s="105">
        <f t="shared" si="555"/>
        <v>75</v>
      </c>
      <c r="W1542" s="106"/>
      <c r="X1542" s="105"/>
      <c r="Y1542" s="105">
        <v>25</v>
      </c>
      <c r="Z1542" s="98">
        <v>93480</v>
      </c>
      <c r="AA1542" s="125"/>
      <c r="AB1542" s="106">
        <v>7.332</v>
      </c>
      <c r="AC1542" s="126"/>
      <c r="AE1542" s="114">
        <v>541.400045560579</v>
      </c>
      <c r="AF1542" s="114">
        <v>432.7234137141</v>
      </c>
      <c r="AG1542" s="140"/>
    </row>
    <row r="1543" spans="1:33">
      <c r="A1543" s="90"/>
      <c r="B1543" s="74">
        <v>454</v>
      </c>
      <c r="C1543" s="91"/>
      <c r="D1543" s="18"/>
      <c r="E1543" s="18"/>
      <c r="F1543" s="9"/>
      <c r="G1543" s="18"/>
      <c r="H1543" s="18"/>
      <c r="I1543" s="18"/>
      <c r="J1543" s="98">
        <f t="normal">IF(AE1543="-","-",(AE1543/AG1541)*$AI$1)</f>
        <v>602.056323440397</v>
      </c>
      <c r="K1543" s="98"/>
      <c r="L1543" s="74"/>
      <c r="M1543" s="98"/>
      <c r="N1543" s="98">
        <f t="normal">IF(AF1543="-","-",(AF1543/AG1541)*$AI$1)</f>
        <v>481.548845328819</v>
      </c>
      <c r="O1543" s="98"/>
      <c r="P1543" s="74"/>
      <c r="Q1543" s="98"/>
      <c r="R1543" s="74"/>
      <c r="S1543" s="105">
        <v>5.59462009016673</v>
      </c>
      <c r="T1543" s="106"/>
      <c r="U1543" s="105"/>
      <c r="V1543" s="105">
        <f t="shared" si="555"/>
        <v>73.7871107892832</v>
      </c>
      <c r="W1543" s="106"/>
      <c r="X1543" s="105"/>
      <c r="Y1543" s="105">
        <v>26.2128892107168</v>
      </c>
      <c r="Z1543" s="98">
        <v>93420</v>
      </c>
      <c r="AA1543" s="127"/>
      <c r="AB1543" s="106">
        <v>7.322</v>
      </c>
      <c r="AC1543" s="128"/>
      <c r="AE1543" s="114">
        <v>557.459558741108</v>
      </c>
      <c r="AF1543" s="114">
        <v>445.878560489647</v>
      </c>
      <c r="AG1543" s="141"/>
    </row>
    <row r="1544" spans="1:33" ht="15" customHeight="1">
      <c r="A1544" s="85">
        <v>42261</v>
      </c>
      <c r="B1544" s="74">
        <v>455</v>
      </c>
      <c r="C1544" s="86" t="s">
        <v>563</v>
      </c>
      <c r="D1544" s="87" t="s">
        <v>41</v>
      </c>
      <c r="E1544" s="87" t="s">
        <v>80</v>
      </c>
      <c r="F1544" s="9" t="s">
        <v>80</v>
      </c>
      <c r="G1544" s="87" t="s">
        <v>81</v>
      </c>
      <c r="H1544" s="87" t="s">
        <v>34</v>
      </c>
      <c r="I1544" s="87" t="s">
        <v>34</v>
      </c>
      <c r="J1544" s="98">
        <f t="normal">IF(AE1544="-","-",(AE1544/AG1544)*$AI$1)</f>
        <v>586.126195195524</v>
      </c>
      <c r="K1544" s="98">
        <f t="normal">MAX(J1544:J1546)</f>
        <v>586.126195195524</v>
      </c>
      <c r="L1544" s="74">
        <f t="normal">IF(A1544=0,"",(K1544-K1545)/K1545)</f>
        <v>0.0546238882371185</v>
      </c>
      <c r="M1544" s="98">
        <f t="normal">IF(J1544="-","-",AVERAGE(J1544:J1546))</f>
        <v>566.517721435387</v>
      </c>
      <c r="N1544" s="98">
        <f t="normal">IF(AF1544="-","-",(AF1544/AG1544)*$AI$1)</f>
        <v>473.390121355169</v>
      </c>
      <c r="O1544" s="98">
        <f t="normal">MAX(N1544:N1546)</f>
        <v>473.390121355169</v>
      </c>
      <c r="P1544" s="74">
        <f t="normal">IF(A1544=0,"",(O1544-O1545)/O1545)</f>
        <v>0.0539586119845578</v>
      </c>
      <c r="Q1544" s="98">
        <f t="normal">IF(N1544="-","-",AVERAGE(N1544:N1546))</f>
        <v>459.285779312951</v>
      </c>
      <c r="R1544" s="74">
        <f t="normal">IF(Q1544="-","-",Q1544/M1544)</f>
        <v>0.810717409067554</v>
      </c>
      <c r="S1544" s="105">
        <v>6.93300846893288</v>
      </c>
      <c r="T1544" s="106">
        <f t="normal">AVERAGE(S1544:S1546)*10</f>
        <v>72.0848639309292</v>
      </c>
      <c r="U1544" s="105">
        <f t="normal">((LARGE(S1544:S1546,1))-(SMALL(S1544:S1546,1)))/(((LARGE(S1544:S1546,1))+(SMALL(S1544:S1546,1)))/2)*100</f>
        <v>10.9829417013413</v>
      </c>
      <c r="V1544" s="105">
        <f t="shared" si="555"/>
        <v>77.7897056330864</v>
      </c>
      <c r="W1544" s="106">
        <f t="normal">AVERAGE(V1544:V1546)*10</f>
        <v>776.041100636155</v>
      </c>
      <c r="X1544" s="105">
        <f t="normal">((LARGE(V1544:V1546,1))-(SMALL(V1544:V1546,1)))/(((LARGE(V1544:V1546,1))+(SMALL(V1544:V1546,1)))/2)*100</f>
        <v>0.370956771384183</v>
      </c>
      <c r="Y1544" s="105">
        <v>22.2102943669136</v>
      </c>
      <c r="Z1544" s="98" t="s">
        <v>794</v>
      </c>
      <c r="AA1544" s="123" t="str">
        <f t="normal">Z1544</f>
        <v>&gt;90000</v>
      </c>
      <c r="AB1544" s="106">
        <v>7.134</v>
      </c>
      <c r="AC1544" s="124">
        <f t="shared" ref="AC1544" si="559">IF(AB1544="-","-",AVERAGE(AB1544:AB1546))</f>
        <v>7.16166666666667</v>
      </c>
      <c r="AE1544" s="114">
        <v>542.709439995856</v>
      </c>
      <c r="AF1544" s="114">
        <v>438.324186439971</v>
      </c>
      <c r="AG1544" s="139">
        <v>1</v>
      </c>
    </row>
    <row r="1545" spans="1:33">
      <c r="A1545" s="88"/>
      <c r="B1545" s="74">
        <v>455</v>
      </c>
      <c r="C1545" s="89"/>
      <c r="D1545" s="15"/>
      <c r="E1545" s="15"/>
      <c r="F1545" s="9"/>
      <c r="G1545" s="15"/>
      <c r="H1545" s="15"/>
      <c r="I1545" s="15"/>
      <c r="J1545" s="98">
        <f t="normal">IF(AE1545="-","-",(AE1545/AG1544)*$AI$1)</f>
        <v>555.767986798855</v>
      </c>
      <c r="K1545" s="98">
        <f t="normal">MIN(J1544:J1546)</f>
        <v>555.767986798855</v>
      </c>
      <c r="L1545" s="74"/>
      <c r="M1545" s="98"/>
      <c r="N1545" s="98">
        <f t="normal">IF(AF1545="-","-",(AF1545/AG1544)*$AI$1)</f>
        <v>449.154374728051</v>
      </c>
      <c r="O1545" s="98">
        <f t="normal">MIN(N1544:N1546)</f>
        <v>449.154374728051</v>
      </c>
      <c r="P1545" s="74"/>
      <c r="Q1545" s="98"/>
      <c r="R1545" s="74"/>
      <c r="S1545" s="105">
        <v>6.9537495857916</v>
      </c>
      <c r="T1545" s="106"/>
      <c r="U1545" s="105"/>
      <c r="V1545" s="105">
        <f t="shared" si="555"/>
        <v>77.5209508681604</v>
      </c>
      <c r="W1545" s="106"/>
      <c r="X1545" s="105"/>
      <c r="Y1545" s="105">
        <v>22.4790491318396</v>
      </c>
      <c r="Z1545" s="98" t="s">
        <v>794</v>
      </c>
      <c r="AA1545" s="125"/>
      <c r="AB1545" s="106">
        <v>7.158</v>
      </c>
      <c r="AC1545" s="126"/>
      <c r="AE1545" s="114">
        <v>514.599987776718</v>
      </c>
      <c r="AF1545" s="114">
        <v>415.883680303751</v>
      </c>
      <c r="AG1545" s="140"/>
    </row>
    <row r="1546" spans="1:33">
      <c r="A1546" s="90"/>
      <c r="B1546" s="74">
        <v>455</v>
      </c>
      <c r="C1546" s="91"/>
      <c r="D1546" s="18"/>
      <c r="E1546" s="18"/>
      <c r="F1546" s="9"/>
      <c r="G1546" s="18"/>
      <c r="H1546" s="18"/>
      <c r="I1546" s="18"/>
      <c r="J1546" s="98">
        <f t="normal">IF(AE1546="-","-",(AE1546/AG1544)*$AI$1)</f>
        <v>557.658982311781</v>
      </c>
      <c r="K1546" s="98"/>
      <c r="L1546" s="74"/>
      <c r="M1546" s="98"/>
      <c r="N1546" s="98">
        <f t="normal">IF(AF1546="-","-",(AF1546/AG1544)*$AI$1)</f>
        <v>455.312841855633</v>
      </c>
      <c r="O1546" s="98"/>
      <c r="P1546" s="74"/>
      <c r="Q1546" s="98"/>
      <c r="R1546" s="74"/>
      <c r="S1546" s="105">
        <v>7.73870112455428</v>
      </c>
      <c r="T1546" s="106"/>
      <c r="U1546" s="105"/>
      <c r="V1546" s="105">
        <f t="shared" si="555"/>
        <v>77.5016736895997</v>
      </c>
      <c r="W1546" s="106"/>
      <c r="X1546" s="105"/>
      <c r="Y1546" s="105">
        <v>22.4983263104003</v>
      </c>
      <c r="Z1546" s="98" t="s">
        <v>794</v>
      </c>
      <c r="AA1546" s="127"/>
      <c r="AB1546" s="106">
        <v>7.193</v>
      </c>
      <c r="AC1546" s="128"/>
      <c r="AE1546" s="114">
        <v>516.350909547945</v>
      </c>
      <c r="AF1546" s="114">
        <v>421.585964681142</v>
      </c>
      <c r="AG1546" s="141"/>
    </row>
    <row r="1547" spans="1:33" ht="15" customHeight="1">
      <c r="A1547" s="85">
        <v>42261</v>
      </c>
      <c r="B1547" s="74">
        <v>456</v>
      </c>
      <c r="C1547" s="86" t="s">
        <v>563</v>
      </c>
      <c r="D1547" s="87" t="s">
        <v>41</v>
      </c>
      <c r="E1547" s="87" t="s">
        <v>80</v>
      </c>
      <c r="F1547" s="9" t="s">
        <v>80</v>
      </c>
      <c r="G1547" s="87" t="s">
        <v>81</v>
      </c>
      <c r="H1547" s="87" t="s">
        <v>34</v>
      </c>
      <c r="I1547" s="87" t="s">
        <v>34</v>
      </c>
      <c r="J1547" s="98">
        <f t="normal">IF(AE1547="-","-",(AE1547/AG1547)*$AI$1)</f>
        <v>449.884559207334</v>
      </c>
      <c r="K1547" s="98">
        <f t="normal">MAX(J1547:J1549)</f>
        <v>502.357828446072</v>
      </c>
      <c r="L1547" s="74">
        <f t="normal">IF(A1547=0,"",(K1547-K1548)/K1548)</f>
        <v>0.116637186506673</v>
      </c>
      <c r="M1547" s="98">
        <f t="normal">IF(J1547="-","-",AVERAGE(J1547:J1549))</f>
        <v>483.531158260481</v>
      </c>
      <c r="N1547" s="98">
        <f t="normal">IF(AF1547="-","-",(AF1547/AG1547)*$AI$1)</f>
        <v>354.741649245011</v>
      </c>
      <c r="O1547" s="98">
        <f t="normal">MAX(N1547:N1549)</f>
        <v>402.705074911911</v>
      </c>
      <c r="P1547" s="74">
        <f t="normal">IF(A1547=0,"",(O1547-O1548)/O1548)</f>
        <v>0.135206637757308</v>
      </c>
      <c r="Q1547" s="98">
        <f t="normal">IF(N1547="-","-",AVERAGE(N1547:N1549))</f>
        <v>384.269184718113</v>
      </c>
      <c r="R1547" s="74">
        <f t="normal">IF(Q1547="-","-",Q1547/M1547)</f>
        <v>0.794714421508086</v>
      </c>
      <c r="S1547" s="105">
        <v>12.1910918267954</v>
      </c>
      <c r="T1547" s="106">
        <f t="normal">AVERAGE(S1547:S1549)*10</f>
        <v>104.357623090175</v>
      </c>
      <c r="U1547" s="105">
        <f t="normal">((LARGE(S1547:S1549,1))-(SMALL(S1547:S1549,1)))/(((LARGE(S1547:S1549,1))+(SMALL(S1547:S1549,1)))/2)*100</f>
        <v>25.0289232975859</v>
      </c>
      <c r="V1547" s="105">
        <f t="shared" si="555"/>
        <v>82.40771678022</v>
      </c>
      <c r="W1547" s="106">
        <f t="normal">AVERAGE(V1547:V1549)*10</f>
        <v>812.489602442079</v>
      </c>
      <c r="X1547" s="105">
        <f t="normal">((LARGE(V1547:V1549,1))-(SMALL(V1547:V1549,1)))/(((LARGE(V1547:V1549,1))+(SMALL(V1547:V1549,1)))/2)*100</f>
        <v>2.31564420658792</v>
      </c>
      <c r="Y1547" s="105">
        <v>17.59228321978</v>
      </c>
      <c r="Z1547" s="98" t="s">
        <v>794</v>
      </c>
      <c r="AA1547" s="123" t="str">
        <f t="normal">Z1547</f>
        <v>&gt;90000</v>
      </c>
      <c r="AB1547" s="106">
        <v>6.86</v>
      </c>
      <c r="AC1547" s="124">
        <f t="shared" ref="AC1547" si="560">IF(AB1547="-","-",AVERAGE(AB1547:AB1549))</f>
        <v>6.87033333333333</v>
      </c>
      <c r="AE1547" s="114">
        <v>416.559777043828</v>
      </c>
      <c r="AF1547" s="114">
        <v>328.464490041677</v>
      </c>
      <c r="AG1547" s="139">
        <v>1</v>
      </c>
    </row>
    <row r="1548" spans="1:33">
      <c r="A1548" s="88"/>
      <c r="B1548" s="74">
        <v>456</v>
      </c>
      <c r="C1548" s="89"/>
      <c r="D1548" s="15"/>
      <c r="E1548" s="15"/>
      <c r="F1548" s="9"/>
      <c r="G1548" s="15"/>
      <c r="H1548" s="15"/>
      <c r="I1548" s="15"/>
      <c r="J1548" s="98">
        <f t="normal">IF(AE1548="-","-",(AE1548/AG1547)*$AI$1)</f>
        <v>498.351087128037</v>
      </c>
      <c r="K1548" s="98">
        <f t="normal">MIN(J1547:J1549)</f>
        <v>449.884559207334</v>
      </c>
      <c r="L1548" s="74"/>
      <c r="M1548" s="98"/>
      <c r="N1548" s="98">
        <f t="normal">IF(AF1548="-","-",(AF1548/AG1547)*$AI$1)</f>
        <v>395.360829997416</v>
      </c>
      <c r="O1548" s="98">
        <f t="normal">MIN(N1547:N1549)</f>
        <v>354.741649245011</v>
      </c>
      <c r="P1548" s="74"/>
      <c r="Q1548" s="98"/>
      <c r="R1548" s="74"/>
      <c r="S1548" s="105">
        <v>9.47917464054842</v>
      </c>
      <c r="T1548" s="106"/>
      <c r="U1548" s="105"/>
      <c r="V1548" s="105">
        <f t="shared" si="555"/>
        <v>80.5212887416112</v>
      </c>
      <c r="W1548" s="106"/>
      <c r="X1548" s="105"/>
      <c r="Y1548" s="105">
        <v>19.4787112583888</v>
      </c>
      <c r="Z1548" s="98" t="s">
        <v>794</v>
      </c>
      <c r="AA1548" s="125"/>
      <c r="AB1548" s="106">
        <v>6.858</v>
      </c>
      <c r="AC1548" s="126"/>
      <c r="AE1548" s="114">
        <v>461.436191785219</v>
      </c>
      <c r="AF1548" s="114">
        <v>366.0748425902</v>
      </c>
      <c r="AG1548" s="140"/>
    </row>
    <row r="1549" spans="1:33">
      <c r="A1549" s="90"/>
      <c r="B1549" s="74">
        <v>456</v>
      </c>
      <c r="C1549" s="91"/>
      <c r="D1549" s="18"/>
      <c r="E1549" s="18"/>
      <c r="F1549" s="9"/>
      <c r="G1549" s="18"/>
      <c r="H1549" s="18"/>
      <c r="I1549" s="18"/>
      <c r="J1549" s="98">
        <f t="normal">IF(AE1549="-","-",(AE1549/AG1547)*$AI$1)</f>
        <v>502.357828446072</v>
      </c>
      <c r="K1549" s="98"/>
      <c r="L1549" s="74"/>
      <c r="M1549" s="98"/>
      <c r="N1549" s="98">
        <f t="normal">IF(AF1549="-","-",(AF1549/AG1547)*$AI$1)</f>
        <v>402.705074911911</v>
      </c>
      <c r="O1549" s="98"/>
      <c r="P1549" s="74"/>
      <c r="Q1549" s="98"/>
      <c r="R1549" s="74"/>
      <c r="S1549" s="105">
        <v>9.63702045970861</v>
      </c>
      <c r="T1549" s="106"/>
      <c r="U1549" s="105"/>
      <c r="V1549" s="105">
        <f t="shared" si="555"/>
        <v>80.8178752107926</v>
      </c>
      <c r="W1549" s="106"/>
      <c r="X1549" s="105"/>
      <c r="Y1549" s="105">
        <v>19.1821247892074</v>
      </c>
      <c r="Z1549" s="98" t="s">
        <v>794</v>
      </c>
      <c r="AA1549" s="127"/>
      <c r="AB1549" s="106">
        <v>6.893</v>
      </c>
      <c r="AC1549" s="128"/>
      <c r="AE1549" s="114">
        <v>465.146137450067</v>
      </c>
      <c r="AF1549" s="114">
        <v>372.875069362881</v>
      </c>
      <c r="AG1549" s="141"/>
    </row>
    <row r="1550" spans="1:33" ht="15" customHeight="1">
      <c r="A1550" s="85">
        <v>42261</v>
      </c>
      <c r="B1550" s="74">
        <v>457</v>
      </c>
      <c r="C1550" s="86" t="s">
        <v>563</v>
      </c>
      <c r="D1550" s="87" t="s">
        <v>41</v>
      </c>
      <c r="E1550" s="87" t="s">
        <v>80</v>
      </c>
      <c r="F1550" s="9" t="s">
        <v>80</v>
      </c>
      <c r="G1550" s="87" t="s">
        <v>81</v>
      </c>
      <c r="H1550" s="87" t="s">
        <v>34</v>
      </c>
      <c r="I1550" s="87" t="s">
        <v>34</v>
      </c>
      <c r="J1550" s="98">
        <f t="normal">IF(AE1550="-","-",(AE1550/AG1550)*$AI$1)</f>
        <v>623.938859033118</v>
      </c>
      <c r="K1550" s="98">
        <f t="normal">MAX(J1550:J1552)</f>
        <v>623.938859033118</v>
      </c>
      <c r="L1550" s="74">
        <f t="normal">IF(A1550=0,"",(K1550-K1551)/K1551)</f>
        <v>0.123506492416812</v>
      </c>
      <c r="M1550" s="98">
        <f t="normal">IF(J1550="-","-",AVERAGE(J1550:J1552))</f>
        <v>595.552622904485</v>
      </c>
      <c r="N1550" s="98">
        <f t="normal">IF(AF1550="-","-",(AF1550/AG1550)*$AI$1)</f>
        <v>504.772426696575</v>
      </c>
      <c r="O1550" s="98">
        <f t="normal">MAX(N1550:N1552)</f>
        <v>504.772426696575</v>
      </c>
      <c r="P1550" s="74">
        <f t="normal">IF(A1550=0,"",(O1550-O1551)/O1551)</f>
        <v>0.124652200339169</v>
      </c>
      <c r="Q1550" s="98">
        <f t="normal">IF(N1550="-","-",AVERAGE(N1550:N1552))</f>
        <v>480.956355672903</v>
      </c>
      <c r="R1550" s="74">
        <f t="normal">IF(Q1550="-","-",Q1550/M1550)</f>
        <v>0.807579947053713</v>
      </c>
      <c r="S1550" s="105">
        <v>8.22549845215927</v>
      </c>
      <c r="T1550" s="106">
        <f t="normal">AVERAGE(S1550:S1552)*10</f>
        <v>78.0106460126051</v>
      </c>
      <c r="U1550" s="105">
        <f t="normal">((LARGE(S1550:S1552,1))-(SMALL(S1550:S1552,1)))/(((LARGE(S1550:S1552,1))+(SMALL(S1550:S1552,1)))/2)*100</f>
        <v>8.603215141064</v>
      </c>
      <c r="V1550" s="105">
        <f t="shared" si="555"/>
        <v>79.6347031963469</v>
      </c>
      <c r="W1550" s="106">
        <f t="normal">AVERAGE(V1550:V1552)*10</f>
        <v>791.120280346712</v>
      </c>
      <c r="X1550" s="105">
        <f t="normal">((LARGE(V1550:V1552,1))-(SMALL(V1550:V1552,1)))/(((LARGE(V1550:V1552,1))+(SMALL(V1550:V1552,1)))/2)*100</f>
        <v>1.2060315686659</v>
      </c>
      <c r="Y1550" s="105">
        <v>20.3652968036531</v>
      </c>
      <c r="Z1550" s="98" t="s">
        <v>794</v>
      </c>
      <c r="AA1550" s="123" t="str">
        <f t="normal">Z1550</f>
        <v>&gt;90000</v>
      </c>
      <c r="AB1550" s="106">
        <v>6.884</v>
      </c>
      <c r="AC1550" s="124">
        <f t="shared" ref="AC1550" si="561">IF(AB1550="-","-",AVERAGE(AB1550:AB1552))</f>
        <v>6.91033333333333</v>
      </c>
      <c r="AE1550" s="114">
        <v>577.721165771405</v>
      </c>
      <c r="AF1550" s="114">
        <v>467.381876570903</v>
      </c>
      <c r="AG1550" s="139">
        <v>1</v>
      </c>
    </row>
    <row r="1551" spans="1:33">
      <c r="A1551" s="88"/>
      <c r="B1551" s="74">
        <v>457</v>
      </c>
      <c r="C1551" s="89"/>
      <c r="D1551" s="15"/>
      <c r="E1551" s="15"/>
      <c r="F1551" s="9"/>
      <c r="G1551" s="15"/>
      <c r="H1551" s="15"/>
      <c r="I1551" s="15"/>
      <c r="J1551" s="98">
        <f t="normal">IF(AE1551="-","-",(AE1551/AG1550)*$AI$1)</f>
        <v>607.369429375783</v>
      </c>
      <c r="K1551" s="98">
        <f t="normal">MIN(J1550:J1552)</f>
        <v>555.349580304553</v>
      </c>
      <c r="L1551" s="74"/>
      <c r="M1551" s="98"/>
      <c r="N1551" s="98">
        <f t="normal">IF(AF1551="-","-",(AF1551/AG1550)*$AI$1)</f>
        <v>489.271282096412</v>
      </c>
      <c r="O1551" s="98">
        <f t="normal">MIN(N1550:N1552)</f>
        <v>448.825358225723</v>
      </c>
      <c r="P1551" s="74"/>
      <c r="Q1551" s="98"/>
      <c r="R1551" s="74"/>
      <c r="S1551" s="105">
        <v>7.54702633198067</v>
      </c>
      <c r="T1551" s="106"/>
      <c r="U1551" s="105"/>
      <c r="V1551" s="105">
        <f t="shared" si="555"/>
        <v>78.6800403041129</v>
      </c>
      <c r="W1551" s="106"/>
      <c r="X1551" s="105"/>
      <c r="Y1551" s="105">
        <v>21.3199596958871</v>
      </c>
      <c r="Z1551" s="98" t="s">
        <v>794</v>
      </c>
      <c r="AA1551" s="125"/>
      <c r="AB1551" s="106">
        <v>6.918</v>
      </c>
      <c r="AC1551" s="126"/>
      <c r="AE1551" s="114">
        <v>562.379101273873</v>
      </c>
      <c r="AF1551" s="114">
        <v>453.028964904085</v>
      </c>
      <c r="AG1551" s="140"/>
    </row>
    <row r="1552" spans="1:33">
      <c r="A1552" s="90"/>
      <c r="B1552" s="74">
        <v>457</v>
      </c>
      <c r="C1552" s="91"/>
      <c r="D1552" s="18"/>
      <c r="E1552" s="18"/>
      <c r="F1552" s="9"/>
      <c r="G1552" s="18"/>
      <c r="H1552" s="18"/>
      <c r="I1552" s="18"/>
      <c r="J1552" s="98">
        <f t="normal">IF(AE1552="-","-",(AE1552/AG1550)*$AI$1)</f>
        <v>555.349580304553</v>
      </c>
      <c r="K1552" s="98"/>
      <c r="L1552" s="74"/>
      <c r="M1552" s="98"/>
      <c r="N1552" s="98">
        <f t="normal">IF(AF1552="-","-",(AF1552/AG1550)*$AI$1)</f>
        <v>448.825358225723</v>
      </c>
      <c r="O1552" s="98"/>
      <c r="P1552" s="74"/>
      <c r="Q1552" s="98"/>
      <c r="R1552" s="74"/>
      <c r="S1552" s="105">
        <v>7.63066901964158</v>
      </c>
      <c r="T1552" s="106"/>
      <c r="U1552" s="105"/>
      <c r="V1552" s="105">
        <f t="shared" si="555"/>
        <v>79.0213406035539</v>
      </c>
      <c r="W1552" s="106"/>
      <c r="X1552" s="105"/>
      <c r="Y1552" s="105">
        <v>20.9786593964461</v>
      </c>
      <c r="Z1552" s="98" t="s">
        <v>794</v>
      </c>
      <c r="AA1552" s="127"/>
      <c r="AB1552" s="106">
        <v>6.929</v>
      </c>
      <c r="AC1552" s="128"/>
      <c r="AE1552" s="114">
        <v>514.212574356068</v>
      </c>
      <c r="AF1552" s="114">
        <v>415.579035394188</v>
      </c>
      <c r="AG1552" s="141"/>
    </row>
    <row r="1553" spans="1:33" ht="15" customHeight="1">
      <c r="A1553" s="85">
        <v>42261</v>
      </c>
      <c r="B1553" s="74">
        <v>458</v>
      </c>
      <c r="C1553" s="86" t="s">
        <v>563</v>
      </c>
      <c r="D1553" s="87" t="s">
        <v>41</v>
      </c>
      <c r="E1553" s="87" t="s">
        <v>80</v>
      </c>
      <c r="F1553" s="9" t="s">
        <v>80</v>
      </c>
      <c r="G1553" s="87" t="s">
        <v>81</v>
      </c>
      <c r="H1553" s="87" t="s">
        <v>34</v>
      </c>
      <c r="I1553" s="87" t="s">
        <v>34</v>
      </c>
      <c r="J1553" s="98">
        <f t="normal">IF(AE1553="-","-",(AE1553/AG1553)*$AI$1)</f>
        <v>545.967003518449</v>
      </c>
      <c r="K1553" s="98">
        <f t="normal">MAX(J1553:J1555)</f>
        <v>552.121249539236</v>
      </c>
      <c r="L1553" s="74">
        <f t="normal">IF(A1553=0,"",(K1553-K1554)/K1554)</f>
        <v>0.0112721940724002</v>
      </c>
      <c r="M1553" s="98">
        <f t="normal">IF(J1553="-","-",AVERAGE(J1553:J1555))</f>
        <v>548.37091396512</v>
      </c>
      <c r="N1553" s="98">
        <f t="normal">IF(AF1553="-","-",(AF1553/AG1553)*$AI$1)</f>
        <v>437.154289891029</v>
      </c>
      <c r="O1553" s="98">
        <f t="normal">MAX(N1553:N1555)</f>
        <v>445.982211901083</v>
      </c>
      <c r="P1553" s="74">
        <f t="normal">IF(A1553=0,"",(O1553-O1554)/O1554)</f>
        <v>0.0201940646911059</v>
      </c>
      <c r="Q1553" s="98">
        <f t="normal">IF(N1553="-","-",AVERAGE(N1553:N1555))</f>
        <v>440.229959593651</v>
      </c>
      <c r="R1553" s="74">
        <f t="normal">IF(Q1553="-","-",Q1553/M1553)</f>
        <v>0.802795969630244</v>
      </c>
      <c r="S1553" s="105">
        <v>9.59771618522907</v>
      </c>
      <c r="T1553" s="106">
        <f t="normal">AVERAGE(S1553:S1555)*10</f>
        <v>98.4100180863842</v>
      </c>
      <c r="U1553" s="105">
        <f t="normal">((LARGE(S1553:S1555,1))-(SMALL(S1553:S1555,1)))/(((LARGE(S1553:S1555,1))+(SMALL(S1553:S1555,1)))/2)*100</f>
        <v>4.44425709368063</v>
      </c>
      <c r="V1553" s="105">
        <f t="shared" si="555"/>
        <v>80.2773991822337</v>
      </c>
      <c r="W1553" s="106">
        <f t="normal">AVERAGE(V1553:V1555)*10</f>
        <v>807.554782905762</v>
      </c>
      <c r="X1553" s="105">
        <f t="normal">((LARGE(V1553:V1555,1))-(SMALL(V1553:V1555,1)))/(((LARGE(V1553:V1555,1))+(SMALL(V1553:V1555,1)))/2)*100</f>
        <v>0.99650385650506</v>
      </c>
      <c r="Y1553" s="105">
        <v>19.7226008177663</v>
      </c>
      <c r="Z1553" s="98" t="s">
        <v>794</v>
      </c>
      <c r="AA1553" s="123" t="str">
        <f t="normal">Z1553</f>
        <v>&gt;90000</v>
      </c>
      <c r="AB1553" s="106">
        <v>6.736</v>
      </c>
      <c r="AC1553" s="124">
        <f t="shared" ref="AC1553" si="562">IF(AB1553="-","-",AVERAGE(AB1553:AB1555))</f>
        <v>6.738</v>
      </c>
      <c r="AE1553" s="114">
        <v>505.525003257823</v>
      </c>
      <c r="AF1553" s="114">
        <v>404.772490639842</v>
      </c>
      <c r="AG1553" s="139">
        <v>1</v>
      </c>
    </row>
    <row r="1554" spans="1:33">
      <c r="A1554" s="88"/>
      <c r="B1554" s="74">
        <v>458</v>
      </c>
      <c r="C1554" s="89"/>
      <c r="D1554" s="15"/>
      <c r="E1554" s="15"/>
      <c r="F1554" s="9"/>
      <c r="G1554" s="15"/>
      <c r="H1554" s="15"/>
      <c r="I1554" s="15"/>
      <c r="J1554" s="98">
        <f t="normal">IF(AE1554="-","-",(AE1554/AG1553)*$AI$1)</f>
        <v>547.024488837674</v>
      </c>
      <c r="K1554" s="98">
        <f t="normal">MIN(J1553:J1555)</f>
        <v>545.967003518449</v>
      </c>
      <c r="L1554" s="74"/>
      <c r="M1554" s="98"/>
      <c r="N1554" s="98">
        <f t="normal">IF(AF1554="-","-",(AF1554/AG1553)*$AI$1)</f>
        <v>445.982211901083</v>
      </c>
      <c r="O1554" s="98">
        <f t="normal">MIN(N1553:N1555)</f>
        <v>437.154289891029</v>
      </c>
      <c r="P1554" s="74"/>
      <c r="Q1554" s="98"/>
      <c r="R1554" s="74"/>
      <c r="S1554" s="105">
        <v>9.89133203685639</v>
      </c>
      <c r="T1554" s="106"/>
      <c r="U1554" s="105"/>
      <c r="V1554" s="105">
        <f t="shared" si="555"/>
        <v>80.9076633165831</v>
      </c>
      <c r="W1554" s="106"/>
      <c r="X1554" s="105"/>
      <c r="Y1554" s="105">
        <v>19.0923366834169</v>
      </c>
      <c r="Z1554" s="98" t="s">
        <v>794</v>
      </c>
      <c r="AA1554" s="125"/>
      <c r="AB1554" s="106">
        <v>6.729</v>
      </c>
      <c r="AC1554" s="126"/>
      <c r="AE1554" s="114">
        <v>506.50415633118</v>
      </c>
      <c r="AF1554" s="114">
        <v>412.946492501003</v>
      </c>
      <c r="AG1554" s="140"/>
    </row>
    <row r="1555" spans="1:33">
      <c r="A1555" s="90"/>
      <c r="B1555" s="74">
        <v>458</v>
      </c>
      <c r="C1555" s="91"/>
      <c r="D1555" s="18"/>
      <c r="E1555" s="18"/>
      <c r="F1555" s="9"/>
      <c r="G1555" s="18"/>
      <c r="H1555" s="18"/>
      <c r="I1555" s="18"/>
      <c r="J1555" s="98">
        <f t="normal">IF(AE1555="-","-",(AE1555/AG1553)*$AI$1)</f>
        <v>552.121249539236</v>
      </c>
      <c r="K1555" s="98"/>
      <c r="L1555" s="74"/>
      <c r="M1555" s="98"/>
      <c r="N1555" s="98">
        <f t="normal">IF(AF1555="-","-",(AF1555/AG1553)*$AI$1)</f>
        <v>437.553376988842</v>
      </c>
      <c r="O1555" s="98"/>
      <c r="P1555" s="74"/>
      <c r="Q1555" s="98"/>
      <c r="R1555" s="74"/>
      <c r="S1555" s="105">
        <v>10.0339572038298</v>
      </c>
      <c r="T1555" s="106"/>
      <c r="U1555" s="105"/>
      <c r="V1555" s="105">
        <f t="shared" si="555"/>
        <v>81.0813723729118</v>
      </c>
      <c r="W1555" s="106"/>
      <c r="X1555" s="105"/>
      <c r="Y1555" s="105">
        <v>18.9186276270882</v>
      </c>
      <c r="Z1555" s="98" t="s">
        <v>794</v>
      </c>
      <c r="AA1555" s="127"/>
      <c r="AB1555" s="106">
        <v>6.749</v>
      </c>
      <c r="AC1555" s="128"/>
      <c r="AE1555" s="114">
        <v>511.223379202996</v>
      </c>
      <c r="AF1555" s="114">
        <v>405.142015730409</v>
      </c>
      <c r="AG1555" s="141"/>
    </row>
    <row r="1556" spans="1:33" ht="15" customHeight="1">
      <c r="A1556" s="85">
        <v>42261</v>
      </c>
      <c r="B1556" s="74">
        <v>459</v>
      </c>
      <c r="C1556" s="86" t="s">
        <v>563</v>
      </c>
      <c r="D1556" s="87" t="s">
        <v>41</v>
      </c>
      <c r="E1556" s="87" t="s">
        <v>80</v>
      </c>
      <c r="F1556" s="9" t="s">
        <v>80</v>
      </c>
      <c r="G1556" s="87" t="s">
        <v>81</v>
      </c>
      <c r="H1556" s="87" t="s">
        <v>34</v>
      </c>
      <c r="I1556" s="87" t="s">
        <v>34</v>
      </c>
      <c r="J1556" s="98">
        <f t="normal">IF(AE1556="-","-",(AE1556/AG1556)*$AI$1)</f>
        <v>490.195164170917</v>
      </c>
      <c r="K1556" s="98">
        <f t="normal">MAX(J1556:J1558)</f>
        <v>520.547248475228</v>
      </c>
      <c r="L1556" s="74">
        <f t="normal">IF(A1556=0,"",(K1556-K1557)/K1557)</f>
        <v>0.0619183674642028</v>
      </c>
      <c r="M1556" s="98">
        <f t="normal">IF(J1556="-","-",AVERAGE(J1556:J1558))</f>
        <v>503.712505501492</v>
      </c>
      <c r="N1556" s="98">
        <f t="normal">IF(AF1556="-","-",(AF1556/AG1556)*$AI$1)</f>
        <v>393.566978473412</v>
      </c>
      <c r="O1556" s="98">
        <f t="normal">MAX(N1556:N1558)</f>
        <v>418.416509218577</v>
      </c>
      <c r="P1556" s="74">
        <f t="normal">IF(A1556=0,"",(O1556-O1557)/O1557)</f>
        <v>0.0631392675309117</v>
      </c>
      <c r="Q1556" s="98">
        <f t="normal">IF(N1556="-","-",AVERAGE(N1556:N1558))</f>
        <v>407.745201601236</v>
      </c>
      <c r="R1556" s="74">
        <f t="normal">IF(Q1556="-","-",Q1556/M1556)</f>
        <v>0.809480005256745</v>
      </c>
      <c r="S1556" s="105">
        <v>11.157886062171</v>
      </c>
      <c r="T1556" s="106">
        <f t="normal">AVERAGE(S1556:S1558)*10</f>
        <v>109.249740606038</v>
      </c>
      <c r="U1556" s="105">
        <f t="normal">((LARGE(S1556:S1558,1))-(SMALL(S1556:S1558,1)))/(((LARGE(S1556:S1558,1))+(SMALL(S1556:S1558,1)))/2)*100</f>
        <v>9.90328735019578</v>
      </c>
      <c r="V1556" s="105">
        <f t="shared" si="555"/>
        <v>83.1050930912448</v>
      </c>
      <c r="W1556" s="106">
        <f t="normal">AVERAGE(V1556:V1558)*10</f>
        <v>831.331724595378</v>
      </c>
      <c r="X1556" s="105">
        <f t="normal">((LARGE(V1556:V1558,1))-(SMALL(V1556:V1558,1)))/(((LARGE(V1556:V1558,1))+(SMALL(V1556:V1558,1)))/2)*100</f>
        <v>1.30428766902689</v>
      </c>
      <c r="Y1556" s="105">
        <v>16.8949069087552</v>
      </c>
      <c r="Z1556" s="98" t="s">
        <v>794</v>
      </c>
      <c r="AA1556" s="123" t="str">
        <f t="normal">Z1556</f>
        <v>&gt;90000</v>
      </c>
      <c r="AB1556" s="106">
        <v>6.751</v>
      </c>
      <c r="AC1556" s="124">
        <f t="shared" ref="AC1556" si="563">IF(AB1556="-","-",AVERAGE(AB1556:AB1558))</f>
        <v>6.77533333333333</v>
      </c>
      <c r="AE1556" s="114">
        <v>453.884411269368</v>
      </c>
      <c r="AF1556" s="114">
        <v>364.413868956863</v>
      </c>
      <c r="AG1556" s="139">
        <v>1</v>
      </c>
    </row>
    <row r="1557" spans="1:33">
      <c r="A1557" s="88"/>
      <c r="B1557" s="74">
        <v>459</v>
      </c>
      <c r="C1557" s="89"/>
      <c r="D1557" s="15"/>
      <c r="E1557" s="15"/>
      <c r="F1557" s="9"/>
      <c r="G1557" s="15"/>
      <c r="H1557" s="15"/>
      <c r="I1557" s="15"/>
      <c r="J1557" s="98">
        <f t="normal">IF(AE1557="-","-",(AE1557/AG1556)*$AI$1)</f>
        <v>500.39510385833</v>
      </c>
      <c r="K1557" s="98">
        <f t="normal">MIN(J1556:J1558)</f>
        <v>490.195164170917</v>
      </c>
      <c r="L1557" s="74"/>
      <c r="M1557" s="98"/>
      <c r="N1557" s="98">
        <f t="normal">IF(AF1557="-","-",(AF1557/AG1556)*$AI$1)</f>
        <v>411.252117111718</v>
      </c>
      <c r="O1557" s="98">
        <f t="normal">MIN(N1556:N1558)</f>
        <v>393.566978473412</v>
      </c>
      <c r="P1557" s="74"/>
      <c r="Q1557" s="98"/>
      <c r="R1557" s="74"/>
      <c r="S1557" s="105">
        <v>11.3437173607011</v>
      </c>
      <c r="T1557" s="106"/>
      <c r="U1557" s="105"/>
      <c r="V1557" s="105">
        <f t="shared" si="555"/>
        <v>83.6894515612491</v>
      </c>
      <c r="W1557" s="106"/>
      <c r="X1557" s="105"/>
      <c r="Y1557" s="105">
        <v>16.3105484387509</v>
      </c>
      <c r="Z1557" s="98" t="s">
        <v>794</v>
      </c>
      <c r="AA1557" s="125"/>
      <c r="AB1557" s="106">
        <v>6.781</v>
      </c>
      <c r="AC1557" s="126"/>
      <c r="AE1557" s="114">
        <v>463.328799868824</v>
      </c>
      <c r="AF1557" s="114">
        <v>380.788997325665</v>
      </c>
      <c r="AG1557" s="140"/>
    </row>
    <row r="1558" spans="1:33">
      <c r="A1558" s="90"/>
      <c r="B1558" s="74">
        <v>459</v>
      </c>
      <c r="C1558" s="91"/>
      <c r="D1558" s="18"/>
      <c r="E1558" s="18"/>
      <c r="F1558" s="9"/>
      <c r="G1558" s="18"/>
      <c r="H1558" s="18"/>
      <c r="I1558" s="18"/>
      <c r="J1558" s="98">
        <f t="normal">IF(AE1558="-","-",(AE1558/AG1556)*$AI$1)</f>
        <v>520.547248475228</v>
      </c>
      <c r="K1558" s="98"/>
      <c r="L1558" s="74"/>
      <c r="M1558" s="98"/>
      <c r="N1558" s="98">
        <f t="normal">IF(AF1558="-","-",(AF1558/AG1556)*$AI$1)</f>
        <v>418.416509218577</v>
      </c>
      <c r="O1558" s="98"/>
      <c r="P1558" s="74"/>
      <c r="Q1558" s="98"/>
      <c r="R1558" s="74"/>
      <c r="S1558" s="105">
        <v>10.2733187589393</v>
      </c>
      <c r="T1558" s="106"/>
      <c r="U1558" s="105"/>
      <c r="V1558" s="105">
        <f t="shared" si="555"/>
        <v>82.6049727261194</v>
      </c>
      <c r="W1558" s="106"/>
      <c r="X1558" s="105"/>
      <c r="Y1558" s="105">
        <v>17.3950272738806</v>
      </c>
      <c r="Z1558" s="98" t="s">
        <v>794</v>
      </c>
      <c r="AA1558" s="127"/>
      <c r="AB1558" s="106">
        <v>6.794</v>
      </c>
      <c r="AC1558" s="128"/>
      <c r="AE1558" s="114">
        <v>481.988193032618</v>
      </c>
      <c r="AF1558" s="114">
        <v>387.422693720905</v>
      </c>
      <c r="AG1558" s="141"/>
    </row>
    <row r="1559" spans="1:33" ht="15" customHeight="1">
      <c r="A1559" s="85">
        <v>42261</v>
      </c>
      <c r="B1559" s="74">
        <v>460</v>
      </c>
      <c r="C1559" s="86" t="s">
        <v>563</v>
      </c>
      <c r="D1559" s="87" t="s">
        <v>41</v>
      </c>
      <c r="E1559" s="87" t="s">
        <v>80</v>
      </c>
      <c r="F1559" s="9" t="s">
        <v>80</v>
      </c>
      <c r="G1559" s="87" t="s">
        <v>81</v>
      </c>
      <c r="H1559" s="87" t="s">
        <v>34</v>
      </c>
      <c r="I1559" s="87" t="s">
        <v>34</v>
      </c>
      <c r="J1559" s="98">
        <f t="normal">IF(AE1559="-","-",(AE1559/AG1559)*$AI$1)</f>
        <v>510.519210319859</v>
      </c>
      <c r="K1559" s="98">
        <f t="normal">MAX(J1559:J1561)</f>
        <v>510.519210319859</v>
      </c>
      <c r="L1559" s="74">
        <f t="normal">IF(A1559=0,"",(K1559-K1560)/K1560)</f>
        <v>0.0514097536509339</v>
      </c>
      <c r="M1559" s="98">
        <f t="normal">IF(J1559="-","-",AVERAGE(J1559:J1561))</f>
        <v>495.918604800394</v>
      </c>
      <c r="N1559" s="98">
        <f t="normal">IF(AF1559="-","-",(AF1559/AG1559)*$AI$1)</f>
        <v>420.502367319242</v>
      </c>
      <c r="O1559" s="98">
        <f t="normal">MAX(N1559:N1561)</f>
        <v>420.502367319242</v>
      </c>
      <c r="P1559" s="74">
        <f t="normal">IF(A1559=0,"",(O1559-O1560)/O1560)</f>
        <v>0.0423291328348663</v>
      </c>
      <c r="Q1559" s="98">
        <f t="normal">IF(N1559="-","-",AVERAGE(N1559:N1561))</f>
        <v>409.418756136108</v>
      </c>
      <c r="R1559" s="74">
        <f t="normal">IF(Q1559="-","-",Q1559/M1559)</f>
        <v>0.825576520366479</v>
      </c>
      <c r="S1559" s="105">
        <v>10.5615475918404</v>
      </c>
      <c r="T1559" s="106">
        <f t="normal">AVERAGE(S1559:S1561)*10</f>
        <v>104.638122094696</v>
      </c>
      <c r="U1559" s="105">
        <f t="normal">((LARGE(S1559:S1561,1))-(SMALL(S1559:S1561,1)))/(((LARGE(S1559:S1561,1))+(SMALL(S1559:S1561,1)))/2)*100</f>
        <v>1.55740936466947</v>
      </c>
      <c r="V1559" s="105">
        <f t="shared" si="555"/>
        <v>82.5666620131231</v>
      </c>
      <c r="W1559" s="106">
        <f t="normal">AVERAGE(V1559:V1561)*10</f>
        <v>825.360677381245</v>
      </c>
      <c r="X1559" s="105">
        <f t="normal">((LARGE(V1559:V1561,1))-(SMALL(V1559:V1561,1)))/(((LARGE(V1559:V1561,1))+(SMALL(V1559:V1561,1)))/2)*100</f>
        <v>0.657344678957349</v>
      </c>
      <c r="Y1559" s="105">
        <v>17.4333379868769</v>
      </c>
      <c r="Z1559" s="98" t="s">
        <v>794</v>
      </c>
      <c r="AA1559" s="123" t="str">
        <f t="normal">Z1559</f>
        <v>&gt;90000</v>
      </c>
      <c r="AB1559" s="106">
        <v>6.632</v>
      </c>
      <c r="AC1559" s="124">
        <f t="shared" ref="AC1559" si="564">IF(AB1559="-","-",AVERAGE(AB1559:AB1561))</f>
        <v>6.63733333333333</v>
      </c>
      <c r="AE1559" s="114">
        <v>472.702972518388</v>
      </c>
      <c r="AF1559" s="114">
        <v>389.354043814113</v>
      </c>
      <c r="AG1559" s="139">
        <v>1</v>
      </c>
    </row>
    <row r="1560" spans="1:33">
      <c r="A1560" s="88"/>
      <c r="B1560" s="74">
        <v>460</v>
      </c>
      <c r="C1560" s="89"/>
      <c r="D1560" s="15"/>
      <c r="E1560" s="15"/>
      <c r="F1560" s="9"/>
      <c r="G1560" s="15"/>
      <c r="H1560" s="15"/>
      <c r="I1560" s="15"/>
      <c r="J1560" s="98">
        <f t="normal">IF(AE1560="-","-",(AE1560/AG1559)*$AI$1)</f>
        <v>491.679751914865</v>
      </c>
      <c r="K1560" s="98">
        <f t="normal">MIN(J1559:J1561)</f>
        <v>485.556852166458</v>
      </c>
      <c r="L1560" s="74"/>
      <c r="M1560" s="98"/>
      <c r="N1560" s="98">
        <f t="normal">IF(AF1560="-","-",(AF1560/AG1559)*$AI$1)</f>
        <v>403.425706979507</v>
      </c>
      <c r="O1560" s="98">
        <f t="normal">MIN(N1559:N1561)</f>
        <v>403.425706979507</v>
      </c>
      <c r="P1560" s="74"/>
      <c r="Q1560" s="98"/>
      <c r="R1560" s="74"/>
      <c r="S1560" s="105">
        <v>10.3983320278303</v>
      </c>
      <c r="T1560" s="106"/>
      <c r="U1560" s="105"/>
      <c r="V1560" s="105">
        <f t="shared" si="555"/>
        <v>82.2495476533363</v>
      </c>
      <c r="W1560" s="106"/>
      <c r="X1560" s="105"/>
      <c r="Y1560" s="105">
        <v>17.7504523466637</v>
      </c>
      <c r="Z1560" s="98" t="s">
        <v>794</v>
      </c>
      <c r="AA1560" s="125"/>
      <c r="AB1560" s="106">
        <v>6.627</v>
      </c>
      <c r="AC1560" s="126"/>
      <c r="AE1560" s="114">
        <v>455.259029550801</v>
      </c>
      <c r="AF1560" s="114">
        <v>373.542321277321</v>
      </c>
      <c r="AG1560" s="140"/>
    </row>
    <row r="1561" spans="1:33">
      <c r="A1561" s="90"/>
      <c r="B1561" s="74">
        <v>460</v>
      </c>
      <c r="C1561" s="91"/>
      <c r="D1561" s="18"/>
      <c r="E1561" s="18"/>
      <c r="F1561" s="9"/>
      <c r="G1561" s="18"/>
      <c r="H1561" s="18"/>
      <c r="I1561" s="18"/>
      <c r="J1561" s="98">
        <f t="normal">IF(AE1561="-","-",(AE1561/AG1559)*$AI$1)</f>
        <v>485.556852166458</v>
      </c>
      <c r="K1561" s="98"/>
      <c r="L1561" s="74"/>
      <c r="M1561" s="98"/>
      <c r="N1561" s="98">
        <f t="normal">IF(AF1561="-","-",(AF1561/AG1559)*$AI$1)</f>
        <v>404.328194109576</v>
      </c>
      <c r="O1561" s="98"/>
      <c r="P1561" s="74"/>
      <c r="Q1561" s="98"/>
      <c r="R1561" s="74"/>
      <c r="S1561" s="105">
        <v>10.4315570087382</v>
      </c>
      <c r="T1561" s="106"/>
      <c r="U1561" s="105"/>
      <c r="V1561" s="105">
        <f t="shared" si="555"/>
        <v>82.7919935479141</v>
      </c>
      <c r="W1561" s="106"/>
      <c r="X1561" s="105"/>
      <c r="Y1561" s="105">
        <v>17.2080064520859</v>
      </c>
      <c r="Z1561" s="98" t="s">
        <v>794</v>
      </c>
      <c r="AA1561" s="127"/>
      <c r="AB1561" s="106">
        <v>6.653</v>
      </c>
      <c r="AC1561" s="128"/>
      <c r="AE1561" s="114">
        <v>449.589677931906</v>
      </c>
      <c r="AF1561" s="114">
        <v>374.377957508867</v>
      </c>
      <c r="AG1561" s="141"/>
    </row>
    <row r="1562" spans="1:33" ht="15" customHeight="1">
      <c r="A1562" s="85">
        <v>42261</v>
      </c>
      <c r="B1562" s="74">
        <v>461</v>
      </c>
      <c r="C1562" s="86" t="s">
        <v>563</v>
      </c>
      <c r="D1562" s="87" t="s">
        <v>41</v>
      </c>
      <c r="E1562" s="87" t="s">
        <v>80</v>
      </c>
      <c r="F1562" s="9" t="s">
        <v>648</v>
      </c>
      <c r="G1562" s="87" t="s">
        <v>81</v>
      </c>
      <c r="H1562" s="87" t="s">
        <v>34</v>
      </c>
      <c r="I1562" s="87" t="s">
        <v>34</v>
      </c>
      <c r="J1562" s="98">
        <f t="normal">IF(AE1562="-","-",(AE1562/AG1562)*$AI$1)</f>
        <v>529.964725751104</v>
      </c>
      <c r="K1562" s="98">
        <f t="normal">MAX(J1562:J1564)</f>
        <v>534.721736052146</v>
      </c>
      <c r="L1562" s="74">
        <f t="normal">IF(A1562=0,"",(K1562-K1563)/K1563)</f>
        <v>0.0131819814987022</v>
      </c>
      <c r="M1562" s="98">
        <f t="normal">IF(J1562="-","-",AVERAGE(J1562:J1564))</f>
        <v>530.817070891251</v>
      </c>
      <c r="N1562" s="98">
        <f t="normal">IF(AF1562="-","-",(AF1562/AG1562)*$AI$1)</f>
        <v>428.471177975158</v>
      </c>
      <c r="O1562" s="98">
        <f t="normal">MAX(N1562:N1564)</f>
        <v>440.435645808395</v>
      </c>
      <c r="P1562" s="74">
        <f t="normal">IF(A1562=0,"",(O1562-O1563)/O1563)</f>
        <v>0.0500115198881977</v>
      </c>
      <c r="Q1562" s="98">
        <f t="normal">IF(N1562="-","-",AVERAGE(N1562:N1564))</f>
        <v>429.454913864384</v>
      </c>
      <c r="R1562" s="74">
        <f t="normal">IF(Q1562="-","-",Q1562/M1562)</f>
        <v>0.80904503154603</v>
      </c>
      <c r="S1562" s="105">
        <v>11.6122499889944</v>
      </c>
      <c r="T1562" s="106">
        <f t="normal">AVERAGE(S1562:S1564)*10</f>
        <v>115.670911526017</v>
      </c>
      <c r="U1562" s="105">
        <f t="normal">((LARGE(S1562:S1564,1))-(SMALL(S1562:S1564,1)))/(((LARGE(S1562:S1564,1))+(SMALL(S1562:S1564,1)))/2)*100</f>
        <v>10.6855986440923</v>
      </c>
      <c r="V1562" s="105">
        <f t="shared" si="555"/>
        <v>83.610079106326</v>
      </c>
      <c r="W1562" s="106">
        <f t="normal">AVERAGE(V1562:V1564)*10</f>
        <v>836.085305953603</v>
      </c>
      <c r="X1562" s="105">
        <f t="normal">((LARGE(V1562:V1564,1))-(SMALL(V1562:V1564,1)))/(((LARGE(V1562:V1564,1))+(SMALL(V1562:V1564,1)))/2)*100</f>
        <v>1.81531073627687</v>
      </c>
      <c r="Y1562" s="105">
        <v>16.389920893674</v>
      </c>
      <c r="Z1562" s="98" t="s">
        <v>794</v>
      </c>
      <c r="AA1562" s="123" t="str">
        <f t="normal">Z1562</f>
        <v>&gt;90000</v>
      </c>
      <c r="AB1562" s="106">
        <v>6.608</v>
      </c>
      <c r="AC1562" s="124">
        <f t="shared" ref="AC1562" si="565">IF(AB1562="-","-",AVERAGE(AB1562:AB1564))</f>
        <v>6.60466666666667</v>
      </c>
      <c r="AE1562" s="114">
        <v>490.70807939917</v>
      </c>
      <c r="AF1562" s="114">
        <v>396.73257219922</v>
      </c>
      <c r="AG1562" s="139">
        <v>1</v>
      </c>
    </row>
    <row r="1563" spans="1:33">
      <c r="A1563" s="88"/>
      <c r="B1563" s="74">
        <v>461</v>
      </c>
      <c r="C1563" s="89"/>
      <c r="D1563" s="15"/>
      <c r="E1563" s="15"/>
      <c r="F1563" s="9"/>
      <c r="G1563" s="15"/>
      <c r="H1563" s="15"/>
      <c r="I1563" s="15"/>
      <c r="J1563" s="98">
        <f t="normal">IF(AE1563="-","-",(AE1563/AG1562)*$AI$1)</f>
        <v>534.721736052146</v>
      </c>
      <c r="K1563" s="98">
        <f t="normal">MIN(J1562:J1564)</f>
        <v>527.764750870504</v>
      </c>
      <c r="L1563" s="74"/>
      <c r="M1563" s="98"/>
      <c r="N1563" s="98">
        <f t="normal">IF(AF1563="-","-",(AF1563/AG1562)*$AI$1)</f>
        <v>440.435645808395</v>
      </c>
      <c r="O1563" s="98">
        <f t="normal">MIN(N1562:N1564)</f>
        <v>419.457917809598</v>
      </c>
      <c r="P1563" s="74"/>
      <c r="Q1563" s="98"/>
      <c r="R1563" s="74"/>
      <c r="S1563" s="105">
        <v>10.927711639726</v>
      </c>
      <c r="T1563" s="106"/>
      <c r="U1563" s="105"/>
      <c r="V1563" s="105">
        <f t="shared" si="555"/>
        <v>82.8488860512785</v>
      </c>
      <c r="W1563" s="106"/>
      <c r="X1563" s="105"/>
      <c r="Y1563" s="105">
        <v>17.1511139487215</v>
      </c>
      <c r="Z1563" s="98" t="s">
        <v>794</v>
      </c>
      <c r="AA1563" s="125"/>
      <c r="AB1563" s="106">
        <v>6.614</v>
      </c>
      <c r="AC1563" s="126"/>
      <c r="AE1563" s="114">
        <v>495.112718566802</v>
      </c>
      <c r="AF1563" s="114">
        <v>407.810783155921</v>
      </c>
      <c r="AG1563" s="140"/>
    </row>
    <row r="1564" spans="1:33">
      <c r="A1564" s="90"/>
      <c r="B1564" s="74">
        <v>461</v>
      </c>
      <c r="C1564" s="91"/>
      <c r="D1564" s="18"/>
      <c r="E1564" s="18"/>
      <c r="F1564" s="9"/>
      <c r="G1564" s="18"/>
      <c r="H1564" s="18"/>
      <c r="I1564" s="18"/>
      <c r="J1564" s="98">
        <f t="normal">IF(AE1564="-","-",(AE1564/AG1562)*$AI$1)</f>
        <v>527.764750870504</v>
      </c>
      <c r="K1564" s="98"/>
      <c r="L1564" s="74"/>
      <c r="M1564" s="98"/>
      <c r="N1564" s="98">
        <f t="normal">IF(AF1564="-","-",(AF1564/AG1562)*$AI$1)</f>
        <v>419.457917809598</v>
      </c>
      <c r="O1564" s="98"/>
      <c r="P1564" s="74"/>
      <c r="Q1564" s="98"/>
      <c r="R1564" s="74"/>
      <c r="S1564" s="105">
        <v>12.1613118290847</v>
      </c>
      <c r="T1564" s="106"/>
      <c r="U1564" s="105"/>
      <c r="V1564" s="105">
        <f t="shared" si="555"/>
        <v>84.3666266284765</v>
      </c>
      <c r="W1564" s="106"/>
      <c r="X1564" s="105"/>
      <c r="Y1564" s="105">
        <v>15.6333733715235</v>
      </c>
      <c r="Z1564" s="98" t="s">
        <v>794</v>
      </c>
      <c r="AA1564" s="127"/>
      <c r="AB1564" s="106">
        <v>6.592</v>
      </c>
      <c r="AC1564" s="128"/>
      <c r="AE1564" s="114">
        <v>488.671065620837</v>
      </c>
      <c r="AF1564" s="114">
        <v>388.386960934813</v>
      </c>
      <c r="AG1564" s="141"/>
    </row>
    <row r="1565" spans="1:33" s="44" customFormat="1" ht="15" customHeight="1">
      <c r="A1565" s="60">
        <v>42233</v>
      </c>
      <c r="B1565" s="61" t="s">
        <v>795</v>
      </c>
      <c r="C1565" s="62" t="s">
        <v>29</v>
      </c>
      <c r="D1565" s="63" t="s">
        <v>30</v>
      </c>
      <c r="E1565" s="63" t="s">
        <v>31</v>
      </c>
      <c r="F1565" s="63" t="s">
        <v>32</v>
      </c>
      <c r="G1565" s="63" t="s">
        <v>33</v>
      </c>
      <c r="H1565" s="63" t="s">
        <v>34</v>
      </c>
      <c r="I1565" s="63" t="s">
        <v>796</v>
      </c>
      <c r="J1565" s="94">
        <f t="normal">IF(AE1565="-","-",(AE1565/AG1565)*$AI$1)</f>
        <v>62.6076</v>
      </c>
      <c r="K1565" s="94">
        <f t="normal">MAX(J1565:J1567)</f>
        <v>62.6076</v>
      </c>
      <c r="L1565" s="61">
        <f t="normal">IF(A1565=0,"",(K1565-K1566)/K1566)</f>
        <v>0.185723051748824</v>
      </c>
      <c r="M1565" s="94">
        <f t="normal">IF(J1565="-","-",AVERAGE(J1565:J1567))</f>
        <v>59.2452</v>
      </c>
      <c r="N1565" s="94" t="str">
        <f t="normal">IF(AF1565="-","-",(AF1565/AG1565)*$AI$1)</f>
        <v>-</v>
      </c>
      <c r="O1565" s="94">
        <f t="normal">MAX(N1565:N1567)</f>
        <v>0</v>
      </c>
      <c r="P1565" s="61" t="e">
        <v>#DIV/0!</v>
      </c>
      <c r="Q1565" s="94" t="str">
        <f t="normal">IF(N1565="-","-",AVERAGE(N1565:N1567))</f>
        <v>-</v>
      </c>
      <c r="R1565" s="61" t="str">
        <f t="normal">IF(Q1565="-","-",Q1565/M1565)</f>
        <v>-</v>
      </c>
      <c r="S1565" s="101">
        <v>3.23</v>
      </c>
      <c r="T1565" s="102">
        <f t="normal">AVERAGE(S1565:S1567)*10</f>
        <v>32.2333333333333</v>
      </c>
      <c r="U1565" s="101">
        <f t="normal">((LARGE(S1565:S1567,1))-(SMALL(S1565:S1567,1)))/(((LARGE(S1565:S1567,1))+(SMALL(S1565:S1567,1)))/2)*100</f>
        <v>0.310077519379838</v>
      </c>
      <c r="V1565" s="101">
        <f t="shared" si="555"/>
        <v>65.38</v>
      </c>
      <c r="W1565" s="102">
        <f t="normal">AVERAGE(V1565:V1567)*10</f>
        <v>653.133333333333</v>
      </c>
      <c r="X1565" s="101">
        <f t="normal">((LARGE(V1565:V1567,1))-(SMALL(V1565:V1567,1)))/(((LARGE(V1565:V1567,1))+(SMALL(V1565:V1567,1)))/2)*100</f>
        <v>0.153069034134386</v>
      </c>
      <c r="Y1565" s="101">
        <v>34.62</v>
      </c>
      <c r="Z1565" s="94" t="s">
        <v>34</v>
      </c>
      <c r="AA1565" s="111" t="str">
        <f t="normal">IF(Z1565="-","-",AVERAGE(Z1565:Z1567))</f>
        <v>-</v>
      </c>
      <c r="AB1565" s="102" t="s">
        <v>34</v>
      </c>
      <c r="AC1565" s="112" t="str">
        <f t="shared" ref="AC1565" si="566">IF(AB1565="-","-",AVERAGE(AB1565:AB1567))</f>
        <v>-</v>
      </c>
      <c r="AD1565" s="113"/>
      <c r="AE1565" s="94">
        <v>57.97</v>
      </c>
      <c r="AF1565" s="94" t="s">
        <v>34</v>
      </c>
      <c r="AG1565" s="134">
        <v>1</v>
      </c>
    </row>
    <row r="1566" spans="1:33" s="44" customFormat="1" customHeight="0">
      <c r="A1566" s="60"/>
      <c r="B1566" s="61" t="s">
        <v>795</v>
      </c>
      <c r="C1566" s="62"/>
      <c r="D1566" s="63"/>
      <c r="E1566" s="63"/>
      <c r="F1566" s="63"/>
      <c r="G1566" s="63"/>
      <c r="H1566" s="63"/>
      <c r="I1566" s="63"/>
      <c r="J1566" s="94">
        <f t="normal">IF(AE1566="-","-",(AE1566/AG1565)*$AI$1)</f>
        <v>52.8012</v>
      </c>
      <c r="K1566" s="94">
        <f t="normal">MIN(J1565:J1567)</f>
        <v>52.8012</v>
      </c>
      <c r="L1566" s="61"/>
      <c r="M1566" s="94"/>
      <c r="N1566" s="94" t="str">
        <f t="normal">IF(AF1566="-","-",(AF1566/AG1565)*$AI$1)</f>
        <v>-</v>
      </c>
      <c r="O1566" s="94">
        <f t="normal">MIN(N1565:N1567)</f>
        <v>0</v>
      </c>
      <c r="P1566" s="61"/>
      <c r="Q1566" s="94"/>
      <c r="R1566" s="61"/>
      <c r="S1566" s="101">
        <v>3.22</v>
      </c>
      <c r="T1566" s="102"/>
      <c r="U1566" s="101"/>
      <c r="V1566" s="101">
        <f t="shared" si="555"/>
        <v>65.28</v>
      </c>
      <c r="W1566" s="102"/>
      <c r="X1566" s="101"/>
      <c r="Y1566" s="101">
        <v>34.72</v>
      </c>
      <c r="Z1566" s="94" t="s">
        <v>34</v>
      </c>
      <c r="AA1566" s="111"/>
      <c r="AB1566" s="102" t="s">
        <v>34</v>
      </c>
      <c r="AC1566" s="112"/>
      <c r="AD1566" s="113"/>
      <c r="AE1566" s="94">
        <v>48.89</v>
      </c>
      <c r="AF1566" s="94" t="s">
        <v>34</v>
      </c>
      <c r="AG1566" s="134"/>
    </row>
    <row r="1567" spans="1:33" s="44" customFormat="1" customHeight="0">
      <c r="A1567" s="60"/>
      <c r="B1567" s="61" t="s">
        <v>795</v>
      </c>
      <c r="C1567" s="62"/>
      <c r="D1567" s="63"/>
      <c r="E1567" s="63"/>
      <c r="F1567" s="63"/>
      <c r="G1567" s="63"/>
      <c r="H1567" s="63"/>
      <c r="I1567" s="63"/>
      <c r="J1567" s="94">
        <f t="normal">IF(AE1567="-","-",(AE1567/AG1565)*$AI$1)</f>
        <v>62.3268</v>
      </c>
      <c r="K1567" s="94"/>
      <c r="L1567" s="61"/>
      <c r="M1567" s="94"/>
      <c r="N1567" s="94" t="str">
        <f t="normal">IF(AF1567="-","-",(AF1567/AG1565)*$AI$1)</f>
        <v>-</v>
      </c>
      <c r="O1567" s="94"/>
      <c r="P1567" s="61"/>
      <c r="Q1567" s="94"/>
      <c r="R1567" s="61"/>
      <c r="S1567" s="101">
        <v>3.22</v>
      </c>
      <c r="T1567" s="102"/>
      <c r="U1567" s="101"/>
      <c r="V1567" s="101">
        <f t="shared" si="555"/>
        <v>65.28</v>
      </c>
      <c r="W1567" s="102"/>
      <c r="X1567" s="101"/>
      <c r="Y1567" s="101">
        <v>34.72</v>
      </c>
      <c r="Z1567" s="94" t="s">
        <v>34</v>
      </c>
      <c r="AA1567" s="111"/>
      <c r="AB1567" s="102" t="s">
        <v>34</v>
      </c>
      <c r="AC1567" s="112"/>
      <c r="AD1567" s="113"/>
      <c r="AE1567" s="94">
        <v>57.71</v>
      </c>
      <c r="AF1567" s="94" t="s">
        <v>34</v>
      </c>
      <c r="AG1567" s="134"/>
    </row>
    <row r="1568" spans="1:33" s="44" customFormat="1" ht="15" customHeight="1">
      <c r="A1568" s="60">
        <v>42233</v>
      </c>
      <c r="B1568" s="61" t="s">
        <v>797</v>
      </c>
      <c r="C1568" s="62" t="s">
        <v>29</v>
      </c>
      <c r="D1568" s="63" t="s">
        <v>30</v>
      </c>
      <c r="E1568" s="63" t="s">
        <v>31</v>
      </c>
      <c r="F1568" s="63" t="s">
        <v>37</v>
      </c>
      <c r="G1568" s="63" t="s">
        <v>140</v>
      </c>
      <c r="H1568" s="63" t="s">
        <v>34</v>
      </c>
      <c r="I1568" s="63" t="s">
        <v>34</v>
      </c>
      <c r="J1568" s="94">
        <f t="normal">IF(AE1568="-","-",(AE1568/AG1568)*$AI$1)</f>
        <v>646.631529498188</v>
      </c>
      <c r="K1568" s="94">
        <f t="normal">MAX(J1568:J1570)</f>
        <v>676.253785262488</v>
      </c>
      <c r="L1568" s="61">
        <f t="normal">IF(A1568=0,"",(K1568-K1569)/K1569)</f>
        <v>0.0843505462387229</v>
      </c>
      <c r="M1568" s="94">
        <f t="normal">IF(J1568="-","-",AVERAGE(J1568:J1570))</f>
        <v>648.844664441729</v>
      </c>
      <c r="N1568" s="94">
        <f t="normal">IF(AF1568="-","-",(AF1568/AG1568)*$AI$1)</f>
        <v>506.533602925034</v>
      </c>
      <c r="O1568" s="94">
        <f t="normal">MAX(N1568:N1570)</f>
        <v>516.74731812417</v>
      </c>
      <c r="P1568" s="61">
        <f t="normal">IF(A1568=0,"",(O1568-O1569)/O1569)</f>
        <v>0.0488927118054011</v>
      </c>
      <c r="Q1568" s="94">
        <f t="normal">IF(N1568="-","-",AVERAGE(N1568:N1570))</f>
        <v>505.313587826447</v>
      </c>
      <c r="R1568" s="61">
        <f t="normal">IF(Q1568="-","-",Q1568/M1568)</f>
        <v>0.778789771294834</v>
      </c>
      <c r="S1568" s="101">
        <v>99.91</v>
      </c>
      <c r="T1568" s="102">
        <f t="normal">AVERAGE(S1568:S1570)*10</f>
        <v>999.1</v>
      </c>
      <c r="U1568" s="101">
        <f t="normal">((LARGE(S1568:S1570,1))-(SMALL(S1568:S1570,1)))/(((LARGE(S1568:S1570,1))+(SMALL(S1568:S1570,1)))/2)*100</f>
        <v>0</v>
      </c>
      <c r="V1568" s="101">
        <v>99.9</v>
      </c>
      <c r="W1568" s="102">
        <f t="normal">AVERAGE(V1568:V1570)*10</f>
        <v>999</v>
      </c>
      <c r="X1568" s="101">
        <f t="normal">((LARGE(V1568:V1570,1))-(SMALL(V1568:V1570,1)))/(((LARGE(V1568:V1570,1))+(SMALL(V1568:V1570,1)))/2)*100</f>
        <v>0</v>
      </c>
      <c r="Y1568" s="101">
        <v>0.01</v>
      </c>
      <c r="Z1568" s="94" t="s">
        <v>34</v>
      </c>
      <c r="AA1568" s="111" t="str">
        <f t="normal">IF(Z1568="-","-",AVERAGE(Z1568:Z1570))</f>
        <v>-</v>
      </c>
      <c r="AB1568" s="102" t="s">
        <v>34</v>
      </c>
      <c r="AC1568" s="112" t="str">
        <f t="shared" ref="AC1568" si="567">IF(AB1568="-","-",AVERAGE(AB1568:AB1570))</f>
        <v>-</v>
      </c>
      <c r="AD1568" s="113"/>
      <c r="AE1568" s="94">
        <v>598.732897683507</v>
      </c>
      <c r="AF1568" s="94">
        <v>469.012595300957</v>
      </c>
      <c r="AG1568" s="134">
        <v>1</v>
      </c>
    </row>
    <row r="1569" spans="1:33" s="44" customFormat="1" customHeight="0">
      <c r="A1569" s="60"/>
      <c r="B1569" s="61" t="s">
        <v>797</v>
      </c>
      <c r="C1569" s="62"/>
      <c r="D1569" s="63"/>
      <c r="E1569" s="63"/>
      <c r="F1569" s="63"/>
      <c r="G1569" s="63"/>
      <c r="H1569" s="63"/>
      <c r="I1569" s="63"/>
      <c r="J1569" s="94">
        <f t="normal">IF(AE1569="-","-",(AE1569/AG1568)*$AI$1)</f>
        <v>623.648678564513</v>
      </c>
      <c r="K1569" s="94">
        <f t="normal">MIN(J1568:J1570)</f>
        <v>623.648678564513</v>
      </c>
      <c r="L1569" s="61"/>
      <c r="M1569" s="94"/>
      <c r="N1569" s="94">
        <f t="normal">IF(AF1569="-","-",(AF1569/AG1568)*$AI$1)</f>
        <v>492.659842430139</v>
      </c>
      <c r="O1569" s="94">
        <f t="normal">MIN(N1568:N1570)</f>
        <v>492.659842430139</v>
      </c>
      <c r="P1569" s="61"/>
      <c r="Q1569" s="94"/>
      <c r="R1569" s="61"/>
      <c r="S1569" s="101">
        <v>99.91</v>
      </c>
      <c r="T1569" s="102"/>
      <c r="U1569" s="101"/>
      <c r="V1569" s="101">
        <v>99.9</v>
      </c>
      <c r="W1569" s="102"/>
      <c r="X1569" s="101"/>
      <c r="Y1569" s="101">
        <v>0.01</v>
      </c>
      <c r="Z1569" s="94" t="s">
        <v>34</v>
      </c>
      <c r="AA1569" s="111"/>
      <c r="AB1569" s="102" t="s">
        <v>34</v>
      </c>
      <c r="AC1569" s="112"/>
      <c r="AD1569" s="113"/>
      <c r="AE1569" s="94">
        <v>577.452480152327</v>
      </c>
      <c r="AF1569" s="94">
        <v>456.166520768647</v>
      </c>
      <c r="AG1569" s="134"/>
    </row>
    <row r="1570" spans="1:33" s="44" customFormat="1" customHeight="0">
      <c r="A1570" s="60"/>
      <c r="B1570" s="61" t="s">
        <v>797</v>
      </c>
      <c r="C1570" s="62"/>
      <c r="D1570" s="63"/>
      <c r="E1570" s="63"/>
      <c r="F1570" s="63"/>
      <c r="G1570" s="63"/>
      <c r="H1570" s="63"/>
      <c r="I1570" s="63"/>
      <c r="J1570" s="94">
        <f t="normal">IF(AE1570="-","-",(AE1570/AG1568)*$AI$1)</f>
        <v>676.253785262488</v>
      </c>
      <c r="K1570" s="94"/>
      <c r="L1570" s="61"/>
      <c r="M1570" s="94"/>
      <c r="N1570" s="94">
        <f t="normal">IF(AF1570="-","-",(AF1570/AG1568)*$AI$1)</f>
        <v>516.74731812417</v>
      </c>
      <c r="O1570" s="94"/>
      <c r="P1570" s="61"/>
      <c r="Q1570" s="94"/>
      <c r="R1570" s="61"/>
      <c r="S1570" s="101">
        <v>99.91</v>
      </c>
      <c r="T1570" s="102"/>
      <c r="U1570" s="101"/>
      <c r="V1570" s="101">
        <v>99.9</v>
      </c>
      <c r="W1570" s="102"/>
      <c r="X1570" s="101"/>
      <c r="Y1570" s="101">
        <v>0.01</v>
      </c>
      <c r="Z1570" s="94" t="s">
        <v>34</v>
      </c>
      <c r="AA1570" s="111"/>
      <c r="AB1570" s="102" t="s">
        <v>34</v>
      </c>
      <c r="AC1570" s="112"/>
      <c r="AD1570" s="113"/>
      <c r="AE1570" s="94">
        <v>626.160912280081</v>
      </c>
      <c r="AF1570" s="94">
        <v>478.469739003861</v>
      </c>
      <c r="AG1570" s="134"/>
    </row>
    <row r="1571" spans="1:33" s="44" customFormat="1" ht="15" customHeight="1">
      <c r="A1571" s="60">
        <v>42233</v>
      </c>
      <c r="B1571" s="61" t="s">
        <v>798</v>
      </c>
      <c r="C1571" s="62" t="s">
        <v>29</v>
      </c>
      <c r="D1571" s="63" t="s">
        <v>30</v>
      </c>
      <c r="E1571" s="63" t="s">
        <v>31</v>
      </c>
      <c r="F1571" s="63" t="s">
        <v>37</v>
      </c>
      <c r="G1571" s="63" t="s">
        <v>140</v>
      </c>
      <c r="H1571" s="63" t="s">
        <v>34</v>
      </c>
      <c r="I1571" s="63" t="s">
        <v>34</v>
      </c>
      <c r="J1571" s="94">
        <f t="normal">IF(AE1571="-","-",(AE1571/AG1571)*$AI$1)</f>
        <v>639.679534891223</v>
      </c>
      <c r="K1571" s="94">
        <f t="normal">MAX(J1571:J1573)</f>
        <v>673.802185318177</v>
      </c>
      <c r="L1571" s="61">
        <f t="normal">IF(A1571=0,"",(K1571-K1572)/K1572)</f>
        <v>0.0533433517343283</v>
      </c>
      <c r="M1571" s="94">
        <f t="normal">IF(J1571="-","-",AVERAGE(J1571:J1573))</f>
        <v>658.047074405116</v>
      </c>
      <c r="N1571" s="94">
        <f t="normal">IF(AF1571="-","-",(AF1571/AG1571)*$AI$1)</f>
        <v>495.117855838795</v>
      </c>
      <c r="O1571" s="94">
        <f t="normal">MAX(N1571:N1573)</f>
        <v>528.268406375295</v>
      </c>
      <c r="P1571" s="61">
        <f t="normal">IF(A1571=0,"",(O1571-O1572)/O1572)</f>
        <v>0.0669548677058691</v>
      </c>
      <c r="Q1571" s="94">
        <f t="normal">IF(N1571="-","-",AVERAGE(N1571:N1573))</f>
        <v>511.679978209385</v>
      </c>
      <c r="R1571" s="61">
        <f t="normal">IF(Q1571="-","-",Q1571/M1571)</f>
        <v>0.777573517323135</v>
      </c>
      <c r="S1571" s="101">
        <v>99.91</v>
      </c>
      <c r="T1571" s="102">
        <f t="normal">AVERAGE(S1571:S1573)*10</f>
        <v>999.1</v>
      </c>
      <c r="U1571" s="101">
        <f t="normal">((LARGE(S1571:S1573,1))-(SMALL(S1571:S1573,1)))/(((LARGE(S1571:S1573,1))+(SMALL(S1571:S1573,1)))/2)*100</f>
        <v>0</v>
      </c>
      <c r="V1571" s="101">
        <v>99.9</v>
      </c>
      <c r="W1571" s="102">
        <f t="normal">AVERAGE(V1571:V1573)*10</f>
        <v>999</v>
      </c>
      <c r="X1571" s="101">
        <f t="normal">((LARGE(V1571:V1573,1))-(SMALL(V1571:V1573,1)))/(((LARGE(V1571:V1573,1))+(SMALL(V1571:V1573,1)))/2)*100</f>
        <v>0</v>
      </c>
      <c r="Y1571" s="101">
        <v>0.01</v>
      </c>
      <c r="Z1571" s="94" t="s">
        <v>34</v>
      </c>
      <c r="AA1571" s="111" t="str">
        <f t="normal">IF(Z1571="-","-",AVERAGE(Z1571:Z1573))</f>
        <v>-</v>
      </c>
      <c r="AB1571" s="102" t="s">
        <v>34</v>
      </c>
      <c r="AC1571" s="112" t="str">
        <f t="shared" ref="AC1571" si="568">IF(AB1571="-","-",AVERAGE(AB1571:AB1573))</f>
        <v>-</v>
      </c>
      <c r="AD1571" s="113"/>
      <c r="AE1571" s="94">
        <v>592.295865640021</v>
      </c>
      <c r="AF1571" s="94">
        <v>458.442459109995</v>
      </c>
      <c r="AG1571" s="134">
        <v>1</v>
      </c>
    </row>
    <row r="1572" spans="1:33" s="44" customFormat="1" customHeight="0">
      <c r="A1572" s="60"/>
      <c r="B1572" s="61" t="s">
        <v>798</v>
      </c>
      <c r="C1572" s="62"/>
      <c r="D1572" s="63"/>
      <c r="E1572" s="63"/>
      <c r="F1572" s="63"/>
      <c r="G1572" s="63"/>
      <c r="H1572" s="63"/>
      <c r="I1572" s="63"/>
      <c r="J1572" s="94">
        <f t="normal">IF(AE1572="-","-",(AE1572/AG1571)*$AI$1)</f>
        <v>660.65950300595</v>
      </c>
      <c r="K1572" s="94">
        <f t="normal">MIN(J1571:J1573)</f>
        <v>639.679534891223</v>
      </c>
      <c r="L1572" s="61"/>
      <c r="M1572" s="94"/>
      <c r="N1572" s="94">
        <f t="normal">IF(AF1572="-","-",(AF1572/AG1571)*$AI$1)</f>
        <v>511.653672414066</v>
      </c>
      <c r="O1572" s="94">
        <f t="normal">MIN(N1571:N1573)</f>
        <v>495.117855838795</v>
      </c>
      <c r="P1572" s="61"/>
      <c r="Q1572" s="94"/>
      <c r="R1572" s="61"/>
      <c r="S1572" s="101">
        <v>99.91</v>
      </c>
      <c r="T1572" s="102"/>
      <c r="U1572" s="101"/>
      <c r="V1572" s="101">
        <v>99.9</v>
      </c>
      <c r="W1572" s="102"/>
      <c r="X1572" s="101"/>
      <c r="Y1572" s="101">
        <v>0.01</v>
      </c>
      <c r="Z1572" s="94" t="s">
        <v>34</v>
      </c>
      <c r="AA1572" s="111"/>
      <c r="AB1572" s="102" t="s">
        <v>34</v>
      </c>
      <c r="AC1572" s="112"/>
      <c r="AD1572" s="113"/>
      <c r="AE1572" s="94">
        <v>611.721762042546</v>
      </c>
      <c r="AF1572" s="94">
        <v>473.753400383394</v>
      </c>
      <c r="AG1572" s="134"/>
    </row>
    <row r="1573" spans="1:33" s="44" customFormat="1" customHeight="0">
      <c r="A1573" s="60"/>
      <c r="B1573" s="61" t="s">
        <v>798</v>
      </c>
      <c r="C1573" s="62"/>
      <c r="D1573" s="63"/>
      <c r="E1573" s="63"/>
      <c r="F1573" s="63"/>
      <c r="G1573" s="63"/>
      <c r="H1573" s="63"/>
      <c r="I1573" s="63"/>
      <c r="J1573" s="94">
        <f t="normal">IF(AE1573="-","-",(AE1573/AG1571)*$AI$1)</f>
        <v>673.802185318177</v>
      </c>
      <c r="K1573" s="94"/>
      <c r="L1573" s="61"/>
      <c r="M1573" s="94"/>
      <c r="N1573" s="94">
        <f t="normal">IF(AF1573="-","-",(AF1573/AG1571)*$AI$1)</f>
        <v>528.268406375295</v>
      </c>
      <c r="O1573" s="94"/>
      <c r="P1573" s="61"/>
      <c r="Q1573" s="94"/>
      <c r="R1573" s="61"/>
      <c r="S1573" s="101">
        <v>99.91</v>
      </c>
      <c r="T1573" s="102"/>
      <c r="U1573" s="101"/>
      <c r="V1573" s="101">
        <v>99.9</v>
      </c>
      <c r="W1573" s="102"/>
      <c r="X1573" s="101"/>
      <c r="Y1573" s="101">
        <v>0.01</v>
      </c>
      <c r="Z1573" s="94" t="s">
        <v>34</v>
      </c>
      <c r="AA1573" s="111"/>
      <c r="AB1573" s="102" t="s">
        <v>34</v>
      </c>
      <c r="AC1573" s="112"/>
      <c r="AD1573" s="113"/>
      <c r="AE1573" s="94">
        <v>623.890912331645</v>
      </c>
      <c r="AF1573" s="94">
        <v>489.137413310458</v>
      </c>
      <c r="AG1573" s="134"/>
    </row>
    <row r="1574" spans="1:33">
      <c r="A1574" s="79">
        <v>42233</v>
      </c>
      <c r="B1574" s="71">
        <v>427</v>
      </c>
      <c r="C1574" s="80" t="s">
        <v>799</v>
      </c>
      <c r="D1574" s="12" t="s">
        <v>41</v>
      </c>
      <c r="E1574" s="12" t="s">
        <v>74</v>
      </c>
      <c r="F1574" s="12" t="s">
        <v>234</v>
      </c>
      <c r="G1574" s="12" t="s">
        <v>800</v>
      </c>
      <c r="H1574" s="12" t="s">
        <v>34</v>
      </c>
      <c r="I1574" s="12" t="s">
        <v>801</v>
      </c>
      <c r="J1574" s="97">
        <f t="normal">IF(AE1574="-","-",(AE1574/AG1574)*$AI$1)</f>
        <v>265.83274636507</v>
      </c>
      <c r="K1574" s="97">
        <f t="normal">MAX(J1574:J1576)</f>
        <v>280.36715910956</v>
      </c>
      <c r="L1574" s="71">
        <f t="normal">IF(A1574=0,"",(K1574-K1575)/K1575)</f>
        <v>0.138476282286439</v>
      </c>
      <c r="M1574" s="97">
        <f t="normal">IF(J1574="-","-",AVERAGE(J1574:J1576))</f>
        <v>264.155055582302</v>
      </c>
      <c r="N1574" s="97">
        <f t="normal">IF(AF1574="-","-",(AF1574/AG1574)*$AI$1)</f>
        <v>216.77946066871</v>
      </c>
      <c r="O1574" s="97">
        <f t="normal">MAX(N1574:N1576)</f>
        <v>231.665423302006</v>
      </c>
      <c r="P1574" s="71">
        <f t="normal">IF(A1574=0,"",(O1574-O1575)/O1575)</f>
        <v>0.0686686948448724</v>
      </c>
      <c r="Q1574" s="97">
        <f t="normal">IF(N1574="-","-",AVERAGE(N1574:N1576))</f>
        <v>223.417030453797</v>
      </c>
      <c r="R1574" s="71">
        <f t="normal">IF(Q1574="-","-",Q1574/M1574)</f>
        <v>0.845779877130487</v>
      </c>
      <c r="S1574" s="103">
        <v>74.4959493208259</v>
      </c>
      <c r="T1574" s="104">
        <f t="normal">AVERAGE(S1574:S1576)*10</f>
        <v>745.318822739914</v>
      </c>
      <c r="U1574" s="103">
        <f t="normal">((LARGE(S1574:S1576,1))-(SMALL(S1574:S1576,1)))/(((LARGE(S1574:S1576,1))+(SMALL(S1574:S1576,1)))/2)*100</f>
        <v>0.104092183953399</v>
      </c>
      <c r="V1574" s="103">
        <f t="shared" ref="V1574:V1588" si="569">100-Y1574</f>
        <v>62.0564186426819</v>
      </c>
      <c r="W1574" s="104">
        <f t="normal">AVERAGE(V1574:V1576)*10</f>
        <v>618.874040636945</v>
      </c>
      <c r="X1574" s="103">
        <f t="normal">((LARGE(V1574:V1576,1))-(SMALL(V1574:V1576,1)))/(((LARGE(V1574:V1576,1))+(SMALL(V1574:V1576,1)))/2)*100</f>
        <v>0.439203341183207</v>
      </c>
      <c r="Y1574" s="103">
        <v>37.9435813573181</v>
      </c>
      <c r="Z1574" s="97" t="s">
        <v>34</v>
      </c>
      <c r="AA1574" s="25" t="str">
        <f t="normal">IF(Z1574="-","-",AVERAGE(Z1574:Z1576))</f>
        <v>-</v>
      </c>
      <c r="AB1574" s="104" t="s">
        <v>34</v>
      </c>
      <c r="AC1574" s="26" t="str">
        <f t="shared" ref="AC1574" si="570">IF(AB1574="-","-",AVERAGE(AB1574:AB1576))</f>
        <v>-</v>
      </c>
      <c r="AE1574" s="114">
        <v>246.141431819509</v>
      </c>
      <c r="AF1574" s="114">
        <v>200.721722841398</v>
      </c>
      <c r="AG1574" s="139">
        <v>1</v>
      </c>
    </row>
    <row r="1575" spans="1:33">
      <c r="A1575" s="81"/>
      <c r="B1575" s="71">
        <v>427</v>
      </c>
      <c r="C1575" s="82"/>
      <c r="D1575" s="14"/>
      <c r="E1575" s="14"/>
      <c r="F1575" s="15"/>
      <c r="G1575" s="14"/>
      <c r="H1575" s="14"/>
      <c r="I1575" s="14"/>
      <c r="J1575" s="97">
        <f t="normal">IF(AE1575="-","-",(AE1575/AG1574)*$AI$1)</f>
        <v>280.36715910956</v>
      </c>
      <c r="K1575" s="97">
        <f t="normal">MIN(J1574:J1576)</f>
        <v>246.265261272277</v>
      </c>
      <c r="L1575" s="71"/>
      <c r="M1575" s="97"/>
      <c r="N1575" s="97">
        <f t="normal">IF(AF1575="-","-",(AF1575/AG1574)*$AI$1)</f>
        <v>231.665423302006</v>
      </c>
      <c r="O1575" s="97">
        <f t="normal">MIN(N1574:N1576)</f>
        <v>216.77946066871</v>
      </c>
      <c r="P1575" s="71"/>
      <c r="Q1575" s="97"/>
      <c r="R1575" s="71"/>
      <c r="S1575" s="103">
        <v>74.5735341613082</v>
      </c>
      <c r="T1575" s="104"/>
      <c r="U1575" s="103"/>
      <c r="V1575" s="103">
        <f t="shared" si="569"/>
        <v>61.8213315484863</v>
      </c>
      <c r="W1575" s="104"/>
      <c r="X1575" s="103"/>
      <c r="Y1575" s="103">
        <v>38.1786684515137</v>
      </c>
      <c r="Z1575" s="97" t="s">
        <v>34</v>
      </c>
      <c r="AA1575" s="27"/>
      <c r="AB1575" s="104" t="s">
        <v>34</v>
      </c>
      <c r="AC1575" s="28"/>
      <c r="AE1575" s="114">
        <v>259.599221397741</v>
      </c>
      <c r="AF1575" s="114">
        <v>214.505021575931</v>
      </c>
      <c r="AG1575" s="140"/>
    </row>
    <row r="1576" spans="1:33">
      <c r="A1576" s="83"/>
      <c r="B1576" s="71">
        <v>427</v>
      </c>
      <c r="C1576" s="84"/>
      <c r="D1576" s="17"/>
      <c r="E1576" s="17"/>
      <c r="F1576" s="18"/>
      <c r="G1576" s="17"/>
      <c r="H1576" s="17"/>
      <c r="I1576" s="17"/>
      <c r="J1576" s="97">
        <f t="normal">IF(AE1576="-","-",(AE1576/AG1574)*$AI$1)</f>
        <v>246.265261272277</v>
      </c>
      <c r="K1576" s="97"/>
      <c r="L1576" s="71"/>
      <c r="M1576" s="97"/>
      <c r="N1576" s="97">
        <f t="normal">IF(AF1576="-","-",(AF1576/AG1574)*$AI$1)</f>
        <v>221.806207390674</v>
      </c>
      <c r="O1576" s="97"/>
      <c r="P1576" s="71"/>
      <c r="Q1576" s="97"/>
      <c r="R1576" s="71"/>
      <c r="S1576" s="103">
        <v>74.5261633398401</v>
      </c>
      <c r="T1576" s="104"/>
      <c r="U1576" s="103"/>
      <c r="V1576" s="103">
        <f t="shared" si="569"/>
        <v>61.7844619999154</v>
      </c>
      <c r="W1576" s="104"/>
      <c r="X1576" s="103"/>
      <c r="Y1576" s="103">
        <v>38.2155380000846</v>
      </c>
      <c r="Z1576" s="97" t="s">
        <v>34</v>
      </c>
      <c r="AA1576" s="29"/>
      <c r="AB1576" s="104" t="s">
        <v>34</v>
      </c>
      <c r="AC1576" s="30"/>
      <c r="AE1576" s="114">
        <v>228.023390066923</v>
      </c>
      <c r="AF1576" s="114">
        <v>205.376117954328</v>
      </c>
      <c r="AG1576" s="141"/>
    </row>
    <row r="1577" spans="1:33">
      <c r="A1577" s="85">
        <v>42233</v>
      </c>
      <c r="B1577" s="74">
        <v>449</v>
      </c>
      <c r="C1577" s="86" t="s">
        <v>802</v>
      </c>
      <c r="D1577" s="87" t="s">
        <v>100</v>
      </c>
      <c r="E1577" s="87" t="s">
        <v>101</v>
      </c>
      <c r="F1577" s="87" t="s">
        <v>482</v>
      </c>
      <c r="G1577" s="87" t="s">
        <v>803</v>
      </c>
      <c r="H1577" s="87" t="s">
        <v>34</v>
      </c>
      <c r="I1577" s="87" t="s">
        <v>34</v>
      </c>
      <c r="J1577" s="98">
        <f t="normal">IF(AE1577="-","-",(AE1577/AG1577)*$AI$1)</f>
        <v>0</v>
      </c>
      <c r="K1577" s="98">
        <f t="normal">MAX(J1577:J1579)</f>
        <v>0</v>
      </c>
      <c r="L1577" s="74" t="e">
        <v>#DIV/0!</v>
      </c>
      <c r="M1577" s="98">
        <f t="normal">IF(J1577="-","-",AVERAGE(J1577:J1579))</f>
        <v>0</v>
      </c>
      <c r="N1577" s="98">
        <f t="normal">IF(AF1577="-","-",(AF1577/AG1577)*$AI$1)</f>
        <v>0</v>
      </c>
      <c r="O1577" s="98">
        <f t="normal">MAX(N1577:N1579)</f>
        <v>0</v>
      </c>
      <c r="P1577" s="74" t="e">
        <v>#DIV/0!</v>
      </c>
      <c r="Q1577" s="98">
        <f t="normal">IF(N1577="-","-",AVERAGE(N1577:N1579))</f>
        <v>0</v>
      </c>
      <c r="R1577" s="74" t="e">
        <v>#DIV/0!</v>
      </c>
      <c r="S1577" s="105">
        <v>88.9306982157587</v>
      </c>
      <c r="T1577" s="106">
        <f t="normal">AVERAGE(S1577:S1579)*10</f>
        <v>889.486417364778</v>
      </c>
      <c r="U1577" s="105">
        <f t="normal">((LARGE(S1577:S1579,1))-(SMALL(S1577:S1579,1)))/(((LARGE(S1577:S1579,1))+(SMALL(S1577:S1579,1)))/2)*100</f>
        <v>0.0964561622949288</v>
      </c>
      <c r="V1577" s="105">
        <f t="shared" si="569"/>
        <v>99.5883152691833</v>
      </c>
      <c r="W1577" s="106">
        <f t="normal">AVERAGE(V1577:V1579)*10</f>
        <v>995.774686930968</v>
      </c>
      <c r="X1577" s="105">
        <f t="normal">((LARGE(V1577:V1579,1))-(SMALL(V1577:V1579,1)))/(((LARGE(V1577:V1579,1))+(SMALL(V1577:V1579,1)))/2)*100</f>
        <v>0.0177066430705558</v>
      </c>
      <c r="Y1577" s="105">
        <v>0.411684730816669</v>
      </c>
      <c r="Z1577" s="98" t="s">
        <v>34</v>
      </c>
      <c r="AA1577" s="123" t="str">
        <f t="normal">IF(Z1577="-","-",AVERAGE(Z1577:Z1579))</f>
        <v>-</v>
      </c>
      <c r="AB1577" s="106" t="s">
        <v>34</v>
      </c>
      <c r="AC1577" s="124" t="str">
        <f t="shared" ref="AC1577" si="571">IF(AB1577="-","-",AVERAGE(AB1577:AB1579))</f>
        <v>-</v>
      </c>
      <c r="AE1577" s="114">
        <v>0</v>
      </c>
      <c r="AF1577" s="114">
        <v>0</v>
      </c>
      <c r="AG1577" s="139">
        <v>1</v>
      </c>
    </row>
    <row r="1578" spans="1:33">
      <c r="A1578" s="88"/>
      <c r="B1578" s="74">
        <v>449</v>
      </c>
      <c r="C1578" s="89"/>
      <c r="D1578" s="15"/>
      <c r="E1578" s="15"/>
      <c r="F1578" s="15"/>
      <c r="G1578" s="15"/>
      <c r="H1578" s="15"/>
      <c r="I1578" s="15"/>
      <c r="J1578" s="98">
        <f t="normal">IF(AE1578="-","-",(AE1578/AG1577)*$AI$1)</f>
        <v>0</v>
      </c>
      <c r="K1578" s="98">
        <f t="normal">MIN(J1577:J1579)</f>
        <v>0</v>
      </c>
      <c r="L1578" s="74"/>
      <c r="M1578" s="98"/>
      <c r="N1578" s="98">
        <f t="normal">IF(AF1578="-","-",(AF1578/AG1577)*$AI$1)</f>
        <v>0</v>
      </c>
      <c r="O1578" s="98">
        <f t="normal">MIN(N1577:N1579)</f>
        <v>0</v>
      </c>
      <c r="P1578" s="74"/>
      <c r="Q1578" s="98"/>
      <c r="R1578" s="74"/>
      <c r="S1578" s="105">
        <v>88.9147109468133</v>
      </c>
      <c r="T1578" s="106"/>
      <c r="U1578" s="105"/>
      <c r="V1578" s="105">
        <f t="shared" si="569"/>
        <v>99.5734077274143</v>
      </c>
      <c r="W1578" s="106"/>
      <c r="X1578" s="105"/>
      <c r="Y1578" s="105">
        <v>0.426592272585707</v>
      </c>
      <c r="Z1578" s="98" t="s">
        <v>34</v>
      </c>
      <c r="AA1578" s="125"/>
      <c r="AB1578" s="106" t="s">
        <v>34</v>
      </c>
      <c r="AC1578" s="126"/>
      <c r="AE1578" s="114">
        <v>0</v>
      </c>
      <c r="AF1578" s="114">
        <v>0</v>
      </c>
      <c r="AG1578" s="140"/>
    </row>
    <row r="1579" spans="1:33">
      <c r="A1579" s="90"/>
      <c r="B1579" s="74">
        <v>449</v>
      </c>
      <c r="C1579" s="91"/>
      <c r="D1579" s="18"/>
      <c r="E1579" s="18"/>
      <c r="F1579" s="18"/>
      <c r="G1579" s="18"/>
      <c r="H1579" s="18"/>
      <c r="I1579" s="18"/>
      <c r="J1579" s="98">
        <f t="normal">IF(AE1579="-","-",(AE1579/AG1577)*$AI$1)</f>
        <v>0</v>
      </c>
      <c r="K1579" s="98"/>
      <c r="L1579" s="74"/>
      <c r="M1579" s="98"/>
      <c r="N1579" s="98">
        <f t="normal">IF(AF1579="-","-",(AF1579/AG1577)*$AI$1)</f>
        <v>0</v>
      </c>
      <c r="O1579" s="98"/>
      <c r="P1579" s="74"/>
      <c r="Q1579" s="98"/>
      <c r="R1579" s="74"/>
      <c r="S1579" s="105">
        <v>89.0005160468615</v>
      </c>
      <c r="T1579" s="106"/>
      <c r="U1579" s="105"/>
      <c r="V1579" s="105">
        <f t="shared" si="569"/>
        <v>99.5706830826928</v>
      </c>
      <c r="W1579" s="106"/>
      <c r="X1579" s="105"/>
      <c r="Y1579" s="105">
        <v>0.429316917307198</v>
      </c>
      <c r="Z1579" s="98" t="s">
        <v>34</v>
      </c>
      <c r="AA1579" s="127"/>
      <c r="AB1579" s="106" t="s">
        <v>34</v>
      </c>
      <c r="AC1579" s="128"/>
      <c r="AE1579" s="114">
        <v>0</v>
      </c>
      <c r="AF1579" s="114">
        <v>0</v>
      </c>
      <c r="AG1579" s="141"/>
    </row>
    <row r="1580" spans="1:33">
      <c r="A1580" s="85">
        <v>42233</v>
      </c>
      <c r="B1580" s="74">
        <v>450</v>
      </c>
      <c r="C1580" s="86" t="s">
        <v>802</v>
      </c>
      <c r="D1580" s="87" t="s">
        <v>100</v>
      </c>
      <c r="E1580" s="87" t="s">
        <v>101</v>
      </c>
      <c r="F1580" s="87" t="s">
        <v>482</v>
      </c>
      <c r="G1580" s="87" t="s">
        <v>804</v>
      </c>
      <c r="H1580" s="87" t="s">
        <v>34</v>
      </c>
      <c r="I1580" s="87" t="s">
        <v>34</v>
      </c>
      <c r="J1580" s="98">
        <f t="normal">IF(AE1580="-","-",(AE1580/AG1580)*$AI$1)</f>
        <v>37.8337848112203</v>
      </c>
      <c r="K1580" s="98">
        <f t="normal">MAX(J1580:J1582)</f>
        <v>37.8337848112203</v>
      </c>
      <c r="L1580" s="74" t="e">
        <v>#DIV/0!</v>
      </c>
      <c r="M1580" s="98">
        <v>18.8226856725448</v>
      </c>
      <c r="N1580" s="98">
        <f t="normal">IF(AF1580="-","-",(AF1580/AG1580)*$AI$1)</f>
        <v>20.0553368071248</v>
      </c>
      <c r="O1580" s="98">
        <f t="normal">MAX(N1580:N1582)</f>
        <v>20.0553368071248</v>
      </c>
      <c r="P1580" s="74" t="e">
        <v>#DIV/0!</v>
      </c>
      <c r="Q1580" s="98">
        <f t="normal">IF(N1580="-","-",AVERAGE(N1580:N1582))</f>
        <v>7.36055298187926</v>
      </c>
      <c r="R1580" s="74">
        <f t="normal">IF(Q1580="-","-",Q1580/M1580)</f>
        <v>0.391046905310411</v>
      </c>
      <c r="S1580" s="105">
        <v>87.9045447787084</v>
      </c>
      <c r="T1580" s="106">
        <f t="normal">AVERAGE(S1580:S1582)*10</f>
        <v>879.121779708259</v>
      </c>
      <c r="U1580" s="105">
        <f t="normal">((LARGE(S1580:S1582,1))-(SMALL(S1580:S1582,1)))/(((LARGE(S1580:S1582,1))+(SMALL(S1580:S1582,1)))/2)*100</f>
        <v>0.0230924559269291</v>
      </c>
      <c r="V1580" s="105">
        <f t="shared" si="569"/>
        <v>99.3459814506808</v>
      </c>
      <c r="W1580" s="106">
        <f t="normal">AVERAGE(V1580:V1582)*10</f>
        <v>993.384270920632</v>
      </c>
      <c r="X1580" s="105">
        <f t="normal">((LARGE(V1580:V1582,1))-(SMALL(V1580:V1582,1)))/(((LARGE(V1580:V1582,1))+(SMALL(V1580:V1582,1)))/2)*100</f>
        <v>0.0137954239809797</v>
      </c>
      <c r="Y1580" s="105">
        <v>0.654018549319179</v>
      </c>
      <c r="Z1580" s="98" t="s">
        <v>34</v>
      </c>
      <c r="AA1580" s="123" t="str">
        <f t="normal">IF(Z1580="-","-",AVERAGE(Z1580:Z1582))</f>
        <v>-</v>
      </c>
      <c r="AB1580" s="106" t="s">
        <v>34</v>
      </c>
      <c r="AC1580" s="124" t="str">
        <f t="shared" ref="AC1580" si="572">IF(AB1580="-","-",AVERAGE(AB1580:AB1582))</f>
        <v>-</v>
      </c>
      <c r="AE1580" s="114">
        <v>35.0312822326114</v>
      </c>
      <c r="AF1580" s="114">
        <v>18.5697563028933</v>
      </c>
      <c r="AG1580" s="139">
        <v>1</v>
      </c>
    </row>
    <row r="1581" spans="1:33">
      <c r="A1581" s="88"/>
      <c r="B1581" s="74">
        <v>450</v>
      </c>
      <c r="C1581" s="89"/>
      <c r="D1581" s="15"/>
      <c r="E1581" s="15"/>
      <c r="F1581" s="15"/>
      <c r="G1581" s="15"/>
      <c r="H1581" s="15"/>
      <c r="I1581" s="15"/>
      <c r="J1581" s="98">
        <f t="normal">IF(AE1581="-","-",(AE1581/AG1580)*$AI$1)</f>
        <v>18.6342722064141</v>
      </c>
      <c r="K1581" s="98">
        <f t="normal">MIN(J1580:J1582)</f>
        <v>0</v>
      </c>
      <c r="L1581" s="74"/>
      <c r="M1581" s="98"/>
      <c r="N1581" s="98">
        <f t="normal">IF(AF1581="-","-",(AF1581/AG1580)*$AI$1)</f>
        <v>2.02632213851302</v>
      </c>
      <c r="O1581" s="98">
        <f t="normal">MIN(N1580:N1582)</f>
        <v>0</v>
      </c>
      <c r="P1581" s="74"/>
      <c r="Q1581" s="98"/>
      <c r="R1581" s="74"/>
      <c r="S1581" s="105">
        <v>87.9071426927238</v>
      </c>
      <c r="T1581" s="106"/>
      <c r="U1581" s="105"/>
      <c r="V1581" s="105">
        <f t="shared" si="569"/>
        <v>99.3322771966116</v>
      </c>
      <c r="W1581" s="106"/>
      <c r="X1581" s="105"/>
      <c r="Y1581" s="105">
        <v>0.667722803388391</v>
      </c>
      <c r="Z1581" s="98" t="s">
        <v>34</v>
      </c>
      <c r="AA1581" s="125"/>
      <c r="AB1581" s="106" t="s">
        <v>34</v>
      </c>
      <c r="AC1581" s="126"/>
      <c r="AE1581" s="114">
        <v>17.2539557466797</v>
      </c>
      <c r="AF1581" s="114">
        <v>1.87622420232687</v>
      </c>
      <c r="AG1581" s="140"/>
    </row>
    <row r="1582" spans="1:33">
      <c r="A1582" s="90"/>
      <c r="B1582" s="74">
        <v>450</v>
      </c>
      <c r="C1582" s="91"/>
      <c r="D1582" s="18"/>
      <c r="E1582" s="18"/>
      <c r="F1582" s="18"/>
      <c r="G1582" s="18"/>
      <c r="H1582" s="18"/>
      <c r="I1582" s="18"/>
      <c r="J1582" s="98">
        <f t="normal">IF(AE1582="-","-",(AE1582/AG1580)*$AI$1)</f>
        <v>0</v>
      </c>
      <c r="K1582" s="98"/>
      <c r="L1582" s="74"/>
      <c r="M1582" s="98"/>
      <c r="N1582" s="98">
        <f t="normal">IF(AF1582="-","-",(AF1582/AG1580)*$AI$1)</f>
        <v>0</v>
      </c>
      <c r="O1582" s="98"/>
      <c r="P1582" s="74"/>
      <c r="Q1582" s="98"/>
      <c r="R1582" s="74"/>
      <c r="S1582" s="105">
        <v>87.9248464410454</v>
      </c>
      <c r="T1582" s="106"/>
      <c r="U1582" s="105"/>
      <c r="V1582" s="105">
        <f t="shared" si="569"/>
        <v>99.337022628897</v>
      </c>
      <c r="W1582" s="106"/>
      <c r="X1582" s="105"/>
      <c r="Y1582" s="105">
        <v>0.662977371102965</v>
      </c>
      <c r="Z1582" s="98" t="s">
        <v>34</v>
      </c>
      <c r="AA1582" s="127"/>
      <c r="AB1582" s="106" t="s">
        <v>34</v>
      </c>
      <c r="AC1582" s="128"/>
      <c r="AE1582" s="114">
        <v>0</v>
      </c>
      <c r="AF1582" s="114">
        <v>0</v>
      </c>
      <c r="AG1582" s="141"/>
    </row>
    <row r="1583" spans="1:33">
      <c r="A1583" s="85">
        <v>42233</v>
      </c>
      <c r="B1583" s="74">
        <v>451</v>
      </c>
      <c r="C1583" s="86" t="s">
        <v>802</v>
      </c>
      <c r="D1583" s="87" t="s">
        <v>100</v>
      </c>
      <c r="E1583" s="87" t="s">
        <v>101</v>
      </c>
      <c r="F1583" s="87" t="s">
        <v>482</v>
      </c>
      <c r="G1583" s="87" t="s">
        <v>805</v>
      </c>
      <c r="H1583" s="87" t="s">
        <v>34</v>
      </c>
      <c r="I1583" s="87" t="s">
        <v>34</v>
      </c>
      <c r="J1583" s="98">
        <f t="normal">IF(AE1583="-","-",(AE1583/AG1583)*$AI$1)</f>
        <v>0</v>
      </c>
      <c r="K1583" s="98">
        <f t="normal">MAX(J1583:J1585)</f>
        <v>0</v>
      </c>
      <c r="L1583" s="74" t="e">
        <v>#DIV/0!</v>
      </c>
      <c r="M1583" s="98">
        <f t="normal">IF(J1583="-","-",AVERAGE(J1583:J1585))</f>
        <v>0</v>
      </c>
      <c r="N1583" s="98">
        <f t="normal">IF(AF1583="-","-",(AF1583/AG1583)*$AI$1)</f>
        <v>0</v>
      </c>
      <c r="O1583" s="98">
        <f t="normal">MAX(N1583:N1585)</f>
        <v>0</v>
      </c>
      <c r="P1583" s="74" t="e">
        <v>#DIV/0!</v>
      </c>
      <c r="Q1583" s="98">
        <f t="normal">IF(N1583="-","-",AVERAGE(N1583:N1585))</f>
        <v>0</v>
      </c>
      <c r="R1583" s="74" t="e">
        <v>#DIV/0!</v>
      </c>
      <c r="S1583" s="105">
        <v>90.3069242101817</v>
      </c>
      <c r="T1583" s="106">
        <f t="normal">AVERAGE(S1583:S1585)*10</f>
        <v>903.371989360256</v>
      </c>
      <c r="U1583" s="105">
        <f t="normal">((LARGE(S1583:S1585,1))-(SMALL(S1583:S1585,1)))/(((LARGE(S1583:S1585,1))+(SMALL(S1583:S1585,1)))/2)*100</f>
        <v>0.0739675398092928</v>
      </c>
      <c r="V1583" s="105">
        <f t="shared" si="569"/>
        <v>99.5341544540816</v>
      </c>
      <c r="W1583" s="106">
        <f t="normal">AVERAGE(V1583:V1585)*10</f>
        <v>995.397268739228</v>
      </c>
      <c r="X1583" s="105">
        <f t="normal">((LARGE(V1583:V1585,1))-(SMALL(V1583:V1585,1)))/(((LARGE(V1583:V1585,1))+(SMALL(V1583:V1585,1)))/2)*100</f>
        <v>0.0180825851371866</v>
      </c>
      <c r="Y1583" s="105">
        <v>0.465845545918423</v>
      </c>
      <c r="Z1583" s="98" t="s">
        <v>34</v>
      </c>
      <c r="AA1583" s="123" t="str">
        <f t="normal">IF(Z1583="-","-",AVERAGE(Z1583:Z1585))</f>
        <v>-</v>
      </c>
      <c r="AB1583" s="106" t="s">
        <v>34</v>
      </c>
      <c r="AC1583" s="124" t="str">
        <f t="shared" ref="AC1583" si="573">IF(AB1583="-","-",AVERAGE(AB1583:AB1585))</f>
        <v>-</v>
      </c>
      <c r="AE1583" s="114">
        <v>0</v>
      </c>
      <c r="AF1583" s="114">
        <v>0</v>
      </c>
      <c r="AG1583" s="139">
        <v>1</v>
      </c>
    </row>
    <row r="1584" spans="1:33">
      <c r="A1584" s="88"/>
      <c r="B1584" s="74">
        <v>451</v>
      </c>
      <c r="C1584" s="89"/>
      <c r="D1584" s="15"/>
      <c r="E1584" s="15"/>
      <c r="F1584" s="15"/>
      <c r="G1584" s="15"/>
      <c r="H1584" s="15"/>
      <c r="I1584" s="15"/>
      <c r="J1584" s="98">
        <f t="normal">IF(AE1584="-","-",(AE1584/AG1583)*$AI$1)</f>
        <v>0</v>
      </c>
      <c r="K1584" s="98">
        <f t="normal">MIN(J1583:J1585)</f>
        <v>0</v>
      </c>
      <c r="L1584" s="74"/>
      <c r="M1584" s="98"/>
      <c r="N1584" s="98">
        <f t="normal">IF(AF1584="-","-",(AF1584/AG1583)*$AI$1)</f>
        <v>0</v>
      </c>
      <c r="O1584" s="98">
        <f t="normal">MIN(N1583:N1585)</f>
        <v>0</v>
      </c>
      <c r="P1584" s="74"/>
      <c r="Q1584" s="98"/>
      <c r="R1584" s="74"/>
      <c r="S1584" s="105">
        <v>90.3309258641094</v>
      </c>
      <c r="T1584" s="106"/>
      <c r="U1584" s="105"/>
      <c r="V1584" s="105">
        <f t="shared" si="569"/>
        <v>99.5515130136814</v>
      </c>
      <c r="W1584" s="106"/>
      <c r="X1584" s="105"/>
      <c r="Y1584" s="105">
        <v>0.448486986318597</v>
      </c>
      <c r="Z1584" s="98" t="s">
        <v>34</v>
      </c>
      <c r="AA1584" s="125"/>
      <c r="AB1584" s="106" t="s">
        <v>34</v>
      </c>
      <c r="AC1584" s="126"/>
      <c r="AE1584" s="114">
        <v>0</v>
      </c>
      <c r="AF1584" s="114">
        <v>0</v>
      </c>
      <c r="AG1584" s="140"/>
    </row>
    <row r="1585" spans="1:33">
      <c r="A1585" s="90"/>
      <c r="B1585" s="74">
        <v>451</v>
      </c>
      <c r="C1585" s="91"/>
      <c r="D1585" s="18"/>
      <c r="E1585" s="18"/>
      <c r="F1585" s="18"/>
      <c r="G1585" s="18"/>
      <c r="H1585" s="18"/>
      <c r="I1585" s="18"/>
      <c r="J1585" s="98">
        <f t="normal">IF(AE1585="-","-",(AE1585/AG1583)*$AI$1)</f>
        <v>0</v>
      </c>
      <c r="K1585" s="98"/>
      <c r="L1585" s="74"/>
      <c r="M1585" s="98"/>
      <c r="N1585" s="98">
        <f t="normal">IF(AF1585="-","-",(AF1585/AG1583)*$AI$1)</f>
        <v>0</v>
      </c>
      <c r="O1585" s="98"/>
      <c r="P1585" s="74"/>
      <c r="Q1585" s="98"/>
      <c r="R1585" s="74"/>
      <c r="S1585" s="105">
        <v>90.3737467337858</v>
      </c>
      <c r="T1585" s="106"/>
      <c r="U1585" s="105"/>
      <c r="V1585" s="105">
        <f t="shared" si="569"/>
        <v>99.5335131540053</v>
      </c>
      <c r="W1585" s="106"/>
      <c r="X1585" s="105"/>
      <c r="Y1585" s="105">
        <v>0.466486845994675</v>
      </c>
      <c r="Z1585" s="98" t="s">
        <v>34</v>
      </c>
      <c r="AA1585" s="127"/>
      <c r="AB1585" s="106" t="s">
        <v>34</v>
      </c>
      <c r="AC1585" s="128"/>
      <c r="AE1585" s="114">
        <v>0</v>
      </c>
      <c r="AF1585" s="114">
        <v>0</v>
      </c>
      <c r="AG1585" s="141"/>
    </row>
    <row r="1586" spans="1:33" s="44" customFormat="1" ht="15" customHeight="1">
      <c r="A1586" s="60">
        <v>42233</v>
      </c>
      <c r="B1586" s="61" t="s">
        <v>806</v>
      </c>
      <c r="C1586" s="62" t="s">
        <v>29</v>
      </c>
      <c r="D1586" s="63" t="s">
        <v>30</v>
      </c>
      <c r="E1586" s="63" t="s">
        <v>31</v>
      </c>
      <c r="F1586" s="63" t="s">
        <v>32</v>
      </c>
      <c r="G1586" s="63" t="s">
        <v>33</v>
      </c>
      <c r="H1586" s="63" t="s">
        <v>34</v>
      </c>
      <c r="I1586" s="63" t="s">
        <v>807</v>
      </c>
      <c r="J1586" s="94">
        <f t="normal">IF(AE1586="-","-",(AE1586/AG1586)*$AI$1)</f>
        <v>63.4068</v>
      </c>
      <c r="K1586" s="94">
        <f t="normal">MAX(J1586:J1588)</f>
        <v>70.5132</v>
      </c>
      <c r="L1586" s="61">
        <f t="normal">IF(A1586=0,"",(K1586-K1587)/K1587)</f>
        <v>0.217642670645282</v>
      </c>
      <c r="M1586" s="94">
        <f t="normal">IF(J1586="-","-",AVERAGE(J1586:J1588))</f>
        <v>63.9432</v>
      </c>
      <c r="N1586" s="94" t="str">
        <f t="normal">IF(AF1586="-","-",(AF1586/AG1586)*$AI$1)</f>
        <v>-</v>
      </c>
      <c r="O1586" s="94">
        <f t="normal">MAX(N1586:N1588)</f>
        <v>0</v>
      </c>
      <c r="P1586" s="61" t="e">
        <v>#DIV/0!</v>
      </c>
      <c r="Q1586" s="94" t="str">
        <f t="normal">IF(N1586="-","-",AVERAGE(N1586:N1588))</f>
        <v>-</v>
      </c>
      <c r="R1586" s="61" t="str">
        <f t="normal">IF(Q1586="-","-",Q1586/M1586)</f>
        <v>-</v>
      </c>
      <c r="S1586" s="101">
        <v>3.23</v>
      </c>
      <c r="T1586" s="102">
        <f t="normal">AVERAGE(S1586:S1588)*10</f>
        <v>32.2333333333333</v>
      </c>
      <c r="U1586" s="101">
        <f t="normal">((LARGE(S1586:S1588,1))-(SMALL(S1586:S1588,1)))/(((LARGE(S1586:S1588,1))+(SMALL(S1586:S1588,1)))/2)*100</f>
        <v>0.310077519379838</v>
      </c>
      <c r="V1586" s="101">
        <f t="shared" si="569"/>
        <v>65.38</v>
      </c>
      <c r="W1586" s="102">
        <f t="normal">AVERAGE(V1586:V1588)*10</f>
        <v>653.133333333333</v>
      </c>
      <c r="X1586" s="101">
        <f t="normal">((LARGE(V1586:V1588,1))-(SMALL(V1586:V1588,1)))/(((LARGE(V1586:V1588,1))+(SMALL(V1586:V1588,1)))/2)*100</f>
        <v>0.153069034134386</v>
      </c>
      <c r="Y1586" s="101">
        <v>34.62</v>
      </c>
      <c r="Z1586" s="94" t="s">
        <v>34</v>
      </c>
      <c r="AA1586" s="111" t="str">
        <f t="normal">IF(Z1586="-","-",AVERAGE(Z1586:Z1588))</f>
        <v>-</v>
      </c>
      <c r="AB1586" s="102" t="s">
        <v>34</v>
      </c>
      <c r="AC1586" s="112" t="str">
        <f t="shared" ref="AC1586" si="574">IF(AB1586="-","-",AVERAGE(AB1586:AB1588))</f>
        <v>-</v>
      </c>
      <c r="AD1586" s="113"/>
      <c r="AE1586" s="94">
        <v>58.71</v>
      </c>
      <c r="AF1586" s="94" t="s">
        <v>34</v>
      </c>
      <c r="AG1586" s="134">
        <v>1</v>
      </c>
    </row>
    <row r="1587" spans="1:33" s="44" customFormat="1" customHeight="0">
      <c r="A1587" s="60"/>
      <c r="B1587" s="61" t="s">
        <v>806</v>
      </c>
      <c r="C1587" s="62"/>
      <c r="D1587" s="63"/>
      <c r="E1587" s="63"/>
      <c r="F1587" s="63"/>
      <c r="G1587" s="63"/>
      <c r="H1587" s="63"/>
      <c r="I1587" s="63"/>
      <c r="J1587" s="94">
        <f t="normal">IF(AE1587="-","-",(AE1587/AG1586)*$AI$1)</f>
        <v>70.5132</v>
      </c>
      <c r="K1587" s="94">
        <f t="normal">MIN(J1586:J1588)</f>
        <v>57.9096</v>
      </c>
      <c r="L1587" s="61"/>
      <c r="M1587" s="94"/>
      <c r="N1587" s="94" t="str">
        <f t="normal">IF(AF1587="-","-",(AF1587/AG1586)*$AI$1)</f>
        <v>-</v>
      </c>
      <c r="O1587" s="94">
        <f t="normal">MIN(N1586:N1588)</f>
        <v>0</v>
      </c>
      <c r="P1587" s="61"/>
      <c r="Q1587" s="94"/>
      <c r="R1587" s="61"/>
      <c r="S1587" s="101">
        <v>3.22</v>
      </c>
      <c r="T1587" s="102"/>
      <c r="U1587" s="101"/>
      <c r="V1587" s="101">
        <f t="shared" si="569"/>
        <v>65.28</v>
      </c>
      <c r="W1587" s="102"/>
      <c r="X1587" s="101"/>
      <c r="Y1587" s="101">
        <v>34.72</v>
      </c>
      <c r="Z1587" s="94" t="s">
        <v>34</v>
      </c>
      <c r="AA1587" s="111"/>
      <c r="AB1587" s="102" t="s">
        <v>34</v>
      </c>
      <c r="AC1587" s="112"/>
      <c r="AD1587" s="113"/>
      <c r="AE1587" s="94">
        <v>65.29</v>
      </c>
      <c r="AF1587" s="94" t="s">
        <v>34</v>
      </c>
      <c r="AG1587" s="134"/>
    </row>
    <row r="1588" spans="1:33" s="44" customFormat="1" customHeight="0">
      <c r="A1588" s="60"/>
      <c r="B1588" s="61" t="s">
        <v>806</v>
      </c>
      <c r="C1588" s="62"/>
      <c r="D1588" s="63"/>
      <c r="E1588" s="63"/>
      <c r="F1588" s="63"/>
      <c r="G1588" s="63"/>
      <c r="H1588" s="63"/>
      <c r="I1588" s="63"/>
      <c r="J1588" s="94">
        <f t="normal">IF(AE1588="-","-",(AE1588/AG1586)*$AI$1)</f>
        <v>57.9096</v>
      </c>
      <c r="K1588" s="94"/>
      <c r="L1588" s="61"/>
      <c r="M1588" s="94"/>
      <c r="N1588" s="94" t="str">
        <f t="normal">IF(AF1588="-","-",(AF1588/AG1586)*$AI$1)</f>
        <v>-</v>
      </c>
      <c r="O1588" s="94"/>
      <c r="P1588" s="61"/>
      <c r="Q1588" s="94"/>
      <c r="R1588" s="61"/>
      <c r="S1588" s="101">
        <v>3.22</v>
      </c>
      <c r="T1588" s="102"/>
      <c r="U1588" s="101"/>
      <c r="V1588" s="101">
        <f t="shared" si="569"/>
        <v>65.28</v>
      </c>
      <c r="W1588" s="102"/>
      <c r="X1588" s="101"/>
      <c r="Y1588" s="101">
        <v>34.72</v>
      </c>
      <c r="Z1588" s="94" t="s">
        <v>34</v>
      </c>
      <c r="AA1588" s="111"/>
      <c r="AB1588" s="102" t="s">
        <v>34</v>
      </c>
      <c r="AC1588" s="112"/>
      <c r="AD1588" s="113"/>
      <c r="AE1588" s="94">
        <v>53.62</v>
      </c>
      <c r="AF1588" s="94" t="s">
        <v>34</v>
      </c>
      <c r="AG1588" s="134"/>
    </row>
    <row r="1589" spans="1:33" s="44" customFormat="1" ht="15" customHeight="1">
      <c r="A1589" s="60">
        <v>42233</v>
      </c>
      <c r="B1589" s="61" t="s">
        <v>808</v>
      </c>
      <c r="C1589" s="62" t="s">
        <v>29</v>
      </c>
      <c r="D1589" s="63" t="s">
        <v>30</v>
      </c>
      <c r="E1589" s="63" t="s">
        <v>31</v>
      </c>
      <c r="F1589" s="63" t="s">
        <v>37</v>
      </c>
      <c r="G1589" s="63" t="s">
        <v>140</v>
      </c>
      <c r="H1589" s="63" t="s">
        <v>34</v>
      </c>
      <c r="I1589" s="63" t="s">
        <v>809</v>
      </c>
      <c r="J1589" s="94">
        <f t="normal">IF(AE1589="-","-",(AE1589/AG1589)*$AI$1)</f>
        <v>585.519137051052</v>
      </c>
      <c r="K1589" s="94">
        <f t="normal">MAX(J1589:J1591)</f>
        <v>642.858106618616</v>
      </c>
      <c r="L1589" s="61">
        <f t="normal">IF(A1589=0,"",(K1589-K1590)/K1590)</f>
        <v>0.0979284295580002</v>
      </c>
      <c r="M1589" s="94">
        <f t="normal">IF(J1589="-","-",AVERAGE(J1589:J1591))</f>
        <v>621.023287201558</v>
      </c>
      <c r="N1589" s="94">
        <f t="normal">IF(AF1589="-","-",(AF1589/AG1589)*$AI$1)</f>
        <v>466.874433455306</v>
      </c>
      <c r="O1589" s="94">
        <f t="normal">MAX(N1589:N1591)</f>
        <v>530.419411184013</v>
      </c>
      <c r="P1589" s="61">
        <f t="normal">IF(A1589=0,"",(O1589-O1590)/O1590)</f>
        <v>0.136107212507688</v>
      </c>
      <c r="Q1589" s="94">
        <f t="normal">IF(N1589="-","-",AVERAGE(N1589:N1591))</f>
        <v>498.339111821612</v>
      </c>
      <c r="R1589" s="61">
        <f t="normal">IF(Q1589="-","-",Q1589/M1589)</f>
        <v>0.80244834950911</v>
      </c>
      <c r="S1589" s="101">
        <v>99.91</v>
      </c>
      <c r="T1589" s="102">
        <f t="normal">AVERAGE(S1589:S1591)*10</f>
        <v>999.1</v>
      </c>
      <c r="U1589" s="101">
        <f t="normal">((LARGE(S1589:S1591,1))-(SMALL(S1589:S1591,1)))/(((LARGE(S1589:S1591,1))+(SMALL(S1589:S1591,1)))/2)*100</f>
        <v>0</v>
      </c>
      <c r="V1589" s="101">
        <v>99.9</v>
      </c>
      <c r="W1589" s="102">
        <f t="normal">AVERAGE(V1589:V1591)*10</f>
        <v>999</v>
      </c>
      <c r="X1589" s="101">
        <f t="normal">((LARGE(V1589:V1591,1))-(SMALL(V1589:V1591,1)))/(((LARGE(V1589:V1591,1))+(SMALL(V1589:V1591,1)))/2)*100</f>
        <v>0</v>
      </c>
      <c r="Y1589" s="101">
        <v>0.01</v>
      </c>
      <c r="Z1589" s="94" t="s">
        <v>34</v>
      </c>
      <c r="AA1589" s="111" t="str">
        <f t="normal">IF(Z1589="-","-",AVERAGE(Z1589:Z1591))</f>
        <v>-</v>
      </c>
      <c r="AB1589" s="102" t="s">
        <v>34</v>
      </c>
      <c r="AC1589" s="112" t="str">
        <f t="shared" ref="AC1589" si="575">IF(AB1589="-","-",AVERAGE(AB1589:AB1591))</f>
        <v>-</v>
      </c>
      <c r="AD1589" s="113"/>
      <c r="AE1589" s="94">
        <v>542.147349121344</v>
      </c>
      <c r="AF1589" s="94">
        <v>432.291142088246</v>
      </c>
      <c r="AG1589" s="134">
        <v>1</v>
      </c>
    </row>
    <row r="1590" spans="1:33" s="44" customFormat="1" customHeight="0">
      <c r="A1590" s="60"/>
      <c r="B1590" s="61" t="s">
        <v>808</v>
      </c>
      <c r="C1590" s="62"/>
      <c r="D1590" s="63"/>
      <c r="E1590" s="63"/>
      <c r="F1590" s="63"/>
      <c r="G1590" s="63"/>
      <c r="H1590" s="63"/>
      <c r="I1590" s="63"/>
      <c r="J1590" s="94">
        <f t="normal">IF(AE1590="-","-",(AE1590/AG1589)*$AI$1)</f>
        <v>642.858106618616</v>
      </c>
      <c r="K1590" s="94">
        <f t="normal">MIN(J1589:J1591)</f>
        <v>585.519137051052</v>
      </c>
      <c r="L1590" s="61"/>
      <c r="M1590" s="94"/>
      <c r="N1590" s="94">
        <f t="normal">IF(AF1590="-","-",(AF1590/AG1589)*$AI$1)</f>
        <v>530.419411184013</v>
      </c>
      <c r="O1590" s="94">
        <f t="normal">MIN(N1589:N1591)</f>
        <v>466.874433455306</v>
      </c>
      <c r="P1590" s="61"/>
      <c r="Q1590" s="94"/>
      <c r="R1590" s="61"/>
      <c r="S1590" s="101">
        <v>99.91</v>
      </c>
      <c r="T1590" s="102"/>
      <c r="U1590" s="101"/>
      <c r="V1590" s="101">
        <v>99.9</v>
      </c>
      <c r="W1590" s="102"/>
      <c r="X1590" s="101"/>
      <c r="Y1590" s="101">
        <v>0.01</v>
      </c>
      <c r="Z1590" s="94" t="s">
        <v>34</v>
      </c>
      <c r="AA1590" s="111"/>
      <c r="AB1590" s="102" t="s">
        <v>34</v>
      </c>
      <c r="AC1590" s="112"/>
      <c r="AD1590" s="113"/>
      <c r="AE1590" s="94">
        <v>595.23898760983</v>
      </c>
      <c r="AF1590" s="94">
        <v>491.129084429642</v>
      </c>
      <c r="AG1590" s="134"/>
    </row>
    <row r="1591" spans="1:33" s="44" customFormat="1" customHeight="0">
      <c r="A1591" s="60"/>
      <c r="B1591" s="61" t="s">
        <v>808</v>
      </c>
      <c r="C1591" s="62"/>
      <c r="D1591" s="63"/>
      <c r="E1591" s="63"/>
      <c r="F1591" s="63"/>
      <c r="G1591" s="63"/>
      <c r="H1591" s="63"/>
      <c r="I1591" s="63"/>
      <c r="J1591" s="94">
        <f t="normal">IF(AE1591="-","-",(AE1591/AG1589)*$AI$1)</f>
        <v>634.692617935005</v>
      </c>
      <c r="K1591" s="94"/>
      <c r="L1591" s="61"/>
      <c r="M1591" s="94"/>
      <c r="N1591" s="94">
        <f t="normal">IF(AF1591="-","-",(AF1591/AG1589)*$AI$1)</f>
        <v>497.723490825517</v>
      </c>
      <c r="O1591" s="94"/>
      <c r="P1591" s="61"/>
      <c r="Q1591" s="94"/>
      <c r="R1591" s="61"/>
      <c r="S1591" s="101">
        <v>99.91</v>
      </c>
      <c r="T1591" s="102"/>
      <c r="U1591" s="101"/>
      <c r="V1591" s="101">
        <v>99.9</v>
      </c>
      <c r="W1591" s="102"/>
      <c r="X1591" s="101"/>
      <c r="Y1591" s="101">
        <v>0.01</v>
      </c>
      <c r="Z1591" s="94" t="s">
        <v>34</v>
      </c>
      <c r="AA1591" s="111"/>
      <c r="AB1591" s="102" t="s">
        <v>34</v>
      </c>
      <c r="AC1591" s="112"/>
      <c r="AD1591" s="113"/>
      <c r="AE1591" s="94">
        <v>587.678349939819</v>
      </c>
      <c r="AF1591" s="94">
        <v>460.855084097701</v>
      </c>
      <c r="AG1591" s="134"/>
    </row>
    <row r="1592" spans="1:33" s="44" customFormat="1" ht="15" customHeight="1">
      <c r="A1592" s="60">
        <v>42142</v>
      </c>
      <c r="B1592" s="61" t="s">
        <v>810</v>
      </c>
      <c r="C1592" s="62" t="s">
        <v>29</v>
      </c>
      <c r="D1592" s="63" t="s">
        <v>30</v>
      </c>
      <c r="E1592" s="63" t="s">
        <v>31</v>
      </c>
      <c r="F1592" s="63" t="s">
        <v>32</v>
      </c>
      <c r="G1592" s="63" t="s">
        <v>33</v>
      </c>
      <c r="H1592" s="63" t="s">
        <v>34</v>
      </c>
      <c r="I1592" s="63" t="s">
        <v>34</v>
      </c>
      <c r="J1592" s="94">
        <f t="normal">IF(AE1592="-","-",(AE1592/AG1592)*$AI$1)</f>
        <v>71.28</v>
      </c>
      <c r="K1592" s="94">
        <f t="normal">MAX(J1592:J1594)</f>
        <v>71.28</v>
      </c>
      <c r="L1592" s="61">
        <f t="normal">IF(A1592=0,"",(K1592-K1593)/K1593)</f>
        <v>0.0408452925406088</v>
      </c>
      <c r="M1592" s="94">
        <f t="normal">IF(J1592="-","-",AVERAGE(J1592:J1594))</f>
        <v>69.7608</v>
      </c>
      <c r="N1592" s="94" t="str">
        <f t="normal">IF(AF1592="-","-",(AF1592/AG1592)*$AI$1)</f>
        <v>-</v>
      </c>
      <c r="O1592" s="94">
        <f t="normal">MAX(N1592:N1594)</f>
        <v>0</v>
      </c>
      <c r="P1592" s="61" t="e">
        <v>#DIV/0!</v>
      </c>
      <c r="Q1592" s="94" t="str">
        <f t="normal">IF(N1592="-","-",AVERAGE(N1592:N1594))</f>
        <v>-</v>
      </c>
      <c r="R1592" s="61" t="str">
        <f t="normal">IF(Q1592="-","-",Q1592/M1592)</f>
        <v>-</v>
      </c>
      <c r="S1592" s="101">
        <v>3.22</v>
      </c>
      <c r="T1592" s="102">
        <f t="normal">AVERAGE(S1592:S1594)*10</f>
        <v>32.2333333333333</v>
      </c>
      <c r="U1592" s="101">
        <f t="normal">((LARGE(S1592:S1594,1))-(SMALL(S1592:S1594,1)))/(((LARGE(S1592:S1594,1))+(SMALL(S1592:S1594,1)))/2)*100</f>
        <v>0.930232558139543</v>
      </c>
      <c r="V1592" s="101">
        <f t="normal">100-Y1592</f>
        <v>66.66</v>
      </c>
      <c r="W1592" s="102">
        <f t="normal">AVERAGE(V1592:V1594)*10</f>
        <v>667.266666666667</v>
      </c>
      <c r="X1592" s="101">
        <f t="normal">((LARGE(V1592:V1594,1))-(SMALL(V1592:V1594,1)))/(((LARGE(V1592:V1594,1))+(SMALL(V1592:V1594,1)))/2)*100</f>
        <v>0.284622874691031</v>
      </c>
      <c r="Y1592" s="101">
        <v>33.34</v>
      </c>
      <c r="Z1592" s="94" t="s">
        <v>34</v>
      </c>
      <c r="AA1592" s="111" t="str">
        <f t="normal">IF(Z1592="-","-",AVERAGE(Z1592:Z1594))</f>
        <v>-</v>
      </c>
      <c r="AB1592" s="102" t="s">
        <v>34</v>
      </c>
      <c r="AC1592" s="112" t="str">
        <f t="shared" ref="AC1592" si="576">IF(AB1592="-","-",AVERAGE(AB1592:AB1594))</f>
        <v>-</v>
      </c>
      <c r="AD1592" s="113"/>
      <c r="AE1592" s="94">
        <v>66</v>
      </c>
      <c r="AF1592" s="94" t="s">
        <v>34</v>
      </c>
      <c r="AG1592" s="134">
        <v>1</v>
      </c>
    </row>
    <row r="1593" spans="1:33" s="44" customFormat="1" customHeight="0">
      <c r="A1593" s="60"/>
      <c r="B1593" s="61" t="s">
        <v>810</v>
      </c>
      <c r="C1593" s="62"/>
      <c r="D1593" s="63"/>
      <c r="E1593" s="63"/>
      <c r="F1593" s="63"/>
      <c r="G1593" s="63"/>
      <c r="H1593" s="63"/>
      <c r="I1593" s="63"/>
      <c r="J1593" s="94">
        <f t="normal">IF(AE1593="-","-",(AE1593/AG1592)*$AI$1)</f>
        <v>69.5196</v>
      </c>
      <c r="K1593" s="94">
        <f t="normal">MIN(J1592:J1594)</f>
        <v>68.4828</v>
      </c>
      <c r="L1593" s="61"/>
      <c r="M1593" s="94"/>
      <c r="N1593" s="94" t="str">
        <f t="normal">IF(AF1593="-","-",(AF1593/AG1592)*$AI$1)</f>
        <v>-</v>
      </c>
      <c r="O1593" s="94">
        <f t="normal">MIN(N1592:N1594)</f>
        <v>0</v>
      </c>
      <c r="P1593" s="61"/>
      <c r="Q1593" s="94"/>
      <c r="R1593" s="61"/>
      <c r="S1593" s="101">
        <v>3.21</v>
      </c>
      <c r="T1593" s="102"/>
      <c r="U1593" s="101"/>
      <c r="V1593" s="101">
        <f t="normal">100-Y1593</f>
        <v>66.67</v>
      </c>
      <c r="W1593" s="102"/>
      <c r="X1593" s="101"/>
      <c r="Y1593" s="101">
        <v>33.33</v>
      </c>
      <c r="Z1593" s="94" t="s">
        <v>34</v>
      </c>
      <c r="AA1593" s="111"/>
      <c r="AB1593" s="102" t="s">
        <v>34</v>
      </c>
      <c r="AC1593" s="112"/>
      <c r="AD1593" s="113"/>
      <c r="AE1593" s="94">
        <v>64.37</v>
      </c>
      <c r="AF1593" s="94" t="s">
        <v>34</v>
      </c>
      <c r="AG1593" s="134"/>
    </row>
    <row r="1594" spans="1:33" s="44" customFormat="1" customHeight="0">
      <c r="A1594" s="60"/>
      <c r="B1594" s="61" t="s">
        <v>810</v>
      </c>
      <c r="C1594" s="62"/>
      <c r="D1594" s="63"/>
      <c r="E1594" s="63"/>
      <c r="F1594" s="63"/>
      <c r="G1594" s="63"/>
      <c r="H1594" s="63"/>
      <c r="I1594" s="63"/>
      <c r="J1594" s="94">
        <f t="normal">IF(AE1594="-","-",(AE1594/AG1592)*$AI$1)</f>
        <v>68.4828</v>
      </c>
      <c r="K1594" s="94"/>
      <c r="L1594" s="61"/>
      <c r="M1594" s="94"/>
      <c r="N1594" s="94" t="str">
        <f t="normal">IF(AF1594="-","-",(AF1594/AG1592)*$AI$1)</f>
        <v>-</v>
      </c>
      <c r="O1594" s="94"/>
      <c r="P1594" s="61"/>
      <c r="Q1594" s="94"/>
      <c r="R1594" s="61"/>
      <c r="S1594" s="101">
        <v>3.24</v>
      </c>
      <c r="T1594" s="102"/>
      <c r="U1594" s="101"/>
      <c r="V1594" s="101">
        <f t="normal">100-Y1594</f>
        <v>66.85</v>
      </c>
      <c r="W1594" s="102"/>
      <c r="X1594" s="101"/>
      <c r="Y1594" s="101">
        <v>33.15</v>
      </c>
      <c r="Z1594" s="94" t="s">
        <v>34</v>
      </c>
      <c r="AA1594" s="111"/>
      <c r="AB1594" s="102" t="s">
        <v>34</v>
      </c>
      <c r="AC1594" s="112"/>
      <c r="AD1594" s="113"/>
      <c r="AE1594" s="94">
        <v>63.41</v>
      </c>
      <c r="AF1594" s="94" t="s">
        <v>34</v>
      </c>
      <c r="AG1594" s="134"/>
    </row>
    <row r="1595" spans="1:33" s="44" customFormat="1" ht="15" customHeight="1">
      <c r="A1595" s="60">
        <v>42142</v>
      </c>
      <c r="B1595" s="61" t="s">
        <v>811</v>
      </c>
      <c r="C1595" s="62" t="s">
        <v>29</v>
      </c>
      <c r="D1595" s="63" t="s">
        <v>30</v>
      </c>
      <c r="E1595" s="63" t="s">
        <v>31</v>
      </c>
      <c r="F1595" s="63" t="s">
        <v>37</v>
      </c>
      <c r="G1595" s="63" t="s">
        <v>140</v>
      </c>
      <c r="H1595" s="63" t="s">
        <v>34</v>
      </c>
      <c r="I1595" s="63" t="s">
        <v>34</v>
      </c>
      <c r="J1595" s="94">
        <f t="normal">IF(AE1595="-","-",(AE1595/AG1595)*$AI$1)</f>
        <v>650.444235507073</v>
      </c>
      <c r="K1595" s="94">
        <f t="normal">MAX(J1595:J1597)</f>
        <v>650.444235507073</v>
      </c>
      <c r="L1595" s="61">
        <f t="normal">IF(A1595=0,"",(K1595-K1596)/K1596)</f>
        <v>0.0139220194738641</v>
      </c>
      <c r="M1595" s="94">
        <f t="normal">IF(J1595="-","-",AVERAGE(J1595:J1597))</f>
        <v>645.303806871563</v>
      </c>
      <c r="N1595" s="94">
        <f t="normal">IF(AF1595="-","-",(AF1595/AG1595)*$AI$1)</f>
        <v>362.814411100043</v>
      </c>
      <c r="O1595" s="94">
        <f t="normal">MAX(N1595:N1597)</f>
        <v>397.644592754686</v>
      </c>
      <c r="P1595" s="61">
        <f t="normal">IF(A1595=0,"",(O1595-O1596)/O1596)</f>
        <v>0.129738066303187</v>
      </c>
      <c r="Q1595" s="94">
        <f t="normal">IF(N1595="-","-",AVERAGE(N1595:N1597))</f>
        <v>370.812820764389</v>
      </c>
      <c r="R1595" s="61">
        <f t="normal">IF(Q1595="-","-",Q1595/M1595)</f>
        <v>0.574632935395333</v>
      </c>
      <c r="S1595" s="101">
        <v>99.91</v>
      </c>
      <c r="T1595" s="102">
        <f t="normal">AVERAGE(S1595:S1597)*10</f>
        <v>999.1</v>
      </c>
      <c r="U1595" s="101">
        <f t="normal">((LARGE(S1595:S1597,1))-(SMALL(S1595:S1597,1)))/(((LARGE(S1595:S1597,1))+(SMALL(S1595:S1597,1)))/2)*100</f>
        <v>0</v>
      </c>
      <c r="V1595" s="101">
        <v>99.9</v>
      </c>
      <c r="W1595" s="102">
        <f t="normal">AVERAGE(V1595:V1597)*10</f>
        <v>999</v>
      </c>
      <c r="X1595" s="101">
        <f t="normal">((LARGE(V1595:V1597,1))-(SMALL(V1595:V1597,1)))/(((LARGE(V1595:V1597,1))+(SMALL(V1595:V1597,1)))/2)*100</f>
        <v>0</v>
      </c>
      <c r="Y1595" s="101">
        <v>0.01</v>
      </c>
      <c r="Z1595" s="94" t="s">
        <v>34</v>
      </c>
      <c r="AA1595" s="111" t="str">
        <f t="normal">IF(Z1595="-","-",AVERAGE(Z1595:Z1597))</f>
        <v>-</v>
      </c>
      <c r="AB1595" s="102" t="s">
        <v>34</v>
      </c>
      <c r="AC1595" s="112" t="str">
        <f t="shared" ref="AC1595" si="577">IF(AB1595="-","-",AVERAGE(AB1595:AB1597))</f>
        <v>-</v>
      </c>
      <c r="AD1595" s="113"/>
      <c r="AE1595" s="94">
        <v>602.263181025068</v>
      </c>
      <c r="AF1595" s="94">
        <v>335.939269537077</v>
      </c>
      <c r="AG1595" s="134">
        <v>1</v>
      </c>
    </row>
    <row r="1596" spans="1:33" s="44" customFormat="1" customHeight="0">
      <c r="A1596" s="60"/>
      <c r="B1596" s="61" t="s">
        <v>811</v>
      </c>
      <c r="C1596" s="62"/>
      <c r="D1596" s="63"/>
      <c r="E1596" s="63"/>
      <c r="F1596" s="63"/>
      <c r="G1596" s="63"/>
      <c r="H1596" s="63"/>
      <c r="I1596" s="63"/>
      <c r="J1596" s="94">
        <f t="normal">IF(AE1596="-","-",(AE1596/AG1595)*$AI$1)</f>
        <v>643.954107164405</v>
      </c>
      <c r="K1596" s="94">
        <f t="normal">MIN(J1595:J1597)</f>
        <v>641.51307794321</v>
      </c>
      <c r="L1596" s="61"/>
      <c r="M1596" s="94"/>
      <c r="N1596" s="94">
        <f t="normal">IF(AF1596="-","-",(AF1596/AG1595)*$AI$1)</f>
        <v>397.644592754686</v>
      </c>
      <c r="O1596" s="94">
        <f t="normal">MIN(N1595:N1597)</f>
        <v>351.97945843844</v>
      </c>
      <c r="P1596" s="61"/>
      <c r="Q1596" s="94"/>
      <c r="R1596" s="61"/>
      <c r="S1596" s="101">
        <v>99.91</v>
      </c>
      <c r="T1596" s="102"/>
      <c r="U1596" s="101"/>
      <c r="V1596" s="101">
        <v>99.9</v>
      </c>
      <c r="W1596" s="102"/>
      <c r="X1596" s="101"/>
      <c r="Y1596" s="101">
        <v>0.01</v>
      </c>
      <c r="Z1596" s="94" t="s">
        <v>34</v>
      </c>
      <c r="AA1596" s="111"/>
      <c r="AB1596" s="102" t="s">
        <v>34</v>
      </c>
      <c r="AC1596" s="112"/>
      <c r="AD1596" s="113"/>
      <c r="AE1596" s="94">
        <v>596.253802930005</v>
      </c>
      <c r="AF1596" s="94">
        <v>368.18943773582</v>
      </c>
      <c r="AG1596" s="134"/>
    </row>
    <row r="1597" spans="1:33" s="44" customFormat="1" customHeight="0">
      <c r="A1597" s="60"/>
      <c r="B1597" s="61" t="s">
        <v>811</v>
      </c>
      <c r="C1597" s="62"/>
      <c r="D1597" s="63"/>
      <c r="E1597" s="63"/>
      <c r="F1597" s="63"/>
      <c r="G1597" s="63"/>
      <c r="H1597" s="63"/>
      <c r="I1597" s="63"/>
      <c r="J1597" s="94">
        <f t="normal">IF(AE1597="-","-",(AE1597/AG1595)*$AI$1)</f>
        <v>641.51307794321</v>
      </c>
      <c r="K1597" s="94"/>
      <c r="L1597" s="61"/>
      <c r="M1597" s="94"/>
      <c r="N1597" s="94">
        <f t="normal">IF(AF1597="-","-",(AF1597/AG1595)*$AI$1)</f>
        <v>351.97945843844</v>
      </c>
      <c r="O1597" s="94"/>
      <c r="P1597" s="61"/>
      <c r="Q1597" s="94"/>
      <c r="R1597" s="61"/>
      <c r="S1597" s="101">
        <v>99.91</v>
      </c>
      <c r="T1597" s="102"/>
      <c r="U1597" s="101"/>
      <c r="V1597" s="101">
        <v>99.9</v>
      </c>
      <c r="W1597" s="102"/>
      <c r="X1597" s="101"/>
      <c r="Y1597" s="101">
        <v>0.01</v>
      </c>
      <c r="Z1597" s="94" t="s">
        <v>34</v>
      </c>
      <c r="AA1597" s="111"/>
      <c r="AB1597" s="102" t="s">
        <v>34</v>
      </c>
      <c r="AC1597" s="112"/>
      <c r="AD1597" s="113"/>
      <c r="AE1597" s="94">
        <v>593.993590688157</v>
      </c>
      <c r="AF1597" s="94">
        <v>325.906905961518</v>
      </c>
      <c r="AG1597" s="134"/>
    </row>
    <row r="1598" spans="1:33">
      <c r="A1598" s="79">
        <v>42142</v>
      </c>
      <c r="B1598" s="71">
        <v>391</v>
      </c>
      <c r="C1598" s="80" t="s">
        <v>812</v>
      </c>
      <c r="D1598" s="12" t="s">
        <v>41</v>
      </c>
      <c r="E1598" s="12" t="s">
        <v>74</v>
      </c>
      <c r="F1598" s="12" t="s">
        <v>75</v>
      </c>
      <c r="G1598" s="12" t="s">
        <v>34</v>
      </c>
      <c r="H1598" s="12" t="s">
        <v>44</v>
      </c>
      <c r="I1598" s="12" t="s">
        <v>76</v>
      </c>
      <c r="J1598" s="97" t="str">
        <f t="normal">IF(AE1598="-","-",(AE1598/AG1598)*$AI$1)</f>
        <v>-</v>
      </c>
      <c r="K1598" s="97">
        <f t="normal">MAX(J1598:J1600)</f>
        <v>191.188324809326</v>
      </c>
      <c r="L1598" s="71">
        <f t="normal">IF(A1598=0,"",(K1598-K1599)/K1599)</f>
        <v>0.00990545395821944</v>
      </c>
      <c r="M1598" s="97">
        <f t="normal">IF(J1599="-","-",AVERAGE(J1598:J1600))</f>
        <v>190.250708747681</v>
      </c>
      <c r="N1598" s="97" t="str">
        <f t="normal">IF(AF1598="-","-",(AF1598/AG1598)*$AI$1)</f>
        <v>-</v>
      </c>
      <c r="O1598" s="97">
        <f t="normal">MAX(N1598:N1600)</f>
        <v>113.687447795981</v>
      </c>
      <c r="P1598" s="71">
        <f t="normal">IF(A1598=0,"",(O1598-O1599)/O1599)</f>
        <v>0.0279276487383003</v>
      </c>
      <c r="Q1598" s="97">
        <f t="normal">IF(N1599="-","-",AVERAGE(N1598:N1600))</f>
        <v>112.143067161849</v>
      </c>
      <c r="R1598" s="71">
        <f t="normal">IF(Q1598="-","-",Q1598/M1598)</f>
        <v>0.589448879849263</v>
      </c>
      <c r="S1598" s="103">
        <v>4.57499800218426</v>
      </c>
      <c r="T1598" s="104">
        <f t="normal">AVERAGE(S1598:S1600)*10</f>
        <v>45.5370756562206</v>
      </c>
      <c r="U1598" s="103">
        <f t="normal">((LARGE(S1598:S1600,1))-(SMALL(S1598:S1600,1)))/(((LARGE(S1598:S1600,1))+(SMALL(S1598:S1600,1)))/2)*100</f>
        <v>4.04861201097677</v>
      </c>
      <c r="V1598" s="103">
        <f t="normal">100-Y1598</f>
        <v>81.8995633187773</v>
      </c>
      <c r="W1598" s="104">
        <f t="normal">AVERAGE(V1598:V1600)*10</f>
        <v>816.963281421428</v>
      </c>
      <c r="X1598" s="103">
        <f t="normal">((LARGE(V1598:V1600,1))-(SMALL(V1598:V1600,1)))/(((LARGE(V1598:V1600,1))+(SMALL(V1598:V1600,1)))/2)*100</f>
        <v>0.434388649441745</v>
      </c>
      <c r="Y1598" s="103">
        <v>18.1004366812227</v>
      </c>
      <c r="Z1598" s="97" t="s">
        <v>34</v>
      </c>
      <c r="AA1598" s="25" t="str">
        <f t="normal">IF(Z1598="-","-",AVERAGE(Z1598:Z1600))</f>
        <v>-</v>
      </c>
      <c r="AB1598" s="104">
        <v>7.003</v>
      </c>
      <c r="AC1598" s="26">
        <f t="shared" ref="AC1598" si="578">IF(AB1598="-","-",AVERAGE(AB1598:AB1600))</f>
        <v>7.04033333333333</v>
      </c>
      <c r="AE1598" s="114" t="s">
        <v>34</v>
      </c>
      <c r="AF1598" s="114" t="s">
        <v>34</v>
      </c>
      <c r="AG1598" s="139">
        <v>1</v>
      </c>
    </row>
    <row r="1599" spans="1:33">
      <c r="A1599" s="81"/>
      <c r="B1599" s="71">
        <v>391</v>
      </c>
      <c r="C1599" s="82"/>
      <c r="D1599" s="14"/>
      <c r="E1599" s="14"/>
      <c r="F1599" s="15"/>
      <c r="G1599" s="14"/>
      <c r="H1599" s="14"/>
      <c r="I1599" s="14"/>
      <c r="J1599" s="97">
        <f t="normal">IF(AE1599="-","-",(AE1599/AG1598)*$AI$1)</f>
        <v>189.313092686037</v>
      </c>
      <c r="K1599" s="97">
        <f t="normal">MIN(J1598:J1600)</f>
        <v>189.313092686037</v>
      </c>
      <c r="L1599" s="71"/>
      <c r="M1599" s="97"/>
      <c r="N1599" s="97">
        <f t="normal">IF(AF1599="-","-",(AF1599/AG1598)*$AI$1)</f>
        <v>110.598686527717</v>
      </c>
      <c r="O1599" s="97">
        <f t="normal">MIN(N1598:N1600)</f>
        <v>110.598686527717</v>
      </c>
      <c r="P1599" s="71"/>
      <c r="Q1599" s="97"/>
      <c r="R1599" s="71"/>
      <c r="S1599" s="103">
        <v>4.45109686341066</v>
      </c>
      <c r="T1599" s="104"/>
      <c r="U1599" s="103"/>
      <c r="V1599" s="103">
        <f t="normal">100-Y1599</f>
        <v>81.5445719329215</v>
      </c>
      <c r="W1599" s="104"/>
      <c r="X1599" s="103"/>
      <c r="Y1599" s="103">
        <v>18.4554280670785</v>
      </c>
      <c r="Z1599" s="97" t="s">
        <v>34</v>
      </c>
      <c r="AA1599" s="27"/>
      <c r="AB1599" s="104">
        <v>7.067</v>
      </c>
      <c r="AC1599" s="28"/>
      <c r="AE1599" s="114">
        <v>175.289900635219</v>
      </c>
      <c r="AF1599" s="114">
        <v>102.406191229368</v>
      </c>
      <c r="AG1599" s="140"/>
    </row>
    <row r="1600" spans="1:33">
      <c r="A1600" s="83"/>
      <c r="B1600" s="71">
        <v>391</v>
      </c>
      <c r="C1600" s="84"/>
      <c r="D1600" s="17"/>
      <c r="E1600" s="17"/>
      <c r="F1600" s="18"/>
      <c r="G1600" s="17"/>
      <c r="H1600" s="17"/>
      <c r="I1600" s="17"/>
      <c r="J1600" s="97">
        <f t="normal">IF(AE1600="-","-",(AE1600/AG1598)*$AI$1)</f>
        <v>191.188324809326</v>
      </c>
      <c r="K1600" s="97"/>
      <c r="L1600" s="71"/>
      <c r="M1600" s="97"/>
      <c r="N1600" s="97">
        <f t="normal">IF(AF1600="-","-",(AF1600/AG1598)*$AI$1)</f>
        <v>113.687447795981</v>
      </c>
      <c r="O1600" s="97"/>
      <c r="P1600" s="71"/>
      <c r="Q1600" s="97"/>
      <c r="R1600" s="71"/>
      <c r="S1600" s="103">
        <v>4.63502783127127</v>
      </c>
      <c r="T1600" s="104"/>
      <c r="U1600" s="103"/>
      <c r="V1600" s="103">
        <f t="normal">100-Y1600</f>
        <v>81.6448491747295</v>
      </c>
      <c r="W1600" s="104"/>
      <c r="X1600" s="103"/>
      <c r="Y1600" s="103">
        <v>18.3551508252705</v>
      </c>
      <c r="Z1600" s="97" t="s">
        <v>34</v>
      </c>
      <c r="AA1600" s="29"/>
      <c r="AB1600" s="104">
        <v>7.051</v>
      </c>
      <c r="AC1600" s="30"/>
      <c r="AE1600" s="114">
        <v>177.026226675302</v>
      </c>
      <c r="AF1600" s="114">
        <v>105.266155366649</v>
      </c>
      <c r="AG1600" s="141"/>
    </row>
    <row r="1601" spans="1:33">
      <c r="A1601" s="79">
        <v>42142</v>
      </c>
      <c r="B1601" s="71">
        <v>388</v>
      </c>
      <c r="C1601" s="80" t="s">
        <v>88</v>
      </c>
      <c r="D1601" s="12" t="s">
        <v>41</v>
      </c>
      <c r="E1601" s="12" t="s">
        <v>74</v>
      </c>
      <c r="F1601" s="12" t="s">
        <v>85</v>
      </c>
      <c r="G1601" s="12" t="s">
        <v>92</v>
      </c>
      <c r="H1601" s="12" t="s">
        <v>44</v>
      </c>
      <c r="I1601" s="12" t="s">
        <v>34</v>
      </c>
      <c r="J1601" s="97">
        <f t="normal">IF(AE1601="-","-",(AE1601/AG1601)*$AI$1)</f>
        <v>316.886330976633</v>
      </c>
      <c r="K1601" s="97">
        <f t="normal">MAX(J1601:J1603)</f>
        <v>403.343807094242</v>
      </c>
      <c r="L1601" s="71">
        <f t="normal">IF(A1601=0,"",(K1601-K1602)/K1602)</f>
        <v>0.272834349942297</v>
      </c>
      <c r="M1601" s="97">
        <f t="normal">IF(J1601="-","-",AVERAGE(J1601:J1603))</f>
        <v>350.225395831929</v>
      </c>
      <c r="N1601" s="97">
        <f t="normal">IF(AF1601="-","-",(AF1601/AG1601)*$AI$1)</f>
        <v>246.70869488999</v>
      </c>
      <c r="O1601" s="97">
        <f t="normal">MAX(N1601:N1603)</f>
        <v>294.328156899972</v>
      </c>
      <c r="P1601" s="71">
        <f t="normal">IF(A1601=0,"",(O1601-O1602)/O1602)</f>
        <v>0.19301898553359</v>
      </c>
      <c r="Q1601" s="97">
        <f t="normal">IF(N1601="-","-",AVERAGE(N1601:N1603))</f>
        <v>268.377182052608</v>
      </c>
      <c r="R1601" s="71">
        <f t="normal">IF(Q1601="-","-",Q1601/M1601)</f>
        <v>0.766298461638116</v>
      </c>
      <c r="S1601" s="103">
        <v>3.51502606562404</v>
      </c>
      <c r="T1601" s="104">
        <f t="normal">AVERAGE(S1601:S1603)*10</f>
        <v>36.9420770411879</v>
      </c>
      <c r="U1601" s="103">
        <f t="normal">((LARGE(S1601:S1603,1))-(SMALL(S1601:S1603,1)))/(((LARGE(S1601:S1603,1))+(SMALL(S1601:S1603,1)))/2)*100</f>
        <v>9.70068024572493</v>
      </c>
      <c r="V1601" s="103">
        <f t="normal">100-Y1601</f>
        <v>70.2017448200655</v>
      </c>
      <c r="W1601" s="104">
        <f t="normal">AVERAGE(V1601:V1603)*10</f>
        <v>710.845368246744</v>
      </c>
      <c r="X1601" s="103">
        <f t="normal">((LARGE(V1601:V1603,1))-(SMALL(V1601:V1603,1)))/(((LARGE(V1601:V1603,1))+(SMALL(V1601:V1603,1)))/2)*100</f>
        <v>2.4837807040544</v>
      </c>
      <c r="Y1601" s="103">
        <v>29.7982551799345</v>
      </c>
      <c r="Z1601" s="97" t="s">
        <v>34</v>
      </c>
      <c r="AA1601" s="25" t="str">
        <f t="normal">IF(Z1601="-","-",AVERAGE(Z1601:Z1603))</f>
        <v>-</v>
      </c>
      <c r="AB1601" s="104">
        <v>8.316</v>
      </c>
      <c r="AC1601" s="26">
        <f t="shared" ref="AC1601" si="579">IF(AB1601="-","-",AVERAGE(AB1601:AB1603))</f>
        <v>8.322</v>
      </c>
      <c r="AE1601" s="114">
        <v>293.413269422808</v>
      </c>
      <c r="AF1601" s="114">
        <v>228.433976749991</v>
      </c>
      <c r="AG1601" s="139">
        <v>1</v>
      </c>
    </row>
    <row r="1602" spans="1:33">
      <c r="A1602" s="81"/>
      <c r="B1602" s="71">
        <v>388</v>
      </c>
      <c r="C1602" s="82"/>
      <c r="D1602" s="14"/>
      <c r="E1602" s="14"/>
      <c r="F1602" s="14"/>
      <c r="G1602" s="14"/>
      <c r="H1602" s="14"/>
      <c r="I1602" s="14"/>
      <c r="J1602" s="97">
        <f t="normal">IF(AE1602="-","-",(AE1602/AG1601)*$AI$1)</f>
        <v>330.446049424913</v>
      </c>
      <c r="K1602" s="97">
        <f t="normal">MIN(J1601:J1603)</f>
        <v>316.886330976633</v>
      </c>
      <c r="L1602" s="71"/>
      <c r="M1602" s="97"/>
      <c r="N1602" s="97">
        <f t="normal">IF(AF1602="-","-",(AF1602/AG1601)*$AI$1)</f>
        <v>264.094694367861</v>
      </c>
      <c r="O1602" s="97">
        <f t="normal">MIN(N1601:N1603)</f>
        <v>246.70869488999</v>
      </c>
      <c r="P1602" s="71"/>
      <c r="Q1602" s="97"/>
      <c r="R1602" s="71"/>
      <c r="S1602" s="103" t="s">
        <v>34</v>
      </c>
      <c r="T1602" s="104"/>
      <c r="U1602" s="103"/>
      <c r="V1602" s="103" t="s">
        <v>34</v>
      </c>
      <c r="W1602" s="104"/>
      <c r="X1602" s="103"/>
      <c r="Y1602" s="103" t="s">
        <v>34</v>
      </c>
      <c r="Z1602" s="97" t="s">
        <v>34</v>
      </c>
      <c r="AA1602" s="27"/>
      <c r="AB1602" s="104">
        <v>8.329</v>
      </c>
      <c r="AC1602" s="28"/>
      <c r="AE1602" s="114">
        <v>305.968564282327</v>
      </c>
      <c r="AF1602" s="114">
        <v>244.532124414686</v>
      </c>
      <c r="AG1602" s="140"/>
    </row>
    <row r="1603" spans="1:33">
      <c r="A1603" s="83"/>
      <c r="B1603" s="71">
        <v>388</v>
      </c>
      <c r="C1603" s="84"/>
      <c r="D1603" s="17"/>
      <c r="E1603" s="17"/>
      <c r="F1603" s="17"/>
      <c r="G1603" s="17"/>
      <c r="H1603" s="17"/>
      <c r="I1603" s="17"/>
      <c r="J1603" s="97">
        <f t="normal">IF(AE1603="-","-",(AE1603/AG1601)*$AI$1)</f>
        <v>403.343807094242</v>
      </c>
      <c r="K1603" s="97"/>
      <c r="L1603" s="71"/>
      <c r="M1603" s="97"/>
      <c r="N1603" s="97">
        <f t="normal">IF(AF1603="-","-",(AF1603/AG1601)*$AI$1)</f>
        <v>294.328156899972</v>
      </c>
      <c r="O1603" s="97"/>
      <c r="P1603" s="71"/>
      <c r="Q1603" s="97"/>
      <c r="R1603" s="71"/>
      <c r="S1603" s="103">
        <v>3.87338934261354</v>
      </c>
      <c r="T1603" s="104"/>
      <c r="U1603" s="103"/>
      <c r="V1603" s="103">
        <f t="shared" ref="V1603:V1618" si="580">100-Y1603</f>
        <v>71.9673288292832</v>
      </c>
      <c r="W1603" s="104"/>
      <c r="X1603" s="103"/>
      <c r="Y1603" s="103">
        <v>28.0326711707168</v>
      </c>
      <c r="Z1603" s="97" t="s">
        <v>34</v>
      </c>
      <c r="AA1603" s="29"/>
      <c r="AB1603" s="104">
        <v>8.321</v>
      </c>
      <c r="AC1603" s="30"/>
      <c r="AE1603" s="114">
        <v>373.466488050224</v>
      </c>
      <c r="AF1603" s="114">
        <v>272.526071203678</v>
      </c>
      <c r="AG1603" s="141"/>
    </row>
    <row r="1604" spans="1:33">
      <c r="A1604" s="79">
        <v>42142</v>
      </c>
      <c r="B1604" s="71">
        <v>389</v>
      </c>
      <c r="C1604" s="80" t="s">
        <v>88</v>
      </c>
      <c r="D1604" s="12" t="s">
        <v>41</v>
      </c>
      <c r="E1604" s="12" t="s">
        <v>74</v>
      </c>
      <c r="F1604" s="12" t="s">
        <v>85</v>
      </c>
      <c r="G1604" s="12" t="s">
        <v>92</v>
      </c>
      <c r="H1604" s="12" t="s">
        <v>44</v>
      </c>
      <c r="I1604" s="12" t="s">
        <v>34</v>
      </c>
      <c r="J1604" s="97">
        <f t="normal">IF(AE1604="-","-",(AE1604/AG1604)*$AI$1)</f>
        <v>184.538245990238</v>
      </c>
      <c r="K1604" s="97">
        <f t="normal">MAX(J1604:J1606)</f>
        <v>208.687045471938</v>
      </c>
      <c r="L1604" s="71">
        <f t="normal">IF(A1604=0,"",(K1604-K1605)/K1605)</f>
        <v>0.130860675260661</v>
      </c>
      <c r="M1604" s="97">
        <f t="normal">IF(J1604="-","-",AVERAGE(J1604:J1606))</f>
        <v>200.592177231992</v>
      </c>
      <c r="N1604" s="97">
        <f t="normal">IF(AF1604="-","-",(AF1604/AG1604)*$AI$1)</f>
        <v>137.574057939563</v>
      </c>
      <c r="O1604" s="97">
        <f t="normal">MAX(N1604:N1606)</f>
        <v>165.009305573448</v>
      </c>
      <c r="P1604" s="71">
        <f t="normal">IF(A1604=0,"",(O1604-O1605)/O1605)</f>
        <v>0.199421664554936</v>
      </c>
      <c r="Q1604" s="97">
        <f t="normal">IF(N1604="-","-",AVERAGE(N1604:N1606))</f>
        <v>148.419891400147</v>
      </c>
      <c r="R1604" s="71">
        <f t="normal">IF(Q1604="-","-",Q1604/M1604)</f>
        <v>0.739908671655197</v>
      </c>
      <c r="S1604" s="103">
        <v>2.12580260818233</v>
      </c>
      <c r="T1604" s="104">
        <f t="normal">AVERAGE(S1604:S1606)*10</f>
        <v>21.1863016090108</v>
      </c>
      <c r="U1604" s="103">
        <f t="normal">((LARGE(S1604:S1606,1))-(SMALL(S1604:S1606,1)))/(((LARGE(S1604:S1606,1))+(SMALL(S1604:S1606,1)))/2)*100</f>
        <v>1.17745872718828</v>
      </c>
      <c r="V1604" s="103">
        <f t="shared" si="580"/>
        <v>58.1601362862014</v>
      </c>
      <c r="W1604" s="104">
        <f t="normal">AVERAGE(V1604:V1606)*10</f>
        <v>579.151820441543</v>
      </c>
      <c r="X1604" s="103">
        <f t="normal">((LARGE(V1604:V1606,1))-(SMALL(V1604:V1606,1)))/(((LARGE(V1604:V1606,1))+(SMALL(V1604:V1606,1)))/2)*100</f>
        <v>1.05592511359572</v>
      </c>
      <c r="Y1604" s="103">
        <v>41.8398637137986</v>
      </c>
      <c r="Z1604" s="97" t="s">
        <v>34</v>
      </c>
      <c r="AA1604" s="25" t="str">
        <f t="normal">IF(Z1604="-","-",AVERAGE(Z1604:Z1606))</f>
        <v>-</v>
      </c>
      <c r="AB1604" s="104">
        <v>7.5</v>
      </c>
      <c r="AC1604" s="26">
        <f t="shared" ref="AC1604" si="581">IF(AB1604="-","-",AVERAGE(AB1604:AB1606))</f>
        <v>7.51533333333333</v>
      </c>
      <c r="AE1604" s="114">
        <v>170.868746287257</v>
      </c>
      <c r="AF1604" s="114">
        <v>127.383386981077</v>
      </c>
      <c r="AG1604" s="139">
        <v>1</v>
      </c>
    </row>
    <row r="1605" spans="1:33">
      <c r="A1605" s="81"/>
      <c r="B1605" s="71">
        <v>389</v>
      </c>
      <c r="C1605" s="82"/>
      <c r="D1605" s="14"/>
      <c r="E1605" s="14"/>
      <c r="F1605" s="14"/>
      <c r="G1605" s="14"/>
      <c r="H1605" s="14"/>
      <c r="I1605" s="14"/>
      <c r="J1605" s="97">
        <f t="normal">IF(AE1605="-","-",(AE1605/AG1604)*$AI$1)</f>
        <v>208.687045471938</v>
      </c>
      <c r="K1605" s="97">
        <f t="normal">MIN(J1604:J1606)</f>
        <v>184.538245990238</v>
      </c>
      <c r="L1605" s="71"/>
      <c r="M1605" s="97"/>
      <c r="N1605" s="97">
        <f t="normal">IF(AF1605="-","-",(AF1605/AG1604)*$AI$1)</f>
        <v>165.009305573448</v>
      </c>
      <c r="O1605" s="97">
        <f t="normal">MIN(N1604:N1606)</f>
        <v>137.574057939563</v>
      </c>
      <c r="P1605" s="71"/>
      <c r="Q1605" s="97"/>
      <c r="R1605" s="71"/>
      <c r="S1605" s="103">
        <v>2.10259205254889</v>
      </c>
      <c r="T1605" s="104"/>
      <c r="U1605" s="103"/>
      <c r="V1605" s="103">
        <f t="shared" si="580"/>
        <v>57.5492341356674</v>
      </c>
      <c r="W1605" s="104"/>
      <c r="X1605" s="103"/>
      <c r="Y1605" s="103">
        <v>42.4507658643326</v>
      </c>
      <c r="Z1605" s="97" t="s">
        <v>34</v>
      </c>
      <c r="AA1605" s="27"/>
      <c r="AB1605" s="104">
        <v>7.515</v>
      </c>
      <c r="AC1605" s="28"/>
      <c r="AE1605" s="114">
        <v>193.22874580735</v>
      </c>
      <c r="AF1605" s="114">
        <v>152.786394049489</v>
      </c>
      <c r="AG1605" s="140"/>
    </row>
    <row r="1606" spans="1:33">
      <c r="A1606" s="83"/>
      <c r="B1606" s="71">
        <v>389</v>
      </c>
      <c r="C1606" s="84"/>
      <c r="D1606" s="17"/>
      <c r="E1606" s="17"/>
      <c r="F1606" s="17"/>
      <c r="G1606" s="17"/>
      <c r="H1606" s="17"/>
      <c r="I1606" s="17"/>
      <c r="J1606" s="97">
        <f t="normal">IF(AE1606="-","-",(AE1606/AG1604)*$AI$1)</f>
        <v>208.551240233799</v>
      </c>
      <c r="K1606" s="97"/>
      <c r="L1606" s="71"/>
      <c r="M1606" s="97"/>
      <c r="N1606" s="97">
        <f t="normal">IF(AF1606="-","-",(AF1606/AG1604)*$AI$1)</f>
        <v>142.676310687429</v>
      </c>
      <c r="O1606" s="97"/>
      <c r="P1606" s="71"/>
      <c r="Q1606" s="97"/>
      <c r="R1606" s="71"/>
      <c r="S1606" s="103">
        <v>2.12749582197203</v>
      </c>
      <c r="T1606" s="104"/>
      <c r="U1606" s="103"/>
      <c r="V1606" s="103">
        <f t="shared" si="580"/>
        <v>58.0361757105942</v>
      </c>
      <c r="W1606" s="104"/>
      <c r="X1606" s="103"/>
      <c r="Y1606" s="103">
        <v>41.9638242894058</v>
      </c>
      <c r="Z1606" s="97" t="s">
        <v>34</v>
      </c>
      <c r="AA1606" s="29"/>
      <c r="AB1606" s="104">
        <v>7.531</v>
      </c>
      <c r="AC1606" s="30"/>
      <c r="AE1606" s="114">
        <v>193.103000216481</v>
      </c>
      <c r="AF1606" s="114">
        <v>132.107695080953</v>
      </c>
      <c r="AG1606" s="141"/>
    </row>
    <row r="1607" spans="1:33" ht="0" customHeight="1" hidden="1">
      <c r="A1607" s="79">
        <v>42142</v>
      </c>
      <c r="B1607" s="71">
        <v>382</v>
      </c>
      <c r="C1607" s="80" t="s">
        <v>661</v>
      </c>
      <c r="D1607" s="12" t="s">
        <v>41</v>
      </c>
      <c r="E1607" s="12" t="s">
        <v>74</v>
      </c>
      <c r="F1607" s="12" t="s">
        <v>75</v>
      </c>
      <c r="G1607" s="12" t="s">
        <v>34</v>
      </c>
      <c r="H1607" s="12" t="s">
        <v>44</v>
      </c>
      <c r="I1607" s="12" t="s">
        <v>76</v>
      </c>
      <c r="J1607" s="97">
        <f t="normal">IF(AE1607="-","-",(AE1607/AG1607)*$AI$1)</f>
        <v>326.807833582396</v>
      </c>
      <c r="K1607" s="97">
        <f t="normal">MAX(J1607:J1609)</f>
        <v>370.397512808172</v>
      </c>
      <c r="L1607" s="71">
        <f t="normal">IF(A1607=0,"",(K1607-K1608)/K1608)</f>
        <v>0.133380154165693</v>
      </c>
      <c r="M1607" s="97">
        <f t="normal">IF(J1607="-","-",AVERAGE(J1607:J1609))</f>
        <v>350.192343679909</v>
      </c>
      <c r="N1607" s="97">
        <f t="normal">IF(AF1607="-","-",(AF1607/AG1607)*$AI$1)</f>
        <v>200.489916863706</v>
      </c>
      <c r="O1607" s="97">
        <f t="normal">MAX(N1607:N1609)</f>
        <v>240.487589759058</v>
      </c>
      <c r="P1607" s="71">
        <f t="normal">IF(A1607=0,"",(O1607-O1608)/O1608)</f>
        <v>0.199499673205723</v>
      </c>
      <c r="Q1607" s="97">
        <f t="normal">IF(N1607="-","-",AVERAGE(N1607:N1609))</f>
        <v>219.043292533335</v>
      </c>
      <c r="R1607" s="71">
        <f t="normal">IF(Q1607="-","-",Q1607/M1607)</f>
        <v>0.625494236200523</v>
      </c>
      <c r="S1607" s="103">
        <v>5.38928564837882</v>
      </c>
      <c r="T1607" s="104">
        <f t="normal">AVERAGE(S1607:S1609)*10</f>
        <v>54.4369436356196</v>
      </c>
      <c r="U1607" s="103">
        <f t="normal">((LARGE(S1607:S1609,1))-(SMALL(S1607:S1609,1)))/(((LARGE(S1607:S1609,1))+(SMALL(S1607:S1609,1)))/2)*100</f>
        <v>1.96467613417386</v>
      </c>
      <c r="V1607" s="103">
        <f t="shared" si="580"/>
        <v>76.8798794685658</v>
      </c>
      <c r="W1607" s="104">
        <f t="normal">AVERAGE(V1607:V1609)*10</f>
        <v>771.190013013591</v>
      </c>
      <c r="X1607" s="103">
        <f t="normal">((LARGE(V1607:V1609,1))-(SMALL(V1607:V1609,1)))/(((LARGE(V1607:V1609,1))+(SMALL(V1607:V1609,1)))/2)*100</f>
        <v>0.489018398182717</v>
      </c>
      <c r="Y1607" s="103">
        <v>23.1201205314342</v>
      </c>
      <c r="Z1607" s="97" t="s">
        <v>34</v>
      </c>
      <c r="AA1607" s="25" t="str">
        <f t="normal">IF(Z1607="-","-",AVERAGE(Z1607:Z1609))</f>
        <v>-</v>
      </c>
      <c r="AB1607" s="104">
        <v>6.526</v>
      </c>
      <c r="AC1607" s="26">
        <f t="shared" ref="AC1607" si="582">IF(AB1607="-","-",AVERAGE(AB1607:AB1609))</f>
        <v>6.525</v>
      </c>
      <c r="AE1607" s="114">
        <v>302.599845909626</v>
      </c>
      <c r="AF1607" s="114">
        <v>185.638811910839</v>
      </c>
      <c r="AG1607" s="139">
        <v>1</v>
      </c>
    </row>
    <row r="1608" spans="1:33">
      <c r="A1608" s="81"/>
      <c r="B1608" s="71">
        <v>382</v>
      </c>
      <c r="C1608" s="82"/>
      <c r="D1608" s="14"/>
      <c r="E1608" s="14"/>
      <c r="F1608" s="15"/>
      <c r="G1608" s="14"/>
      <c r="H1608" s="14"/>
      <c r="I1608" s="14"/>
      <c r="J1608" s="97">
        <f t="normal">IF(AE1608="-","-",(AE1608/AG1607)*$AI$1)</f>
        <v>370.397512808172</v>
      </c>
      <c r="K1608" s="97">
        <f t="normal">MIN(J1607:J1609)</f>
        <v>326.807833582396</v>
      </c>
      <c r="L1608" s="71"/>
      <c r="M1608" s="97"/>
      <c r="N1608" s="97">
        <f t="normal">IF(AF1608="-","-",(AF1608/AG1607)*$AI$1)</f>
        <v>240.487589759058</v>
      </c>
      <c r="O1608" s="97">
        <f t="normal">MIN(N1607:N1609)</f>
        <v>200.489916863706</v>
      </c>
      <c r="P1608" s="71"/>
      <c r="Q1608" s="97"/>
      <c r="R1608" s="71"/>
      <c r="S1608" s="103">
        <v>5.44557934685846</v>
      </c>
      <c r="T1608" s="104"/>
      <c r="U1608" s="103"/>
      <c r="V1608" s="103">
        <f t="shared" si="580"/>
        <v>77.2567577256758</v>
      </c>
      <c r="W1608" s="104"/>
      <c r="X1608" s="103"/>
      <c r="Y1608" s="103">
        <v>22.7432422743242</v>
      </c>
      <c r="Z1608" s="97" t="s">
        <v>34</v>
      </c>
      <c r="AA1608" s="27"/>
      <c r="AB1608" s="104">
        <v>6.512</v>
      </c>
      <c r="AC1608" s="28"/>
      <c r="AE1608" s="114">
        <v>342.960660007567</v>
      </c>
      <c r="AF1608" s="114">
        <v>222.67369422135</v>
      </c>
      <c r="AG1608" s="140"/>
    </row>
    <row r="1609" spans="1:33">
      <c r="A1609" s="83"/>
      <c r="B1609" s="71">
        <v>382</v>
      </c>
      <c r="C1609" s="84"/>
      <c r="D1609" s="17"/>
      <c r="E1609" s="17"/>
      <c r="F1609" s="18"/>
      <c r="G1609" s="17"/>
      <c r="H1609" s="17"/>
      <c r="I1609" s="17"/>
      <c r="J1609" s="97">
        <f t="normal">IF(AE1609="-","-",(AE1609/AG1607)*$AI$1)</f>
        <v>353.371684649157</v>
      </c>
      <c r="K1609" s="97"/>
      <c r="L1609" s="71"/>
      <c r="M1609" s="97"/>
      <c r="N1609" s="97">
        <f t="normal">IF(AF1609="-","-",(AF1609/AG1607)*$AI$1)</f>
        <v>216.152370977242</v>
      </c>
      <c r="O1609" s="97"/>
      <c r="P1609" s="71"/>
      <c r="Q1609" s="97"/>
      <c r="R1609" s="71"/>
      <c r="S1609" s="103">
        <v>5.49621809544861</v>
      </c>
      <c r="T1609" s="104"/>
      <c r="U1609" s="103"/>
      <c r="V1609" s="103">
        <f t="shared" si="580"/>
        <v>77.2203667098356</v>
      </c>
      <c r="W1609" s="104"/>
      <c r="X1609" s="103"/>
      <c r="Y1609" s="103">
        <v>22.7796332901644</v>
      </c>
      <c r="Z1609" s="97" t="s">
        <v>34</v>
      </c>
      <c r="AA1609" s="29"/>
      <c r="AB1609" s="104">
        <v>6.537</v>
      </c>
      <c r="AC1609" s="30"/>
      <c r="AE1609" s="114">
        <v>327.196004304775</v>
      </c>
      <c r="AF1609" s="114">
        <v>200.141084238187</v>
      </c>
      <c r="AG1609" s="141"/>
    </row>
    <row r="1610" spans="1:33" ht="15" customHeight="1">
      <c r="A1610" s="79">
        <v>42142</v>
      </c>
      <c r="B1610" s="71">
        <v>384</v>
      </c>
      <c r="C1610" s="80" t="s">
        <v>73</v>
      </c>
      <c r="D1610" s="12" t="s">
        <v>41</v>
      </c>
      <c r="E1610" s="12" t="s">
        <v>74</v>
      </c>
      <c r="F1610" s="12" t="s">
        <v>75</v>
      </c>
      <c r="G1610" s="12" t="s">
        <v>34</v>
      </c>
      <c r="H1610" s="12" t="s">
        <v>44</v>
      </c>
      <c r="I1610" s="12" t="s">
        <v>76</v>
      </c>
      <c r="J1610" s="97">
        <f t="normal">IF(AE1610="-","-",(AE1610/AG1610)*$AI$1)</f>
        <v>255.863347978033</v>
      </c>
      <c r="K1610" s="97">
        <f t="normal">MAX(J1610:J1612)</f>
        <v>255.863347978033</v>
      </c>
      <c r="L1610" s="71">
        <f t="normal">IF(A1610=0,"",(K1610-K1611)/K1611)</f>
        <v>0.089159755273498</v>
      </c>
      <c r="M1610" s="97">
        <f t="normal">IF(J1610="-","-",AVERAGE(J1610:J1612))</f>
        <v>244.991467068908</v>
      </c>
      <c r="N1610" s="97">
        <f t="normal">IF(AF1610="-","-",(AF1610/AG1610)*$AI$1)</f>
        <v>149.53689220138</v>
      </c>
      <c r="O1610" s="97">
        <f t="normal">MAX(N1610:N1612)</f>
        <v>149.53689220138</v>
      </c>
      <c r="P1610" s="71">
        <f t="normal">IF(A1610=0,"",(O1610-O1611)/O1611)</f>
        <v>0.0649858746061304</v>
      </c>
      <c r="Q1610" s="97">
        <f t="normal">IF(N1610="-","-",AVERAGE(N1610:N1612))</f>
        <v>144.852064945907</v>
      </c>
      <c r="R1610" s="71">
        <f t="normal">IF(Q1610="-","-",Q1610/M1610)</f>
        <v>0.59125351049539</v>
      </c>
      <c r="S1610" s="103">
        <v>3.04335133557144</v>
      </c>
      <c r="T1610" s="104">
        <f t="normal">AVERAGE(S1610:S1612)*10</f>
        <v>30.7294008739002</v>
      </c>
      <c r="U1610" s="103">
        <f t="normal">((LARGE(S1610:S1612,1))-(SMALL(S1610:S1612,1)))/(((LARGE(S1610:S1612,1))+(SMALL(S1610:S1612,1)))/2)*100</f>
        <v>1.87108187569692</v>
      </c>
      <c r="V1610" s="103">
        <f t="shared" si="580"/>
        <v>70.7938912028279</v>
      </c>
      <c r="W1610" s="104">
        <f t="normal">AVERAGE(V1610:V1612)*10</f>
        <v>707.510659683256</v>
      </c>
      <c r="X1610" s="103">
        <f t="normal">((LARGE(V1610:V1612,1))-(SMALL(V1610:V1612,1)))/(((LARGE(V1610:V1612,1))+(SMALL(V1610:V1612,1)))/2)*100</f>
        <v>0.178814598425688</v>
      </c>
      <c r="Y1610" s="103">
        <v>29.2061087971721</v>
      </c>
      <c r="Z1610" s="97" t="s">
        <v>34</v>
      </c>
      <c r="AA1610" s="25" t="str">
        <f t="normal">IF(Z1610="-","-",AVERAGE(Z1610:Z1612))</f>
        <v>-</v>
      </c>
      <c r="AB1610" s="104">
        <v>6.803</v>
      </c>
      <c r="AC1610" s="26">
        <f t="shared" ref="AC1610" si="583">IF(AB1610="-","-",AVERAGE(AB1610:AB1612))</f>
        <v>6.855</v>
      </c>
      <c r="AE1610" s="114">
        <v>236.910507387068</v>
      </c>
      <c r="AF1610" s="114">
        <v>138.460085371648</v>
      </c>
      <c r="AG1610" s="139">
        <v>1</v>
      </c>
    </row>
    <row r="1611" spans="1:33">
      <c r="A1611" s="81"/>
      <c r="B1611" s="71">
        <v>384</v>
      </c>
      <c r="C1611" s="82"/>
      <c r="D1611" s="14"/>
      <c r="E1611" s="14"/>
      <c r="F1611" s="15"/>
      <c r="G1611" s="14"/>
      <c r="H1611" s="14"/>
      <c r="I1611" s="14"/>
      <c r="J1611" s="97">
        <f t="normal">IF(AE1611="-","-",(AE1611/AG1610)*$AI$1)</f>
        <v>244.192946184068</v>
      </c>
      <c r="K1611" s="97">
        <f t="normal">MIN(J1610:J1612)</f>
        <v>234.918107044622</v>
      </c>
      <c r="L1611" s="71"/>
      <c r="M1611" s="97"/>
      <c r="N1611" s="97">
        <f t="normal">IF(AF1611="-","-",(AF1611/AG1610)*$AI$1)</f>
        <v>144.607212892256</v>
      </c>
      <c r="O1611" s="97">
        <f t="normal">MIN(N1610:N1612)</f>
        <v>140.412089744086</v>
      </c>
      <c r="P1611" s="71"/>
      <c r="Q1611" s="97"/>
      <c r="R1611" s="71"/>
      <c r="S1611" s="103">
        <v>3.10083269245033</v>
      </c>
      <c r="T1611" s="104"/>
      <c r="U1611" s="103"/>
      <c r="V1611" s="103">
        <f t="shared" si="580"/>
        <v>70.7918922321542</v>
      </c>
      <c r="W1611" s="104"/>
      <c r="X1611" s="103"/>
      <c r="Y1611" s="103">
        <v>29.2081077678458</v>
      </c>
      <c r="Z1611" s="97" t="s">
        <v>34</v>
      </c>
      <c r="AA1611" s="27"/>
      <c r="AB1611" s="104">
        <v>6.845</v>
      </c>
      <c r="AC1611" s="28"/>
      <c r="AE1611" s="114">
        <v>226.104579800063</v>
      </c>
      <c r="AF1611" s="114">
        <v>133.89556749283</v>
      </c>
      <c r="AG1611" s="140"/>
    </row>
    <row r="1612" spans="1:33">
      <c r="A1612" s="83"/>
      <c r="B1612" s="71">
        <v>384</v>
      </c>
      <c r="C1612" s="84"/>
      <c r="D1612" s="17"/>
      <c r="E1612" s="17"/>
      <c r="F1612" s="18"/>
      <c r="G1612" s="17"/>
      <c r="H1612" s="17"/>
      <c r="I1612" s="17"/>
      <c r="J1612" s="97">
        <f t="normal">IF(AE1612="-","-",(AE1612/AG1610)*$AI$1)</f>
        <v>234.918107044622</v>
      </c>
      <c r="K1612" s="97"/>
      <c r="L1612" s="71"/>
      <c r="M1612" s="97"/>
      <c r="N1612" s="97">
        <f t="normal">IF(AF1612="-","-",(AF1612/AG1610)*$AI$1)</f>
        <v>140.412089744086</v>
      </c>
      <c r="O1612" s="97"/>
      <c r="P1612" s="71"/>
      <c r="Q1612" s="97"/>
      <c r="R1612" s="71"/>
      <c r="S1612" s="103">
        <v>3.0746362341483</v>
      </c>
      <c r="T1612" s="104"/>
      <c r="U1612" s="103"/>
      <c r="V1612" s="103">
        <f t="shared" si="580"/>
        <v>70.6674144699946</v>
      </c>
      <c r="W1612" s="104"/>
      <c r="X1612" s="103"/>
      <c r="Y1612" s="103">
        <v>29.3325855300054</v>
      </c>
      <c r="Z1612" s="97" t="s">
        <v>34</v>
      </c>
      <c r="AA1612" s="29"/>
      <c r="AB1612" s="104">
        <v>6.917</v>
      </c>
      <c r="AC1612" s="30"/>
      <c r="AE1612" s="114">
        <v>217.516765782057</v>
      </c>
      <c r="AF1612" s="114">
        <v>130.011194207487</v>
      </c>
      <c r="AG1612" s="141"/>
    </row>
    <row r="1613" spans="1:33" ht="0" customHeight="1" hidden="1">
      <c r="A1613" s="79">
        <v>42142</v>
      </c>
      <c r="B1613" s="71">
        <v>386</v>
      </c>
      <c r="C1613" s="80" t="s">
        <v>223</v>
      </c>
      <c r="D1613" s="12" t="s">
        <v>41</v>
      </c>
      <c r="E1613" s="12" t="s">
        <v>74</v>
      </c>
      <c r="F1613" s="6" t="s">
        <v>85</v>
      </c>
      <c r="G1613" s="12" t="s">
        <v>34</v>
      </c>
      <c r="H1613" s="12" t="s">
        <v>44</v>
      </c>
      <c r="I1613" s="12" t="s">
        <v>34</v>
      </c>
      <c r="J1613" s="97">
        <f t="normal">IF(AE1613="-","-",(AE1613/AG1613)*$AI$1)</f>
        <v>458.938258307158</v>
      </c>
      <c r="K1613" s="97">
        <f t="normal">MAX(J1613:J1615)</f>
        <v>473.902414084124</v>
      </c>
      <c r="L1613" s="71">
        <f t="normal">IF(A1613=0,"",(K1613-K1614)/K1614)</f>
        <v>0.0817704718619561</v>
      </c>
      <c r="M1613" s="97">
        <f t="normal">IF(J1613="-","-",AVERAGE(J1613:J1615))</f>
        <v>456.973682496704</v>
      </c>
      <c r="N1613" s="97">
        <f t="normal">IF(AF1613="-","-",(AF1613/AG1613)*$AI$1)</f>
        <v>303.473631675596</v>
      </c>
      <c r="O1613" s="97">
        <f t="normal">MAX(N1613:N1615)</f>
        <v>305.660581653647</v>
      </c>
      <c r="P1613" s="71">
        <f t="normal">IF(A1613=0,"",(O1613-O1614)/O1614)</f>
        <v>0.0276933533234071</v>
      </c>
      <c r="Q1613" s="97">
        <f t="normal">IF(N1613="-","-",AVERAGE(N1613:N1615))</f>
        <v>302.186043129542</v>
      </c>
      <c r="R1613" s="71">
        <f t="normal">IF(Q1613="-","-",Q1613/M1613)</f>
        <v>0.661276687704486</v>
      </c>
      <c r="S1613" s="103">
        <v>6.49115110881222</v>
      </c>
      <c r="T1613" s="104">
        <f t="normal">AVERAGE(S1613:S1615)*10</f>
        <v>64.3978633813696</v>
      </c>
      <c r="U1613" s="103">
        <f t="normal">((LARGE(S1613:S1615,1))-(SMALL(S1613:S1615,1)))/(((LARGE(S1613:S1615,1))+(SMALL(S1613:S1615,1)))/2)*100</f>
        <v>3.33175950202027</v>
      </c>
      <c r="V1613" s="103">
        <f t="shared" si="580"/>
        <v>77.0375226951788</v>
      </c>
      <c r="W1613" s="104">
        <f t="normal">AVERAGE(V1613:V1615)*10</f>
        <v>768.487841996623</v>
      </c>
      <c r="X1613" s="103">
        <f t="normal">((LARGE(V1613:V1615,1))-(SMALL(V1613:V1615,1)))/(((LARGE(V1613:V1615,1))+(SMALL(V1613:V1615,1)))/2)*100</f>
        <v>1.04534445351133</v>
      </c>
      <c r="Y1613" s="103">
        <v>22.9624773048212</v>
      </c>
      <c r="Z1613" s="97" t="s">
        <v>34</v>
      </c>
      <c r="AA1613" s="25" t="str">
        <f t="normal">IF(Z1613="-","-",AVERAGE(Z1613:Z1615))</f>
        <v>-</v>
      </c>
      <c r="AB1613" s="104">
        <v>7.498</v>
      </c>
      <c r="AC1613" s="26">
        <f t="shared" ref="AC1613" si="584">IF(AB1613="-","-",AVERAGE(AB1613:AB1615))</f>
        <v>7.529</v>
      </c>
      <c r="AE1613" s="114">
        <v>424.942831765887</v>
      </c>
      <c r="AF1613" s="114">
        <v>280.99410340333</v>
      </c>
      <c r="AG1613" s="139">
        <v>1</v>
      </c>
    </row>
    <row r="1614" spans="1:33">
      <c r="A1614" s="81"/>
      <c r="B1614" s="71">
        <v>386</v>
      </c>
      <c r="C1614" s="82"/>
      <c r="D1614" s="14"/>
      <c r="E1614" s="14"/>
      <c r="F1614" s="6"/>
      <c r="G1614" s="14"/>
      <c r="H1614" s="14"/>
      <c r="I1614" s="14"/>
      <c r="J1614" s="97">
        <f t="normal">IF(AE1614="-","-",(AE1614/AG1613)*$AI$1)</f>
        <v>438.08037509883</v>
      </c>
      <c r="K1614" s="97">
        <f t="normal">MIN(J1613:J1615)</f>
        <v>438.08037509883</v>
      </c>
      <c r="L1614" s="71"/>
      <c r="M1614" s="97"/>
      <c r="N1614" s="97">
        <f t="normal">IF(AF1614="-","-",(AF1614/AG1613)*$AI$1)</f>
        <v>297.423916059383</v>
      </c>
      <c r="O1614" s="97">
        <f t="normal">MIN(N1613:N1615)</f>
        <v>297.423916059383</v>
      </c>
      <c r="P1614" s="71"/>
      <c r="Q1614" s="97"/>
      <c r="R1614" s="71"/>
      <c r="S1614" s="103">
        <v>6.3072526938409</v>
      </c>
      <c r="T1614" s="104"/>
      <c r="U1614" s="103"/>
      <c r="V1614" s="103">
        <f t="shared" si="580"/>
        <v>76.3532409421417</v>
      </c>
      <c r="W1614" s="104"/>
      <c r="X1614" s="103"/>
      <c r="Y1614" s="103">
        <v>23.6467590578583</v>
      </c>
      <c r="Z1614" s="97" t="s">
        <v>34</v>
      </c>
      <c r="AA1614" s="27"/>
      <c r="AB1614" s="104">
        <v>7.545</v>
      </c>
      <c r="AC1614" s="28"/>
      <c r="AE1614" s="114">
        <v>405.629976943361</v>
      </c>
      <c r="AF1614" s="114">
        <v>275.392514869799</v>
      </c>
      <c r="AG1614" s="140"/>
    </row>
    <row r="1615" spans="1:33">
      <c r="A1615" s="83"/>
      <c r="B1615" s="71">
        <v>386</v>
      </c>
      <c r="C1615" s="84"/>
      <c r="D1615" s="17"/>
      <c r="E1615" s="17"/>
      <c r="F1615" s="6"/>
      <c r="G1615" s="17"/>
      <c r="H1615" s="17"/>
      <c r="I1615" s="17"/>
      <c r="J1615" s="97">
        <f t="normal">IF(AE1615="-","-",(AE1615/AG1613)*$AI$1)</f>
        <v>473.902414084124</v>
      </c>
      <c r="K1615" s="97"/>
      <c r="L1615" s="71"/>
      <c r="M1615" s="97"/>
      <c r="N1615" s="97">
        <f t="normal">IF(AF1615="-","-",(AF1615/AG1613)*$AI$1)</f>
        <v>305.660581653647</v>
      </c>
      <c r="O1615" s="97"/>
      <c r="P1615" s="71"/>
      <c r="Q1615" s="97"/>
      <c r="R1615" s="71"/>
      <c r="S1615" s="103">
        <v>6.52095521175775</v>
      </c>
      <c r="T1615" s="104"/>
      <c r="U1615" s="103"/>
      <c r="V1615" s="103">
        <f t="shared" si="580"/>
        <v>77.1555889616665</v>
      </c>
      <c r="W1615" s="104"/>
      <c r="X1615" s="103"/>
      <c r="Y1615" s="103">
        <v>22.8444110383335</v>
      </c>
      <c r="Z1615" s="97" t="s">
        <v>34</v>
      </c>
      <c r="AA1615" s="29"/>
      <c r="AB1615" s="104">
        <v>7.544</v>
      </c>
      <c r="AC1615" s="30"/>
      <c r="AE1615" s="114">
        <v>438.798531559374</v>
      </c>
      <c r="AF1615" s="114">
        <v>283.01905708671</v>
      </c>
      <c r="AG1615" s="141"/>
    </row>
    <row r="1616" spans="1:33" s="44" customFormat="1" ht="15" customHeight="1">
      <c r="A1616" s="60">
        <v>42023</v>
      </c>
      <c r="B1616" s="61" t="s">
        <v>813</v>
      </c>
      <c r="C1616" s="62" t="s">
        <v>29</v>
      </c>
      <c r="D1616" s="63" t="s">
        <v>30</v>
      </c>
      <c r="E1616" s="63" t="s">
        <v>31</v>
      </c>
      <c r="F1616" s="63" t="s">
        <v>32</v>
      </c>
      <c r="G1616" s="63" t="s">
        <v>33</v>
      </c>
      <c r="H1616" s="63" t="s">
        <v>34</v>
      </c>
      <c r="I1616" s="63" t="s">
        <v>814</v>
      </c>
      <c r="J1616" s="94">
        <f t="normal">IF(AE1616="-","-",(AE1616/AG1616)*$AI$1)</f>
        <v>67.662</v>
      </c>
      <c r="K1616" s="94">
        <f t="normal">MAX(J1616:J1618)</f>
        <v>69.606</v>
      </c>
      <c r="L1616" s="61">
        <f t="normal">IF(A1616=0,"",(K1616-K1617)/K1617)</f>
        <v>0.0581185355442458</v>
      </c>
      <c r="M1616" s="94">
        <f t="normal">IF(J1616="-","-",AVERAGE(J1616:J1618))</f>
        <v>67.6836</v>
      </c>
      <c r="N1616" s="94" t="str">
        <f t="normal">IF(AF1616="-","-",(AF1616/AG1616)*$AI$1)</f>
        <v>-</v>
      </c>
      <c r="O1616" s="94">
        <f t="normal">MAX(N1616:N1618)</f>
        <v>0</v>
      </c>
      <c r="P1616" s="61" t="e">
        <v>#DIV/0!</v>
      </c>
      <c r="Q1616" s="94" t="str">
        <f t="normal">IF(N1616="-","-",AVERAGE(N1616:N1618))</f>
        <v>-</v>
      </c>
      <c r="R1616" s="61" t="str">
        <f t="normal">IF(Q1616="-","-",Q1616/M1616)</f>
        <v>-</v>
      </c>
      <c r="S1616" s="101">
        <v>2.86</v>
      </c>
      <c r="T1616" s="102">
        <f t="normal">AVERAGE(S1616:S1618)*10</f>
        <v>28.8</v>
      </c>
      <c r="U1616" s="101">
        <f t="normal">((LARGE(S1616:S1618,1))-(SMALL(S1616:S1618,1)))/(((LARGE(S1616:S1618,1))+(SMALL(S1616:S1618,1)))/2)*100</f>
        <v>1.04347826086957</v>
      </c>
      <c r="V1616" s="101">
        <f t="shared" si="580"/>
        <v>64.84</v>
      </c>
      <c r="W1616" s="102">
        <f t="normal">AVERAGE(V1616:V1618)*10</f>
        <v>648.933333333333</v>
      </c>
      <c r="X1616" s="101">
        <f t="normal">((LARGE(V1616:V1618,1))-(SMALL(V1616:V1618,1)))/(((LARGE(V1616:V1618,1))+(SMALL(V1616:V1618,1)))/2)*100</f>
        <v>0.138706943053099</v>
      </c>
      <c r="Y1616" s="101">
        <v>35.16</v>
      </c>
      <c r="Z1616" s="94" t="s">
        <v>34</v>
      </c>
      <c r="AA1616" s="111" t="str">
        <f t="normal">IF(Z1616="-","-",AVERAGE(Z1616:Z1618))</f>
        <v>-</v>
      </c>
      <c r="AB1616" s="102" t="s">
        <v>34</v>
      </c>
      <c r="AC1616" s="112" t="str">
        <f t="shared" ref="AC1616" si="585">IF(AB1616="-","-",AVERAGE(AB1616:AB1618))</f>
        <v>-</v>
      </c>
      <c r="AD1616" s="113"/>
      <c r="AE1616" s="94">
        <v>62.65</v>
      </c>
      <c r="AF1616" s="94" t="s">
        <v>34</v>
      </c>
      <c r="AG1616" s="134">
        <v>1</v>
      </c>
    </row>
    <row r="1617" spans="1:33" s="44" customFormat="1" customHeight="0">
      <c r="A1617" s="60"/>
      <c r="B1617" s="61" t="s">
        <v>813</v>
      </c>
      <c r="C1617" s="62"/>
      <c r="D1617" s="63"/>
      <c r="E1617" s="63"/>
      <c r="F1617" s="63"/>
      <c r="G1617" s="63"/>
      <c r="H1617" s="63"/>
      <c r="I1617" s="63"/>
      <c r="J1617" s="94">
        <f t="normal">IF(AE1617="-","-",(AE1617/AG1616)*$AI$1)</f>
        <v>65.7828</v>
      </c>
      <c r="K1617" s="94">
        <f t="normal">MIN(J1616:J1618)</f>
        <v>65.7828</v>
      </c>
      <c r="L1617" s="61"/>
      <c r="M1617" s="94"/>
      <c r="N1617" s="94" t="str">
        <f t="normal">IF(AF1617="-","-",(AF1617/AG1616)*$AI$1)</f>
        <v>-</v>
      </c>
      <c r="O1617" s="94">
        <f t="normal">MIN(N1616:N1618)</f>
        <v>0</v>
      </c>
      <c r="P1617" s="61"/>
      <c r="Q1617" s="94"/>
      <c r="R1617" s="61"/>
      <c r="S1617" s="101">
        <v>2.89</v>
      </c>
      <c r="T1617" s="102"/>
      <c r="U1617" s="101"/>
      <c r="V1617" s="101">
        <f t="shared" si="580"/>
        <v>64.91</v>
      </c>
      <c r="W1617" s="102"/>
      <c r="X1617" s="101"/>
      <c r="Y1617" s="101">
        <v>35.09</v>
      </c>
      <c r="Z1617" s="94" t="s">
        <v>34</v>
      </c>
      <c r="AA1617" s="111"/>
      <c r="AB1617" s="102" t="s">
        <v>34</v>
      </c>
      <c r="AC1617" s="112"/>
      <c r="AD1617" s="113"/>
      <c r="AE1617" s="94">
        <v>60.91</v>
      </c>
      <c r="AF1617" s="94" t="s">
        <v>34</v>
      </c>
      <c r="AG1617" s="134"/>
    </row>
    <row r="1618" spans="1:33" s="44" customFormat="1" customHeight="0">
      <c r="A1618" s="60"/>
      <c r="B1618" s="61" t="s">
        <v>813</v>
      </c>
      <c r="C1618" s="62"/>
      <c r="D1618" s="63"/>
      <c r="E1618" s="63"/>
      <c r="F1618" s="63"/>
      <c r="G1618" s="63"/>
      <c r="H1618" s="63"/>
      <c r="I1618" s="63"/>
      <c r="J1618" s="94">
        <f t="normal">IF(AE1618="-","-",(AE1618/AG1616)*$AI$1)</f>
        <v>69.606</v>
      </c>
      <c r="K1618" s="94"/>
      <c r="L1618" s="61"/>
      <c r="M1618" s="94"/>
      <c r="N1618" s="94" t="str">
        <f t="normal">IF(AF1618="-","-",(AF1618/AG1616)*$AI$1)</f>
        <v>-</v>
      </c>
      <c r="O1618" s="94"/>
      <c r="P1618" s="61"/>
      <c r="Q1618" s="94"/>
      <c r="R1618" s="61"/>
      <c r="S1618" s="101">
        <v>2.89</v>
      </c>
      <c r="T1618" s="102"/>
      <c r="U1618" s="101"/>
      <c r="V1618" s="101">
        <f t="shared" si="580"/>
        <v>64.93</v>
      </c>
      <c r="W1618" s="102"/>
      <c r="X1618" s="101"/>
      <c r="Y1618" s="101">
        <v>35.07</v>
      </c>
      <c r="Z1618" s="94" t="s">
        <v>34</v>
      </c>
      <c r="AA1618" s="111"/>
      <c r="AB1618" s="102" t="s">
        <v>34</v>
      </c>
      <c r="AC1618" s="112"/>
      <c r="AD1618" s="113"/>
      <c r="AE1618" s="94">
        <v>64.45</v>
      </c>
      <c r="AF1618" s="94" t="s">
        <v>34</v>
      </c>
      <c r="AG1618" s="134"/>
    </row>
    <row r="1619" spans="1:33" s="44" customFormat="1" ht="15" customHeight="1">
      <c r="A1619" s="60">
        <v>42023</v>
      </c>
      <c r="B1619" s="61" t="s">
        <v>815</v>
      </c>
      <c r="C1619" s="62" t="s">
        <v>29</v>
      </c>
      <c r="D1619" s="63" t="s">
        <v>30</v>
      </c>
      <c r="E1619" s="63" t="s">
        <v>31</v>
      </c>
      <c r="F1619" s="63" t="s">
        <v>32</v>
      </c>
      <c r="G1619" s="63" t="s">
        <v>33</v>
      </c>
      <c r="H1619" s="63" t="s">
        <v>34</v>
      </c>
      <c r="I1619" s="63" t="s">
        <v>816</v>
      </c>
      <c r="J1619" s="94">
        <f t="normal">IF(AE1619="-","-",(AE1619/AG1619)*$AI$1)</f>
        <v>61.2792</v>
      </c>
      <c r="K1619" s="94">
        <f t="normal">MAX(J1619:J1621)</f>
        <v>61.8948</v>
      </c>
      <c r="L1619" s="61">
        <f t="normal">IF(A1619=0,"",(K1619-K1620)/K1620)</f>
        <v>0.0100458230525203</v>
      </c>
      <c r="M1619" s="94">
        <f t="normal">IF(J1619="-","-",AVERAGE(J1619:J1621))</f>
        <v>61.4916</v>
      </c>
      <c r="N1619" s="94" t="str">
        <f t="normal">IF(AF1619="-","-",(AF1619/AG1619)*$AI$1)</f>
        <v>-</v>
      </c>
      <c r="O1619" s="94">
        <f t="normal">MAX(N1619:N1621)</f>
        <v>0</v>
      </c>
      <c r="P1619" s="61" t="e">
        <v>#DIV/0!</v>
      </c>
      <c r="Q1619" s="94" t="str">
        <f t="normal">IF(N1619="-","-",AVERAGE(N1619:N1621))</f>
        <v>-</v>
      </c>
      <c r="R1619" s="61" t="str">
        <f t="normal">IF(Q1619="-","-",Q1619/M1619)</f>
        <v>-</v>
      </c>
      <c r="S1619" s="101">
        <v>2.86</v>
      </c>
      <c r="T1619" s="102">
        <f t="normal">AVERAGE(S1619:S1621)*10</f>
        <v>28.8</v>
      </c>
      <c r="U1619" s="101">
        <f t="normal">((LARGE(S1619:S1621,1))-(SMALL(S1619:S1621,1)))/(((LARGE(S1619:S1621,1))+(SMALL(S1619:S1621,1)))/2)*100</f>
        <v>1.04347826086957</v>
      </c>
      <c r="V1619" s="101">
        <f t="shared" ref="V1619:V1627" si="586">100-Y1619</f>
        <v>64.84</v>
      </c>
      <c r="W1619" s="102">
        <f t="normal">AVERAGE(V1619:V1621)*10</f>
        <v>648.933333333333</v>
      </c>
      <c r="X1619" s="101">
        <f t="normal">((LARGE(V1619:V1621,1))-(SMALL(V1619:V1621,1)))/(((LARGE(V1619:V1621,1))+(SMALL(V1619:V1621,1)))/2)*100</f>
        <v>0.138706943053099</v>
      </c>
      <c r="Y1619" s="101">
        <v>35.16</v>
      </c>
      <c r="Z1619" s="94" t="s">
        <v>34</v>
      </c>
      <c r="AA1619" s="111" t="str">
        <f t="normal">IF(Z1619="-","-",AVERAGE(Z1619:Z1621))</f>
        <v>-</v>
      </c>
      <c r="AB1619" s="102" t="s">
        <v>34</v>
      </c>
      <c r="AC1619" s="112" t="str">
        <f t="shared" ref="AC1619" si="587">IF(AB1619="-","-",AVERAGE(AB1619:AB1621))</f>
        <v>-</v>
      </c>
      <c r="AD1619" s="113"/>
      <c r="AE1619" s="94">
        <v>56.74</v>
      </c>
      <c r="AF1619" s="94" t="s">
        <v>34</v>
      </c>
      <c r="AG1619" s="134">
        <v>1</v>
      </c>
    </row>
    <row r="1620" spans="1:33" s="44" customFormat="1" customHeight="0">
      <c r="A1620" s="60"/>
      <c r="B1620" s="61" t="s">
        <v>815</v>
      </c>
      <c r="C1620" s="62"/>
      <c r="D1620" s="63"/>
      <c r="E1620" s="63"/>
      <c r="F1620" s="63"/>
      <c r="G1620" s="63"/>
      <c r="H1620" s="63"/>
      <c r="I1620" s="63"/>
      <c r="J1620" s="94">
        <f t="normal">IF(AE1620="-","-",(AE1620/AG1619)*$AI$1)</f>
        <v>61.3008</v>
      </c>
      <c r="K1620" s="94">
        <f t="normal">MIN(J1619:J1621)</f>
        <v>61.2792</v>
      </c>
      <c r="L1620" s="61"/>
      <c r="M1620" s="94"/>
      <c r="N1620" s="94" t="str">
        <f t="normal">IF(AF1620="-","-",(AF1620/AG1619)*$AI$1)</f>
        <v>-</v>
      </c>
      <c r="O1620" s="94">
        <f t="normal">MIN(N1619:N1621)</f>
        <v>0</v>
      </c>
      <c r="P1620" s="61"/>
      <c r="Q1620" s="94"/>
      <c r="R1620" s="61"/>
      <c r="S1620" s="101">
        <v>2.89</v>
      </c>
      <c r="T1620" s="102"/>
      <c r="U1620" s="101"/>
      <c r="V1620" s="101">
        <f t="shared" si="586"/>
        <v>64.91</v>
      </c>
      <c r="W1620" s="102"/>
      <c r="X1620" s="101"/>
      <c r="Y1620" s="101">
        <v>35.09</v>
      </c>
      <c r="Z1620" s="94" t="s">
        <v>34</v>
      </c>
      <c r="AA1620" s="111"/>
      <c r="AB1620" s="102" t="s">
        <v>34</v>
      </c>
      <c r="AC1620" s="112"/>
      <c r="AD1620" s="113"/>
      <c r="AE1620" s="94">
        <v>56.76</v>
      </c>
      <c r="AF1620" s="94" t="s">
        <v>34</v>
      </c>
      <c r="AG1620" s="134"/>
    </row>
    <row r="1621" spans="1:33" s="44" customFormat="1" customHeight="0">
      <c r="A1621" s="60"/>
      <c r="B1621" s="61" t="s">
        <v>815</v>
      </c>
      <c r="C1621" s="62"/>
      <c r="D1621" s="63"/>
      <c r="E1621" s="63"/>
      <c r="F1621" s="63"/>
      <c r="G1621" s="63"/>
      <c r="H1621" s="63"/>
      <c r="I1621" s="63"/>
      <c r="J1621" s="94">
        <f t="normal">IF(AE1621="-","-",(AE1621/AG1619)*$AI$1)</f>
        <v>61.8948</v>
      </c>
      <c r="K1621" s="94"/>
      <c r="L1621" s="61"/>
      <c r="M1621" s="94"/>
      <c r="N1621" s="94" t="str">
        <f t="normal">IF(AF1621="-","-",(AF1621/AG1619)*$AI$1)</f>
        <v>-</v>
      </c>
      <c r="O1621" s="94"/>
      <c r="P1621" s="61"/>
      <c r="Q1621" s="94"/>
      <c r="R1621" s="61"/>
      <c r="S1621" s="101">
        <v>2.89</v>
      </c>
      <c r="T1621" s="102"/>
      <c r="U1621" s="101"/>
      <c r="V1621" s="101">
        <f t="shared" si="586"/>
        <v>64.93</v>
      </c>
      <c r="W1621" s="102"/>
      <c r="X1621" s="101"/>
      <c r="Y1621" s="101">
        <v>35.07</v>
      </c>
      <c r="Z1621" s="94" t="s">
        <v>34</v>
      </c>
      <c r="AA1621" s="111"/>
      <c r="AB1621" s="102" t="s">
        <v>34</v>
      </c>
      <c r="AC1621" s="112"/>
      <c r="AD1621" s="113"/>
      <c r="AE1621" s="94">
        <v>57.31</v>
      </c>
      <c r="AF1621" s="94" t="s">
        <v>34</v>
      </c>
      <c r="AG1621" s="134"/>
    </row>
    <row r="1622" spans="1:33" s="44" customFormat="1" ht="15" customHeight="1">
      <c r="A1622" s="60">
        <v>42023</v>
      </c>
      <c r="B1622" s="61" t="s">
        <v>817</v>
      </c>
      <c r="C1622" s="62" t="s">
        <v>29</v>
      </c>
      <c r="D1622" s="63" t="s">
        <v>30</v>
      </c>
      <c r="E1622" s="63" t="s">
        <v>31</v>
      </c>
      <c r="F1622" s="63" t="s">
        <v>32</v>
      </c>
      <c r="G1622" s="63" t="s">
        <v>33</v>
      </c>
      <c r="H1622" s="63" t="s">
        <v>34</v>
      </c>
      <c r="I1622" s="63" t="s">
        <v>818</v>
      </c>
      <c r="J1622" s="94">
        <f t="normal">IF(AE1622="-","-",(AE1622/AG1622)*$AI$1)</f>
        <v>64.0224</v>
      </c>
      <c r="K1622" s="94">
        <f t="normal">MAX(J1622:J1624)</f>
        <v>66.6684</v>
      </c>
      <c r="L1622" s="61">
        <f t="normal">IF(A1622=0,"",(K1622-K1623)/K1623)</f>
        <v>0.0413292847503374</v>
      </c>
      <c r="M1622" s="94">
        <f t="normal">IF(J1622="-","-",AVERAGE(J1622:J1624))</f>
        <v>65.7432</v>
      </c>
      <c r="N1622" s="94" t="str">
        <f t="normal">IF(AF1622="-","-",(AF1622/AG1622)*$AI$1)</f>
        <v>-</v>
      </c>
      <c r="O1622" s="94">
        <f t="normal">MAX(N1622:N1624)</f>
        <v>0</v>
      </c>
      <c r="P1622" s="61" t="e">
        <v>#DIV/0!</v>
      </c>
      <c r="Q1622" s="94" t="str">
        <f t="normal">IF(N1622="-","-",AVERAGE(N1622:N1624))</f>
        <v>-</v>
      </c>
      <c r="R1622" s="61" t="str">
        <f t="normal">IF(Q1622="-","-",Q1622/M1622)</f>
        <v>-</v>
      </c>
      <c r="S1622" s="101">
        <v>2.86</v>
      </c>
      <c r="T1622" s="102">
        <f t="normal">AVERAGE(S1622:S1624)*10</f>
        <v>28.8</v>
      </c>
      <c r="U1622" s="101">
        <f t="normal">((LARGE(S1622:S1624,1))-(SMALL(S1622:S1624,1)))/(((LARGE(S1622:S1624,1))+(SMALL(S1622:S1624,1)))/2)*100</f>
        <v>1.04347826086957</v>
      </c>
      <c r="V1622" s="101">
        <f t="shared" si="586"/>
        <v>64.84</v>
      </c>
      <c r="W1622" s="102">
        <f t="normal">AVERAGE(V1622:V1624)*10</f>
        <v>648.933333333333</v>
      </c>
      <c r="X1622" s="101">
        <f t="normal">((LARGE(V1622:V1624,1))-(SMALL(V1622:V1624,1)))/(((LARGE(V1622:V1624,1))+(SMALL(V1622:V1624,1)))/2)*100</f>
        <v>0.138706943053099</v>
      </c>
      <c r="Y1622" s="101">
        <v>35.16</v>
      </c>
      <c r="Z1622" s="94" t="s">
        <v>34</v>
      </c>
      <c r="AA1622" s="111" t="str">
        <f t="normal">IF(Z1622="-","-",AVERAGE(Z1622:Z1624))</f>
        <v>-</v>
      </c>
      <c r="AB1622" s="102" t="s">
        <v>34</v>
      </c>
      <c r="AC1622" s="112" t="str">
        <f t="shared" ref="AC1622" si="588">IF(AB1622="-","-",AVERAGE(AB1622:AB1624))</f>
        <v>-</v>
      </c>
      <c r="AD1622" s="113"/>
      <c r="AE1622" s="94">
        <v>59.28</v>
      </c>
      <c r="AF1622" s="94" t="s">
        <v>34</v>
      </c>
      <c r="AG1622" s="134">
        <v>1</v>
      </c>
    </row>
    <row r="1623" spans="1:33" s="44" customFormat="1" customHeight="0">
      <c r="A1623" s="60"/>
      <c r="B1623" s="61" t="s">
        <v>817</v>
      </c>
      <c r="C1623" s="62"/>
      <c r="D1623" s="63"/>
      <c r="E1623" s="63"/>
      <c r="F1623" s="63"/>
      <c r="G1623" s="63"/>
      <c r="H1623" s="63"/>
      <c r="I1623" s="63"/>
      <c r="J1623" s="94">
        <f t="normal">IF(AE1623="-","-",(AE1623/AG1622)*$AI$1)</f>
        <v>66.5388</v>
      </c>
      <c r="K1623" s="94">
        <f t="normal">MIN(J1622:J1624)</f>
        <v>64.0224</v>
      </c>
      <c r="L1623" s="61"/>
      <c r="M1623" s="94"/>
      <c r="N1623" s="94" t="str">
        <f t="normal">IF(AF1623="-","-",(AF1623/AG1622)*$AI$1)</f>
        <v>-</v>
      </c>
      <c r="O1623" s="94">
        <f t="normal">MIN(N1622:N1624)</f>
        <v>0</v>
      </c>
      <c r="P1623" s="61"/>
      <c r="Q1623" s="94"/>
      <c r="R1623" s="61"/>
      <c r="S1623" s="101">
        <v>2.89</v>
      </c>
      <c r="T1623" s="102"/>
      <c r="U1623" s="101"/>
      <c r="V1623" s="101">
        <f t="shared" si="586"/>
        <v>64.91</v>
      </c>
      <c r="W1623" s="102"/>
      <c r="X1623" s="101"/>
      <c r="Y1623" s="101">
        <v>35.09</v>
      </c>
      <c r="Z1623" s="94" t="s">
        <v>34</v>
      </c>
      <c r="AA1623" s="111"/>
      <c r="AB1623" s="102" t="s">
        <v>34</v>
      </c>
      <c r="AC1623" s="112"/>
      <c r="AD1623" s="113"/>
      <c r="AE1623" s="94">
        <v>61.61</v>
      </c>
      <c r="AF1623" s="94" t="s">
        <v>34</v>
      </c>
      <c r="AG1623" s="134"/>
    </row>
    <row r="1624" spans="1:33" s="44" customFormat="1" customHeight="0">
      <c r="A1624" s="60"/>
      <c r="B1624" s="61" t="s">
        <v>817</v>
      </c>
      <c r="C1624" s="62"/>
      <c r="D1624" s="63"/>
      <c r="E1624" s="63"/>
      <c r="F1624" s="63"/>
      <c r="G1624" s="63"/>
      <c r="H1624" s="63"/>
      <c r="I1624" s="63"/>
      <c r="J1624" s="94">
        <f t="normal">IF(AE1624="-","-",(AE1624/AG1622)*$AI$1)</f>
        <v>66.6684</v>
      </c>
      <c r="K1624" s="94"/>
      <c r="L1624" s="61"/>
      <c r="M1624" s="94"/>
      <c r="N1624" s="94" t="str">
        <f t="normal">IF(AF1624="-","-",(AF1624/AG1622)*$AI$1)</f>
        <v>-</v>
      </c>
      <c r="O1624" s="94"/>
      <c r="P1624" s="61"/>
      <c r="Q1624" s="94"/>
      <c r="R1624" s="61"/>
      <c r="S1624" s="101">
        <v>2.89</v>
      </c>
      <c r="T1624" s="102"/>
      <c r="U1624" s="101"/>
      <c r="V1624" s="101">
        <f t="shared" si="586"/>
        <v>64.93</v>
      </c>
      <c r="W1624" s="102"/>
      <c r="X1624" s="101"/>
      <c r="Y1624" s="101">
        <v>35.07</v>
      </c>
      <c r="Z1624" s="94" t="s">
        <v>34</v>
      </c>
      <c r="AA1624" s="111"/>
      <c r="AB1624" s="102" t="s">
        <v>34</v>
      </c>
      <c r="AC1624" s="112"/>
      <c r="AD1624" s="113"/>
      <c r="AE1624" s="94">
        <v>61.73</v>
      </c>
      <c r="AF1624" s="94" t="s">
        <v>34</v>
      </c>
      <c r="AG1624" s="134"/>
    </row>
    <row r="1625" spans="1:33" s="44" customFormat="1" ht="15" customHeight="1">
      <c r="A1625" s="60">
        <v>42023</v>
      </c>
      <c r="B1625" s="61" t="s">
        <v>819</v>
      </c>
      <c r="C1625" s="62" t="s">
        <v>29</v>
      </c>
      <c r="D1625" s="63" t="s">
        <v>30</v>
      </c>
      <c r="E1625" s="63" t="s">
        <v>31</v>
      </c>
      <c r="F1625" s="63" t="s">
        <v>32</v>
      </c>
      <c r="G1625" s="63" t="s">
        <v>33</v>
      </c>
      <c r="H1625" s="63" t="s">
        <v>34</v>
      </c>
      <c r="I1625" s="63" t="s">
        <v>814</v>
      </c>
      <c r="J1625" s="94">
        <f t="normal">IF(AE1625="-","-",(AE1625/AG1625)*$AI$1)</f>
        <v>72.0144</v>
      </c>
      <c r="K1625" s="94">
        <f t="normal">MAX(J1625:J1627)</f>
        <v>72.0144</v>
      </c>
      <c r="L1625" s="61">
        <f t="normal">IF(A1625=0,"",(K1625-K1626)/K1626)</f>
        <v>0.0255306059673948</v>
      </c>
      <c r="M1625" s="94">
        <f t="normal">IF(J1625="-","-",AVERAGE(J1625:J1627))</f>
        <v>71.3376</v>
      </c>
      <c r="N1625" s="94" t="str">
        <f t="normal">IF(AF1625="-","-",(AF1625/AG1625)*$AI$1)</f>
        <v>-</v>
      </c>
      <c r="O1625" s="94">
        <f t="normal">MAX(N1625:N1627)</f>
        <v>0</v>
      </c>
      <c r="P1625" s="61" t="e">
        <v>#DIV/0!</v>
      </c>
      <c r="Q1625" s="94" t="str">
        <f t="normal">IF(N1625="-","-",AVERAGE(N1625:N1627))</f>
        <v>-</v>
      </c>
      <c r="R1625" s="61" t="str">
        <f t="normal">IF(Q1625="-","-",Q1625/M1625)</f>
        <v>-</v>
      </c>
      <c r="S1625" s="101">
        <v>2.86</v>
      </c>
      <c r="T1625" s="102">
        <f t="normal">AVERAGE(S1625:S1627)*10</f>
        <v>28.8</v>
      </c>
      <c r="U1625" s="101">
        <f t="normal">((LARGE(S1625:S1627,1))-(SMALL(S1625:S1627,1)))/(((LARGE(S1625:S1627,1))+(SMALL(S1625:S1627,1)))/2)*100</f>
        <v>1.04347826086957</v>
      </c>
      <c r="V1625" s="101">
        <f t="shared" si="586"/>
        <v>64.84</v>
      </c>
      <c r="W1625" s="102">
        <f t="normal">AVERAGE(V1625:V1627)*10</f>
        <v>648.933333333333</v>
      </c>
      <c r="X1625" s="101">
        <f t="normal">((LARGE(V1625:V1627,1))-(SMALL(V1625:V1627,1)))/(((LARGE(V1625:V1627,1))+(SMALL(V1625:V1627,1)))/2)*100</f>
        <v>0.138706943053099</v>
      </c>
      <c r="Y1625" s="101">
        <v>35.16</v>
      </c>
      <c r="Z1625" s="94" t="s">
        <v>34</v>
      </c>
      <c r="AA1625" s="111" t="str">
        <f t="normal">IF(Z1625="-","-",AVERAGE(Z1625:Z1627))</f>
        <v>-</v>
      </c>
      <c r="AB1625" s="102" t="s">
        <v>34</v>
      </c>
      <c r="AC1625" s="112" t="str">
        <f t="shared" ref="AC1625" si="589">IF(AB1625="-","-",AVERAGE(AB1625:AB1627))</f>
        <v>-</v>
      </c>
      <c r="AD1625" s="113"/>
      <c r="AE1625" s="94">
        <v>66.68</v>
      </c>
      <c r="AF1625" s="94" t="s">
        <v>34</v>
      </c>
      <c r="AG1625" s="134">
        <v>1</v>
      </c>
    </row>
    <row r="1626" spans="1:33" s="44" customFormat="1" customHeight="0">
      <c r="A1626" s="60"/>
      <c r="B1626" s="61" t="s">
        <v>819</v>
      </c>
      <c r="C1626" s="62"/>
      <c r="D1626" s="63"/>
      <c r="E1626" s="63"/>
      <c r="F1626" s="63"/>
      <c r="G1626" s="63"/>
      <c r="H1626" s="63"/>
      <c r="I1626" s="63"/>
      <c r="J1626" s="94">
        <f t="normal">IF(AE1626="-","-",(AE1626/AG1625)*$AI$1)</f>
        <v>70.2216</v>
      </c>
      <c r="K1626" s="94">
        <f t="normal">MIN(J1625:J1627)</f>
        <v>70.2216</v>
      </c>
      <c r="L1626" s="61"/>
      <c r="M1626" s="94"/>
      <c r="N1626" s="94" t="str">
        <f t="normal">IF(AF1626="-","-",(AF1626/AG1625)*$AI$1)</f>
        <v>-</v>
      </c>
      <c r="O1626" s="94">
        <f t="normal">MIN(N1625:N1627)</f>
        <v>0</v>
      </c>
      <c r="P1626" s="61"/>
      <c r="Q1626" s="94"/>
      <c r="R1626" s="61"/>
      <c r="S1626" s="101">
        <v>2.89</v>
      </c>
      <c r="T1626" s="102"/>
      <c r="U1626" s="101"/>
      <c r="V1626" s="101">
        <f t="shared" si="586"/>
        <v>64.91</v>
      </c>
      <c r="W1626" s="102"/>
      <c r="X1626" s="101"/>
      <c r="Y1626" s="101">
        <v>35.09</v>
      </c>
      <c r="Z1626" s="94" t="s">
        <v>34</v>
      </c>
      <c r="AA1626" s="111"/>
      <c r="AB1626" s="102" t="s">
        <v>34</v>
      </c>
      <c r="AC1626" s="112"/>
      <c r="AD1626" s="113"/>
      <c r="AE1626" s="94">
        <v>65.02</v>
      </c>
      <c r="AF1626" s="94" t="s">
        <v>34</v>
      </c>
      <c r="AG1626" s="134"/>
    </row>
    <row r="1627" spans="1:33" s="44" customFormat="1" customHeight="0">
      <c r="A1627" s="60"/>
      <c r="B1627" s="61" t="s">
        <v>819</v>
      </c>
      <c r="C1627" s="62"/>
      <c r="D1627" s="63"/>
      <c r="E1627" s="63"/>
      <c r="F1627" s="63"/>
      <c r="G1627" s="63"/>
      <c r="H1627" s="63"/>
      <c r="I1627" s="63"/>
      <c r="J1627" s="94">
        <f t="normal">IF(AE1627="-","-",(AE1627/AG1625)*$AI$1)</f>
        <v>71.7768</v>
      </c>
      <c r="K1627" s="94"/>
      <c r="L1627" s="61"/>
      <c r="M1627" s="94"/>
      <c r="N1627" s="94" t="str">
        <f t="normal">IF(AF1627="-","-",(AF1627/AG1625)*$AI$1)</f>
        <v>-</v>
      </c>
      <c r="O1627" s="94"/>
      <c r="P1627" s="61"/>
      <c r="Q1627" s="94"/>
      <c r="R1627" s="61"/>
      <c r="S1627" s="101">
        <v>2.89</v>
      </c>
      <c r="T1627" s="102"/>
      <c r="U1627" s="101"/>
      <c r="V1627" s="101">
        <f t="shared" si="586"/>
        <v>64.93</v>
      </c>
      <c r="W1627" s="102"/>
      <c r="X1627" s="101"/>
      <c r="Y1627" s="101">
        <v>35.07</v>
      </c>
      <c r="Z1627" s="94" t="s">
        <v>34</v>
      </c>
      <c r="AA1627" s="111"/>
      <c r="AB1627" s="102" t="s">
        <v>34</v>
      </c>
      <c r="AC1627" s="112"/>
      <c r="AD1627" s="113"/>
      <c r="AE1627" s="94">
        <v>66.46</v>
      </c>
      <c r="AF1627" s="94" t="s">
        <v>34</v>
      </c>
      <c r="AG1627" s="134"/>
    </row>
    <row r="1628" spans="1:33" s="44" customFormat="1" ht="15" customHeight="1">
      <c r="A1628" s="60">
        <v>42023</v>
      </c>
      <c r="B1628" s="61" t="s">
        <v>820</v>
      </c>
      <c r="C1628" s="62" t="s">
        <v>29</v>
      </c>
      <c r="D1628" s="63" t="s">
        <v>30</v>
      </c>
      <c r="E1628" s="63" t="s">
        <v>31</v>
      </c>
      <c r="F1628" s="63" t="s">
        <v>37</v>
      </c>
      <c r="G1628" s="63" t="s">
        <v>140</v>
      </c>
      <c r="H1628" s="63" t="s">
        <v>34</v>
      </c>
      <c r="I1628" s="63" t="s">
        <v>34</v>
      </c>
      <c r="J1628" s="94">
        <f t="normal">IF(AE1628="-","-",(AE1628/AG1628)*$AI$1)</f>
        <v>685.658132599175</v>
      </c>
      <c r="K1628" s="94">
        <f t="normal">MAX(J1628:J1630)</f>
        <v>685.658132599175</v>
      </c>
      <c r="L1628" s="61">
        <f t="normal">IF(A1628=0,"",(K1628-K1629)/K1629)</f>
        <v>0.0256722156624907</v>
      </c>
      <c r="M1628" s="94">
        <f t="normal">IF(J1628="-","-",AVERAGE(J1628:J1630))</f>
        <v>675.494764957623</v>
      </c>
      <c r="N1628" s="94">
        <f t="normal">IF(AF1628="-","-",(AF1628/AG1628)*$AI$1)</f>
        <v>356.819477364227</v>
      </c>
      <c r="O1628" s="94">
        <f t="normal">MAX(N1628:N1630)</f>
        <v>373.221133748064</v>
      </c>
      <c r="P1628" s="61">
        <f t="normal">IF(A1628=0,"",(O1628-O1629)/O1629)</f>
        <v>0.109413659394347</v>
      </c>
      <c r="Q1628" s="94">
        <f t="normal">IF(N1628="-","-",AVERAGE(N1628:N1630))</f>
        <v>355.484523922465</v>
      </c>
      <c r="R1628" s="61">
        <f t="normal">IF(Q1628="-","-",Q1628/M1628)</f>
        <v>0.526257999859949</v>
      </c>
      <c r="S1628" s="101">
        <v>99.91</v>
      </c>
      <c r="T1628" s="102">
        <f t="normal">AVERAGE(S1628:S1630)*10</f>
        <v>999.1</v>
      </c>
      <c r="U1628" s="101">
        <f t="normal">((LARGE(S1628:S1630,1))-(SMALL(S1628:S1630,1)))/(((LARGE(S1628:S1630,1))+(SMALL(S1628:S1630,1)))/2)*100</f>
        <v>0</v>
      </c>
      <c r="V1628" s="101">
        <v>99.9</v>
      </c>
      <c r="W1628" s="102">
        <f t="normal">AVERAGE(V1628:V1630)*10</f>
        <v>999</v>
      </c>
      <c r="X1628" s="101">
        <f t="normal">((LARGE(V1628:V1630,1))-(SMALL(V1628:V1630,1)))/(((LARGE(V1628:V1630,1))+(SMALL(V1628:V1630,1)))/2)*100</f>
        <v>0</v>
      </c>
      <c r="Y1628" s="101">
        <v>0.01</v>
      </c>
      <c r="Z1628" s="94" t="s">
        <v>34</v>
      </c>
      <c r="AA1628" s="111" t="str">
        <f t="normal">IF(Z1628="-","-",AVERAGE(Z1628:Z1630))</f>
        <v>-</v>
      </c>
      <c r="AB1628" s="102" t="s">
        <v>34</v>
      </c>
      <c r="AC1628" s="112" t="str">
        <f t="shared" ref="AC1628" si="590">IF(AB1628="-","-",AVERAGE(AB1628:AB1630))</f>
        <v>-</v>
      </c>
      <c r="AD1628" s="113"/>
      <c r="AE1628" s="94">
        <v>634.868641295532</v>
      </c>
      <c r="AF1628" s="94">
        <v>330.388404966877</v>
      </c>
      <c r="AG1628" s="134">
        <v>1</v>
      </c>
    </row>
    <row r="1629" spans="1:33" s="44" customFormat="1" customHeight="0">
      <c r="A1629" s="60"/>
      <c r="B1629" s="61" t="s">
        <v>820</v>
      </c>
      <c r="C1629" s="62"/>
      <c r="D1629" s="63"/>
      <c r="E1629" s="63"/>
      <c r="F1629" s="63"/>
      <c r="G1629" s="63"/>
      <c r="H1629" s="63"/>
      <c r="I1629" s="63"/>
      <c r="J1629" s="94">
        <f t="normal">IF(AE1629="-","-",(AE1629/AG1628)*$AI$1)</f>
        <v>672.32981214462</v>
      </c>
      <c r="K1629" s="94">
        <f t="normal">MIN(J1628:J1630)</f>
        <v>668.496350129073</v>
      </c>
      <c r="L1629" s="61"/>
      <c r="M1629" s="94"/>
      <c r="N1629" s="94">
        <f t="normal">IF(AF1629="-","-",(AF1629/AG1628)*$AI$1)</f>
        <v>373.221133748064</v>
      </c>
      <c r="O1629" s="94">
        <f t="normal">MIN(N1628:N1630)</f>
        <v>336.412960655103</v>
      </c>
      <c r="P1629" s="61"/>
      <c r="Q1629" s="94"/>
      <c r="R1629" s="61"/>
      <c r="S1629" s="101">
        <v>99.91</v>
      </c>
      <c r="T1629" s="102"/>
      <c r="U1629" s="101"/>
      <c r="V1629" s="101">
        <v>99.9</v>
      </c>
      <c r="W1629" s="102"/>
      <c r="X1629" s="101"/>
      <c r="Y1629" s="101">
        <v>0.01</v>
      </c>
      <c r="Z1629" s="94" t="s">
        <v>34</v>
      </c>
      <c r="AA1629" s="111"/>
      <c r="AB1629" s="102" t="s">
        <v>34</v>
      </c>
      <c r="AC1629" s="112"/>
      <c r="AD1629" s="113"/>
      <c r="AE1629" s="94">
        <v>622.527603837611</v>
      </c>
      <c r="AF1629" s="94">
        <v>345.5751238408</v>
      </c>
      <c r="AG1629" s="134"/>
    </row>
    <row r="1630" spans="1:33" s="44" customFormat="1" customHeight="0">
      <c r="A1630" s="60"/>
      <c r="B1630" s="61" t="s">
        <v>820</v>
      </c>
      <c r="C1630" s="62"/>
      <c r="D1630" s="63"/>
      <c r="E1630" s="63"/>
      <c r="F1630" s="63"/>
      <c r="G1630" s="63"/>
      <c r="H1630" s="63"/>
      <c r="I1630" s="63"/>
      <c r="J1630" s="94">
        <f t="normal">IF(AE1630="-","-",(AE1630/AG1628)*$AI$1)</f>
        <v>668.496350129073</v>
      </c>
      <c r="K1630" s="94"/>
      <c r="L1630" s="61"/>
      <c r="M1630" s="94"/>
      <c r="N1630" s="94">
        <f t="normal">IF(AF1630="-","-",(AF1630/AG1628)*$AI$1)</f>
        <v>336.412960655103</v>
      </c>
      <c r="O1630" s="94"/>
      <c r="P1630" s="61"/>
      <c r="Q1630" s="94"/>
      <c r="R1630" s="61"/>
      <c r="S1630" s="101">
        <v>99.91</v>
      </c>
      <c r="T1630" s="102"/>
      <c r="U1630" s="101"/>
      <c r="V1630" s="101">
        <v>99.9</v>
      </c>
      <c r="W1630" s="102"/>
      <c r="X1630" s="101"/>
      <c r="Y1630" s="101">
        <v>0.01</v>
      </c>
      <c r="Z1630" s="94" t="s">
        <v>34</v>
      </c>
      <c r="AA1630" s="111"/>
      <c r="AB1630" s="102" t="s">
        <v>34</v>
      </c>
      <c r="AC1630" s="112"/>
      <c r="AD1630" s="113"/>
      <c r="AE1630" s="94">
        <v>618.978101971364</v>
      </c>
      <c r="AF1630" s="94">
        <v>311.493482088058</v>
      </c>
      <c r="AG1630" s="134"/>
    </row>
    <row r="1631" spans="1:33" s="44" customFormat="1" ht="15" customHeight="1">
      <c r="A1631" s="60">
        <v>42023</v>
      </c>
      <c r="B1631" s="61" t="s">
        <v>821</v>
      </c>
      <c r="C1631" s="62" t="s">
        <v>29</v>
      </c>
      <c r="D1631" s="63" t="s">
        <v>30</v>
      </c>
      <c r="E1631" s="63" t="s">
        <v>31</v>
      </c>
      <c r="F1631" s="63" t="s">
        <v>37</v>
      </c>
      <c r="G1631" s="63" t="s">
        <v>140</v>
      </c>
      <c r="H1631" s="63" t="s">
        <v>34</v>
      </c>
      <c r="I1631" s="63" t="s">
        <v>34</v>
      </c>
      <c r="J1631" s="94">
        <f t="normal">IF(AE1631="-","-",(AE1631/AG1631)*$AI$1)</f>
        <v>592.633223874649</v>
      </c>
      <c r="K1631" s="94">
        <f t="normal">MAX(J1631:J1633)</f>
        <v>610.43920061926</v>
      </c>
      <c r="L1631" s="61">
        <f t="normal">IF(A1631=0,"",(K1631-K1632)/K1632)</f>
        <v>0.0327098764300813</v>
      </c>
      <c r="M1631" s="94">
        <f t="normal">IF(J1631="-","-",AVERAGE(J1631:J1633))</f>
        <v>598.058892674313</v>
      </c>
      <c r="N1631" s="94">
        <f t="normal">IF(AF1631="-","-",(AF1631/AG1631)*$AI$1)</f>
        <v>256.141147323842</v>
      </c>
      <c r="O1631" s="94">
        <f t="normal">MAX(N1631:N1633)</f>
        <v>271.284088798227</v>
      </c>
      <c r="P1631" s="61">
        <f t="normal">IF(A1631=0,"",(O1631-O1632)/O1632)</f>
        <v>0.0591195191893147</v>
      </c>
      <c r="Q1631" s="94">
        <f t="normal">IF(N1631="-","-",AVERAGE(N1631:N1633))</f>
        <v>264.286376725831</v>
      </c>
      <c r="R1631" s="61">
        <f t="normal">IF(Q1631="-","-",Q1631/M1631)</f>
        <v>0.441906942548807</v>
      </c>
      <c r="S1631" s="101">
        <v>99.91</v>
      </c>
      <c r="T1631" s="102">
        <f t="normal">AVERAGE(S1631:S1633)*10</f>
        <v>999.1</v>
      </c>
      <c r="U1631" s="101">
        <f t="normal">((LARGE(S1631:S1633,1))-(SMALL(S1631:S1633,1)))/(((LARGE(S1631:S1633,1))+(SMALL(S1631:S1633,1)))/2)*100</f>
        <v>0</v>
      </c>
      <c r="V1631" s="101">
        <v>99.9</v>
      </c>
      <c r="W1631" s="102">
        <f t="normal">AVERAGE(V1631:V1633)*10</f>
        <v>999</v>
      </c>
      <c r="X1631" s="101">
        <f t="normal">((LARGE(V1631:V1633,1))-(SMALL(V1631:V1633,1)))/(((LARGE(V1631:V1633,1))+(SMALL(V1631:V1633,1)))/2)*100</f>
        <v>0</v>
      </c>
      <c r="Y1631" s="101">
        <v>0.01</v>
      </c>
      <c r="Z1631" s="94" t="s">
        <v>34</v>
      </c>
      <c r="AA1631" s="111" t="str">
        <f t="normal">IF(Z1631="-","-",AVERAGE(Z1631:Z1633))</f>
        <v>-</v>
      </c>
      <c r="AB1631" s="102" t="s">
        <v>34</v>
      </c>
      <c r="AC1631" s="112" t="str">
        <f t="shared" ref="AC1631" si="591">IF(AB1631="-","-",AVERAGE(AB1631:AB1633))</f>
        <v>-</v>
      </c>
      <c r="AD1631" s="113"/>
      <c r="AE1631" s="94">
        <v>548.734466550601</v>
      </c>
      <c r="AF1631" s="94">
        <v>237.167729003557</v>
      </c>
      <c r="AG1631" s="134">
        <v>1</v>
      </c>
    </row>
    <row r="1632" spans="1:33" s="44" customFormat="1" customHeight="0">
      <c r="A1632" s="60"/>
      <c r="B1632" s="61" t="s">
        <v>821</v>
      </c>
      <c r="C1632" s="62"/>
      <c r="D1632" s="63"/>
      <c r="E1632" s="63"/>
      <c r="F1632" s="63"/>
      <c r="G1632" s="63"/>
      <c r="H1632" s="63"/>
      <c r="I1632" s="63"/>
      <c r="J1632" s="94">
        <f t="normal">IF(AE1632="-","-",(AE1632/AG1631)*$AI$1)</f>
        <v>591.10425352903</v>
      </c>
      <c r="K1632" s="94">
        <f t="normal">MIN(J1631:J1633)</f>
        <v>591.10425352903</v>
      </c>
      <c r="L1632" s="61"/>
      <c r="M1632" s="94"/>
      <c r="N1632" s="94">
        <f t="normal">IF(AF1632="-","-",(AF1632/AG1631)*$AI$1)</f>
        <v>271.284088798227</v>
      </c>
      <c r="O1632" s="94">
        <f t="normal">MIN(N1631:N1633)</f>
        <v>256.141147323842</v>
      </c>
      <c r="P1632" s="61"/>
      <c r="Q1632" s="94"/>
      <c r="R1632" s="61"/>
      <c r="S1632" s="101">
        <v>99.91</v>
      </c>
      <c r="T1632" s="102"/>
      <c r="U1632" s="101"/>
      <c r="V1632" s="101">
        <v>99.9</v>
      </c>
      <c r="W1632" s="102"/>
      <c r="X1632" s="101"/>
      <c r="Y1632" s="101">
        <v>0.01</v>
      </c>
      <c r="Z1632" s="94" t="s">
        <v>34</v>
      </c>
      <c r="AA1632" s="111"/>
      <c r="AB1632" s="102" t="s">
        <v>34</v>
      </c>
      <c r="AC1632" s="112"/>
      <c r="AD1632" s="113"/>
      <c r="AE1632" s="94">
        <v>547.31875326762</v>
      </c>
      <c r="AF1632" s="94">
        <v>251.188971109469</v>
      </c>
      <c r="AG1632" s="134"/>
    </row>
    <row r="1633" spans="1:33" s="44" customFormat="1" customHeight="0">
      <c r="A1633" s="60"/>
      <c r="B1633" s="61" t="s">
        <v>821</v>
      </c>
      <c r="C1633" s="62"/>
      <c r="D1633" s="63"/>
      <c r="E1633" s="63"/>
      <c r="F1633" s="63"/>
      <c r="G1633" s="63"/>
      <c r="H1633" s="63"/>
      <c r="I1633" s="63"/>
      <c r="J1633" s="94">
        <f t="normal">IF(AE1633="-","-",(AE1633/AG1631)*$AI$1)</f>
        <v>610.43920061926</v>
      </c>
      <c r="K1633" s="94"/>
      <c r="L1633" s="61"/>
      <c r="M1633" s="94"/>
      <c r="N1633" s="94">
        <f t="normal">IF(AF1633="-","-",(AF1633/AG1631)*$AI$1)</f>
        <v>265.433894055424</v>
      </c>
      <c r="O1633" s="94"/>
      <c r="P1633" s="61"/>
      <c r="Q1633" s="94"/>
      <c r="R1633" s="61"/>
      <c r="S1633" s="101">
        <v>99.91</v>
      </c>
      <c r="T1633" s="102"/>
      <c r="U1633" s="101"/>
      <c r="V1633" s="101">
        <v>99.9</v>
      </c>
      <c r="W1633" s="102"/>
      <c r="X1633" s="101"/>
      <c r="Y1633" s="101">
        <v>0.01</v>
      </c>
      <c r="Z1633" s="94" t="s">
        <v>34</v>
      </c>
      <c r="AA1633" s="111"/>
      <c r="AB1633" s="102" t="s">
        <v>34</v>
      </c>
      <c r="AC1633" s="112"/>
      <c r="AD1633" s="113"/>
      <c r="AE1633" s="94">
        <v>565.22148205487</v>
      </c>
      <c r="AF1633" s="94">
        <v>245.772124125393</v>
      </c>
      <c r="AG1633" s="134"/>
    </row>
    <row r="1634" spans="1:33" s="44" customFormat="1" ht="15" customHeight="1">
      <c r="A1634" s="60">
        <v>42023</v>
      </c>
      <c r="B1634" s="61" t="s">
        <v>822</v>
      </c>
      <c r="C1634" s="62" t="s">
        <v>29</v>
      </c>
      <c r="D1634" s="63" t="s">
        <v>30</v>
      </c>
      <c r="E1634" s="63" t="s">
        <v>31</v>
      </c>
      <c r="F1634" s="63" t="s">
        <v>37</v>
      </c>
      <c r="G1634" s="63" t="s">
        <v>140</v>
      </c>
      <c r="H1634" s="63" t="s">
        <v>34</v>
      </c>
      <c r="I1634" s="63" t="s">
        <v>34</v>
      </c>
      <c r="J1634" s="94">
        <f t="normal">IF(AE1634="-","-",(AE1634/AG1634)*$AI$1)</f>
        <v>598.04075018179</v>
      </c>
      <c r="K1634" s="94">
        <f t="normal">MAX(J1634:J1636)</f>
        <v>621.096492589051</v>
      </c>
      <c r="L1634" s="61">
        <f t="normal">IF(A1634=0,"",(K1634-K1635)/K1635)</f>
        <v>0.0657573102743557</v>
      </c>
      <c r="M1634" s="94">
        <f t="normal">IF(J1634="-","-",AVERAGE(J1634:J1636))</f>
        <v>600.637344226592</v>
      </c>
      <c r="N1634" s="94">
        <f t="normal">IF(AF1634="-","-",(AF1634/AG1634)*$AI$1)</f>
        <v>294.005970310705</v>
      </c>
      <c r="O1634" s="94">
        <f t="normal">MAX(N1634:N1636)</f>
        <v>302.041896380889</v>
      </c>
      <c r="P1634" s="61">
        <f t="normal">IF(A1634=0,"",(O1634-O1635)/O1635)</f>
        <v>0.0291397638718054</v>
      </c>
      <c r="Q1634" s="94">
        <f t="normal">IF(N1634="-","-",AVERAGE(N1634:N1636))</f>
        <v>296.51251440007</v>
      </c>
      <c r="R1634" s="61">
        <f t="normal">IF(Q1634="-","-",Q1634/M1634)</f>
        <v>0.49366313508507</v>
      </c>
      <c r="S1634" s="101">
        <v>99.91</v>
      </c>
      <c r="T1634" s="102">
        <f t="normal">AVERAGE(S1634:S1636)*10</f>
        <v>999.1</v>
      </c>
      <c r="U1634" s="101">
        <f t="normal">((LARGE(S1634:S1636,1))-(SMALL(S1634:S1636,1)))/(((LARGE(S1634:S1636,1))+(SMALL(S1634:S1636,1)))/2)*100</f>
        <v>0</v>
      </c>
      <c r="V1634" s="101">
        <v>99.9</v>
      </c>
      <c r="W1634" s="102">
        <f t="normal">AVERAGE(V1634:V1636)*10</f>
        <v>999</v>
      </c>
      <c r="X1634" s="101">
        <f t="normal">((LARGE(V1634:V1636,1))-(SMALL(V1634:V1636,1)))/(((LARGE(V1634:V1636,1))+(SMALL(V1634:V1636,1)))/2)*100</f>
        <v>0</v>
      </c>
      <c r="Y1634" s="101">
        <v>0.01</v>
      </c>
      <c r="Z1634" s="94" t="s">
        <v>34</v>
      </c>
      <c r="AA1634" s="111" t="str">
        <f t="normal">IF(Z1634="-","-",AVERAGE(Z1634:Z1636))</f>
        <v>-</v>
      </c>
      <c r="AB1634" s="102" t="s">
        <v>34</v>
      </c>
      <c r="AC1634" s="112" t="str">
        <f t="shared" ref="AC1634" si="592">IF(AB1634="-","-",AVERAGE(AB1634:AB1636))</f>
        <v>-</v>
      </c>
      <c r="AD1634" s="113"/>
      <c r="AE1634" s="94">
        <v>553.741435353509</v>
      </c>
      <c r="AF1634" s="94">
        <v>272.22775028769</v>
      </c>
      <c r="AG1634" s="134">
        <v>1</v>
      </c>
    </row>
    <row r="1635" spans="1:33" s="44" customFormat="1" customHeight="0">
      <c r="A1635" s="60"/>
      <c r="B1635" s="61" t="s">
        <v>822</v>
      </c>
      <c r="C1635" s="62"/>
      <c r="D1635" s="63"/>
      <c r="E1635" s="63"/>
      <c r="F1635" s="63"/>
      <c r="G1635" s="63"/>
      <c r="H1635" s="63"/>
      <c r="I1635" s="63"/>
      <c r="J1635" s="94">
        <f t="normal">IF(AE1635="-","-",(AE1635/AG1634)*$AI$1)</f>
        <v>582.774789908937</v>
      </c>
      <c r="K1635" s="94">
        <f t="normal">MIN(J1634:J1636)</f>
        <v>582.774789908937</v>
      </c>
      <c r="L1635" s="61"/>
      <c r="M1635" s="94"/>
      <c r="N1635" s="94">
        <f t="normal">IF(AF1635="-","-",(AF1635/AG1634)*$AI$1)</f>
        <v>302.041896380889</v>
      </c>
      <c r="O1635" s="94">
        <f t="normal">MIN(N1634:N1636)</f>
        <v>293.489676508615</v>
      </c>
      <c r="P1635" s="61"/>
      <c r="Q1635" s="94"/>
      <c r="R1635" s="61"/>
      <c r="S1635" s="101">
        <v>99.91</v>
      </c>
      <c r="T1635" s="102"/>
      <c r="U1635" s="101"/>
      <c r="V1635" s="101">
        <v>99.9</v>
      </c>
      <c r="W1635" s="102"/>
      <c r="X1635" s="101"/>
      <c r="Y1635" s="101">
        <v>0.01</v>
      </c>
      <c r="Z1635" s="94" t="s">
        <v>34</v>
      </c>
      <c r="AA1635" s="111"/>
      <c r="AB1635" s="102" t="s">
        <v>34</v>
      </c>
      <c r="AC1635" s="112"/>
      <c r="AD1635" s="113"/>
      <c r="AE1635" s="94">
        <v>539.606286952719</v>
      </c>
      <c r="AF1635" s="94">
        <v>279.668422574897</v>
      </c>
      <c r="AG1635" s="134"/>
    </row>
    <row r="1636" spans="1:33" s="44" customFormat="1" customHeight="0">
      <c r="A1636" s="60"/>
      <c r="B1636" s="61" t="s">
        <v>822</v>
      </c>
      <c r="C1636" s="62"/>
      <c r="D1636" s="63"/>
      <c r="E1636" s="63"/>
      <c r="F1636" s="63"/>
      <c r="G1636" s="63"/>
      <c r="H1636" s="63"/>
      <c r="I1636" s="63"/>
      <c r="J1636" s="94">
        <f t="normal">IF(AE1636="-","-",(AE1636/AG1634)*$AI$1)</f>
        <v>621.096492589051</v>
      </c>
      <c r="K1636" s="94"/>
      <c r="L1636" s="61"/>
      <c r="M1636" s="94"/>
      <c r="N1636" s="94">
        <f t="normal">IF(AF1636="-","-",(AF1636/AG1634)*$AI$1)</f>
        <v>293.489676508615</v>
      </c>
      <c r="O1636" s="94"/>
      <c r="P1636" s="61"/>
      <c r="Q1636" s="94"/>
      <c r="R1636" s="61"/>
      <c r="S1636" s="101">
        <v>99.91</v>
      </c>
      <c r="T1636" s="102"/>
      <c r="U1636" s="101"/>
      <c r="V1636" s="101">
        <v>99.9</v>
      </c>
      <c r="W1636" s="102"/>
      <c r="X1636" s="101"/>
      <c r="Y1636" s="101">
        <v>0.01</v>
      </c>
      <c r="Z1636" s="94" t="s">
        <v>34</v>
      </c>
      <c r="AA1636" s="111"/>
      <c r="AB1636" s="102" t="s">
        <v>34</v>
      </c>
      <c r="AC1636" s="112"/>
      <c r="AD1636" s="113"/>
      <c r="AE1636" s="94">
        <v>575.089344989862</v>
      </c>
      <c r="AF1636" s="94">
        <v>271.74970047094</v>
      </c>
      <c r="AG1636" s="134"/>
    </row>
    <row r="1637" spans="1:33" ht="15" customHeight="1">
      <c r="A1637" s="85">
        <v>42023</v>
      </c>
      <c r="B1637" s="74">
        <v>241</v>
      </c>
      <c r="C1637" s="86" t="s">
        <v>265</v>
      </c>
      <c r="D1637" s="87" t="s">
        <v>335</v>
      </c>
      <c r="E1637" s="87" t="s">
        <v>266</v>
      </c>
      <c r="F1637" s="87" t="s">
        <v>461</v>
      </c>
      <c r="G1637" s="87" t="s">
        <v>461</v>
      </c>
      <c r="H1637" s="87" t="s">
        <v>34</v>
      </c>
      <c r="I1637" s="87" t="s">
        <v>34</v>
      </c>
      <c r="J1637" s="98">
        <f t="normal">IF(AE1637="-","-",(AE1637/AG1637)*$AI$1)</f>
        <v>0</v>
      </c>
      <c r="K1637" s="98">
        <f t="normal">MAX(J1637:J1639)</f>
        <v>77.5813032801281</v>
      </c>
      <c r="L1637" s="74" t="e">
        <v>#DIV/0!</v>
      </c>
      <c r="M1637" s="98">
        <f t="normal">IF(J1637="-","-",AVERAGE(J1637:J1639))</f>
        <v>25.8604344267094</v>
      </c>
      <c r="N1637" s="98">
        <f t="normal">IF(AF1637="-","-",(AF1637/AG1637)*$AI$1)</f>
        <v>0</v>
      </c>
      <c r="O1637" s="98">
        <f t="normal">MAX(N1637:N1639)</f>
        <v>0</v>
      </c>
      <c r="P1637" s="74" t="e">
        <v>#DIV/0!</v>
      </c>
      <c r="Q1637" s="98">
        <f t="normal">IF(N1637="-","-",AVERAGE(N1637:N1639))</f>
        <v>0</v>
      </c>
      <c r="R1637" s="74">
        <f t="normal">IF(Q1637="-","-",Q1637/M1637)</f>
        <v>0</v>
      </c>
      <c r="S1637" s="105">
        <v>0.0522798563440597</v>
      </c>
      <c r="T1637" s="106">
        <f t="normal">AVERAGE(S1637:S1639)*10</f>
        <v>0.544582848272208</v>
      </c>
      <c r="U1637" s="105">
        <f t="normal">((LARGE(S1637:S1639,1))-(SMALL(S1637:S1639,1)))/(((LARGE(S1637:S1639,1))+(SMALL(S1637:S1639,1)))/2)*100</f>
        <v>15.4240260497371</v>
      </c>
      <c r="V1637" s="105">
        <f t="shared" ref="V1637:V1651" si="593">100-Y1637</f>
        <v>48.5507246376849</v>
      </c>
      <c r="W1637" s="106">
        <f t="normal">AVERAGE(V1637:V1639)*10</f>
        <v>520.189498334604</v>
      </c>
      <c r="X1637" s="105">
        <f t="normal">((LARGE(V1637:V1639,1))-(SMALL(V1637:V1639,1)))/(((LARGE(V1637:V1639,1))+(SMALL(V1637:V1639,1)))/2)*100</f>
        <v>10.8770626624954</v>
      </c>
      <c r="Y1637" s="105">
        <v>51.4492753623151</v>
      </c>
      <c r="Z1637" s="98" t="s">
        <v>34</v>
      </c>
      <c r="AA1637" s="123" t="str">
        <f t="normal">IF(Z1637="-","-",AVERAGE(Z1637:Z1639))</f>
        <v>-</v>
      </c>
      <c r="AB1637" s="106">
        <v>7.728</v>
      </c>
      <c r="AC1637" s="124">
        <f t="shared" ref="AC1637" si="594">IF(AB1637="-","-",AVERAGE(AB1637:AB1639))</f>
        <v>7.737</v>
      </c>
      <c r="AE1637" s="114">
        <v>0</v>
      </c>
      <c r="AF1637" s="114">
        <v>0</v>
      </c>
      <c r="AG1637" s="139">
        <v>1</v>
      </c>
    </row>
    <row r="1638" spans="1:33">
      <c r="A1638" s="88"/>
      <c r="B1638" s="74">
        <v>241</v>
      </c>
      <c r="C1638" s="89"/>
      <c r="D1638" s="15"/>
      <c r="E1638" s="15"/>
      <c r="F1638" s="15"/>
      <c r="G1638" s="15"/>
      <c r="H1638" s="15"/>
      <c r="I1638" s="15"/>
      <c r="J1638" s="98">
        <f t="normal">IF(AE1638="-","-",(AE1638/AG1637)*$AI$1)</f>
        <v>0</v>
      </c>
      <c r="K1638" s="98">
        <f t="normal">MIN(J1637:J1639)</f>
        <v>0</v>
      </c>
      <c r="L1638" s="74"/>
      <c r="M1638" s="98"/>
      <c r="N1638" s="98">
        <f t="normal">IF(AF1638="-","-",(AF1638/AG1637)*$AI$1)</f>
        <v>0</v>
      </c>
      <c r="O1638" s="98">
        <f t="normal">MIN(N1637:N1639)</f>
        <v>0</v>
      </c>
      <c r="P1638" s="74"/>
      <c r="Q1638" s="98"/>
      <c r="R1638" s="74"/>
      <c r="S1638" s="105">
        <v>0.059831329431976</v>
      </c>
      <c r="T1638" s="106"/>
      <c r="U1638" s="105"/>
      <c r="V1638" s="105">
        <f t="shared" si="593"/>
        <v>53.3707865168259</v>
      </c>
      <c r="W1638" s="106"/>
      <c r="X1638" s="105"/>
      <c r="Y1638" s="105">
        <v>46.6292134831741</v>
      </c>
      <c r="Z1638" s="98" t="s">
        <v>34</v>
      </c>
      <c r="AA1638" s="125"/>
      <c r="AB1638" s="106">
        <v>7.738</v>
      </c>
      <c r="AC1638" s="126"/>
      <c r="AE1638" s="114">
        <v>0</v>
      </c>
      <c r="AF1638" s="114">
        <v>0</v>
      </c>
      <c r="AG1638" s="140"/>
    </row>
    <row r="1639" spans="1:33">
      <c r="A1639" s="90"/>
      <c r="B1639" s="74">
        <v>241</v>
      </c>
      <c r="C1639" s="91"/>
      <c r="D1639" s="18"/>
      <c r="E1639" s="18"/>
      <c r="F1639" s="18"/>
      <c r="G1639" s="18"/>
      <c r="H1639" s="18"/>
      <c r="I1639" s="18"/>
      <c r="J1639" s="98">
        <f t="normal">IF(AE1639="-","-",(AE1639/AG1637)*$AI$1)</f>
        <v>77.5813032801281</v>
      </c>
      <c r="K1639" s="98"/>
      <c r="L1639" s="74"/>
      <c r="M1639" s="98"/>
      <c r="N1639" s="98">
        <f t="normal">IF(AF1639="-","-",(AF1639/AG1637)*$AI$1)</f>
        <v>0</v>
      </c>
      <c r="O1639" s="98"/>
      <c r="P1639" s="74"/>
      <c r="Q1639" s="98"/>
      <c r="R1639" s="74"/>
      <c r="S1639" s="105">
        <v>0.0512636687056266</v>
      </c>
      <c r="T1639" s="106"/>
      <c r="U1639" s="105"/>
      <c r="V1639" s="105">
        <f t="shared" si="593"/>
        <v>54.1353383458703</v>
      </c>
      <c r="W1639" s="106"/>
      <c r="X1639" s="105"/>
      <c r="Y1639" s="105">
        <v>45.8646616541297</v>
      </c>
      <c r="Z1639" s="98" t="s">
        <v>34</v>
      </c>
      <c r="AA1639" s="127"/>
      <c r="AB1639" s="106">
        <v>7.745</v>
      </c>
      <c r="AC1639" s="128"/>
      <c r="AE1639" s="114">
        <v>71.8345400741927</v>
      </c>
      <c r="AF1639" s="114">
        <v>0</v>
      </c>
      <c r="AG1639" s="141"/>
    </row>
    <row r="1640" spans="1:33" ht="15" customHeight="1">
      <c r="A1640" s="79">
        <v>42023</v>
      </c>
      <c r="B1640" s="71">
        <v>242</v>
      </c>
      <c r="C1640" s="80" t="s">
        <v>265</v>
      </c>
      <c r="D1640" s="12" t="s">
        <v>335</v>
      </c>
      <c r="E1640" s="12" t="s">
        <v>460</v>
      </c>
      <c r="F1640" s="12" t="s">
        <v>461</v>
      </c>
      <c r="G1640" s="12" t="s">
        <v>461</v>
      </c>
      <c r="H1640" s="12" t="s">
        <v>34</v>
      </c>
      <c r="I1640" s="12" t="s">
        <v>34</v>
      </c>
      <c r="J1640" s="97" t="str">
        <f t="normal">IF(AE1640="-","-",(AE1640/AG1640)*$AI$1)</f>
        <v>-</v>
      </c>
      <c r="K1640" s="97">
        <f t="normal">MAX(J1640:J1642)</f>
        <v>250.089420210097</v>
      </c>
      <c r="L1640" s="71">
        <f t="normal">IF(A1640=0,"",(K1640-K1641)/K1641)</f>
        <v>0.0315205379730071</v>
      </c>
      <c r="M1640" s="97">
        <f t="normal">IF(J1641="-","-",AVERAGE(J1640:J1642))</f>
        <v>246.268384769605</v>
      </c>
      <c r="N1640" s="97" t="str">
        <f t="normal">IF(AF1640="-","-",(AF1640/AG1640)*$AI$1)</f>
        <v>-</v>
      </c>
      <c r="O1640" s="97">
        <f t="normal">MAX(N1640:N1642)</f>
        <v>178.058750060589</v>
      </c>
      <c r="P1640" s="71">
        <f t="normal">IF(A1640=0,"",(O1640-O1641)/O1641)</f>
        <v>0.724224381358664</v>
      </c>
      <c r="Q1640" s="97">
        <f t="normal">IF(N1641="-","-",AVERAGE(N1640:N1642))</f>
        <v>140.663823535274</v>
      </c>
      <c r="R1640" s="71">
        <f t="normal">IF(Q1640="-","-",Q1640/M1640)</f>
        <v>0.571181005092763</v>
      </c>
      <c r="S1640" s="103">
        <v>0.128385578626163</v>
      </c>
      <c r="T1640" s="104">
        <f t="normal">AVERAGE(S1640:S1642)*10</f>
        <v>1.24121638527764</v>
      </c>
      <c r="U1640" s="103">
        <f t="normal">((LARGE(S1640:S1642,1))-(SMALL(S1640:S1642,1)))/(((LARGE(S1640:S1642,1))+(SMALL(S1640:S1642,1)))/2)*100</f>
        <v>9.22765257699034</v>
      </c>
      <c r="V1640" s="103">
        <f t="shared" si="593"/>
        <v>75.3541076487319</v>
      </c>
      <c r="W1640" s="104">
        <f t="normal">AVERAGE(V1640:V1642)*10</f>
        <v>775.456287203099</v>
      </c>
      <c r="X1640" s="103">
        <f t="normal">((LARGE(V1640:V1642,1))-(SMALL(V1640:V1642,1)))/(((LARGE(V1640:V1642,1))+(SMALL(V1640:V1642,1)))/2)*100</f>
        <v>4.6998854256727</v>
      </c>
      <c r="Y1640" s="103">
        <v>24.6458923512681</v>
      </c>
      <c r="Z1640" s="97" t="s">
        <v>34</v>
      </c>
      <c r="AA1640" s="25" t="str">
        <f t="normal">IF(Z1640="-","-",AVERAGE(Z1640:Z1642))</f>
        <v>-</v>
      </c>
      <c r="AB1640" s="104">
        <v>5.248</v>
      </c>
      <c r="AC1640" s="26">
        <f t="shared" ref="AC1640" si="595">IF(AB1640="-","-",AVERAGE(AB1640:AB1642))</f>
        <v>5.24066666666667</v>
      </c>
      <c r="AE1640" s="114" t="s">
        <v>34</v>
      </c>
      <c r="AF1640" s="114" t="s">
        <v>34</v>
      </c>
      <c r="AG1640" s="139">
        <v>1</v>
      </c>
    </row>
    <row r="1641" spans="1:33">
      <c r="A1641" s="81"/>
      <c r="B1641" s="71">
        <v>242</v>
      </c>
      <c r="C1641" s="82"/>
      <c r="D1641" s="14"/>
      <c r="E1641" s="14"/>
      <c r="F1641" s="14"/>
      <c r="G1641" s="14"/>
      <c r="H1641" s="14"/>
      <c r="I1641" s="14"/>
      <c r="J1641" s="97">
        <f t="normal">IF(AE1641="-","-",(AE1641/AG1640)*$AI$1)</f>
        <v>242.447349329114</v>
      </c>
      <c r="K1641" s="97">
        <f t="normal">MIN(J1640:J1642)</f>
        <v>242.447349329114</v>
      </c>
      <c r="L1641" s="71"/>
      <c r="M1641" s="97"/>
      <c r="N1641" s="97">
        <f t="normal">IF(AF1641="-","-",(AF1641/AG1640)*$AI$1)</f>
        <v>103.26889700996</v>
      </c>
      <c r="O1641" s="97">
        <f t="normal">MIN(N1640:N1642)</f>
        <v>103.26889700996</v>
      </c>
      <c r="P1641" s="71"/>
      <c r="Q1641" s="97"/>
      <c r="R1641" s="71"/>
      <c r="S1641" s="103">
        <v>0.11706109545325</v>
      </c>
      <c r="T1641" s="104"/>
      <c r="U1641" s="103"/>
      <c r="V1641" s="103">
        <f t="shared" si="593"/>
        <v>78.9808917197475</v>
      </c>
      <c r="W1641" s="104"/>
      <c r="X1641" s="103"/>
      <c r="Y1641" s="103">
        <v>21.0191082802525</v>
      </c>
      <c r="Z1641" s="97" t="s">
        <v>34</v>
      </c>
      <c r="AA1641" s="27"/>
      <c r="AB1641" s="104">
        <v>5.235</v>
      </c>
      <c r="AC1641" s="28"/>
      <c r="AE1641" s="114">
        <v>224.488286415846</v>
      </c>
      <c r="AF1641" s="114">
        <v>95.6193490832959</v>
      </c>
      <c r="AG1641" s="140"/>
    </row>
    <row r="1642" spans="1:33">
      <c r="A1642" s="83"/>
      <c r="B1642" s="71">
        <v>242</v>
      </c>
      <c r="C1642" s="84"/>
      <c r="D1642" s="17"/>
      <c r="E1642" s="17"/>
      <c r="F1642" s="17"/>
      <c r="G1642" s="17"/>
      <c r="H1642" s="17"/>
      <c r="I1642" s="17"/>
      <c r="J1642" s="97">
        <f t="normal">IF(AE1642="-","-",(AE1642/AG1640)*$AI$1)</f>
        <v>250.089420210097</v>
      </c>
      <c r="K1642" s="97"/>
      <c r="L1642" s="71"/>
      <c r="M1642" s="97"/>
      <c r="N1642" s="97">
        <f t="normal">IF(AF1642="-","-",(AF1642/AG1640)*$AI$1)</f>
        <v>178.058750060589</v>
      </c>
      <c r="O1642" s="97"/>
      <c r="P1642" s="71"/>
      <c r="Q1642" s="97"/>
      <c r="R1642" s="71"/>
      <c r="S1642" s="103">
        <v>0.126918241503878</v>
      </c>
      <c r="T1642" s="104"/>
      <c r="U1642" s="103"/>
      <c r="V1642" s="103">
        <f t="shared" si="593"/>
        <v>78.3018867924503</v>
      </c>
      <c r="W1642" s="104"/>
      <c r="X1642" s="103"/>
      <c r="Y1642" s="103">
        <v>21.6981132075497</v>
      </c>
      <c r="Z1642" s="97" t="s">
        <v>34</v>
      </c>
      <c r="AA1642" s="29"/>
      <c r="AB1642" s="104">
        <v>5.239</v>
      </c>
      <c r="AC1642" s="30"/>
      <c r="AE1642" s="114">
        <v>231.564277972312</v>
      </c>
      <c r="AF1642" s="114">
        <v>164.869213019064</v>
      </c>
      <c r="AG1642" s="141"/>
    </row>
    <row r="1643" spans="1:33">
      <c r="A1643" s="79">
        <v>42023</v>
      </c>
      <c r="B1643" s="71">
        <v>239</v>
      </c>
      <c r="C1643" s="80" t="s">
        <v>265</v>
      </c>
      <c r="D1643" s="12" t="s">
        <v>335</v>
      </c>
      <c r="E1643" s="12" t="s">
        <v>266</v>
      </c>
      <c r="F1643" s="12" t="s">
        <v>267</v>
      </c>
      <c r="G1643" s="12" t="s">
        <v>336</v>
      </c>
      <c r="H1643" s="12" t="s">
        <v>34</v>
      </c>
      <c r="I1643" s="12" t="s">
        <v>337</v>
      </c>
      <c r="J1643" s="97">
        <f t="normal">IF(AE1643="-","-",(AE1643/AG1643)*$AI$1)</f>
        <v>383.076067742258</v>
      </c>
      <c r="K1643" s="97">
        <f t="normal">MAX(J1643:J1645)</f>
        <v>401.293962698503</v>
      </c>
      <c r="L1643" s="71">
        <f t="normal">IF(A1643=0,"",(K1643-K1644)/K1644)</f>
        <v>0.0612025344047119</v>
      </c>
      <c r="M1643" s="97">
        <f t="normal">IF(J1643="-","-",AVERAGE(J1643:J1645))</f>
        <v>387.506747272446</v>
      </c>
      <c r="N1643" s="97">
        <f t="normal">IF(AF1643="-","-",(AF1643/AG1643)*$AI$1)</f>
        <v>229.119996705444</v>
      </c>
      <c r="O1643" s="97">
        <f t="normal">MAX(N1643:N1645)</f>
        <v>249.537585670931</v>
      </c>
      <c r="P1643" s="71">
        <f t="normal">IF(A1643=0,"",(O1643-O1644)/O1644)</f>
        <v>0.0891130816125855</v>
      </c>
      <c r="Q1643" s="97">
        <f t="normal">IF(N1643="-","-",AVERAGE(N1643:N1645))</f>
        <v>237.727189995674</v>
      </c>
      <c r="R1643" s="71">
        <f t="normal">IF(Q1643="-","-",Q1643/M1643)</f>
        <v>0.613478840482058</v>
      </c>
      <c r="S1643" s="103">
        <v>28.8605725537717</v>
      </c>
      <c r="T1643" s="104">
        <f t="normal">AVERAGE(S1643:S1645)*10</f>
        <v>290.723150789356</v>
      </c>
      <c r="U1643" s="103">
        <f t="normal">((LARGE(S1643:S1645,1))-(SMALL(S1643:S1645,1)))/(((LARGE(S1643:S1645,1))+(SMALL(S1643:S1645,1)))/2)*100</f>
        <v>3.28739504831064</v>
      </c>
      <c r="V1643" s="103">
        <f t="shared" si="593"/>
        <v>98.6944827133766</v>
      </c>
      <c r="W1643" s="104">
        <f t="normal">AVERAGE(V1643:V1645)*10</f>
        <v>985.167757865049</v>
      </c>
      <c r="X1643" s="103">
        <f t="normal">((LARGE(V1643:V1645,1))-(SMALL(V1643:V1645,1)))/(((LARGE(V1643:V1645,1))+(SMALL(V1643:V1645,1)))/2)*100</f>
        <v>0.368439310525418</v>
      </c>
      <c r="Y1643" s="103">
        <v>1.30551728662335</v>
      </c>
      <c r="Z1643" s="97" t="s">
        <v>34</v>
      </c>
      <c r="AA1643" s="25" t="str">
        <f t="normal">IF(Z1643="-","-",AVERAGE(Z1643:Z1645))</f>
        <v>-</v>
      </c>
      <c r="AB1643" s="104" t="s">
        <v>34</v>
      </c>
      <c r="AC1643" s="26" t="str">
        <f t="shared" ref="AC1643" si="596">IF(AB1643="-","-",AVERAGE(AB1643:AB1645))</f>
        <v>-</v>
      </c>
      <c r="AE1643" s="114">
        <v>354.700062724313</v>
      </c>
      <c r="AF1643" s="114">
        <v>212.148145097633</v>
      </c>
      <c r="AG1643" s="139">
        <v>1</v>
      </c>
    </row>
    <row r="1644" spans="1:33">
      <c r="A1644" s="81"/>
      <c r="B1644" s="71">
        <v>239</v>
      </c>
      <c r="C1644" s="82"/>
      <c r="D1644" s="14"/>
      <c r="E1644" s="14"/>
      <c r="F1644" s="14"/>
      <c r="G1644" s="14"/>
      <c r="H1644" s="14"/>
      <c r="I1644" s="14"/>
      <c r="J1644" s="97">
        <f t="normal">IF(AE1644="-","-",(AE1644/AG1643)*$AI$1)</f>
        <v>378.150211376578</v>
      </c>
      <c r="K1644" s="97">
        <f t="normal">MIN(J1643:J1645)</f>
        <v>378.150211376578</v>
      </c>
      <c r="L1644" s="71"/>
      <c r="M1644" s="97"/>
      <c r="N1644" s="97">
        <f t="normal">IF(AF1644="-","-",(AF1644/AG1643)*$AI$1)</f>
        <v>249.537585670931</v>
      </c>
      <c r="O1644" s="97">
        <f t="normal">MIN(N1643:N1645)</f>
        <v>229.119996705444</v>
      </c>
      <c r="P1644" s="71"/>
      <c r="Q1644" s="97"/>
      <c r="R1644" s="71"/>
      <c r="S1644" s="103">
        <v>28.6985852150286</v>
      </c>
      <c r="T1644" s="104"/>
      <c r="U1644" s="103"/>
      <c r="V1644" s="103">
        <f t="shared" si="593"/>
        <v>98.5243225595818</v>
      </c>
      <c r="W1644" s="104"/>
      <c r="X1644" s="103"/>
      <c r="Y1644" s="103">
        <v>1.47567744041816</v>
      </c>
      <c r="Z1644" s="97" t="s">
        <v>34</v>
      </c>
      <c r="AA1644" s="27"/>
      <c r="AB1644" s="104" t="s">
        <v>34</v>
      </c>
      <c r="AC1644" s="28"/>
      <c r="AE1644" s="114">
        <v>350.139084607943</v>
      </c>
      <c r="AF1644" s="114">
        <v>231.053320065677</v>
      </c>
      <c r="AG1644" s="140"/>
    </row>
    <row r="1645" spans="1:33">
      <c r="A1645" s="83"/>
      <c r="B1645" s="71">
        <v>239</v>
      </c>
      <c r="C1645" s="84"/>
      <c r="D1645" s="17"/>
      <c r="E1645" s="17"/>
      <c r="F1645" s="17"/>
      <c r="G1645" s="17"/>
      <c r="H1645" s="17"/>
      <c r="I1645" s="17"/>
      <c r="J1645" s="97">
        <f t="normal">IF(AE1645="-","-",(AE1645/AG1643)*$AI$1)</f>
        <v>401.293962698503</v>
      </c>
      <c r="K1645" s="97"/>
      <c r="L1645" s="71"/>
      <c r="M1645" s="97"/>
      <c r="N1645" s="97">
        <f t="normal">IF(AF1645="-","-",(AF1645/AG1643)*$AI$1)</f>
        <v>234.523987610648</v>
      </c>
      <c r="O1645" s="97"/>
      <c r="P1645" s="71"/>
      <c r="Q1645" s="97"/>
      <c r="R1645" s="71"/>
      <c r="S1645" s="103">
        <v>29.6577874680065</v>
      </c>
      <c r="T1645" s="104"/>
      <c r="U1645" s="103"/>
      <c r="V1645" s="103">
        <f t="shared" si="593"/>
        <v>98.3315220865563</v>
      </c>
      <c r="W1645" s="104"/>
      <c r="X1645" s="103"/>
      <c r="Y1645" s="103">
        <v>1.66847791344368</v>
      </c>
      <c r="Z1645" s="97" t="s">
        <v>34</v>
      </c>
      <c r="AA1645" s="29"/>
      <c r="AB1645" s="104" t="s">
        <v>34</v>
      </c>
      <c r="AC1645" s="30"/>
      <c r="AE1645" s="114">
        <v>371.568483980095</v>
      </c>
      <c r="AF1645" s="114">
        <v>217.15184038023</v>
      </c>
      <c r="AG1645" s="141"/>
    </row>
    <row r="1646" spans="1:33">
      <c r="A1646" s="79">
        <v>42023</v>
      </c>
      <c r="B1646" s="71">
        <v>252</v>
      </c>
      <c r="C1646" s="80" t="s">
        <v>265</v>
      </c>
      <c r="D1646" s="12" t="s">
        <v>335</v>
      </c>
      <c r="E1646" s="12" t="s">
        <v>266</v>
      </c>
      <c r="F1646" s="12" t="s">
        <v>267</v>
      </c>
      <c r="G1646" s="12" t="s">
        <v>268</v>
      </c>
      <c r="H1646" s="12" t="s">
        <v>34</v>
      </c>
      <c r="I1646" s="12" t="s">
        <v>34</v>
      </c>
      <c r="J1646" s="97">
        <f t="normal">IF(AE1646="-","-",(AE1646/AG1646)*$AI$1)</f>
        <v>725.880170916013</v>
      </c>
      <c r="K1646" s="97">
        <f t="normal">MAX(J1646:J1648)</f>
        <v>725.880170916013</v>
      </c>
      <c r="L1646" s="71">
        <f t="normal">IF(A1646=0,"",(K1646-K1647)/K1647)</f>
        <v>0.0502711275693828</v>
      </c>
      <c r="M1646" s="97">
        <f t="normal">IF(J1646="-","-",AVERAGE(J1646:J1648))</f>
        <v>704.263735909689</v>
      </c>
      <c r="N1646" s="97">
        <f t="normal">IF(AF1646="-","-",(AF1646/AG1646)*$AI$1)</f>
        <v>518.974312540456</v>
      </c>
      <c r="O1646" s="97">
        <f t="normal">MAX(N1646:N1648)</f>
        <v>523.66948387665</v>
      </c>
      <c r="P1646" s="71">
        <f t="normal">IF(A1646=0,"",(O1646-O1647)/O1647)</f>
        <v>0.186231034286541</v>
      </c>
      <c r="Q1646" s="97">
        <f t="normal">IF(N1646="-","-",AVERAGE(N1646:N1648))</f>
        <v>494.700122210118</v>
      </c>
      <c r="R1646" s="71">
        <f t="normal">IF(Q1646="-","-",Q1646/M1646)</f>
        <v>0.702435887276121</v>
      </c>
      <c r="S1646" s="103">
        <v>28.7773404503873</v>
      </c>
      <c r="T1646" s="104">
        <f t="normal">AVERAGE(S1646:S1648)*10</f>
        <v>288.941912715055</v>
      </c>
      <c r="U1646" s="103">
        <f t="normal">((LARGE(S1646:S1648,1))-(SMALL(S1646:S1648,1)))/(((LARGE(S1646:S1648,1))+(SMALL(S1646:S1648,1)))/2)*100</f>
        <v>2.2784901958273</v>
      </c>
      <c r="V1646" s="103">
        <f t="shared" si="593"/>
        <v>95.4253060204848</v>
      </c>
      <c r="W1646" s="104">
        <f t="normal">AVERAGE(V1646:V1648)*10</f>
        <v>954.263467265718</v>
      </c>
      <c r="X1646" s="103">
        <f t="normal">((LARGE(V1646:V1648,1))-(SMALL(V1646:V1648,1)))/(((LARGE(V1646:V1648,1))+(SMALL(V1646:V1648,1)))/2)*100</f>
        <v>0.102049650471339</v>
      </c>
      <c r="Y1646" s="103">
        <v>4.57469397951524</v>
      </c>
      <c r="Z1646" s="97" t="s">
        <v>34</v>
      </c>
      <c r="AA1646" s="25" t="str">
        <f t="normal">IF(Z1646="-","-",AVERAGE(Z1646:Z1648))</f>
        <v>-</v>
      </c>
      <c r="AB1646" s="104" t="s">
        <v>34</v>
      </c>
      <c r="AC1646" s="26" t="str">
        <f t="shared" ref="AC1646" si="597">IF(AB1646="-","-",AVERAGE(AB1646:AB1648))</f>
        <v>-</v>
      </c>
      <c r="AE1646" s="114">
        <v>672.111269366679</v>
      </c>
      <c r="AF1646" s="114">
        <v>480.531770870793</v>
      </c>
      <c r="AG1646" s="139">
        <v>1</v>
      </c>
    </row>
    <row r="1647" spans="1:33">
      <c r="A1647" s="81"/>
      <c r="B1647" s="71">
        <v>252</v>
      </c>
      <c r="C1647" s="82"/>
      <c r="D1647" s="14"/>
      <c r="E1647" s="14"/>
      <c r="F1647" s="14"/>
      <c r="G1647" s="14"/>
      <c r="H1647" s="14"/>
      <c r="I1647" s="14"/>
      <c r="J1647" s="97">
        <f t="normal">IF(AE1647="-","-",(AE1647/AG1646)*$AI$1)</f>
        <v>691.135985615353</v>
      </c>
      <c r="K1647" s="97">
        <f t="normal">MIN(J1646:J1648)</f>
        <v>691.135985615353</v>
      </c>
      <c r="L1647" s="71"/>
      <c r="M1647" s="97"/>
      <c r="N1647" s="97">
        <f t="normal">IF(AF1647="-","-",(AF1647/AG1646)*$AI$1)</f>
        <v>441.456570213248</v>
      </c>
      <c r="O1647" s="97">
        <f t="normal">MIN(N1646:N1648)</f>
        <v>441.456570213248</v>
      </c>
      <c r="P1647" s="71"/>
      <c r="Q1647" s="97"/>
      <c r="R1647" s="71"/>
      <c r="S1647" s="103">
        <v>28.6227754157965</v>
      </c>
      <c r="T1647" s="104"/>
      <c r="U1647" s="103"/>
      <c r="V1647" s="103">
        <f t="shared" si="593"/>
        <v>95.3781756874601</v>
      </c>
      <c r="W1647" s="104"/>
      <c r="X1647" s="103"/>
      <c r="Y1647" s="103">
        <v>4.62182431253994</v>
      </c>
      <c r="Z1647" s="97" t="s">
        <v>34</v>
      </c>
      <c r="AA1647" s="27"/>
      <c r="AB1647" s="104" t="s">
        <v>34</v>
      </c>
      <c r="AC1647" s="28"/>
      <c r="AE1647" s="114">
        <v>639.940727421623</v>
      </c>
      <c r="AF1647" s="114">
        <v>408.756083530785</v>
      </c>
      <c r="AG1647" s="140"/>
    </row>
    <row r="1648" spans="1:33">
      <c r="A1648" s="83"/>
      <c r="B1648" s="71">
        <v>252</v>
      </c>
      <c r="C1648" s="84"/>
      <c r="D1648" s="17"/>
      <c r="E1648" s="17"/>
      <c r="F1648" s="17"/>
      <c r="G1648" s="17"/>
      <c r="H1648" s="17"/>
      <c r="I1648" s="17"/>
      <c r="J1648" s="97">
        <f t="normal">IF(AE1648="-","-",(AE1648/AG1646)*$AI$1)</f>
        <v>695.775051197702</v>
      </c>
      <c r="K1648" s="97"/>
      <c r="L1648" s="71"/>
      <c r="M1648" s="97"/>
      <c r="N1648" s="97">
        <f t="normal">IF(AF1648="-","-",(AF1648/AG1646)*$AI$1)</f>
        <v>523.66948387665</v>
      </c>
      <c r="O1648" s="97"/>
      <c r="P1648" s="71"/>
      <c r="Q1648" s="97"/>
      <c r="R1648" s="71"/>
      <c r="S1648" s="103">
        <v>29.2824579483328</v>
      </c>
      <c r="T1648" s="104"/>
      <c r="U1648" s="103"/>
      <c r="V1648" s="103">
        <f t="shared" si="593"/>
        <v>95.4755584717706</v>
      </c>
      <c r="W1648" s="104"/>
      <c r="X1648" s="103"/>
      <c r="Y1648" s="103">
        <v>4.52444152822944</v>
      </c>
      <c r="Z1648" s="97" t="s">
        <v>34</v>
      </c>
      <c r="AA1648" s="29"/>
      <c r="AB1648" s="104" t="s">
        <v>34</v>
      </c>
      <c r="AC1648" s="30"/>
      <c r="AE1648" s="114">
        <v>644.236158516391</v>
      </c>
      <c r="AF1648" s="114">
        <v>484.879151737639</v>
      </c>
      <c r="AG1648" s="141"/>
    </row>
    <row r="1649" spans="1:33">
      <c r="A1649" s="79">
        <v>42023</v>
      </c>
      <c r="B1649" s="71">
        <v>240</v>
      </c>
      <c r="C1649" s="80" t="s">
        <v>265</v>
      </c>
      <c r="D1649" s="12" t="s">
        <v>100</v>
      </c>
      <c r="E1649" s="12" t="s">
        <v>101</v>
      </c>
      <c r="F1649" s="12" t="s">
        <v>745</v>
      </c>
      <c r="G1649" s="12" t="s">
        <v>438</v>
      </c>
      <c r="H1649" s="12" t="s">
        <v>34</v>
      </c>
      <c r="I1649" s="12" t="s">
        <v>34</v>
      </c>
      <c r="J1649" s="97">
        <f t="normal">IF(AE1649="-","-",(AE1649/AG1649)*$AI$1)</f>
        <v>323.386739530903</v>
      </c>
      <c r="K1649" s="97">
        <f t="normal">MAX(J1649:J1651)</f>
        <v>352.924619637734</v>
      </c>
      <c r="L1649" s="71">
        <f t="normal">IF(A1649=0,"",(K1649-K1650)/K1650)</f>
        <v>0.0913391815313063</v>
      </c>
      <c r="M1649" s="97">
        <f t="normal">IF(J1649="-","-",AVERAGE(J1649:J1651))</f>
        <v>339.853505252856</v>
      </c>
      <c r="N1649" s="97">
        <f t="normal">IF(AF1649="-","-",(AF1649/AG1649)*$AI$1)</f>
        <v>176.772846997993</v>
      </c>
      <c r="O1649" s="97">
        <f t="normal">MAX(N1649:N1651)</f>
        <v>235.210122358188</v>
      </c>
      <c r="P1649" s="71">
        <f t="normal">IF(A1649=0,"",(O1649-O1650)/O1650)</f>
        <v>0.330578345897538</v>
      </c>
      <c r="Q1649" s="97">
        <f t="normal">IF(N1649="-","-",AVERAGE(N1649:N1651))</f>
        <v>200.815814734374</v>
      </c>
      <c r="R1649" s="71">
        <f t="normal">IF(Q1649="-","-",Q1649/M1649)</f>
        <v>0.590889343880577</v>
      </c>
      <c r="S1649" s="103">
        <v>86.0954639786539</v>
      </c>
      <c r="T1649" s="104">
        <f t="normal">AVERAGE(S1649:S1651)*10</f>
        <v>856.687572978835</v>
      </c>
      <c r="U1649" s="103">
        <f t="normal">((LARGE(S1649:S1651,1))-(SMALL(S1649:S1651,1)))/(((LARGE(S1649:S1651,1))+(SMALL(S1649:S1651,1)))/2)*100</f>
        <v>0.761920328696576</v>
      </c>
      <c r="V1649" s="103">
        <f t="shared" si="593"/>
        <v>90.7506887052344</v>
      </c>
      <c r="W1649" s="104">
        <f t="normal">AVERAGE(V1649:V1651)*10</f>
        <v>909.715419298384</v>
      </c>
      <c r="X1649" s="103">
        <f t="normal">((LARGE(V1649:V1651,1))-(SMALL(V1649:V1651,1)))/(((LARGE(V1649:V1651,1))+(SMALL(V1649:V1651,1)))/2)*100</f>
        <v>0.428861660065625</v>
      </c>
      <c r="Y1649" s="103">
        <v>9.24931129476558</v>
      </c>
      <c r="Z1649" s="97" t="s">
        <v>34</v>
      </c>
      <c r="AA1649" s="25" t="str">
        <f t="normal">IF(Z1649="-","-",AVERAGE(Z1649:Z1651))</f>
        <v>-</v>
      </c>
      <c r="AB1649" s="104" t="s">
        <v>34</v>
      </c>
      <c r="AC1649" s="26" t="str">
        <f t="shared" ref="AC1649" si="598">IF(AB1649="-","-",AVERAGE(AB1649:AB1651))</f>
        <v>-</v>
      </c>
      <c r="AE1649" s="114">
        <v>299.432166232318</v>
      </c>
      <c r="AF1649" s="114">
        <v>163.678562035179</v>
      </c>
      <c r="AG1649" s="139">
        <v>1</v>
      </c>
    </row>
    <row r="1650" spans="1:33">
      <c r="A1650" s="81"/>
      <c r="B1650" s="71">
        <v>240</v>
      </c>
      <c r="C1650" s="82"/>
      <c r="D1650" s="14"/>
      <c r="E1650" s="14"/>
      <c r="F1650" s="14"/>
      <c r="G1650" s="14"/>
      <c r="H1650" s="14"/>
      <c r="I1650" s="14"/>
      <c r="J1650" s="97">
        <f t="normal">IF(AE1650="-","-",(AE1650/AG1649)*$AI$1)</f>
        <v>343.24915658993</v>
      </c>
      <c r="K1650" s="97">
        <f t="normal">MIN(J1649:J1651)</f>
        <v>323.386739530903</v>
      </c>
      <c r="L1650" s="71"/>
      <c r="M1650" s="97"/>
      <c r="N1650" s="97">
        <f t="normal">IF(AF1650="-","-",(AF1650/AG1649)*$AI$1)</f>
        <v>235.210122358188</v>
      </c>
      <c r="O1650" s="97">
        <f t="normal">MIN(N1649:N1651)</f>
        <v>176.772846997993</v>
      </c>
      <c r="P1650" s="71"/>
      <c r="Q1650" s="97"/>
      <c r="R1650" s="71"/>
      <c r="S1650" s="103">
        <v>85.4419746704574</v>
      </c>
      <c r="T1650" s="104"/>
      <c r="U1650" s="103"/>
      <c r="V1650" s="103">
        <f t="shared" si="593"/>
        <v>91.0232171216816</v>
      </c>
      <c r="W1650" s="104"/>
      <c r="X1650" s="103"/>
      <c r="Y1650" s="103">
        <v>8.9767828783184</v>
      </c>
      <c r="Z1650" s="97" t="s">
        <v>34</v>
      </c>
      <c r="AA1650" s="27"/>
      <c r="AB1650" s="104" t="s">
        <v>34</v>
      </c>
      <c r="AC1650" s="28"/>
      <c r="AE1650" s="114">
        <v>317.823293138824</v>
      </c>
      <c r="AF1650" s="114">
        <v>217.787150331656</v>
      </c>
      <c r="AG1650" s="140"/>
    </row>
    <row r="1651" spans="1:33">
      <c r="A1651" s="83"/>
      <c r="B1651" s="71">
        <v>240</v>
      </c>
      <c r="C1651" s="84"/>
      <c r="D1651" s="17"/>
      <c r="E1651" s="17"/>
      <c r="F1651" s="17"/>
      <c r="G1651" s="17"/>
      <c r="H1651" s="17"/>
      <c r="I1651" s="17"/>
      <c r="J1651" s="97">
        <f t="normal">IF(AE1651="-","-",(AE1651/AG1649)*$AI$1)</f>
        <v>352.924619637734</v>
      </c>
      <c r="K1651" s="97"/>
      <c r="L1651" s="71"/>
      <c r="M1651" s="97"/>
      <c r="N1651" s="97">
        <f t="normal">IF(AF1651="-","-",(AF1651/AG1649)*$AI$1)</f>
        <v>190.464474846941</v>
      </c>
      <c r="O1651" s="97"/>
      <c r="P1651" s="71"/>
      <c r="Q1651" s="97"/>
      <c r="R1651" s="71"/>
      <c r="S1651" s="103">
        <v>85.4688332445392</v>
      </c>
      <c r="T1651" s="104"/>
      <c r="U1651" s="103"/>
      <c r="V1651" s="103">
        <f t="shared" si="593"/>
        <v>91.1407199625992</v>
      </c>
      <c r="W1651" s="104"/>
      <c r="X1651" s="103"/>
      <c r="Y1651" s="103">
        <v>8.85928003740077</v>
      </c>
      <c r="Z1651" s="97" t="s">
        <v>34</v>
      </c>
      <c r="AA1651" s="29"/>
      <c r="AB1651" s="104" t="s">
        <v>34</v>
      </c>
      <c r="AC1651" s="30"/>
      <c r="AE1651" s="114">
        <v>326.782055220124</v>
      </c>
      <c r="AF1651" s="114">
        <v>176.355995228649</v>
      </c>
      <c r="AG1651" s="141"/>
    </row>
    <row r="1652" spans="1:33" ht="15" customHeight="1">
      <c r="A1652" s="85">
        <v>42023</v>
      </c>
      <c r="B1652" s="74" t="s">
        <v>202</v>
      </c>
      <c r="C1652" s="86" t="s">
        <v>265</v>
      </c>
      <c r="D1652" s="87" t="s">
        <v>335</v>
      </c>
      <c r="E1652" s="87" t="s">
        <v>80</v>
      </c>
      <c r="F1652" s="9" t="s">
        <v>80</v>
      </c>
      <c r="G1652" s="87" t="s">
        <v>34</v>
      </c>
      <c r="H1652" s="87" t="s">
        <v>34</v>
      </c>
      <c r="I1652" s="87" t="s">
        <v>823</v>
      </c>
      <c r="J1652" s="98">
        <f t="normal">IF(AE1652="-","-",(AE1652/AG1652)*$AI$1)</f>
        <v>381.976713186307</v>
      </c>
      <c r="K1652" s="98">
        <f t="normal">MAX(J1652:J1654)</f>
        <v>395.323723470009</v>
      </c>
      <c r="L1652" s="74">
        <f t="normal">IF(A1652=0,"",(K1652-K1653)/K1653)</f>
        <v>0.0921570655240171</v>
      </c>
      <c r="M1652" s="98">
        <f t="normal">IF(J1652="-","-",AVERAGE(J1652:J1654))</f>
        <v>379.755478607867</v>
      </c>
      <c r="N1652" s="98">
        <f t="normal">IF(AF1652="-","-",(AF1652/AG1652)*$AI$1)</f>
        <v>208.305538194697</v>
      </c>
      <c r="O1652" s="98">
        <f t="normal">MAX(N1652:N1654)</f>
        <v>216.511957483213</v>
      </c>
      <c r="P1652" s="74">
        <f t="normal">IF(A1652=0,"",(O1652-O1653)/O1653)</f>
        <v>0.113066513992532</v>
      </c>
      <c r="Q1652" s="98">
        <f t="normal">IF(N1652="-","-",AVERAGE(N1652:N1654))</f>
        <v>206.445310564518</v>
      </c>
      <c r="R1652" s="74">
        <f t="normal">IF(Q1652="-","-",Q1652/M1652)</f>
        <v>0.543626944689039</v>
      </c>
      <c r="S1652" s="105">
        <v>10.01</v>
      </c>
      <c r="T1652" s="106">
        <f t="normal">AVERAGE(S1652:S1654)*10</f>
        <v>100.1</v>
      </c>
      <c r="U1652" s="105">
        <f t="normal">((LARGE(S1652:S1654,1))-(SMALL(S1652:S1654,1)))/(((LARGE(S1652:S1654,1))+(SMALL(S1652:S1654,1)))/2)*100</f>
        <v>0</v>
      </c>
      <c r="V1652" s="105">
        <v>91.35</v>
      </c>
      <c r="W1652" s="106">
        <f t="normal">AVERAGE(V1652:V1654)*10</f>
        <v>913.5</v>
      </c>
      <c r="X1652" s="105">
        <f t="normal">((LARGE(V1652:V1654,1))-(SMALL(V1652:V1654,1)))/(((LARGE(V1652:V1654,1))+(SMALL(V1652:V1654,1)))/2)*100</f>
        <v>0</v>
      </c>
      <c r="Y1652" s="105">
        <f t="normal">100-V1652</f>
        <v>8.65000000000001</v>
      </c>
      <c r="Z1652" s="98" t="s">
        <v>34</v>
      </c>
      <c r="AA1652" s="123" t="str">
        <f t="normal">IF(Z1652="-","-",AVERAGE(Z1652:Z1654))</f>
        <v>-</v>
      </c>
      <c r="AB1652" s="106" t="s">
        <v>34</v>
      </c>
      <c r="AC1652" s="124" t="str">
        <f t="shared" ref="AC1652" si="599">IF(AB1652="-","-",AVERAGE(AB1652:AB1654))</f>
        <v>-</v>
      </c>
      <c r="AE1652" s="114">
        <v>353.682141839173</v>
      </c>
      <c r="AF1652" s="114">
        <v>192.875498328423</v>
      </c>
      <c r="AG1652" s="139">
        <v>1</v>
      </c>
    </row>
    <row r="1653" spans="1:33" ht="15" customHeight="1">
      <c r="A1653" s="88"/>
      <c r="B1653" s="74" t="s">
        <v>202</v>
      </c>
      <c r="C1653" s="89"/>
      <c r="D1653" s="15"/>
      <c r="E1653" s="15"/>
      <c r="F1653" s="9"/>
      <c r="G1653" s="15"/>
      <c r="H1653" s="15"/>
      <c r="I1653" s="15"/>
      <c r="J1653" s="98">
        <f t="normal">IF(AE1653="-","-",(AE1653/AG1652)*$AI$1)</f>
        <v>395.323723470009</v>
      </c>
      <c r="K1653" s="98">
        <f t="normal">MIN(J1652:J1654)</f>
        <v>361.965999167284</v>
      </c>
      <c r="L1653" s="74"/>
      <c r="M1653" s="98"/>
      <c r="N1653" s="98">
        <f t="normal">IF(AF1653="-","-",(AF1653/AG1652)*$AI$1)</f>
        <v>216.511957483213</v>
      </c>
      <c r="O1653" s="98">
        <f t="normal">MIN(N1652:N1654)</f>
        <v>194.518436015645</v>
      </c>
      <c r="P1653" s="74"/>
      <c r="Q1653" s="98"/>
      <c r="R1653" s="74"/>
      <c r="S1653" s="105" t="s">
        <v>34</v>
      </c>
      <c r="T1653" s="106"/>
      <c r="U1653" s="105"/>
      <c r="V1653" s="105" t="s">
        <v>34</v>
      </c>
      <c r="W1653" s="106"/>
      <c r="X1653" s="105"/>
      <c r="Y1653" s="105" t="s">
        <v>34</v>
      </c>
      <c r="Z1653" s="98" t="s">
        <v>34</v>
      </c>
      <c r="AA1653" s="125"/>
      <c r="AB1653" s="106" t="s">
        <v>34</v>
      </c>
      <c r="AC1653" s="126"/>
      <c r="AE1653" s="114">
        <v>366.040484694453</v>
      </c>
      <c r="AF1653" s="114">
        <v>200.474034706679</v>
      </c>
      <c r="AG1653" s="140"/>
    </row>
    <row r="1654" spans="1:33" ht="15" customHeight="1">
      <c r="A1654" s="90"/>
      <c r="B1654" s="74" t="s">
        <v>202</v>
      </c>
      <c r="C1654" s="91"/>
      <c r="D1654" s="18"/>
      <c r="E1654" s="18"/>
      <c r="F1654" s="9"/>
      <c r="G1654" s="18"/>
      <c r="H1654" s="18"/>
      <c r="I1654" s="18"/>
      <c r="J1654" s="98">
        <f t="normal">IF(AE1654="-","-",(AE1654/AG1652)*$AI$1)</f>
        <v>361.965999167284</v>
      </c>
      <c r="K1654" s="98"/>
      <c r="L1654" s="74"/>
      <c r="M1654" s="98"/>
      <c r="N1654" s="98">
        <f t="normal">IF(AF1654="-","-",(AF1654/AG1652)*$AI$1)</f>
        <v>194.518436015645</v>
      </c>
      <c r="O1654" s="98"/>
      <c r="P1654" s="74"/>
      <c r="Q1654" s="98"/>
      <c r="R1654" s="74"/>
      <c r="S1654" s="105" t="s">
        <v>34</v>
      </c>
      <c r="T1654" s="106"/>
      <c r="U1654" s="105"/>
      <c r="V1654" s="105" t="s">
        <v>34</v>
      </c>
      <c r="W1654" s="106"/>
      <c r="X1654" s="105"/>
      <c r="Y1654" s="105" t="s">
        <v>34</v>
      </c>
      <c r="Z1654" s="98" t="s">
        <v>34</v>
      </c>
      <c r="AA1654" s="127"/>
      <c r="AB1654" s="106" t="s">
        <v>34</v>
      </c>
      <c r="AC1654" s="128"/>
      <c r="AE1654" s="114">
        <v>335.15370293267</v>
      </c>
      <c r="AF1654" s="114">
        <v>180.109662977449</v>
      </c>
      <c r="AG1654" s="141"/>
    </row>
    <row r="1655" spans="1:33" ht="15" customHeight="1">
      <c r="A1655" s="85">
        <v>42023</v>
      </c>
      <c r="B1655" s="74" t="s">
        <v>204</v>
      </c>
      <c r="C1655" s="86" t="s">
        <v>265</v>
      </c>
      <c r="D1655" s="87" t="s">
        <v>335</v>
      </c>
      <c r="E1655" s="87" t="s">
        <v>80</v>
      </c>
      <c r="F1655" s="9" t="s">
        <v>80</v>
      </c>
      <c r="G1655" s="87" t="s">
        <v>145</v>
      </c>
      <c r="H1655" s="87" t="s">
        <v>34</v>
      </c>
      <c r="I1655" s="87" t="s">
        <v>823</v>
      </c>
      <c r="J1655" s="98">
        <f t="normal">IF(AE1655="-","-",(AE1655/AG1655)*$AI$1)</f>
        <v>363.505933773115</v>
      </c>
      <c r="K1655" s="98">
        <f t="normal">MAX(J1655:J1657)</f>
        <v>396.888354616154</v>
      </c>
      <c r="L1655" s="74">
        <f t="normal">IF(A1655=0,"",(K1655-K1656)/K1656)</f>
        <v>0.0918345967465696</v>
      </c>
      <c r="M1655" s="98">
        <f t="normal">IF(J1655="-","-",AVERAGE(J1655:J1657))</f>
        <v>384.953030917236</v>
      </c>
      <c r="N1655" s="98">
        <f t="normal">IF(AF1655="-","-",(AF1655/AG1655)*$AI$1)</f>
        <v>201.445440088429</v>
      </c>
      <c r="O1655" s="98">
        <f t="normal">MAX(N1655:N1657)</f>
        <v>234.211802854635</v>
      </c>
      <c r="P1655" s="74">
        <v>0.162656264405004</v>
      </c>
      <c r="Q1655" s="98">
        <f t="normal">IF(N1655="-","-",AVERAGE(N1655:N1657))</f>
        <v>217.119669580216</v>
      </c>
      <c r="R1655" s="74">
        <f t="normal">IF(Q1655="-","-",Q1655/M1655)</f>
        <v>0.564016002323403</v>
      </c>
      <c r="S1655" s="105">
        <v>7.81</v>
      </c>
      <c r="T1655" s="106">
        <f t="normal">AVERAGE(S1655:S1657)*10</f>
        <v>78.1</v>
      </c>
      <c r="U1655" s="105">
        <f t="normal">((LARGE(S1655:S1657,1))-(SMALL(S1655:S1657,1)))/(((LARGE(S1655:S1657,1))+(SMALL(S1655:S1657,1)))/2)*100</f>
        <v>0</v>
      </c>
      <c r="V1655" s="105">
        <v>91.43</v>
      </c>
      <c r="W1655" s="106">
        <f t="normal">AVERAGE(V1655:V1657)*10</f>
        <v>914.3</v>
      </c>
      <c r="X1655" s="105">
        <f t="normal">((LARGE(V1655:V1657,1))-(SMALL(V1655:V1657,1)))/(((LARGE(V1655:V1657,1))+(SMALL(V1655:V1657,1)))/2)*100</f>
        <v>0</v>
      </c>
      <c r="Y1655" s="105">
        <f t="normal">100-V1655</f>
        <v>8.56999999999999</v>
      </c>
      <c r="Z1655" s="98" t="s">
        <v>34</v>
      </c>
      <c r="AA1655" s="123" t="str">
        <f t="normal">IF(Z1655="-","-",AVERAGE(Z1655:Z1657))</f>
        <v>-</v>
      </c>
      <c r="AB1655" s="106" t="s">
        <v>34</v>
      </c>
      <c r="AC1655" s="124" t="str">
        <f t="shared" ref="AC1655" si="600">IF(AB1655="-","-",AVERAGE(AB1655:AB1657))</f>
        <v>-</v>
      </c>
      <c r="AE1655" s="114">
        <v>336.57956830844</v>
      </c>
      <c r="AF1655" s="114">
        <v>186.523555637434</v>
      </c>
      <c r="AG1655" s="139">
        <v>1</v>
      </c>
    </row>
    <row r="1656" spans="1:33" ht="15" customHeight="1">
      <c r="A1656" s="88"/>
      <c r="B1656" s="74" t="s">
        <v>204</v>
      </c>
      <c r="C1656" s="89"/>
      <c r="D1656" s="15"/>
      <c r="E1656" s="15"/>
      <c r="F1656" s="9"/>
      <c r="G1656" s="15"/>
      <c r="H1656" s="15"/>
      <c r="I1656" s="15"/>
      <c r="J1656" s="98">
        <v>394.464804362437</v>
      </c>
      <c r="K1656" s="98">
        <f t="normal">MIN(J1655:J1657)</f>
        <v>363.505933773115</v>
      </c>
      <c r="L1656" s="74"/>
      <c r="M1656" s="98"/>
      <c r="N1656" s="98">
        <f t="normal">IF(AF1656="-","-",(AF1656/AG1655)*$AI$1)</f>
        <v>234.211802854635</v>
      </c>
      <c r="O1656" s="98">
        <f t="normal">MIN(N1655:N1657)</f>
        <v>201.445440088429</v>
      </c>
      <c r="P1656" s="74"/>
      <c r="Q1656" s="98"/>
      <c r="R1656" s="74"/>
      <c r="S1656" s="105" t="s">
        <v>34</v>
      </c>
      <c r="T1656" s="106"/>
      <c r="U1656" s="105"/>
      <c r="V1656" s="105" t="s">
        <v>34</v>
      </c>
      <c r="W1656" s="106"/>
      <c r="X1656" s="105"/>
      <c r="Y1656" s="105" t="s">
        <v>34</v>
      </c>
      <c r="Z1656" s="98" t="s">
        <v>34</v>
      </c>
      <c r="AA1656" s="125"/>
      <c r="AB1656" s="106" t="s">
        <v>34</v>
      </c>
      <c r="AC1656" s="126"/>
      <c r="AE1656" s="114">
        <v>365.245189224479</v>
      </c>
      <c r="AF1656" s="114">
        <v>216.862780420958</v>
      </c>
      <c r="AG1656" s="140"/>
    </row>
    <row r="1657" spans="1:33" ht="15" customHeight="1">
      <c r="A1657" s="90"/>
      <c r="B1657" s="74" t="s">
        <v>204</v>
      </c>
      <c r="C1657" s="91"/>
      <c r="D1657" s="18"/>
      <c r="E1657" s="18"/>
      <c r="F1657" s="9"/>
      <c r="G1657" s="18"/>
      <c r="H1657" s="18"/>
      <c r="I1657" s="18"/>
      <c r="J1657" s="98">
        <f t="normal">IF(AE1657="-","-",(AE1657/AG1655)*$AI$1)</f>
        <v>396.888354616154</v>
      </c>
      <c r="K1657" s="98"/>
      <c r="L1657" s="74"/>
      <c r="M1657" s="98"/>
      <c r="N1657" s="98">
        <f t="normal">IF(AF1657="-","-",(AF1657/AG1655)*$AI$1)</f>
        <v>215.701765797586</v>
      </c>
      <c r="O1657" s="98"/>
      <c r="P1657" s="74"/>
      <c r="Q1657" s="98"/>
      <c r="R1657" s="74"/>
      <c r="S1657" s="105" t="s">
        <v>34</v>
      </c>
      <c r="T1657" s="106"/>
      <c r="U1657" s="105"/>
      <c r="V1657" s="105" t="s">
        <v>34</v>
      </c>
      <c r="W1657" s="106"/>
      <c r="X1657" s="105"/>
      <c r="Y1657" s="105" t="s">
        <v>34</v>
      </c>
      <c r="Z1657" s="98" t="s">
        <v>34</v>
      </c>
      <c r="AA1657" s="127"/>
      <c r="AB1657" s="106" t="s">
        <v>34</v>
      </c>
      <c r="AC1657" s="128"/>
      <c r="AE1657" s="114">
        <v>367.48921723718</v>
      </c>
      <c r="AF1657" s="114">
        <v>199.723857219987</v>
      </c>
      <c r="AG1657" s="141"/>
    </row>
    <row r="1658" spans="1:33" ht="15" customHeight="1">
      <c r="A1658" s="146">
        <v>42023</v>
      </c>
      <c r="B1658" s="74" t="s">
        <v>205</v>
      </c>
      <c r="C1658" s="86" t="s">
        <v>265</v>
      </c>
      <c r="D1658" s="87" t="s">
        <v>335</v>
      </c>
      <c r="E1658" s="87" t="s">
        <v>80</v>
      </c>
      <c r="F1658" s="9" t="s">
        <v>80</v>
      </c>
      <c r="G1658" s="87" t="s">
        <v>145</v>
      </c>
      <c r="H1658" s="87" t="s">
        <v>34</v>
      </c>
      <c r="I1658" s="87" t="s">
        <v>823</v>
      </c>
      <c r="J1658" s="98">
        <f t="normal">IF(AE1658="-","-",(AE1658/AG1658)*$AI$1)</f>
        <v>382.898624565112</v>
      </c>
      <c r="K1658" s="98">
        <f t="normal">MAX(J1658:J1660)</f>
        <v>390.97884832994</v>
      </c>
      <c r="L1658" s="74">
        <f t="normal">IF(A1658=0,"",(K1658-K1659)/K1659)</f>
        <v>0.0314044519460891</v>
      </c>
      <c r="M1658" s="98">
        <f t="normal">IF(J1658="-","-",AVERAGE(J1658:J1660))</f>
        <v>384.31723426277</v>
      </c>
      <c r="N1658" s="98">
        <f t="normal">IF(AF1658="-","-",(AF1658/AG1658)*$AI$1)</f>
        <v>209.0078174094</v>
      </c>
      <c r="O1658" s="98">
        <f t="normal">MAX(N1658:N1660)</f>
        <v>221.118045097318</v>
      </c>
      <c r="P1658" s="74">
        <f t="normal">IF(A1658=0,"",(O1658-O1659)/O1659)</f>
        <v>0.0579415059112189</v>
      </c>
      <c r="Q1658" s="98">
        <f t="normal">IF(N1658="-","-",AVERAGE(N1658:N1660))</f>
        <v>213.384052757374</v>
      </c>
      <c r="R1658" s="74">
        <f t="normal">IF(Q1658="-","-",Q1658/M1658)</f>
        <v>0.555228945604549</v>
      </c>
      <c r="S1658" s="105">
        <v>5.61</v>
      </c>
      <c r="T1658" s="106">
        <f t="normal">AVERAGE(S1658:S1660)*10</f>
        <v>56.1</v>
      </c>
      <c r="U1658" s="105">
        <f t="normal">((LARGE(S1658:S1660,1))-(SMALL(S1658:S1660,1)))/(((LARGE(S1658:S1660,1))+(SMALL(S1658:S1660,1)))/2)*100</f>
        <v>0</v>
      </c>
      <c r="V1658" s="105">
        <v>91.64</v>
      </c>
      <c r="W1658" s="106">
        <f t="normal">AVERAGE(V1658:V1660)*10</f>
        <v>916.4</v>
      </c>
      <c r="X1658" s="105">
        <f t="normal">((LARGE(V1658:V1660,1))-(SMALL(V1658:V1660,1)))/(((LARGE(V1658:V1660,1))+(SMALL(V1658:V1660,1)))/2)*100</f>
        <v>0</v>
      </c>
      <c r="Y1658" s="105">
        <f t="normal">100-V1658</f>
        <v>8.36</v>
      </c>
      <c r="Z1658" s="98" t="s">
        <v>34</v>
      </c>
      <c r="AA1658" s="123" t="str">
        <f t="normal">IF(Z1658="-","-",AVERAGE(Z1658:Z1660))</f>
        <v>-</v>
      </c>
      <c r="AB1658" s="106" t="s">
        <v>34</v>
      </c>
      <c r="AC1658" s="124" t="str">
        <f t="shared" ref="AC1658" si="601">IF(AB1658="-","-",AVERAGE(AB1658:AB1660))</f>
        <v>-</v>
      </c>
      <c r="AE1658" s="114">
        <v>354.535763486215</v>
      </c>
      <c r="AF1658" s="114">
        <v>193.525756860556</v>
      </c>
      <c r="AG1658" s="139">
        <v>1</v>
      </c>
    </row>
    <row r="1659" spans="1:33" ht="15" customHeight="1">
      <c r="A1659" s="147"/>
      <c r="B1659" s="74" t="s">
        <v>205</v>
      </c>
      <c r="C1659" s="89"/>
      <c r="D1659" s="15"/>
      <c r="E1659" s="15"/>
      <c r="F1659" s="9"/>
      <c r="G1659" s="15"/>
      <c r="H1659" s="15"/>
      <c r="I1659" s="15"/>
      <c r="J1659" s="98">
        <f t="normal">IF(AE1659="-","-",(AE1659/AG1658)*$AI$1)</f>
        <v>379.074229893257</v>
      </c>
      <c r="K1659" s="98">
        <f t="normal">MIN(J1658:J1660)</f>
        <v>379.074229893257</v>
      </c>
      <c r="L1659" s="74"/>
      <c r="M1659" s="98"/>
      <c r="N1659" s="98">
        <f t="normal">IF(AF1659="-","-",(AF1659/AG1658)*$AI$1)</f>
        <v>210.026295765404</v>
      </c>
      <c r="O1659" s="98">
        <f t="normal">MIN(N1658:N1660)</f>
        <v>209.0078174094</v>
      </c>
      <c r="P1659" s="74"/>
      <c r="Q1659" s="98"/>
      <c r="R1659" s="74"/>
      <c r="S1659" s="105" t="s">
        <v>34</v>
      </c>
      <c r="T1659" s="106"/>
      <c r="U1659" s="105"/>
      <c r="V1659" s="105" t="s">
        <v>34</v>
      </c>
      <c r="W1659" s="106"/>
      <c r="X1659" s="105"/>
      <c r="Y1659" s="105" t="s">
        <v>34</v>
      </c>
      <c r="Z1659" s="98" t="s">
        <v>34</v>
      </c>
      <c r="AA1659" s="125"/>
      <c r="AB1659" s="106" t="s">
        <v>34</v>
      </c>
      <c r="AC1659" s="126"/>
      <c r="AE1659" s="114">
        <v>350.994657308571</v>
      </c>
      <c r="AF1659" s="114">
        <v>194.468792375374</v>
      </c>
      <c r="AG1659" s="140"/>
    </row>
    <row r="1660" spans="1:33" ht="15" customHeight="1">
      <c r="A1660" s="148"/>
      <c r="B1660" s="74" t="s">
        <v>205</v>
      </c>
      <c r="C1660" s="91"/>
      <c r="D1660" s="18"/>
      <c r="E1660" s="18"/>
      <c r="F1660" s="9"/>
      <c r="G1660" s="18"/>
      <c r="H1660" s="18"/>
      <c r="I1660" s="18"/>
      <c r="J1660" s="98">
        <f t="normal">IF(AE1660="-","-",(AE1660/AG1658)*$AI$1)</f>
        <v>390.97884832994</v>
      </c>
      <c r="K1660" s="98"/>
      <c r="L1660" s="74"/>
      <c r="M1660" s="98"/>
      <c r="N1660" s="98">
        <f t="normal">IF(AF1660="-","-",(AF1660/AG1658)*$AI$1)</f>
        <v>221.118045097318</v>
      </c>
      <c r="O1660" s="98"/>
      <c r="P1660" s="74"/>
      <c r="Q1660" s="98"/>
      <c r="R1660" s="74"/>
      <c r="S1660" s="105" t="s">
        <v>34</v>
      </c>
      <c r="T1660" s="106"/>
      <c r="U1660" s="105"/>
      <c r="V1660" s="105" t="s">
        <v>34</v>
      </c>
      <c r="W1660" s="106"/>
      <c r="X1660" s="105"/>
      <c r="Y1660" s="105" t="s">
        <v>34</v>
      </c>
      <c r="Z1660" s="98" t="s">
        <v>34</v>
      </c>
      <c r="AA1660" s="127"/>
      <c r="AB1660" s="106" t="s">
        <v>34</v>
      </c>
      <c r="AC1660" s="128"/>
      <c r="AE1660" s="114">
        <v>362.017452157352</v>
      </c>
      <c r="AF1660" s="114">
        <v>204.738930645665</v>
      </c>
      <c r="AG1660" s="141"/>
    </row>
    <row r="1661" spans="1:33" ht="15" customHeight="1">
      <c r="A1661" s="85">
        <v>42023</v>
      </c>
      <c r="B1661" s="74" t="s">
        <v>824</v>
      </c>
      <c r="C1661" s="86" t="s">
        <v>265</v>
      </c>
      <c r="D1661" s="87" t="s">
        <v>335</v>
      </c>
      <c r="E1661" s="87" t="s">
        <v>80</v>
      </c>
      <c r="F1661" s="9" t="s">
        <v>648</v>
      </c>
      <c r="G1661" s="87" t="s">
        <v>145</v>
      </c>
      <c r="H1661" s="87" t="s">
        <v>34</v>
      </c>
      <c r="I1661" s="87" t="s">
        <v>825</v>
      </c>
      <c r="J1661" s="98">
        <f t="normal">IF(AE1661="-","-",(AE1661/AG1661)*$AI$1)</f>
        <v>18.2463772782347</v>
      </c>
      <c r="K1661" s="98">
        <f t="normal">MAX(J1661:J1663)</f>
        <v>18.2463772782347</v>
      </c>
      <c r="L1661" s="74">
        <f t="normal">IF(A1661=0,"",(K1661-K1662)/K1662)</f>
        <v>0.066357204246798</v>
      </c>
      <c r="M1661" s="98">
        <f t="normal">IF(J1661="-","-",AVERAGE(J1661:J1663))</f>
        <v>17.6700840641118</v>
      </c>
      <c r="N1661" s="98">
        <f t="normal">IF(AF1661="-","-",(AF1661/AG1661)*$AI$1)</f>
        <v>1.94557913341408</v>
      </c>
      <c r="O1661" s="98">
        <f t="normal">MAX(N1661:N1663)</f>
        <v>2.52775293469358</v>
      </c>
      <c r="P1661" s="74">
        <f t="normal">IF(A1661=0,"",(O1661-O1662)/O1662)</f>
        <v>0.411460817102746</v>
      </c>
      <c r="Q1661" s="98">
        <v>2.08806974154756</v>
      </c>
      <c r="R1661" s="74">
        <f t="normal">IF(Q1661="-","-",Q1661/M1661)</f>
        <v>0.118169768404694</v>
      </c>
      <c r="S1661" s="105">
        <v>10.01</v>
      </c>
      <c r="T1661" s="106">
        <f t="normal">AVERAGE(S1661:S1663)*10</f>
        <v>100.1</v>
      </c>
      <c r="U1661" s="105">
        <f t="normal">((LARGE(S1661:S1663,1))-(SMALL(S1661:S1663,1)))/(((LARGE(S1661:S1663,1))+(SMALL(S1661:S1663,1)))/2)*100</f>
        <v>0</v>
      </c>
      <c r="V1661" s="105">
        <v>91.35</v>
      </c>
      <c r="W1661" s="106">
        <f t="normal">AVERAGE(V1661:V1663)*10</f>
        <v>913.5</v>
      </c>
      <c r="X1661" s="105">
        <f t="normal">((LARGE(V1661:V1663,1))-(SMALL(V1661:V1663,1)))/(((LARGE(V1661:V1663,1))+(SMALL(V1661:V1663,1)))/2)*100</f>
        <v>0</v>
      </c>
      <c r="Y1661" s="105">
        <f t="normal">100-V1661</f>
        <v>8.65000000000001</v>
      </c>
      <c r="Z1661" s="98" t="s">
        <v>34</v>
      </c>
      <c r="AA1661" s="123" t="str">
        <f t="normal">IF(Z1661="-","-",AVERAGE(Z1661:Z1663))</f>
        <v>-</v>
      </c>
      <c r="AB1661" s="106" t="s">
        <v>34</v>
      </c>
      <c r="AC1661" s="124" t="str">
        <f t="shared" ref="AC1661" si="602">IF(AB1661="-","-",AVERAGE(AB1661:AB1663))</f>
        <v>-</v>
      </c>
      <c r="AE1661" s="114">
        <v>16.8947937761432</v>
      </c>
      <c r="AF1661" s="114">
        <v>1.80146216056859</v>
      </c>
      <c r="AG1661" s="139">
        <v>1</v>
      </c>
    </row>
    <row r="1662" spans="1:33">
      <c r="A1662" s="88"/>
      <c r="B1662" s="74" t="s">
        <v>824</v>
      </c>
      <c r="C1662" s="89"/>
      <c r="D1662" s="15"/>
      <c r="E1662" s="15"/>
      <c r="F1662" s="15"/>
      <c r="G1662" s="15"/>
      <c r="H1662" s="15"/>
      <c r="I1662" s="15"/>
      <c r="J1662" s="98">
        <f t="normal">IF(AE1662="-","-",(AE1662/AG1661)*$AI$1)</f>
        <v>17.1109429425411</v>
      </c>
      <c r="K1662" s="98">
        <f t="normal">MIN(J1661:J1663)</f>
        <v>17.1109429425411</v>
      </c>
      <c r="L1662" s="74"/>
      <c r="M1662" s="98"/>
      <c r="N1662" s="98">
        <f t="normal">IF(AF1662="-","-",(AF1662/AG1661)*$AI$1)</f>
        <v>2.52775293469358</v>
      </c>
      <c r="O1662" s="98">
        <f t="normal">MIN(N1661:N1663)</f>
        <v>1.79087715653503</v>
      </c>
      <c r="P1662" s="74"/>
      <c r="Q1662" s="98"/>
      <c r="R1662" s="74"/>
      <c r="S1662" s="105" t="s">
        <v>34</v>
      </c>
      <c r="T1662" s="106"/>
      <c r="U1662" s="105"/>
      <c r="V1662" s="105" t="s">
        <v>34</v>
      </c>
      <c r="W1662" s="106"/>
      <c r="X1662" s="105"/>
      <c r="Y1662" s="105" t="s">
        <v>34</v>
      </c>
      <c r="Z1662" s="98" t="s">
        <v>34</v>
      </c>
      <c r="AA1662" s="125"/>
      <c r="AB1662" s="106" t="s">
        <v>34</v>
      </c>
      <c r="AC1662" s="126"/>
      <c r="AE1662" s="114">
        <v>15.8434656875381</v>
      </c>
      <c r="AF1662" s="114">
        <v>2.34051197656813</v>
      </c>
      <c r="AG1662" s="140"/>
    </row>
    <row r="1663" spans="1:33">
      <c r="A1663" s="90"/>
      <c r="B1663" s="74" t="s">
        <v>824</v>
      </c>
      <c r="C1663" s="91"/>
      <c r="D1663" s="18"/>
      <c r="E1663" s="18"/>
      <c r="F1663" s="18"/>
      <c r="G1663" s="18"/>
      <c r="H1663" s="18"/>
      <c r="I1663" s="18"/>
      <c r="J1663" s="98">
        <f t="normal">IF(AE1663="-","-",(AE1663/AG1661)*$AI$1)</f>
        <v>17.6529319715596</v>
      </c>
      <c r="K1663" s="98"/>
      <c r="L1663" s="74"/>
      <c r="M1663" s="98"/>
      <c r="N1663" s="98">
        <f t="normal">IF(AF1663="-","-",(AF1663/AG1661)*$AI$1)</f>
        <v>1.79087715653503</v>
      </c>
      <c r="O1663" s="98"/>
      <c r="P1663" s="74"/>
      <c r="Q1663" s="98"/>
      <c r="R1663" s="74"/>
      <c r="S1663" s="105" t="s">
        <v>34</v>
      </c>
      <c r="T1663" s="106"/>
      <c r="U1663" s="105"/>
      <c r="V1663" s="105" t="s">
        <v>34</v>
      </c>
      <c r="W1663" s="106"/>
      <c r="X1663" s="105"/>
      <c r="Y1663" s="105" t="s">
        <v>34</v>
      </c>
      <c r="Z1663" s="98" t="s">
        <v>34</v>
      </c>
      <c r="AA1663" s="127"/>
      <c r="AB1663" s="106" t="s">
        <v>34</v>
      </c>
      <c r="AC1663" s="128"/>
      <c r="AE1663" s="114">
        <v>16.3453073810737</v>
      </c>
      <c r="AF1663" s="114">
        <v>1.65821958938429</v>
      </c>
      <c r="AG1663" s="141"/>
    </row>
    <row r="1664" spans="1:33" ht="15" customHeight="1">
      <c r="A1664" s="85">
        <v>42023</v>
      </c>
      <c r="B1664" s="74" t="s">
        <v>826</v>
      </c>
      <c r="C1664" s="86" t="s">
        <v>265</v>
      </c>
      <c r="D1664" s="87" t="s">
        <v>335</v>
      </c>
      <c r="E1664" s="87" t="s">
        <v>80</v>
      </c>
      <c r="F1664" s="9" t="s">
        <v>648</v>
      </c>
      <c r="G1664" s="87" t="s">
        <v>145</v>
      </c>
      <c r="H1664" s="87" t="s">
        <v>34</v>
      </c>
      <c r="I1664" s="87" t="s">
        <v>827</v>
      </c>
      <c r="J1664" s="98">
        <f t="normal">IF(AE1664="-","-",(AE1664/AG1664)*$AI$1)</f>
        <v>15.1991296691177</v>
      </c>
      <c r="K1664" s="98">
        <f t="normal">MAX(J1664:J1666)</f>
        <v>18.4329885422286</v>
      </c>
      <c r="L1664" s="74">
        <f t="normal">IF(A1664=0,"",(K1664-K1665)/K1665)</f>
        <v>0.212766055919743</v>
      </c>
      <c r="M1664" s="98">
        <f t="normal">IF(J1664="-","-",AVERAGE(J1664:J1666))</f>
        <v>17.2800731179079</v>
      </c>
      <c r="N1664" s="98">
        <v>1.68879218545752</v>
      </c>
      <c r="O1664" s="98">
        <f t="normal">MAX(N1664:N1666)</f>
        <v>2.3784501344811</v>
      </c>
      <c r="P1664" s="74">
        <f t="normal">IF(A1664=0,"",(O1664-O1665)/O1665)</f>
        <v>0.408373484293892</v>
      </c>
      <c r="Q1664" s="98">
        <f t="normal">IF(N1664="-","-",AVERAGE(N1664:N1666))</f>
        <v>1.98986041508721</v>
      </c>
      <c r="R1664" s="74">
        <f t="normal">IF(Q1664="-","-",Q1664/M1664)</f>
        <v>0.115153471950594</v>
      </c>
      <c r="S1664" s="105">
        <v>7.81</v>
      </c>
      <c r="T1664" s="106">
        <f t="normal">AVERAGE(S1664:S1666)*10</f>
        <v>78.1</v>
      </c>
      <c r="U1664" s="105">
        <f t="normal">((LARGE(S1664:S1666,1))-(SMALL(S1664:S1666,1)))/(((LARGE(S1664:S1666,1))+(SMALL(S1664:S1666,1)))/2)*100</f>
        <v>0</v>
      </c>
      <c r="V1664" s="105">
        <v>91.43</v>
      </c>
      <c r="W1664" s="106">
        <f t="normal">AVERAGE(V1664:V1666)*10</f>
        <v>914.3</v>
      </c>
      <c r="X1664" s="105">
        <f t="normal">((LARGE(V1664:V1666,1))-(SMALL(V1664:V1666,1)))/(((LARGE(V1664:V1666,1))+(SMALL(V1664:V1666,1)))/2)*100</f>
        <v>0</v>
      </c>
      <c r="Y1664" s="105">
        <f t="normal">100-V1664</f>
        <v>8.56999999999999</v>
      </c>
      <c r="Z1664" s="98" t="s">
        <v>34</v>
      </c>
      <c r="AA1664" s="123" t="str">
        <f t="normal">IF(Z1664="-","-",AVERAGE(Z1664:Z1666))</f>
        <v>-</v>
      </c>
      <c r="AB1664" s="106" t="s">
        <v>34</v>
      </c>
      <c r="AC1664" s="124" t="str">
        <f t="shared" ref="AC1664" si="603">IF(AB1664="-","-",AVERAGE(AB1664:AB1666))</f>
        <v>-</v>
      </c>
      <c r="AE1664" s="114">
        <v>14.073268212146</v>
      </c>
      <c r="AF1664" s="114">
        <v>1.56369646801622</v>
      </c>
      <c r="AG1664" s="139">
        <v>1</v>
      </c>
    </row>
    <row r="1665" spans="1:33">
      <c r="A1665" s="88"/>
      <c r="B1665" s="74" t="s">
        <v>826</v>
      </c>
      <c r="C1665" s="89"/>
      <c r="D1665" s="15"/>
      <c r="E1665" s="15"/>
      <c r="F1665" s="15"/>
      <c r="G1665" s="15"/>
      <c r="H1665" s="15"/>
      <c r="I1665" s="15"/>
      <c r="J1665" s="98">
        <f t="normal">IF(AE1665="-","-",(AE1665/AG1664)*$AI$1)</f>
        <v>18.2081011423773</v>
      </c>
      <c r="K1665" s="98">
        <f t="normal">MIN(J1664:J1666)</f>
        <v>15.1991296691177</v>
      </c>
      <c r="L1665" s="74"/>
      <c r="M1665" s="98"/>
      <c r="N1665" s="98">
        <f t="normal">IF(AF1665="-","-",(AF1665/AG1664)*$AI$1)</f>
        <v>1.902338925323</v>
      </c>
      <c r="O1665" s="98">
        <f t="normal">MIN(N1664:N1666)</f>
        <v>1.68879218545752</v>
      </c>
      <c r="P1665" s="74"/>
      <c r="Q1665" s="98"/>
      <c r="R1665" s="74"/>
      <c r="S1665" s="105" t="s">
        <v>34</v>
      </c>
      <c r="T1665" s="106"/>
      <c r="U1665" s="105"/>
      <c r="V1665" s="105" t="s">
        <v>34</v>
      </c>
      <c r="W1665" s="106"/>
      <c r="X1665" s="105"/>
      <c r="Y1665" s="105" t="s">
        <v>34</v>
      </c>
      <c r="Z1665" s="98" t="s">
        <v>34</v>
      </c>
      <c r="AA1665" s="125"/>
      <c r="AB1665" s="106" t="s">
        <v>34</v>
      </c>
      <c r="AC1665" s="126"/>
      <c r="AE1665" s="114">
        <v>16.8593529096086</v>
      </c>
      <c r="AF1665" s="114">
        <v>1.76142493085463</v>
      </c>
      <c r="AG1665" s="140"/>
    </row>
    <row r="1666" spans="1:33">
      <c r="A1666" s="90"/>
      <c r="B1666" s="74" t="s">
        <v>826</v>
      </c>
      <c r="C1666" s="91"/>
      <c r="D1666" s="18"/>
      <c r="E1666" s="18"/>
      <c r="F1666" s="18"/>
      <c r="G1666" s="18"/>
      <c r="H1666" s="18"/>
      <c r="I1666" s="18"/>
      <c r="J1666" s="98">
        <f t="normal">IF(AE1666="-","-",(AE1666/AG1664)*$AI$1)</f>
        <v>18.4329885422286</v>
      </c>
      <c r="K1666" s="98"/>
      <c r="L1666" s="74"/>
      <c r="M1666" s="98"/>
      <c r="N1666" s="98">
        <f t="normal">IF(AF1666="-","-",(AF1666/AG1664)*$AI$1)</f>
        <v>2.3784501344811</v>
      </c>
      <c r="O1666" s="98"/>
      <c r="P1666" s="74"/>
      <c r="Q1666" s="98"/>
      <c r="R1666" s="74"/>
      <c r="S1666" s="105" t="s">
        <v>34</v>
      </c>
      <c r="T1666" s="106"/>
      <c r="U1666" s="105"/>
      <c r="V1666" s="105" t="s">
        <v>34</v>
      </c>
      <c r="W1666" s="106"/>
      <c r="X1666" s="105"/>
      <c r="Y1666" s="105" t="s">
        <v>34</v>
      </c>
      <c r="Z1666" s="98" t="s">
        <v>34</v>
      </c>
      <c r="AA1666" s="127"/>
      <c r="AB1666" s="106" t="s">
        <v>34</v>
      </c>
      <c r="AC1666" s="128"/>
      <c r="AE1666" s="114">
        <v>17.067581983545</v>
      </c>
      <c r="AF1666" s="114">
        <v>2.20226864303806</v>
      </c>
      <c r="AG1666" s="141"/>
    </row>
    <row r="1667" spans="1:33" ht="15" customHeight="1">
      <c r="A1667" s="85">
        <v>42023</v>
      </c>
      <c r="B1667" s="74" t="s">
        <v>828</v>
      </c>
      <c r="C1667" s="86" t="s">
        <v>265</v>
      </c>
      <c r="D1667" s="87" t="s">
        <v>335</v>
      </c>
      <c r="E1667" s="87" t="s">
        <v>80</v>
      </c>
      <c r="F1667" s="9" t="s">
        <v>80</v>
      </c>
      <c r="G1667" s="87" t="s">
        <v>145</v>
      </c>
      <c r="H1667" s="87" t="s">
        <v>34</v>
      </c>
      <c r="I1667" s="87" t="s">
        <v>825</v>
      </c>
      <c r="J1667" s="98">
        <f t="normal">IF(AE1667="-","-",(AE1667/AG1667)*$AI$1)</f>
        <v>21.6133358522442</v>
      </c>
      <c r="K1667" s="98">
        <f t="normal">MAX(J1667:J1669)</f>
        <v>21.6133358522442</v>
      </c>
      <c r="L1667" s="74">
        <f t="normal">IF(A1667=0,"",(K1667-K1668)/K1668)</f>
        <v>0.206669611774465</v>
      </c>
      <c r="M1667" s="98">
        <f t="normal">IF(J1667="-","-",AVERAGE(J1667:J1669))</f>
        <v>19.1592913558308</v>
      </c>
      <c r="N1667" s="98">
        <f t="normal">IF(AF1667="-","-",(AF1667/AG1667)*$AI$1)</f>
        <v>3.08761940746346</v>
      </c>
      <c r="O1667" s="98">
        <f t="normal">MAX(N1667:N1669)</f>
        <v>3.08761940746346</v>
      </c>
      <c r="P1667" s="74">
        <f t="normal">IF(A1667=0,"",(O1667-O1668)/O1668)</f>
        <v>0.465241671440423</v>
      </c>
      <c r="Q1667" s="98">
        <f t="normal">IF(N1667="-","-",AVERAGE(N1667:N1669))</f>
        <v>2.636998325461</v>
      </c>
      <c r="R1667" s="74">
        <f t="normal">IF(Q1667="-","-",Q1667/M1667)</f>
        <v>0.13763548330082</v>
      </c>
      <c r="S1667" s="105">
        <v>5.61</v>
      </c>
      <c r="T1667" s="106">
        <f t="normal">AVERAGE(S1667:S1669)*10</f>
        <v>56.1</v>
      </c>
      <c r="U1667" s="105">
        <f t="normal">((LARGE(S1667:S1669,1))-(SMALL(S1667:S1669,1)))/(((LARGE(S1667:S1669,1))+(SMALL(S1667:S1669,1)))/2)*100</f>
        <v>0</v>
      </c>
      <c r="V1667" s="105">
        <v>91.64</v>
      </c>
      <c r="W1667" s="106">
        <f t="normal">AVERAGE(V1667:V1669)*10</f>
        <v>916.4</v>
      </c>
      <c r="X1667" s="105">
        <f t="normal">((LARGE(V1667:V1669,1))-(SMALL(V1667:V1669,1)))/(((LARGE(V1667:V1669,1))+(SMALL(V1667:V1669,1)))/2)*100</f>
        <v>0</v>
      </c>
      <c r="Y1667" s="105">
        <f t="normal">100-V1667</f>
        <v>8.36</v>
      </c>
      <c r="Z1667" s="98" t="s">
        <v>34</v>
      </c>
      <c r="AA1667" s="123" t="str">
        <f t="normal">IF(Z1667="-","-",AVERAGE(Z1667:Z1669))</f>
        <v>-</v>
      </c>
      <c r="AB1667" s="106" t="s">
        <v>34</v>
      </c>
      <c r="AC1667" s="124" t="str">
        <f t="shared" ref="AC1667" si="604">IF(AB1667="-","-",AVERAGE(AB1667:AB1669))</f>
        <v>-</v>
      </c>
      <c r="AE1667" s="114">
        <v>20.0123480113372</v>
      </c>
      <c r="AF1667" s="114">
        <v>2.85890685876246</v>
      </c>
      <c r="AG1667" s="139">
        <v>1</v>
      </c>
    </row>
    <row r="1668" spans="1:33">
      <c r="A1668" s="88"/>
      <c r="B1668" s="74" t="s">
        <v>828</v>
      </c>
      <c r="C1668" s="89"/>
      <c r="D1668" s="15"/>
      <c r="E1668" s="15"/>
      <c r="F1668" s="15"/>
      <c r="G1668" s="15"/>
      <c r="H1668" s="15"/>
      <c r="I1668" s="15"/>
      <c r="J1668" s="98">
        <f t="normal">IF(AE1668="-","-",(AE1668/AG1667)*$AI$1)</f>
        <v>17.9115605807465</v>
      </c>
      <c r="K1668" s="98">
        <f t="normal">MIN(J1667:J1669)</f>
        <v>17.9115605807465</v>
      </c>
      <c r="L1668" s="74"/>
      <c r="M1668" s="98"/>
      <c r="N1668" s="98">
        <f t="normal">IF(AF1668="-","-",(AF1668/AG1667)*$AI$1)</f>
        <v>2.10724242126429</v>
      </c>
      <c r="O1668" s="98">
        <f t="normal">MIN(N1667:N1669)</f>
        <v>2.10724242126429</v>
      </c>
      <c r="P1668" s="74"/>
      <c r="Q1668" s="98"/>
      <c r="R1668" s="74"/>
      <c r="S1668" s="105" t="s">
        <v>34</v>
      </c>
      <c r="T1668" s="106"/>
      <c r="U1668" s="105"/>
      <c r="V1668" s="105" t="s">
        <v>34</v>
      </c>
      <c r="W1668" s="106"/>
      <c r="X1668" s="105"/>
      <c r="Y1668" s="105" t="s">
        <v>34</v>
      </c>
      <c r="Z1668" s="98" t="s">
        <v>34</v>
      </c>
      <c r="AA1668" s="125"/>
      <c r="AB1668" s="106" t="s">
        <v>34</v>
      </c>
      <c r="AC1668" s="126"/>
      <c r="AE1668" s="114">
        <v>16.584778315506</v>
      </c>
      <c r="AF1668" s="114">
        <v>1.95115039005953</v>
      </c>
      <c r="AG1668" s="140"/>
    </row>
    <row r="1669" spans="1:33">
      <c r="A1669" s="90"/>
      <c r="B1669" s="74" t="s">
        <v>828</v>
      </c>
      <c r="C1669" s="91"/>
      <c r="D1669" s="18"/>
      <c r="E1669" s="18"/>
      <c r="F1669" s="18"/>
      <c r="G1669" s="18"/>
      <c r="H1669" s="18"/>
      <c r="I1669" s="18"/>
      <c r="J1669" s="98">
        <f t="normal">IF(AE1669="-","-",(AE1669/AG1667)*$AI$1)</f>
        <v>17.9529776345018</v>
      </c>
      <c r="K1669" s="98"/>
      <c r="L1669" s="74"/>
      <c r="M1669" s="98"/>
      <c r="N1669" s="98">
        <f t="normal">IF(AF1669="-","-",(AF1669/AG1667)*$AI$1)</f>
        <v>2.71613314765524</v>
      </c>
      <c r="O1669" s="98"/>
      <c r="P1669" s="74"/>
      <c r="Q1669" s="98"/>
      <c r="R1669" s="74"/>
      <c r="S1669" s="105" t="s">
        <v>34</v>
      </c>
      <c r="T1669" s="106"/>
      <c r="U1669" s="105"/>
      <c r="V1669" s="105" t="s">
        <v>34</v>
      </c>
      <c r="W1669" s="106"/>
      <c r="X1669" s="105"/>
      <c r="Y1669" s="105" t="s">
        <v>34</v>
      </c>
      <c r="Z1669" s="98" t="s">
        <v>34</v>
      </c>
      <c r="AA1669" s="127"/>
      <c r="AB1669" s="106" t="s">
        <v>34</v>
      </c>
      <c r="AC1669" s="128"/>
      <c r="AE1669" s="114">
        <v>16.6231274393535</v>
      </c>
      <c r="AF1669" s="114">
        <v>2.51493809968078</v>
      </c>
      <c r="AG1669" s="141"/>
    </row>
    <row r="1670" spans="1:33" ht="15" customHeight="1">
      <c r="A1670" s="85">
        <v>42023</v>
      </c>
      <c r="B1670" s="74" t="s">
        <v>829</v>
      </c>
      <c r="C1670" s="86" t="s">
        <v>265</v>
      </c>
      <c r="D1670" s="87" t="s">
        <v>335</v>
      </c>
      <c r="E1670" s="87" t="s">
        <v>80</v>
      </c>
      <c r="F1670" s="9" t="s">
        <v>80</v>
      </c>
      <c r="G1670" s="87" t="s">
        <v>145</v>
      </c>
      <c r="H1670" s="87" t="s">
        <v>34</v>
      </c>
      <c r="I1670" s="87" t="s">
        <v>830</v>
      </c>
      <c r="J1670" s="98">
        <f t="normal">IF(AE1670="-","-",(AE1670/AG1670)*$AI$1)</f>
        <v>0</v>
      </c>
      <c r="K1670" s="98">
        <f t="normal">MAX(J1670:J1672)</f>
        <v>0.608129248237798</v>
      </c>
      <c r="L1670" s="74" t="e">
        <v>#DIV/0!</v>
      </c>
      <c r="M1670" s="98">
        <f t="normal">IF(J1670="-","-",AVERAGE(J1670:J1672))</f>
        <v>0.338100115045646</v>
      </c>
      <c r="N1670" s="98">
        <f t="normal">IF(AF1670="-","-",(AF1670/AG1670)*$AI$1)</f>
        <v>0</v>
      </c>
      <c r="O1670" s="98">
        <f t="normal">MAX(N1670:N1672)</f>
        <v>0</v>
      </c>
      <c r="P1670" s="74" t="e">
        <v>#DIV/0!</v>
      </c>
      <c r="Q1670" s="98">
        <f t="normal">IF(N1670="-","-",AVERAGE(N1670:N1672))</f>
        <v>0</v>
      </c>
      <c r="R1670" s="74">
        <f t="normal">IF(Q1670="-","-",Q1670/M1670)</f>
        <v>0</v>
      </c>
      <c r="S1670" s="105">
        <v>5.61</v>
      </c>
      <c r="T1670" s="106">
        <f t="normal">AVERAGE(S1670:S1672)*10</f>
        <v>56.1</v>
      </c>
      <c r="U1670" s="105">
        <v>0</v>
      </c>
      <c r="V1670" s="105">
        <v>91.64</v>
      </c>
      <c r="W1670" s="106">
        <f t="normal">AVERAGE(V1670:V1672)*10</f>
        <v>916.4</v>
      </c>
      <c r="X1670" s="105">
        <f t="normal">((LARGE(V1670:V1672,1))-(SMALL(V1670:V1672,1)))/(((LARGE(V1670:V1672,1))+(SMALL(V1670:V1672,1)))/2)*100</f>
        <v>0</v>
      </c>
      <c r="Y1670" s="105">
        <f t="normal">100-V1670</f>
        <v>8.36</v>
      </c>
      <c r="Z1670" s="98" t="s">
        <v>34</v>
      </c>
      <c r="AA1670" s="123" t="str">
        <f t="normal">IF(Z1670="-","-",AVERAGE(Z1670:Z1672))</f>
        <v>-</v>
      </c>
      <c r="AB1670" s="106" t="s">
        <v>34</v>
      </c>
      <c r="AC1670" s="124" t="str">
        <f t="shared" ref="AC1670" si="605">IF(AB1670="-","-",AVERAGE(AB1670:AB1672))</f>
        <v>-</v>
      </c>
      <c r="AE1670" s="114">
        <v>0</v>
      </c>
      <c r="AF1670" s="114">
        <v>0</v>
      </c>
      <c r="AG1670" s="139">
        <v>1</v>
      </c>
    </row>
    <row r="1671" spans="1:33">
      <c r="A1671" s="88"/>
      <c r="B1671" s="74" t="s">
        <v>829</v>
      </c>
      <c r="C1671" s="89"/>
      <c r="D1671" s="15"/>
      <c r="E1671" s="15"/>
      <c r="F1671" s="15"/>
      <c r="G1671" s="15"/>
      <c r="H1671" s="15"/>
      <c r="I1671" s="15"/>
      <c r="J1671" s="98">
        <f t="normal">IF(AE1671="-","-",(AE1671/AG1670)*$AI$1)</f>
        <v>0.40617109689914</v>
      </c>
      <c r="K1671" s="98">
        <f t="normal">MIN(J1670:J1672)</f>
        <v>0</v>
      </c>
      <c r="L1671" s="74"/>
      <c r="M1671" s="98"/>
      <c r="N1671" s="98">
        <f t="normal">IF(AF1671="-","-",(AF1671/AG1670)*$AI$1)</f>
        <v>0</v>
      </c>
      <c r="O1671" s="98">
        <f t="normal">MIN(N1670:N1672)</f>
        <v>0</v>
      </c>
      <c r="P1671" s="74"/>
      <c r="Q1671" s="98"/>
      <c r="R1671" s="74"/>
      <c r="S1671" s="105" t="s">
        <v>34</v>
      </c>
      <c r="T1671" s="106"/>
      <c r="U1671" s="105"/>
      <c r="V1671" s="105" t="s">
        <v>34</v>
      </c>
      <c r="W1671" s="106"/>
      <c r="X1671" s="105"/>
      <c r="Y1671" s="105" t="s">
        <v>34</v>
      </c>
      <c r="Z1671" s="98" t="s">
        <v>34</v>
      </c>
      <c r="AA1671" s="125"/>
      <c r="AB1671" s="106" t="s">
        <v>34</v>
      </c>
      <c r="AC1671" s="126"/>
      <c r="AE1671" s="114">
        <v>0.376084348980685</v>
      </c>
      <c r="AF1671" s="114">
        <v>0</v>
      </c>
      <c r="AG1671" s="140"/>
    </row>
    <row r="1672" spans="1:33">
      <c r="A1672" s="90"/>
      <c r="B1672" s="74" t="s">
        <v>829</v>
      </c>
      <c r="C1672" s="91"/>
      <c r="D1672" s="18"/>
      <c r="E1672" s="18"/>
      <c r="F1672" s="18"/>
      <c r="G1672" s="18"/>
      <c r="H1672" s="18"/>
      <c r="I1672" s="18"/>
      <c r="J1672" s="98">
        <f t="normal">IF(AE1672="-","-",(AE1672/AG1670)*$AI$1)</f>
        <v>0.608129248237798</v>
      </c>
      <c r="K1672" s="98"/>
      <c r="L1672" s="74"/>
      <c r="M1672" s="98"/>
      <c r="N1672" s="98">
        <f t="normal">IF(AF1672="-","-",(AF1672/AG1670)*$AI$1)</f>
        <v>0</v>
      </c>
      <c r="O1672" s="98"/>
      <c r="P1672" s="74"/>
      <c r="Q1672" s="98"/>
      <c r="R1672" s="74"/>
      <c r="S1672" s="105" t="s">
        <v>34</v>
      </c>
      <c r="T1672" s="106"/>
      <c r="U1672" s="105"/>
      <c r="V1672" s="105" t="s">
        <v>34</v>
      </c>
      <c r="W1672" s="106"/>
      <c r="X1672" s="105"/>
      <c r="Y1672" s="105" t="s">
        <v>34</v>
      </c>
      <c r="Z1672" s="98" t="s">
        <v>34</v>
      </c>
      <c r="AA1672" s="127"/>
      <c r="AB1672" s="106" t="s">
        <v>34</v>
      </c>
      <c r="AC1672" s="128"/>
      <c r="AE1672" s="114">
        <v>0.56308263725722</v>
      </c>
      <c r="AF1672" s="114">
        <v>0</v>
      </c>
      <c r="AG1672" s="141"/>
    </row>
    <row r="1673" spans="1:33" ht="15" customHeight="1">
      <c r="A1673" s="85">
        <v>42023</v>
      </c>
      <c r="B1673" s="74" t="s">
        <v>831</v>
      </c>
      <c r="C1673" s="86" t="s">
        <v>265</v>
      </c>
      <c r="D1673" s="87" t="s">
        <v>335</v>
      </c>
      <c r="E1673" s="87" t="s">
        <v>80</v>
      </c>
      <c r="F1673" s="9" t="s">
        <v>648</v>
      </c>
      <c r="G1673" s="87" t="s">
        <v>145</v>
      </c>
      <c r="H1673" s="87" t="s">
        <v>34</v>
      </c>
      <c r="I1673" s="87" t="s">
        <v>825</v>
      </c>
      <c r="J1673" s="98">
        <f t="normal">IF(AE1673="-","-",(AE1673/AG1673)*$AI$1)</f>
        <v>0</v>
      </c>
      <c r="K1673" s="98">
        <f t="normal">MAX(J1673:J1675)</f>
        <v>0.146900248100526</v>
      </c>
      <c r="L1673" s="74" t="e">
        <v>#DIV/0!</v>
      </c>
      <c r="M1673" s="98">
        <f t="normal">IF(J1673="-","-",AVERAGE(J1673:J1675))</f>
        <v>0.0732780893237169</v>
      </c>
      <c r="N1673" s="98">
        <f t="normal">IF(AF1673="-","-",(AF1673/AG1673)*$AI$1)</f>
        <v>0</v>
      </c>
      <c r="O1673" s="98">
        <f t="normal">MAX(N1673:N1675)</f>
        <v>0</v>
      </c>
      <c r="P1673" s="74" t="e">
        <v>#DIV/0!</v>
      </c>
      <c r="Q1673" s="98">
        <f t="normal">IF(N1673="-","-",AVERAGE(N1673:N1675))</f>
        <v>0</v>
      </c>
      <c r="R1673" s="74">
        <f t="normal">IF(Q1673="-","-",Q1673/M1673)</f>
        <v>0</v>
      </c>
      <c r="S1673" s="105">
        <v>7.81</v>
      </c>
      <c r="T1673" s="106">
        <f t="normal">AVERAGE(S1673:S1675)*10</f>
        <v>78.1</v>
      </c>
      <c r="U1673" s="105">
        <f t="normal">((LARGE(S1673:S1675,1))-(SMALL(S1673:S1675,1)))/(((LARGE(S1673:S1675,1))+(SMALL(S1673:S1675,1)))/2)*100</f>
        <v>0</v>
      </c>
      <c r="V1673" s="105">
        <v>91.43</v>
      </c>
      <c r="W1673" s="106">
        <f t="normal">AVERAGE(V1673:V1675)*10</f>
        <v>914.3</v>
      </c>
      <c r="X1673" s="105">
        <f t="normal">((LARGE(V1673:V1675,1))-(SMALL(V1673:V1675,1)))/(((LARGE(V1673:V1675,1))+(SMALL(V1673:V1675,1)))/2)*100</f>
        <v>0</v>
      </c>
      <c r="Y1673" s="105">
        <f t="normal">100-V1673</f>
        <v>8.56999999999999</v>
      </c>
      <c r="Z1673" s="98" t="s">
        <v>34</v>
      </c>
      <c r="AA1673" s="123" t="str">
        <f t="normal">IF(Z1673="-","-",AVERAGE(Z1673:Z1675))</f>
        <v>-</v>
      </c>
      <c r="AB1673" s="106" t="s">
        <v>34</v>
      </c>
      <c r="AC1673" s="124" t="s">
        <v>34</v>
      </c>
      <c r="AE1673" s="114">
        <v>0</v>
      </c>
      <c r="AF1673" s="114">
        <v>0</v>
      </c>
      <c r="AG1673" s="139">
        <v>1</v>
      </c>
    </row>
    <row r="1674" spans="1:33">
      <c r="A1674" s="88"/>
      <c r="B1674" s="74" t="s">
        <v>831</v>
      </c>
      <c r="C1674" s="89"/>
      <c r="D1674" s="15"/>
      <c r="E1674" s="15"/>
      <c r="F1674" s="15"/>
      <c r="G1674" s="15"/>
      <c r="H1674" s="15"/>
      <c r="I1674" s="15"/>
      <c r="J1674" s="98">
        <f t="normal">IF(AE1674="-","-",(AE1674/AG1673)*$AI$1)</f>
        <v>0.146900248100526</v>
      </c>
      <c r="K1674" s="98">
        <f t="normal">MIN(J1673:J1675)</f>
        <v>0</v>
      </c>
      <c r="L1674" s="74"/>
      <c r="M1674" s="98"/>
      <c r="N1674" s="98">
        <f t="normal">IF(AF1674="-","-",(AF1674/AG1673)*$AI$1)</f>
        <v>0</v>
      </c>
      <c r="O1674" s="98">
        <f t="normal">MIN(N1673:N1675)</f>
        <v>0</v>
      </c>
      <c r="P1674" s="74"/>
      <c r="Q1674" s="98"/>
      <c r="R1674" s="74"/>
      <c r="S1674" s="105" t="s">
        <v>34</v>
      </c>
      <c r="T1674" s="106"/>
      <c r="U1674" s="105"/>
      <c r="V1674" s="105" t="s">
        <v>34</v>
      </c>
      <c r="W1674" s="106"/>
      <c r="X1674" s="105"/>
      <c r="Y1674" s="105" t="s">
        <v>34</v>
      </c>
      <c r="Z1674" s="98" t="s">
        <v>34</v>
      </c>
      <c r="AA1674" s="125"/>
      <c r="AB1674" s="106" t="s">
        <v>34</v>
      </c>
      <c r="AC1674" s="126"/>
      <c r="AE1674" s="114">
        <v>0.136018748241228</v>
      </c>
      <c r="AF1674" s="114">
        <v>0</v>
      </c>
      <c r="AG1674" s="140"/>
    </row>
    <row r="1675" spans="1:33">
      <c r="A1675" s="90"/>
      <c r="B1675" s="74" t="s">
        <v>831</v>
      </c>
      <c r="C1675" s="91"/>
      <c r="D1675" s="18"/>
      <c r="E1675" s="18"/>
      <c r="F1675" s="18"/>
      <c r="G1675" s="18"/>
      <c r="H1675" s="18"/>
      <c r="I1675" s="18"/>
      <c r="J1675" s="98">
        <f t="normal">IF(AE1675="-","-",(AE1675/AG1673)*$AI$1)</f>
        <v>0.0729340198706243</v>
      </c>
      <c r="K1675" s="98"/>
      <c r="L1675" s="74"/>
      <c r="M1675" s="98"/>
      <c r="N1675" s="98">
        <f t="normal">IF(AF1675="-","-",(AF1675/AG1673)*$AI$1)</f>
        <v>0</v>
      </c>
      <c r="O1675" s="98"/>
      <c r="P1675" s="74"/>
      <c r="Q1675" s="98"/>
      <c r="R1675" s="74"/>
      <c r="S1675" s="105" t="s">
        <v>34</v>
      </c>
      <c r="T1675" s="106"/>
      <c r="U1675" s="105"/>
      <c r="V1675" s="105" t="s">
        <v>34</v>
      </c>
      <c r="W1675" s="106"/>
      <c r="X1675" s="105"/>
      <c r="Y1675" s="105" t="s">
        <v>34</v>
      </c>
      <c r="Z1675" s="98" t="s">
        <v>34</v>
      </c>
      <c r="AA1675" s="127"/>
      <c r="AB1675" s="106" t="s">
        <v>34</v>
      </c>
      <c r="AC1675" s="128"/>
      <c r="AE1675" s="114">
        <v>0.0675314998802077</v>
      </c>
      <c r="AF1675" s="114">
        <v>0</v>
      </c>
      <c r="AG1675" s="141"/>
    </row>
    <row r="1676" spans="1:33" ht="15" customHeight="1">
      <c r="A1676" s="85">
        <v>42023</v>
      </c>
      <c r="B1676" s="74" t="s">
        <v>832</v>
      </c>
      <c r="C1676" s="86" t="s">
        <v>265</v>
      </c>
      <c r="D1676" s="87" t="s">
        <v>335</v>
      </c>
      <c r="E1676" s="87" t="s">
        <v>80</v>
      </c>
      <c r="F1676" s="9" t="s">
        <v>80</v>
      </c>
      <c r="G1676" s="87" t="s">
        <v>145</v>
      </c>
      <c r="H1676" s="87" t="s">
        <v>34</v>
      </c>
      <c r="I1676" s="87" t="s">
        <v>830</v>
      </c>
      <c r="J1676" s="98">
        <f t="normal">IF(AE1676="-","-",(AE1676/AG1676)*$AI$1)</f>
        <v>0.170867180382291</v>
      </c>
      <c r="K1676" s="98">
        <f t="normal">MAX(J1676:J1678)</f>
        <v>0.172320109282574</v>
      </c>
      <c r="L1676" s="74">
        <f t="normal">IF(A1676=0,"",(K1676-K1677)/K1677)</f>
        <v>0.0148698117211909</v>
      </c>
      <c r="M1676" s="98">
        <f t="normal">IF(J1676="-","-",AVERAGE(J1676:J1678))</f>
        <v>0.170994191674339</v>
      </c>
      <c r="N1676" s="98">
        <f t="normal">IF(AF1676="-","-",(AF1676/AG1676)*$AI$1)</f>
        <v>0</v>
      </c>
      <c r="O1676" s="98">
        <f t="normal">MAX(N1676:N1678)</f>
        <v>0</v>
      </c>
      <c r="P1676" s="74" t="e">
        <v>#DIV/0!</v>
      </c>
      <c r="Q1676" s="98">
        <f t="normal">IF(N1676="-","-",AVERAGE(N1676:N1678))</f>
        <v>0</v>
      </c>
      <c r="R1676" s="74">
        <f t="normal">IF(Q1676="-","-",Q1676/M1676)</f>
        <v>0</v>
      </c>
      <c r="S1676" s="105">
        <v>10.01</v>
      </c>
      <c r="T1676" s="106">
        <f t="normal">AVERAGE(S1676:S1678)*10</f>
        <v>100.1</v>
      </c>
      <c r="U1676" s="105">
        <v>0</v>
      </c>
      <c r="V1676" s="105">
        <v>91.35</v>
      </c>
      <c r="W1676" s="106">
        <f t="normal">AVERAGE(V1676:V1678)*10</f>
        <v>913.5</v>
      </c>
      <c r="X1676" s="105">
        <f t="normal">((LARGE(V1676:V1678,1))-(SMALL(V1676:V1678,1)))/(((LARGE(V1676:V1678,1))+(SMALL(V1676:V1678,1)))/2)*100</f>
        <v>0</v>
      </c>
      <c r="Y1676" s="105">
        <f t="normal">100-V1676</f>
        <v>8.65000000000001</v>
      </c>
      <c r="Z1676" s="98" t="s">
        <v>34</v>
      </c>
      <c r="AA1676" s="123" t="str">
        <f t="normal">IF(Z1676="-","-",AVERAGE(Z1676:Z1678))</f>
        <v>-</v>
      </c>
      <c r="AB1676" s="106" t="s">
        <v>34</v>
      </c>
      <c r="AC1676" s="124" t="str">
        <f t="shared" ref="AC1676" si="606">IF(AB1676="-","-",AVERAGE(AB1676:AB1678))</f>
        <v>-</v>
      </c>
      <c r="AE1676" s="114">
        <v>0.158210352205825</v>
      </c>
      <c r="AF1676" s="114">
        <v>0</v>
      </c>
      <c r="AG1676" s="139">
        <v>1</v>
      </c>
    </row>
    <row r="1677" spans="1:33">
      <c r="A1677" s="88"/>
      <c r="B1677" s="74" t="s">
        <v>832</v>
      </c>
      <c r="C1677" s="89"/>
      <c r="D1677" s="15"/>
      <c r="E1677" s="15"/>
      <c r="F1677" s="15"/>
      <c r="G1677" s="15"/>
      <c r="H1677" s="15"/>
      <c r="I1677" s="15"/>
      <c r="J1677" s="98">
        <f t="normal">IF(AE1677="-","-",(AE1677/AG1676)*$AI$1)</f>
        <v>0.172320109282574</v>
      </c>
      <c r="K1677" s="98">
        <f t="normal">MIN(J1676:J1678)</f>
        <v>0.169795285358152</v>
      </c>
      <c r="L1677" s="74"/>
      <c r="M1677" s="98"/>
      <c r="N1677" s="98">
        <f t="normal">IF(AF1677="-","-",(AF1677/AG1676)*$AI$1)</f>
        <v>0</v>
      </c>
      <c r="O1677" s="98">
        <f t="normal">MIN(N1676:N1678)</f>
        <v>0</v>
      </c>
      <c r="P1677" s="74"/>
      <c r="Q1677" s="98"/>
      <c r="R1677" s="74"/>
      <c r="S1677" s="105" t="s">
        <v>34</v>
      </c>
      <c r="T1677" s="106"/>
      <c r="U1677" s="105"/>
      <c r="V1677" s="105" t="s">
        <v>34</v>
      </c>
      <c r="W1677" s="106"/>
      <c r="X1677" s="105"/>
      <c r="Y1677" s="105" t="s">
        <v>34</v>
      </c>
      <c r="Z1677" s="98" t="s">
        <v>34</v>
      </c>
      <c r="AA1677" s="125"/>
      <c r="AB1677" s="106" t="s">
        <v>34</v>
      </c>
      <c r="AC1677" s="126"/>
      <c r="AE1677" s="114">
        <v>0.159555656743124</v>
      </c>
      <c r="AF1677" s="114">
        <v>0</v>
      </c>
      <c r="AG1677" s="140"/>
    </row>
    <row r="1678" spans="1:33">
      <c r="A1678" s="90"/>
      <c r="B1678" s="74" t="s">
        <v>832</v>
      </c>
      <c r="C1678" s="91"/>
      <c r="D1678" s="18"/>
      <c r="E1678" s="18"/>
      <c r="F1678" s="18"/>
      <c r="G1678" s="18"/>
      <c r="H1678" s="18"/>
      <c r="I1678" s="18"/>
      <c r="J1678" s="98">
        <f t="normal">IF(AE1678="-","-",(AE1678/AG1676)*$AI$1)</f>
        <v>0.169795285358152</v>
      </c>
      <c r="K1678" s="98"/>
      <c r="L1678" s="74"/>
      <c r="M1678" s="98"/>
      <c r="N1678" s="98">
        <f t="normal">IF(AF1678="-","-",(AF1678/AG1676)*$AI$1)</f>
        <v>0</v>
      </c>
      <c r="O1678" s="98"/>
      <c r="P1678" s="74"/>
      <c r="Q1678" s="98"/>
      <c r="R1678" s="74"/>
      <c r="S1678" s="105" t="s">
        <v>34</v>
      </c>
      <c r="T1678" s="106"/>
      <c r="U1678" s="105"/>
      <c r="V1678" s="105" t="s">
        <v>34</v>
      </c>
      <c r="W1678" s="106"/>
      <c r="X1678" s="105"/>
      <c r="Y1678" s="105" t="s">
        <v>34</v>
      </c>
      <c r="Z1678" s="98" t="s">
        <v>34</v>
      </c>
      <c r="AA1678" s="127"/>
      <c r="AB1678" s="106" t="s">
        <v>34</v>
      </c>
      <c r="AC1678" s="128"/>
      <c r="AE1678" s="114">
        <v>0.157217856813104</v>
      </c>
      <c r="AF1678" s="114">
        <v>0</v>
      </c>
      <c r="AG1678" s="141"/>
    </row>
    <row r="1679" spans="1:33" ht="15" customHeight="1">
      <c r="A1679" s="85">
        <v>42023</v>
      </c>
      <c r="B1679" s="74" t="s">
        <v>824</v>
      </c>
      <c r="C1679" s="86" t="s">
        <v>265</v>
      </c>
      <c r="D1679" s="87" t="s">
        <v>335</v>
      </c>
      <c r="E1679" s="87" t="s">
        <v>80</v>
      </c>
      <c r="F1679" s="9" t="s">
        <v>80</v>
      </c>
      <c r="G1679" s="87" t="s">
        <v>145</v>
      </c>
      <c r="H1679" s="87" t="s">
        <v>34</v>
      </c>
      <c r="I1679" s="87" t="s">
        <v>833</v>
      </c>
      <c r="J1679" s="98">
        <f t="normal">IF(AE1679="-","-",(AE1679/AG1679)*$AI$1)</f>
        <v>139.341201512844</v>
      </c>
      <c r="K1679" s="98">
        <f t="normal">MAX(J1679:J1681)</f>
        <v>227.711944603036</v>
      </c>
      <c r="L1679" s="74">
        <f t="normal">IF(A1679=0,"",(K1679-K1680)/K1680)</f>
        <v>0.634203969326662</v>
      </c>
      <c r="M1679" s="98">
        <f t="normal">IF(J1679="-","-",AVERAGE(J1679:J1681))</f>
        <v>192.630444145593</v>
      </c>
      <c r="N1679" s="98">
        <f t="normal">IF(AF1679="-","-",(AF1679/AG1679)*$AI$1)</f>
        <v>54.1421371061025</v>
      </c>
      <c r="O1679" s="98">
        <f t="normal">MAX(N1679:N1681)</f>
        <v>109.03960610845</v>
      </c>
      <c r="P1679" s="74">
        <f t="normal">IF(A1679=0,"",(O1679-O1680)/O1680)</f>
        <v>1.01395090656959</v>
      </c>
      <c r="Q1679" s="98">
        <f t="normal">IF(N1679="-","-",AVERAGE(N1679:N1681))</f>
        <v>82.5606662292832</v>
      </c>
      <c r="R1679" s="74">
        <f t="normal">IF(Q1679="-","-",Q1679/M1679)</f>
        <v>0.428596147381991</v>
      </c>
      <c r="S1679" s="105">
        <v>10.01</v>
      </c>
      <c r="T1679" s="106">
        <f t="normal">AVERAGE(S1679:S1681)*10</f>
        <v>100.1</v>
      </c>
      <c r="U1679" s="105">
        <f t="normal">((LARGE(S1679:S1681,1))-(SMALL(S1679:S1681,1)))/(((LARGE(S1679:S1681,1))+(SMALL(S1679:S1681,1)))/2)*100</f>
        <v>0</v>
      </c>
      <c r="V1679" s="105">
        <v>91.35</v>
      </c>
      <c r="W1679" s="106">
        <f t="normal">AVERAGE(V1679:V1681)*10</f>
        <v>913.5</v>
      </c>
      <c r="X1679" s="105">
        <f t="normal">((LARGE(V1679:V1681,1))-(SMALL(V1679:V1681,1)))/(((LARGE(V1679:V1681,1))+(SMALL(V1679:V1681,1)))/2)*100</f>
        <v>0</v>
      </c>
      <c r="Y1679" s="105">
        <f t="normal">100-V1679</f>
        <v>8.65000000000001</v>
      </c>
      <c r="Z1679" s="98" t="s">
        <v>34</v>
      </c>
      <c r="AA1679" s="123" t="str">
        <f t="normal">IF(Z1679="-","-",AVERAGE(Z1679:Z1681))</f>
        <v>-</v>
      </c>
      <c r="AB1679" s="106" t="s">
        <v>34</v>
      </c>
      <c r="AC1679" s="124" t="str">
        <f t="shared" ref="AC1679" si="607">IF(AB1679="-","-",AVERAGE(AB1679:AB1681))</f>
        <v>-</v>
      </c>
      <c r="AE1679" s="114">
        <v>129.019631030411</v>
      </c>
      <c r="AF1679" s="114">
        <v>50.1316084315764</v>
      </c>
      <c r="AG1679" s="139">
        <v>1</v>
      </c>
    </row>
    <row r="1680" spans="1:33">
      <c r="A1680" s="88"/>
      <c r="B1680" s="74" t="s">
        <v>824</v>
      </c>
      <c r="C1680" s="89"/>
      <c r="D1680" s="15"/>
      <c r="E1680" s="15"/>
      <c r="F1680" s="15"/>
      <c r="G1680" s="15"/>
      <c r="H1680" s="15"/>
      <c r="I1680" s="15"/>
      <c r="J1680" s="98">
        <f t="normal">IF(AE1680="-","-",(AE1680/AG1679)*$AI$1)</f>
        <v>227.711944603036</v>
      </c>
      <c r="K1680" s="98">
        <f t="normal">MIN(J1679:J1681)</f>
        <v>139.341201512844</v>
      </c>
      <c r="L1680" s="74"/>
      <c r="M1680" s="98"/>
      <c r="N1680" s="98">
        <f t="normal">IF(AF1680="-","-",(AF1680/AG1679)*$AI$1)</f>
        <v>109.03960610845</v>
      </c>
      <c r="O1680" s="98">
        <f t="normal">MIN(N1679:N1681)</f>
        <v>54.1421371061025</v>
      </c>
      <c r="P1680" s="74"/>
      <c r="Q1680" s="98"/>
      <c r="R1680" s="74"/>
      <c r="S1680" s="105" t="s">
        <v>34</v>
      </c>
      <c r="T1680" s="106"/>
      <c r="U1680" s="105"/>
      <c r="V1680" s="105" t="s">
        <v>34</v>
      </c>
      <c r="W1680" s="106"/>
      <c r="X1680" s="105"/>
      <c r="Y1680" s="105" t="s">
        <v>34</v>
      </c>
      <c r="Z1680" s="98" t="s">
        <v>34</v>
      </c>
      <c r="AA1680" s="125"/>
      <c r="AB1680" s="106" t="s">
        <v>34</v>
      </c>
      <c r="AC1680" s="126"/>
      <c r="AE1680" s="114">
        <v>210.844393150959</v>
      </c>
      <c r="AF1680" s="114">
        <v>100.962598248565</v>
      </c>
      <c r="AG1680" s="140"/>
    </row>
    <row r="1681" spans="1:33">
      <c r="A1681" s="90"/>
      <c r="B1681" s="74" t="s">
        <v>824</v>
      </c>
      <c r="C1681" s="91"/>
      <c r="D1681" s="18"/>
      <c r="E1681" s="18"/>
      <c r="F1681" s="18"/>
      <c r="G1681" s="18"/>
      <c r="H1681" s="18"/>
      <c r="I1681" s="18"/>
      <c r="J1681" s="98">
        <f t="normal">IF(AE1681="-","-",(AE1681/AG1679)*$AI$1)</f>
        <v>210.838186320901</v>
      </c>
      <c r="K1681" s="98"/>
      <c r="L1681" s="74"/>
      <c r="M1681" s="98"/>
      <c r="N1681" s="98">
        <f t="normal">IF(AF1681="-","-",(AF1681/AG1679)*$AI$1)</f>
        <v>84.5002554732968</v>
      </c>
      <c r="O1681" s="98"/>
      <c r="P1681" s="74"/>
      <c r="Q1681" s="98"/>
      <c r="R1681" s="74"/>
      <c r="S1681" s="105" t="s">
        <v>34</v>
      </c>
      <c r="T1681" s="106"/>
      <c r="U1681" s="105"/>
      <c r="V1681" s="105" t="s">
        <v>34</v>
      </c>
      <c r="W1681" s="106"/>
      <c r="X1681" s="105"/>
      <c r="Y1681" s="105" t="s">
        <v>34</v>
      </c>
      <c r="Z1681" s="98" t="s">
        <v>34</v>
      </c>
      <c r="AA1681" s="127"/>
      <c r="AB1681" s="106" t="s">
        <v>34</v>
      </c>
      <c r="AC1681" s="128"/>
      <c r="AE1681" s="114">
        <v>195.220542889723</v>
      </c>
      <c r="AF1681" s="114">
        <v>78.2409772900896</v>
      </c>
      <c r="AG1681" s="141"/>
    </row>
    <row r="1682" spans="1:33" ht="15" customHeight="1">
      <c r="A1682" s="85">
        <v>42023</v>
      </c>
      <c r="B1682" s="74" t="s">
        <v>826</v>
      </c>
      <c r="C1682" s="86" t="s">
        <v>265</v>
      </c>
      <c r="D1682" s="87" t="s">
        <v>335</v>
      </c>
      <c r="E1682" s="87" t="s">
        <v>80</v>
      </c>
      <c r="F1682" s="9" t="s">
        <v>648</v>
      </c>
      <c r="G1682" s="87" t="s">
        <v>145</v>
      </c>
      <c r="H1682" s="87" t="s">
        <v>34</v>
      </c>
      <c r="I1682" s="87" t="s">
        <v>833</v>
      </c>
      <c r="J1682" s="98">
        <f t="normal">IF(AE1682="-","-",(AE1682/AG1682)*$AI$1)</f>
        <v>247.975763394446</v>
      </c>
      <c r="K1682" s="98">
        <f t="normal">MAX(J1682:J1684)</f>
        <v>247.975763394446</v>
      </c>
      <c r="L1682" s="74" t="e">
        <v>#DIV/0!</v>
      </c>
      <c r="M1682" s="98">
        <f t="normal">IF(J1682="-","-",AVERAGE(J1682:J1684))</f>
        <v>163.086590339268</v>
      </c>
      <c r="N1682" s="98">
        <f t="normal">IF(AF1682="-","-",(AF1682/AG1682)*$AI$1)</f>
        <v>104.203879325618</v>
      </c>
      <c r="O1682" s="98">
        <f t="normal">MAX(N1682:N1684)</f>
        <v>104.203879325618</v>
      </c>
      <c r="P1682" s="74" t="e">
        <v>#DIV/0!</v>
      </c>
      <c r="Q1682" s="98">
        <f t="normal">IF(N1682="-","-",AVERAGE(N1682:N1684))</f>
        <v>69.3950652599637</v>
      </c>
      <c r="R1682" s="74">
        <f t="normal">IF(Q1682="-","-",Q1682/M1682)</f>
        <v>0.425510553109249</v>
      </c>
      <c r="S1682" s="105">
        <v>7.81</v>
      </c>
      <c r="T1682" s="106">
        <f t="normal">AVERAGE(S1682:S1684)*10</f>
        <v>78.1</v>
      </c>
      <c r="U1682" s="105">
        <f t="normal">((LARGE(S1682:S1684,1))-(SMALL(S1682:S1684,1)))/(((LARGE(S1682:S1684,1))+(SMALL(S1682:S1684,1)))/2)*100</f>
        <v>0</v>
      </c>
      <c r="V1682" s="105">
        <v>91.43</v>
      </c>
      <c r="W1682" s="106">
        <f t="normal">AVERAGE(V1682:V1684)*10</f>
        <v>914.3</v>
      </c>
      <c r="X1682" s="105">
        <f t="normal">((LARGE(V1682:V1684,1))-(SMALL(V1682:V1684,1)))/(((LARGE(V1682:V1684,1))+(SMALL(V1682:V1684,1)))/2)*100</f>
        <v>0</v>
      </c>
      <c r="Y1682" s="105">
        <f t="normal">100-V1682</f>
        <v>8.56999999999999</v>
      </c>
      <c r="Z1682" s="98" t="s">
        <v>34</v>
      </c>
      <c r="AA1682" s="123" t="str">
        <f t="normal">IF(Z1682="-","-",AVERAGE(Z1682:Z1684))</f>
        <v>-</v>
      </c>
      <c r="AB1682" s="106" t="s">
        <v>34</v>
      </c>
      <c r="AC1682" s="124" t="str">
        <f t="shared" ref="AC1682" si="608">IF(AB1682="-","-",AVERAGE(AB1682:AB1684))</f>
        <v>-</v>
      </c>
      <c r="AE1682" s="114">
        <v>229.607188328191</v>
      </c>
      <c r="AF1682" s="114">
        <v>96.4850734496467</v>
      </c>
      <c r="AG1682" s="139">
        <v>1</v>
      </c>
    </row>
    <row r="1683" spans="1:33">
      <c r="A1683" s="88"/>
      <c r="B1683" s="74" t="s">
        <v>826</v>
      </c>
      <c r="C1683" s="89"/>
      <c r="D1683" s="15"/>
      <c r="E1683" s="15"/>
      <c r="F1683" s="15"/>
      <c r="G1683" s="15"/>
      <c r="H1683" s="15"/>
      <c r="I1683" s="15"/>
      <c r="J1683" s="98">
        <f t="normal">IF(AE1683="-","-",(AE1683/AG1682)*$AI$1)</f>
        <v>0</v>
      </c>
      <c r="K1683" s="98">
        <f t="normal">MIN(J1682:J1684)</f>
        <v>0</v>
      </c>
      <c r="L1683" s="74"/>
      <c r="M1683" s="98"/>
      <c r="N1683" s="98">
        <f t="normal">IF(AF1683="-","-",(AF1683/AG1682)*$AI$1)</f>
        <v>0</v>
      </c>
      <c r="O1683" s="98">
        <f t="normal">MIN(N1682:N1684)</f>
        <v>0</v>
      </c>
      <c r="P1683" s="74"/>
      <c r="Q1683" s="98"/>
      <c r="R1683" s="74"/>
      <c r="S1683" s="105" t="s">
        <v>34</v>
      </c>
      <c r="T1683" s="106"/>
      <c r="U1683" s="105"/>
      <c r="V1683" s="105" t="s">
        <v>34</v>
      </c>
      <c r="W1683" s="106"/>
      <c r="X1683" s="105"/>
      <c r="Y1683" s="105" t="s">
        <v>34</v>
      </c>
      <c r="Z1683" s="98" t="s">
        <v>34</v>
      </c>
      <c r="AA1683" s="125"/>
      <c r="AB1683" s="106" t="s">
        <v>34</v>
      </c>
      <c r="AC1683" s="126"/>
      <c r="AE1683" s="114">
        <v>0</v>
      </c>
      <c r="AF1683" s="114">
        <v>0</v>
      </c>
      <c r="AG1683" s="140"/>
    </row>
    <row r="1684" spans="1:33">
      <c r="A1684" s="90"/>
      <c r="B1684" s="74" t="s">
        <v>826</v>
      </c>
      <c r="C1684" s="91"/>
      <c r="D1684" s="18"/>
      <c r="E1684" s="18"/>
      <c r="F1684" s="18"/>
      <c r="G1684" s="18"/>
      <c r="H1684" s="18"/>
      <c r="I1684" s="18"/>
      <c r="J1684" s="98">
        <f t="normal">IF(AE1684="-","-",(AE1684/AG1682)*$AI$1)</f>
        <v>241.284007623359</v>
      </c>
      <c r="K1684" s="98"/>
      <c r="L1684" s="74"/>
      <c r="M1684" s="98"/>
      <c r="N1684" s="98">
        <f t="normal">IF(AF1684="-","-",(AF1684/AG1682)*$AI$1)</f>
        <v>103.981316454273</v>
      </c>
      <c r="O1684" s="98"/>
      <c r="P1684" s="74"/>
      <c r="Q1684" s="98"/>
      <c r="R1684" s="74"/>
      <c r="S1684" s="105" t="s">
        <v>34</v>
      </c>
      <c r="T1684" s="106"/>
      <c r="U1684" s="105"/>
      <c r="V1684" s="105" t="s">
        <v>34</v>
      </c>
      <c r="W1684" s="106"/>
      <c r="X1684" s="105"/>
      <c r="Y1684" s="105" t="s">
        <v>34</v>
      </c>
      <c r="Z1684" s="98" t="s">
        <v>34</v>
      </c>
      <c r="AA1684" s="127"/>
      <c r="AB1684" s="106" t="s">
        <v>34</v>
      </c>
      <c r="AC1684" s="128"/>
      <c r="AE1684" s="114">
        <v>223.411118169777</v>
      </c>
      <c r="AF1684" s="114">
        <v>96.2789967169191</v>
      </c>
      <c r="AG1684" s="141"/>
    </row>
    <row r="1685" spans="1:33" ht="15" customHeight="1">
      <c r="A1685" s="85">
        <v>42023</v>
      </c>
      <c r="B1685" s="74" t="s">
        <v>828</v>
      </c>
      <c r="C1685" s="86" t="s">
        <v>265</v>
      </c>
      <c r="D1685" s="87" t="s">
        <v>335</v>
      </c>
      <c r="E1685" s="87" t="s">
        <v>80</v>
      </c>
      <c r="F1685" s="9" t="s">
        <v>648</v>
      </c>
      <c r="G1685" s="87" t="s">
        <v>145</v>
      </c>
      <c r="H1685" s="87" t="s">
        <v>34</v>
      </c>
      <c r="I1685" s="87" t="s">
        <v>833</v>
      </c>
      <c r="J1685" s="98">
        <f t="normal">IF(AE1685="-","-",(AE1685/AG1685)*$AI$1)</f>
        <v>269.533070172428</v>
      </c>
      <c r="K1685" s="98">
        <f t="normal">MAX(J1685:J1687)</f>
        <v>279.262196604176</v>
      </c>
      <c r="L1685" s="74">
        <f t="normal">IF(A1685=0,"",(K1685-K1686)/K1686)</f>
        <v>0.0685859280767087</v>
      </c>
      <c r="M1685" s="98">
        <f t="normal">IF(J1685="-","-",AVERAGE(J1685:J1687))</f>
        <v>270.044449501246</v>
      </c>
      <c r="N1685" s="98">
        <f t="normal">IF(AF1685="-","-",(AF1685/AG1685)*$AI$1)</f>
        <v>125.270528925627</v>
      </c>
      <c r="O1685" s="98">
        <f t="normal">MAX(N1685:N1687)</f>
        <v>125.270528925627</v>
      </c>
      <c r="P1685" s="74">
        <f t="normal">IF(A1685=0,"",(O1685-O1686)/O1686)</f>
        <v>0.0649018144174444</v>
      </c>
      <c r="Q1685" s="98">
        <f t="normal">IF(N1685="-","-",AVERAGE(N1685:N1687))</f>
        <v>122.484697710622</v>
      </c>
      <c r="R1685" s="74">
        <f t="normal">IF(Q1685="-","-",Q1685/M1685)</f>
        <v>0.453572357946415</v>
      </c>
      <c r="S1685" s="105">
        <v>5.61</v>
      </c>
      <c r="T1685" s="106">
        <f t="normal">AVERAGE(S1685:S1687)*10</f>
        <v>56.1</v>
      </c>
      <c r="U1685" s="105">
        <f t="normal">((LARGE(S1685:S1687,1))-(SMALL(S1685:S1687,1)))/(((LARGE(S1685:S1687,1))+(SMALL(S1685:S1687,1)))/2)*100</f>
        <v>0</v>
      </c>
      <c r="V1685" s="105">
        <v>91.64</v>
      </c>
      <c r="W1685" s="106">
        <f t="normal">AVERAGE(V1685:V1687)*10</f>
        <v>916.4</v>
      </c>
      <c r="X1685" s="105">
        <f t="normal">((LARGE(V1685:V1687,1))-(SMALL(V1685:V1687,1)))/(((LARGE(V1685:V1687,1))+(SMALL(V1685:V1687,1)))/2)*100</f>
        <v>0</v>
      </c>
      <c r="Y1685" s="105">
        <f t="normal">100-V1685</f>
        <v>8.36</v>
      </c>
      <c r="Z1685" s="98" t="s">
        <v>34</v>
      </c>
      <c r="AA1685" s="123" t="str">
        <f t="normal">IF(Z1685="-","-",AVERAGE(Z1685:Z1687))</f>
        <v>-</v>
      </c>
      <c r="AB1685" s="106" t="s">
        <v>34</v>
      </c>
      <c r="AC1685" s="124" t="str">
        <f t="shared" ref="AC1685" si="609">IF(AB1685="-","-",AVERAGE(AB1685:AB1687))</f>
        <v>-</v>
      </c>
      <c r="AE1685" s="114">
        <v>249.567657567063</v>
      </c>
      <c r="AF1685" s="114">
        <v>115.991230486692</v>
      </c>
      <c r="AG1685" s="139">
        <v>1</v>
      </c>
    </row>
    <row r="1686" spans="1:33">
      <c r="A1686" s="88"/>
      <c r="B1686" s="74" t="s">
        <v>828</v>
      </c>
      <c r="C1686" s="89"/>
      <c r="D1686" s="15"/>
      <c r="E1686" s="15"/>
      <c r="F1686" s="15"/>
      <c r="G1686" s="15"/>
      <c r="H1686" s="15"/>
      <c r="I1686" s="15"/>
      <c r="J1686" s="98">
        <f t="normal">IF(AE1686="-","-",(AE1686/AG1685)*$AI$1)</f>
        <v>261.338081727134</v>
      </c>
      <c r="K1686" s="98">
        <f t="normal">MIN(J1685:J1687)</f>
        <v>261.338081727134</v>
      </c>
      <c r="L1686" s="74"/>
      <c r="M1686" s="98"/>
      <c r="N1686" s="98">
        <f t="normal">IF(AF1686="-","-",(AF1686/AG1685)*$AI$1)</f>
        <v>117.635754986629</v>
      </c>
      <c r="O1686" s="98">
        <f t="normal">MIN(N1685:N1687)</f>
        <v>117.635754986629</v>
      </c>
      <c r="P1686" s="74"/>
      <c r="Q1686" s="98"/>
      <c r="R1686" s="74"/>
      <c r="S1686" s="105" t="s">
        <v>34</v>
      </c>
      <c r="T1686" s="106"/>
      <c r="U1686" s="105"/>
      <c r="V1686" s="105" t="s">
        <v>34</v>
      </c>
      <c r="W1686" s="106"/>
      <c r="X1686" s="105"/>
      <c r="Y1686" s="105" t="s">
        <v>34</v>
      </c>
      <c r="Z1686" s="98" t="s">
        <v>34</v>
      </c>
      <c r="AA1686" s="125"/>
      <c r="AB1686" s="106" t="s">
        <v>34</v>
      </c>
      <c r="AC1686" s="126"/>
      <c r="AE1686" s="114">
        <v>241.979705302902</v>
      </c>
      <c r="AF1686" s="114">
        <v>108.92199535799</v>
      </c>
      <c r="AG1686" s="140"/>
    </row>
    <row r="1687" spans="1:33">
      <c r="A1687" s="90"/>
      <c r="B1687" s="74" t="s">
        <v>828</v>
      </c>
      <c r="C1687" s="91"/>
      <c r="D1687" s="18"/>
      <c r="E1687" s="18"/>
      <c r="F1687" s="18"/>
      <c r="G1687" s="18"/>
      <c r="H1687" s="18"/>
      <c r="I1687" s="18"/>
      <c r="J1687" s="98">
        <f t="normal">IF(AE1687="-","-",(AE1687/AG1685)*$AI$1)</f>
        <v>279.262196604176</v>
      </c>
      <c r="K1687" s="98"/>
      <c r="L1687" s="74"/>
      <c r="M1687" s="98"/>
      <c r="N1687" s="98">
        <f t="normal">IF(AF1687="-","-",(AF1687/AG1685)*$AI$1)</f>
        <v>124.547809219609</v>
      </c>
      <c r="O1687" s="98"/>
      <c r="P1687" s="74"/>
      <c r="Q1687" s="98"/>
      <c r="R1687" s="74"/>
      <c r="S1687" s="105" t="s">
        <v>34</v>
      </c>
      <c r="T1687" s="106"/>
      <c r="U1687" s="105"/>
      <c r="V1687" s="105" t="s">
        <v>34</v>
      </c>
      <c r="W1687" s="106"/>
      <c r="X1687" s="105"/>
      <c r="Y1687" s="105" t="s">
        <v>34</v>
      </c>
      <c r="Z1687" s="98" t="s">
        <v>34</v>
      </c>
      <c r="AA1687" s="127"/>
      <c r="AB1687" s="106" t="s">
        <v>34</v>
      </c>
      <c r="AC1687" s="128"/>
      <c r="AE1687" s="114">
        <v>258.57610796683</v>
      </c>
      <c r="AF1687" s="114">
        <v>115.322045573712</v>
      </c>
      <c r="AG1687" s="141"/>
    </row>
    <row r="1688" spans="1:33" ht="15" customHeight="1">
      <c r="A1688" s="85">
        <v>42023</v>
      </c>
      <c r="B1688" s="74" t="s">
        <v>829</v>
      </c>
      <c r="C1688" s="86" t="s">
        <v>265</v>
      </c>
      <c r="D1688" s="87" t="s">
        <v>335</v>
      </c>
      <c r="E1688" s="87" t="s">
        <v>80</v>
      </c>
      <c r="F1688" s="9" t="s">
        <v>80</v>
      </c>
      <c r="G1688" s="87" t="s">
        <v>145</v>
      </c>
      <c r="H1688" s="87" t="s">
        <v>34</v>
      </c>
      <c r="I1688" s="87" t="s">
        <v>833</v>
      </c>
      <c r="J1688" s="98">
        <f t="normal">IF(AE1688="-","-",(AE1688/AG1688)*$AI$1)</f>
        <v>241.703035252684</v>
      </c>
      <c r="K1688" s="98">
        <f t="normal">MAX(J1688:J1690)</f>
        <v>262.384887719372</v>
      </c>
      <c r="L1688" s="74" t="e">
        <v>#DIV/0!</v>
      </c>
      <c r="M1688" s="98">
        <f t="normal">IF(J1688="-","-",AVERAGE(J1688:J1690))</f>
        <v>168.029307657352</v>
      </c>
      <c r="N1688" s="98">
        <f t="normal">IF(AF1688="-","-",(AF1688/AG1688)*$AI$1)</f>
        <v>7.38630483969698</v>
      </c>
      <c r="O1688" s="98">
        <f t="normal">MAX(N1688:N1690)</f>
        <v>57.198139230101</v>
      </c>
      <c r="P1688" s="74" t="e">
        <v>#DIV/0!</v>
      </c>
      <c r="Q1688" s="98">
        <f t="normal">IF(N1688="-","-",AVERAGE(N1688:N1690))</f>
        <v>21.528148023266</v>
      </c>
      <c r="R1688" s="74">
        <f t="normal">IF(Q1688="-","-",Q1688/M1688)</f>
        <v>0.128121387413954</v>
      </c>
      <c r="S1688" s="105">
        <v>5.61</v>
      </c>
      <c r="T1688" s="106">
        <f t="normal">AVERAGE(S1688:S1690)*10</f>
        <v>56.1</v>
      </c>
      <c r="U1688" s="105">
        <f t="normal">((LARGE(S1688:S1690,1))-(SMALL(S1688:S1690,1)))/(((LARGE(S1688:S1690,1))+(SMALL(S1688:S1690,1)))/2)*100</f>
        <v>0</v>
      </c>
      <c r="V1688" s="105">
        <v>91.64</v>
      </c>
      <c r="W1688" s="106">
        <f t="normal">AVERAGE(V1688:V1690)*10</f>
        <v>916.4</v>
      </c>
      <c r="X1688" s="105">
        <f t="normal">((LARGE(V1688:V1690,1))-(SMALL(V1688:V1690,1)))/(((LARGE(V1688:V1690,1))+(SMALL(V1688:V1690,1)))/2)*100</f>
        <v>0</v>
      </c>
      <c r="Y1688" s="105">
        <f t="normal">100-V1688</f>
        <v>8.36</v>
      </c>
      <c r="Z1688" s="98" t="s">
        <v>34</v>
      </c>
      <c r="AA1688" s="123" t="str">
        <f t="normal">IF(Z1688="-","-",AVERAGE(Z1688:Z1690))</f>
        <v>-</v>
      </c>
      <c r="AB1688" s="106" t="s">
        <v>34</v>
      </c>
      <c r="AC1688" s="124" t="str">
        <f t="shared" ref="AC1688" si="610">IF(AB1688="-","-",AVERAGE(AB1688:AB1690))</f>
        <v>-</v>
      </c>
      <c r="AE1688" s="114">
        <v>223.799106715448</v>
      </c>
      <c r="AF1688" s="114">
        <v>6.83917114786757</v>
      </c>
      <c r="AG1688" s="139">
        <v>1</v>
      </c>
    </row>
    <row r="1689" spans="1:33">
      <c r="A1689" s="88"/>
      <c r="B1689" s="74" t="s">
        <v>829</v>
      </c>
      <c r="C1689" s="89"/>
      <c r="D1689" s="15"/>
      <c r="E1689" s="15"/>
      <c r="F1689" s="15"/>
      <c r="G1689" s="15"/>
      <c r="H1689" s="15"/>
      <c r="I1689" s="15"/>
      <c r="J1689" s="98">
        <f t="normal">IF(AE1689="-","-",(AE1689/AG1688)*$AI$1)</f>
        <v>0</v>
      </c>
      <c r="K1689" s="98">
        <f t="normal">MIN(J1688:J1690)</f>
        <v>0</v>
      </c>
      <c r="L1689" s="74"/>
      <c r="M1689" s="98"/>
      <c r="N1689" s="98">
        <f t="normal">IF(AF1689="-","-",(AF1689/AG1688)*$AI$1)</f>
        <v>0</v>
      </c>
      <c r="O1689" s="98">
        <f t="normal">MIN(N1688:N1690)</f>
        <v>0</v>
      </c>
      <c r="P1689" s="74"/>
      <c r="Q1689" s="98"/>
      <c r="R1689" s="74"/>
      <c r="S1689" s="105" t="s">
        <v>34</v>
      </c>
      <c r="T1689" s="106"/>
      <c r="U1689" s="105"/>
      <c r="V1689" s="105" t="s">
        <v>34</v>
      </c>
      <c r="W1689" s="106"/>
      <c r="X1689" s="105"/>
      <c r="Y1689" s="105" t="s">
        <v>34</v>
      </c>
      <c r="Z1689" s="98" t="s">
        <v>34</v>
      </c>
      <c r="AA1689" s="125"/>
      <c r="AB1689" s="106" t="s">
        <v>34</v>
      </c>
      <c r="AC1689" s="126"/>
      <c r="AE1689" s="114">
        <v>0</v>
      </c>
      <c r="AF1689" s="114">
        <v>0</v>
      </c>
      <c r="AG1689" s="140"/>
    </row>
    <row r="1690" spans="1:33">
      <c r="A1690" s="90"/>
      <c r="B1690" s="74" t="s">
        <v>829</v>
      </c>
      <c r="C1690" s="91"/>
      <c r="D1690" s="18"/>
      <c r="E1690" s="18"/>
      <c r="F1690" s="18"/>
      <c r="G1690" s="18"/>
      <c r="H1690" s="18"/>
      <c r="I1690" s="18"/>
      <c r="J1690" s="98">
        <f t="normal">IF(AE1690="-","-",(AE1690/AG1688)*$AI$1)</f>
        <v>262.384887719372</v>
      </c>
      <c r="K1690" s="98"/>
      <c r="L1690" s="74"/>
      <c r="M1690" s="98"/>
      <c r="N1690" s="98">
        <f t="normal">IF(AF1690="-","-",(AF1690/AG1688)*$AI$1)</f>
        <v>57.198139230101</v>
      </c>
      <c r="O1690" s="98"/>
      <c r="P1690" s="74"/>
      <c r="Q1690" s="98"/>
      <c r="R1690" s="74"/>
      <c r="S1690" s="105" t="s">
        <v>34</v>
      </c>
      <c r="T1690" s="106"/>
      <c r="U1690" s="105"/>
      <c r="V1690" s="105" t="s">
        <v>34</v>
      </c>
      <c r="W1690" s="106"/>
      <c r="X1690" s="105"/>
      <c r="Y1690" s="105" t="s">
        <v>34</v>
      </c>
      <c r="Z1690" s="98" t="s">
        <v>34</v>
      </c>
      <c r="AA1690" s="127"/>
      <c r="AB1690" s="106" t="s">
        <v>34</v>
      </c>
      <c r="AC1690" s="128"/>
      <c r="AE1690" s="114">
        <v>242.94897011053</v>
      </c>
      <c r="AF1690" s="114">
        <v>52.9612400278713</v>
      </c>
      <c r="AG1690" s="141"/>
    </row>
    <row r="1691" spans="1:33" ht="15" customHeight="1">
      <c r="A1691" s="85">
        <v>42023</v>
      </c>
      <c r="B1691" s="74" t="s">
        <v>831</v>
      </c>
      <c r="C1691" s="86" t="s">
        <v>265</v>
      </c>
      <c r="D1691" s="87" t="s">
        <v>335</v>
      </c>
      <c r="E1691" s="87" t="s">
        <v>80</v>
      </c>
      <c r="F1691" s="9" t="s">
        <v>80</v>
      </c>
      <c r="G1691" s="87" t="s">
        <v>145</v>
      </c>
      <c r="H1691" s="87" t="s">
        <v>34</v>
      </c>
      <c r="I1691" s="87" t="s">
        <v>833</v>
      </c>
      <c r="J1691" s="98">
        <f t="normal">IF(AE1691="-","-",(AE1691/AG1691)*$AI$1)</f>
        <v>40.8786185130022</v>
      </c>
      <c r="K1691" s="98">
        <f t="normal">MAX(J1691:J1693)</f>
        <v>44.154242396834</v>
      </c>
      <c r="L1691" s="74">
        <f t="normal">IF(A1691=0,"",(K1691-K1692)/K1692)</f>
        <v>0.0932566206835944</v>
      </c>
      <c r="M1691" s="98">
        <f t="normal">IF(J1691="-","-",AVERAGE(J1691:J1693))</f>
        <v>41.8068908275298</v>
      </c>
      <c r="N1691" s="98">
        <f t="normal">IF(AF1691="-","-",(AF1691/AG1691)*$AI$1)</f>
        <v>2.93763102603795</v>
      </c>
      <c r="O1691" s="98">
        <f t="normal">MAX(N1691:N1693)</f>
        <v>3.54503160968635</v>
      </c>
      <c r="P1691" s="74">
        <f t="normal">IF(A1691=0,"",(O1691-O1692)/O1692)</f>
        <v>0.206765444082204</v>
      </c>
      <c r="Q1691" s="98">
        <f t="normal">IF(N1691="-","-",AVERAGE(N1691:N1693))</f>
        <v>3.29546224131317</v>
      </c>
      <c r="R1691" s="74">
        <f t="normal">IF(Q1691="-","-",Q1691/M1691)</f>
        <v>0.0788258149812736</v>
      </c>
      <c r="S1691" s="105">
        <v>7.81</v>
      </c>
      <c r="T1691" s="106">
        <f t="normal">AVERAGE(S1691:S1693)*10</f>
        <v>78.1</v>
      </c>
      <c r="U1691" s="105">
        <f t="normal">((LARGE(S1691:S1693,1))-(SMALL(S1691:S1693,1)))/(((LARGE(S1691:S1693,1))+(SMALL(S1691:S1693,1)))/2)*100</f>
        <v>0</v>
      </c>
      <c r="V1691" s="105">
        <v>91.43</v>
      </c>
      <c r="W1691" s="106">
        <f t="normal">AVERAGE(V1691:V1693)*10</f>
        <v>914.3</v>
      </c>
      <c r="X1691" s="105">
        <f t="normal">((LARGE(V1691:V1693,1))-(SMALL(V1691:V1693,1)))/(((LARGE(V1691:V1693,1))+(SMALL(V1691:V1693,1)))/2)*100</f>
        <v>0</v>
      </c>
      <c r="Y1691" s="105">
        <f t="normal">100-V1691</f>
        <v>8.56999999999999</v>
      </c>
      <c r="Z1691" s="98" t="s">
        <v>34</v>
      </c>
      <c r="AA1691" s="123" t="str">
        <f t="normal">IF(Z1691="-","-",AVERAGE(Z1691:Z1693))</f>
        <v>-</v>
      </c>
      <c r="AB1691" s="106" t="s">
        <v>34</v>
      </c>
      <c r="AC1691" s="124" t="str">
        <f t="shared" ref="AC1691" si="611">IF(AB1691="-","-",AVERAGE(AB1691:AB1693))</f>
        <v>-</v>
      </c>
      <c r="AE1691" s="114">
        <v>37.8505726972243</v>
      </c>
      <c r="AF1691" s="114">
        <v>2.72002872781292</v>
      </c>
      <c r="AG1691" s="139">
        <v>1</v>
      </c>
    </row>
    <row r="1692" spans="1:33">
      <c r="A1692" s="88"/>
      <c r="B1692" s="74" t="s">
        <v>831</v>
      </c>
      <c r="C1692" s="89"/>
      <c r="D1692" s="15"/>
      <c r="E1692" s="15"/>
      <c r="F1692" s="15"/>
      <c r="G1692" s="15"/>
      <c r="H1692" s="15"/>
      <c r="I1692" s="15"/>
      <c r="J1692" s="98">
        <f t="normal">IF(AE1692="-","-",(AE1692/AG1691)*$AI$1)</f>
        <v>40.3878115727533</v>
      </c>
      <c r="K1692" s="98">
        <f t="normal">MIN(J1691:J1693)</f>
        <v>40.3878115727533</v>
      </c>
      <c r="L1692" s="74"/>
      <c r="M1692" s="98"/>
      <c r="N1692" s="98">
        <f t="normal">IF(AF1692="-","-",(AF1692/AG1691)*$AI$1)</f>
        <v>3.54503160968635</v>
      </c>
      <c r="O1692" s="98">
        <f t="normal">MIN(N1691:N1693)</f>
        <v>2.93763102603795</v>
      </c>
      <c r="P1692" s="74"/>
      <c r="Q1692" s="98"/>
      <c r="R1692" s="74"/>
      <c r="S1692" s="105" t="s">
        <v>34</v>
      </c>
      <c r="T1692" s="106"/>
      <c r="U1692" s="105"/>
      <c r="V1692" s="105" t="s">
        <v>34</v>
      </c>
      <c r="W1692" s="106"/>
      <c r="X1692" s="105"/>
      <c r="Y1692" s="105" t="s">
        <v>34</v>
      </c>
      <c r="Z1692" s="98" t="s">
        <v>34</v>
      </c>
      <c r="AA1692" s="125"/>
      <c r="AB1692" s="106" t="s">
        <v>34</v>
      </c>
      <c r="AC1692" s="126"/>
      <c r="AE1692" s="114">
        <v>37.3961218266234</v>
      </c>
      <c r="AF1692" s="114">
        <v>3.28243667563551</v>
      </c>
      <c r="AG1692" s="140"/>
    </row>
    <row r="1693" spans="1:33">
      <c r="A1693" s="90"/>
      <c r="B1693" s="74" t="s">
        <v>831</v>
      </c>
      <c r="C1693" s="91"/>
      <c r="D1693" s="18"/>
      <c r="E1693" s="18"/>
      <c r="F1693" s="18"/>
      <c r="G1693" s="18"/>
      <c r="H1693" s="18"/>
      <c r="I1693" s="18"/>
      <c r="J1693" s="98">
        <f t="normal">IF(AE1693="-","-",(AE1693/AG1691)*$AI$1)</f>
        <v>44.154242396834</v>
      </c>
      <c r="K1693" s="98"/>
      <c r="L1693" s="74"/>
      <c r="M1693" s="98"/>
      <c r="N1693" s="98">
        <f t="normal">IF(AF1693="-","-",(AF1693/AG1691)*$AI$1)</f>
        <v>3.4037240882152</v>
      </c>
      <c r="O1693" s="98"/>
      <c r="P1693" s="74"/>
      <c r="Q1693" s="98"/>
      <c r="R1693" s="74"/>
      <c r="S1693" s="105" t="s">
        <v>34</v>
      </c>
      <c r="T1693" s="106"/>
      <c r="U1693" s="105"/>
      <c r="V1693" s="105" t="s">
        <v>34</v>
      </c>
      <c r="W1693" s="106"/>
      <c r="X1693" s="105"/>
      <c r="Y1693" s="105" t="s">
        <v>34</v>
      </c>
      <c r="Z1693" s="98" t="s">
        <v>34</v>
      </c>
      <c r="AA1693" s="127"/>
      <c r="AB1693" s="106" t="s">
        <v>34</v>
      </c>
      <c r="AC1693" s="128"/>
      <c r="AE1693" s="114">
        <v>40.8835577748463</v>
      </c>
      <c r="AF1693" s="114">
        <v>3.15159637797704</v>
      </c>
      <c r="AG1693" s="141"/>
    </row>
    <row r="1694" spans="1:33" ht="15" customHeight="1">
      <c r="A1694" s="85">
        <v>42023</v>
      </c>
      <c r="B1694" s="74" t="s">
        <v>832</v>
      </c>
      <c r="C1694" s="86" t="s">
        <v>265</v>
      </c>
      <c r="D1694" s="87" t="s">
        <v>335</v>
      </c>
      <c r="E1694" s="87" t="s">
        <v>80</v>
      </c>
      <c r="F1694" s="9" t="s">
        <v>80</v>
      </c>
      <c r="G1694" s="87" t="s">
        <v>145</v>
      </c>
      <c r="H1694" s="87" t="s">
        <v>34</v>
      </c>
      <c r="I1694" s="87" t="s">
        <v>833</v>
      </c>
      <c r="J1694" s="98">
        <f t="normal">IF(AE1694="-","-",(AE1694/AG1694)*$AI$1)</f>
        <v>33.6157592722948</v>
      </c>
      <c r="K1694" s="98">
        <f t="normal">MAX(J1694:J1696)</f>
        <v>33.6157592722948</v>
      </c>
      <c r="L1694" s="74" t="e">
        <v>#DIV/0!</v>
      </c>
      <c r="M1694" s="98">
        <f t="normal">IF(J1694="-","-",AVERAGE(J1694:J1696))</f>
        <v>21.8868587869451</v>
      </c>
      <c r="N1694" s="98">
        <f t="normal">IF(AF1694="-","-",(AF1694/AG1694)*$AI$1)</f>
        <v>2.70997511429512</v>
      </c>
      <c r="O1694" s="98">
        <f t="normal">MAX(N1694:N1696)</f>
        <v>2.99281807458056</v>
      </c>
      <c r="P1694" s="74" t="e">
        <v>#DIV/0!</v>
      </c>
      <c r="Q1694" s="98">
        <f t="normal">IF(N1694="-","-",AVERAGE(N1694:N1696))</f>
        <v>1.90093106295856</v>
      </c>
      <c r="R1694" s="74">
        <f t="normal">IF(Q1694="-","-",Q1694/M1694)</f>
        <v>0.0868526215416721</v>
      </c>
      <c r="S1694" s="105">
        <v>10.01</v>
      </c>
      <c r="T1694" s="106">
        <f t="normal">AVERAGE(S1694:S1696)*10</f>
        <v>100.1</v>
      </c>
      <c r="U1694" s="105">
        <f t="normal">((LARGE(S1694:S1696,1))-(SMALL(S1694:S1696,1)))/(((LARGE(S1694:S1696,1))+(SMALL(S1694:S1696,1)))/2)*100</f>
        <v>0</v>
      </c>
      <c r="V1694" s="105">
        <v>91.35</v>
      </c>
      <c r="W1694" s="106">
        <f t="normal">AVERAGE(V1694:V1696)*10</f>
        <v>913.5</v>
      </c>
      <c r="X1694" s="105">
        <f t="normal">((LARGE(V1694:V1696,1))-(SMALL(V1694:V1696,1)))/(((LARGE(V1694:V1696,1))+(SMALL(V1694:V1696,1)))/2)*100</f>
        <v>0</v>
      </c>
      <c r="Y1694" s="105">
        <f t="normal">100-V1694</f>
        <v>8.65000000000001</v>
      </c>
      <c r="Z1694" s="98" t="s">
        <v>34</v>
      </c>
      <c r="AA1694" s="123" t="str">
        <f t="normal">IF(Z1694="-","-",AVERAGE(Z1694:Z1696))</f>
        <v>-</v>
      </c>
      <c r="AB1694" s="106" t="s">
        <v>34</v>
      </c>
      <c r="AC1694" s="124" t="str">
        <f t="shared" ref="AC1694" si="612">IF(AB1694="-","-",AVERAGE(AB1694:AB1696))</f>
        <v>-</v>
      </c>
      <c r="AE1694" s="114">
        <v>31.1257030299026</v>
      </c>
      <c r="AF1694" s="114">
        <v>2.50923621693993</v>
      </c>
      <c r="AG1694" s="139">
        <v>1</v>
      </c>
    </row>
    <row r="1695" spans="1:33">
      <c r="A1695" s="88"/>
      <c r="B1695" s="74" t="s">
        <v>832</v>
      </c>
      <c r="C1695" s="89"/>
      <c r="D1695" s="15"/>
      <c r="E1695" s="15"/>
      <c r="F1695" s="15"/>
      <c r="G1695" s="15"/>
      <c r="H1695" s="15"/>
      <c r="I1695" s="15"/>
      <c r="J1695" s="98">
        <f t="normal">IF(AE1695="-","-",(AE1695/AG1694)*$AI$1)</f>
        <v>32.0448170885404</v>
      </c>
      <c r="K1695" s="98">
        <f t="normal">MIN(J1694:J1696)</f>
        <v>0</v>
      </c>
      <c r="L1695" s="74"/>
      <c r="M1695" s="98"/>
      <c r="N1695" s="98">
        <f t="normal">IF(AF1695="-","-",(AF1695/AG1694)*$AI$1)</f>
        <v>2.99281807458056</v>
      </c>
      <c r="O1695" s="98">
        <f t="normal">MIN(N1694:N1696)</f>
        <v>0</v>
      </c>
      <c r="P1695" s="74"/>
      <c r="Q1695" s="98"/>
      <c r="R1695" s="74"/>
      <c r="S1695" s="105" t="s">
        <v>34</v>
      </c>
      <c r="T1695" s="106"/>
      <c r="U1695" s="105"/>
      <c r="V1695" s="105" t="s">
        <v>34</v>
      </c>
      <c r="W1695" s="106"/>
      <c r="X1695" s="105"/>
      <c r="Y1695" s="105" t="s">
        <v>34</v>
      </c>
      <c r="Z1695" s="98" t="s">
        <v>34</v>
      </c>
      <c r="AA1695" s="125"/>
      <c r="AB1695" s="106" t="s">
        <v>34</v>
      </c>
      <c r="AC1695" s="126"/>
      <c r="AE1695" s="114">
        <v>29.6711269338337</v>
      </c>
      <c r="AF1695" s="114">
        <v>2.77112784683385</v>
      </c>
      <c r="AG1695" s="140"/>
    </row>
    <row r="1696" spans="1:33">
      <c r="A1696" s="90"/>
      <c r="B1696" s="74" t="s">
        <v>832</v>
      </c>
      <c r="C1696" s="91"/>
      <c r="D1696" s="18"/>
      <c r="E1696" s="18"/>
      <c r="F1696" s="18"/>
      <c r="G1696" s="18"/>
      <c r="H1696" s="18"/>
      <c r="I1696" s="18"/>
      <c r="J1696" s="98">
        <f t="normal">IF(AE1696="-","-",(AE1696/AG1694)*$AI$1)</f>
        <v>0</v>
      </c>
      <c r="K1696" s="98"/>
      <c r="L1696" s="74"/>
      <c r="M1696" s="98"/>
      <c r="N1696" s="98">
        <f t="normal">IF(AF1696="-","-",(AF1696/AG1694)*$AI$1)</f>
        <v>0</v>
      </c>
      <c r="O1696" s="98"/>
      <c r="P1696" s="74"/>
      <c r="Q1696" s="98"/>
      <c r="R1696" s="74"/>
      <c r="S1696" s="105" t="s">
        <v>34</v>
      </c>
      <c r="T1696" s="106"/>
      <c r="U1696" s="105"/>
      <c r="V1696" s="105" t="s">
        <v>34</v>
      </c>
      <c r="W1696" s="106"/>
      <c r="X1696" s="105"/>
      <c r="Y1696" s="105" t="s">
        <v>34</v>
      </c>
      <c r="Z1696" s="98" t="s">
        <v>34</v>
      </c>
      <c r="AA1696" s="127"/>
      <c r="AB1696" s="106" t="s">
        <v>34</v>
      </c>
      <c r="AC1696" s="128"/>
      <c r="AE1696" s="114">
        <v>0</v>
      </c>
      <c r="AF1696" s="114">
        <v>0</v>
      </c>
      <c r="AG1696" s="141"/>
    </row>
    <row r="1697" spans="1:33" s="44" customFormat="1" ht="15" customHeight="1">
      <c r="A1697" s="60">
        <v>42296</v>
      </c>
      <c r="B1697" s="61" t="s">
        <v>834</v>
      </c>
      <c r="C1697" s="62" t="s">
        <v>29</v>
      </c>
      <c r="D1697" s="63" t="s">
        <v>30</v>
      </c>
      <c r="E1697" s="63" t="s">
        <v>31</v>
      </c>
      <c r="F1697" s="63" t="s">
        <v>32</v>
      </c>
      <c r="G1697" s="63" t="s">
        <v>33</v>
      </c>
      <c r="H1697" s="63" t="s">
        <v>34</v>
      </c>
      <c r="I1697" s="63" t="s">
        <v>34</v>
      </c>
      <c r="J1697" s="94">
        <f t="normal">IF(AE1697="-","-",(AE1697/AG1697)*$AI$1)</f>
        <v>43.848</v>
      </c>
      <c r="K1697" s="94">
        <f t="normal">MAX(J1697:J1699)</f>
        <v>44.3772</v>
      </c>
      <c r="L1697" s="61">
        <f t="normal">IF(A1697=0,"",(K1697-K1698)/K1698)</f>
        <v>0.0495530012771393</v>
      </c>
      <c r="M1697" s="94">
        <f t="normal">IF(J1697="-","-",AVERAGE(J1697:J1699))</f>
        <v>43.5024</v>
      </c>
      <c r="N1697" s="94" t="str">
        <f t="normal">IF(AF1697="-","-",(AF1697/AG1697)*$AI$1)</f>
        <v>-</v>
      </c>
      <c r="O1697" s="94">
        <f t="normal">MAX(N1697:N1699)</f>
        <v>0</v>
      </c>
      <c r="P1697" s="61" t="e">
        <v>#DIV/0!</v>
      </c>
      <c r="Q1697" s="94" t="str">
        <f t="normal">IF(N1697="-","-",AVERAGE(N1697:N1699))</f>
        <v>-</v>
      </c>
      <c r="R1697" s="61" t="str">
        <f t="normal">IF(Q1697="-","-",Q1697/M1697)</f>
        <v>-</v>
      </c>
      <c r="S1697" s="101">
        <v>3.31</v>
      </c>
      <c r="T1697" s="102">
        <f t="normal">AVERAGE(S1697:S1699)*10</f>
        <v>33.1666666666667</v>
      </c>
      <c r="U1697" s="101">
        <f t="normal">((LARGE(S1697:S1699,1))-(SMALL(S1697:S1699,1)))/(((LARGE(S1697:S1699,1))+(SMALL(S1697:S1699,1)))/2)*100</f>
        <v>2.40963855421687</v>
      </c>
      <c r="V1697" s="101">
        <f t="normal">100-Y1697</f>
        <v>63.47</v>
      </c>
      <c r="W1697" s="102">
        <f t="normal">AVERAGE(V1697:V1699)*10</f>
        <v>634.4</v>
      </c>
      <c r="X1697" s="101">
        <f t="normal">((LARGE(V1697:V1699,1))-(SMALL(V1697:V1699,1)))/(((LARGE(V1697:V1699,1))+(SMALL(V1697:V1699,1)))/2)*100</f>
        <v>1.08789909341743</v>
      </c>
      <c r="Y1697" s="101">
        <v>36.53</v>
      </c>
      <c r="Z1697" s="94" t="s">
        <v>34</v>
      </c>
      <c r="AA1697" s="111" t="str">
        <f t="normal">IF(Z1697="-","-",AVERAGE(Z1697:Z1699))</f>
        <v>-</v>
      </c>
      <c r="AB1697" s="102" t="s">
        <v>34</v>
      </c>
      <c r="AC1697" s="112" t="str">
        <f t="shared" ref="AC1697" si="613">IF(AB1697="-","-",AVERAGE(AB1697:AB1699))</f>
        <v>-</v>
      </c>
      <c r="AD1697" s="113"/>
      <c r="AE1697" s="94">
        <v>40.6</v>
      </c>
      <c r="AF1697" s="94" t="s">
        <v>34</v>
      </c>
      <c r="AG1697" s="134">
        <v>1</v>
      </c>
    </row>
    <row r="1698" spans="1:33" s="44" customFormat="1" customHeight="0">
      <c r="A1698" s="60"/>
      <c r="B1698" s="61" t="s">
        <v>834</v>
      </c>
      <c r="C1698" s="62"/>
      <c r="D1698" s="63"/>
      <c r="E1698" s="63"/>
      <c r="F1698" s="63"/>
      <c r="G1698" s="63"/>
      <c r="H1698" s="63"/>
      <c r="I1698" s="63"/>
      <c r="J1698" s="94">
        <f t="normal">IF(AE1698="-","-",(AE1698/AG1697)*$AI$1)</f>
        <v>44.3772</v>
      </c>
      <c r="K1698" s="94">
        <f t="normal">MIN(J1697:J1699)</f>
        <v>42.282</v>
      </c>
      <c r="L1698" s="61"/>
      <c r="M1698" s="94"/>
      <c r="N1698" s="94" t="str">
        <f t="normal">IF(AF1698="-","-",(AF1698/AG1697)*$AI$1)</f>
        <v>-</v>
      </c>
      <c r="O1698" s="94">
        <f t="normal">MIN(N1697:N1699)</f>
        <v>0</v>
      </c>
      <c r="P1698" s="61"/>
      <c r="Q1698" s="94"/>
      <c r="R1698" s="61"/>
      <c r="S1698" s="101">
        <v>3.28</v>
      </c>
      <c r="T1698" s="102"/>
      <c r="U1698" s="101"/>
      <c r="V1698" s="101">
        <f t="normal">100-Y1698</f>
        <v>63.08</v>
      </c>
      <c r="W1698" s="102"/>
      <c r="X1698" s="101"/>
      <c r="Y1698" s="101">
        <v>36.92</v>
      </c>
      <c r="Z1698" s="94" t="s">
        <v>34</v>
      </c>
      <c r="AA1698" s="111"/>
      <c r="AB1698" s="102" t="s">
        <v>34</v>
      </c>
      <c r="AC1698" s="112"/>
      <c r="AD1698" s="113"/>
      <c r="AE1698" s="94">
        <v>41.09</v>
      </c>
      <c r="AF1698" s="94" t="s">
        <v>34</v>
      </c>
      <c r="AG1698" s="134"/>
    </row>
    <row r="1699" spans="1:33" s="44" customFormat="1" customHeight="0">
      <c r="A1699" s="60"/>
      <c r="B1699" s="61" t="s">
        <v>834</v>
      </c>
      <c r="C1699" s="62"/>
      <c r="D1699" s="63"/>
      <c r="E1699" s="63"/>
      <c r="F1699" s="63"/>
      <c r="G1699" s="63"/>
      <c r="H1699" s="63"/>
      <c r="I1699" s="63"/>
      <c r="J1699" s="94">
        <f t="normal">IF(AE1699="-","-",(AE1699/AG1697)*$AI$1)</f>
        <v>42.282</v>
      </c>
      <c r="K1699" s="94"/>
      <c r="L1699" s="61"/>
      <c r="M1699" s="94"/>
      <c r="N1699" s="94" t="str">
        <f t="normal">IF(AF1699="-","-",(AF1699/AG1697)*$AI$1)</f>
        <v>-</v>
      </c>
      <c r="O1699" s="94"/>
      <c r="P1699" s="61"/>
      <c r="Q1699" s="94"/>
      <c r="R1699" s="61"/>
      <c r="S1699" s="101">
        <v>3.36</v>
      </c>
      <c r="T1699" s="102"/>
      <c r="U1699" s="101"/>
      <c r="V1699" s="101">
        <f t="normal">100-Y1699</f>
        <v>63.77</v>
      </c>
      <c r="W1699" s="102"/>
      <c r="X1699" s="101"/>
      <c r="Y1699" s="101">
        <v>36.23</v>
      </c>
      <c r="Z1699" s="94" t="s">
        <v>34</v>
      </c>
      <c r="AA1699" s="111"/>
      <c r="AB1699" s="102" t="s">
        <v>34</v>
      </c>
      <c r="AC1699" s="112"/>
      <c r="AD1699" s="113"/>
      <c r="AE1699" s="94">
        <v>39.15</v>
      </c>
      <c r="AF1699" s="94" t="s">
        <v>34</v>
      </c>
      <c r="AG1699" s="134"/>
    </row>
    <row r="1700" spans="1:33" s="44" customFormat="1" ht="15" customHeight="1">
      <c r="A1700" s="60">
        <v>42296</v>
      </c>
      <c r="B1700" s="61" t="s">
        <v>835</v>
      </c>
      <c r="C1700" s="62" t="s">
        <v>29</v>
      </c>
      <c r="D1700" s="63" t="s">
        <v>30</v>
      </c>
      <c r="E1700" s="63" t="s">
        <v>31</v>
      </c>
      <c r="F1700" s="63" t="s">
        <v>37</v>
      </c>
      <c r="G1700" s="63" t="s">
        <v>140</v>
      </c>
      <c r="H1700" s="63" t="s">
        <v>34</v>
      </c>
      <c r="I1700" s="63" t="s">
        <v>34</v>
      </c>
      <c r="J1700" s="94">
        <f t="normal">IF(AE1700="-","-",(AE1700/AG1700)*$AI$1)</f>
        <v>636.249081051779</v>
      </c>
      <c r="K1700" s="94">
        <f t="normal">MAX(J1700:J1702)</f>
        <v>636.249081051779</v>
      </c>
      <c r="L1700" s="61">
        <f t="normal">IF(A1700=0,"",(K1700-K1701)/K1701)</f>
        <v>0.0912320781130201</v>
      </c>
      <c r="M1700" s="94">
        <f t="normal">IF(J1700="-","-",AVERAGE(J1700:J1702))</f>
        <v>617.649409287655</v>
      </c>
      <c r="N1700" s="94">
        <f t="normal">IF(AF1700="-","-",(AF1700/AG1700)*$AI$1)</f>
        <v>464.747282113168</v>
      </c>
      <c r="O1700" s="94">
        <f t="normal">MAX(N1700:N1702)</f>
        <v>494.53629991051</v>
      </c>
      <c r="P1700" s="61">
        <f t="normal">IF(A1700=0,"",(O1700-O1701)/O1701)</f>
        <v>0.142168158389556</v>
      </c>
      <c r="Q1700" s="94">
        <f t="normal">IF(N1700="-","-",AVERAGE(N1700:N1702))</f>
        <v>464.087957184283</v>
      </c>
      <c r="R1700" s="61">
        <f t="normal">IF(Q1700="-","-",Q1700/M1700)</f>
        <v>0.75137764273024</v>
      </c>
      <c r="S1700" s="101">
        <v>99.91</v>
      </c>
      <c r="T1700" s="102">
        <f t="normal">AVERAGE(S1700:S1702)*10</f>
        <v>999.1</v>
      </c>
      <c r="U1700" s="101">
        <f t="normal">((LARGE(S1700:S1702,1))-(SMALL(S1700:S1702,1)))/(((LARGE(S1700:S1702,1))+(SMALL(S1700:S1702,1)))/2)*100</f>
        <v>0</v>
      </c>
      <c r="V1700" s="101">
        <v>99.9</v>
      </c>
      <c r="W1700" s="102">
        <f t="normal">AVERAGE(V1700:V1702)*10</f>
        <v>999</v>
      </c>
      <c r="X1700" s="101">
        <f t="normal">((LARGE(V1700:V1702,1))-(SMALL(V1700:V1702,1)))/(((LARGE(V1700:V1702,1))+(SMALL(V1700:V1702,1)))/2)*100</f>
        <v>0</v>
      </c>
      <c r="Y1700" s="101">
        <v>0.01</v>
      </c>
      <c r="Z1700" s="94" t="s">
        <v>34</v>
      </c>
      <c r="AA1700" s="111" t="str">
        <f t="normal">IF(Z1700="-","-",AVERAGE(Z1700:Z1702))</f>
        <v>-</v>
      </c>
      <c r="AB1700" s="102" t="s">
        <v>34</v>
      </c>
      <c r="AC1700" s="112" t="str">
        <f t="shared" ref="AC1700" si="614">IF(AB1700="-","-",AVERAGE(AB1700:AB1702))</f>
        <v>-</v>
      </c>
      <c r="AD1700" s="113"/>
      <c r="AE1700" s="94">
        <v>589.119519492388</v>
      </c>
      <c r="AF1700" s="94">
        <v>430.321557512193</v>
      </c>
      <c r="AG1700" s="134">
        <v>1</v>
      </c>
    </row>
    <row r="1701" spans="1:33" s="44" customFormat="1" customHeight="0">
      <c r="A1701" s="60"/>
      <c r="B1701" s="61" t="s">
        <v>835</v>
      </c>
      <c r="C1701" s="62"/>
      <c r="D1701" s="63"/>
      <c r="E1701" s="63"/>
      <c r="F1701" s="63"/>
      <c r="G1701" s="63"/>
      <c r="H1701" s="63"/>
      <c r="I1701" s="63"/>
      <c r="J1701" s="94">
        <f t="normal">IF(AE1701="-","-",(AE1701/AG1700)*$AI$1)</f>
        <v>583.05569806195</v>
      </c>
      <c r="K1701" s="94">
        <f t="normal">MIN(J1700:J1702)</f>
        <v>583.05569806195</v>
      </c>
      <c r="L1701" s="61"/>
      <c r="M1701" s="94"/>
      <c r="N1701" s="94">
        <f t="normal">IF(AF1701="-","-",(AF1701/AG1700)*$AI$1)</f>
        <v>432.980289529171</v>
      </c>
      <c r="O1701" s="94">
        <f t="normal">MIN(N1700:N1702)</f>
        <v>432.980289529171</v>
      </c>
      <c r="P1701" s="61"/>
      <c r="Q1701" s="94"/>
      <c r="R1701" s="61"/>
      <c r="S1701" s="101">
        <v>99.91</v>
      </c>
      <c r="T1701" s="102"/>
      <c r="U1701" s="101"/>
      <c r="V1701" s="101">
        <v>99.9</v>
      </c>
      <c r="W1701" s="102"/>
      <c r="X1701" s="101"/>
      <c r="Y1701" s="101">
        <v>0.01</v>
      </c>
      <c r="Z1701" s="94" t="s">
        <v>34</v>
      </c>
      <c r="AA1701" s="111"/>
      <c r="AB1701" s="102" t="s">
        <v>34</v>
      </c>
      <c r="AC1701" s="112"/>
      <c r="AD1701" s="113"/>
      <c r="AE1701" s="94">
        <v>539.866387094398</v>
      </c>
      <c r="AF1701" s="94">
        <v>400.907675489973</v>
      </c>
      <c r="AG1701" s="134"/>
    </row>
    <row r="1702" spans="1:33" s="44" customFormat="1" customHeight="0">
      <c r="A1702" s="60"/>
      <c r="B1702" s="61" t="s">
        <v>835</v>
      </c>
      <c r="C1702" s="62"/>
      <c r="D1702" s="63"/>
      <c r="E1702" s="63"/>
      <c r="F1702" s="63"/>
      <c r="G1702" s="63"/>
      <c r="H1702" s="63"/>
      <c r="I1702" s="63"/>
      <c r="J1702" s="94">
        <f t="normal">IF(AE1702="-","-",(AE1702/AG1700)*$AI$1)</f>
        <v>633.643448749236</v>
      </c>
      <c r="K1702" s="94"/>
      <c r="L1702" s="61"/>
      <c r="M1702" s="94"/>
      <c r="N1702" s="94">
        <f t="normal">IF(AF1702="-","-",(AF1702/AG1700)*$AI$1)</f>
        <v>494.53629991051</v>
      </c>
      <c r="O1702" s="94"/>
      <c r="P1702" s="61"/>
      <c r="Q1702" s="94"/>
      <c r="R1702" s="61"/>
      <c r="S1702" s="101">
        <v>99.91</v>
      </c>
      <c r="T1702" s="102"/>
      <c r="U1702" s="101"/>
      <c r="V1702" s="101">
        <v>99.9</v>
      </c>
      <c r="W1702" s="102"/>
      <c r="X1702" s="101"/>
      <c r="Y1702" s="101">
        <v>0.01</v>
      </c>
      <c r="Z1702" s="94" t="s">
        <v>34</v>
      </c>
      <c r="AA1702" s="111"/>
      <c r="AB1702" s="102" t="s">
        <v>34</v>
      </c>
      <c r="AC1702" s="112"/>
      <c r="AD1702" s="113"/>
      <c r="AE1702" s="94">
        <v>586.706896990033</v>
      </c>
      <c r="AF1702" s="94">
        <v>457.90398139862</v>
      </c>
      <c r="AG1702" s="134"/>
    </row>
    <row r="1703" spans="1:33" s="44" customFormat="1" ht="15" customHeight="1">
      <c r="A1703" s="60">
        <v>42296</v>
      </c>
      <c r="B1703" s="61" t="s">
        <v>836</v>
      </c>
      <c r="C1703" s="62" t="s">
        <v>29</v>
      </c>
      <c r="D1703" s="63" t="s">
        <v>30</v>
      </c>
      <c r="E1703" s="63" t="s">
        <v>31</v>
      </c>
      <c r="F1703" s="63" t="s">
        <v>37</v>
      </c>
      <c r="G1703" s="63" t="s">
        <v>140</v>
      </c>
      <c r="H1703" s="63" t="s">
        <v>34</v>
      </c>
      <c r="I1703" s="63" t="s">
        <v>34</v>
      </c>
      <c r="J1703" s="94">
        <f t="normal">IF(AE1703="-","-",(AE1703/AG1703)*$AI$1)</f>
        <v>580.970995189952</v>
      </c>
      <c r="K1703" s="94">
        <f t="normal">MAX(J1703:J1705)</f>
        <v>621.606104899413</v>
      </c>
      <c r="L1703" s="61">
        <f t="normal">IF(A1703=0,"",(K1703-K1704)/K1704)</f>
        <v>0.069943439596627</v>
      </c>
      <c r="M1703" s="94">
        <f t="normal">IF(J1703="-","-",AVERAGE(J1703:J1705))</f>
        <v>601.961942045763</v>
      </c>
      <c r="N1703" s="94">
        <f t="normal">IF(AF1703="-","-",(AF1703/AG1703)*$AI$1)</f>
        <v>452.143263208461</v>
      </c>
      <c r="O1703" s="94">
        <f t="normal">MAX(N1703:N1705)</f>
        <v>565.029744616851</v>
      </c>
      <c r="P1703" s="61">
        <f t="normal">IF(A1703=0,"",(O1703-O1704)/O1704)</f>
        <v>0.287757700815096</v>
      </c>
      <c r="Q1703" s="94">
        <f t="normal">IF(N1703="-","-",AVERAGE(N1703:N1705))</f>
        <v>485.314413138025</v>
      </c>
      <c r="R1703" s="61">
        <f t="normal">IF(Q1703="-","-",Q1703/M1703)</f>
        <v>0.806221090138502</v>
      </c>
      <c r="S1703" s="101">
        <v>99.91</v>
      </c>
      <c r="T1703" s="102">
        <f t="normal">AVERAGE(S1703:S1705)*10</f>
        <v>999.1</v>
      </c>
      <c r="U1703" s="101">
        <f t="normal">((LARGE(S1703:S1705,1))-(SMALL(S1703:S1705,1)))/(((LARGE(S1703:S1705,1))+(SMALL(S1703:S1705,1)))/2)*100</f>
        <v>0</v>
      </c>
      <c r="V1703" s="101">
        <v>99.9</v>
      </c>
      <c r="W1703" s="102">
        <f t="normal">AVERAGE(V1703:V1705)*10</f>
        <v>999</v>
      </c>
      <c r="X1703" s="101">
        <f t="normal">((LARGE(V1703:V1705,1))-(SMALL(V1703:V1705,1)))/(((LARGE(V1703:V1705,1))+(SMALL(V1703:V1705,1)))/2)*100</f>
        <v>0</v>
      </c>
      <c r="Y1703" s="101">
        <v>0.01</v>
      </c>
      <c r="Z1703" s="94" t="s">
        <v>34</v>
      </c>
      <c r="AA1703" s="111" t="str">
        <f t="normal">IF(Z1703="-","-",AVERAGE(Z1703:Z1705))</f>
        <v>-</v>
      </c>
      <c r="AB1703" s="102" t="s">
        <v>34</v>
      </c>
      <c r="AC1703" s="112" t="str">
        <f t="shared" ref="AC1703" si="615">IF(AB1703="-","-",AVERAGE(AB1703:AB1705))</f>
        <v>-</v>
      </c>
      <c r="AD1703" s="113"/>
      <c r="AE1703" s="94">
        <v>537.936106657363</v>
      </c>
      <c r="AF1703" s="94">
        <v>418.651169637464</v>
      </c>
      <c r="AG1703" s="134">
        <v>1</v>
      </c>
    </row>
    <row r="1704" spans="1:33" s="44" customFormat="1" customHeight="0">
      <c r="A1704" s="60"/>
      <c r="B1704" s="61" t="s">
        <v>836</v>
      </c>
      <c r="C1704" s="62"/>
      <c r="D1704" s="63"/>
      <c r="E1704" s="63"/>
      <c r="F1704" s="63"/>
      <c r="G1704" s="63"/>
      <c r="H1704" s="63"/>
      <c r="I1704" s="63"/>
      <c r="J1704" s="94">
        <f t="normal">IF(AE1704="-","-",(AE1704/AG1703)*$AI$1)</f>
        <v>621.606104899413</v>
      </c>
      <c r="K1704" s="94">
        <f t="normal">MIN(J1703:J1705)</f>
        <v>580.970995189952</v>
      </c>
      <c r="L1704" s="61"/>
      <c r="M1704" s="94"/>
      <c r="N1704" s="94">
        <f t="normal">IF(AF1704="-","-",(AF1704/AG1703)*$AI$1)</f>
        <v>565.029744616851</v>
      </c>
      <c r="O1704" s="94">
        <f t="normal">MIN(N1703:N1705)</f>
        <v>438.770231588762</v>
      </c>
      <c r="P1704" s="61"/>
      <c r="Q1704" s="94"/>
      <c r="R1704" s="61"/>
      <c r="S1704" s="101">
        <v>99.91</v>
      </c>
      <c r="T1704" s="102"/>
      <c r="U1704" s="101"/>
      <c r="V1704" s="101">
        <v>99.9</v>
      </c>
      <c r="W1704" s="102"/>
      <c r="X1704" s="101"/>
      <c r="Y1704" s="101">
        <v>0.01</v>
      </c>
      <c r="Z1704" s="94" t="s">
        <v>34</v>
      </c>
      <c r="AA1704" s="111"/>
      <c r="AB1704" s="102" t="s">
        <v>34</v>
      </c>
      <c r="AC1704" s="112"/>
      <c r="AD1704" s="113"/>
      <c r="AE1704" s="94">
        <v>575.561208240197</v>
      </c>
      <c r="AF1704" s="94">
        <v>523.175689460047</v>
      </c>
      <c r="AG1704" s="134"/>
    </row>
    <row r="1705" spans="1:33" s="44" customFormat="1" customHeight="0">
      <c r="A1705" s="60"/>
      <c r="B1705" s="61" t="s">
        <v>836</v>
      </c>
      <c r="C1705" s="62"/>
      <c r="D1705" s="63"/>
      <c r="E1705" s="63"/>
      <c r="F1705" s="63"/>
      <c r="G1705" s="63"/>
      <c r="H1705" s="63"/>
      <c r="I1705" s="63"/>
      <c r="J1705" s="94">
        <f t="normal">IF(AE1705="-","-",(AE1705/AG1703)*$AI$1)</f>
        <v>603.308726047923</v>
      </c>
      <c r="K1705" s="94"/>
      <c r="L1705" s="61"/>
      <c r="M1705" s="94"/>
      <c r="N1705" s="94">
        <f t="normal">IF(AF1705="-","-",(AF1705/AG1703)*$AI$1)</f>
        <v>438.770231588762</v>
      </c>
      <c r="O1705" s="94"/>
      <c r="P1705" s="61"/>
      <c r="Q1705" s="94"/>
      <c r="R1705" s="61"/>
      <c r="S1705" s="101">
        <v>99.91</v>
      </c>
      <c r="T1705" s="102"/>
      <c r="U1705" s="101"/>
      <c r="V1705" s="101">
        <v>99.9</v>
      </c>
      <c r="W1705" s="102"/>
      <c r="X1705" s="101"/>
      <c r="Y1705" s="101">
        <v>0.01</v>
      </c>
      <c r="Z1705" s="94" t="s">
        <v>34</v>
      </c>
      <c r="AA1705" s="111"/>
      <c r="AB1705" s="102" t="s">
        <v>34</v>
      </c>
      <c r="AC1705" s="112"/>
      <c r="AD1705" s="113"/>
      <c r="AE1705" s="94">
        <v>558.619190785114</v>
      </c>
      <c r="AF1705" s="94">
        <v>406.268732952557</v>
      </c>
      <c r="AG1705" s="134"/>
    </row>
    <row r="1706" spans="1:33" s="44" customFormat="1" ht="15" customHeight="1">
      <c r="A1706" s="60">
        <v>42296</v>
      </c>
      <c r="B1706" s="61" t="s">
        <v>837</v>
      </c>
      <c r="C1706" s="62" t="s">
        <v>29</v>
      </c>
      <c r="D1706" s="63" t="s">
        <v>30</v>
      </c>
      <c r="E1706" s="63" t="s">
        <v>31</v>
      </c>
      <c r="F1706" s="63" t="s">
        <v>37</v>
      </c>
      <c r="G1706" s="63" t="s">
        <v>140</v>
      </c>
      <c r="H1706" s="63" t="s">
        <v>34</v>
      </c>
      <c r="I1706" s="63" t="s">
        <v>34</v>
      </c>
      <c r="J1706" s="94">
        <f t="normal">IF(AE1706="-","-",(AE1706/AG1706)*$AI$1)</f>
        <v>611.768825202077</v>
      </c>
      <c r="K1706" s="94">
        <f t="normal">MAX(J1706:J1708)</f>
        <v>678.972303902751</v>
      </c>
      <c r="L1706" s="61">
        <f t="normal">IF(A1706=0,"",(K1706-K1707)/K1707)</f>
        <v>0.109851100501036</v>
      </c>
      <c r="M1706" s="94">
        <f t="normal">IF(J1706="-","-",AVERAGE(J1706:J1708))</f>
        <v>643.516835272677</v>
      </c>
      <c r="N1706" s="94">
        <f t="normal">IF(AF1706="-","-",(AF1706/AG1706)*$AI$1)</f>
        <v>462.532953727741</v>
      </c>
      <c r="O1706" s="94">
        <f t="normal">MAX(N1706:N1708)</f>
        <v>496.326266105303</v>
      </c>
      <c r="P1706" s="61">
        <f t="normal">IF(A1706=0,"",(O1706-O1707)/O1707)</f>
        <v>0.0814014407725332</v>
      </c>
      <c r="Q1706" s="94">
        <f t="normal">IF(N1706="-","-",AVERAGE(N1706:N1708))</f>
        <v>472.608336467373</v>
      </c>
      <c r="R1706" s="61">
        <f t="normal">IF(Q1706="-","-",Q1706/M1706)</f>
        <v>0.73441487551311</v>
      </c>
      <c r="S1706" s="101">
        <v>99.91</v>
      </c>
      <c r="T1706" s="102">
        <f t="normal">AVERAGE(S1706:S1708)*10</f>
        <v>999.1</v>
      </c>
      <c r="U1706" s="101">
        <f t="normal">((LARGE(S1706:S1708,1))-(SMALL(S1706:S1708,1)))/(((LARGE(S1706:S1708,1))+(SMALL(S1706:S1708,1)))/2)*100</f>
        <v>0</v>
      </c>
      <c r="V1706" s="101">
        <v>99.9</v>
      </c>
      <c r="W1706" s="102">
        <f t="normal">AVERAGE(V1706:V1708)*10</f>
        <v>999</v>
      </c>
      <c r="X1706" s="101">
        <f t="normal">((LARGE(V1706:V1708,1))-(SMALL(V1706:V1708,1)))/(((LARGE(V1706:V1708,1))+(SMALL(V1706:V1708,1)))/2)*100</f>
        <v>0</v>
      </c>
      <c r="Y1706" s="101">
        <v>0.01</v>
      </c>
      <c r="Z1706" s="94" t="s">
        <v>34</v>
      </c>
      <c r="AA1706" s="111" t="str">
        <f t="normal">IF(Z1706="-","-",AVERAGE(Z1706:Z1708))</f>
        <v>-</v>
      </c>
      <c r="AB1706" s="102" t="s">
        <v>34</v>
      </c>
      <c r="AC1706" s="112" t="str">
        <f t="shared" ref="AC1706" si="616">IF(AB1706="-","-",AVERAGE(AB1706:AB1708))</f>
        <v>-</v>
      </c>
      <c r="AD1706" s="113"/>
      <c r="AE1706" s="94">
        <v>566.452615927849</v>
      </c>
      <c r="AF1706" s="94">
        <v>428.271253451612</v>
      </c>
      <c r="AG1706" s="134">
        <v>1</v>
      </c>
    </row>
    <row r="1707" spans="1:33" s="44" customFormat="1" customHeight="0">
      <c r="A1707" s="60"/>
      <c r="B1707" s="61" t="s">
        <v>837</v>
      </c>
      <c r="C1707" s="62"/>
      <c r="D1707" s="63"/>
      <c r="E1707" s="63"/>
      <c r="F1707" s="63"/>
      <c r="G1707" s="63"/>
      <c r="H1707" s="63"/>
      <c r="I1707" s="63"/>
      <c r="J1707" s="94">
        <f t="normal">IF(AE1707="-","-",(AE1707/AG1706)*$AI$1)</f>
        <v>639.809376713202</v>
      </c>
      <c r="K1707" s="94">
        <f t="normal">MIN(J1706:J1708)</f>
        <v>611.768825202077</v>
      </c>
      <c r="L1707" s="61"/>
      <c r="M1707" s="94"/>
      <c r="N1707" s="94">
        <f t="normal">IF(AF1707="-","-",(AF1707/AG1706)*$AI$1)</f>
        <v>458.965789569077</v>
      </c>
      <c r="O1707" s="94">
        <f t="normal">MIN(N1706:N1708)</f>
        <v>458.965789569077</v>
      </c>
      <c r="P1707" s="61"/>
      <c r="Q1707" s="94"/>
      <c r="R1707" s="61"/>
      <c r="S1707" s="101">
        <v>99.91</v>
      </c>
      <c r="T1707" s="102"/>
      <c r="U1707" s="101"/>
      <c r="V1707" s="101">
        <v>99.9</v>
      </c>
      <c r="W1707" s="102"/>
      <c r="X1707" s="101"/>
      <c r="Y1707" s="101">
        <v>0.01</v>
      </c>
      <c r="Z1707" s="94" t="s">
        <v>34</v>
      </c>
      <c r="AA1707" s="111"/>
      <c r="AB1707" s="102" t="s">
        <v>34</v>
      </c>
      <c r="AC1707" s="112"/>
      <c r="AD1707" s="113"/>
      <c r="AE1707" s="94">
        <v>592.416089549261</v>
      </c>
      <c r="AF1707" s="94">
        <v>424.968323675071</v>
      </c>
      <c r="AG1707" s="134"/>
    </row>
    <row r="1708" spans="1:33" s="44" customFormat="1" customHeight="0">
      <c r="A1708" s="60"/>
      <c r="B1708" s="61" t="s">
        <v>837</v>
      </c>
      <c r="C1708" s="62"/>
      <c r="D1708" s="63"/>
      <c r="E1708" s="63"/>
      <c r="F1708" s="63"/>
      <c r="G1708" s="63"/>
      <c r="H1708" s="63"/>
      <c r="I1708" s="63"/>
      <c r="J1708" s="94">
        <f t="normal">IF(AE1708="-","-",(AE1708/AG1706)*$AI$1)</f>
        <v>678.972303902751</v>
      </c>
      <c r="K1708" s="94"/>
      <c r="L1708" s="61"/>
      <c r="M1708" s="94"/>
      <c r="N1708" s="94">
        <f t="normal">IF(AF1708="-","-",(AF1708/AG1706)*$AI$1)</f>
        <v>496.326266105303</v>
      </c>
      <c r="O1708" s="94"/>
      <c r="P1708" s="61"/>
      <c r="Q1708" s="94"/>
      <c r="R1708" s="61"/>
      <c r="S1708" s="101">
        <v>99.91</v>
      </c>
      <c r="T1708" s="102"/>
      <c r="U1708" s="101"/>
      <c r="V1708" s="101">
        <v>99.9</v>
      </c>
      <c r="W1708" s="102"/>
      <c r="X1708" s="101"/>
      <c r="Y1708" s="101">
        <v>0.01</v>
      </c>
      <c r="Z1708" s="94" t="s">
        <v>34</v>
      </c>
      <c r="AA1708" s="111"/>
      <c r="AB1708" s="102" t="s">
        <v>34</v>
      </c>
      <c r="AC1708" s="112"/>
      <c r="AD1708" s="113"/>
      <c r="AE1708" s="94">
        <v>628.678059169214</v>
      </c>
      <c r="AF1708" s="94">
        <v>459.56135750491</v>
      </c>
      <c r="AG1708" s="134"/>
    </row>
    <row r="1709" spans="1:33" ht="15" customHeight="1">
      <c r="A1709" s="85">
        <v>42296</v>
      </c>
      <c r="B1709" s="74">
        <v>493</v>
      </c>
      <c r="C1709" s="86" t="s">
        <v>838</v>
      </c>
      <c r="D1709" s="87" t="s">
        <v>41</v>
      </c>
      <c r="E1709" s="87" t="s">
        <v>839</v>
      </c>
      <c r="F1709" s="9" t="s">
        <v>356</v>
      </c>
      <c r="G1709" s="87" t="s">
        <v>57</v>
      </c>
      <c r="H1709" s="87" t="s">
        <v>840</v>
      </c>
      <c r="I1709" s="87" t="s">
        <v>841</v>
      </c>
      <c r="J1709" s="98">
        <f t="normal">IF(AE1709="-","-",(AE1709/AG1709)*$AI$1)</f>
        <v>5768.7648928294</v>
      </c>
      <c r="K1709" s="98">
        <f t="normal">MAX(J1709:J1711)</f>
        <v>6202.62237017022</v>
      </c>
      <c r="L1709" s="74">
        <f t="normal">IF(A1709=0,"",(K1709-K1710)/K1710)</f>
        <v>0.0824745623437158</v>
      </c>
      <c r="M1709" s="98">
        <f t="normal">IF(J1709="-","-",AVERAGE(J1709:J1711))</f>
        <v>5900.47570166322</v>
      </c>
      <c r="N1709" s="98">
        <f t="normal">IF(AF1709="-","-",(AF1709/AG1709)*$AI$1)</f>
        <v>4763.48319560446</v>
      </c>
      <c r="O1709" s="98">
        <f t="normal">MAX(N1709:N1711)</f>
        <v>5286.21988289895</v>
      </c>
      <c r="P1709" s="74">
        <f t="normal">IF(A1709=0,"",(O1709-O1710)/O1710)</f>
        <v>0.111085612340402</v>
      </c>
      <c r="Q1709" s="98">
        <f t="normal">IF(N1709="-","-",AVERAGE(N1709:N1711))</f>
        <v>4935.80338574206</v>
      </c>
      <c r="R1709" s="74">
        <f t="normal">IF(Q1709="-","-",Q1709/M1709)</f>
        <v>0.836509399462616</v>
      </c>
      <c r="S1709" s="105" t="s">
        <v>34</v>
      </c>
      <c r="T1709" s="106">
        <f t="normal">AVERAGE(S1709:S1711)*10</f>
        <v>6.0041327003382</v>
      </c>
      <c r="U1709" s="105">
        <f t="normal">((LARGE(S1709:S1711,1))-(SMALL(S1709:S1711,1)))/(((LARGE(S1709:S1711,1))+(SMALL(S1709:S1711,1)))/2)*100</f>
        <v>4.35511877935626</v>
      </c>
      <c r="V1709" s="105" t="s">
        <v>34</v>
      </c>
      <c r="W1709" s="106">
        <f t="normal">AVERAGE(V1709:V1711)*10</f>
        <v>733.619328957375</v>
      </c>
      <c r="X1709" s="105">
        <f t="normal">((LARGE(V1709:V1711,1))-(SMALL(V1709:V1711,1)))/(((LARGE(V1709:V1711,1))+(SMALL(V1709:V1711,1)))/2)*100</f>
        <v>3.28685992356235</v>
      </c>
      <c r="Y1709" s="105" t="s">
        <v>34</v>
      </c>
      <c r="Z1709" s="98" t="s">
        <v>34</v>
      </c>
      <c r="AA1709" s="123" t="str">
        <f t="normal">IF(Z1709="-","-",AVERAGE(Z1709:Z1711))</f>
        <v>-</v>
      </c>
      <c r="AB1709" s="106">
        <v>4.835</v>
      </c>
      <c r="AC1709" s="124">
        <f t="shared" ref="AC1709" si="617">IF(AB1709="-","-",AVERAGE(AB1709:AB1711))</f>
        <v>4.826</v>
      </c>
      <c r="AE1709" s="114">
        <v>5341.44897484204</v>
      </c>
      <c r="AF1709" s="114">
        <v>4410.63258852265</v>
      </c>
      <c r="AG1709" s="139">
        <v>1</v>
      </c>
    </row>
    <row r="1710" spans="1:33">
      <c r="A1710" s="88"/>
      <c r="B1710" s="74">
        <v>493</v>
      </c>
      <c r="C1710" s="89"/>
      <c r="D1710" s="15"/>
      <c r="E1710" s="15"/>
      <c r="F1710" s="15"/>
      <c r="G1710" s="15"/>
      <c r="H1710" s="15"/>
      <c r="I1710" s="15"/>
      <c r="J1710" s="98">
        <f t="normal">IF(AE1710="-","-",(AE1710/AG1709)*$AI$1)</f>
        <v>5730.03984199004</v>
      </c>
      <c r="K1710" s="98">
        <f t="normal">MIN(J1709:J1711)</f>
        <v>5730.03984199004</v>
      </c>
      <c r="L1710" s="74"/>
      <c r="M1710" s="98"/>
      <c r="N1710" s="98">
        <f t="normal">IF(AF1710="-","-",(AF1710/AG1709)*$AI$1)</f>
        <v>4757.70707872277</v>
      </c>
      <c r="O1710" s="98">
        <f t="normal">MIN(N1709:N1711)</f>
        <v>4757.70707872277</v>
      </c>
      <c r="P1710" s="74"/>
      <c r="Q1710" s="98"/>
      <c r="R1710" s="74"/>
      <c r="S1710" s="105">
        <v>0.587338914495325</v>
      </c>
      <c r="T1710" s="106"/>
      <c r="U1710" s="105"/>
      <c r="V1710" s="105">
        <f t="normal">100-Y1710</f>
        <v>74.5675848814878</v>
      </c>
      <c r="W1710" s="106"/>
      <c r="X1710" s="105"/>
      <c r="Y1710" s="105">
        <v>25.4324151185122</v>
      </c>
      <c r="Z1710" s="98" t="s">
        <v>34</v>
      </c>
      <c r="AA1710" s="125"/>
      <c r="AB1710" s="106">
        <v>4.817</v>
      </c>
      <c r="AC1710" s="126"/>
      <c r="AE1710" s="114">
        <v>5305.59244628707</v>
      </c>
      <c r="AF1710" s="114">
        <v>4405.28433215071</v>
      </c>
      <c r="AG1710" s="140"/>
    </row>
    <row r="1711" spans="1:33">
      <c r="A1711" s="90"/>
      <c r="B1711" s="74">
        <v>493</v>
      </c>
      <c r="C1711" s="91"/>
      <c r="D1711" s="18"/>
      <c r="E1711" s="18"/>
      <c r="F1711" s="15"/>
      <c r="G1711" s="18"/>
      <c r="H1711" s="18"/>
      <c r="I1711" s="18"/>
      <c r="J1711" s="98">
        <f t="normal">IF(AE1711="-","-",(AE1711/AG1709)*$AI$1)</f>
        <v>6202.62237017022</v>
      </c>
      <c r="K1711" s="98"/>
      <c r="L1711" s="74"/>
      <c r="M1711" s="98"/>
      <c r="N1711" s="98">
        <f t="normal">IF(AF1711="-","-",(AF1711/AG1709)*$AI$1)</f>
        <v>5286.21988289895</v>
      </c>
      <c r="O1711" s="98"/>
      <c r="P1711" s="74"/>
      <c r="Q1711" s="98"/>
      <c r="R1711" s="74"/>
      <c r="S1711" s="105">
        <v>0.613487625572315</v>
      </c>
      <c r="T1711" s="106"/>
      <c r="U1711" s="105"/>
      <c r="V1711" s="105">
        <f t="normal">100-Y1711</f>
        <v>72.1562809099871</v>
      </c>
      <c r="W1711" s="106"/>
      <c r="X1711" s="105"/>
      <c r="Y1711" s="105">
        <v>27.8437190900129</v>
      </c>
      <c r="Z1711" s="98" t="s">
        <v>34</v>
      </c>
      <c r="AA1711" s="127"/>
      <c r="AB1711" s="106">
        <v>4.826</v>
      </c>
      <c r="AC1711" s="128"/>
      <c r="AE1711" s="114">
        <v>5743.16886126872</v>
      </c>
      <c r="AF1711" s="114">
        <v>4894.64803972125</v>
      </c>
      <c r="AG1711" s="141"/>
    </row>
    <row r="1712" spans="1:33" ht="15" customHeight="1">
      <c r="A1712" s="85">
        <v>42296</v>
      </c>
      <c r="B1712" s="74">
        <v>494</v>
      </c>
      <c r="C1712" s="86" t="s">
        <v>838</v>
      </c>
      <c r="D1712" s="87" t="s">
        <v>41</v>
      </c>
      <c r="E1712" s="87" t="s">
        <v>839</v>
      </c>
      <c r="F1712" s="9" t="s">
        <v>356</v>
      </c>
      <c r="G1712" s="87" t="s">
        <v>842</v>
      </c>
      <c r="H1712" s="87" t="s">
        <v>843</v>
      </c>
      <c r="I1712" s="87" t="s">
        <v>841</v>
      </c>
      <c r="J1712" s="98">
        <f t="normal">IF(AE1712="-","-",(AE1712/AG1712)*$AI$1)</f>
        <v>6438.87789456437</v>
      </c>
      <c r="K1712" s="98">
        <f t="normal">MAX(J1712:J1714)</f>
        <v>6794.00932357852</v>
      </c>
      <c r="L1712" s="74">
        <f t="normal">IF(A1712=0,"",(K1712-K1713)/K1713)</f>
        <v>0.055154241908197</v>
      </c>
      <c r="M1712" s="98">
        <f t="normal">IF(J1712="-","-",AVERAGE(J1712:J1714))</f>
        <v>6628.40947467617</v>
      </c>
      <c r="N1712" s="98">
        <f t="normal">IF(AF1712="-","-",(AF1712/AG1712)*$AI$1)</f>
        <v>5587.07135679996</v>
      </c>
      <c r="O1712" s="98">
        <f t="normal">MAX(N1712:N1714)</f>
        <v>5910.34112590522</v>
      </c>
      <c r="P1712" s="74">
        <f t="normal">IF(A1712=0,"",(O1712-O1713)/O1713)</f>
        <v>0.0578603258237992</v>
      </c>
      <c r="Q1712" s="98">
        <f t="normal">IF(N1712="-","-",AVERAGE(N1712:N1714))</f>
        <v>5778.82948042438</v>
      </c>
      <c r="R1712" s="74">
        <f t="normal">IF(Q1712="-","-",Q1712/M1712)</f>
        <v>0.871827472714591</v>
      </c>
      <c r="S1712" s="105">
        <v>0.610745950118632</v>
      </c>
      <c r="T1712" s="106">
        <f t="normal">AVERAGE(S1712:S1714)*10</f>
        <v>6.15161091261014</v>
      </c>
      <c r="U1712" s="105">
        <f t="normal">((LARGE(S1712:S1714,1))-(SMALL(S1712:S1714,1)))/(((LARGE(S1712:S1714,1))+(SMALL(S1712:S1714,1)))/2)*100</f>
        <v>7.06338728049968</v>
      </c>
      <c r="V1712" s="105">
        <f t="normal">100-Y1712</f>
        <v>55.8240396530355</v>
      </c>
      <c r="W1712" s="106">
        <f t="normal">AVERAGE(V1712:V1714)*10</f>
        <v>561.346730858334</v>
      </c>
      <c r="X1712" s="105">
        <v>7.02210360982123</v>
      </c>
      <c r="Y1712" s="105">
        <v>44.1759603469645</v>
      </c>
      <c r="Z1712" s="98" t="s">
        <v>34</v>
      </c>
      <c r="AA1712" s="123" t="str">
        <f t="normal">IF(Z1712="-","-",AVERAGE(Z1712:Z1714))</f>
        <v>-</v>
      </c>
      <c r="AB1712" s="106">
        <v>5.585</v>
      </c>
      <c r="AC1712" s="124">
        <f t="shared" ref="AC1712" si="618">IF(AB1712="-","-",AVERAGE(AB1712:AB1714))</f>
        <v>5.586</v>
      </c>
      <c r="AE1712" s="114">
        <v>5961.92397644849</v>
      </c>
      <c r="AF1712" s="114">
        <v>5173.21421925922</v>
      </c>
      <c r="AG1712" s="139">
        <v>1</v>
      </c>
    </row>
    <row r="1713" spans="1:33">
      <c r="A1713" s="88"/>
      <c r="B1713" s="74">
        <v>494</v>
      </c>
      <c r="C1713" s="89"/>
      <c r="D1713" s="15"/>
      <c r="E1713" s="15"/>
      <c r="F1713" s="15"/>
      <c r="G1713" s="15"/>
      <c r="H1713" s="15"/>
      <c r="I1713" s="15"/>
      <c r="J1713" s="98">
        <f t="normal">IF(AE1713="-","-",(AE1713/AG1712)*$AI$1)</f>
        <v>6794.00932357852</v>
      </c>
      <c r="K1713" s="98">
        <f t="normal">MIN(J1712:J1714)</f>
        <v>6438.87789456437</v>
      </c>
      <c r="L1713" s="74"/>
      <c r="M1713" s="98"/>
      <c r="N1713" s="98">
        <f t="normal">IF(AF1713="-","-",(AF1713/AG1712)*$AI$1)</f>
        <v>5910.34112590522</v>
      </c>
      <c r="O1713" s="98">
        <f t="normal">MIN(N1712:N1714)</f>
        <v>5587.07135679996</v>
      </c>
      <c r="P1713" s="74"/>
      <c r="Q1713" s="98"/>
      <c r="R1713" s="74"/>
      <c r="S1713" s="105">
        <v>0.595565092065381</v>
      </c>
      <c r="T1713" s="106"/>
      <c r="U1713" s="105"/>
      <c r="V1713" s="105">
        <f t="normal">100-Y1713</f>
        <v>54.3136190992971</v>
      </c>
      <c r="W1713" s="106"/>
      <c r="X1713" s="105"/>
      <c r="Y1713" s="105">
        <v>45.6863809007029</v>
      </c>
      <c r="Z1713" s="98" t="s">
        <v>34</v>
      </c>
      <c r="AA1713" s="125"/>
      <c r="AB1713" s="106">
        <v>5.583</v>
      </c>
      <c r="AC1713" s="126"/>
      <c r="AE1713" s="114">
        <v>6290.74937368381</v>
      </c>
      <c r="AF1713" s="114">
        <v>5472.53807954187</v>
      </c>
      <c r="AG1713" s="140"/>
    </row>
    <row r="1714" spans="1:33">
      <c r="A1714" s="90"/>
      <c r="B1714" s="74">
        <v>494</v>
      </c>
      <c r="C1714" s="91"/>
      <c r="D1714" s="18"/>
      <c r="E1714" s="18"/>
      <c r="F1714" s="18"/>
      <c r="G1714" s="18"/>
      <c r="H1714" s="18"/>
      <c r="I1714" s="18"/>
      <c r="J1714" s="98">
        <f t="normal">IF(AE1714="-","-",(AE1714/AG1712)*$AI$1)</f>
        <v>6652.34120588562</v>
      </c>
      <c r="K1714" s="98"/>
      <c r="L1714" s="74"/>
      <c r="M1714" s="98"/>
      <c r="N1714" s="98">
        <f t="normal">IF(AF1714="-","-",(AF1714/AG1712)*$AI$1)</f>
        <v>5839.07595856795</v>
      </c>
      <c r="O1714" s="98"/>
      <c r="P1714" s="74"/>
      <c r="Q1714" s="98"/>
      <c r="R1714" s="74"/>
      <c r="S1714" s="105">
        <v>0.639172231599028</v>
      </c>
      <c r="T1714" s="106"/>
      <c r="U1714" s="105"/>
      <c r="V1714" s="105">
        <f t="normal">100-Y1714</f>
        <v>58.2663605051677</v>
      </c>
      <c r="W1714" s="106"/>
      <c r="X1714" s="105"/>
      <c r="Y1714" s="105">
        <v>41.7336394948323</v>
      </c>
      <c r="Z1714" s="98" t="s">
        <v>34</v>
      </c>
      <c r="AA1714" s="127"/>
      <c r="AB1714" s="106">
        <v>5.59</v>
      </c>
      <c r="AC1714" s="128"/>
      <c r="AE1714" s="114">
        <v>6159.57519063483</v>
      </c>
      <c r="AF1714" s="114">
        <v>5406.55181348884</v>
      </c>
      <c r="AG1714" s="141"/>
    </row>
    <row r="1715" spans="1:33">
      <c r="A1715" s="79">
        <v>42296</v>
      </c>
      <c r="B1715" s="71" t="s">
        <v>844</v>
      </c>
      <c r="C1715" s="80" t="s">
        <v>29</v>
      </c>
      <c r="D1715" s="12" t="s">
        <v>335</v>
      </c>
      <c r="E1715" s="12" t="s">
        <v>266</v>
      </c>
      <c r="F1715" s="12" t="s">
        <v>766</v>
      </c>
      <c r="G1715" s="12" t="s">
        <v>767</v>
      </c>
      <c r="H1715" s="12" t="s">
        <v>34</v>
      </c>
      <c r="I1715" s="12" t="s">
        <v>34</v>
      </c>
      <c r="J1715" s="97">
        <f t="normal">IF(AE1715="-","-",(AE1715/AG1715)*$AI$1)</f>
        <v>1169.09519331653</v>
      </c>
      <c r="K1715" s="97">
        <f t="normal">MAX(J1715:J1717)</f>
        <v>1206.57473257154</v>
      </c>
      <c r="L1715" s="71">
        <f t="normal">IF(A1715=0,"",(K1715-K1716)/K1716)</f>
        <v>0.0320585863916559</v>
      </c>
      <c r="M1715" s="97">
        <f t="normal">IF(J1715="-","-",AVERAGE(J1715:J1717))</f>
        <v>1193.94133282714</v>
      </c>
      <c r="N1715" s="97">
        <f t="normal">IF(AF1715="-","-",(AF1715/AG1715)*$AI$1)</f>
        <v>996.50446163306</v>
      </c>
      <c r="O1715" s="97">
        <f t="normal">MAX(N1715:N1717)</f>
        <v>1056.08998231421</v>
      </c>
      <c r="P1715" s="71">
        <f t="normal">IF(A1715=0,"",(O1715-O1716)/O1716)</f>
        <v>0.0597945347715737</v>
      </c>
      <c r="Q1715" s="97">
        <f t="normal">IF(N1715="-","-",AVERAGE(N1715:N1717))</f>
        <v>1024.00464775775</v>
      </c>
      <c r="R1715" s="71">
        <f t="normal">IF(Q1715="-","-",Q1715/M1715)</f>
        <v>0.857667474609496</v>
      </c>
      <c r="S1715" s="103">
        <v>99.95</v>
      </c>
      <c r="T1715" s="104">
        <f t="normal">AVERAGE(S1715:S1717)*10</f>
        <v>999.5</v>
      </c>
      <c r="U1715" s="103">
        <f t="normal">((LARGE(S1715:S1717,1))-(SMALL(S1715:S1717,1)))/(((LARGE(S1715:S1717,1))+(SMALL(S1715:S1717,1)))/2)*100</f>
        <v>0</v>
      </c>
      <c r="V1715" s="103">
        <v>99.99</v>
      </c>
      <c r="W1715" s="104">
        <f t="normal">AVERAGE(V1715:V1717)*10</f>
        <v>999.9</v>
      </c>
      <c r="X1715" s="103">
        <f t="normal">((LARGE(V1715:V1717,1))-(SMALL(V1715:V1717,1)))/(((LARGE(V1715:V1717,1))+(SMALL(V1715:V1717,1)))/2)*100</f>
        <v>0</v>
      </c>
      <c r="Y1715" s="103">
        <f t="normal">100-V1715</f>
        <v>0.0100000000000051</v>
      </c>
      <c r="Z1715" s="97" t="s">
        <v>34</v>
      </c>
      <c r="AA1715" s="25" t="str">
        <f t="normal">IF(Z1715="-","-",AVERAGE(Z1715:Z1717))</f>
        <v>-</v>
      </c>
      <c r="AB1715" s="104" t="s">
        <v>34</v>
      </c>
      <c r="AC1715" s="26" t="str">
        <f t="shared" ref="AC1715" si="619">IF(AB1715="-","-",AVERAGE(AB1715:AB1717))</f>
        <v>-</v>
      </c>
      <c r="AE1715" s="114">
        <v>1082.49554936716</v>
      </c>
      <c r="AF1715" s="114">
        <v>922.689316326907</v>
      </c>
      <c r="AG1715" s="139">
        <v>1</v>
      </c>
    </row>
    <row r="1716" spans="1:33">
      <c r="A1716" s="81"/>
      <c r="B1716" s="71" t="s">
        <v>844</v>
      </c>
      <c r="C1716" s="82"/>
      <c r="D1716" s="14"/>
      <c r="E1716" s="14"/>
      <c r="F1716" s="14"/>
      <c r="G1716" s="14"/>
      <c r="H1716" s="14"/>
      <c r="I1716" s="14"/>
      <c r="J1716" s="97">
        <f t="normal">IF(AE1716="-","-",(AE1716/AG1715)*$AI$1)</f>
        <v>1206.15407259335</v>
      </c>
      <c r="K1716" s="97">
        <f t="normal">MIN(J1715:J1717)</f>
        <v>1169.09519331653</v>
      </c>
      <c r="L1716" s="71"/>
      <c r="M1716" s="97"/>
      <c r="N1716" s="97">
        <f t="normal">IF(AF1716="-","-",(AF1716/AG1715)*$AI$1)</f>
        <v>1056.08998231421</v>
      </c>
      <c r="O1716" s="97">
        <f t="normal">MIN(N1715:N1717)</f>
        <v>996.50446163306</v>
      </c>
      <c r="P1716" s="71"/>
      <c r="Q1716" s="97"/>
      <c r="R1716" s="71"/>
      <c r="S1716" s="103">
        <v>99.95</v>
      </c>
      <c r="T1716" s="104"/>
      <c r="U1716" s="103"/>
      <c r="V1716" s="103">
        <v>99.99</v>
      </c>
      <c r="W1716" s="104"/>
      <c r="X1716" s="103"/>
      <c r="Y1716" s="103">
        <f t="normal">100-V1716</f>
        <v>0.0100000000000051</v>
      </c>
      <c r="Z1716" s="97" t="s">
        <v>34</v>
      </c>
      <c r="AA1716" s="27"/>
      <c r="AB1716" s="104" t="s">
        <v>34</v>
      </c>
      <c r="AC1716" s="28"/>
      <c r="AE1716" s="114">
        <v>1116.80932647532</v>
      </c>
      <c r="AF1716" s="114">
        <v>977.861094735376</v>
      </c>
      <c r="AG1716" s="140"/>
    </row>
    <row r="1717" spans="1:33">
      <c r="A1717" s="83"/>
      <c r="B1717" s="71" t="s">
        <v>845</v>
      </c>
      <c r="C1717" s="84"/>
      <c r="D1717" s="17"/>
      <c r="E1717" s="17"/>
      <c r="F1717" s="17"/>
      <c r="G1717" s="17"/>
      <c r="H1717" s="17"/>
      <c r="I1717" s="17"/>
      <c r="J1717" s="97">
        <f t="normal">IF(AE1717="-","-",(AE1717/AG1715)*$AI$1)</f>
        <v>1206.57473257154</v>
      </c>
      <c r="K1717" s="97"/>
      <c r="L1717" s="71"/>
      <c r="M1717" s="97"/>
      <c r="N1717" s="97">
        <f t="normal">IF(AF1717="-","-",(AF1717/AG1715)*$AI$1)</f>
        <v>1019.41949932598</v>
      </c>
      <c r="O1717" s="97"/>
      <c r="P1717" s="71"/>
      <c r="Q1717" s="97"/>
      <c r="R1717" s="71"/>
      <c r="S1717" s="103">
        <v>99.95</v>
      </c>
      <c r="T1717" s="104"/>
      <c r="U1717" s="103"/>
      <c r="V1717" s="103">
        <v>99.99</v>
      </c>
      <c r="W1717" s="104"/>
      <c r="X1717" s="103"/>
      <c r="Y1717" s="103">
        <f t="normal">100-V1717</f>
        <v>0.0100000000000051</v>
      </c>
      <c r="Z1717" s="97" t="s">
        <v>34</v>
      </c>
      <c r="AA1717" s="29"/>
      <c r="AB1717" s="104" t="s">
        <v>34</v>
      </c>
      <c r="AC1717" s="30"/>
      <c r="AE1717" s="114">
        <v>1117.19882645513</v>
      </c>
      <c r="AF1717" s="114">
        <v>943.906943820351</v>
      </c>
      <c r="AG1717" s="141"/>
    </row>
    <row r="1718" spans="1:33">
      <c r="A1718" s="85">
        <v>42296</v>
      </c>
      <c r="B1718" s="74" t="s">
        <v>846</v>
      </c>
      <c r="C1718" s="86" t="s">
        <v>29</v>
      </c>
      <c r="D1718" s="87" t="s">
        <v>30</v>
      </c>
      <c r="E1718" s="87" t="s">
        <v>31</v>
      </c>
      <c r="F1718" s="87" t="s">
        <v>37</v>
      </c>
      <c r="G1718" s="87" t="s">
        <v>847</v>
      </c>
      <c r="H1718" s="87" t="s">
        <v>34</v>
      </c>
      <c r="I1718" s="149">
        <v>0.0025</v>
      </c>
      <c r="J1718" s="98">
        <f t="normal">IF(AE1718="-","-",(AE1718/AG1718)*$AI$1)</f>
        <v>0</v>
      </c>
      <c r="K1718" s="98">
        <f t="normal">MAX(J1718:J1720)</f>
        <v>7.49514654130694</v>
      </c>
      <c r="L1718" s="74" t="e">
        <v>#DIV/0!</v>
      </c>
      <c r="M1718" s="98">
        <f t="normal">IF(J1718="-","-",AVERAGE(J1718:J1720))</f>
        <v>2.49838218043565</v>
      </c>
      <c r="N1718" s="98">
        <f t="normal">IF(AF1718="-","-",(AF1718/AG1718)*$AI$1)</f>
        <v>0</v>
      </c>
      <c r="O1718" s="98">
        <f t="normal">MAX(N1718:N1720)</f>
        <v>9.78319237516415</v>
      </c>
      <c r="P1718" s="74" t="e">
        <v>#DIV/0!</v>
      </c>
      <c r="Q1718" s="98">
        <f t="normal">IF(N1718="-","-",AVERAGE(N1718:N1720))</f>
        <v>4.59224911911078</v>
      </c>
      <c r="R1718" s="74">
        <f t="normal">IF(Q1718="-","-",Q1718/M1718)</f>
        <v>1.83808912626411</v>
      </c>
      <c r="S1718" s="105" t="s">
        <v>34</v>
      </c>
      <c r="T1718" s="106" t="e">
        <v>#DIV/0!</v>
      </c>
      <c r="U1718" s="105" t="e">
        <v>#NUM!</v>
      </c>
      <c r="V1718" s="105" t="s">
        <v>34</v>
      </c>
      <c r="W1718" s="106" t="e">
        <v>#DIV/0!</v>
      </c>
      <c r="X1718" s="105" t="e">
        <v>#NUM!</v>
      </c>
      <c r="Y1718" s="105" t="s">
        <v>34</v>
      </c>
      <c r="Z1718" s="98" t="s">
        <v>34</v>
      </c>
      <c r="AA1718" s="123" t="str">
        <f t="normal">IF(Z1718="-","-",AVERAGE(Z1718:Z1720))</f>
        <v>-</v>
      </c>
      <c r="AB1718" s="106" t="s">
        <v>34</v>
      </c>
      <c r="AC1718" s="124" t="str">
        <f t="shared" ref="AC1718" si="620">IF(AB1718="-","-",AVERAGE(AB1718:AB1720))</f>
        <v>-</v>
      </c>
      <c r="AE1718" s="114">
        <v>0</v>
      </c>
      <c r="AF1718" s="114">
        <v>0</v>
      </c>
      <c r="AG1718" s="139">
        <v>1</v>
      </c>
    </row>
    <row r="1719" spans="1:33">
      <c r="A1719" s="88"/>
      <c r="B1719" s="74" t="s">
        <v>846</v>
      </c>
      <c r="C1719" s="89"/>
      <c r="D1719" s="15"/>
      <c r="E1719" s="15"/>
      <c r="F1719" s="15"/>
      <c r="G1719" s="15"/>
      <c r="H1719" s="15"/>
      <c r="I1719" s="15"/>
      <c r="J1719" s="98">
        <f t="normal">IF(AE1719="-","-",(AE1719/AG1718)*$AI$1)</f>
        <v>0</v>
      </c>
      <c r="K1719" s="98">
        <f t="normal">MIN(J1718:J1720)</f>
        <v>0</v>
      </c>
      <c r="L1719" s="74"/>
      <c r="M1719" s="98"/>
      <c r="N1719" s="98">
        <f t="normal">IF(AF1719="-","-",(AF1719/AG1718)*$AI$1)</f>
        <v>3.99355498216818</v>
      </c>
      <c r="O1719" s="98">
        <f t="normal">MIN(N1718:N1720)</f>
        <v>0</v>
      </c>
      <c r="P1719" s="74"/>
      <c r="Q1719" s="98"/>
      <c r="R1719" s="74"/>
      <c r="S1719" s="105" t="s">
        <v>34</v>
      </c>
      <c r="T1719" s="106"/>
      <c r="U1719" s="105"/>
      <c r="V1719" s="105" t="s">
        <v>34</v>
      </c>
      <c r="W1719" s="106"/>
      <c r="X1719" s="105"/>
      <c r="Y1719" s="105" t="s">
        <v>34</v>
      </c>
      <c r="Z1719" s="98" t="s">
        <v>34</v>
      </c>
      <c r="AA1719" s="125"/>
      <c r="AB1719" s="106" t="s">
        <v>34</v>
      </c>
      <c r="AC1719" s="126"/>
      <c r="AE1719" s="114">
        <v>0</v>
      </c>
      <c r="AF1719" s="114">
        <v>3.69773609460017</v>
      </c>
      <c r="AG1719" s="140"/>
    </row>
    <row r="1720" spans="1:33">
      <c r="A1720" s="90"/>
      <c r="B1720" s="74" t="s">
        <v>846</v>
      </c>
      <c r="C1720" s="91"/>
      <c r="D1720" s="18"/>
      <c r="E1720" s="18"/>
      <c r="F1720" s="18"/>
      <c r="G1720" s="18"/>
      <c r="H1720" s="18"/>
      <c r="I1720" s="18"/>
      <c r="J1720" s="98">
        <f t="normal">IF(AE1720="-","-",(AE1720/AG1718)*$AI$1)</f>
        <v>7.49514654130694</v>
      </c>
      <c r="K1720" s="98"/>
      <c r="L1720" s="74"/>
      <c r="M1720" s="98"/>
      <c r="N1720" s="98">
        <f t="normal">IF(AF1720="-","-",(AF1720/AG1718)*$AI$1)</f>
        <v>9.78319237516415</v>
      </c>
      <c r="O1720" s="98"/>
      <c r="P1720" s="74"/>
      <c r="Q1720" s="98"/>
      <c r="R1720" s="74"/>
      <c r="S1720" s="105" t="s">
        <v>34</v>
      </c>
      <c r="T1720" s="106"/>
      <c r="U1720" s="105"/>
      <c r="V1720" s="105" t="s">
        <v>34</v>
      </c>
      <c r="W1720" s="106"/>
      <c r="X1720" s="105"/>
      <c r="Y1720" s="105" t="s">
        <v>34</v>
      </c>
      <c r="Z1720" s="98" t="s">
        <v>34</v>
      </c>
      <c r="AA1720" s="127"/>
      <c r="AB1720" s="106" t="s">
        <v>34</v>
      </c>
      <c r="AC1720" s="128"/>
      <c r="AE1720" s="114">
        <v>6.93995050121013</v>
      </c>
      <c r="AF1720" s="114">
        <v>9.05851145848532</v>
      </c>
      <c r="AG1720" s="141"/>
    </row>
    <row r="1721" spans="1:33">
      <c r="A1721" s="85">
        <v>42296</v>
      </c>
      <c r="B1721" s="74" t="s">
        <v>848</v>
      </c>
      <c r="C1721" s="86" t="s">
        <v>29</v>
      </c>
      <c r="D1721" s="87" t="s">
        <v>30</v>
      </c>
      <c r="E1721" s="87" t="s">
        <v>31</v>
      </c>
      <c r="F1721" s="87" t="s">
        <v>37</v>
      </c>
      <c r="G1721" s="87" t="s">
        <v>847</v>
      </c>
      <c r="H1721" s="87" t="s">
        <v>34</v>
      </c>
      <c r="I1721" s="149">
        <v>0.0025</v>
      </c>
      <c r="J1721" s="98">
        <f t="normal">IF(AE1721="-","-",(AE1721/AG1721)*$AI$1)</f>
        <v>0</v>
      </c>
      <c r="K1721" s="98">
        <f t="normal">MAX(J1721:J1723)</f>
        <v>11.7821819706539</v>
      </c>
      <c r="L1721" s="74" t="e">
        <v>#DIV/0!</v>
      </c>
      <c r="M1721" s="98">
        <f t="normal">IF(J1721="-","-",AVERAGE(J1721:J1723))</f>
        <v>3.92739399021798</v>
      </c>
      <c r="N1721" s="98">
        <f t="normal">IF(AF1721="-","-",(AF1721/AG1721)*$AI$1)</f>
        <v>2.37377033219261</v>
      </c>
      <c r="O1721" s="98">
        <f t="normal">MAX(N1721:N1723)</f>
        <v>12.537502177112</v>
      </c>
      <c r="P1721" s="74" t="e">
        <v>#DIV/0!</v>
      </c>
      <c r="Q1721" s="98">
        <f t="normal">IF(N1721="-","-",AVERAGE(N1721:N1723))</f>
        <v>4.97042416976819</v>
      </c>
      <c r="R1721" s="74">
        <f t="normal">IF(Q1721="-","-",Q1721/M1721)</f>
        <v>1.26557818801681</v>
      </c>
      <c r="S1721" s="105" t="s">
        <v>34</v>
      </c>
      <c r="T1721" s="106" t="e">
        <v>#DIV/0!</v>
      </c>
      <c r="U1721" s="105" t="e">
        <v>#NUM!</v>
      </c>
      <c r="V1721" s="105" t="s">
        <v>34</v>
      </c>
      <c r="W1721" s="106" t="e">
        <v>#DIV/0!</v>
      </c>
      <c r="X1721" s="105" t="e">
        <v>#NUM!</v>
      </c>
      <c r="Y1721" s="105" t="s">
        <v>34</v>
      </c>
      <c r="Z1721" s="98" t="s">
        <v>34</v>
      </c>
      <c r="AA1721" s="123" t="str">
        <f t="normal">IF(Z1721="-","-",AVERAGE(Z1721:Z1723))</f>
        <v>-</v>
      </c>
      <c r="AB1721" s="106" t="s">
        <v>34</v>
      </c>
      <c r="AC1721" s="124" t="str">
        <f t="shared" ref="AC1721" si="621">IF(AB1721="-","-",AVERAGE(AB1721:AB1723))</f>
        <v>-</v>
      </c>
      <c r="AE1721" s="114">
        <v>0</v>
      </c>
      <c r="AF1721" s="114">
        <v>2.19793549277094</v>
      </c>
      <c r="AG1721" s="139">
        <v>1</v>
      </c>
    </row>
    <row r="1722" spans="1:33">
      <c r="A1722" s="88"/>
      <c r="B1722" s="74" t="s">
        <v>848</v>
      </c>
      <c r="C1722" s="89"/>
      <c r="D1722" s="15"/>
      <c r="E1722" s="15"/>
      <c r="F1722" s="15"/>
      <c r="G1722" s="15"/>
      <c r="H1722" s="15"/>
      <c r="I1722" s="15"/>
      <c r="J1722" s="98">
        <f t="normal">IF(AE1722="-","-",(AE1722/AG1721)*$AI$1)</f>
        <v>11.7821819706539</v>
      </c>
      <c r="K1722" s="98">
        <f t="normal">MIN(J1721:J1723)</f>
        <v>0</v>
      </c>
      <c r="L1722" s="74"/>
      <c r="M1722" s="98"/>
      <c r="N1722" s="98">
        <f t="normal">IF(AF1722="-","-",(AF1722/AG1721)*$AI$1)</f>
        <v>12.537502177112</v>
      </c>
      <c r="O1722" s="98">
        <f t="normal">MIN(N1721:N1723)</f>
        <v>0</v>
      </c>
      <c r="P1722" s="74"/>
      <c r="Q1722" s="98"/>
      <c r="R1722" s="74"/>
      <c r="S1722" s="105" t="s">
        <v>34</v>
      </c>
      <c r="T1722" s="106"/>
      <c r="U1722" s="105"/>
      <c r="V1722" s="105" t="s">
        <v>34</v>
      </c>
      <c r="W1722" s="106"/>
      <c r="X1722" s="105"/>
      <c r="Y1722" s="105" t="s">
        <v>34</v>
      </c>
      <c r="Z1722" s="98" t="s">
        <v>34</v>
      </c>
      <c r="AA1722" s="125"/>
      <c r="AB1722" s="106" t="s">
        <v>34</v>
      </c>
      <c r="AC1722" s="126"/>
      <c r="AE1722" s="114">
        <v>10.9094277506055</v>
      </c>
      <c r="AF1722" s="114">
        <v>11.6087983121407</v>
      </c>
      <c r="AG1722" s="140"/>
    </row>
    <row r="1723" spans="1:33">
      <c r="A1723" s="90"/>
      <c r="B1723" s="74" t="s">
        <v>848</v>
      </c>
      <c r="C1723" s="91"/>
      <c r="D1723" s="18"/>
      <c r="E1723" s="18"/>
      <c r="F1723" s="18"/>
      <c r="G1723" s="18"/>
      <c r="H1723" s="18"/>
      <c r="I1723" s="18"/>
      <c r="J1723" s="98">
        <f t="normal">IF(AE1723="-","-",(AE1723/AG1721)*$AI$1)</f>
        <v>0</v>
      </c>
      <c r="K1723" s="98"/>
      <c r="L1723" s="74"/>
      <c r="M1723" s="98"/>
      <c r="N1723" s="98">
        <f t="normal">IF(AF1723="-","-",(AF1723/AG1721)*$AI$1)</f>
        <v>0</v>
      </c>
      <c r="O1723" s="98"/>
      <c r="P1723" s="74"/>
      <c r="Q1723" s="98"/>
      <c r="R1723" s="74"/>
      <c r="S1723" s="105" t="s">
        <v>34</v>
      </c>
      <c r="T1723" s="106"/>
      <c r="U1723" s="105"/>
      <c r="V1723" s="105" t="s">
        <v>34</v>
      </c>
      <c r="W1723" s="106"/>
      <c r="X1723" s="105"/>
      <c r="Y1723" s="105" t="s">
        <v>34</v>
      </c>
      <c r="Z1723" s="98" t="s">
        <v>34</v>
      </c>
      <c r="AA1723" s="127"/>
      <c r="AB1723" s="106" t="s">
        <v>34</v>
      </c>
      <c r="AC1723" s="128"/>
      <c r="AE1723" s="114">
        <v>0</v>
      </c>
      <c r="AF1723" s="114">
        <v>0</v>
      </c>
      <c r="AG1723" s="141"/>
    </row>
    <row r="1724" spans="1:33">
      <c r="A1724" s="85">
        <v>42296</v>
      </c>
      <c r="B1724" s="74" t="s">
        <v>849</v>
      </c>
      <c r="C1724" s="86" t="s">
        <v>29</v>
      </c>
      <c r="D1724" s="87" t="s">
        <v>30</v>
      </c>
      <c r="E1724" s="87" t="s">
        <v>31</v>
      </c>
      <c r="F1724" s="87" t="s">
        <v>37</v>
      </c>
      <c r="G1724" s="87" t="s">
        <v>850</v>
      </c>
      <c r="H1724" s="87" t="s">
        <v>34</v>
      </c>
      <c r="I1724" s="149">
        <v>0.0025</v>
      </c>
      <c r="J1724" s="98">
        <f t="normal">IF(AE1724="-","-",(AE1724/AG1724)*$AI$1)</f>
        <v>0</v>
      </c>
      <c r="K1724" s="98">
        <f t="normal">MAX(J1724:J1726)</f>
        <v>9.17971728650409</v>
      </c>
      <c r="L1724" s="74" t="e">
        <v>#DIV/0!</v>
      </c>
      <c r="M1724" s="98">
        <f t="normal">IF(J1724="-","-",AVERAGE(J1724:J1726))</f>
        <v>3.05990576216803</v>
      </c>
      <c r="N1724" s="98">
        <f t="normal">IF(AF1724="-","-",(AF1724/AG1724)*$AI$1)</f>
        <v>3.51972859706779</v>
      </c>
      <c r="O1724" s="98">
        <f t="normal">MAX(N1724:N1726)</f>
        <v>7.87611778479139</v>
      </c>
      <c r="P1724" s="74" t="e">
        <v>#DIV/0!</v>
      </c>
      <c r="Q1724" s="98">
        <f t="normal">IF(N1724="-","-",AVERAGE(N1724:N1726))</f>
        <v>3.79861546061973</v>
      </c>
      <c r="R1724" s="74">
        <f t="normal">IF(Q1724="-","-",Q1724/M1724)</f>
        <v>1.24141583299229</v>
      </c>
      <c r="S1724" s="105" t="s">
        <v>34</v>
      </c>
      <c r="T1724" s="106" t="e">
        <v>#DIV/0!</v>
      </c>
      <c r="U1724" s="105" t="e">
        <v>#NUM!</v>
      </c>
      <c r="V1724" s="105" t="s">
        <v>34</v>
      </c>
      <c r="W1724" s="106" t="e">
        <v>#DIV/0!</v>
      </c>
      <c r="X1724" s="105" t="e">
        <v>#NUM!</v>
      </c>
      <c r="Y1724" s="105" t="s">
        <v>34</v>
      </c>
      <c r="Z1724" s="98" t="s">
        <v>34</v>
      </c>
      <c r="AA1724" s="123" t="str">
        <f t="normal">IF(Z1724="-","-",AVERAGE(Z1724:Z1726))</f>
        <v>-</v>
      </c>
      <c r="AB1724" s="106" t="s">
        <v>34</v>
      </c>
      <c r="AC1724" s="124" t="str">
        <f t="shared" ref="AC1724" si="622">IF(AB1724="-","-",AVERAGE(AB1724:AB1726))</f>
        <v>-</v>
      </c>
      <c r="AE1724" s="114">
        <v>0</v>
      </c>
      <c r="AF1724" s="114">
        <v>3.25900796024795</v>
      </c>
      <c r="AG1724" s="139">
        <v>1</v>
      </c>
    </row>
    <row r="1725" spans="1:33">
      <c r="A1725" s="88"/>
      <c r="B1725" s="74" t="s">
        <v>849</v>
      </c>
      <c r="C1725" s="89"/>
      <c r="D1725" s="15"/>
      <c r="E1725" s="15"/>
      <c r="F1725" s="15"/>
      <c r="G1725" s="15"/>
      <c r="H1725" s="15"/>
      <c r="I1725" s="15"/>
      <c r="J1725" s="98">
        <f t="normal">IF(AE1725="-","-",(AE1725/AG1724)*$AI$1)</f>
        <v>9.17971728650409</v>
      </c>
      <c r="K1725" s="98">
        <f t="normal">MIN(J1724:J1726)</f>
        <v>0</v>
      </c>
      <c r="L1725" s="74"/>
      <c r="M1725" s="98"/>
      <c r="N1725" s="98">
        <f t="normal">IF(AF1725="-","-",(AF1725/AG1724)*$AI$1)</f>
        <v>7.87611778479139</v>
      </c>
      <c r="O1725" s="98">
        <f t="normal">MIN(N1724:N1726)</f>
        <v>0</v>
      </c>
      <c r="P1725" s="74"/>
      <c r="Q1725" s="98"/>
      <c r="R1725" s="74"/>
      <c r="S1725" s="105" t="s">
        <v>34</v>
      </c>
      <c r="T1725" s="106"/>
      <c r="U1725" s="105"/>
      <c r="V1725" s="105" t="s">
        <v>34</v>
      </c>
      <c r="W1725" s="106"/>
      <c r="X1725" s="105"/>
      <c r="Y1725" s="105" t="s">
        <v>34</v>
      </c>
      <c r="Z1725" s="98" t="s">
        <v>34</v>
      </c>
      <c r="AA1725" s="125"/>
      <c r="AB1725" s="106" t="s">
        <v>34</v>
      </c>
      <c r="AC1725" s="126"/>
      <c r="AE1725" s="114">
        <v>8.49973822824453</v>
      </c>
      <c r="AF1725" s="114">
        <v>7.29270165258462</v>
      </c>
      <c r="AG1725" s="140"/>
    </row>
    <row r="1726" spans="1:33">
      <c r="A1726" s="90"/>
      <c r="B1726" s="74" t="s">
        <v>849</v>
      </c>
      <c r="C1726" s="91"/>
      <c r="D1726" s="18"/>
      <c r="E1726" s="18"/>
      <c r="F1726" s="18"/>
      <c r="G1726" s="18"/>
      <c r="H1726" s="18"/>
      <c r="I1726" s="18"/>
      <c r="J1726" s="98">
        <f t="normal">IF(AE1726="-","-",(AE1726/AG1724)*$AI$1)</f>
        <v>0</v>
      </c>
      <c r="K1726" s="98"/>
      <c r="L1726" s="74"/>
      <c r="M1726" s="98"/>
      <c r="N1726" s="98">
        <f t="normal">IF(AF1726="-","-",(AF1726/AG1724)*$AI$1)</f>
        <v>0</v>
      </c>
      <c r="O1726" s="98"/>
      <c r="P1726" s="74"/>
      <c r="Q1726" s="98"/>
      <c r="R1726" s="74"/>
      <c r="S1726" s="105" t="s">
        <v>34</v>
      </c>
      <c r="T1726" s="106"/>
      <c r="U1726" s="105"/>
      <c r="V1726" s="105" t="s">
        <v>34</v>
      </c>
      <c r="W1726" s="106"/>
      <c r="X1726" s="105"/>
      <c r="Y1726" s="105" t="s">
        <v>34</v>
      </c>
      <c r="Z1726" s="98" t="s">
        <v>34</v>
      </c>
      <c r="AA1726" s="127"/>
      <c r="AB1726" s="106" t="s">
        <v>34</v>
      </c>
      <c r="AC1726" s="128"/>
      <c r="AE1726" s="114">
        <v>0</v>
      </c>
      <c r="AF1726" s="114">
        <v>0</v>
      </c>
      <c r="AG1726" s="141"/>
    </row>
    <row r="1727" spans="1:33">
      <c r="A1727" s="85">
        <v>42296</v>
      </c>
      <c r="B1727" s="74" t="s">
        <v>851</v>
      </c>
      <c r="C1727" s="86" t="s">
        <v>29</v>
      </c>
      <c r="D1727" s="87" t="s">
        <v>30</v>
      </c>
      <c r="E1727" s="87" t="s">
        <v>31</v>
      </c>
      <c r="F1727" s="87" t="s">
        <v>37</v>
      </c>
      <c r="G1727" s="87" t="s">
        <v>847</v>
      </c>
      <c r="H1727" s="87" t="s">
        <v>34</v>
      </c>
      <c r="I1727" s="149">
        <v>0.007</v>
      </c>
      <c r="J1727" s="98">
        <f t="normal">IF(AE1727="-","-",(AE1727/AG1727)*$AI$1)</f>
        <v>6.26915985682221</v>
      </c>
      <c r="K1727" s="98">
        <f t="normal">MAX(J1727:J1729)</f>
        <v>32.0081163792171</v>
      </c>
      <c r="L1727" s="74">
        <f t="normal">IF(A1727=0,"",(K1727-K1728)/K1728)</f>
        <v>4.10564686660292</v>
      </c>
      <c r="M1727" s="98">
        <f t="normal">IF(J1727="-","-",AVERAGE(J1727:J1729))</f>
        <v>17.4377728864059</v>
      </c>
      <c r="N1727" s="98">
        <f t="normal">IF(AF1727="-","-",(AF1727/AG1727)*$AI$1)</f>
        <v>6.53270765346724</v>
      </c>
      <c r="O1727" s="98">
        <f t="normal">MAX(N1727:N1729)</f>
        <v>26.477602064172</v>
      </c>
      <c r="P1727" s="74">
        <f t="normal">IF(A1727=0,"",(O1727-O1728)/O1728)</f>
        <v>3.05308234635588</v>
      </c>
      <c r="Q1727" s="98">
        <f t="normal">IF(N1727="-","-",AVERAGE(N1727:N1729))</f>
        <v>16.0934020338781</v>
      </c>
      <c r="R1727" s="74">
        <f t="normal">IF(Q1727="-","-",Q1727/M1727)</f>
        <v>0.922904670149945</v>
      </c>
      <c r="S1727" s="105" t="s">
        <v>34</v>
      </c>
      <c r="T1727" s="106" t="e">
        <v>#DIV/0!</v>
      </c>
      <c r="U1727" s="105" t="e">
        <v>#NUM!</v>
      </c>
      <c r="V1727" s="105" t="s">
        <v>34</v>
      </c>
      <c r="W1727" s="106" t="e">
        <v>#DIV/0!</v>
      </c>
      <c r="X1727" s="105" t="e">
        <v>#NUM!</v>
      </c>
      <c r="Y1727" s="105" t="s">
        <v>34</v>
      </c>
      <c r="Z1727" s="98" t="s">
        <v>34</v>
      </c>
      <c r="AA1727" s="123" t="str">
        <f t="normal">IF(Z1727="-","-",AVERAGE(Z1727:Z1729))</f>
        <v>-</v>
      </c>
      <c r="AB1727" s="106" t="s">
        <v>34</v>
      </c>
      <c r="AC1727" s="124" t="str">
        <f t="shared" ref="AC1727" si="623">IF(AB1727="-","-",AVERAGE(AB1727:AB1729))</f>
        <v>-</v>
      </c>
      <c r="AE1727" s="114">
        <v>5.80477764520575</v>
      </c>
      <c r="AF1727" s="114">
        <v>6.04880338284004</v>
      </c>
      <c r="AG1727" s="139">
        <v>1</v>
      </c>
    </row>
    <row r="1728" spans="1:33">
      <c r="A1728" s="88"/>
      <c r="B1728" s="74" t="s">
        <v>851</v>
      </c>
      <c r="C1728" s="89"/>
      <c r="D1728" s="15"/>
      <c r="E1728" s="15"/>
      <c r="F1728" s="15"/>
      <c r="G1728" s="15"/>
      <c r="H1728" s="15"/>
      <c r="I1728" s="15"/>
      <c r="J1728" s="98">
        <f t="normal">IF(AE1728="-","-",(AE1728/AG1727)*$AI$1)</f>
        <v>14.0360424231784</v>
      </c>
      <c r="K1728" s="98">
        <f t="normal">MIN(J1727:J1729)</f>
        <v>6.26915985682221</v>
      </c>
      <c r="L1728" s="74"/>
      <c r="M1728" s="98"/>
      <c r="N1728" s="98">
        <f t="normal">IF(AF1728="-","-",(AF1728/AG1727)*$AI$1)</f>
        <v>15.269896383995</v>
      </c>
      <c r="O1728" s="98">
        <f t="normal">MIN(N1727:N1729)</f>
        <v>6.53270765346724</v>
      </c>
      <c r="P1728" s="74"/>
      <c r="Q1728" s="98"/>
      <c r="R1728" s="74"/>
      <c r="S1728" s="105" t="s">
        <v>34</v>
      </c>
      <c r="T1728" s="106"/>
      <c r="U1728" s="105"/>
      <c r="V1728" s="105" t="s">
        <v>34</v>
      </c>
      <c r="W1728" s="106"/>
      <c r="X1728" s="105"/>
      <c r="Y1728" s="105" t="s">
        <v>34</v>
      </c>
      <c r="Z1728" s="98" t="s">
        <v>34</v>
      </c>
      <c r="AA1728" s="125"/>
      <c r="AB1728" s="106" t="s">
        <v>34</v>
      </c>
      <c r="AC1728" s="126"/>
      <c r="AE1728" s="114">
        <v>12.996335577017</v>
      </c>
      <c r="AF1728" s="114">
        <v>14.1387929481435</v>
      </c>
      <c r="AG1728" s="140"/>
    </row>
    <row r="1729" spans="1:33">
      <c r="A1729" s="90"/>
      <c r="B1729" s="74" t="s">
        <v>851</v>
      </c>
      <c r="C1729" s="91"/>
      <c r="D1729" s="18"/>
      <c r="E1729" s="18"/>
      <c r="F1729" s="18"/>
      <c r="G1729" s="18"/>
      <c r="H1729" s="18"/>
      <c r="I1729" s="18"/>
      <c r="J1729" s="98">
        <f t="normal">IF(AE1729="-","-",(AE1729/AG1727)*$AI$1)</f>
        <v>32.0081163792171</v>
      </c>
      <c r="K1729" s="98"/>
      <c r="L1729" s="74"/>
      <c r="M1729" s="98"/>
      <c r="N1729" s="98">
        <f t="normal">IF(AF1729="-","-",(AF1729/AG1727)*$AI$1)</f>
        <v>26.477602064172</v>
      </c>
      <c r="O1729" s="98"/>
      <c r="P1729" s="74"/>
      <c r="Q1729" s="98"/>
      <c r="R1729" s="74"/>
      <c r="S1729" s="105" t="s">
        <v>34</v>
      </c>
      <c r="T1729" s="106"/>
      <c r="U1729" s="105"/>
      <c r="V1729" s="105" t="s">
        <v>34</v>
      </c>
      <c r="W1729" s="106"/>
      <c r="X1729" s="105"/>
      <c r="Y1729" s="105" t="s">
        <v>34</v>
      </c>
      <c r="Z1729" s="98" t="s">
        <v>34</v>
      </c>
      <c r="AA1729" s="127"/>
      <c r="AB1729" s="106" t="s">
        <v>34</v>
      </c>
      <c r="AC1729" s="128"/>
      <c r="AE1729" s="114">
        <v>29.6371447955714</v>
      </c>
      <c r="AF1729" s="114">
        <v>24.5162982075667</v>
      </c>
      <c r="AG1729" s="141"/>
    </row>
    <row r="1730" spans="1:33">
      <c r="A1730" s="85">
        <v>42296</v>
      </c>
      <c r="B1730" s="74" t="s">
        <v>852</v>
      </c>
      <c r="C1730" s="86" t="s">
        <v>29</v>
      </c>
      <c r="D1730" s="87" t="s">
        <v>30</v>
      </c>
      <c r="E1730" s="87" t="s">
        <v>31</v>
      </c>
      <c r="F1730" s="87" t="s">
        <v>37</v>
      </c>
      <c r="G1730" s="87" t="s">
        <v>850</v>
      </c>
      <c r="H1730" s="87" t="s">
        <v>34</v>
      </c>
      <c r="I1730" s="149">
        <v>0.007</v>
      </c>
      <c r="J1730" s="98">
        <f t="normal">IF(AE1730="-","-",(AE1730/AG1730)*$AI$1)</f>
        <v>21.2730270617103</v>
      </c>
      <c r="K1730" s="98">
        <f t="normal">MAX(J1730:J1732)</f>
        <v>25.7622300610662</v>
      </c>
      <c r="L1730" s="74">
        <f t="normal">IF(A1730=0,"",(K1730-K1731)/K1731)</f>
        <v>0.211027936284443</v>
      </c>
      <c r="M1730" s="98">
        <f t="normal">IF(J1730="-","-",AVERAGE(J1730:J1732))</f>
        <v>23.1480617793305</v>
      </c>
      <c r="N1730" s="98">
        <f t="normal">IF(AF1730="-","-",(AF1730/AG1730)*$AI$1)</f>
        <v>19.9794772731178</v>
      </c>
      <c r="O1730" s="98">
        <f t="normal">MAX(N1730:N1732)</f>
        <v>27.9741452917681</v>
      </c>
      <c r="P1730" s="74">
        <f t="normal">IF(A1730=0,"",(O1730-O1731)/O1731)</f>
        <v>0.400144003237116</v>
      </c>
      <c r="Q1730" s="98">
        <f t="normal">IF(N1730="-","-",AVERAGE(N1730:N1732))</f>
        <v>23.4479432598678</v>
      </c>
      <c r="R1730" s="74">
        <f t="normal">IF(Q1730="-","-",Q1730/M1730)</f>
        <v>1.01295492829577</v>
      </c>
      <c r="S1730" s="105" t="s">
        <v>34</v>
      </c>
      <c r="T1730" s="106" t="e">
        <v>#DIV/0!</v>
      </c>
      <c r="U1730" s="105" t="e">
        <v>#NUM!</v>
      </c>
      <c r="V1730" s="105" t="s">
        <v>34</v>
      </c>
      <c r="W1730" s="106" t="e">
        <v>#DIV/0!</v>
      </c>
      <c r="X1730" s="105" t="e">
        <v>#NUM!</v>
      </c>
      <c r="Y1730" s="105" t="s">
        <v>34</v>
      </c>
      <c r="Z1730" s="98" t="s">
        <v>34</v>
      </c>
      <c r="AA1730" s="123" t="str">
        <f t="normal">IF(Z1730="-","-",AVERAGE(Z1730:Z1732))</f>
        <v>-</v>
      </c>
      <c r="AB1730" s="106" t="s">
        <v>34</v>
      </c>
      <c r="AC1730" s="124" t="str">
        <f t="shared" ref="AC1730" si="624">IF(AB1730="-","-",AVERAGE(AB1730:AB1732))</f>
        <v>-</v>
      </c>
      <c r="AE1730" s="114">
        <v>19.6972472793614</v>
      </c>
      <c r="AF1730" s="114">
        <v>18.4995159936276</v>
      </c>
      <c r="AG1730" s="139">
        <v>1</v>
      </c>
    </row>
    <row r="1731" spans="1:33">
      <c r="A1731" s="88"/>
      <c r="B1731" s="74" t="s">
        <v>852</v>
      </c>
      <c r="C1731" s="89"/>
      <c r="D1731" s="15"/>
      <c r="E1731" s="15"/>
      <c r="F1731" s="15"/>
      <c r="G1731" s="15"/>
      <c r="H1731" s="15"/>
      <c r="I1731" s="15"/>
      <c r="J1731" s="98">
        <f t="normal">IF(AE1731="-","-",(AE1731/AG1730)*$AI$1)</f>
        <v>25.7622300610662</v>
      </c>
      <c r="K1731" s="98">
        <f t="normal">MIN(J1730:J1732)</f>
        <v>21.2730270617103</v>
      </c>
      <c r="L1731" s="74"/>
      <c r="M1731" s="98"/>
      <c r="N1731" s="98">
        <f t="normal">IF(AF1731="-","-",(AF1731/AG1730)*$AI$1)</f>
        <v>27.9741452917681</v>
      </c>
      <c r="O1731" s="98">
        <f t="normal">MIN(N1730:N1732)</f>
        <v>19.9794772731178</v>
      </c>
      <c r="P1731" s="74"/>
      <c r="Q1731" s="98"/>
      <c r="R1731" s="74"/>
      <c r="S1731" s="105" t="s">
        <v>34</v>
      </c>
      <c r="T1731" s="106"/>
      <c r="U1731" s="105"/>
      <c r="V1731" s="105" t="s">
        <v>34</v>
      </c>
      <c r="W1731" s="106"/>
      <c r="X1731" s="105"/>
      <c r="Y1731" s="105" t="s">
        <v>34</v>
      </c>
      <c r="Z1731" s="98" t="s">
        <v>34</v>
      </c>
      <c r="AA1731" s="125"/>
      <c r="AB1731" s="106" t="s">
        <v>34</v>
      </c>
      <c r="AC1731" s="126"/>
      <c r="AE1731" s="114">
        <v>23.8539167232094</v>
      </c>
      <c r="AF1731" s="114">
        <v>25.9019863812668</v>
      </c>
      <c r="AG1731" s="140"/>
    </row>
    <row r="1732" spans="1:33">
      <c r="A1732" s="90"/>
      <c r="B1732" s="74" t="s">
        <v>852</v>
      </c>
      <c r="C1732" s="91"/>
      <c r="D1732" s="18"/>
      <c r="E1732" s="18"/>
      <c r="F1732" s="18"/>
      <c r="G1732" s="18"/>
      <c r="H1732" s="18"/>
      <c r="I1732" s="18"/>
      <c r="J1732" s="98">
        <f t="normal">IF(AE1732="-","-",(AE1732/AG1730)*$AI$1)</f>
        <v>22.4089282152152</v>
      </c>
      <c r="K1732" s="98"/>
      <c r="L1732" s="74"/>
      <c r="M1732" s="98"/>
      <c r="N1732" s="98">
        <f t="normal">IF(AF1732="-","-",(AF1732/AG1730)*$AI$1)</f>
        <v>22.3902072147174</v>
      </c>
      <c r="O1732" s="98"/>
      <c r="P1732" s="74"/>
      <c r="Q1732" s="98"/>
      <c r="R1732" s="74"/>
      <c r="S1732" s="105" t="s">
        <v>34</v>
      </c>
      <c r="T1732" s="106"/>
      <c r="U1732" s="105"/>
      <c r="V1732" s="105" t="s">
        <v>34</v>
      </c>
      <c r="W1732" s="106"/>
      <c r="X1732" s="105"/>
      <c r="Y1732" s="105" t="s">
        <v>34</v>
      </c>
      <c r="Z1732" s="98" t="s">
        <v>34</v>
      </c>
      <c r="AA1732" s="127"/>
      <c r="AB1732" s="106" t="s">
        <v>34</v>
      </c>
      <c r="AC1732" s="128"/>
      <c r="AE1732" s="114">
        <v>20.7490076066807</v>
      </c>
      <c r="AF1732" s="114">
        <v>20.7316733469606</v>
      </c>
      <c r="AG1732" s="141"/>
    </row>
    <row r="1733" spans="1:33">
      <c r="A1733" s="85">
        <v>42296</v>
      </c>
      <c r="B1733" s="74" t="s">
        <v>853</v>
      </c>
      <c r="C1733" s="86" t="s">
        <v>29</v>
      </c>
      <c r="D1733" s="87" t="s">
        <v>30</v>
      </c>
      <c r="E1733" s="87" t="s">
        <v>31</v>
      </c>
      <c r="F1733" s="87" t="s">
        <v>37</v>
      </c>
      <c r="G1733" s="87" t="s">
        <v>850</v>
      </c>
      <c r="H1733" s="87" t="s">
        <v>34</v>
      </c>
      <c r="I1733" s="149">
        <v>0.007</v>
      </c>
      <c r="J1733" s="98">
        <f t="normal">IF(AE1733="-","-",(AE1733/AG1733)*$AI$1)</f>
        <v>22.3736484769266</v>
      </c>
      <c r="K1733" s="98">
        <f t="normal">MAX(J1733:J1735)</f>
        <v>66.2505909414845</v>
      </c>
      <c r="L1733" s="74">
        <f t="normal">IF(A1733=0,"",(K1733-K1734)/K1734)</f>
        <v>3.31866375044761</v>
      </c>
      <c r="M1733" s="98">
        <f t="normal">IF(J1733="-","-",AVERAGE(J1733:J1735))</f>
        <v>34.654923148565</v>
      </c>
      <c r="N1733" s="98">
        <f t="normal">IF(AF1733="-","-",(AF1733/AG1733)*$AI$1)</f>
        <v>19.8911211734521</v>
      </c>
      <c r="O1733" s="98">
        <f t="normal">MAX(N1733:N1735)</f>
        <v>55.0211340218879</v>
      </c>
      <c r="P1733" s="74">
        <f t="normal">IF(A1733=0,"",(O1733-O1734)/O1734)</f>
        <v>1.76611527033089</v>
      </c>
      <c r="Q1733" s="98">
        <f t="normal">IF(N1733="-","-",AVERAGE(N1733:N1735))</f>
        <v>31.6347427761162</v>
      </c>
      <c r="R1733" s="74">
        <f t="normal">IF(Q1733="-","-",Q1733/M1733)</f>
        <v>0.912849889768869</v>
      </c>
      <c r="S1733" s="105" t="s">
        <v>34</v>
      </c>
      <c r="T1733" s="106" t="e">
        <v>#DIV/0!</v>
      </c>
      <c r="U1733" s="105" t="e">
        <v>#NUM!</v>
      </c>
      <c r="V1733" s="105" t="s">
        <v>34</v>
      </c>
      <c r="W1733" s="106" t="e">
        <v>#DIV/0!</v>
      </c>
      <c r="X1733" s="105" t="e">
        <v>#NUM!</v>
      </c>
      <c r="Y1733" s="105" t="s">
        <v>34</v>
      </c>
      <c r="Z1733" s="98" t="s">
        <v>34</v>
      </c>
      <c r="AA1733" s="123" t="str">
        <f t="normal">IF(Z1733="-","-",AVERAGE(Z1733:Z1735))</f>
        <v>-</v>
      </c>
      <c r="AB1733" s="106" t="s">
        <v>34</v>
      </c>
      <c r="AC1733" s="124" t="str">
        <f t="shared" ref="AC1733" si="625">IF(AB1733="-","-",AVERAGE(AB1733:AB1735))</f>
        <v>-</v>
      </c>
      <c r="AE1733" s="114">
        <v>20.7163411823394</v>
      </c>
      <c r="AF1733" s="114">
        <v>18.4177047902334</v>
      </c>
      <c r="AG1733" s="139">
        <v>1</v>
      </c>
    </row>
    <row r="1734" spans="1:33">
      <c r="A1734" s="88"/>
      <c r="B1734" s="74" t="s">
        <v>853</v>
      </c>
      <c r="C1734" s="89"/>
      <c r="D1734" s="15"/>
      <c r="E1734" s="15"/>
      <c r="F1734" s="15"/>
      <c r="G1734" s="15"/>
      <c r="H1734" s="15"/>
      <c r="I1734" s="15"/>
      <c r="J1734" s="98">
        <f t="normal">IF(AE1734="-","-",(AE1734/AG1733)*$AI$1)</f>
        <v>15.340530027284</v>
      </c>
      <c r="K1734" s="98">
        <f t="normal">MIN(J1733:J1735)</f>
        <v>15.340530027284</v>
      </c>
      <c r="L1734" s="74"/>
      <c r="M1734" s="98"/>
      <c r="N1734" s="98">
        <f t="normal">IF(AF1734="-","-",(AF1734/AG1733)*$AI$1)</f>
        <v>19.9919731330087</v>
      </c>
      <c r="O1734" s="98">
        <f t="normal">MIN(N1733:N1735)</f>
        <v>19.8911211734521</v>
      </c>
      <c r="P1734" s="74"/>
      <c r="Q1734" s="98"/>
      <c r="R1734" s="74"/>
      <c r="S1734" s="105" t="s">
        <v>34</v>
      </c>
      <c r="T1734" s="106"/>
      <c r="U1734" s="105"/>
      <c r="V1734" s="105" t="s">
        <v>34</v>
      </c>
      <c r="W1734" s="106"/>
      <c r="X1734" s="105"/>
      <c r="Y1734" s="105" t="s">
        <v>34</v>
      </c>
      <c r="Z1734" s="98" t="s">
        <v>34</v>
      </c>
      <c r="AA1734" s="125"/>
      <c r="AB1734" s="106" t="s">
        <v>34</v>
      </c>
      <c r="AC1734" s="126"/>
      <c r="AE1734" s="114">
        <v>14.2041944697074</v>
      </c>
      <c r="AF1734" s="114">
        <v>18.5110862342673</v>
      </c>
      <c r="AG1734" s="140"/>
    </row>
    <row r="1735" spans="1:33">
      <c r="A1735" s="90"/>
      <c r="B1735" s="74" t="s">
        <v>853</v>
      </c>
      <c r="C1735" s="91"/>
      <c r="D1735" s="18"/>
      <c r="E1735" s="18"/>
      <c r="F1735" s="18"/>
      <c r="G1735" s="18"/>
      <c r="H1735" s="18"/>
      <c r="I1735" s="18"/>
      <c r="J1735" s="98">
        <f t="normal">IF(AE1735="-","-",(AE1735/AG1733)*$AI$1)</f>
        <v>66.2505909414845</v>
      </c>
      <c r="K1735" s="98"/>
      <c r="L1735" s="74"/>
      <c r="M1735" s="98"/>
      <c r="N1735" s="98">
        <f t="normal">IF(AF1735="-","-",(AF1735/AG1733)*$AI$1)</f>
        <v>55.0211340218879</v>
      </c>
      <c r="O1735" s="98"/>
      <c r="P1735" s="74"/>
      <c r="Q1735" s="98"/>
      <c r="R1735" s="74"/>
      <c r="S1735" s="105" t="s">
        <v>34</v>
      </c>
      <c r="T1735" s="106"/>
      <c r="U1735" s="105"/>
      <c r="V1735" s="105" t="s">
        <v>34</v>
      </c>
      <c r="W1735" s="106"/>
      <c r="X1735" s="105"/>
      <c r="Y1735" s="105" t="s">
        <v>34</v>
      </c>
      <c r="Z1735" s="98" t="s">
        <v>34</v>
      </c>
      <c r="AA1735" s="127"/>
      <c r="AB1735" s="106" t="s">
        <v>34</v>
      </c>
      <c r="AC1735" s="128"/>
      <c r="AE1735" s="114">
        <v>61.3431397606338</v>
      </c>
      <c r="AF1735" s="114">
        <v>50.945494464711</v>
      </c>
      <c r="AG1735" s="141"/>
    </row>
    <row r="1736" spans="1:33" s="44" customFormat="1" ht="15" customHeight="1">
      <c r="A1736" s="60">
        <v>42205</v>
      </c>
      <c r="B1736" s="61" t="s">
        <v>854</v>
      </c>
      <c r="C1736" s="62" t="s">
        <v>29</v>
      </c>
      <c r="D1736" s="63" t="s">
        <v>30</v>
      </c>
      <c r="E1736" s="63" t="s">
        <v>31</v>
      </c>
      <c r="F1736" s="63" t="s">
        <v>32</v>
      </c>
      <c r="G1736" s="63" t="s">
        <v>33</v>
      </c>
      <c r="H1736" s="63" t="s">
        <v>34</v>
      </c>
      <c r="I1736" s="63" t="s">
        <v>34</v>
      </c>
      <c r="J1736" s="94">
        <f t="normal">IF(AE1736="-","-",(AE1736/AG1736)*$AI$1)</f>
        <v>48.8808</v>
      </c>
      <c r="K1736" s="94">
        <f t="normal">MAX(J1736:J1738)</f>
        <v>48.8808</v>
      </c>
      <c r="L1736" s="61">
        <f t="normal">IF(A1736=0,"",(K1736-K1737)/K1737)</f>
        <v>0.230894751155833</v>
      </c>
      <c r="M1736" s="94">
        <f t="normal">IF(J1736="-","-",AVERAGE(J1736:J1738))</f>
        <v>44.2512</v>
      </c>
      <c r="N1736" s="94" t="str">
        <f t="normal">IF(AF1736="-","-",(AF1736/AG1736)*$AI$1)</f>
        <v>-</v>
      </c>
      <c r="O1736" s="94">
        <f t="normal">MAX(N1736:N1738)</f>
        <v>0</v>
      </c>
      <c r="P1736" s="61" t="e">
        <v>#DIV/0!</v>
      </c>
      <c r="Q1736" s="94" t="str">
        <f t="normal">IF(N1736="-","-",AVERAGE(N1736:N1738))</f>
        <v>-</v>
      </c>
      <c r="R1736" s="61" t="str">
        <f t="normal">IF(Q1736="-","-",Q1736/M1736)</f>
        <v>-</v>
      </c>
      <c r="S1736" s="101">
        <v>3.18</v>
      </c>
      <c r="T1736" s="102">
        <f t="normal">AVERAGE(S1736:S1738)*10</f>
        <v>31.8666666666667</v>
      </c>
      <c r="U1736" s="101">
        <f t="normal">((LARGE(S1736:S1738,1))-(SMALL(S1736:S1738,1)))/(((LARGE(S1736:S1738,1))+(SMALL(S1736:S1738,1)))/2)*100</f>
        <v>0.626959247648903</v>
      </c>
      <c r="V1736" s="101">
        <f t="normal">100-Y1736</f>
        <v>65.32</v>
      </c>
      <c r="W1736" s="102">
        <f t="normal">AVERAGE(V1736:V1738)*10</f>
        <v>653.933333333333</v>
      </c>
      <c r="X1736" s="101">
        <f t="normal">((LARGE(V1736:V1738,1))-(SMALL(V1736:V1738,1)))/(((LARGE(V1736:V1738,1))+(SMALL(V1736:V1738,1)))/2)*100</f>
        <v>0.229375334505705</v>
      </c>
      <c r="Y1736" s="101">
        <v>34.68</v>
      </c>
      <c r="Z1736" s="94" t="s">
        <v>34</v>
      </c>
      <c r="AA1736" s="111" t="str">
        <f t="normal">IF(Z1736="-","-",AVERAGE(Z1736:Z1738))</f>
        <v>-</v>
      </c>
      <c r="AB1736" s="102" t="s">
        <v>34</v>
      </c>
      <c r="AC1736" s="112" t="str">
        <f t="shared" ref="AC1736" si="626">IF(AB1736="-","-",AVERAGE(AB1736:AB1738))</f>
        <v>-</v>
      </c>
      <c r="AD1736" s="113"/>
      <c r="AE1736" s="94">
        <v>45.26</v>
      </c>
      <c r="AF1736" s="94" t="s">
        <v>34</v>
      </c>
      <c r="AG1736" s="134">
        <v>1</v>
      </c>
    </row>
    <row r="1737" spans="1:33" s="44" customFormat="1" customHeight="0">
      <c r="A1737" s="60"/>
      <c r="B1737" s="61" t="s">
        <v>854</v>
      </c>
      <c r="C1737" s="62"/>
      <c r="D1737" s="63"/>
      <c r="E1737" s="63"/>
      <c r="F1737" s="63"/>
      <c r="G1737" s="63"/>
      <c r="H1737" s="63"/>
      <c r="I1737" s="63"/>
      <c r="J1737" s="94">
        <f t="normal">IF(AE1737="-","-",(AE1737/AG1736)*$AI$1)</f>
        <v>44.1612</v>
      </c>
      <c r="K1737" s="94">
        <f t="normal">MIN(J1736:J1738)</f>
        <v>39.7116</v>
      </c>
      <c r="L1737" s="61"/>
      <c r="M1737" s="94"/>
      <c r="N1737" s="94" t="str">
        <f t="normal">IF(AF1737="-","-",(AF1737/AG1736)*$AI$1)</f>
        <v>-</v>
      </c>
      <c r="O1737" s="94">
        <f t="normal">MIN(N1736:N1738)</f>
        <v>0</v>
      </c>
      <c r="P1737" s="61"/>
      <c r="Q1737" s="94"/>
      <c r="R1737" s="61"/>
      <c r="S1737" s="101">
        <v>3.2</v>
      </c>
      <c r="T1737" s="102"/>
      <c r="U1737" s="101"/>
      <c r="V1737" s="101">
        <f t="normal">100-Y1737</f>
        <v>65.47</v>
      </c>
      <c r="W1737" s="102"/>
      <c r="X1737" s="101"/>
      <c r="Y1737" s="101">
        <v>34.53</v>
      </c>
      <c r="Z1737" s="94" t="s">
        <v>34</v>
      </c>
      <c r="AA1737" s="111"/>
      <c r="AB1737" s="102" t="s">
        <v>34</v>
      </c>
      <c r="AC1737" s="112"/>
      <c r="AD1737" s="113"/>
      <c r="AE1737" s="94">
        <v>40.89</v>
      </c>
      <c r="AF1737" s="94" t="s">
        <v>34</v>
      </c>
      <c r="AG1737" s="134"/>
    </row>
    <row r="1738" spans="1:33" s="44" customFormat="1" customHeight="0">
      <c r="A1738" s="60"/>
      <c r="B1738" s="61" t="s">
        <v>854</v>
      </c>
      <c r="C1738" s="62"/>
      <c r="D1738" s="63"/>
      <c r="E1738" s="63"/>
      <c r="F1738" s="63"/>
      <c r="G1738" s="63"/>
      <c r="H1738" s="63"/>
      <c r="I1738" s="63"/>
      <c r="J1738" s="94">
        <f t="normal">IF(AE1738="-","-",(AE1738/AG1736)*$AI$1)</f>
        <v>39.7116</v>
      </c>
      <c r="K1738" s="94"/>
      <c r="L1738" s="61"/>
      <c r="M1738" s="94"/>
      <c r="N1738" s="94" t="str">
        <f t="normal">IF(AF1738="-","-",(AF1738/AG1736)*$AI$1)</f>
        <v>-</v>
      </c>
      <c r="O1738" s="94"/>
      <c r="P1738" s="61"/>
      <c r="Q1738" s="94"/>
      <c r="R1738" s="61"/>
      <c r="S1738" s="101">
        <v>3.18</v>
      </c>
      <c r="T1738" s="102"/>
      <c r="U1738" s="101"/>
      <c r="V1738" s="101">
        <f t="normal">100-Y1738</f>
        <v>65.39</v>
      </c>
      <c r="W1738" s="102"/>
      <c r="X1738" s="101"/>
      <c r="Y1738" s="101">
        <v>34.61</v>
      </c>
      <c r="Z1738" s="94" t="s">
        <v>34</v>
      </c>
      <c r="AA1738" s="111"/>
      <c r="AB1738" s="102" t="s">
        <v>34</v>
      </c>
      <c r="AC1738" s="112"/>
      <c r="AD1738" s="113"/>
      <c r="AE1738" s="94">
        <v>36.77</v>
      </c>
      <c r="AF1738" s="94" t="s">
        <v>34</v>
      </c>
      <c r="AG1738" s="134"/>
    </row>
    <row r="1739" spans="1:33" s="44" customFormat="1" ht="15" customHeight="1">
      <c r="A1739" s="60">
        <v>42205</v>
      </c>
      <c r="B1739" s="61" t="s">
        <v>855</v>
      </c>
      <c r="C1739" s="62" t="s">
        <v>29</v>
      </c>
      <c r="D1739" s="63" t="s">
        <v>30</v>
      </c>
      <c r="E1739" s="63" t="s">
        <v>31</v>
      </c>
      <c r="F1739" s="63" t="s">
        <v>37</v>
      </c>
      <c r="G1739" s="63" t="s">
        <v>140</v>
      </c>
      <c r="H1739" s="63" t="s">
        <v>34</v>
      </c>
      <c r="I1739" s="63" t="s">
        <v>34</v>
      </c>
      <c r="J1739" s="94">
        <f t="normal">IF(AE1739="-","-",(AE1739/AG1739)*$AI$1)</f>
        <v>669.635979895901</v>
      </c>
      <c r="K1739" s="94">
        <f t="normal">MAX(J1739:J1741)</f>
        <v>707.573909970422</v>
      </c>
      <c r="L1739" s="61">
        <f t="normal">IF(A1739=0,"",(K1739-K1740)/K1740)</f>
        <v>0.0566545574215089</v>
      </c>
      <c r="M1739" s="94">
        <f t="normal">IF(J1739="-","-",AVERAGE(J1739:J1741))</f>
        <v>688.63618031008</v>
      </c>
      <c r="N1739" s="94">
        <f t="normal">IF(AF1739="-","-",(AF1739/AG1739)*$AI$1)</f>
        <v>378.153721761139</v>
      </c>
      <c r="O1739" s="94">
        <f t="normal">MAX(N1739:N1741)</f>
        <v>413.835300450072</v>
      </c>
      <c r="P1739" s="61">
        <f t="normal">IF(A1739=0,"",(O1739-O1740)/O1740)</f>
        <v>0.0943573383933816</v>
      </c>
      <c r="Q1739" s="94">
        <f t="normal">IF(N1739="-","-",AVERAGE(N1739:N1741))</f>
        <v>393.700964485187</v>
      </c>
      <c r="R1739" s="61">
        <f t="normal">IF(Q1739="-","-",Q1739/M1739)</f>
        <v>0.571711123728513</v>
      </c>
      <c r="S1739" s="101">
        <v>99.91</v>
      </c>
      <c r="T1739" s="102">
        <f t="normal">AVERAGE(S1739:S1741)*10</f>
        <v>999.1</v>
      </c>
      <c r="U1739" s="101">
        <f t="normal">((LARGE(S1739:S1741,1))-(SMALL(S1739:S1741,1)))/(((LARGE(S1739:S1741,1))+(SMALL(S1739:S1741,1)))/2)*100</f>
        <v>0</v>
      </c>
      <c r="V1739" s="101">
        <v>99.9</v>
      </c>
      <c r="W1739" s="102">
        <f t="normal">AVERAGE(V1739:V1741)*10</f>
        <v>999</v>
      </c>
      <c r="X1739" s="101">
        <f t="normal">((LARGE(V1739:V1741,1))-(SMALL(V1739:V1741,1)))/(((LARGE(V1739:V1741,1))+(SMALL(V1739:V1741,1)))/2)*100</f>
        <v>0</v>
      </c>
      <c r="Y1739" s="101">
        <v>0.01</v>
      </c>
      <c r="Z1739" s="94" t="s">
        <v>34</v>
      </c>
      <c r="AA1739" s="111" t="str">
        <f t="normal">IF(Z1739="-","-",AVERAGE(Z1739:Z1741))</f>
        <v>-</v>
      </c>
      <c r="AB1739" s="102" t="s">
        <v>34</v>
      </c>
      <c r="AC1739" s="112" t="str">
        <f t="shared" ref="AC1739" si="627">IF(AB1739="-","-",AVERAGE(AB1739:AB1741))</f>
        <v>-</v>
      </c>
      <c r="AD1739" s="113"/>
      <c r="AE1739" s="94">
        <v>620.033314718427</v>
      </c>
      <c r="AF1739" s="94">
        <v>350.142334964018</v>
      </c>
      <c r="AG1739" s="134">
        <v>1</v>
      </c>
    </row>
    <row r="1740" spans="1:33" s="44" customFormat="1" customHeight="0">
      <c r="A1740" s="60"/>
      <c r="B1740" s="61" t="s">
        <v>855</v>
      </c>
      <c r="C1740" s="62"/>
      <c r="D1740" s="63"/>
      <c r="E1740" s="63"/>
      <c r="F1740" s="63"/>
      <c r="G1740" s="63"/>
      <c r="H1740" s="63"/>
      <c r="I1740" s="63"/>
      <c r="J1740" s="94">
        <v>707.573909970422</v>
      </c>
      <c r="K1740" s="94">
        <f t="normal">MIN(J1739:J1741)</f>
        <v>669.635979895901</v>
      </c>
      <c r="L1740" s="61"/>
      <c r="M1740" s="94"/>
      <c r="N1740" s="94">
        <v>413.835300450072</v>
      </c>
      <c r="O1740" s="94">
        <f t="normal">MIN(N1739:N1741)</f>
        <v>378.153721761139</v>
      </c>
      <c r="P1740" s="61"/>
      <c r="Q1740" s="94"/>
      <c r="R1740" s="61"/>
      <c r="S1740" s="101">
        <v>99.91</v>
      </c>
      <c r="T1740" s="102"/>
      <c r="U1740" s="101"/>
      <c r="V1740" s="101">
        <v>99.9</v>
      </c>
      <c r="W1740" s="102"/>
      <c r="X1740" s="101"/>
      <c r="Y1740" s="101">
        <v>0.01</v>
      </c>
      <c r="Z1740" s="94" t="s">
        <v>34</v>
      </c>
      <c r="AA1740" s="111"/>
      <c r="AB1740" s="102" t="s">
        <v>34</v>
      </c>
      <c r="AC1740" s="112"/>
      <c r="AD1740" s="113"/>
      <c r="AE1740" s="94">
        <v>655.161027750391</v>
      </c>
      <c r="AF1740" s="94">
        <v>383.180833750067</v>
      </c>
      <c r="AG1740" s="134"/>
    </row>
    <row r="1741" spans="1:33" s="44" customFormat="1" customHeight="0">
      <c r="A1741" s="60"/>
      <c r="B1741" s="61" t="s">
        <v>855</v>
      </c>
      <c r="C1741" s="62"/>
      <c r="D1741" s="63"/>
      <c r="E1741" s="63"/>
      <c r="F1741" s="63"/>
      <c r="G1741" s="63"/>
      <c r="H1741" s="63"/>
      <c r="I1741" s="63"/>
      <c r="J1741" s="94">
        <f t="normal">IF(AE1741="-","-",(AE1741/AG1739)*$AI$1)</f>
        <v>688.698651063918</v>
      </c>
      <c r="K1741" s="94"/>
      <c r="L1741" s="61"/>
      <c r="M1741" s="94"/>
      <c r="N1741" s="94">
        <f t="normal">IF(AF1741="-","-",(AF1741/AG1739)*$AI$1)</f>
        <v>389.11387124435</v>
      </c>
      <c r="O1741" s="94"/>
      <c r="P1741" s="61"/>
      <c r="Q1741" s="94"/>
      <c r="R1741" s="61"/>
      <c r="S1741" s="101">
        <v>99.91</v>
      </c>
      <c r="T1741" s="102"/>
      <c r="U1741" s="101"/>
      <c r="V1741" s="101">
        <v>99.9</v>
      </c>
      <c r="W1741" s="102"/>
      <c r="X1741" s="101"/>
      <c r="Y1741" s="101">
        <v>0.01</v>
      </c>
      <c r="Z1741" s="94" t="s">
        <v>34</v>
      </c>
      <c r="AA1741" s="111"/>
      <c r="AB1741" s="102" t="s">
        <v>34</v>
      </c>
      <c r="AC1741" s="112"/>
      <c r="AD1741" s="113"/>
      <c r="AE1741" s="94">
        <v>637.683936170294</v>
      </c>
      <c r="AF1741" s="94">
        <v>360.290621522546</v>
      </c>
      <c r="AG1741" s="134"/>
    </row>
    <row r="1742" spans="1:33" s="44" customFormat="1" ht="15" customHeight="1">
      <c r="A1742" s="60">
        <v>42205</v>
      </c>
      <c r="B1742" s="61" t="s">
        <v>856</v>
      </c>
      <c r="C1742" s="62" t="s">
        <v>29</v>
      </c>
      <c r="D1742" s="63" t="s">
        <v>30</v>
      </c>
      <c r="E1742" s="63" t="s">
        <v>31</v>
      </c>
      <c r="F1742" s="63" t="s">
        <v>37</v>
      </c>
      <c r="G1742" s="63" t="s">
        <v>140</v>
      </c>
      <c r="H1742" s="63" t="s">
        <v>34</v>
      </c>
      <c r="I1742" s="63" t="s">
        <v>857</v>
      </c>
      <c r="J1742" s="94">
        <f t="normal">IF(AE1742="-","-",(AE1742/AG1742)*$AI$1)</f>
        <v>647.444558845987</v>
      </c>
      <c r="K1742" s="94">
        <f t="normal">MAX(J1742:J1744)</f>
        <v>666.815510034992</v>
      </c>
      <c r="L1742" s="61">
        <f t="normal">IF(A1742=0,"",(K1742-K1743)/K1743)</f>
        <v>0.0466759431796373</v>
      </c>
      <c r="M1742" s="94">
        <v>650.44643490126</v>
      </c>
      <c r="N1742" s="94">
        <f t="normal">IF(AF1742="-","-",(AF1742/AG1742)*$AI$1)</f>
        <v>412.977478072267</v>
      </c>
      <c r="O1742" s="94">
        <f t="normal">MAX(N1742:N1744)</f>
        <v>414.538209250204</v>
      </c>
      <c r="P1742" s="61">
        <f t="normal">IF(A1742=0,"",(O1742-O1743)/O1743)</f>
        <v>0.0329508596130535</v>
      </c>
      <c r="Q1742" s="94">
        <f t="normal">IF(N1742="-","-",AVERAGE(N1742:N1744))</f>
        <v>409.610079059885</v>
      </c>
      <c r="R1742" s="61">
        <v>0.629736834705021</v>
      </c>
      <c r="S1742" s="101">
        <v>96.4713216957604</v>
      </c>
      <c r="T1742" s="102">
        <f t="normal">AVERAGE(S1742:S1744)*10</f>
        <v>964.13528468172</v>
      </c>
      <c r="U1742" s="101">
        <f t="normal">((LARGE(S1742:S1744,1))-(SMALL(S1742:S1744,1)))/(((LARGE(S1742:S1744,1))+(SMALL(S1742:S1744,1)))/2)*100</f>
        <v>0.133062304879114</v>
      </c>
      <c r="V1742" s="101">
        <f t="shared" ref="V1742:V1765" si="628">100-Y1742</f>
        <v>99.993537546853</v>
      </c>
      <c r="W1742" s="102">
        <f t="normal">AVERAGE(V1742:V1744)*10</f>
        <v>999.936498851096</v>
      </c>
      <c r="X1742" s="101">
        <f t="normal">((LARGE(V1742:V1744,1))-(SMALL(V1742:V1744,1)))/(((LARGE(V1742:V1744,1))+(SMALL(V1742:V1744,1)))/2)*100</f>
        <v>0.000264763058453142</v>
      </c>
      <c r="Y1742" s="101">
        <v>0.00646245314697005</v>
      </c>
      <c r="Z1742" s="94" t="s">
        <v>34</v>
      </c>
      <c r="AA1742" s="111" t="str">
        <f t="normal">IF(Z1742="-","-",AVERAGE(Z1742:Z1744))</f>
        <v>-</v>
      </c>
      <c r="AB1742" s="102" t="s">
        <v>34</v>
      </c>
      <c r="AC1742" s="112" t="str">
        <f t="shared" ref="AC1742" si="629">IF(AB1742="-","-",AVERAGE(AB1742:AB1744))</f>
        <v>-</v>
      </c>
      <c r="AD1742" s="113"/>
      <c r="AE1742" s="94">
        <v>599.485702635173</v>
      </c>
      <c r="AF1742" s="94">
        <v>382.386553770618</v>
      </c>
      <c r="AG1742" s="134">
        <v>1</v>
      </c>
    </row>
    <row r="1743" spans="1:33" s="44" customFormat="1" customHeight="0">
      <c r="A1743" s="60"/>
      <c r="B1743" s="61" t="s">
        <v>856</v>
      </c>
      <c r="C1743" s="62"/>
      <c r="D1743" s="63"/>
      <c r="E1743" s="63"/>
      <c r="F1743" s="63"/>
      <c r="G1743" s="63"/>
      <c r="H1743" s="63"/>
      <c r="I1743" s="63"/>
      <c r="J1743" s="94">
        <f t="normal">IF(AE1743="-","-",(AE1743/AG1742)*$AI$1)</f>
        <v>666.815510034992</v>
      </c>
      <c r="K1743" s="94">
        <f t="normal">MIN(J1742:J1744)</f>
        <v>637.079235822801</v>
      </c>
      <c r="L1743" s="61"/>
      <c r="M1743" s="94"/>
      <c r="N1743" s="94">
        <f t="normal">IF(AF1743="-","-",(AF1743/AG1742)*$AI$1)</f>
        <v>414.538209250204</v>
      </c>
      <c r="O1743" s="94">
        <f t="normal">MIN(N1742:N1744)</f>
        <v>401.314549857184</v>
      </c>
      <c r="P1743" s="61"/>
      <c r="Q1743" s="94"/>
      <c r="R1743" s="61"/>
      <c r="S1743" s="101">
        <v>96.4262236299529</v>
      </c>
      <c r="T1743" s="102"/>
      <c r="U1743" s="101"/>
      <c r="V1743" s="101">
        <f t="shared" si="628"/>
        <v>99.9938022931518</v>
      </c>
      <c r="W1743" s="102"/>
      <c r="X1743" s="101"/>
      <c r="Y1743" s="101">
        <v>0.00619770684823143</v>
      </c>
      <c r="Z1743" s="94" t="s">
        <v>34</v>
      </c>
      <c r="AA1743" s="111"/>
      <c r="AB1743" s="102" t="s">
        <v>34</v>
      </c>
      <c r="AC1743" s="112"/>
      <c r="AD1743" s="113"/>
      <c r="AE1743" s="94">
        <v>617.421768550919</v>
      </c>
      <c r="AF1743" s="94">
        <v>383.83167523167</v>
      </c>
      <c r="AG1743" s="134"/>
    </row>
    <row r="1744" spans="1:33" s="44" customFormat="1" customHeight="0">
      <c r="A1744" s="60"/>
      <c r="B1744" s="61" t="s">
        <v>856</v>
      </c>
      <c r="C1744" s="62"/>
      <c r="D1744" s="63"/>
      <c r="E1744" s="63"/>
      <c r="F1744" s="63"/>
      <c r="G1744" s="63"/>
      <c r="H1744" s="63"/>
      <c r="I1744" s="63"/>
      <c r="J1744" s="94">
        <f t="normal">IF(AE1744="-","-",(AE1744/AG1742)*$AI$1)</f>
        <v>637.079235822801</v>
      </c>
      <c r="K1744" s="94"/>
      <c r="L1744" s="61"/>
      <c r="M1744" s="94"/>
      <c r="N1744" s="94">
        <f t="normal">IF(AF1744="-","-",(AF1744/AG1742)*$AI$1)</f>
        <v>401.314549857184</v>
      </c>
      <c r="O1744" s="94"/>
      <c r="P1744" s="61"/>
      <c r="Q1744" s="94"/>
      <c r="R1744" s="61"/>
      <c r="S1744" s="101">
        <v>96.3430400788028</v>
      </c>
      <c r="T1744" s="102"/>
      <c r="U1744" s="101"/>
      <c r="V1744" s="101">
        <f t="shared" si="628"/>
        <v>99.9936098153239</v>
      </c>
      <c r="W1744" s="102"/>
      <c r="X1744" s="101"/>
      <c r="Y1744" s="101">
        <v>0.00639018467609525</v>
      </c>
      <c r="Z1744" s="94" t="s">
        <v>34</v>
      </c>
      <c r="AA1744" s="111"/>
      <c r="AB1744" s="102" t="s">
        <v>34</v>
      </c>
      <c r="AC1744" s="112"/>
      <c r="AD1744" s="113"/>
      <c r="AE1744" s="94">
        <v>589.888181317408</v>
      </c>
      <c r="AF1744" s="94">
        <v>371.587546164059</v>
      </c>
      <c r="AG1744" s="134"/>
    </row>
    <row r="1745" spans="1:33" s="44" customFormat="1" ht="15" customHeight="1">
      <c r="A1745" s="60">
        <v>42205</v>
      </c>
      <c r="B1745" s="61" t="s">
        <v>858</v>
      </c>
      <c r="C1745" s="62" t="s">
        <v>29</v>
      </c>
      <c r="D1745" s="63" t="s">
        <v>30</v>
      </c>
      <c r="E1745" s="63" t="s">
        <v>31</v>
      </c>
      <c r="F1745" s="63" t="s">
        <v>37</v>
      </c>
      <c r="G1745" s="63" t="s">
        <v>140</v>
      </c>
      <c r="H1745" s="63" t="s">
        <v>34</v>
      </c>
      <c r="I1745" s="63" t="s">
        <v>857</v>
      </c>
      <c r="J1745" s="94">
        <f t="normal">IF(AE1745="-","-",(AE1745/AG1745)*$AI$1)</f>
        <v>635.201970576397</v>
      </c>
      <c r="K1745" s="94">
        <f t="normal">MAX(J1745:J1747)</f>
        <v>677.250821083383</v>
      </c>
      <c r="L1745" s="61">
        <f t="normal">IF(A1745=0,"",(K1745-K1746)/K1746)</f>
        <v>0.0661976071466372</v>
      </c>
      <c r="M1745" s="94">
        <f t="normal">IF(J1745="-","-",AVERAGE(J1745:J1747))</f>
        <v>662.470634122957</v>
      </c>
      <c r="N1745" s="94">
        <f t="normal">IF(AF1745="-","-",(AF1745/AG1745)*$AI$1)</f>
        <v>399.863444454342</v>
      </c>
      <c r="O1745" s="94">
        <f t="normal">MAX(N1745:N1747)</f>
        <v>419.52402912157</v>
      </c>
      <c r="P1745" s="61">
        <f t="normal">IF(A1745=0,"",(O1745-O1746)/O1746)</f>
        <v>0.049168247160119</v>
      </c>
      <c r="Q1745" s="94">
        <f t="normal">IF(N1745="-","-",AVERAGE(N1745:N1747))</f>
        <v>412.383309556017</v>
      </c>
      <c r="R1745" s="61">
        <f t="normal">IF(Q1745="-","-",Q1745/M1745)</f>
        <v>0.622492965445887</v>
      </c>
      <c r="S1745" s="101">
        <v>96.4713216957604</v>
      </c>
      <c r="T1745" s="102">
        <f t="normal">AVERAGE(S1745:S1747)*10</f>
        <v>964.13528468172</v>
      </c>
      <c r="U1745" s="101">
        <f t="normal">((LARGE(S1745:S1747,1))-(SMALL(S1745:S1747,1)))/(((LARGE(S1745:S1747,1))+(SMALL(S1745:S1747,1)))/2)*100</f>
        <v>0.133062304879114</v>
      </c>
      <c r="V1745" s="101">
        <f t="shared" si="628"/>
        <v>99.993537546853</v>
      </c>
      <c r="W1745" s="102">
        <f t="normal">AVERAGE(V1745:V1747)*10</f>
        <v>999.936498851096</v>
      </c>
      <c r="X1745" s="101">
        <f t="normal">((LARGE(V1745:V1747,1))-(SMALL(V1745:V1747,1)))/(((LARGE(V1745:V1747,1))+(SMALL(V1745:V1747,1)))/2)*100</f>
        <v>0.000264763058453142</v>
      </c>
      <c r="Y1745" s="101">
        <v>0.00646245314697005</v>
      </c>
      <c r="Z1745" s="94" t="s">
        <v>34</v>
      </c>
      <c r="AA1745" s="111" t="str">
        <f t="normal">IF(Z1745="-","-",AVERAGE(Z1745:Z1747))</f>
        <v>-</v>
      </c>
      <c r="AB1745" s="102" t="s">
        <v>34</v>
      </c>
      <c r="AC1745" s="112" t="str">
        <f t="shared" ref="AC1745" si="630">IF(AB1745="-","-",AVERAGE(AB1745:AB1747))</f>
        <v>-</v>
      </c>
      <c r="AD1745" s="113"/>
      <c r="AE1745" s="94">
        <v>588.149972755923</v>
      </c>
      <c r="AF1745" s="94">
        <v>370.243930050317</v>
      </c>
      <c r="AG1745" s="134">
        <v>1</v>
      </c>
    </row>
    <row r="1746" spans="1:33" s="44" customFormat="1" customHeight="0">
      <c r="A1746" s="60"/>
      <c r="B1746" s="61" t="s">
        <v>858</v>
      </c>
      <c r="C1746" s="62"/>
      <c r="D1746" s="63"/>
      <c r="E1746" s="63"/>
      <c r="F1746" s="63"/>
      <c r="G1746" s="63"/>
      <c r="H1746" s="63"/>
      <c r="I1746" s="63"/>
      <c r="J1746" s="94">
        <v>677.250821083383</v>
      </c>
      <c r="K1746" s="94">
        <f t="normal">MIN(J1745:J1747)</f>
        <v>635.201970576397</v>
      </c>
      <c r="L1746" s="61"/>
      <c r="M1746" s="94"/>
      <c r="N1746" s="94">
        <f t="normal">IF(AF1746="-","-",(AF1746/AG1745)*$AI$1)</f>
        <v>417.762455092138</v>
      </c>
      <c r="O1746" s="94">
        <f t="normal">MIN(N1745:N1747)</f>
        <v>399.863444454342</v>
      </c>
      <c r="P1746" s="61"/>
      <c r="Q1746" s="94"/>
      <c r="R1746" s="61"/>
      <c r="S1746" s="101">
        <v>96.4262236299529</v>
      </c>
      <c r="T1746" s="102"/>
      <c r="U1746" s="101"/>
      <c r="V1746" s="101">
        <f t="shared" si="628"/>
        <v>99.9938022931518</v>
      </c>
      <c r="W1746" s="102"/>
      <c r="X1746" s="101"/>
      <c r="Y1746" s="101">
        <v>0.00619770684823143</v>
      </c>
      <c r="Z1746" s="94" t="s">
        <v>34</v>
      </c>
      <c r="AA1746" s="111"/>
      <c r="AB1746" s="102" t="s">
        <v>34</v>
      </c>
      <c r="AC1746" s="112"/>
      <c r="AD1746" s="113"/>
      <c r="AE1746" s="94">
        <v>627.084093595725</v>
      </c>
      <c r="AF1746" s="94">
        <v>386.817088048276</v>
      </c>
      <c r="AG1746" s="134"/>
    </row>
    <row r="1747" spans="1:33" s="44" customFormat="1" customHeight="0">
      <c r="A1747" s="60"/>
      <c r="B1747" s="61" t="s">
        <v>858</v>
      </c>
      <c r="C1747" s="62"/>
      <c r="D1747" s="63"/>
      <c r="E1747" s="63"/>
      <c r="F1747" s="63"/>
      <c r="G1747" s="63"/>
      <c r="H1747" s="63"/>
      <c r="I1747" s="63"/>
      <c r="J1747" s="94">
        <f t="normal">IF(AE1747="-","-",(AE1747/AG1745)*$AI$1)</f>
        <v>674.959110709091</v>
      </c>
      <c r="K1747" s="94"/>
      <c r="L1747" s="61"/>
      <c r="M1747" s="94"/>
      <c r="N1747" s="94">
        <v>419.52402912157</v>
      </c>
      <c r="O1747" s="94"/>
      <c r="P1747" s="61"/>
      <c r="Q1747" s="94"/>
      <c r="R1747" s="61"/>
      <c r="S1747" s="101">
        <v>96.3430400788028</v>
      </c>
      <c r="T1747" s="102"/>
      <c r="U1747" s="101"/>
      <c r="V1747" s="101">
        <f t="shared" si="628"/>
        <v>99.9936098153239</v>
      </c>
      <c r="W1747" s="102"/>
      <c r="X1747" s="101"/>
      <c r="Y1747" s="101">
        <v>0.00639018467609525</v>
      </c>
      <c r="Z1747" s="94" t="s">
        <v>34</v>
      </c>
      <c r="AA1747" s="111"/>
      <c r="AB1747" s="102" t="s">
        <v>34</v>
      </c>
      <c r="AC1747" s="112"/>
      <c r="AD1747" s="113"/>
      <c r="AE1747" s="94">
        <v>624.962139545455</v>
      </c>
      <c r="AF1747" s="94">
        <v>388.448175112565</v>
      </c>
      <c r="AG1747" s="134"/>
    </row>
    <row r="1748" spans="1:33" ht="15" customHeight="1">
      <c r="A1748" s="79">
        <v>42205</v>
      </c>
      <c r="B1748" s="71" t="s">
        <v>859</v>
      </c>
      <c r="C1748" s="80" t="s">
        <v>732</v>
      </c>
      <c r="D1748" s="12" t="s">
        <v>41</v>
      </c>
      <c r="E1748" s="12" t="s">
        <v>74</v>
      </c>
      <c r="F1748" s="12" t="s">
        <v>234</v>
      </c>
      <c r="G1748" s="12" t="s">
        <v>305</v>
      </c>
      <c r="H1748" s="12" t="s">
        <v>34</v>
      </c>
      <c r="I1748" s="39">
        <v>42205</v>
      </c>
      <c r="J1748" s="97">
        <f t="normal">IF(AE1748="-","-",(AE1748/AG1748)*$AI$1)</f>
        <v>240.053235630285</v>
      </c>
      <c r="K1748" s="97">
        <f t="normal">MAX(J1748:J1750)</f>
        <v>243.00417797667</v>
      </c>
      <c r="L1748" s="71">
        <f t="normal">IF(A1748=0,"",(K1748-K1749)/K1749)</f>
        <v>0.0308815272597446</v>
      </c>
      <c r="M1748" s="97">
        <f t="normal">IF(J1748="-","-",AVERAGE(J1748:J1750))</f>
        <v>239.594018218433</v>
      </c>
      <c r="N1748" s="97">
        <f t="normal">IF(AF1748="-","-",(AF1748/AG1748)*$AI$1)</f>
        <v>135.617125012669</v>
      </c>
      <c r="O1748" s="97">
        <f t="normal">MAX(N1748:N1750)</f>
        <v>135.617125012669</v>
      </c>
      <c r="P1748" s="71">
        <f t="normal">IF(A1748=0,"",(O1748-O1749)/O1749)</f>
        <v>0.0314099517939533</v>
      </c>
      <c r="Q1748" s="97">
        <f t="normal">IF(N1748="-","-",AVERAGE(N1748:N1750))</f>
        <v>134.102781324171</v>
      </c>
      <c r="R1748" s="71">
        <f t="normal">IF(Q1748="-","-",Q1748/M1748)</f>
        <v>0.559708386383472</v>
      </c>
      <c r="S1748" s="103">
        <v>92.0183109337403</v>
      </c>
      <c r="T1748" s="104">
        <f t="normal">AVERAGE(S1748:S1750)*10</f>
        <v>919.317902491518</v>
      </c>
      <c r="U1748" s="103">
        <f t="normal">((LARGE(S1748:S1750,1))-(SMALL(S1748:S1750,1)))/(((LARGE(S1748:S1750,1))+(SMALL(S1748:S1750,1)))/2)*100</f>
        <v>0.197776233640262</v>
      </c>
      <c r="V1748" s="103">
        <f t="shared" si="628"/>
        <v>78.2320301039605</v>
      </c>
      <c r="W1748" s="104">
        <f t="normal">AVERAGE(V1748:V1750)*10</f>
        <v>794.288507582132</v>
      </c>
      <c r="X1748" s="103">
        <f t="normal">((LARGE(V1748:V1750,1))-(SMALL(V1748:V1750,1)))/(((LARGE(V1748:V1750,1))+(SMALL(V1748:V1750,1)))/2)*100</f>
        <v>2.34709796850198</v>
      </c>
      <c r="Y1748" s="103">
        <v>21.7679698960395</v>
      </c>
      <c r="Z1748" s="97" t="s">
        <v>34</v>
      </c>
      <c r="AA1748" s="25" t="str">
        <f t="normal">IF(Z1748="-","-",AVERAGE(Z1748:Z1750))</f>
        <v>-</v>
      </c>
      <c r="AB1748" s="104" t="s">
        <v>34</v>
      </c>
      <c r="AC1748" s="26" t="str">
        <f t="shared" ref="AC1748" si="631">IF(AB1748="-","-",AVERAGE(AB1748:AB1750))</f>
        <v>-</v>
      </c>
      <c r="AE1748" s="114">
        <v>222.271514472486</v>
      </c>
      <c r="AF1748" s="114">
        <v>125.571412048768</v>
      </c>
      <c r="AG1748" s="139">
        <v>1</v>
      </c>
    </row>
    <row r="1749" spans="1:33">
      <c r="A1749" s="81"/>
      <c r="B1749" s="71" t="s">
        <v>859</v>
      </c>
      <c r="C1749" s="82"/>
      <c r="D1749" s="14"/>
      <c r="E1749" s="14"/>
      <c r="F1749" s="15"/>
      <c r="G1749" s="14"/>
      <c r="H1749" s="14"/>
      <c r="I1749" s="14"/>
      <c r="J1749" s="97">
        <f t="normal">IF(AE1749="-","-",(AE1749/AG1748)*$AI$1)</f>
        <v>235.724641048342</v>
      </c>
      <c r="K1749" s="97">
        <f t="normal">MIN(J1748:J1750)</f>
        <v>235.724641048342</v>
      </c>
      <c r="L1749" s="71"/>
      <c r="M1749" s="97"/>
      <c r="N1749" s="97">
        <f t="normal">IF(AF1749="-","-",(AF1749/AG1748)*$AI$1)</f>
        <v>135.204098075672</v>
      </c>
      <c r="O1749" s="97">
        <f t="normal">MIN(N1748:N1750)</f>
        <v>131.487120884172</v>
      </c>
      <c r="P1749" s="71"/>
      <c r="Q1749" s="97"/>
      <c r="R1749" s="71"/>
      <c r="S1749" s="103">
        <v>91.9405594405594</v>
      </c>
      <c r="T1749" s="104"/>
      <c r="U1749" s="103"/>
      <c r="V1749" s="103">
        <f t="shared" si="628"/>
        <v>79.9645052925145</v>
      </c>
      <c r="W1749" s="104"/>
      <c r="X1749" s="103"/>
      <c r="Y1749" s="103">
        <v>20.0354947074855</v>
      </c>
      <c r="Z1749" s="97" t="s">
        <v>34</v>
      </c>
      <c r="AA1749" s="27"/>
      <c r="AB1749" s="104" t="s">
        <v>34</v>
      </c>
      <c r="AC1749" s="28"/>
      <c r="AE1749" s="114">
        <v>218.263556526243</v>
      </c>
      <c r="AF1749" s="114">
        <v>125.188979699696</v>
      </c>
      <c r="AG1749" s="140"/>
    </row>
    <row r="1750" spans="1:33">
      <c r="A1750" s="83"/>
      <c r="B1750" s="71" t="s">
        <v>859</v>
      </c>
      <c r="C1750" s="84"/>
      <c r="D1750" s="17"/>
      <c r="E1750" s="17"/>
      <c r="F1750" s="18"/>
      <c r="G1750" s="17"/>
      <c r="H1750" s="17"/>
      <c r="I1750" s="17"/>
      <c r="J1750" s="97">
        <f t="normal">IF(AE1750="-","-",(AE1750/AG1748)*$AI$1)</f>
        <v>243.00417797667</v>
      </c>
      <c r="K1750" s="97"/>
      <c r="L1750" s="71"/>
      <c r="M1750" s="97"/>
      <c r="N1750" s="97">
        <f t="normal">IF(AF1750="-","-",(AF1750/AG1748)*$AI$1)</f>
        <v>131.487120884172</v>
      </c>
      <c r="O1750" s="97"/>
      <c r="P1750" s="71"/>
      <c r="Q1750" s="97"/>
      <c r="R1750" s="71"/>
      <c r="S1750" s="103">
        <v>91.8365003731557</v>
      </c>
      <c r="T1750" s="104"/>
      <c r="U1750" s="103"/>
      <c r="V1750" s="103">
        <f t="shared" si="628"/>
        <v>80.0900168781646</v>
      </c>
      <c r="W1750" s="104"/>
      <c r="X1750" s="103"/>
      <c r="Y1750" s="103">
        <v>19.9099831218354</v>
      </c>
      <c r="Z1750" s="97" t="s">
        <v>34</v>
      </c>
      <c r="AA1750" s="29"/>
      <c r="AB1750" s="104" t="s">
        <v>34</v>
      </c>
      <c r="AC1750" s="30"/>
      <c r="AE1750" s="114">
        <v>225.003868496917</v>
      </c>
      <c r="AF1750" s="114">
        <v>121.747334152011</v>
      </c>
      <c r="AG1750" s="141"/>
    </row>
    <row r="1751" spans="1:33" ht="15" customHeight="1">
      <c r="A1751" s="79">
        <v>42205</v>
      </c>
      <c r="B1751" s="71" t="s">
        <v>860</v>
      </c>
      <c r="C1751" s="80" t="s">
        <v>732</v>
      </c>
      <c r="D1751" s="12" t="s">
        <v>41</v>
      </c>
      <c r="E1751" s="12" t="s">
        <v>74</v>
      </c>
      <c r="F1751" s="12" t="s">
        <v>234</v>
      </c>
      <c r="G1751" s="12" t="s">
        <v>305</v>
      </c>
      <c r="H1751" s="12" t="s">
        <v>34</v>
      </c>
      <c r="I1751" s="39">
        <v>42205</v>
      </c>
      <c r="J1751" s="97">
        <f t="normal">IF(AE1751="-","-",(AE1751/AG1751)*$AI$1)</f>
        <v>236.602023749727</v>
      </c>
      <c r="K1751" s="97">
        <f t="normal">MAX(J1751:J1753)</f>
        <v>236.602023749727</v>
      </c>
      <c r="L1751" s="71">
        <f t="normal">IF(A1751=0,"",(K1751-K1752)/K1752)</f>
        <v>0.103797952264247</v>
      </c>
      <c r="M1751" s="97">
        <f t="normal">IF(J1751="-","-",AVERAGE(J1751:J1753))</f>
        <v>224.710689813091</v>
      </c>
      <c r="N1751" s="97">
        <f t="normal">IF(AF1751="-","-",(AF1751/AG1751)*$AI$1)</f>
        <v>132.225943281852</v>
      </c>
      <c r="O1751" s="97">
        <f t="normal">MAX(N1751:N1753)</f>
        <v>132.225943281852</v>
      </c>
      <c r="P1751" s="71">
        <f t="normal">IF(A1751=0,"",(O1751-O1752)/O1752)</f>
        <v>0.129035819436513</v>
      </c>
      <c r="Q1751" s="97">
        <f t="normal">IF(N1751="-","-",AVERAGE(N1751:N1753))</f>
        <v>124.927974730056</v>
      </c>
      <c r="R1751" s="71">
        <f t="normal">IF(Q1751="-","-",Q1751/M1751)</f>
        <v>0.555950296952796</v>
      </c>
      <c r="S1751" s="103">
        <v>92.0183109337403</v>
      </c>
      <c r="T1751" s="104">
        <f t="normal">AVERAGE(S1751:S1753)*10</f>
        <v>919.317902491518</v>
      </c>
      <c r="U1751" s="103">
        <f t="normal">((LARGE(S1751:S1753,1))-(SMALL(S1751:S1753,1)))/(((LARGE(S1751:S1753,1))+(SMALL(S1751:S1753,1)))/2)*100</f>
        <v>0.197776233640262</v>
      </c>
      <c r="V1751" s="103">
        <f t="shared" si="628"/>
        <v>78.2320301039605</v>
      </c>
      <c r="W1751" s="104">
        <f t="normal">AVERAGE(V1751:V1753)*10</f>
        <v>794.288507582132</v>
      </c>
      <c r="X1751" s="103">
        <f t="normal">((LARGE(V1751:V1753,1))-(SMALL(V1751:V1753,1)))/(((LARGE(V1751:V1753,1))+(SMALL(V1751:V1753,1)))/2)*100</f>
        <v>2.34709796850198</v>
      </c>
      <c r="Y1751" s="103">
        <v>21.7679698960395</v>
      </c>
      <c r="Z1751" s="97" t="s">
        <v>34</v>
      </c>
      <c r="AA1751" s="25" t="str">
        <f t="normal">IF(Z1751="-","-",AVERAGE(Z1751:Z1753))</f>
        <v>-</v>
      </c>
      <c r="AB1751" s="104" t="s">
        <v>34</v>
      </c>
      <c r="AC1751" s="26" t="str">
        <f t="shared" ref="AC1751" si="632">IF(AB1751="-","-",AVERAGE(AB1751:AB1753))</f>
        <v>-</v>
      </c>
      <c r="AE1751" s="114">
        <v>219.075947916414</v>
      </c>
      <c r="AF1751" s="114">
        <v>122.431428964678</v>
      </c>
      <c r="AG1751" s="139">
        <v>1</v>
      </c>
    </row>
    <row r="1752" spans="1:33">
      <c r="A1752" s="81"/>
      <c r="B1752" s="71" t="s">
        <v>860</v>
      </c>
      <c r="C1752" s="82"/>
      <c r="D1752" s="14"/>
      <c r="E1752" s="14"/>
      <c r="F1752" s="15"/>
      <c r="G1752" s="14"/>
      <c r="H1752" s="14"/>
      <c r="I1752" s="14"/>
      <c r="J1752" s="97">
        <f t="normal">IF(AE1752="-","-",(AE1752/AG1751)*$AI$1)</f>
        <v>214.352656901002</v>
      </c>
      <c r="K1752" s="97">
        <f t="normal">MIN(J1751:J1753)</f>
        <v>214.352656901002</v>
      </c>
      <c r="L1752" s="71"/>
      <c r="M1752" s="97"/>
      <c r="N1752" s="97">
        <f t="normal">IF(AF1752="-","-",(AF1752/AG1751)*$AI$1)</f>
        <v>117.114037487176</v>
      </c>
      <c r="O1752" s="97">
        <f t="normal">MIN(N1751:N1753)</f>
        <v>117.114037487176</v>
      </c>
      <c r="P1752" s="71"/>
      <c r="Q1752" s="97"/>
      <c r="R1752" s="71"/>
      <c r="S1752" s="103">
        <v>91.9405594405594</v>
      </c>
      <c r="T1752" s="104"/>
      <c r="U1752" s="103"/>
      <c r="V1752" s="103">
        <f t="shared" si="628"/>
        <v>79.9645052925145</v>
      </c>
      <c r="W1752" s="104"/>
      <c r="X1752" s="103"/>
      <c r="Y1752" s="103">
        <v>20.0354947074855</v>
      </c>
      <c r="Z1752" s="97" t="s">
        <v>34</v>
      </c>
      <c r="AA1752" s="27"/>
      <c r="AB1752" s="104" t="s">
        <v>34</v>
      </c>
      <c r="AC1752" s="28"/>
      <c r="AE1752" s="114">
        <v>198.474682315743</v>
      </c>
      <c r="AF1752" s="114">
        <v>108.438923599237</v>
      </c>
      <c r="AG1752" s="140"/>
    </row>
    <row r="1753" spans="1:33">
      <c r="A1753" s="83"/>
      <c r="B1753" s="71" t="s">
        <v>860</v>
      </c>
      <c r="C1753" s="84"/>
      <c r="D1753" s="17"/>
      <c r="E1753" s="17"/>
      <c r="F1753" s="18"/>
      <c r="G1753" s="17"/>
      <c r="H1753" s="17"/>
      <c r="I1753" s="17"/>
      <c r="J1753" s="97">
        <f t="normal">IF(AE1753="-","-",(AE1753/AG1751)*$AI$1)</f>
        <v>223.177388788543</v>
      </c>
      <c r="K1753" s="97"/>
      <c r="L1753" s="71"/>
      <c r="M1753" s="97"/>
      <c r="N1753" s="97">
        <f t="normal">IF(AF1753="-","-",(AF1753/AG1751)*$AI$1)</f>
        <v>125.443943421138</v>
      </c>
      <c r="O1753" s="97"/>
      <c r="P1753" s="71"/>
      <c r="Q1753" s="97"/>
      <c r="R1753" s="71"/>
      <c r="S1753" s="103">
        <v>91.8365003731557</v>
      </c>
      <c r="T1753" s="104"/>
      <c r="U1753" s="103"/>
      <c r="V1753" s="103">
        <f t="shared" si="628"/>
        <v>80.0900168781646</v>
      </c>
      <c r="W1753" s="104"/>
      <c r="X1753" s="103"/>
      <c r="Y1753" s="103">
        <v>19.9099831218354</v>
      </c>
      <c r="Z1753" s="97" t="s">
        <v>34</v>
      </c>
      <c r="AA1753" s="29"/>
      <c r="AB1753" s="104" t="s">
        <v>34</v>
      </c>
      <c r="AC1753" s="30"/>
      <c r="AE1753" s="114">
        <v>206.645730359762</v>
      </c>
      <c r="AF1753" s="114">
        <v>116.151799464017</v>
      </c>
      <c r="AG1753" s="141"/>
    </row>
    <row r="1754" spans="1:33" ht="15" customHeight="1">
      <c r="A1754" s="79">
        <v>42205</v>
      </c>
      <c r="B1754" s="71">
        <v>446</v>
      </c>
      <c r="C1754" s="80" t="s">
        <v>265</v>
      </c>
      <c r="D1754" s="12" t="s">
        <v>100</v>
      </c>
      <c r="E1754" s="12" t="s">
        <v>101</v>
      </c>
      <c r="F1754" s="12" t="s">
        <v>745</v>
      </c>
      <c r="G1754" s="12" t="s">
        <v>746</v>
      </c>
      <c r="H1754" s="12" t="s">
        <v>34</v>
      </c>
      <c r="I1754" s="12" t="s">
        <v>861</v>
      </c>
      <c r="J1754" s="97">
        <f t="normal">IF(AE1754="-","-",(AE1754/AG1754)*$AI$1)</f>
        <v>335.681352217171</v>
      </c>
      <c r="K1754" s="97">
        <f t="normal">MAX(J1754:J1756)</f>
        <v>366.945177804961</v>
      </c>
      <c r="L1754" s="71">
        <f t="normal">IF(A1754=0,"",(K1754-K1755)/K1755)</f>
        <v>0.0931354255495361</v>
      </c>
      <c r="M1754" s="97">
        <f t="normal">IF(J1754="-","-",AVERAGE(J1754:J1756))</f>
        <v>354.57674532663</v>
      </c>
      <c r="N1754" s="97">
        <f t="normal">IF(AF1754="-","-",(AF1754/AG1754)*$AI$1)</f>
        <v>161.79421774266</v>
      </c>
      <c r="O1754" s="97">
        <f t="normal">MAX(N1754:N1756)</f>
        <v>178.939443178508</v>
      </c>
      <c r="P1754" s="71">
        <f t="normal">IF(A1754=0,"",(O1754-O1755)/O1755)</f>
        <v>0.105969333608195</v>
      </c>
      <c r="Q1754" s="97">
        <f t="normal">IF(N1754="-","-",AVERAGE(N1754:N1756))</f>
        <v>172.548846524182</v>
      </c>
      <c r="R1754" s="71">
        <f t="normal">IF(Q1754="-","-",Q1754/M1754)</f>
        <v>0.486633285454839</v>
      </c>
      <c r="S1754" s="103">
        <v>87.8766988378963</v>
      </c>
      <c r="T1754" s="104">
        <f t="normal">AVERAGE(S1754:S1756)*10</f>
        <v>873.772049041651</v>
      </c>
      <c r="U1754" s="103">
        <f t="normal">((LARGE(S1754:S1756,1))-(SMALL(S1754:S1756,1)))/(((LARGE(S1754:S1756,1))+(SMALL(S1754:S1756,1)))/2)*100</f>
        <v>1.38841058363595</v>
      </c>
      <c r="V1754" s="103">
        <f t="shared" si="628"/>
        <v>92.5585565392811</v>
      </c>
      <c r="W1754" s="104">
        <f t="normal">AVERAGE(V1754:V1756)*10</f>
        <v>923.020853230039</v>
      </c>
      <c r="X1754" s="103">
        <f t="normal">((LARGE(V1754:V1756,1))-(SMALL(V1754:V1756,1)))/(((LARGE(V1754:V1756,1))+(SMALL(V1754:V1756,1)))/2)*100</f>
        <v>1.01602688775919</v>
      </c>
      <c r="Y1754" s="103">
        <v>7.44144346071888</v>
      </c>
      <c r="Z1754" s="97" t="s">
        <v>34</v>
      </c>
      <c r="AA1754" s="25" t="str">
        <f t="normal">IF(Z1754="-","-",AVERAGE(Z1754:Z1756))</f>
        <v>-</v>
      </c>
      <c r="AB1754" s="104" t="s">
        <v>34</v>
      </c>
      <c r="AC1754" s="26" t="str">
        <f t="shared" ref="AC1754" si="633">IF(AB1754="-","-",AVERAGE(AB1754:AB1756))</f>
        <v>-</v>
      </c>
      <c r="AE1754" s="114">
        <v>310.816066867751</v>
      </c>
      <c r="AF1754" s="114">
        <v>149.809460872833</v>
      </c>
      <c r="AG1754" s="139">
        <v>1</v>
      </c>
    </row>
    <row r="1755" spans="1:33">
      <c r="A1755" s="81"/>
      <c r="B1755" s="71">
        <v>446</v>
      </c>
      <c r="C1755" s="82"/>
      <c r="D1755" s="14"/>
      <c r="E1755" s="14"/>
      <c r="F1755" s="14"/>
      <c r="G1755" s="14"/>
      <c r="H1755" s="14"/>
      <c r="I1755" s="14"/>
      <c r="J1755" s="97">
        <f t="normal">IF(AE1755="-","-",(AE1755/AG1754)*$AI$1)</f>
        <v>361.103705957757</v>
      </c>
      <c r="K1755" s="97">
        <f t="normal">MIN(J1754:J1756)</f>
        <v>335.681352217171</v>
      </c>
      <c r="L1755" s="71"/>
      <c r="M1755" s="97"/>
      <c r="N1755" s="97">
        <f t="normal">IF(AF1755="-","-",(AF1755/AG1754)*$AI$1)</f>
        <v>176.912878651377</v>
      </c>
      <c r="O1755" s="97">
        <f t="normal">MIN(N1754:N1756)</f>
        <v>161.79421774266</v>
      </c>
      <c r="P1755" s="71"/>
      <c r="Q1755" s="97"/>
      <c r="R1755" s="71"/>
      <c r="S1755" s="103">
        <v>86.6650209824732</v>
      </c>
      <c r="T1755" s="104"/>
      <c r="U1755" s="103"/>
      <c r="V1755" s="103">
        <f t="shared" si="628"/>
        <v>91.7055941665724</v>
      </c>
      <c r="W1755" s="104"/>
      <c r="X1755" s="103"/>
      <c r="Y1755" s="103">
        <v>8.29440583342759</v>
      </c>
      <c r="Z1755" s="97" t="s">
        <v>34</v>
      </c>
      <c r="AA1755" s="27"/>
      <c r="AB1755" s="104" t="s">
        <v>34</v>
      </c>
      <c r="AC1755" s="28"/>
      <c r="AE1755" s="114">
        <v>334.355283294219</v>
      </c>
      <c r="AF1755" s="114">
        <v>163.808220973497</v>
      </c>
      <c r="AG1755" s="140"/>
    </row>
    <row r="1756" spans="1:33">
      <c r="A1756" s="83"/>
      <c r="B1756" s="71">
        <v>446</v>
      </c>
      <c r="C1756" s="84"/>
      <c r="D1756" s="17"/>
      <c r="E1756" s="17"/>
      <c r="F1756" s="17"/>
      <c r="G1756" s="17"/>
      <c r="H1756" s="17"/>
      <c r="I1756" s="17"/>
      <c r="J1756" s="97">
        <f t="normal">IF(AE1756="-","-",(AE1756/AG1754)*$AI$1)</f>
        <v>366.945177804961</v>
      </c>
      <c r="K1756" s="97"/>
      <c r="L1756" s="71"/>
      <c r="M1756" s="97"/>
      <c r="N1756" s="97">
        <f t="normal">IF(AF1756="-","-",(AF1756/AG1754)*$AI$1)</f>
        <v>178.939443178508</v>
      </c>
      <c r="O1756" s="97"/>
      <c r="P1756" s="71"/>
      <c r="Q1756" s="97"/>
      <c r="R1756" s="71"/>
      <c r="S1756" s="103">
        <v>87.5898948921257</v>
      </c>
      <c r="T1756" s="104"/>
      <c r="U1756" s="103"/>
      <c r="V1756" s="103">
        <f t="shared" si="628"/>
        <v>92.6421052631582</v>
      </c>
      <c r="W1756" s="104"/>
      <c r="X1756" s="103"/>
      <c r="Y1756" s="103">
        <v>7.35789473684182</v>
      </c>
      <c r="Z1756" s="97" t="s">
        <v>34</v>
      </c>
      <c r="AA1756" s="29"/>
      <c r="AB1756" s="104" t="s">
        <v>34</v>
      </c>
      <c r="AC1756" s="30"/>
      <c r="AE1756" s="114">
        <v>339.764053523112</v>
      </c>
      <c r="AF1756" s="114">
        <v>165.68466960973</v>
      </c>
      <c r="AG1756" s="141"/>
    </row>
    <row r="1757" spans="1:33" ht="15" customHeight="1">
      <c r="A1757" s="79">
        <v>42205</v>
      </c>
      <c r="B1757" s="71">
        <v>447</v>
      </c>
      <c r="C1757" s="80" t="s">
        <v>265</v>
      </c>
      <c r="D1757" s="12" t="s">
        <v>100</v>
      </c>
      <c r="E1757" s="12" t="s">
        <v>101</v>
      </c>
      <c r="F1757" s="12" t="s">
        <v>745</v>
      </c>
      <c r="G1757" s="12" t="s">
        <v>748</v>
      </c>
      <c r="H1757" s="12" t="s">
        <v>34</v>
      </c>
      <c r="I1757" s="12" t="s">
        <v>862</v>
      </c>
      <c r="J1757" s="97">
        <f t="normal">IF(AE1757="-","-",(AE1757/AG1757)*$AI$1)</f>
        <v>407.297246338518</v>
      </c>
      <c r="K1757" s="97">
        <f t="normal">MAX(J1757:J1759)</f>
        <v>442.608086066447</v>
      </c>
      <c r="L1757" s="71">
        <f t="normal">IF(A1757=0,"",(K1757-K1758)/K1758)</f>
        <v>0.176961206563526</v>
      </c>
      <c r="M1757" s="97">
        <f t="normal">IF(J1757="-","-",AVERAGE(J1757:J1759))</f>
        <v>408.655126300939</v>
      </c>
      <c r="N1757" s="97">
        <f t="normal">IF(AF1757="-","-",(AF1757/AG1757)*$AI$1)</f>
        <v>192.114175101523</v>
      </c>
      <c r="O1757" s="97">
        <f t="normal">MAX(N1757:N1759)</f>
        <v>221.167343713839</v>
      </c>
      <c r="P1757" s="71">
        <f t="normal">IF(A1757=0,"",(O1757-O1758)/O1758)</f>
        <v>0.178040894188109</v>
      </c>
      <c r="Q1757" s="97">
        <f t="normal">IF(N1757="-","-",AVERAGE(N1757:N1759))</f>
        <v>200.341056971109</v>
      </c>
      <c r="R1757" s="71">
        <f t="normal">IF(Q1757="-","-",Q1757/M1757)</f>
        <v>0.490244815437786</v>
      </c>
      <c r="S1757" s="103">
        <v>89.3536464437032</v>
      </c>
      <c r="T1757" s="104">
        <f t="normal">AVERAGE(S1757:S1759)*10</f>
        <v>893.722712014856</v>
      </c>
      <c r="U1757" s="103">
        <f t="normal">((LARGE(S1757:S1759,1))-(SMALL(S1757:S1759,1)))/(((LARGE(S1757:S1759,1))+(SMALL(S1757:S1759,1)))/2)*100</f>
        <v>0.120317008435179</v>
      </c>
      <c r="V1757" s="103">
        <f t="shared" si="628"/>
        <v>92.6957223567391</v>
      </c>
      <c r="W1757" s="104">
        <f t="normal">AVERAGE(V1757:V1759)*10</f>
        <v>927.566324818612</v>
      </c>
      <c r="X1757" s="103">
        <f t="normal">((LARGE(V1757:V1759,1))-(SMALL(V1757:V1759,1)))/(((LARGE(V1757:V1759,1))+(SMALL(V1757:V1759,1)))/2)*100</f>
        <v>0.120704278397012</v>
      </c>
      <c r="Y1757" s="103">
        <v>7.30427764326088</v>
      </c>
      <c r="Z1757" s="97" t="s">
        <v>34</v>
      </c>
      <c r="AA1757" s="25" t="str">
        <f t="normal">IF(Z1757="-","-",AVERAGE(Z1757:Z1759))</f>
        <v>-</v>
      </c>
      <c r="AB1757" s="104" t="s">
        <v>34</v>
      </c>
      <c r="AC1757" s="26" t="str">
        <f t="shared" ref="AC1757" si="634">IF(AB1757="-","-",AVERAGE(AB1757:AB1759))</f>
        <v>-</v>
      </c>
      <c r="AE1757" s="114">
        <v>377.127079943072</v>
      </c>
      <c r="AF1757" s="114">
        <v>177.883495464373</v>
      </c>
      <c r="AG1757" s="139">
        <v>1</v>
      </c>
    </row>
    <row r="1758" spans="1:33">
      <c r="A1758" s="81"/>
      <c r="B1758" s="71">
        <v>447</v>
      </c>
      <c r="C1758" s="82"/>
      <c r="D1758" s="14"/>
      <c r="E1758" s="14"/>
      <c r="F1758" s="14"/>
      <c r="G1758" s="14"/>
      <c r="H1758" s="14"/>
      <c r="I1758" s="14"/>
      <c r="J1758" s="97">
        <f t="normal">IF(AE1758="-","-",(AE1758/AG1757)*$AI$1)</f>
        <v>442.608086066447</v>
      </c>
      <c r="K1758" s="97">
        <f t="normal">MIN(J1757:J1759)</f>
        <v>376.060046497852</v>
      </c>
      <c r="L1758" s="71"/>
      <c r="M1758" s="97"/>
      <c r="N1758" s="97">
        <f t="normal">IF(AF1758="-","-",(AF1758/AG1757)*$AI$1)</f>
        <v>221.167343713839</v>
      </c>
      <c r="O1758" s="97">
        <f t="normal">MIN(N1757:N1759)</f>
        <v>187.741652097965</v>
      </c>
      <c r="P1758" s="71"/>
      <c r="Q1758" s="97"/>
      <c r="R1758" s="71"/>
      <c r="S1758" s="103">
        <v>89.4353542041047</v>
      </c>
      <c r="T1758" s="104"/>
      <c r="U1758" s="103"/>
      <c r="V1758" s="103">
        <f t="shared" si="628"/>
        <v>92.7664974619292</v>
      </c>
      <c r="W1758" s="104"/>
      <c r="X1758" s="103"/>
      <c r="Y1758" s="103">
        <v>7.23350253807075</v>
      </c>
      <c r="Z1758" s="97" t="s">
        <v>34</v>
      </c>
      <c r="AA1758" s="27"/>
      <c r="AB1758" s="104" t="s">
        <v>34</v>
      </c>
      <c r="AC1758" s="28"/>
      <c r="AE1758" s="114">
        <v>409.822301913377</v>
      </c>
      <c r="AF1758" s="114">
        <v>204.784577512814</v>
      </c>
      <c r="AG1758" s="140"/>
    </row>
    <row r="1759" spans="1:33">
      <c r="A1759" s="83"/>
      <c r="B1759" s="71">
        <v>447</v>
      </c>
      <c r="C1759" s="84"/>
      <c r="D1759" s="17"/>
      <c r="E1759" s="17"/>
      <c r="F1759" s="17"/>
      <c r="G1759" s="17"/>
      <c r="H1759" s="17"/>
      <c r="I1759" s="17"/>
      <c r="J1759" s="97">
        <f t="normal">IF(AE1759="-","-",(AE1759/AG1757)*$AI$1)</f>
        <v>376.060046497852</v>
      </c>
      <c r="K1759" s="97"/>
      <c r="L1759" s="71"/>
      <c r="M1759" s="97"/>
      <c r="N1759" s="97">
        <f t="normal">IF(AF1759="-","-",(AF1759/AG1757)*$AI$1)</f>
        <v>187.741652097965</v>
      </c>
      <c r="O1759" s="97"/>
      <c r="P1759" s="71"/>
      <c r="Q1759" s="97"/>
      <c r="R1759" s="71"/>
      <c r="S1759" s="103">
        <v>89.3278129566488</v>
      </c>
      <c r="T1759" s="104"/>
      <c r="U1759" s="103"/>
      <c r="V1759" s="103">
        <f t="shared" si="628"/>
        <v>92.8076776269152</v>
      </c>
      <c r="W1759" s="104"/>
      <c r="X1759" s="103"/>
      <c r="Y1759" s="103">
        <v>7.19232237308478</v>
      </c>
      <c r="Z1759" s="97" t="s">
        <v>34</v>
      </c>
      <c r="AA1759" s="29"/>
      <c r="AB1759" s="104" t="s">
        <v>34</v>
      </c>
      <c r="AC1759" s="30"/>
      <c r="AE1759" s="114">
        <v>348.20374675727</v>
      </c>
      <c r="AF1759" s="114">
        <v>173.834863053671</v>
      </c>
      <c r="AG1759" s="141"/>
    </row>
    <row r="1760" spans="1:33" ht="15" customHeight="1">
      <c r="A1760" s="79">
        <v>42205</v>
      </c>
      <c r="B1760" s="71">
        <v>448</v>
      </c>
      <c r="C1760" s="80" t="s">
        <v>265</v>
      </c>
      <c r="D1760" s="12" t="s">
        <v>100</v>
      </c>
      <c r="E1760" s="12" t="s">
        <v>101</v>
      </c>
      <c r="F1760" s="12" t="s">
        <v>745</v>
      </c>
      <c r="G1760" s="12" t="s">
        <v>748</v>
      </c>
      <c r="H1760" s="12" t="s">
        <v>34</v>
      </c>
      <c r="I1760" s="12" t="s">
        <v>863</v>
      </c>
      <c r="J1760" s="97">
        <f t="normal">IF(AE1760="-","-",(AE1760/AG1760)*$AI$1)</f>
        <v>339.942679628991</v>
      </c>
      <c r="K1760" s="97">
        <f t="normal">MAX(J1760:J1762)</f>
        <v>339.942679628991</v>
      </c>
      <c r="L1760" s="71">
        <f t="normal">IF(A1760=0,"",(K1760-K1761)/K1761)</f>
        <v>0.0547773105036579</v>
      </c>
      <c r="M1760" s="97">
        <f t="normal">IF(J1760="-","-",AVERAGE(J1760:J1762))</f>
        <v>330.985110548752</v>
      </c>
      <c r="N1760" s="97">
        <f t="normal">IF(AF1760="-","-",(AF1760/AG1760)*$AI$1)</f>
        <v>153.988292657555</v>
      </c>
      <c r="O1760" s="97">
        <f t="normal">MAX(N1760:N1762)</f>
        <v>156.965738403667</v>
      </c>
      <c r="P1760" s="71">
        <f t="normal">IF(A1760=0,"",(O1760-O1761)/O1761)</f>
        <v>0.0193355332066276</v>
      </c>
      <c r="Q1760" s="97">
        <f t="normal">IF(N1760="-","-",AVERAGE(N1760:N1762))</f>
        <v>155.211456696025</v>
      </c>
      <c r="R1760" s="71">
        <f t="normal">IF(Q1760="-","-",Q1760/M1760)</f>
        <v>0.468937881944885</v>
      </c>
      <c r="S1760" s="103">
        <v>86.6984180983152</v>
      </c>
      <c r="T1760" s="104">
        <f t="normal">AVERAGE(S1760:S1762)*10</f>
        <v>866.52924230234</v>
      </c>
      <c r="U1760" s="103">
        <f t="normal">((LARGE(S1760:S1762,1))-(SMALL(S1760:S1762,1)))/(((LARGE(S1760:S1762,1))+(SMALL(S1760:S1762,1)))/2)*100</f>
        <v>0.153039990670819</v>
      </c>
      <c r="V1760" s="103">
        <f t="shared" si="628"/>
        <v>92.7408279380043</v>
      </c>
      <c r="W1760" s="104">
        <f t="normal">AVERAGE(V1760:V1762)*10</f>
        <v>918.80374237559</v>
      </c>
      <c r="X1760" s="103">
        <f t="normal">((LARGE(V1760:V1762,1))-(SMALL(V1760:V1762,1)))/(((LARGE(V1760:V1762,1))+(SMALL(V1760:V1762,1)))/2)*100</f>
        <v>1.92183349451406</v>
      </c>
      <c r="Y1760" s="103">
        <v>7.25917206199574</v>
      </c>
      <c r="Z1760" s="97" t="s">
        <v>34</v>
      </c>
      <c r="AA1760" s="25" t="str">
        <f t="normal">IF(Z1760="-","-",AVERAGE(Z1760:Z1762))</f>
        <v>-</v>
      </c>
      <c r="AB1760" s="104" t="s">
        <v>34</v>
      </c>
      <c r="AC1760" s="26" t="str">
        <f t="shared" ref="AC1760" si="635">IF(AB1760="-","-",AVERAGE(AB1760:AB1762))</f>
        <v>-</v>
      </c>
      <c r="AE1760" s="114">
        <v>314.761740397214</v>
      </c>
      <c r="AF1760" s="114">
        <v>142.581752460699</v>
      </c>
      <c r="AG1760" s="139">
        <v>1</v>
      </c>
    </row>
    <row r="1761" spans="1:33">
      <c r="A1761" s="81"/>
      <c r="B1761" s="71">
        <v>448</v>
      </c>
      <c r="C1761" s="82"/>
      <c r="D1761" s="14"/>
      <c r="E1761" s="14"/>
      <c r="F1761" s="14"/>
      <c r="G1761" s="14"/>
      <c r="H1761" s="14"/>
      <c r="I1761" s="14"/>
      <c r="J1761" s="97">
        <f t="normal">IF(AE1761="-","-",(AE1761/AG1760)*$AI$1)</f>
        <v>330.724073903399</v>
      </c>
      <c r="K1761" s="97">
        <f t="normal">MIN(J1760:J1762)</f>
        <v>322.288578113866</v>
      </c>
      <c r="L1761" s="71"/>
      <c r="M1761" s="97"/>
      <c r="N1761" s="97">
        <f t="normal">IF(AF1761="-","-",(AF1761/AG1760)*$AI$1)</f>
        <v>156.965738403667</v>
      </c>
      <c r="O1761" s="97">
        <f t="normal">MIN(N1760:N1762)</f>
        <v>153.988292657555</v>
      </c>
      <c r="P1761" s="71"/>
      <c r="Q1761" s="97"/>
      <c r="R1761" s="71"/>
      <c r="S1761" s="103">
        <v>86.5658362989325</v>
      </c>
      <c r="T1761" s="104"/>
      <c r="U1761" s="103"/>
      <c r="V1761" s="103">
        <f t="shared" si="628"/>
        <v>91.9248274849519</v>
      </c>
      <c r="W1761" s="104"/>
      <c r="X1761" s="103"/>
      <c r="Y1761" s="103">
        <v>8.07517251504809</v>
      </c>
      <c r="Z1761" s="97" t="s">
        <v>34</v>
      </c>
      <c r="AA1761" s="27"/>
      <c r="AB1761" s="104" t="s">
        <v>34</v>
      </c>
      <c r="AC1761" s="28"/>
      <c r="AE1761" s="114">
        <v>306.225994354999</v>
      </c>
      <c r="AF1761" s="114">
        <v>145.338646670062</v>
      </c>
      <c r="AG1761" s="140"/>
    </row>
    <row r="1762" spans="1:33">
      <c r="A1762" s="83"/>
      <c r="B1762" s="71">
        <v>448</v>
      </c>
      <c r="C1762" s="84"/>
      <c r="D1762" s="17"/>
      <c r="E1762" s="17"/>
      <c r="F1762" s="17"/>
      <c r="G1762" s="17"/>
      <c r="H1762" s="17"/>
      <c r="I1762" s="17"/>
      <c r="J1762" s="97">
        <f t="normal">IF(AE1762="-","-",(AE1762/AG1760)*$AI$1)</f>
        <v>322.288578113866</v>
      </c>
      <c r="K1762" s="97"/>
      <c r="L1762" s="71"/>
      <c r="M1762" s="97"/>
      <c r="N1762" s="97">
        <f t="normal">IF(AF1762="-","-",(AF1762/AG1760)*$AI$1)</f>
        <v>154.680339026854</v>
      </c>
      <c r="O1762" s="97"/>
      <c r="P1762" s="71"/>
      <c r="Q1762" s="97"/>
      <c r="R1762" s="71"/>
      <c r="S1762" s="103">
        <v>86.6945182934543</v>
      </c>
      <c r="T1762" s="104"/>
      <c r="U1762" s="103"/>
      <c r="V1762" s="103">
        <f t="shared" si="628"/>
        <v>90.9754672897209</v>
      </c>
      <c r="W1762" s="104"/>
      <c r="X1762" s="103"/>
      <c r="Y1762" s="103">
        <v>9.02453271027911</v>
      </c>
      <c r="Z1762" s="97" t="s">
        <v>34</v>
      </c>
      <c r="AA1762" s="29"/>
      <c r="AB1762" s="104" t="s">
        <v>34</v>
      </c>
      <c r="AC1762" s="30"/>
      <c r="AE1762" s="114">
        <v>298.415350105431</v>
      </c>
      <c r="AF1762" s="114">
        <v>143.222536135976</v>
      </c>
      <c r="AG1762" s="141"/>
    </row>
    <row r="1763" spans="1:33" s="44" customFormat="1" ht="15" customHeight="1">
      <c r="A1763" s="60">
        <v>42059</v>
      </c>
      <c r="B1763" s="61" t="s">
        <v>864</v>
      </c>
      <c r="C1763" s="62" t="s">
        <v>29</v>
      </c>
      <c r="D1763" s="63" t="s">
        <v>30</v>
      </c>
      <c r="E1763" s="63" t="s">
        <v>31</v>
      </c>
      <c r="F1763" s="63" t="s">
        <v>32</v>
      </c>
      <c r="G1763" s="63" t="s">
        <v>33</v>
      </c>
      <c r="H1763" s="63" t="s">
        <v>34</v>
      </c>
      <c r="I1763" s="63" t="s">
        <v>34</v>
      </c>
      <c r="J1763" s="94">
        <f t="normal">IF(AE1763="-","-",(AE1763/AG1763)*$AI$1)</f>
        <v>65.7936</v>
      </c>
      <c r="K1763" s="94">
        <f t="normal">MAX(J1763:J1765)</f>
        <v>69.6924</v>
      </c>
      <c r="L1763" s="61">
        <f t="normal">IF(A1763=0,"",(K1763-K1764)/K1764)</f>
        <v>0.149857448325018</v>
      </c>
      <c r="M1763" s="94">
        <f t="normal">IF(J1763="-","-",AVERAGE(J1763:J1765))</f>
        <v>65.3652</v>
      </c>
      <c r="N1763" s="94" t="str">
        <f t="normal">IF(AF1763="-","-",(AF1763/AG1763)*$AI$1)</f>
        <v>-</v>
      </c>
      <c r="O1763" s="94">
        <f t="normal">MAX(N1763:N1765)</f>
        <v>0</v>
      </c>
      <c r="P1763" s="61" t="e">
        <v>#DIV/0!</v>
      </c>
      <c r="Q1763" s="94" t="str">
        <f t="normal">IF(N1763="-","-",AVERAGE(N1763:N1765))</f>
        <v>-</v>
      </c>
      <c r="R1763" s="61" t="str">
        <f t="normal">IF(Q1763="-","-",Q1763/M1763)</f>
        <v>-</v>
      </c>
      <c r="S1763" s="101">
        <v>2.78</v>
      </c>
      <c r="T1763" s="102">
        <f t="normal">AVERAGE(S1763:S1765)*10</f>
        <v>27.6</v>
      </c>
      <c r="U1763" s="101">
        <f t="normal">((LARGE(S1763:S1765,1))-(SMALL(S1763:S1765,1)))/(((LARGE(S1763:S1765,1))+(SMALL(S1763:S1765,1)))/2)*100</f>
        <v>1.08499095840867</v>
      </c>
      <c r="V1763" s="101">
        <f t="shared" si="628"/>
        <v>66.69</v>
      </c>
      <c r="W1763" s="102">
        <f t="normal">AVERAGE(V1763:V1765)*10</f>
        <v>665.533333333333</v>
      </c>
      <c r="X1763" s="101">
        <f t="normal">((LARGE(V1763:V1765,1))-(SMALL(V1763:V1765,1)))/(((LARGE(V1763:V1765,1))+(SMALL(V1763:V1765,1)))/2)*100</f>
        <v>0.465920192379954</v>
      </c>
      <c r="Y1763" s="101">
        <v>33.31</v>
      </c>
      <c r="Z1763" s="94" t="s">
        <v>34</v>
      </c>
      <c r="AA1763" s="111" t="str">
        <f t="normal">IF(Z1763="-","-",AVERAGE(Z1763:Z1765))</f>
        <v>-</v>
      </c>
      <c r="AB1763" s="102" t="s">
        <v>34</v>
      </c>
      <c r="AC1763" s="112" t="str">
        <f t="shared" ref="AC1763" si="636">IF(AB1763="-","-",AVERAGE(AB1763:AB1765))</f>
        <v>-</v>
      </c>
      <c r="AD1763" s="113"/>
      <c r="AE1763" s="94">
        <v>60.92</v>
      </c>
      <c r="AF1763" s="94" t="s">
        <v>34</v>
      </c>
      <c r="AG1763" s="134">
        <v>1</v>
      </c>
    </row>
    <row r="1764" spans="1:33" s="44" customFormat="1" customHeight="0">
      <c r="A1764" s="60"/>
      <c r="B1764" s="61" t="s">
        <v>864</v>
      </c>
      <c r="C1764" s="62"/>
      <c r="D1764" s="63"/>
      <c r="E1764" s="63"/>
      <c r="F1764" s="63"/>
      <c r="G1764" s="63"/>
      <c r="H1764" s="63"/>
      <c r="I1764" s="63"/>
      <c r="J1764" s="94">
        <f t="normal">IF(AE1764="-","-",(AE1764/AG1763)*$AI$1)</f>
        <v>60.6096</v>
      </c>
      <c r="K1764" s="94">
        <f t="normal">MIN(J1763:J1765)</f>
        <v>60.6096</v>
      </c>
      <c r="L1764" s="61"/>
      <c r="M1764" s="94"/>
      <c r="N1764" s="94" t="str">
        <f t="normal">IF(AF1764="-","-",(AF1764/AG1763)*$AI$1)</f>
        <v>-</v>
      </c>
      <c r="O1764" s="94">
        <f t="normal">MIN(N1763:N1765)</f>
        <v>0</v>
      </c>
      <c r="P1764" s="61"/>
      <c r="Q1764" s="94"/>
      <c r="R1764" s="61"/>
      <c r="S1764" s="101">
        <v>2.75</v>
      </c>
      <c r="T1764" s="102"/>
      <c r="U1764" s="101"/>
      <c r="V1764" s="101">
        <f t="shared" si="628"/>
        <v>66.38</v>
      </c>
      <c r="W1764" s="102"/>
      <c r="X1764" s="101"/>
      <c r="Y1764" s="101">
        <v>33.62</v>
      </c>
      <c r="Z1764" s="94" t="s">
        <v>34</v>
      </c>
      <c r="AA1764" s="111"/>
      <c r="AB1764" s="102" t="s">
        <v>34</v>
      </c>
      <c r="AC1764" s="112"/>
      <c r="AD1764" s="113"/>
      <c r="AE1764" s="94">
        <v>56.12</v>
      </c>
      <c r="AF1764" s="94" t="s">
        <v>34</v>
      </c>
      <c r="AG1764" s="134"/>
    </row>
    <row r="1765" spans="1:33" s="44" customFormat="1" customHeight="0">
      <c r="A1765" s="60"/>
      <c r="B1765" s="61" t="s">
        <v>864</v>
      </c>
      <c r="C1765" s="62"/>
      <c r="D1765" s="63"/>
      <c r="E1765" s="63"/>
      <c r="F1765" s="63"/>
      <c r="G1765" s="63"/>
      <c r="H1765" s="63"/>
      <c r="I1765" s="63"/>
      <c r="J1765" s="94">
        <f t="normal">IF(AE1765="-","-",(AE1765/AG1763)*$AI$1)</f>
        <v>69.6924</v>
      </c>
      <c r="K1765" s="94"/>
      <c r="L1765" s="61"/>
      <c r="M1765" s="94"/>
      <c r="N1765" s="94" t="str">
        <f t="normal">IF(AF1765="-","-",(AF1765/AG1763)*$AI$1)</f>
        <v>-</v>
      </c>
      <c r="O1765" s="94"/>
      <c r="P1765" s="61"/>
      <c r="Q1765" s="94"/>
      <c r="R1765" s="61"/>
      <c r="S1765" s="101">
        <v>2.75</v>
      </c>
      <c r="T1765" s="102"/>
      <c r="U1765" s="101"/>
      <c r="V1765" s="101">
        <f t="shared" si="628"/>
        <v>66.59</v>
      </c>
      <c r="W1765" s="102"/>
      <c r="X1765" s="101"/>
      <c r="Y1765" s="101">
        <v>33.41</v>
      </c>
      <c r="Z1765" s="94" t="s">
        <v>34</v>
      </c>
      <c r="AA1765" s="111"/>
      <c r="AB1765" s="102" t="s">
        <v>34</v>
      </c>
      <c r="AC1765" s="112"/>
      <c r="AD1765" s="113"/>
      <c r="AE1765" s="94">
        <v>64.53</v>
      </c>
      <c r="AF1765" s="94" t="s">
        <v>34</v>
      </c>
      <c r="AG1765" s="134"/>
    </row>
    <row r="1766" spans="1:33" s="44" customFormat="1" ht="15" customHeight="1">
      <c r="A1766" s="60">
        <v>42059</v>
      </c>
      <c r="B1766" s="61" t="s">
        <v>865</v>
      </c>
      <c r="C1766" s="62" t="s">
        <v>29</v>
      </c>
      <c r="D1766" s="63" t="s">
        <v>30</v>
      </c>
      <c r="E1766" s="63" t="s">
        <v>31</v>
      </c>
      <c r="F1766" s="63" t="s">
        <v>32</v>
      </c>
      <c r="G1766" s="63" t="s">
        <v>33</v>
      </c>
      <c r="H1766" s="63" t="s">
        <v>34</v>
      </c>
      <c r="I1766" s="63" t="s">
        <v>34</v>
      </c>
      <c r="J1766" s="94">
        <f t="normal">IF(AE1766="-","-",(AE1766/AG1766)*$AI$1)</f>
        <v>65.4804</v>
      </c>
      <c r="K1766" s="94">
        <f t="normal">MAX(J1766:J1768)</f>
        <v>65.4804</v>
      </c>
      <c r="L1766" s="61">
        <f t="normal">IF(A1766=0,"",(K1766-K1767)/K1767)</f>
        <v>0.220410628019324</v>
      </c>
      <c r="M1766" s="94">
        <f t="normal">IF(J1766="-","-",AVERAGE(J1766:J1768))</f>
        <v>59.5872</v>
      </c>
      <c r="N1766" s="94" t="str">
        <f t="normal">IF(AF1766="-","-",(AF1766/AG1766)*$AI$1)</f>
        <v>-</v>
      </c>
      <c r="O1766" s="94">
        <f t="normal">MAX(N1766:N1768)</f>
        <v>0</v>
      </c>
      <c r="P1766" s="61" t="e">
        <v>#DIV/0!</v>
      </c>
      <c r="Q1766" s="94" t="str">
        <f t="normal">IF(N1766="-","-",AVERAGE(N1766:N1768))</f>
        <v>-</v>
      </c>
      <c r="R1766" s="61" t="str">
        <f t="normal">IF(Q1766="-","-",Q1766/M1766)</f>
        <v>-</v>
      </c>
      <c r="S1766" s="101">
        <v>2.78</v>
      </c>
      <c r="T1766" s="102">
        <f t="normal">AVERAGE(S1766:S1768)*10</f>
        <v>27.6</v>
      </c>
      <c r="U1766" s="101">
        <f t="normal">((LARGE(S1766:S1768,1))-(SMALL(S1766:S1768,1)))/(((LARGE(S1766:S1768,1))+(SMALL(S1766:S1768,1)))/2)*100</f>
        <v>1.08499095840867</v>
      </c>
      <c r="V1766" s="101">
        <f t="shared" ref="V1766:V1774" si="637">100-Y1766</f>
        <v>66.69</v>
      </c>
      <c r="W1766" s="102">
        <f t="normal">AVERAGE(V1766:V1768)*10</f>
        <v>665.533333333333</v>
      </c>
      <c r="X1766" s="101">
        <f t="normal">((LARGE(V1766:V1768,1))-(SMALL(V1766:V1768,1)))/(((LARGE(V1766:V1768,1))+(SMALL(V1766:V1768,1)))/2)*100</f>
        <v>0.465920192379954</v>
      </c>
      <c r="Y1766" s="101">
        <v>33.31</v>
      </c>
      <c r="Z1766" s="94" t="s">
        <v>34</v>
      </c>
      <c r="AA1766" s="111" t="str">
        <f t="normal">IF(Z1766="-","-",AVERAGE(Z1766:Z1768))</f>
        <v>-</v>
      </c>
      <c r="AB1766" s="102" t="s">
        <v>34</v>
      </c>
      <c r="AC1766" s="112" t="str">
        <f t="shared" ref="AC1766" si="638">IF(AB1766="-","-",AVERAGE(AB1766:AB1768))</f>
        <v>-</v>
      </c>
      <c r="AD1766" s="113"/>
      <c r="AE1766" s="94">
        <v>60.63</v>
      </c>
      <c r="AF1766" s="94" t="s">
        <v>34</v>
      </c>
      <c r="AG1766" s="134">
        <v>1</v>
      </c>
    </row>
    <row r="1767" spans="1:33" s="44" customFormat="1" customHeight="0">
      <c r="A1767" s="60"/>
      <c r="B1767" s="61" t="s">
        <v>865</v>
      </c>
      <c r="C1767" s="62"/>
      <c r="D1767" s="63"/>
      <c r="E1767" s="63"/>
      <c r="F1767" s="63"/>
      <c r="G1767" s="63"/>
      <c r="H1767" s="63"/>
      <c r="I1767" s="63"/>
      <c r="J1767" s="94">
        <f t="normal">IF(AE1767="-","-",(AE1767/AG1766)*$AI$1)</f>
        <v>59.6268</v>
      </c>
      <c r="K1767" s="94">
        <f t="normal">MIN(J1766:J1768)</f>
        <v>53.6544</v>
      </c>
      <c r="L1767" s="61"/>
      <c r="M1767" s="94"/>
      <c r="N1767" s="94" t="str">
        <f t="normal">IF(AF1767="-","-",(AF1767/AG1766)*$AI$1)</f>
        <v>-</v>
      </c>
      <c r="O1767" s="94">
        <f t="normal">MIN(N1766:N1768)</f>
        <v>0</v>
      </c>
      <c r="P1767" s="61"/>
      <c r="Q1767" s="94"/>
      <c r="R1767" s="61"/>
      <c r="S1767" s="101">
        <v>2.75</v>
      </c>
      <c r="T1767" s="102"/>
      <c r="U1767" s="101"/>
      <c r="V1767" s="101">
        <f t="shared" si="637"/>
        <v>66.38</v>
      </c>
      <c r="W1767" s="102"/>
      <c r="X1767" s="101"/>
      <c r="Y1767" s="101">
        <v>33.62</v>
      </c>
      <c r="Z1767" s="94" t="s">
        <v>34</v>
      </c>
      <c r="AA1767" s="111"/>
      <c r="AB1767" s="102" t="s">
        <v>34</v>
      </c>
      <c r="AC1767" s="112"/>
      <c r="AD1767" s="113"/>
      <c r="AE1767" s="94">
        <v>55.21</v>
      </c>
      <c r="AF1767" s="94" t="s">
        <v>34</v>
      </c>
      <c r="AG1767" s="134"/>
    </row>
    <row r="1768" spans="1:33" s="44" customFormat="1" customHeight="0">
      <c r="A1768" s="60"/>
      <c r="B1768" s="61" t="s">
        <v>865</v>
      </c>
      <c r="C1768" s="62"/>
      <c r="D1768" s="63"/>
      <c r="E1768" s="63"/>
      <c r="F1768" s="63"/>
      <c r="G1768" s="63"/>
      <c r="H1768" s="63"/>
      <c r="I1768" s="63"/>
      <c r="J1768" s="94">
        <f t="normal">IF(AE1768="-","-",(AE1768/AG1766)*$AI$1)</f>
        <v>53.6544</v>
      </c>
      <c r="K1768" s="94"/>
      <c r="L1768" s="61"/>
      <c r="M1768" s="94"/>
      <c r="N1768" s="94" t="str">
        <f t="normal">IF(AF1768="-","-",(AF1768/AG1766)*$AI$1)</f>
        <v>-</v>
      </c>
      <c r="O1768" s="94"/>
      <c r="P1768" s="61"/>
      <c r="Q1768" s="94"/>
      <c r="R1768" s="61"/>
      <c r="S1768" s="101">
        <v>2.75</v>
      </c>
      <c r="T1768" s="102"/>
      <c r="U1768" s="101"/>
      <c r="V1768" s="101">
        <f t="shared" si="637"/>
        <v>66.59</v>
      </c>
      <c r="W1768" s="102"/>
      <c r="X1768" s="101"/>
      <c r="Y1768" s="101">
        <v>33.41</v>
      </c>
      <c r="Z1768" s="94" t="s">
        <v>34</v>
      </c>
      <c r="AA1768" s="111"/>
      <c r="AB1768" s="102" t="s">
        <v>34</v>
      </c>
      <c r="AC1768" s="112"/>
      <c r="AD1768" s="113"/>
      <c r="AE1768" s="94">
        <v>49.68</v>
      </c>
      <c r="AF1768" s="94" t="s">
        <v>34</v>
      </c>
      <c r="AG1768" s="134"/>
    </row>
    <row r="1769" spans="1:33" s="44" customFormat="1" ht="15" customHeight="1">
      <c r="A1769" s="60">
        <v>42059</v>
      </c>
      <c r="B1769" s="61" t="s">
        <v>866</v>
      </c>
      <c r="C1769" s="62" t="s">
        <v>29</v>
      </c>
      <c r="D1769" s="63" t="s">
        <v>30</v>
      </c>
      <c r="E1769" s="63" t="s">
        <v>31</v>
      </c>
      <c r="F1769" s="63" t="s">
        <v>32</v>
      </c>
      <c r="G1769" s="63" t="s">
        <v>33</v>
      </c>
      <c r="H1769" s="63" t="s">
        <v>34</v>
      </c>
      <c r="I1769" s="63" t="s">
        <v>34</v>
      </c>
      <c r="J1769" s="94">
        <f t="normal">IF(AE1769="-","-",(AE1769/AG1769)*$AI$1)</f>
        <v>52.4664</v>
      </c>
      <c r="K1769" s="94">
        <f t="normal">MAX(J1769:J1771)</f>
        <v>52.4664</v>
      </c>
      <c r="L1769" s="61">
        <f t="normal">IF(A1769=0,"",(K1769-K1770)/K1770)</f>
        <v>0.268738574040219</v>
      </c>
      <c r="M1769" s="94">
        <f t="normal">IF(J1769="-","-",AVERAGE(J1769:J1771))</f>
        <v>47.6964</v>
      </c>
      <c r="N1769" s="94" t="str">
        <f t="normal">IF(AF1769="-","-",(AF1769/AG1769)*$AI$1)</f>
        <v>-</v>
      </c>
      <c r="O1769" s="94">
        <f t="normal">MAX(N1769:N1771)</f>
        <v>0</v>
      </c>
      <c r="P1769" s="61" t="e">
        <v>#DIV/0!</v>
      </c>
      <c r="Q1769" s="94" t="str">
        <f t="normal">IF(N1769="-","-",AVERAGE(N1769:N1771))</f>
        <v>-</v>
      </c>
      <c r="R1769" s="61" t="str">
        <f t="normal">IF(Q1769="-","-",Q1769/M1769)</f>
        <v>-</v>
      </c>
      <c r="S1769" s="101">
        <v>2.78</v>
      </c>
      <c r="T1769" s="102">
        <f t="normal">AVERAGE(S1769:S1771)*10</f>
        <v>27.6</v>
      </c>
      <c r="U1769" s="101">
        <f t="normal">((LARGE(S1769:S1771,1))-(SMALL(S1769:S1771,1)))/(((LARGE(S1769:S1771,1))+(SMALL(S1769:S1771,1)))/2)*100</f>
        <v>1.08499095840867</v>
      </c>
      <c r="V1769" s="101">
        <f t="shared" si="637"/>
        <v>66.69</v>
      </c>
      <c r="W1769" s="102">
        <f t="normal">AVERAGE(V1769:V1771)*10</f>
        <v>665.533333333333</v>
      </c>
      <c r="X1769" s="101">
        <f t="normal">((LARGE(V1769:V1771,1))-(SMALL(V1769:V1771,1)))/(((LARGE(V1769:V1771,1))+(SMALL(V1769:V1771,1)))/2)*100</f>
        <v>0.465920192379954</v>
      </c>
      <c r="Y1769" s="101">
        <v>33.31</v>
      </c>
      <c r="Z1769" s="94" t="s">
        <v>34</v>
      </c>
      <c r="AA1769" s="111" t="str">
        <f t="normal">IF(Z1769="-","-",AVERAGE(Z1769:Z1771))</f>
        <v>-</v>
      </c>
      <c r="AB1769" s="102" t="s">
        <v>34</v>
      </c>
      <c r="AC1769" s="112" t="str">
        <f t="shared" ref="AC1769" si="639">IF(AB1769="-","-",AVERAGE(AB1769:AB1771))</f>
        <v>-</v>
      </c>
      <c r="AD1769" s="113"/>
      <c r="AE1769" s="94">
        <v>48.58</v>
      </c>
      <c r="AF1769" s="94" t="s">
        <v>34</v>
      </c>
      <c r="AG1769" s="134">
        <v>1</v>
      </c>
    </row>
    <row r="1770" spans="1:33" s="44" customFormat="1" customHeight="0">
      <c r="A1770" s="60"/>
      <c r="B1770" s="61" t="s">
        <v>866</v>
      </c>
      <c r="C1770" s="62"/>
      <c r="D1770" s="63"/>
      <c r="E1770" s="63"/>
      <c r="F1770" s="63"/>
      <c r="G1770" s="63"/>
      <c r="H1770" s="63"/>
      <c r="I1770" s="63"/>
      <c r="J1770" s="94">
        <f t="normal">IF(AE1770="-","-",(AE1770/AG1769)*$AI$1)</f>
        <v>41.3532</v>
      </c>
      <c r="K1770" s="94">
        <f t="normal">MIN(J1769:J1771)</f>
        <v>41.3532</v>
      </c>
      <c r="L1770" s="61"/>
      <c r="M1770" s="94"/>
      <c r="N1770" s="94" t="str">
        <f t="normal">IF(AF1770="-","-",(AF1770/AG1769)*$AI$1)</f>
        <v>-</v>
      </c>
      <c r="O1770" s="94">
        <f t="normal">MIN(N1769:N1771)</f>
        <v>0</v>
      </c>
      <c r="P1770" s="61"/>
      <c r="Q1770" s="94"/>
      <c r="R1770" s="61"/>
      <c r="S1770" s="101">
        <v>2.75</v>
      </c>
      <c r="T1770" s="102"/>
      <c r="U1770" s="101"/>
      <c r="V1770" s="101">
        <f t="shared" si="637"/>
        <v>66.38</v>
      </c>
      <c r="W1770" s="102"/>
      <c r="X1770" s="101"/>
      <c r="Y1770" s="101">
        <v>33.62</v>
      </c>
      <c r="Z1770" s="94" t="s">
        <v>34</v>
      </c>
      <c r="AA1770" s="111"/>
      <c r="AB1770" s="102" t="s">
        <v>34</v>
      </c>
      <c r="AC1770" s="112"/>
      <c r="AD1770" s="113"/>
      <c r="AE1770" s="94">
        <v>38.29</v>
      </c>
      <c r="AF1770" s="94" t="s">
        <v>34</v>
      </c>
      <c r="AG1770" s="134"/>
    </row>
    <row r="1771" spans="1:33" s="44" customFormat="1" customHeight="0">
      <c r="A1771" s="60"/>
      <c r="B1771" s="61" t="s">
        <v>866</v>
      </c>
      <c r="C1771" s="62"/>
      <c r="D1771" s="63"/>
      <c r="E1771" s="63"/>
      <c r="F1771" s="63"/>
      <c r="G1771" s="63"/>
      <c r="H1771" s="63"/>
      <c r="I1771" s="63"/>
      <c r="J1771" s="94">
        <f t="normal">IF(AE1771="-","-",(AE1771/AG1769)*$AI$1)</f>
        <v>49.2696</v>
      </c>
      <c r="K1771" s="94"/>
      <c r="L1771" s="61"/>
      <c r="M1771" s="94"/>
      <c r="N1771" s="94" t="str">
        <f t="normal">IF(AF1771="-","-",(AF1771/AG1769)*$AI$1)</f>
        <v>-</v>
      </c>
      <c r="O1771" s="94"/>
      <c r="P1771" s="61"/>
      <c r="Q1771" s="94"/>
      <c r="R1771" s="61"/>
      <c r="S1771" s="101">
        <v>2.75</v>
      </c>
      <c r="T1771" s="102"/>
      <c r="U1771" s="101"/>
      <c r="V1771" s="101">
        <f t="shared" si="637"/>
        <v>66.59</v>
      </c>
      <c r="W1771" s="102"/>
      <c r="X1771" s="101"/>
      <c r="Y1771" s="101">
        <v>33.41</v>
      </c>
      <c r="Z1771" s="94" t="s">
        <v>34</v>
      </c>
      <c r="AA1771" s="111"/>
      <c r="AB1771" s="102" t="s">
        <v>34</v>
      </c>
      <c r="AC1771" s="112"/>
      <c r="AD1771" s="113"/>
      <c r="AE1771" s="94">
        <v>45.62</v>
      </c>
      <c r="AF1771" s="94" t="s">
        <v>34</v>
      </c>
      <c r="AG1771" s="134"/>
    </row>
    <row r="1772" spans="1:33" s="44" customFormat="1" ht="15" customHeight="1">
      <c r="A1772" s="60">
        <v>42059</v>
      </c>
      <c r="B1772" s="61" t="s">
        <v>867</v>
      </c>
      <c r="C1772" s="62" t="s">
        <v>29</v>
      </c>
      <c r="D1772" s="63" t="s">
        <v>30</v>
      </c>
      <c r="E1772" s="63" t="s">
        <v>31</v>
      </c>
      <c r="F1772" s="63" t="s">
        <v>32</v>
      </c>
      <c r="G1772" s="63" t="s">
        <v>33</v>
      </c>
      <c r="H1772" s="63" t="s">
        <v>34</v>
      </c>
      <c r="I1772" s="63" t="s">
        <v>34</v>
      </c>
      <c r="J1772" s="94">
        <f t="normal">IF(AE1772="-","-",(AE1772/AG1772)*$AI$1)</f>
        <v>49.0968</v>
      </c>
      <c r="K1772" s="94">
        <f t="normal">MAX(J1772:J1774)</f>
        <v>72.306</v>
      </c>
      <c r="L1772" s="61">
        <f t="normal">IF(A1772=0,"",(K1772-K1773)/K1773)</f>
        <v>0.472723273207215</v>
      </c>
      <c r="M1772" s="94">
        <f t="normal">IF(J1772="-","-",AVERAGE(J1772:J1774))</f>
        <v>61.8336</v>
      </c>
      <c r="N1772" s="94" t="str">
        <f t="normal">IF(AF1772="-","-",(AF1772/AG1772)*$AI$1)</f>
        <v>-</v>
      </c>
      <c r="O1772" s="94">
        <f t="normal">MAX(N1772:N1774)</f>
        <v>0</v>
      </c>
      <c r="P1772" s="61" t="e">
        <v>#DIV/0!</v>
      </c>
      <c r="Q1772" s="94" t="str">
        <f t="normal">IF(N1772="-","-",AVERAGE(N1772:N1774))</f>
        <v>-</v>
      </c>
      <c r="R1772" s="61" t="str">
        <f t="normal">IF(Q1772="-","-",Q1772/M1772)</f>
        <v>-</v>
      </c>
      <c r="S1772" s="101">
        <v>2.78</v>
      </c>
      <c r="T1772" s="102">
        <f t="normal">AVERAGE(S1772:S1774)*10</f>
        <v>27.6</v>
      </c>
      <c r="U1772" s="101">
        <f t="normal">((LARGE(S1772:S1774,1))-(SMALL(S1772:S1774,1)))/(((LARGE(S1772:S1774,1))+(SMALL(S1772:S1774,1)))/2)*100</f>
        <v>1.08499095840867</v>
      </c>
      <c r="V1772" s="101">
        <f t="shared" si="637"/>
        <v>66.69</v>
      </c>
      <c r="W1772" s="102">
        <f t="normal">AVERAGE(V1772:V1774)*10</f>
        <v>665.533333333333</v>
      </c>
      <c r="X1772" s="101">
        <f t="normal">((LARGE(V1772:V1774,1))-(SMALL(V1772:V1774,1)))/(((LARGE(V1772:V1774,1))+(SMALL(V1772:V1774,1)))/2)*100</f>
        <v>0.465920192379954</v>
      </c>
      <c r="Y1772" s="101">
        <v>33.31</v>
      </c>
      <c r="Z1772" s="94" t="s">
        <v>34</v>
      </c>
      <c r="AA1772" s="111" t="str">
        <f t="normal">IF(Z1772="-","-",AVERAGE(Z1772:Z1774))</f>
        <v>-</v>
      </c>
      <c r="AB1772" s="102" t="s">
        <v>34</v>
      </c>
      <c r="AC1772" s="112" t="str">
        <f t="shared" ref="AC1772" si="640">IF(AB1772="-","-",AVERAGE(AB1772:AB1774))</f>
        <v>-</v>
      </c>
      <c r="AD1772" s="113"/>
      <c r="AE1772" s="94">
        <v>45.46</v>
      </c>
      <c r="AF1772" s="94" t="s">
        <v>34</v>
      </c>
      <c r="AG1772" s="134">
        <v>1</v>
      </c>
    </row>
    <row r="1773" spans="1:33" s="44" customFormat="1" customHeight="0">
      <c r="A1773" s="60"/>
      <c r="B1773" s="61" t="s">
        <v>867</v>
      </c>
      <c r="C1773" s="62"/>
      <c r="D1773" s="63"/>
      <c r="E1773" s="63"/>
      <c r="F1773" s="63"/>
      <c r="G1773" s="63"/>
      <c r="H1773" s="63"/>
      <c r="I1773" s="63"/>
      <c r="J1773" s="94">
        <f t="normal">IF(AE1773="-","-",(AE1773/AG1772)*$AI$1)</f>
        <v>64.098</v>
      </c>
      <c r="K1773" s="94">
        <f t="normal">MIN(J1772:J1774)</f>
        <v>49.0968</v>
      </c>
      <c r="L1773" s="61"/>
      <c r="M1773" s="94"/>
      <c r="N1773" s="94" t="str">
        <f t="normal">IF(AF1773="-","-",(AF1773/AG1772)*$AI$1)</f>
        <v>-</v>
      </c>
      <c r="O1773" s="94">
        <f t="normal">MIN(N1772:N1774)</f>
        <v>0</v>
      </c>
      <c r="P1773" s="61"/>
      <c r="Q1773" s="94"/>
      <c r="R1773" s="61"/>
      <c r="S1773" s="101">
        <v>2.75</v>
      </c>
      <c r="T1773" s="102"/>
      <c r="U1773" s="101"/>
      <c r="V1773" s="101">
        <f t="shared" si="637"/>
        <v>66.38</v>
      </c>
      <c r="W1773" s="102"/>
      <c r="X1773" s="101"/>
      <c r="Y1773" s="101">
        <v>33.62</v>
      </c>
      <c r="Z1773" s="94" t="s">
        <v>34</v>
      </c>
      <c r="AA1773" s="111"/>
      <c r="AB1773" s="102" t="s">
        <v>34</v>
      </c>
      <c r="AC1773" s="112"/>
      <c r="AD1773" s="113"/>
      <c r="AE1773" s="94">
        <v>59.35</v>
      </c>
      <c r="AF1773" s="94" t="s">
        <v>34</v>
      </c>
      <c r="AG1773" s="134"/>
    </row>
    <row r="1774" spans="1:33" s="44" customFormat="1" customHeight="0">
      <c r="A1774" s="60"/>
      <c r="B1774" s="61" t="s">
        <v>867</v>
      </c>
      <c r="C1774" s="62"/>
      <c r="D1774" s="63"/>
      <c r="E1774" s="63"/>
      <c r="F1774" s="63"/>
      <c r="G1774" s="63"/>
      <c r="H1774" s="63"/>
      <c r="I1774" s="63"/>
      <c r="J1774" s="94">
        <f t="normal">IF(AE1774="-","-",(AE1774/AG1772)*$AI$1)</f>
        <v>72.306</v>
      </c>
      <c r="K1774" s="94"/>
      <c r="L1774" s="61"/>
      <c r="M1774" s="94"/>
      <c r="N1774" s="94" t="str">
        <f t="normal">IF(AF1774="-","-",(AF1774/AG1772)*$AI$1)</f>
        <v>-</v>
      </c>
      <c r="O1774" s="94"/>
      <c r="P1774" s="61"/>
      <c r="Q1774" s="94"/>
      <c r="R1774" s="61"/>
      <c r="S1774" s="101">
        <v>2.75</v>
      </c>
      <c r="T1774" s="102"/>
      <c r="U1774" s="101"/>
      <c r="V1774" s="101">
        <f t="shared" si="637"/>
        <v>66.59</v>
      </c>
      <c r="W1774" s="102"/>
      <c r="X1774" s="101"/>
      <c r="Y1774" s="101">
        <v>33.41</v>
      </c>
      <c r="Z1774" s="94" t="s">
        <v>34</v>
      </c>
      <c r="AA1774" s="111"/>
      <c r="AB1774" s="102" t="s">
        <v>34</v>
      </c>
      <c r="AC1774" s="112"/>
      <c r="AD1774" s="113"/>
      <c r="AE1774" s="94">
        <v>66.95</v>
      </c>
      <c r="AF1774" s="94" t="s">
        <v>34</v>
      </c>
      <c r="AG1774" s="134"/>
    </row>
    <row r="1775" spans="1:33" s="44" customFormat="1" ht="15" customHeight="1">
      <c r="A1775" s="60">
        <v>42059</v>
      </c>
      <c r="B1775" s="61" t="s">
        <v>868</v>
      </c>
      <c r="C1775" s="62" t="s">
        <v>29</v>
      </c>
      <c r="D1775" s="63" t="s">
        <v>30</v>
      </c>
      <c r="E1775" s="63" t="s">
        <v>31</v>
      </c>
      <c r="F1775" s="63" t="s">
        <v>37</v>
      </c>
      <c r="G1775" s="63" t="s">
        <v>140</v>
      </c>
      <c r="H1775" s="63" t="s">
        <v>34</v>
      </c>
      <c r="I1775" s="63" t="s">
        <v>34</v>
      </c>
      <c r="J1775" s="94">
        <f t="normal">IF(AE1775="-","-",(AE1775/AG1775)*$AI$1)</f>
        <v>643.615574837984</v>
      </c>
      <c r="K1775" s="94">
        <f t="normal">MAX(J1775:J1777)</f>
        <v>643.615574837984</v>
      </c>
      <c r="L1775" s="61">
        <f t="normal">IF(A1775=0,"",(K1775-K1776)/K1776)</f>
        <v>0.0317350422601982</v>
      </c>
      <c r="M1775" s="94">
        <f t="normal">IF(J1775="-","-",AVERAGE(J1775:J1777))</f>
        <v>636.125479478269</v>
      </c>
      <c r="N1775" s="94">
        <f t="normal">IF(AF1775="-","-",(AF1775/AG1775)*$AI$1)</f>
        <v>303.092361051943</v>
      </c>
      <c r="O1775" s="94">
        <f t="normal">MAX(N1775:N1777)</f>
        <v>303.092361051943</v>
      </c>
      <c r="P1775" s="61">
        <f t="normal">IF(A1775=0,"",(O1775-O1776)/O1776)</f>
        <v>0.0107592947476924</v>
      </c>
      <c r="Q1775" s="94">
        <f t="normal">IF(N1775="-","-",AVERAGE(N1775:N1777))</f>
        <v>300.952860980486</v>
      </c>
      <c r="R1775" s="61">
        <f t="normal">IF(Q1775="-","-",Q1775/M1775)</f>
        <v>0.473102981549047</v>
      </c>
      <c r="S1775" s="101">
        <v>99.91</v>
      </c>
      <c r="T1775" s="102">
        <f t="normal">AVERAGE(S1775:S1777)*10</f>
        <v>999.1</v>
      </c>
      <c r="U1775" s="101">
        <f t="normal">((LARGE(S1775:S1777,1))-(SMALL(S1775:S1777,1)))/(((LARGE(S1775:S1777,1))+(SMALL(S1775:S1777,1)))/2)*100</f>
        <v>0</v>
      </c>
      <c r="V1775" s="101">
        <v>99.9</v>
      </c>
      <c r="W1775" s="102">
        <f t="normal">AVERAGE(V1775:V1777)*10</f>
        <v>999</v>
      </c>
      <c r="X1775" s="101">
        <f t="normal">((LARGE(V1775:V1777,1))-(SMALL(V1775:V1777,1)))/(((LARGE(V1775:V1777,1))+(SMALL(V1775:V1777,1)))/2)*100</f>
        <v>0</v>
      </c>
      <c r="Y1775" s="101">
        <v>0.01</v>
      </c>
      <c r="Z1775" s="94" t="s">
        <v>34</v>
      </c>
      <c r="AA1775" s="111" t="str">
        <f t="normal">IF(Z1775="-","-",AVERAGE(Z1775:Z1777))</f>
        <v>-</v>
      </c>
      <c r="AB1775" s="102" t="s">
        <v>34</v>
      </c>
      <c r="AC1775" s="112" t="str">
        <f t="shared" ref="AC1775" si="641">IF(AB1775="-","-",AVERAGE(AB1775:AB1777))</f>
        <v>-</v>
      </c>
      <c r="AD1775" s="113"/>
      <c r="AE1775" s="94">
        <v>595.940347072207</v>
      </c>
      <c r="AF1775" s="94">
        <v>280.641075048095</v>
      </c>
      <c r="AG1775" s="134">
        <v>1</v>
      </c>
    </row>
    <row r="1776" spans="1:33" s="44" customFormat="1" customHeight="0">
      <c r="A1776" s="60"/>
      <c r="B1776" s="61" t="s">
        <v>868</v>
      </c>
      <c r="C1776" s="62"/>
      <c r="D1776" s="63"/>
      <c r="E1776" s="63"/>
      <c r="F1776" s="63"/>
      <c r="G1776" s="63"/>
      <c r="H1776" s="63"/>
      <c r="I1776" s="63"/>
      <c r="J1776" s="94">
        <f t="normal">IF(AE1776="-","-",(AE1776/AG1775)*$AI$1)</f>
        <v>623.818663198673</v>
      </c>
      <c r="K1776" s="94">
        <f t="normal">MIN(J1775:J1777)</f>
        <v>623.818663198673</v>
      </c>
      <c r="L1776" s="61"/>
      <c r="M1776" s="94"/>
      <c r="N1776" s="94">
        <f t="normal">IF(AF1776="-","-",(AF1776/AG1775)*$AI$1)</f>
        <v>299.900207669384</v>
      </c>
      <c r="O1776" s="94">
        <f t="normal">MIN(N1775:N1777)</f>
        <v>299.866014220132</v>
      </c>
      <c r="P1776" s="61"/>
      <c r="Q1776" s="94"/>
      <c r="R1776" s="61"/>
      <c r="S1776" s="101">
        <v>99.91</v>
      </c>
      <c r="T1776" s="102"/>
      <c r="U1776" s="101"/>
      <c r="V1776" s="101">
        <v>99.9</v>
      </c>
      <c r="W1776" s="102"/>
      <c r="X1776" s="101"/>
      <c r="Y1776" s="101">
        <v>0.01</v>
      </c>
      <c r="Z1776" s="94" t="s">
        <v>34</v>
      </c>
      <c r="AA1776" s="111"/>
      <c r="AB1776" s="102" t="s">
        <v>34</v>
      </c>
      <c r="AC1776" s="112"/>
      <c r="AD1776" s="113"/>
      <c r="AE1776" s="94">
        <v>577.609873332105</v>
      </c>
      <c r="AF1776" s="94">
        <v>277.685377471652</v>
      </c>
      <c r="AG1776" s="134"/>
    </row>
    <row r="1777" spans="1:33" s="44" customFormat="1" customHeight="0">
      <c r="A1777" s="60"/>
      <c r="B1777" s="61" t="s">
        <v>868</v>
      </c>
      <c r="C1777" s="62"/>
      <c r="D1777" s="63"/>
      <c r="E1777" s="63"/>
      <c r="F1777" s="63"/>
      <c r="G1777" s="63"/>
      <c r="H1777" s="63"/>
      <c r="I1777" s="63"/>
      <c r="J1777" s="94">
        <f t="normal">IF(AE1777="-","-",(AE1777/AG1775)*$AI$1)</f>
        <v>640.942200398151</v>
      </c>
      <c r="K1777" s="94"/>
      <c r="L1777" s="61"/>
      <c r="M1777" s="94"/>
      <c r="N1777" s="94">
        <f t="normal">IF(AF1777="-","-",(AF1777/AG1775)*$AI$1)</f>
        <v>299.866014220132</v>
      </c>
      <c r="O1777" s="94"/>
      <c r="P1777" s="61"/>
      <c r="Q1777" s="94"/>
      <c r="R1777" s="61"/>
      <c r="S1777" s="101">
        <v>99.91</v>
      </c>
      <c r="T1777" s="102"/>
      <c r="U1777" s="101"/>
      <c r="V1777" s="101">
        <v>99.9</v>
      </c>
      <c r="W1777" s="102"/>
      <c r="X1777" s="101"/>
      <c r="Y1777" s="101">
        <v>0.01</v>
      </c>
      <c r="Z1777" s="94" t="s">
        <v>34</v>
      </c>
      <c r="AA1777" s="111"/>
      <c r="AB1777" s="102" t="s">
        <v>34</v>
      </c>
      <c r="AC1777" s="112"/>
      <c r="AD1777" s="113"/>
      <c r="AE1777" s="94">
        <v>593.465000368658</v>
      </c>
      <c r="AF1777" s="94">
        <v>277.653716870493</v>
      </c>
      <c r="AG1777" s="134"/>
    </row>
    <row r="1778" spans="1:33" s="44" customFormat="1" ht="15" customHeight="1">
      <c r="A1778" s="60">
        <v>42059</v>
      </c>
      <c r="B1778" s="61" t="s">
        <v>869</v>
      </c>
      <c r="C1778" s="62" t="s">
        <v>29</v>
      </c>
      <c r="D1778" s="63" t="s">
        <v>30</v>
      </c>
      <c r="E1778" s="63" t="s">
        <v>31</v>
      </c>
      <c r="F1778" s="63" t="s">
        <v>37</v>
      </c>
      <c r="G1778" s="63" t="s">
        <v>140</v>
      </c>
      <c r="H1778" s="63" t="s">
        <v>34</v>
      </c>
      <c r="I1778" s="63" t="s">
        <v>34</v>
      </c>
      <c r="J1778" s="94">
        <f t="normal">IF(AE1778="-","-",(AE1778/AG1778)*$AI$1)</f>
        <v>646.659600954114</v>
      </c>
      <c r="K1778" s="94">
        <f t="normal">MAX(J1778:J1780)</f>
        <v>683.513899376537</v>
      </c>
      <c r="L1778" s="61">
        <f t="normal">IF(A1778=0,"",(K1778-K1779)/K1779)</f>
        <v>0.0569918058404233</v>
      </c>
      <c r="M1778" s="94">
        <f t="normal">IF(J1778="-","-",AVERAGE(J1778:J1780))</f>
        <v>665.472936642911</v>
      </c>
      <c r="N1778" s="94">
        <f t="normal">IF(AF1778="-","-",(AF1778/AG1778)*$AI$1)</f>
        <v>321.461727648607</v>
      </c>
      <c r="O1778" s="94">
        <f t="normal">MAX(N1778:N1780)</f>
        <v>351.552487640876</v>
      </c>
      <c r="P1778" s="61">
        <f t="normal">IF(A1778=0,"",(O1778-O1779)/O1779)</f>
        <v>0.0936060420392009</v>
      </c>
      <c r="Q1778" s="94">
        <f t="normal">IF(N1778="-","-",AVERAGE(N1778:N1780))</f>
        <v>340.267971391858</v>
      </c>
      <c r="R1778" s="61">
        <f t="normal">IF(Q1778="-","-",Q1778/M1778)</f>
        <v>0.511317519700196</v>
      </c>
      <c r="S1778" s="101">
        <v>99.91</v>
      </c>
      <c r="T1778" s="102">
        <f t="normal">AVERAGE(S1778:S1780)*10</f>
        <v>999.1</v>
      </c>
      <c r="U1778" s="101">
        <f t="normal">((LARGE(S1778:S1780,1))-(SMALL(S1778:S1780,1)))/(((LARGE(S1778:S1780,1))+(SMALL(S1778:S1780,1)))/2)*100</f>
        <v>0</v>
      </c>
      <c r="V1778" s="101">
        <v>99.9</v>
      </c>
      <c r="W1778" s="102">
        <f t="normal">AVERAGE(V1778:V1780)*10</f>
        <v>999</v>
      </c>
      <c r="X1778" s="101">
        <f t="normal">((LARGE(V1778:V1780,1))-(SMALL(V1778:V1780,1)))/(((LARGE(V1778:V1780,1))+(SMALL(V1778:V1780,1)))/2)*100</f>
        <v>0</v>
      </c>
      <c r="Y1778" s="101">
        <v>0.01</v>
      </c>
      <c r="Z1778" s="94" t="s">
        <v>34</v>
      </c>
      <c r="AA1778" s="111" t="str">
        <f t="normal">IF(Z1778="-","-",AVERAGE(Z1778:Z1780))</f>
        <v>-</v>
      </c>
      <c r="AB1778" s="102" t="s">
        <v>34</v>
      </c>
      <c r="AC1778" s="112" t="str">
        <f t="shared" ref="AC1778" si="642">IF(AB1778="-","-",AVERAGE(AB1778:AB1780))</f>
        <v>-</v>
      </c>
      <c r="AD1778" s="113"/>
      <c r="AE1778" s="94">
        <v>598.758889772328</v>
      </c>
      <c r="AF1778" s="94">
        <v>297.649747822784</v>
      </c>
      <c r="AG1778" s="134">
        <v>1</v>
      </c>
    </row>
    <row r="1779" spans="1:33" s="44" customFormat="1" customHeight="0">
      <c r="A1779" s="60"/>
      <c r="B1779" s="61" t="s">
        <v>869</v>
      </c>
      <c r="C1779" s="62"/>
      <c r="D1779" s="63"/>
      <c r="E1779" s="63"/>
      <c r="F1779" s="63"/>
      <c r="G1779" s="63"/>
      <c r="H1779" s="63"/>
      <c r="I1779" s="63"/>
      <c r="J1779" s="94">
        <f t="normal">IF(AE1779="-","-",(AE1779/AG1778)*$AI$1)</f>
        <v>666.245309598081</v>
      </c>
      <c r="K1779" s="94">
        <f t="normal">MIN(J1778:J1780)</f>
        <v>646.659600954114</v>
      </c>
      <c r="L1779" s="61"/>
      <c r="M1779" s="94"/>
      <c r="N1779" s="94">
        <f t="normal">IF(AF1779="-","-",(AF1779/AG1778)*$AI$1)</f>
        <v>347.789698886092</v>
      </c>
      <c r="O1779" s="94">
        <f t="normal">MIN(N1778:N1780)</f>
        <v>321.461727648607</v>
      </c>
      <c r="P1779" s="61"/>
      <c r="Q1779" s="94"/>
      <c r="R1779" s="61"/>
      <c r="S1779" s="101">
        <v>99.91</v>
      </c>
      <c r="T1779" s="102"/>
      <c r="U1779" s="101"/>
      <c r="V1779" s="101">
        <v>99.9</v>
      </c>
      <c r="W1779" s="102"/>
      <c r="X1779" s="101"/>
      <c r="Y1779" s="101">
        <v>0.01</v>
      </c>
      <c r="Z1779" s="94" t="s">
        <v>34</v>
      </c>
      <c r="AA1779" s="111"/>
      <c r="AB1779" s="102" t="s">
        <v>34</v>
      </c>
      <c r="AC1779" s="112"/>
      <c r="AD1779" s="113"/>
      <c r="AE1779" s="94">
        <v>616.893805183408</v>
      </c>
      <c r="AF1779" s="94">
        <v>322.027498968604</v>
      </c>
      <c r="AG1779" s="134"/>
    </row>
    <row r="1780" spans="1:33" s="44" customFormat="1" customHeight="0">
      <c r="A1780" s="60"/>
      <c r="B1780" s="61" t="s">
        <v>869</v>
      </c>
      <c r="C1780" s="62"/>
      <c r="D1780" s="63"/>
      <c r="E1780" s="63"/>
      <c r="F1780" s="63"/>
      <c r="G1780" s="63"/>
      <c r="H1780" s="63"/>
      <c r="I1780" s="63"/>
      <c r="J1780" s="94">
        <f t="normal">IF(AE1780="-","-",(AE1780/AG1778)*$AI$1)</f>
        <v>683.513899376537</v>
      </c>
      <c r="K1780" s="94"/>
      <c r="L1780" s="61"/>
      <c r="M1780" s="94"/>
      <c r="N1780" s="94">
        <f t="normal">IF(AF1780="-","-",(AF1780/AG1778)*$AI$1)</f>
        <v>351.552487640876</v>
      </c>
      <c r="O1780" s="94"/>
      <c r="P1780" s="61"/>
      <c r="Q1780" s="94"/>
      <c r="R1780" s="61"/>
      <c r="S1780" s="101">
        <v>99.91</v>
      </c>
      <c r="T1780" s="102"/>
      <c r="U1780" s="101"/>
      <c r="V1780" s="101">
        <v>99.9</v>
      </c>
      <c r="W1780" s="102"/>
      <c r="X1780" s="101"/>
      <c r="Y1780" s="101">
        <v>0.01</v>
      </c>
      <c r="Z1780" s="94" t="s">
        <v>34</v>
      </c>
      <c r="AA1780" s="111"/>
      <c r="AB1780" s="102" t="s">
        <v>34</v>
      </c>
      <c r="AC1780" s="112"/>
      <c r="AD1780" s="113"/>
      <c r="AE1780" s="94">
        <v>632.88324016346</v>
      </c>
      <c r="AF1780" s="94">
        <v>325.511562630441</v>
      </c>
      <c r="AG1780" s="134"/>
    </row>
    <row r="1781" spans="1:33" s="44" customFormat="1" ht="15" customHeight="1">
      <c r="A1781" s="60">
        <v>42059</v>
      </c>
      <c r="B1781" s="61" t="s">
        <v>870</v>
      </c>
      <c r="C1781" s="62" t="s">
        <v>29</v>
      </c>
      <c r="D1781" s="63" t="s">
        <v>30</v>
      </c>
      <c r="E1781" s="63" t="s">
        <v>31</v>
      </c>
      <c r="F1781" s="63" t="s">
        <v>37</v>
      </c>
      <c r="G1781" s="63" t="s">
        <v>140</v>
      </c>
      <c r="H1781" s="63" t="s">
        <v>34</v>
      </c>
      <c r="I1781" s="63" t="s">
        <v>34</v>
      </c>
      <c r="J1781" s="94">
        <f t="normal">IF(AE1781="-","-",(AE1781/AG1781)*$AI$1)</f>
        <v>687.495696640349</v>
      </c>
      <c r="K1781" s="94">
        <f t="normal">MAX(J1781:J1783)</f>
        <v>687.495696640349</v>
      </c>
      <c r="L1781" s="61">
        <v>0.0702303996086025</v>
      </c>
      <c r="M1781" s="94">
        <f t="normal">IF(J1781="-","-",AVERAGE(J1781:J1783))</f>
        <v>665.007490937946</v>
      </c>
      <c r="N1781" s="94">
        <f t="normal">IF(AF1781="-","-",(AF1781/AG1781)*$AI$1)</f>
        <v>365.86583865012</v>
      </c>
      <c r="O1781" s="94">
        <f t="normal">MAX(N1781:N1783)</f>
        <v>365.86583865012</v>
      </c>
      <c r="P1781" s="61">
        <f t="normal">IF(A1781=0,"",(O1781-O1782)/O1782)</f>
        <v>0.0117008267921878</v>
      </c>
      <c r="Q1781" s="94">
        <f t="normal">IF(N1781="-","-",AVERAGE(N1781:N1783))</f>
        <v>363.571888372495</v>
      </c>
      <c r="R1781" s="61">
        <f t="normal">IF(Q1781="-","-",Q1781/M1781)</f>
        <v>0.546718485621422</v>
      </c>
      <c r="S1781" s="101">
        <v>99.91</v>
      </c>
      <c r="T1781" s="102">
        <f t="normal">AVERAGE(S1781:S1783)*10</f>
        <v>999.1</v>
      </c>
      <c r="U1781" s="101">
        <f t="normal">((LARGE(S1781:S1783,1))-(SMALL(S1781:S1783,1)))/(((LARGE(S1781:S1783,1))+(SMALL(S1781:S1783,1)))/2)*100</f>
        <v>0</v>
      </c>
      <c r="V1781" s="101">
        <v>99.9</v>
      </c>
      <c r="W1781" s="102">
        <f t="normal">AVERAGE(V1781:V1783)*10</f>
        <v>999</v>
      </c>
      <c r="X1781" s="101">
        <f t="normal">((LARGE(V1781:V1783,1))-(SMALL(V1781:V1783,1)))/(((LARGE(V1781:V1783,1))+(SMALL(V1781:V1783,1)))/2)*100</f>
        <v>0</v>
      </c>
      <c r="Y1781" s="101">
        <v>0.01</v>
      </c>
      <c r="Z1781" s="94" t="s">
        <v>34</v>
      </c>
      <c r="AA1781" s="111" t="str">
        <f t="normal">IF(Z1781="-","-",AVERAGE(Z1781:Z1783))</f>
        <v>-</v>
      </c>
      <c r="AB1781" s="102" t="s">
        <v>34</v>
      </c>
      <c r="AC1781" s="112" t="str">
        <f t="shared" ref="AC1781" si="643">IF(AB1781="-","-",AVERAGE(AB1781:AB1783))</f>
        <v>-</v>
      </c>
      <c r="AD1781" s="113"/>
      <c r="AE1781" s="94">
        <v>636.570089481805</v>
      </c>
      <c r="AF1781" s="94">
        <v>338.764665416778</v>
      </c>
      <c r="AG1781" s="134">
        <v>1</v>
      </c>
    </row>
    <row r="1782" spans="1:33" s="44" customFormat="1" customHeight="0">
      <c r="A1782" s="60"/>
      <c r="B1782" s="61" t="s">
        <v>870</v>
      </c>
      <c r="C1782" s="62"/>
      <c r="D1782" s="63"/>
      <c r="E1782" s="63"/>
      <c r="F1782" s="63"/>
      <c r="G1782" s="63"/>
      <c r="H1782" s="63"/>
      <c r="I1782" s="63"/>
      <c r="J1782" s="94">
        <f t="normal">IF(AE1782="-","-",(AE1782/AG1781)*$AI$1)</f>
        <v>642.381020845395</v>
      </c>
      <c r="K1782" s="94">
        <f t="normal">MIN(J1781:J1783)</f>
        <v>642.381020845395</v>
      </c>
      <c r="L1782" s="61"/>
      <c r="M1782" s="94"/>
      <c r="N1782" s="94">
        <f t="normal">IF(AF1782="-","-",(AF1782/AG1781)*$AI$1)</f>
        <v>363.215409492362</v>
      </c>
      <c r="O1782" s="94">
        <f t="normal">MIN(N1781:N1783)</f>
        <v>361.634416975002</v>
      </c>
      <c r="P1782" s="61"/>
      <c r="Q1782" s="94"/>
      <c r="R1782" s="61"/>
      <c r="S1782" s="101">
        <v>99.91</v>
      </c>
      <c r="T1782" s="102"/>
      <c r="U1782" s="101"/>
      <c r="V1782" s="101">
        <v>99.9</v>
      </c>
      <c r="W1782" s="102"/>
      <c r="X1782" s="101"/>
      <c r="Y1782" s="101">
        <v>0.01</v>
      </c>
      <c r="Z1782" s="94" t="s">
        <v>34</v>
      </c>
      <c r="AA1782" s="111"/>
      <c r="AB1782" s="102" t="s">
        <v>34</v>
      </c>
      <c r="AC1782" s="112"/>
      <c r="AD1782" s="113"/>
      <c r="AE1782" s="94">
        <v>594.797241523514</v>
      </c>
      <c r="AF1782" s="94">
        <v>336.31056434478</v>
      </c>
      <c r="AG1782" s="134"/>
    </row>
    <row r="1783" spans="1:33" s="44" customFormat="1" customHeight="0">
      <c r="A1783" s="60"/>
      <c r="B1783" s="61" t="s">
        <v>870</v>
      </c>
      <c r="C1783" s="62"/>
      <c r="D1783" s="63"/>
      <c r="E1783" s="63"/>
      <c r="F1783" s="63"/>
      <c r="G1783" s="63"/>
      <c r="H1783" s="63"/>
      <c r="I1783" s="63"/>
      <c r="J1783" s="94">
        <f t="normal">IF(AE1783="-","-",(AE1783/AG1781)*$AI$1)</f>
        <v>665.145755328092</v>
      </c>
      <c r="K1783" s="94"/>
      <c r="L1783" s="61"/>
      <c r="M1783" s="94"/>
      <c r="N1783" s="94">
        <f t="normal">IF(AF1783="-","-",(AF1783/AG1781)*$AI$1)</f>
        <v>361.634416975002</v>
      </c>
      <c r="O1783" s="94"/>
      <c r="P1783" s="61"/>
      <c r="Q1783" s="94"/>
      <c r="R1783" s="61"/>
      <c r="S1783" s="101">
        <v>99.91</v>
      </c>
      <c r="T1783" s="102"/>
      <c r="U1783" s="101"/>
      <c r="V1783" s="101">
        <v>99.9</v>
      </c>
      <c r="W1783" s="102"/>
      <c r="X1783" s="101"/>
      <c r="Y1783" s="101">
        <v>0.01</v>
      </c>
      <c r="Z1783" s="94" t="s">
        <v>34</v>
      </c>
      <c r="AA1783" s="111"/>
      <c r="AB1783" s="102" t="s">
        <v>34</v>
      </c>
      <c r="AC1783" s="112"/>
      <c r="AD1783" s="113"/>
      <c r="AE1783" s="94">
        <v>615.875699377863</v>
      </c>
      <c r="AF1783" s="94">
        <v>334.846682384261</v>
      </c>
      <c r="AG1783" s="134"/>
    </row>
    <row r="1784" spans="1:33" s="44" customFormat="1" ht="15" customHeight="1">
      <c r="A1784" s="60">
        <v>42059</v>
      </c>
      <c r="B1784" s="61" t="s">
        <v>871</v>
      </c>
      <c r="C1784" s="62" t="s">
        <v>29</v>
      </c>
      <c r="D1784" s="63" t="s">
        <v>30</v>
      </c>
      <c r="E1784" s="63" t="s">
        <v>31</v>
      </c>
      <c r="F1784" s="63" t="s">
        <v>37</v>
      </c>
      <c r="G1784" s="63" t="s">
        <v>140</v>
      </c>
      <c r="H1784" s="63" t="s">
        <v>34</v>
      </c>
      <c r="I1784" s="63" t="s">
        <v>34</v>
      </c>
      <c r="J1784" s="94">
        <f t="normal">IF(AE1784="-","-",(AE1784/AG1784)*$AI$1)</f>
        <v>690.56102690886</v>
      </c>
      <c r="K1784" s="94">
        <f t="normal">MAX(J1784:J1786)</f>
        <v>692.818875266754</v>
      </c>
      <c r="L1784" s="61">
        <f t="normal">IF(A1784=0,"",(K1784-K1785)/K1785)</f>
        <v>0.0488305773060622</v>
      </c>
      <c r="M1784" s="94">
        <f t="normal">IF(J1784="-","-",AVERAGE(J1784:J1786))</f>
        <v>681.314365123826</v>
      </c>
      <c r="N1784" s="94">
        <f t="normal">IF(AF1784="-","-",(AF1784/AG1784)*$AI$1)</f>
        <v>298.082380179214</v>
      </c>
      <c r="O1784" s="94">
        <f t="normal">MAX(N1784:N1786)</f>
        <v>300.972851550194</v>
      </c>
      <c r="P1784" s="61">
        <f t="normal">IF(A1784=0,"",(O1784-O1785)/O1785)</f>
        <v>0.0504600826809541</v>
      </c>
      <c r="Q1784" s="94">
        <f t="normal">IF(N1784="-","-",AVERAGE(N1784:N1786))</f>
        <v>295.190166397995</v>
      </c>
      <c r="R1784" s="61">
        <f t="normal">IF(Q1784="-","-",Q1784/M1784)</f>
        <v>0.433265730929283</v>
      </c>
      <c r="S1784" s="101">
        <v>99.91</v>
      </c>
      <c r="T1784" s="102">
        <f t="normal">AVERAGE(S1784:S1786)*10</f>
        <v>999.1</v>
      </c>
      <c r="U1784" s="101">
        <v>0</v>
      </c>
      <c r="V1784" s="101">
        <v>99.9</v>
      </c>
      <c r="W1784" s="102">
        <f t="normal">AVERAGE(V1784:V1786)*10</f>
        <v>999</v>
      </c>
      <c r="X1784" s="101">
        <f t="normal">((LARGE(V1784:V1786,1))-(SMALL(V1784:V1786,1)))/(((LARGE(V1784:V1786,1))+(SMALL(V1784:V1786,1)))/2)*100</f>
        <v>0</v>
      </c>
      <c r="Y1784" s="101">
        <v>0.01</v>
      </c>
      <c r="Z1784" s="94" t="s">
        <v>34</v>
      </c>
      <c r="AA1784" s="111" t="str">
        <f t="normal">IF(Z1784="-","-",AVERAGE(Z1784:Z1786))</f>
        <v>-</v>
      </c>
      <c r="AB1784" s="102" t="s">
        <v>34</v>
      </c>
      <c r="AC1784" s="112" t="str">
        <f t="shared" ref="AC1784" si="644">IF(AB1784="-","-",AVERAGE(AB1784:AB1786))</f>
        <v>-</v>
      </c>
      <c r="AD1784" s="113"/>
      <c r="AE1784" s="94">
        <v>639.408358248944</v>
      </c>
      <c r="AF1784" s="94">
        <v>276.002203869643</v>
      </c>
      <c r="AG1784" s="134">
        <v>1</v>
      </c>
    </row>
    <row r="1785" spans="1:33" s="44" customFormat="1" customHeight="0">
      <c r="A1785" s="60"/>
      <c r="B1785" s="61" t="s">
        <v>871</v>
      </c>
      <c r="C1785" s="62"/>
      <c r="D1785" s="63"/>
      <c r="E1785" s="63"/>
      <c r="F1785" s="63"/>
      <c r="G1785" s="63"/>
      <c r="H1785" s="63"/>
      <c r="I1785" s="63"/>
      <c r="J1785" s="94">
        <f t="normal">IF(AE1785="-","-",(AE1785/AG1784)*$AI$1)</f>
        <v>692.818875266754</v>
      </c>
      <c r="K1785" s="94">
        <f t="normal">MIN(J1784:J1786)</f>
        <v>660.563193195864</v>
      </c>
      <c r="L1785" s="61"/>
      <c r="M1785" s="94"/>
      <c r="N1785" s="94">
        <f t="normal">IF(AF1785="-","-",(AF1785/AG1784)*$AI$1)</f>
        <v>300.972851550194</v>
      </c>
      <c r="O1785" s="94">
        <f t="normal">MIN(N1784:N1786)</f>
        <v>286.515267464576</v>
      </c>
      <c r="P1785" s="61"/>
      <c r="Q1785" s="94"/>
      <c r="R1785" s="61"/>
      <c r="S1785" s="101">
        <v>99.91</v>
      </c>
      <c r="T1785" s="102"/>
      <c r="U1785" s="101"/>
      <c r="V1785" s="101">
        <v>99.9</v>
      </c>
      <c r="W1785" s="102"/>
      <c r="X1785" s="101"/>
      <c r="Y1785" s="101">
        <v>0.01</v>
      </c>
      <c r="Z1785" s="94" t="s">
        <v>34</v>
      </c>
      <c r="AA1785" s="111"/>
      <c r="AB1785" s="102" t="s">
        <v>34</v>
      </c>
      <c r="AC1785" s="112"/>
      <c r="AD1785" s="113"/>
      <c r="AE1785" s="94">
        <v>641.498958580328</v>
      </c>
      <c r="AF1785" s="94">
        <v>278.67856625018</v>
      </c>
      <c r="AG1785" s="134"/>
    </row>
    <row r="1786" spans="1:33" s="44" customFormat="1" customHeight="0">
      <c r="A1786" s="60"/>
      <c r="B1786" s="61" t="s">
        <v>871</v>
      </c>
      <c r="C1786" s="62"/>
      <c r="D1786" s="63"/>
      <c r="E1786" s="63"/>
      <c r="F1786" s="63"/>
      <c r="G1786" s="63"/>
      <c r="H1786" s="63"/>
      <c r="I1786" s="63"/>
      <c r="J1786" s="94">
        <f t="normal">IF(AE1786="-","-",(AE1786/AG1784)*$AI$1)</f>
        <v>660.563193195864</v>
      </c>
      <c r="K1786" s="94"/>
      <c r="L1786" s="61"/>
      <c r="M1786" s="94"/>
      <c r="N1786" s="94">
        <f t="normal">IF(AF1786="-","-",(AF1786/AG1784)*$AI$1)</f>
        <v>286.515267464576</v>
      </c>
      <c r="O1786" s="94"/>
      <c r="P1786" s="61"/>
      <c r="Q1786" s="94"/>
      <c r="R1786" s="61"/>
      <c r="S1786" s="101">
        <v>99.91</v>
      </c>
      <c r="T1786" s="102"/>
      <c r="U1786" s="101"/>
      <c r="V1786" s="101">
        <v>99.9</v>
      </c>
      <c r="W1786" s="102"/>
      <c r="X1786" s="101"/>
      <c r="Y1786" s="101">
        <v>0.01</v>
      </c>
      <c r="Z1786" s="94" t="s">
        <v>34</v>
      </c>
      <c r="AA1786" s="111"/>
      <c r="AB1786" s="102" t="s">
        <v>34</v>
      </c>
      <c r="AC1786" s="112"/>
      <c r="AD1786" s="113"/>
      <c r="AE1786" s="94">
        <v>611.632586292467</v>
      </c>
      <c r="AF1786" s="94">
        <v>265.291914319052</v>
      </c>
      <c r="AG1786" s="134"/>
    </row>
    <row r="1787" spans="1:33" ht="15" customHeight="1">
      <c r="A1787" s="79">
        <v>42059</v>
      </c>
      <c r="B1787" s="71" t="s">
        <v>872</v>
      </c>
      <c r="C1787" s="80" t="s">
        <v>612</v>
      </c>
      <c r="D1787" s="12" t="s">
        <v>41</v>
      </c>
      <c r="E1787" s="12" t="s">
        <v>68</v>
      </c>
      <c r="F1787" s="6" t="s">
        <v>69</v>
      </c>
      <c r="G1787" s="12" t="s">
        <v>70</v>
      </c>
      <c r="H1787" s="12" t="s">
        <v>34</v>
      </c>
      <c r="I1787" s="12" t="s">
        <v>34</v>
      </c>
      <c r="J1787" s="97">
        <f t="normal">IF(AE1787="-","-",(AE1787/AG1787)*$AI$1)</f>
        <v>560.737330742796</v>
      </c>
      <c r="K1787" s="97">
        <f t="normal">MAX(J1787:J1789)</f>
        <v>572.720478500506</v>
      </c>
      <c r="L1787" s="71">
        <f t="normal">IF(A1787=0,"",(K1787-K1788)/K1788)</f>
        <v>0.0213703406224718</v>
      </c>
      <c r="M1787" s="97">
        <f t="normal">IF(J1787="-","-",AVERAGE(J1787:J1789))</f>
        <v>568.217008161964</v>
      </c>
      <c r="N1787" s="97">
        <f t="normal">IF(AF1787="-","-",(AF1787/AG1787)*$AI$1)</f>
        <v>377.815840071489</v>
      </c>
      <c r="O1787" s="97">
        <f t="normal">MAX(N1787:N1789)</f>
        <v>380.217482031677</v>
      </c>
      <c r="P1787" s="71">
        <f t="normal">IF(A1787=0,"",(O1787-O1788)/O1788)</f>
        <v>0.0159285726160383</v>
      </c>
      <c r="Q1787" s="97">
        <f t="normal">IF(N1787="-","-",AVERAGE(N1787:N1789))</f>
        <v>377.429812803089</v>
      </c>
      <c r="R1787" s="71">
        <f t="normal">IF(Q1787="-","-",Q1787/M1787)</f>
        <v>0.664235331539929</v>
      </c>
      <c r="S1787" s="103">
        <v>2.98212801330009</v>
      </c>
      <c r="T1787" s="104">
        <f t="normal">AVERAGE(S1787:S1789)*10</f>
        <v>29.8537739826968</v>
      </c>
      <c r="U1787" s="103">
        <f t="normal">((LARGE(S1787:S1789,1))-(SMALL(S1787:S1789,1)))/(((LARGE(S1787:S1789,1))+(SMALL(S1787:S1789,1)))/2)*100</f>
        <v>0.441732422196167</v>
      </c>
      <c r="V1787" s="103">
        <f t="normal">100-Y1787</f>
        <v>79.0002680246582</v>
      </c>
      <c r="W1787" s="104">
        <f t="normal">AVERAGE(V1787:V1789)*10</f>
        <v>791.227494853213</v>
      </c>
      <c r="X1787" s="103">
        <f t="normal">((LARGE(V1787:V1789,1))-(SMALL(V1787:V1789,1)))/(((LARGE(V1787:V1789,1))+(SMALL(V1787:V1789,1)))/2)*100</f>
        <v>0.39231064645534</v>
      </c>
      <c r="Y1787" s="103">
        <v>20.9997319753418</v>
      </c>
      <c r="Z1787" s="97" t="s">
        <v>34</v>
      </c>
      <c r="AA1787" s="25" t="str">
        <f t="normal">IF(Z1787="-","-",AVERAGE(Z1787:Z1789))</f>
        <v>-</v>
      </c>
      <c r="AB1787" s="104" t="s">
        <v>34</v>
      </c>
      <c r="AC1787" s="26" t="str">
        <f t="shared" ref="AC1787" si="645">IF(AB1787="-","-",AVERAGE(AB1787:AB1789))</f>
        <v>-</v>
      </c>
      <c r="AE1787" s="114">
        <v>519.201232169256</v>
      </c>
      <c r="AF1787" s="114">
        <v>349.829481547675</v>
      </c>
      <c r="AG1787" s="139">
        <v>1</v>
      </c>
    </row>
    <row r="1788" spans="1:33" ht="15" customHeight="1">
      <c r="A1788" s="81"/>
      <c r="B1788" s="71" t="s">
        <v>872</v>
      </c>
      <c r="C1788" s="82"/>
      <c r="D1788" s="14"/>
      <c r="E1788" s="14"/>
      <c r="F1788" s="6"/>
      <c r="G1788" s="14"/>
      <c r="H1788" s="14"/>
      <c r="I1788" s="14"/>
      <c r="J1788" s="97">
        <f t="normal">IF(AE1788="-","-",(AE1788/AG1787)*$AI$1)</f>
        <v>572.720478500506</v>
      </c>
      <c r="K1788" s="97">
        <f t="normal">MIN(J1787:J1789)</f>
        <v>560.737330742796</v>
      </c>
      <c r="L1788" s="71"/>
      <c r="M1788" s="97"/>
      <c r="N1788" s="97">
        <f t="normal">IF(AF1788="-","-",(AF1788/AG1787)*$AI$1)</f>
        <v>374.256116306099</v>
      </c>
      <c r="O1788" s="97">
        <f t="normal">MIN(N1787:N1789)</f>
        <v>374.256116306099</v>
      </c>
      <c r="P1788" s="71"/>
      <c r="Q1788" s="97"/>
      <c r="R1788" s="71"/>
      <c r="S1788" s="103">
        <v>2.99359936909775</v>
      </c>
      <c r="T1788" s="104"/>
      <c r="U1788" s="103"/>
      <c r="V1788" s="103">
        <f t="normal">100-Y1788</f>
        <v>79.3108036189459</v>
      </c>
      <c r="W1788" s="104"/>
      <c r="X1788" s="103"/>
      <c r="Y1788" s="103">
        <v>20.6891963810541</v>
      </c>
      <c r="Z1788" s="97" t="s">
        <v>34</v>
      </c>
      <c r="AA1788" s="27"/>
      <c r="AB1788" s="104" t="s">
        <v>34</v>
      </c>
      <c r="AC1788" s="28"/>
      <c r="AE1788" s="114">
        <v>530.29673935232</v>
      </c>
      <c r="AF1788" s="114">
        <v>346.533441024166</v>
      </c>
      <c r="AG1788" s="140"/>
    </row>
    <row r="1789" spans="1:33" ht="15" customHeight="1">
      <c r="A1789" s="83"/>
      <c r="B1789" s="71" t="s">
        <v>872</v>
      </c>
      <c r="C1789" s="84"/>
      <c r="D1789" s="17"/>
      <c r="E1789" s="17"/>
      <c r="F1789" s="6"/>
      <c r="G1789" s="17"/>
      <c r="H1789" s="17"/>
      <c r="I1789" s="17"/>
      <c r="J1789" s="97">
        <f t="normal">IF(AE1789="-","-",(AE1789/AG1787)*$AI$1)</f>
        <v>571.193215242589</v>
      </c>
      <c r="K1789" s="97"/>
      <c r="L1789" s="71"/>
      <c r="M1789" s="97"/>
      <c r="N1789" s="97">
        <f t="normal">IF(AF1789="-","-",(AF1789/AG1787)*$AI$1)</f>
        <v>380.217482031677</v>
      </c>
      <c r="O1789" s="97"/>
      <c r="P1789" s="71"/>
      <c r="Q1789" s="97"/>
      <c r="R1789" s="71"/>
      <c r="S1789" s="103">
        <v>2.98040481241121</v>
      </c>
      <c r="T1789" s="104"/>
      <c r="U1789" s="103"/>
      <c r="V1789" s="103">
        <f t="normal">100-Y1789</f>
        <v>79.0571768123597</v>
      </c>
      <c r="W1789" s="104"/>
      <c r="X1789" s="103"/>
      <c r="Y1789" s="103">
        <v>20.9428231876403</v>
      </c>
      <c r="Z1789" s="97" t="s">
        <v>34</v>
      </c>
      <c r="AA1789" s="29"/>
      <c r="AB1789" s="104" t="s">
        <v>34</v>
      </c>
      <c r="AC1789" s="30"/>
      <c r="AE1789" s="114">
        <v>528.882606706101</v>
      </c>
      <c r="AF1789" s="114">
        <v>352.053224103405</v>
      </c>
      <c r="AG1789" s="141"/>
    </row>
    <row r="1790" spans="1:33" ht="15" customHeight="1">
      <c r="A1790" s="85">
        <v>42059</v>
      </c>
      <c r="B1790" s="74" t="s">
        <v>873</v>
      </c>
      <c r="C1790" s="86" t="s">
        <v>612</v>
      </c>
      <c r="D1790" s="87" t="s">
        <v>41</v>
      </c>
      <c r="E1790" s="87" t="s">
        <v>68</v>
      </c>
      <c r="F1790" s="9" t="s">
        <v>69</v>
      </c>
      <c r="G1790" s="87" t="s">
        <v>145</v>
      </c>
      <c r="H1790" s="87" t="s">
        <v>34</v>
      </c>
      <c r="I1790" s="87" t="s">
        <v>874</v>
      </c>
      <c r="J1790" s="98">
        <f t="normal">IF(AE1790="-","-",(AE1790/AG1790)*$AI$1)</f>
        <v>572.940244548368</v>
      </c>
      <c r="K1790" s="98">
        <f t="normal">MAX(J1790:J1792)</f>
        <v>574.82003264869</v>
      </c>
      <c r="L1790" s="74">
        <f t="normal">IF(A1790=0,"",(K1790-K1791)/K1791)</f>
        <v>0.00970299159643331</v>
      </c>
      <c r="M1790" s="98">
        <f t="normal">IF(J1790="-","-",AVERAGE(J1790:J1792))</f>
        <v>572.352144673404</v>
      </c>
      <c r="N1790" s="98">
        <f t="normal">IF(AF1790="-","-",(AF1790/AG1790)*$AI$1)</f>
        <v>384.497614118904</v>
      </c>
      <c r="O1790" s="98">
        <f t="normal">MAX(N1790:N1792)</f>
        <v>384.497614118904</v>
      </c>
      <c r="P1790" s="74">
        <f t="normal">IF(A1790=0,"",(O1790-O1791)/O1791)</f>
        <v>0.0123392849259329</v>
      </c>
      <c r="Q1790" s="98">
        <f t="normal">IF(N1790="-","-",AVERAGE(N1790:N1792))</f>
        <v>381.619150685496</v>
      </c>
      <c r="R1790" s="74">
        <f t="normal">IF(Q1790="-","-",Q1790/M1790)</f>
        <v>0.666755867409662</v>
      </c>
      <c r="S1790" s="105">
        <v>2.95647058823529</v>
      </c>
      <c r="T1790" s="106">
        <f t="normal">AVERAGE(S1790:S1792)*10</f>
        <v>29.5647058823529</v>
      </c>
      <c r="U1790" s="105">
        <f t="normal">((LARGE(S1790:S1792,1))-(SMALL(S1790:S1792,1)))/(((LARGE(S1790:S1792,1))+(SMALL(S1790:S1792,1)))/2)*100</f>
        <v>0</v>
      </c>
      <c r="V1790" s="105">
        <v>79.0092160764027</v>
      </c>
      <c r="W1790" s="106">
        <f t="normal">AVERAGE(V1790:V1792)*10</f>
        <v>790.092160764027</v>
      </c>
      <c r="X1790" s="105">
        <f t="normal">((LARGE(V1790:V1792,1))-(SMALL(V1790:V1792,1)))/(((LARGE(V1790:V1792,1))+(SMALL(V1790:V1792,1)))/2)*100</f>
        <v>0</v>
      </c>
      <c r="Y1790" s="105">
        <f t="normal">100-V1790</f>
        <v>20.9907839235973</v>
      </c>
      <c r="Z1790" s="98" t="s">
        <v>34</v>
      </c>
      <c r="AA1790" s="123" t="str">
        <f t="normal">IF(Z1790="-","-",AVERAGE(Z1790:Z1792))</f>
        <v>-</v>
      </c>
      <c r="AB1790" s="106" t="s">
        <v>34</v>
      </c>
      <c r="AC1790" s="124" t="str">
        <f t="shared" ref="AC1790" si="646">IF(AB1790="-","-",AVERAGE(AB1790:AB1792))</f>
        <v>-</v>
      </c>
      <c r="AE1790" s="114">
        <v>530.500226433674</v>
      </c>
      <c r="AF1790" s="114">
        <v>356.016309369356</v>
      </c>
      <c r="AG1790" s="139">
        <v>1</v>
      </c>
    </row>
    <row r="1791" spans="1:33" ht="15" customHeight="1">
      <c r="A1791" s="88"/>
      <c r="B1791" s="74" t="s">
        <v>873</v>
      </c>
      <c r="C1791" s="89"/>
      <c r="D1791" s="15"/>
      <c r="E1791" s="15"/>
      <c r="F1791" s="9"/>
      <c r="G1791" s="15"/>
      <c r="H1791" s="15"/>
      <c r="I1791" s="15"/>
      <c r="J1791" s="98">
        <f t="normal">IF(AE1791="-","-",(AE1791/AG1790)*$AI$1)</f>
        <v>569.296156823153</v>
      </c>
      <c r="K1791" s="98">
        <f t="normal">MIN(J1790:J1792)</f>
        <v>569.296156823153</v>
      </c>
      <c r="L1791" s="74"/>
      <c r="M1791" s="98"/>
      <c r="N1791" s="98">
        <f t="normal">IF(AF1791="-","-",(AF1791/AG1790)*$AI$1)</f>
        <v>379.811017752844</v>
      </c>
      <c r="O1791" s="98">
        <f t="normal">MIN(N1790:N1792)</f>
        <v>379.811017752844</v>
      </c>
      <c r="P1791" s="74"/>
      <c r="Q1791" s="98"/>
      <c r="R1791" s="74"/>
      <c r="S1791" s="105" t="s">
        <v>34</v>
      </c>
      <c r="T1791" s="106"/>
      <c r="U1791" s="105"/>
      <c r="V1791" s="105" t="s">
        <v>34</v>
      </c>
      <c r="W1791" s="106"/>
      <c r="X1791" s="105"/>
      <c r="Y1791" s="105" t="s">
        <v>34</v>
      </c>
      <c r="Z1791" s="98" t="s">
        <v>34</v>
      </c>
      <c r="AA1791" s="125"/>
      <c r="AB1791" s="106" t="s">
        <v>34</v>
      </c>
      <c r="AC1791" s="126"/>
      <c r="AE1791" s="114">
        <v>527.126071132549</v>
      </c>
      <c r="AF1791" s="114">
        <v>351.67686828967</v>
      </c>
      <c r="AG1791" s="140"/>
    </row>
    <row r="1792" spans="1:33" ht="15" customHeight="1">
      <c r="A1792" s="90"/>
      <c r="B1792" s="74" t="s">
        <v>873</v>
      </c>
      <c r="C1792" s="91"/>
      <c r="D1792" s="18"/>
      <c r="E1792" s="18"/>
      <c r="F1792" s="87"/>
      <c r="G1792" s="18"/>
      <c r="H1792" s="18"/>
      <c r="I1792" s="18"/>
      <c r="J1792" s="98">
        <f t="normal">IF(AE1792="-","-",(AE1792/AG1790)*$AI$1)</f>
        <v>574.82003264869</v>
      </c>
      <c r="K1792" s="98"/>
      <c r="L1792" s="74"/>
      <c r="M1792" s="98"/>
      <c r="N1792" s="98">
        <f t="normal">IF(AF1792="-","-",(AF1792/AG1790)*$AI$1)</f>
        <v>380.548820184739</v>
      </c>
      <c r="O1792" s="98"/>
      <c r="P1792" s="74"/>
      <c r="Q1792" s="98"/>
      <c r="R1792" s="74"/>
      <c r="S1792" s="105" t="s">
        <v>34</v>
      </c>
      <c r="T1792" s="106"/>
      <c r="U1792" s="105"/>
      <c r="V1792" s="105" t="s">
        <v>34</v>
      </c>
      <c r="W1792" s="106"/>
      <c r="X1792" s="105"/>
      <c r="Y1792" s="105" t="s">
        <v>34</v>
      </c>
      <c r="Z1792" s="98" t="s">
        <v>34</v>
      </c>
      <c r="AA1792" s="127"/>
      <c r="AB1792" s="106" t="s">
        <v>34</v>
      </c>
      <c r="AC1792" s="128"/>
      <c r="AE1792" s="114">
        <v>532.240770971009</v>
      </c>
      <c r="AF1792" s="114">
        <v>352.360018689573</v>
      </c>
      <c r="AG1792" s="141"/>
    </row>
    <row r="1793" spans="1:33" ht="15" customHeight="1">
      <c r="A1793" s="85">
        <v>42059</v>
      </c>
      <c r="B1793" s="74" t="s">
        <v>875</v>
      </c>
      <c r="C1793" s="86" t="s">
        <v>612</v>
      </c>
      <c r="D1793" s="87" t="s">
        <v>41</v>
      </c>
      <c r="E1793" s="87" t="s">
        <v>80</v>
      </c>
      <c r="F1793" s="87" t="s">
        <v>80</v>
      </c>
      <c r="G1793" s="87" t="s">
        <v>145</v>
      </c>
      <c r="H1793" s="87" t="s">
        <v>34</v>
      </c>
      <c r="I1793" s="87" t="s">
        <v>876</v>
      </c>
      <c r="J1793" s="98">
        <f t="normal">IF(AE1793="-","-",(AE1793/AG1793)*$AI$1)</f>
        <v>528.464212142746</v>
      </c>
      <c r="K1793" s="98">
        <f t="normal">MAX(J1793:J1795)</f>
        <v>540.215804982886</v>
      </c>
      <c r="L1793" s="74">
        <f t="normal">IF(A1793=0,"",(K1793-K1794)/K1794)</f>
        <v>0.0416191304123866</v>
      </c>
      <c r="M1793" s="98">
        <f t="normal">IF(J1793="-","-",AVERAGE(J1793:J1795))</f>
        <v>529.103619175336</v>
      </c>
      <c r="N1793" s="98">
        <f t="normal">IF(AF1793="-","-",(AF1793/AG1793)*$AI$1)</f>
        <v>346.405369552716</v>
      </c>
      <c r="O1793" s="98">
        <f t="normal">MAX(N1793:N1795)</f>
        <v>354.483781111226</v>
      </c>
      <c r="P1793" s="74">
        <f t="normal">IF(A1793=0,"",(O1793-O1794)/O1794)</f>
        <v>0.0334915534438758</v>
      </c>
      <c r="Q1793" s="98">
        <f t="normal">IF(N1793="-","-",AVERAGE(N1793:N1795))</f>
        <v>347.961817597138</v>
      </c>
      <c r="R1793" s="74">
        <f t="normal">IF(Q1793="-","-",Q1793/M1793)</f>
        <v>0.657643994458917</v>
      </c>
      <c r="S1793" s="105">
        <v>3.52843631409945</v>
      </c>
      <c r="T1793" s="106">
        <f t="normal">AVERAGE(S1793:S1795)*10</f>
        <v>35.2843631409945</v>
      </c>
      <c r="U1793" s="105">
        <f t="normal">((LARGE(S1793:S1795,1))-(SMALL(S1793:S1795,1)))/(((LARGE(S1793:S1795,1))+(SMALL(S1793:S1795,1)))/2)*100</f>
        <v>0</v>
      </c>
      <c r="V1793" s="105">
        <v>78.4042070126806</v>
      </c>
      <c r="W1793" s="106">
        <f t="normal">AVERAGE(V1793:V1795)*10</f>
        <v>784.042070126806</v>
      </c>
      <c r="X1793" s="105">
        <f t="normal">((LARGE(V1793:V1795,1))-(SMALL(V1793:V1795,1)))/(((LARGE(V1793:V1795,1))+(SMALL(V1793:V1795,1)))/2)*100</f>
        <v>0</v>
      </c>
      <c r="Y1793" s="105">
        <f t="normal">100-V1793</f>
        <v>21.5957929873194</v>
      </c>
      <c r="Z1793" s="98" t="s">
        <v>34</v>
      </c>
      <c r="AA1793" s="123" t="str">
        <f t="normal">IF(Z1793="-","-",AVERAGE(Z1793:Z1795))</f>
        <v>-</v>
      </c>
      <c r="AB1793" s="106" t="s">
        <v>34</v>
      </c>
      <c r="AC1793" s="124" t="str">
        <f t="shared" ref="AC1793" si="647">IF(AB1793="-","-",AVERAGE(AB1793:AB1795))</f>
        <v>-</v>
      </c>
      <c r="AE1793" s="114">
        <v>489.318714946987</v>
      </c>
      <c r="AF1793" s="114">
        <v>320.745712548811</v>
      </c>
      <c r="AG1793" s="139">
        <v>1</v>
      </c>
    </row>
    <row r="1794" spans="1:33" ht="15" customHeight="1">
      <c r="A1794" s="88"/>
      <c r="B1794" s="74" t="s">
        <v>875</v>
      </c>
      <c r="C1794" s="89"/>
      <c r="D1794" s="15"/>
      <c r="E1794" s="15"/>
      <c r="F1794" s="15"/>
      <c r="G1794" s="15"/>
      <c r="H1794" s="15"/>
      <c r="I1794" s="15"/>
      <c r="J1794" s="98">
        <f t="normal">IF(AE1794="-","-",(AE1794/AG1793)*$AI$1)</f>
        <v>518.630840400377</v>
      </c>
      <c r="K1794" s="98">
        <f t="normal">MIN(J1793:J1795)</f>
        <v>518.630840400377</v>
      </c>
      <c r="L1794" s="74"/>
      <c r="M1794" s="98"/>
      <c r="N1794" s="98">
        <f t="normal">IF(AF1794="-","-",(AF1794/AG1793)*$AI$1)</f>
        <v>342.996302127472</v>
      </c>
      <c r="O1794" s="98">
        <f t="normal">MIN(N1793:N1795)</f>
        <v>342.996302127472</v>
      </c>
      <c r="P1794" s="74"/>
      <c r="Q1794" s="98"/>
      <c r="R1794" s="74"/>
      <c r="S1794" s="105" t="s">
        <v>34</v>
      </c>
      <c r="T1794" s="106"/>
      <c r="U1794" s="105"/>
      <c r="V1794" s="105" t="s">
        <v>34</v>
      </c>
      <c r="W1794" s="106"/>
      <c r="X1794" s="105"/>
      <c r="Y1794" s="105" t="s">
        <v>34</v>
      </c>
      <c r="Z1794" s="98" t="s">
        <v>34</v>
      </c>
      <c r="AA1794" s="125"/>
      <c r="AB1794" s="106" t="s">
        <v>34</v>
      </c>
      <c r="AC1794" s="126"/>
      <c r="AE1794" s="114">
        <v>480.21374111146</v>
      </c>
      <c r="AF1794" s="114">
        <v>317.589168636548</v>
      </c>
      <c r="AG1794" s="140"/>
    </row>
    <row r="1795" spans="1:33" ht="15" customHeight="1">
      <c r="A1795" s="90"/>
      <c r="B1795" s="74" t="s">
        <v>875</v>
      </c>
      <c r="C1795" s="91"/>
      <c r="D1795" s="18"/>
      <c r="E1795" s="18"/>
      <c r="F1795" s="18"/>
      <c r="G1795" s="18"/>
      <c r="H1795" s="18"/>
      <c r="I1795" s="18"/>
      <c r="J1795" s="98">
        <f t="normal">IF(AE1795="-","-",(AE1795/AG1793)*$AI$1)</f>
        <v>540.215804982886</v>
      </c>
      <c r="K1795" s="98"/>
      <c r="L1795" s="74"/>
      <c r="M1795" s="98"/>
      <c r="N1795" s="98">
        <f t="normal">IF(AF1795="-","-",(AF1795/AG1793)*$AI$1)</f>
        <v>354.483781111226</v>
      </c>
      <c r="O1795" s="98"/>
      <c r="P1795" s="74"/>
      <c r="Q1795" s="98"/>
      <c r="R1795" s="74"/>
      <c r="S1795" s="105" t="s">
        <v>34</v>
      </c>
      <c r="T1795" s="106"/>
      <c r="U1795" s="105"/>
      <c r="V1795" s="105" t="s">
        <v>34</v>
      </c>
      <c r="W1795" s="106"/>
      <c r="X1795" s="105"/>
      <c r="Y1795" s="105" t="s">
        <v>34</v>
      </c>
      <c r="Z1795" s="98" t="s">
        <v>34</v>
      </c>
      <c r="AA1795" s="127"/>
      <c r="AB1795" s="106" t="s">
        <v>34</v>
      </c>
      <c r="AC1795" s="128"/>
      <c r="AE1795" s="114">
        <v>500.199819428598</v>
      </c>
      <c r="AF1795" s="114">
        <v>328.225723251135</v>
      </c>
      <c r="AG1795" s="141"/>
    </row>
    <row r="1796" spans="1:33">
      <c r="A1796" s="85">
        <v>42059</v>
      </c>
      <c r="B1796" s="74" t="s">
        <v>877</v>
      </c>
      <c r="C1796" s="86" t="s">
        <v>612</v>
      </c>
      <c r="D1796" s="87" t="s">
        <v>41</v>
      </c>
      <c r="E1796" s="87" t="s">
        <v>80</v>
      </c>
      <c r="F1796" s="9" t="s">
        <v>80</v>
      </c>
      <c r="G1796" s="87" t="s">
        <v>145</v>
      </c>
      <c r="H1796" s="87" t="s">
        <v>34</v>
      </c>
      <c r="I1796" s="87" t="s">
        <v>878</v>
      </c>
      <c r="J1796" s="98">
        <f t="normal">IF(AE1796="-","-",(AE1796/AG1796)*$AI$1)</f>
        <v>524.979778822311</v>
      </c>
      <c r="K1796" s="98">
        <f t="normal">MAX(J1796:J1798)</f>
        <v>535.53532666526</v>
      </c>
      <c r="L1796" s="74">
        <f t="normal">IF(A1796=0,"",(K1796-K1797)/K1797)</f>
        <v>0.0201065798508056</v>
      </c>
      <c r="M1796" s="98">
        <f t="normal">IF(J1796="-","-",AVERAGE(J1796:J1798))</f>
        <v>531.108514576348</v>
      </c>
      <c r="N1796" s="98">
        <f t="normal">IF(AF1796="-","-",(AF1796/AG1796)*$AI$1)</f>
        <v>353.981900673724</v>
      </c>
      <c r="O1796" s="98">
        <f t="normal">MAX(N1796:N1798)</f>
        <v>375.236506941664</v>
      </c>
      <c r="P1796" s="74">
        <f t="normal">IF(A1796=0,"",(O1796-O1797)/O1797)</f>
        <v>0.0600443305928535</v>
      </c>
      <c r="Q1796" s="98">
        <f t="normal">IF(N1796="-","-",AVERAGE(N1796:N1798))</f>
        <v>362.994478782948</v>
      </c>
      <c r="R1796" s="74">
        <f t="normal">IF(Q1796="-","-",Q1796/M1796)</f>
        <v>0.683465749127558</v>
      </c>
      <c r="S1796" s="105">
        <v>3.59846581323807</v>
      </c>
      <c r="T1796" s="106">
        <f t="normal">AVERAGE(S1796:S1798)*10</f>
        <v>35.9846581323807</v>
      </c>
      <c r="U1796" s="105">
        <f t="normal">((LARGE(S1796:S1798,1))-(SMALL(S1796:S1798,1)))/(((LARGE(S1796:S1798,1))+(SMALL(S1796:S1798,1)))/2)*100</f>
        <v>0</v>
      </c>
      <c r="V1796" s="105">
        <v>76.8305150773239</v>
      </c>
      <c r="W1796" s="106">
        <f t="normal">AVERAGE(V1796:V1798)*10</f>
        <v>768.305150773239</v>
      </c>
      <c r="X1796" s="105">
        <f t="normal">((LARGE(V1796:V1798,1))-(SMALL(V1796:V1798,1)))/(((LARGE(V1796:V1798,1))+(SMALL(V1796:V1798,1)))/2)*100</f>
        <v>0</v>
      </c>
      <c r="Y1796" s="105">
        <f t="normal">100-V1796</f>
        <v>23.1694849226761</v>
      </c>
      <c r="Z1796" s="98" t="s">
        <v>34</v>
      </c>
      <c r="AA1796" s="123" t="str">
        <f t="normal">IF(Z1796="-","-",AVERAGE(Z1796:Z1798))</f>
        <v>-</v>
      </c>
      <c r="AB1796" s="106" t="s">
        <v>34</v>
      </c>
      <c r="AC1796" s="124" t="str">
        <f t="shared" ref="AC1796" si="648">IF(AB1796="-","-",AVERAGE(AB1796:AB1798))</f>
        <v>-</v>
      </c>
      <c r="AE1796" s="114">
        <v>486.092387798436</v>
      </c>
      <c r="AF1796" s="114">
        <v>327.761019142337</v>
      </c>
      <c r="AG1796" s="139">
        <v>1</v>
      </c>
    </row>
    <row r="1797" spans="1:33">
      <c r="A1797" s="88"/>
      <c r="B1797" s="74" t="s">
        <v>877</v>
      </c>
      <c r="C1797" s="89"/>
      <c r="D1797" s="15"/>
      <c r="E1797" s="15"/>
      <c r="F1797" s="9"/>
      <c r="G1797" s="15"/>
      <c r="H1797" s="15"/>
      <c r="I1797" s="15"/>
      <c r="J1797" s="98">
        <f t="normal">IF(AE1797="-","-",(AE1797/AG1796)*$AI$1)</f>
        <v>532.810438241474</v>
      </c>
      <c r="K1797" s="98">
        <f t="normal">MIN(J1796:J1798)</f>
        <v>524.979778822311</v>
      </c>
      <c r="L1797" s="74"/>
      <c r="M1797" s="98"/>
      <c r="N1797" s="98">
        <f t="normal">IF(AF1797="-","-",(AF1797/AG1796)*$AI$1)</f>
        <v>375.236506941664</v>
      </c>
      <c r="O1797" s="98">
        <f t="normal">MIN(N1796:N1798)</f>
        <v>353.981900673724</v>
      </c>
      <c r="P1797" s="74"/>
      <c r="Q1797" s="98"/>
      <c r="R1797" s="74"/>
      <c r="S1797" s="105" t="s">
        <v>34</v>
      </c>
      <c r="T1797" s="106"/>
      <c r="U1797" s="105"/>
      <c r="V1797" s="105" t="s">
        <v>34</v>
      </c>
      <c r="W1797" s="106"/>
      <c r="X1797" s="105"/>
      <c r="Y1797" s="105" t="s">
        <v>34</v>
      </c>
      <c r="Z1797" s="98" t="s">
        <v>34</v>
      </c>
      <c r="AA1797" s="125"/>
      <c r="AB1797" s="106" t="s">
        <v>34</v>
      </c>
      <c r="AC1797" s="126"/>
      <c r="AE1797" s="114">
        <v>493.342998371735</v>
      </c>
      <c r="AF1797" s="114">
        <v>347.44121013117</v>
      </c>
      <c r="AG1797" s="140"/>
    </row>
    <row r="1798" spans="1:33">
      <c r="A1798" s="90"/>
      <c r="B1798" s="74" t="s">
        <v>877</v>
      </c>
      <c r="C1798" s="91"/>
      <c r="D1798" s="18"/>
      <c r="E1798" s="18"/>
      <c r="F1798" s="9"/>
      <c r="G1798" s="18"/>
      <c r="H1798" s="18"/>
      <c r="I1798" s="18"/>
      <c r="J1798" s="98">
        <f t="normal">IF(AE1798="-","-",(AE1798/AG1796)*$AI$1)</f>
        <v>535.53532666526</v>
      </c>
      <c r="K1798" s="98"/>
      <c r="L1798" s="74"/>
      <c r="M1798" s="98"/>
      <c r="N1798" s="98">
        <f t="normal">IF(AF1798="-","-",(AF1798/AG1796)*$AI$1)</f>
        <v>359.765028733458</v>
      </c>
      <c r="O1798" s="98"/>
      <c r="P1798" s="74"/>
      <c r="Q1798" s="98"/>
      <c r="R1798" s="74"/>
      <c r="S1798" s="105" t="s">
        <v>34</v>
      </c>
      <c r="T1798" s="106"/>
      <c r="U1798" s="105"/>
      <c r="V1798" s="105" t="s">
        <v>34</v>
      </c>
      <c r="W1798" s="106"/>
      <c r="X1798" s="105"/>
      <c r="Y1798" s="105" t="s">
        <v>34</v>
      </c>
      <c r="Z1798" s="98" t="s">
        <v>34</v>
      </c>
      <c r="AA1798" s="127"/>
      <c r="AB1798" s="106" t="s">
        <v>34</v>
      </c>
      <c r="AC1798" s="128"/>
      <c r="AE1798" s="114">
        <v>495.866043208574</v>
      </c>
      <c r="AF1798" s="114">
        <v>333.115767345794</v>
      </c>
      <c r="AG1798" s="141"/>
    </row>
    <row r="1799" spans="1:33">
      <c r="A1799" s="85">
        <v>42059</v>
      </c>
      <c r="B1799" s="74" t="s">
        <v>879</v>
      </c>
      <c r="C1799" s="86" t="s">
        <v>612</v>
      </c>
      <c r="D1799" s="87" t="s">
        <v>41</v>
      </c>
      <c r="E1799" s="87" t="s">
        <v>80</v>
      </c>
      <c r="F1799" s="15" t="s">
        <v>80</v>
      </c>
      <c r="G1799" s="87" t="s">
        <v>145</v>
      </c>
      <c r="H1799" s="87" t="s">
        <v>34</v>
      </c>
      <c r="I1799" s="87" t="s">
        <v>876</v>
      </c>
      <c r="J1799" s="98">
        <f t="normal">IF(AE1799="-","-",(AE1799/AG1799)*$AI$1)</f>
        <v>543.619276792268</v>
      </c>
      <c r="K1799" s="98">
        <f t="normal">MAX(J1799:J1801)</f>
        <v>549.659432064661</v>
      </c>
      <c r="L1799" s="74">
        <f t="normal">IF(A1799=0,"",(K1799-K1800)/K1800)</f>
        <v>0.0111110027371258</v>
      </c>
      <c r="M1799" s="98">
        <f t="normal">IF(J1799="-","-",AVERAGE(J1799:J1801))</f>
        <v>546.071543638483</v>
      </c>
      <c r="N1799" s="98">
        <f t="normal">IF(AF1799="-","-",(AF1799/AG1799)*$AI$1)</f>
        <v>362.281277454733</v>
      </c>
      <c r="O1799" s="98">
        <f t="normal">MAX(N1799:N1801)</f>
        <v>364.37622578784</v>
      </c>
      <c r="P1799" s="74">
        <f t="normal">IF(A1799=0,"",(O1799-O1800)/O1800)</f>
        <v>0.00578265691184865</v>
      </c>
      <c r="Q1799" s="98">
        <f t="normal">IF(N1799="-","-",AVERAGE(N1799:N1801))</f>
        <v>363.607671068147</v>
      </c>
      <c r="R1799" s="74">
        <f t="normal">IF(Q1799="-","-",Q1799/M1799)</f>
        <v>0.665860866225374</v>
      </c>
      <c r="S1799" s="105">
        <v>3.23102700590907</v>
      </c>
      <c r="T1799" s="106">
        <f t="normal">AVERAGE(S1799:S1801)*10</f>
        <v>32.3102700590907</v>
      </c>
      <c r="U1799" s="105">
        <f t="normal">((LARGE(S1799:S1801,1))-(SMALL(S1799:S1801,1)))/(((LARGE(S1799:S1801,1))+(SMALL(S1799:S1801,1)))/2)*100</f>
        <v>0</v>
      </c>
      <c r="V1799" s="105">
        <v>78.7276901967814</v>
      </c>
      <c r="W1799" s="106">
        <f t="normal">AVERAGE(V1799:V1801)*10</f>
        <v>787.276901967814</v>
      </c>
      <c r="X1799" s="105">
        <f t="normal">((LARGE(V1799:V1801,1))-(SMALL(V1799:V1801,1)))/(((LARGE(V1799:V1801,1))+(SMALL(V1799:V1801,1)))/2)*100</f>
        <v>0</v>
      </c>
      <c r="Y1799" s="105">
        <f t="normal">100-V1799</f>
        <v>21.2723098032186</v>
      </c>
      <c r="Z1799" s="98" t="s">
        <v>34</v>
      </c>
      <c r="AA1799" s="123" t="str">
        <f t="normal">IF(Z1799="-","-",AVERAGE(Z1799:Z1801))</f>
        <v>-</v>
      </c>
      <c r="AB1799" s="106" t="s">
        <v>34</v>
      </c>
      <c r="AC1799" s="124" t="str">
        <f t="shared" ref="AC1799" si="649">IF(AB1799="-","-",AVERAGE(AB1799:AB1801))</f>
        <v>-</v>
      </c>
      <c r="AE1799" s="114">
        <v>503.351182215063</v>
      </c>
      <c r="AF1799" s="114">
        <v>335.445627272901</v>
      </c>
      <c r="AG1799" s="139">
        <v>1</v>
      </c>
    </row>
    <row r="1800" spans="1:33">
      <c r="A1800" s="88"/>
      <c r="B1800" s="74" t="s">
        <v>879</v>
      </c>
      <c r="C1800" s="89"/>
      <c r="D1800" s="15"/>
      <c r="E1800" s="15"/>
      <c r="F1800" s="15"/>
      <c r="G1800" s="15"/>
      <c r="H1800" s="15"/>
      <c r="I1800" s="15"/>
      <c r="J1800" s="98">
        <f t="normal">IF(AE1800="-","-",(AE1800/AG1799)*$AI$1)</f>
        <v>549.659432064661</v>
      </c>
      <c r="K1800" s="98">
        <f t="normal">MIN(J1799:J1801)</f>
        <v>543.619276792268</v>
      </c>
      <c r="L1800" s="74"/>
      <c r="M1800" s="98"/>
      <c r="N1800" s="98">
        <f t="normal">IF(AF1800="-","-",(AF1800/AG1799)*$AI$1)</f>
        <v>364.37622578784</v>
      </c>
      <c r="O1800" s="98">
        <f t="normal">MIN(N1799:N1801)</f>
        <v>362.281277454733</v>
      </c>
      <c r="P1800" s="74"/>
      <c r="Q1800" s="98"/>
      <c r="R1800" s="74"/>
      <c r="S1800" s="105" t="s">
        <v>34</v>
      </c>
      <c r="T1800" s="106"/>
      <c r="U1800" s="105"/>
      <c r="V1800" s="105" t="s">
        <v>34</v>
      </c>
      <c r="W1800" s="106"/>
      <c r="X1800" s="105"/>
      <c r="Y1800" s="105" t="s">
        <v>34</v>
      </c>
      <c r="Z1800" s="98" t="s">
        <v>34</v>
      </c>
      <c r="AA1800" s="125"/>
      <c r="AB1800" s="106" t="s">
        <v>34</v>
      </c>
      <c r="AC1800" s="126"/>
      <c r="AE1800" s="114">
        <v>508.94391857839</v>
      </c>
      <c r="AF1800" s="114">
        <v>337.385394248</v>
      </c>
      <c r="AG1800" s="140"/>
    </row>
    <row r="1801" spans="1:33">
      <c r="A1801" s="90"/>
      <c r="B1801" s="74" t="s">
        <v>879</v>
      </c>
      <c r="C1801" s="91"/>
      <c r="D1801" s="18"/>
      <c r="E1801" s="18"/>
      <c r="F1801" s="18"/>
      <c r="G1801" s="18"/>
      <c r="H1801" s="18"/>
      <c r="I1801" s="18"/>
      <c r="J1801" s="98">
        <v>544.935922058519</v>
      </c>
      <c r="K1801" s="98"/>
      <c r="L1801" s="74"/>
      <c r="M1801" s="98"/>
      <c r="N1801" s="98">
        <f t="normal">IF(AF1801="-","-",(AF1801/AG1799)*$AI$1)</f>
        <v>364.165509961868</v>
      </c>
      <c r="O1801" s="98"/>
      <c r="P1801" s="74"/>
      <c r="Q1801" s="98"/>
      <c r="R1801" s="74"/>
      <c r="S1801" s="105" t="s">
        <v>34</v>
      </c>
      <c r="T1801" s="106"/>
      <c r="U1801" s="105"/>
      <c r="V1801" s="105" t="s">
        <v>34</v>
      </c>
      <c r="W1801" s="106"/>
      <c r="X1801" s="105"/>
      <c r="Y1801" s="105" t="s">
        <v>34</v>
      </c>
      <c r="Z1801" s="98" t="s">
        <v>34</v>
      </c>
      <c r="AA1801" s="127"/>
      <c r="AB1801" s="106" t="s">
        <v>34</v>
      </c>
      <c r="AC1801" s="128"/>
      <c r="AE1801" s="114">
        <v>504.570298202333</v>
      </c>
      <c r="AF1801" s="114">
        <v>337.19028700173</v>
      </c>
      <c r="AG1801" s="141"/>
    </row>
    <row r="1802" spans="1:33" ht="15" customHeight="1">
      <c r="A1802" s="85">
        <v>42059</v>
      </c>
      <c r="B1802" s="74" t="s">
        <v>880</v>
      </c>
      <c r="C1802" s="86" t="s">
        <v>265</v>
      </c>
      <c r="D1802" s="87" t="s">
        <v>100</v>
      </c>
      <c r="E1802" s="87" t="s">
        <v>80</v>
      </c>
      <c r="F1802" s="87" t="s">
        <v>80</v>
      </c>
      <c r="G1802" s="87" t="s">
        <v>145</v>
      </c>
      <c r="H1802" s="87" t="s">
        <v>34</v>
      </c>
      <c r="I1802" s="87" t="s">
        <v>881</v>
      </c>
      <c r="J1802" s="98">
        <f t="normal">IF(AE1802="-","-",(AE1802/AG1802)*$AI$1)</f>
        <v>283.010418741048</v>
      </c>
      <c r="K1802" s="98">
        <f t="normal">MAX(J1802:J1804)</f>
        <v>486.25610936698</v>
      </c>
      <c r="L1802" s="74">
        <f t="normal">IF(A1802=0,"",(K1802-K1803)/K1803)</f>
        <v>0.718156213223724</v>
      </c>
      <c r="M1802" s="98">
        <f t="normal">IF(J1802="-","-",AVERAGE(J1802:J1804))</f>
        <v>412.23137956127</v>
      </c>
      <c r="N1802" s="98">
        <f t="normal">IF(AF1802="-","-",(AF1802/AG1802)*$AI$1)</f>
        <v>197.438479641474</v>
      </c>
      <c r="O1802" s="98">
        <f t="normal">MAX(N1802:N1804)</f>
        <v>332.268664492496</v>
      </c>
      <c r="P1802" s="74">
        <f t="normal">IF(A1802=0,"",(O1802-O1803)/O1803)</f>
        <v>0.682897199653573</v>
      </c>
      <c r="Q1802" s="98">
        <f t="normal">IF(N1802="-","-",AVERAGE(N1802:N1804))</f>
        <v>267.091339091813</v>
      </c>
      <c r="R1802" s="74">
        <f t="normal">IF(Q1802="-","-",Q1802/M1802)</f>
        <v>0.647916079013861</v>
      </c>
      <c r="S1802" s="105">
        <v>1.14</v>
      </c>
      <c r="T1802" s="106">
        <f t="normal">AVERAGE(S1802:S1804)*10</f>
        <v>11.4</v>
      </c>
      <c r="U1802" s="105">
        <f t="normal">((LARGE(S1802:S1804,1))-(SMALL(S1802:S1804,1)))/(((LARGE(S1802:S1804,1))+(SMALL(S1802:S1804,1)))/2)*100</f>
        <v>0</v>
      </c>
      <c r="V1802" s="105">
        <v>94.63</v>
      </c>
      <c r="W1802" s="106">
        <f t="normal">AVERAGE(V1802:V1804)*10</f>
        <v>946.3</v>
      </c>
      <c r="X1802" s="105">
        <f t="normal">((LARGE(V1802:V1804,1))-(SMALL(V1802:V1804,1)))/(((LARGE(V1802:V1804,1))+(SMALL(V1802:V1804,1)))/2)*100</f>
        <v>0</v>
      </c>
      <c r="Y1802" s="105">
        <f t="normal">100-V1802</f>
        <v>5.37</v>
      </c>
      <c r="Z1802" s="98" t="s">
        <v>34</v>
      </c>
      <c r="AA1802" s="123" t="str">
        <f t="normal">IF(Z1802="-","-",AVERAGE(Z1802:Z1804))</f>
        <v>-</v>
      </c>
      <c r="AB1802" s="106" t="s">
        <v>34</v>
      </c>
      <c r="AC1802" s="124" t="str">
        <f t="shared" ref="AC1802" si="650">IF(AB1802="-","-",AVERAGE(AB1802:AB1804))</f>
        <v>-</v>
      </c>
      <c r="AE1802" s="114">
        <v>262.046684019489</v>
      </c>
      <c r="AF1802" s="114">
        <v>182.813407075439</v>
      </c>
      <c r="AG1802" s="139">
        <v>1</v>
      </c>
    </row>
    <row r="1803" spans="1:33">
      <c r="A1803" s="88"/>
      <c r="B1803" s="74" t="s">
        <v>880</v>
      </c>
      <c r="C1803" s="89"/>
      <c r="D1803" s="15"/>
      <c r="E1803" s="15"/>
      <c r="F1803" s="15"/>
      <c r="G1803" s="15"/>
      <c r="H1803" s="15"/>
      <c r="I1803" s="15"/>
      <c r="J1803" s="98">
        <f t="normal">IF(AE1803="-","-",(AE1803/AG1802)*$AI$1)</f>
        <v>467.427610575781</v>
      </c>
      <c r="K1803" s="98">
        <f t="normal">MIN(J1802:J1804)</f>
        <v>283.010418741048</v>
      </c>
      <c r="L1803" s="74"/>
      <c r="M1803" s="98"/>
      <c r="N1803" s="98">
        <f t="normal">IF(AF1803="-","-",(AF1803/AG1802)*$AI$1)</f>
        <v>271.566873141468</v>
      </c>
      <c r="O1803" s="98">
        <f t="normal">MIN(N1802:N1804)</f>
        <v>197.438479641474</v>
      </c>
      <c r="P1803" s="74"/>
      <c r="Q1803" s="98"/>
      <c r="R1803" s="74"/>
      <c r="S1803" s="105" t="s">
        <v>34</v>
      </c>
      <c r="T1803" s="106"/>
      <c r="U1803" s="105"/>
      <c r="V1803" s="105" t="s">
        <v>34</v>
      </c>
      <c r="W1803" s="106"/>
      <c r="X1803" s="105"/>
      <c r="Y1803" s="105" t="s">
        <v>34</v>
      </c>
      <c r="Z1803" s="98" t="s">
        <v>34</v>
      </c>
      <c r="AA1803" s="125"/>
      <c r="AB1803" s="106" t="s">
        <v>34</v>
      </c>
      <c r="AC1803" s="126"/>
      <c r="AE1803" s="114">
        <v>432.803343125723</v>
      </c>
      <c r="AF1803" s="114">
        <v>251.450808464322</v>
      </c>
      <c r="AG1803" s="140"/>
    </row>
    <row r="1804" spans="1:33">
      <c r="A1804" s="90"/>
      <c r="B1804" s="74" t="s">
        <v>880</v>
      </c>
      <c r="C1804" s="91"/>
      <c r="D1804" s="18"/>
      <c r="E1804" s="18"/>
      <c r="F1804" s="18"/>
      <c r="G1804" s="18"/>
      <c r="H1804" s="18"/>
      <c r="I1804" s="18"/>
      <c r="J1804" s="98">
        <f t="normal">IF(AE1804="-","-",(AE1804/AG1802)*$AI$1)</f>
        <v>486.25610936698</v>
      </c>
      <c r="K1804" s="98"/>
      <c r="L1804" s="74"/>
      <c r="M1804" s="98"/>
      <c r="N1804" s="98">
        <f t="normal">IF(AF1804="-","-",(AF1804/AG1802)*$AI$1)</f>
        <v>332.268664492496</v>
      </c>
      <c r="O1804" s="98"/>
      <c r="P1804" s="74"/>
      <c r="Q1804" s="98"/>
      <c r="R1804" s="74"/>
      <c r="S1804" s="105" t="s">
        <v>34</v>
      </c>
      <c r="T1804" s="106"/>
      <c r="U1804" s="105"/>
      <c r="V1804" s="105" t="s">
        <v>34</v>
      </c>
      <c r="W1804" s="106"/>
      <c r="X1804" s="105"/>
      <c r="Y1804" s="105" t="s">
        <v>34</v>
      </c>
      <c r="Z1804" s="98" t="s">
        <v>34</v>
      </c>
      <c r="AA1804" s="127"/>
      <c r="AB1804" s="106" t="s">
        <v>34</v>
      </c>
      <c r="AC1804" s="128"/>
      <c r="AE1804" s="114">
        <v>450.237138302759</v>
      </c>
      <c r="AF1804" s="114">
        <v>307.656170826385</v>
      </c>
      <c r="AG1804" s="141"/>
    </row>
    <row r="1805" spans="1:33" ht="15" customHeight="1">
      <c r="A1805" s="85">
        <v>42059</v>
      </c>
      <c r="B1805" s="74" t="s">
        <v>882</v>
      </c>
      <c r="C1805" s="86" t="s">
        <v>265</v>
      </c>
      <c r="D1805" s="87" t="s">
        <v>100</v>
      </c>
      <c r="E1805" s="87" t="s">
        <v>80</v>
      </c>
      <c r="F1805" s="87" t="s">
        <v>80</v>
      </c>
      <c r="G1805" s="87" t="s">
        <v>145</v>
      </c>
      <c r="H1805" s="87" t="s">
        <v>34</v>
      </c>
      <c r="I1805" s="87" t="s">
        <v>883</v>
      </c>
      <c r="J1805" s="98">
        <f t="normal">IF(AE1805="-","-",(AE1805/AG1805)*$AI$1)</f>
        <v>451.119161733075</v>
      </c>
      <c r="K1805" s="98">
        <f t="normal">MAX(J1805:J1807)</f>
        <v>459.712372770749</v>
      </c>
      <c r="L1805" s="74">
        <f t="normal">IF(A1805=0,"",(K1805-K1806)/K1806)</f>
        <v>0.114376636182209</v>
      </c>
      <c r="M1805" s="98">
        <f t="normal">IF(J1805="-","-",AVERAGE(J1805:J1807))</f>
        <v>441.120086464397</v>
      </c>
      <c r="N1805" s="98">
        <f t="normal">IF(AF1805="-","-",(AF1805/AG1805)*$AI$1)</f>
        <v>288.74122513861</v>
      </c>
      <c r="O1805" s="98">
        <f t="normal">MAX(N1805:N1807)</f>
        <v>308.307594292907</v>
      </c>
      <c r="P1805" s="74">
        <f t="normal">IF(A1805=0,"",(O1805-O1806)/O1806)</f>
        <v>0.194097200107386</v>
      </c>
      <c r="Q1805" s="98">
        <f t="normal">IF(N1805="-","-",AVERAGE(N1805:N1807))</f>
        <v>285.080622083267</v>
      </c>
      <c r="R1805" s="74">
        <f t="normal">IF(Q1805="-","-",Q1805/M1805)</f>
        <v>0.646265338693154</v>
      </c>
      <c r="S1805" s="105">
        <v>3.31</v>
      </c>
      <c r="T1805" s="106">
        <f t="normal">AVERAGE(S1805:S1807)*10</f>
        <v>33.1</v>
      </c>
      <c r="U1805" s="105">
        <f t="normal">((LARGE(S1805:S1807,1))-(SMALL(S1805:S1807,1)))/(((LARGE(S1805:S1807,1))+(SMALL(S1805:S1807,1)))/2)*100</f>
        <v>0</v>
      </c>
      <c r="V1805" s="105">
        <v>92.95</v>
      </c>
      <c r="W1805" s="106">
        <f t="normal">AVERAGE(V1805:V1807)*10</f>
        <v>929.5</v>
      </c>
      <c r="X1805" s="105">
        <f t="normal">((LARGE(V1805:V1807,1))-(SMALL(V1805:V1807,1)))/(((LARGE(V1805:V1807,1))+(SMALL(V1805:V1807,1)))/2)*100</f>
        <v>0</v>
      </c>
      <c r="Y1805" s="105">
        <f t="normal">100-V1805</f>
        <v>7.05</v>
      </c>
      <c r="Z1805" s="98" t="s">
        <v>34</v>
      </c>
      <c r="AA1805" s="123" t="str">
        <f t="normal">IF(Z1805="-","-",AVERAGE(Z1805:Z1807))</f>
        <v>-</v>
      </c>
      <c r="AB1805" s="106" t="s">
        <v>34</v>
      </c>
      <c r="AC1805" s="124" t="str">
        <f t="shared" ref="AC1805" si="651">IF(AB1805="-","-",AVERAGE(AB1805:AB1807))</f>
        <v>-</v>
      </c>
      <c r="AE1805" s="114">
        <v>417.702927530625</v>
      </c>
      <c r="AF1805" s="114">
        <v>267.352986239454</v>
      </c>
      <c r="AG1805" s="139">
        <v>1</v>
      </c>
    </row>
    <row r="1806" spans="1:33">
      <c r="A1806" s="88"/>
      <c r="B1806" s="74" t="s">
        <v>882</v>
      </c>
      <c r="C1806" s="89"/>
      <c r="D1806" s="15"/>
      <c r="E1806" s="15"/>
      <c r="F1806" s="15"/>
      <c r="G1806" s="15"/>
      <c r="H1806" s="15"/>
      <c r="I1806" s="15"/>
      <c r="J1806" s="98">
        <f t="normal">IF(AE1806="-","-",(AE1806/AG1805)*$AI$1)</f>
        <v>459.712372770749</v>
      </c>
      <c r="K1806" s="98">
        <f t="normal">MIN(J1805:J1807)</f>
        <v>412.528724889367</v>
      </c>
      <c r="L1806" s="74"/>
      <c r="M1806" s="98"/>
      <c r="N1806" s="98">
        <f t="normal">IF(AF1806="-","-",(AF1806/AG1805)*$AI$1)</f>
        <v>308.307594292907</v>
      </c>
      <c r="O1806" s="98">
        <f t="normal">MIN(N1805:N1807)</f>
        <v>258.193046818283</v>
      </c>
      <c r="P1806" s="74"/>
      <c r="Q1806" s="98"/>
      <c r="R1806" s="74"/>
      <c r="S1806" s="105" t="s">
        <v>34</v>
      </c>
      <c r="T1806" s="106"/>
      <c r="U1806" s="105"/>
      <c r="V1806" s="105" t="s">
        <v>34</v>
      </c>
      <c r="W1806" s="106"/>
      <c r="X1806" s="105"/>
      <c r="Y1806" s="105" t="s">
        <v>34</v>
      </c>
      <c r="Z1806" s="98" t="s">
        <v>34</v>
      </c>
      <c r="AA1806" s="125"/>
      <c r="AB1806" s="106" t="s">
        <v>34</v>
      </c>
      <c r="AC1806" s="126"/>
      <c r="AE1806" s="114">
        <v>425.65960441736</v>
      </c>
      <c r="AF1806" s="114">
        <v>285.469994715655</v>
      </c>
      <c r="AG1806" s="140"/>
    </row>
    <row r="1807" spans="1:33">
      <c r="A1807" s="90"/>
      <c r="B1807" s="74" t="s">
        <v>882</v>
      </c>
      <c r="C1807" s="91"/>
      <c r="D1807" s="18"/>
      <c r="E1807" s="18"/>
      <c r="F1807" s="18"/>
      <c r="G1807" s="18"/>
      <c r="H1807" s="18"/>
      <c r="I1807" s="18"/>
      <c r="J1807" s="98">
        <f t="normal">IF(AE1807="-","-",(AE1807/AG1805)*$AI$1)</f>
        <v>412.528724889367</v>
      </c>
      <c r="K1807" s="98"/>
      <c r="L1807" s="74"/>
      <c r="M1807" s="98"/>
      <c r="N1807" s="98">
        <f t="normal">IF(AF1807="-","-",(AF1807/AG1805)*$AI$1)</f>
        <v>258.193046818283</v>
      </c>
      <c r="O1807" s="98"/>
      <c r="P1807" s="74"/>
      <c r="Q1807" s="98"/>
      <c r="R1807" s="74"/>
      <c r="S1807" s="105" t="s">
        <v>34</v>
      </c>
      <c r="T1807" s="106"/>
      <c r="U1807" s="105"/>
      <c r="V1807" s="105" t="s">
        <v>34</v>
      </c>
      <c r="W1807" s="106"/>
      <c r="X1807" s="105"/>
      <c r="Y1807" s="105" t="s">
        <v>34</v>
      </c>
      <c r="Z1807" s="98" t="s">
        <v>34</v>
      </c>
      <c r="AA1807" s="127"/>
      <c r="AB1807" s="106" t="s">
        <v>34</v>
      </c>
      <c r="AC1807" s="128"/>
      <c r="AE1807" s="114">
        <v>381.971041564229</v>
      </c>
      <c r="AF1807" s="114">
        <v>239.067635942855</v>
      </c>
      <c r="AG1807" s="141"/>
    </row>
    <row r="1808" spans="1:33" ht="15" customHeight="1">
      <c r="A1808" s="85">
        <v>42059</v>
      </c>
      <c r="B1808" s="74" t="s">
        <v>884</v>
      </c>
      <c r="C1808" s="86" t="s">
        <v>265</v>
      </c>
      <c r="D1808" s="87" t="s">
        <v>100</v>
      </c>
      <c r="E1808" s="87" t="s">
        <v>80</v>
      </c>
      <c r="F1808" s="87" t="s">
        <v>80</v>
      </c>
      <c r="G1808" s="87" t="s">
        <v>145</v>
      </c>
      <c r="H1808" s="87" t="s">
        <v>34</v>
      </c>
      <c r="I1808" s="87" t="s">
        <v>885</v>
      </c>
      <c r="J1808" s="98">
        <f t="normal">IF(AE1808="-","-",(AE1808/AG1808)*$AI$1)</f>
        <v>307.474741671599</v>
      </c>
      <c r="K1808" s="98">
        <f t="normal">MAX(J1808:J1810)</f>
        <v>396.448723217397</v>
      </c>
      <c r="L1808" s="74">
        <f t="normal">IF(A1808=0,"",(K1808-K1809)/K1809)</f>
        <v>0.289370050567689</v>
      </c>
      <c r="M1808" s="98">
        <f t="normal">IF(J1808="-","-",AVERAGE(J1808:J1810))</f>
        <v>354.160030675969</v>
      </c>
      <c r="N1808" s="98">
        <f t="normal">IF(AF1808="-","-",(AF1808/AG1808)*$AI$1)</f>
        <v>179.838872132772</v>
      </c>
      <c r="O1808" s="98">
        <f t="normal">MAX(N1808:N1810)</f>
        <v>234.664515134702</v>
      </c>
      <c r="P1808" s="74">
        <f t="normal">IF(A1808=0,"",(O1808-O1809)/O1809)</f>
        <v>0.304859802287088</v>
      </c>
      <c r="Q1808" s="98">
        <f t="normal">IF(N1808="-","-",AVERAGE(N1808:N1810))</f>
        <v>209.392146801084</v>
      </c>
      <c r="R1808" s="74">
        <f t="normal">IF(Q1808="-","-",Q1808/M1808)</f>
        <v>0.591235963023344</v>
      </c>
      <c r="S1808" s="105">
        <v>12</v>
      </c>
      <c r="T1808" s="106">
        <f t="normal">AVERAGE(S1808:S1810)*10</f>
        <v>120</v>
      </c>
      <c r="U1808" s="105">
        <f t="normal">((LARGE(S1808:S1810,1))-(SMALL(S1808:S1810,1)))/(((LARGE(S1808:S1810,1))+(SMALL(S1808:S1810,1)))/2)*100</f>
        <v>0</v>
      </c>
      <c r="V1808" s="105">
        <v>92.31</v>
      </c>
      <c r="W1808" s="106">
        <f t="normal">AVERAGE(V1808:V1810)*10</f>
        <v>923.1</v>
      </c>
      <c r="X1808" s="105">
        <f t="normal">((LARGE(V1808:V1810,1))-(SMALL(V1808:V1810,1)))/(((LARGE(V1808:V1810,1))+(SMALL(V1808:V1810,1)))/2)*100</f>
        <v>0</v>
      </c>
      <c r="Y1808" s="105">
        <f t="normal">100-V1808</f>
        <v>7.69</v>
      </c>
      <c r="Z1808" s="98" t="s">
        <v>34</v>
      </c>
      <c r="AA1808" s="123" t="str">
        <f t="normal">IF(Z1808="-","-",AVERAGE(Z1808:Z1810))</f>
        <v>-</v>
      </c>
      <c r="AB1808" s="106" t="s">
        <v>34</v>
      </c>
      <c r="AC1808" s="124" t="str">
        <f t="shared" ref="AC1808" si="652">IF(AB1808="-","-",AVERAGE(AB1808:AB1810))</f>
        <v>-</v>
      </c>
      <c r="AE1808" s="114">
        <v>284.69883488111</v>
      </c>
      <c r="AF1808" s="114">
        <v>166.517474197011</v>
      </c>
      <c r="AG1808" s="139">
        <v>1</v>
      </c>
    </row>
    <row r="1809" spans="1:33">
      <c r="A1809" s="88"/>
      <c r="B1809" s="74" t="s">
        <v>884</v>
      </c>
      <c r="C1809" s="89"/>
      <c r="D1809" s="15"/>
      <c r="E1809" s="15"/>
      <c r="F1809" s="15"/>
      <c r="G1809" s="15"/>
      <c r="H1809" s="15"/>
      <c r="I1809" s="15"/>
      <c r="J1809" s="98">
        <f t="normal">IF(AE1809="-","-",(AE1809/AG1808)*$AI$1)</f>
        <v>396.448723217397</v>
      </c>
      <c r="K1809" s="98">
        <f t="normal">MIN(J1808:J1810)</f>
        <v>307.474741671599</v>
      </c>
      <c r="L1809" s="74"/>
      <c r="M1809" s="98"/>
      <c r="N1809" s="98">
        <f t="normal">IF(AF1809="-","-",(AF1809/AG1808)*$AI$1)</f>
        <v>234.664515134702</v>
      </c>
      <c r="O1809" s="98">
        <f t="normal">MIN(N1808:N1810)</f>
        <v>179.838872132772</v>
      </c>
      <c r="P1809" s="74"/>
      <c r="Q1809" s="98"/>
      <c r="R1809" s="74"/>
      <c r="S1809" s="105" t="s">
        <v>34</v>
      </c>
      <c r="T1809" s="106"/>
      <c r="U1809" s="105"/>
      <c r="V1809" s="105" t="s">
        <v>34</v>
      </c>
      <c r="W1809" s="106"/>
      <c r="X1809" s="105"/>
      <c r="Y1809" s="105" t="s">
        <v>34</v>
      </c>
      <c r="Z1809" s="98" t="s">
        <v>34</v>
      </c>
      <c r="AA1809" s="125"/>
      <c r="AB1809" s="106" t="s">
        <v>34</v>
      </c>
      <c r="AC1809" s="126"/>
      <c r="AE1809" s="114">
        <v>367.082151127219</v>
      </c>
      <c r="AF1809" s="114">
        <v>217.281958458057</v>
      </c>
      <c r="AG1809" s="140"/>
    </row>
    <row r="1810" spans="1:33">
      <c r="A1810" s="90"/>
      <c r="B1810" s="74" t="s">
        <v>884</v>
      </c>
      <c r="C1810" s="91"/>
      <c r="D1810" s="18"/>
      <c r="E1810" s="18"/>
      <c r="F1810" s="18"/>
      <c r="G1810" s="18"/>
      <c r="H1810" s="18"/>
      <c r="I1810" s="18"/>
      <c r="J1810" s="98">
        <f t="normal">IF(AE1810="-","-",(AE1810/AG1808)*$AI$1)</f>
        <v>358.556627138912</v>
      </c>
      <c r="K1810" s="98"/>
      <c r="L1810" s="74"/>
      <c r="M1810" s="98"/>
      <c r="N1810" s="98">
        <f t="normal">IF(AF1810="-","-",(AF1810/AG1808)*$AI$1)</f>
        <v>213.673053135777</v>
      </c>
      <c r="O1810" s="98"/>
      <c r="P1810" s="74"/>
      <c r="Q1810" s="98"/>
      <c r="R1810" s="74"/>
      <c r="S1810" s="105" t="s">
        <v>34</v>
      </c>
      <c r="T1810" s="106"/>
      <c r="U1810" s="105"/>
      <c r="V1810" s="105" t="s">
        <v>34</v>
      </c>
      <c r="W1810" s="106"/>
      <c r="X1810" s="105"/>
      <c r="Y1810" s="105" t="s">
        <v>34</v>
      </c>
      <c r="Z1810" s="98" t="s">
        <v>34</v>
      </c>
      <c r="AA1810" s="127"/>
      <c r="AB1810" s="106" t="s">
        <v>34</v>
      </c>
      <c r="AC1810" s="128"/>
      <c r="AE1810" s="114">
        <v>331.996876980474</v>
      </c>
      <c r="AF1810" s="114">
        <v>197.845419570164</v>
      </c>
      <c r="AG1810" s="141"/>
    </row>
    <row r="1811" spans="1:33" ht="15" customHeight="1">
      <c r="A1811" s="85">
        <v>42059</v>
      </c>
      <c r="B1811" s="74" t="s">
        <v>886</v>
      </c>
      <c r="C1811" s="86" t="s">
        <v>265</v>
      </c>
      <c r="D1811" s="87" t="s">
        <v>100</v>
      </c>
      <c r="E1811" s="87" t="s">
        <v>80</v>
      </c>
      <c r="F1811" s="87" t="s">
        <v>80</v>
      </c>
      <c r="G1811" s="87" t="s">
        <v>145</v>
      </c>
      <c r="H1811" s="87" t="s">
        <v>34</v>
      </c>
      <c r="I1811" s="87" t="s">
        <v>887</v>
      </c>
      <c r="J1811" s="98">
        <f t="normal">IF(AE1811="-","-",(AE1811/AG1811)*$AI$1)</f>
        <v>75.9808205703157</v>
      </c>
      <c r="K1811" s="98">
        <f t="normal">MAX(J1811:J1813)</f>
        <v>91.1382738490102</v>
      </c>
      <c r="L1811" s="74">
        <f t="normal">IF(A1811=0,"",(K1811-K1812)/K1812)</f>
        <v>0.308628789538689</v>
      </c>
      <c r="M1811" s="98">
        <f t="normal">IF(J1811="-","-",AVERAGE(J1811:J1813))</f>
        <v>78.9210646962755</v>
      </c>
      <c r="N1811" s="98">
        <f t="normal">IF(AF1811="-","-",(AF1811/AG1811)*$AI$1)</f>
        <v>40.4414044971035</v>
      </c>
      <c r="O1811" s="98">
        <f t="normal">MAX(N1811:N1813)</f>
        <v>40.4414044971035</v>
      </c>
      <c r="P1811" s="74">
        <f t="normal">IF(A1811=0,"",(O1811-O1812)/O1812)</f>
        <v>0.0230598065444825</v>
      </c>
      <c r="Q1811" s="98">
        <f t="normal">IF(N1811="-","-",AVERAGE(N1811:N1813))</f>
        <v>40.0501821618707</v>
      </c>
      <c r="R1811" s="74">
        <f t="normal">IF(Q1811="-","-",Q1811/M1811)</f>
        <v>0.507471386961165</v>
      </c>
      <c r="S1811" s="105">
        <v>1.14</v>
      </c>
      <c r="T1811" s="106">
        <f t="normal">AVERAGE(S1811:S1813)*10</f>
        <v>11.4</v>
      </c>
      <c r="U1811" s="105">
        <f t="normal">((LARGE(S1811:S1813,1))-(SMALL(S1811:S1813,1)))/(((LARGE(S1811:S1813,1))+(SMALL(S1811:S1813,1)))/2)*100</f>
        <v>0</v>
      </c>
      <c r="V1811" s="105">
        <v>94.63</v>
      </c>
      <c r="W1811" s="106">
        <f t="normal">AVERAGE(V1811:V1813)*10</f>
        <v>946.3</v>
      </c>
      <c r="X1811" s="105">
        <f t="normal">((LARGE(V1811:V1813,1))-(SMALL(V1811:V1813,1)))/(((LARGE(V1811:V1813,1))+(SMALL(V1811:V1813,1)))/2)*100</f>
        <v>0</v>
      </c>
      <c r="Y1811" s="105">
        <f t="normal">100-V1811</f>
        <v>5.37</v>
      </c>
      <c r="Z1811" s="98" t="s">
        <v>34</v>
      </c>
      <c r="AA1811" s="123" t="str">
        <f t="normal">IF(Z1811="-","-",AVERAGE(Z1811:Z1813))</f>
        <v>-</v>
      </c>
      <c r="AB1811" s="106" t="s">
        <v>34</v>
      </c>
      <c r="AC1811" s="124" t="str">
        <f t="shared" ref="AC1811" si="653">IF(AB1811="-","-",AVERAGE(AB1811:AB1813))</f>
        <v>-</v>
      </c>
      <c r="AE1811" s="114">
        <v>70.3526116391812</v>
      </c>
      <c r="AF1811" s="114">
        <v>37.4457449047255</v>
      </c>
      <c r="AG1811" s="139">
        <v>1</v>
      </c>
    </row>
    <row r="1812" spans="1:33">
      <c r="A1812" s="88"/>
      <c r="B1812" s="74" t="s">
        <v>886</v>
      </c>
      <c r="C1812" s="89"/>
      <c r="D1812" s="15"/>
      <c r="E1812" s="15"/>
      <c r="F1812" s="15"/>
      <c r="G1812" s="15"/>
      <c r="H1812" s="15"/>
      <c r="I1812" s="15"/>
      <c r="J1812" s="98">
        <f t="normal">IF(AE1812="-","-",(AE1812/AG1811)*$AI$1)</f>
        <v>69.6440996695005</v>
      </c>
      <c r="K1812" s="98">
        <f t="normal">MIN(J1811:J1813)</f>
        <v>69.6440996695005</v>
      </c>
      <c r="L1812" s="74"/>
      <c r="M1812" s="98"/>
      <c r="N1812" s="98">
        <f t="normal">IF(AF1812="-","-",(AF1812/AG1811)*$AI$1)</f>
        <v>40.1792882708657</v>
      </c>
      <c r="O1812" s="98">
        <f t="normal">MIN(N1811:N1813)</f>
        <v>39.529853717643</v>
      </c>
      <c r="P1812" s="74"/>
      <c r="Q1812" s="98"/>
      <c r="R1812" s="74"/>
      <c r="S1812" s="105" t="s">
        <v>34</v>
      </c>
      <c r="T1812" s="106"/>
      <c r="U1812" s="105"/>
      <c r="V1812" s="105" t="s">
        <v>34</v>
      </c>
      <c r="W1812" s="106"/>
      <c r="X1812" s="105"/>
      <c r="Y1812" s="105" t="s">
        <v>34</v>
      </c>
      <c r="Z1812" s="98" t="s">
        <v>34</v>
      </c>
      <c r="AA1812" s="125"/>
      <c r="AB1812" s="106" t="s">
        <v>34</v>
      </c>
      <c r="AC1812" s="126"/>
      <c r="AE1812" s="114">
        <v>64.4852774717597</v>
      </c>
      <c r="AF1812" s="114">
        <v>37.203044695246</v>
      </c>
      <c r="AG1812" s="140"/>
    </row>
    <row r="1813" spans="1:33">
      <c r="A1813" s="90"/>
      <c r="B1813" s="74" t="s">
        <v>886</v>
      </c>
      <c r="C1813" s="91"/>
      <c r="D1813" s="18"/>
      <c r="E1813" s="18"/>
      <c r="F1813" s="18"/>
      <c r="G1813" s="18"/>
      <c r="H1813" s="18"/>
      <c r="I1813" s="18"/>
      <c r="J1813" s="98">
        <f t="normal">IF(AE1813="-","-",(AE1813/AG1811)*$AI$1)</f>
        <v>91.1382738490102</v>
      </c>
      <c r="K1813" s="98"/>
      <c r="L1813" s="74"/>
      <c r="M1813" s="98"/>
      <c r="N1813" s="98">
        <f t="normal">IF(AF1813="-","-",(AF1813/AG1811)*$AI$1)</f>
        <v>39.529853717643</v>
      </c>
      <c r="O1813" s="98"/>
      <c r="P1813" s="74"/>
      <c r="Q1813" s="98"/>
      <c r="R1813" s="74"/>
      <c r="S1813" s="105" t="s">
        <v>34</v>
      </c>
      <c r="T1813" s="106"/>
      <c r="U1813" s="105"/>
      <c r="V1813" s="105" t="s">
        <v>34</v>
      </c>
      <c r="W1813" s="106"/>
      <c r="X1813" s="105"/>
      <c r="Y1813" s="105" t="s">
        <v>34</v>
      </c>
      <c r="Z1813" s="98" t="s">
        <v>34</v>
      </c>
      <c r="AA1813" s="127"/>
      <c r="AB1813" s="106" t="s">
        <v>34</v>
      </c>
      <c r="AC1813" s="128"/>
      <c r="AE1813" s="114">
        <v>84.3872906009354</v>
      </c>
      <c r="AF1813" s="114">
        <v>36.601716405225</v>
      </c>
      <c r="AG1813" s="141"/>
    </row>
    <row r="1814" spans="1:33" ht="15" customHeight="1">
      <c r="A1814" s="85">
        <v>42059</v>
      </c>
      <c r="B1814" s="74" t="s">
        <v>888</v>
      </c>
      <c r="C1814" s="86" t="s">
        <v>265</v>
      </c>
      <c r="D1814" s="87" t="s">
        <v>100</v>
      </c>
      <c r="E1814" s="87" t="s">
        <v>80</v>
      </c>
      <c r="F1814" s="87" t="s">
        <v>80</v>
      </c>
      <c r="G1814" s="87" t="s">
        <v>145</v>
      </c>
      <c r="H1814" s="87" t="s">
        <v>34</v>
      </c>
      <c r="I1814" s="87" t="s">
        <v>889</v>
      </c>
      <c r="J1814" s="98">
        <f t="normal">IF(AE1814="-","-",(AE1814/AG1814)*$AI$1)</f>
        <v>12.4764979661764</v>
      </c>
      <c r="K1814" s="98">
        <f t="normal">MAX(J1814:J1816)</f>
        <v>13.0391461240885</v>
      </c>
      <c r="L1814" s="74">
        <f t="normal">IF(A1814=0,"",(K1814-K1815)/K1815)</f>
        <v>0.0793766603563612</v>
      </c>
      <c r="M1814" s="98">
        <f t="normal">IF(J1814="-","-",AVERAGE(J1814:J1816))</f>
        <v>12.5319666184871</v>
      </c>
      <c r="N1814" s="98">
        <f t="normal">IF(AF1814="-","-",(AF1814/AG1814)*$AI$1)</f>
        <v>2.13501569474676</v>
      </c>
      <c r="O1814" s="98">
        <f t="normal">MAX(N1814:N1816)</f>
        <v>3.13191816134725</v>
      </c>
      <c r="P1814" s="74">
        <f t="normal">IF(A1814=0,"",(O1814-O1815)/O1815)</f>
        <v>0.926658510329293</v>
      </c>
      <c r="Q1814" s="98">
        <f t="normal">IF(N1814="-","-",AVERAGE(N1814:N1816))</f>
        <v>2.29750126576446</v>
      </c>
      <c r="R1814" s="74">
        <f t="normal">IF(Q1814="-","-",Q1814/M1814)</f>
        <v>0.183331262818335</v>
      </c>
      <c r="S1814" s="105">
        <v>3.31</v>
      </c>
      <c r="T1814" s="106">
        <f t="normal">AVERAGE(S1814:S1816)*10</f>
        <v>33.1</v>
      </c>
      <c r="U1814" s="105">
        <f t="normal">((LARGE(S1814:S1816,1))-(SMALL(S1814:S1816,1)))/(((LARGE(S1814:S1816,1))+(SMALL(S1814:S1816,1)))/2)*100</f>
        <v>0</v>
      </c>
      <c r="V1814" s="105">
        <v>92.95</v>
      </c>
      <c r="W1814" s="106">
        <f t="normal">AVERAGE(V1814:V1816)*10</f>
        <v>929.5</v>
      </c>
      <c r="X1814" s="105">
        <f t="normal">((LARGE(V1814:V1816,1))-(SMALL(V1814:V1816,1)))/(((LARGE(V1814:V1816,1))+(SMALL(V1814:V1816,1)))/2)*100</f>
        <v>0</v>
      </c>
      <c r="Y1814" s="105">
        <f t="normal">100-V1814</f>
        <v>7.05</v>
      </c>
      <c r="Z1814" s="98" t="s">
        <v>34</v>
      </c>
      <c r="AA1814" s="123" t="str">
        <f t="normal">IF(Z1814="-","-",AVERAGE(Z1814:Z1816))</f>
        <v>-</v>
      </c>
      <c r="AB1814" s="106" t="s">
        <v>34</v>
      </c>
      <c r="AC1814" s="124" t="str">
        <f t="shared" ref="AC1814" si="654">IF(AB1814="-","-",AVERAGE(AB1814:AB1816))</f>
        <v>-</v>
      </c>
      <c r="AE1814" s="114">
        <v>11.5523129316448</v>
      </c>
      <c r="AF1814" s="114">
        <v>1.97686638402478</v>
      </c>
      <c r="AG1814" s="139">
        <v>1</v>
      </c>
    </row>
    <row r="1815" spans="1:33">
      <c r="A1815" s="88"/>
      <c r="B1815" s="74" t="s">
        <v>888</v>
      </c>
      <c r="C1815" s="89"/>
      <c r="D1815" s="15"/>
      <c r="E1815" s="15"/>
      <c r="F1815" s="15"/>
      <c r="G1815" s="15"/>
      <c r="H1815" s="15"/>
      <c r="I1815" s="15"/>
      <c r="J1815" s="98">
        <f t="normal">IF(AE1815="-","-",(AE1815/AG1814)*$AI$1)</f>
        <v>12.0802557651965</v>
      </c>
      <c r="K1815" s="98">
        <f t="normal">MIN(J1814:J1816)</f>
        <v>12.0802557651965</v>
      </c>
      <c r="L1815" s="74"/>
      <c r="M1815" s="98"/>
      <c r="N1815" s="98">
        <f t="normal">IF(AF1815="-","-",(AF1815/AG1814)*$AI$1)</f>
        <v>3.13191816134725</v>
      </c>
      <c r="O1815" s="98">
        <f t="normal">MIN(N1814:N1816)</f>
        <v>1.62556994119937</v>
      </c>
      <c r="P1815" s="74"/>
      <c r="Q1815" s="98"/>
      <c r="R1815" s="74"/>
      <c r="S1815" s="105" t="s">
        <v>34</v>
      </c>
      <c r="T1815" s="106"/>
      <c r="U1815" s="105"/>
      <c r="V1815" s="105" t="s">
        <v>34</v>
      </c>
      <c r="W1815" s="106"/>
      <c r="X1815" s="105"/>
      <c r="Y1815" s="105" t="s">
        <v>34</v>
      </c>
      <c r="Z1815" s="98" t="s">
        <v>34</v>
      </c>
      <c r="AA1815" s="125"/>
      <c r="AB1815" s="106" t="s">
        <v>34</v>
      </c>
      <c r="AC1815" s="126"/>
      <c r="AE1815" s="114">
        <v>11.1854220048116</v>
      </c>
      <c r="AF1815" s="114">
        <v>2.89992422346968</v>
      </c>
      <c r="AG1815" s="140"/>
    </row>
    <row r="1816" spans="1:33">
      <c r="A1816" s="90"/>
      <c r="B1816" s="74" t="s">
        <v>888</v>
      </c>
      <c r="C1816" s="91"/>
      <c r="D1816" s="18"/>
      <c r="E1816" s="18"/>
      <c r="F1816" s="18"/>
      <c r="G1816" s="18"/>
      <c r="H1816" s="18"/>
      <c r="I1816" s="18"/>
      <c r="J1816" s="98">
        <f t="normal">IF(AE1816="-","-",(AE1816/AG1814)*$AI$1)</f>
        <v>13.0391461240885</v>
      </c>
      <c r="K1816" s="98"/>
      <c r="L1816" s="74"/>
      <c r="M1816" s="98"/>
      <c r="N1816" s="98">
        <f t="normal">IF(AF1816="-","-",(AF1816/AG1814)*$AI$1)</f>
        <v>1.62556994119937</v>
      </c>
      <c r="O1816" s="98"/>
      <c r="P1816" s="74"/>
      <c r="Q1816" s="98"/>
      <c r="R1816" s="74"/>
      <c r="S1816" s="105" t="s">
        <v>34</v>
      </c>
      <c r="T1816" s="106"/>
      <c r="U1816" s="105"/>
      <c r="V1816" s="105" t="s">
        <v>34</v>
      </c>
      <c r="W1816" s="106"/>
      <c r="X1816" s="105"/>
      <c r="Y1816" s="105" t="s">
        <v>34</v>
      </c>
      <c r="Z1816" s="98" t="s">
        <v>34</v>
      </c>
      <c r="AA1816" s="127"/>
      <c r="AB1816" s="106" t="s">
        <v>34</v>
      </c>
      <c r="AC1816" s="128"/>
      <c r="AE1816" s="114">
        <v>12.0732834482301</v>
      </c>
      <c r="AF1816" s="114">
        <v>1.50515735296238</v>
      </c>
      <c r="AG1816" s="141"/>
    </row>
    <row r="1817" spans="1:33" ht="15" customHeight="1">
      <c r="A1817" s="85">
        <v>42059</v>
      </c>
      <c r="B1817" s="74" t="s">
        <v>890</v>
      </c>
      <c r="C1817" s="86" t="s">
        <v>265</v>
      </c>
      <c r="D1817" s="87" t="s">
        <v>100</v>
      </c>
      <c r="E1817" s="87" t="s">
        <v>80</v>
      </c>
      <c r="F1817" s="87" t="s">
        <v>80</v>
      </c>
      <c r="G1817" s="87" t="s">
        <v>145</v>
      </c>
      <c r="H1817" s="87" t="s">
        <v>34</v>
      </c>
      <c r="I1817" s="87" t="s">
        <v>891</v>
      </c>
      <c r="J1817" s="98">
        <f t="normal">IF(AE1817="-","-",(AE1817/AG1817)*$AI$1)</f>
        <v>12.7885594528241</v>
      </c>
      <c r="K1817" s="98">
        <f t="normal">MAX(J1817:J1819)</f>
        <v>13.2803607763312</v>
      </c>
      <c r="L1817" s="74">
        <f t="normal">IF(A1817=0,"",(K1817-K1818)/K1818)</f>
        <v>0.0384563504061036</v>
      </c>
      <c r="M1817" s="98">
        <f t="normal">IF(J1817="-","-",AVERAGE(J1817:J1819))</f>
        <v>13.0541435992954</v>
      </c>
      <c r="N1817" s="98">
        <f t="normal">IF(AF1817="-","-",(AF1817/AG1817)*$AI$1)</f>
        <v>1.07855320686468</v>
      </c>
      <c r="O1817" s="98">
        <f t="normal">MAX(N1817:N1819)</f>
        <v>1.46221945437604</v>
      </c>
      <c r="P1817" s="74">
        <f t="normal">IF(A1817=0,"",(O1817-O1818)/O1818)</f>
        <v>0.355723060364044</v>
      </c>
      <c r="Q1817" s="98">
        <f t="normal">IF(N1817="-","-",AVERAGE(N1817:N1819))</f>
        <v>1.29953834496019</v>
      </c>
      <c r="R1817" s="74">
        <f t="normal">IF(Q1817="-","-",Q1817/M1817)</f>
        <v>0.0995498735765656</v>
      </c>
      <c r="S1817" s="105">
        <v>12</v>
      </c>
      <c r="T1817" s="106">
        <f t="normal">AVERAGE(S1817:S1819)*10</f>
        <v>120</v>
      </c>
      <c r="U1817" s="105">
        <f t="normal">((LARGE(S1817:S1819,1))-(SMALL(S1817:S1819,1)))/(((LARGE(S1817:S1819,1))+(SMALL(S1817:S1819,1)))/2)*100</f>
        <v>0</v>
      </c>
      <c r="V1817" s="105">
        <v>92.31</v>
      </c>
      <c r="W1817" s="106">
        <f t="normal">AVERAGE(V1817:V1819)*10</f>
        <v>923.1</v>
      </c>
      <c r="X1817" s="105">
        <f t="normal">((LARGE(V1817:V1819,1))-(SMALL(V1817:V1819,1)))/(((LARGE(V1817:V1819,1))+(SMALL(V1817:V1819,1)))/2)*100</f>
        <v>0</v>
      </c>
      <c r="Y1817" s="105">
        <f t="normal">100-V1817</f>
        <v>7.69</v>
      </c>
      <c r="Z1817" s="98" t="s">
        <v>34</v>
      </c>
      <c r="AA1817" s="123" t="str">
        <f t="normal">IF(Z1817="-","-",AVERAGE(Z1817:Z1819))</f>
        <v>-</v>
      </c>
      <c r="AB1817" s="106" t="s">
        <v>34</v>
      </c>
      <c r="AC1817" s="124" t="str">
        <f t="shared" ref="AC1817" si="655">IF(AB1817="-","-",AVERAGE(AB1817:AB1819))</f>
        <v>-</v>
      </c>
      <c r="AE1817" s="114">
        <v>11.8412587526149</v>
      </c>
      <c r="AF1817" s="114">
        <v>0.998660376726559</v>
      </c>
      <c r="AG1817" s="139">
        <v>1</v>
      </c>
    </row>
    <row r="1818" spans="1:33">
      <c r="A1818" s="88"/>
      <c r="B1818" s="74" t="s">
        <v>890</v>
      </c>
      <c r="C1818" s="89"/>
      <c r="D1818" s="15"/>
      <c r="E1818" s="15"/>
      <c r="F1818" s="15"/>
      <c r="G1818" s="15"/>
      <c r="H1818" s="15"/>
      <c r="I1818" s="15"/>
      <c r="J1818" s="98">
        <f t="normal">IF(AE1818="-","-",(AE1818/AG1817)*$AI$1)</f>
        <v>13.0935105687309</v>
      </c>
      <c r="K1818" s="98">
        <f t="normal">MIN(J1817:J1819)</f>
        <v>12.7885594528241</v>
      </c>
      <c r="L1818" s="74"/>
      <c r="M1818" s="98"/>
      <c r="N1818" s="98">
        <f t="normal">IF(AF1818="-","-",(AF1818/AG1817)*$AI$1)</f>
        <v>1.46221945437604</v>
      </c>
      <c r="O1818" s="98">
        <f t="normal">MIN(N1817:N1819)</f>
        <v>1.07855320686468</v>
      </c>
      <c r="P1818" s="74"/>
      <c r="Q1818" s="98"/>
      <c r="R1818" s="74"/>
      <c r="S1818" s="105" t="s">
        <v>34</v>
      </c>
      <c r="T1818" s="106"/>
      <c r="U1818" s="105"/>
      <c r="V1818" s="105" t="s">
        <v>34</v>
      </c>
      <c r="W1818" s="106"/>
      <c r="X1818" s="105"/>
      <c r="Y1818" s="105" t="s">
        <v>34</v>
      </c>
      <c r="Z1818" s="98" t="s">
        <v>34</v>
      </c>
      <c r="AA1818" s="125"/>
      <c r="AB1818" s="106" t="s">
        <v>34</v>
      </c>
      <c r="AC1818" s="126"/>
      <c r="AE1818" s="114">
        <v>12.1236208969731</v>
      </c>
      <c r="AF1818" s="114">
        <v>1.35390690220004</v>
      </c>
      <c r="AG1818" s="140"/>
    </row>
    <row r="1819" spans="1:33">
      <c r="A1819" s="90"/>
      <c r="B1819" s="74" t="s">
        <v>890</v>
      </c>
      <c r="C1819" s="91"/>
      <c r="D1819" s="18"/>
      <c r="E1819" s="18"/>
      <c r="F1819" s="18"/>
      <c r="G1819" s="18"/>
      <c r="H1819" s="18"/>
      <c r="I1819" s="18"/>
      <c r="J1819" s="98">
        <f t="normal">IF(AE1819="-","-",(AE1819/AG1817)*$AI$1)</f>
        <v>13.2803607763312</v>
      </c>
      <c r="K1819" s="98"/>
      <c r="L1819" s="74"/>
      <c r="M1819" s="98"/>
      <c r="N1819" s="98">
        <f t="normal">IF(AF1819="-","-",(AF1819/AG1817)*$AI$1)</f>
        <v>1.35784237363984</v>
      </c>
      <c r="O1819" s="98"/>
      <c r="P1819" s="74"/>
      <c r="Q1819" s="98"/>
      <c r="R1819" s="74"/>
      <c r="S1819" s="105" t="s">
        <v>34</v>
      </c>
      <c r="T1819" s="106"/>
      <c r="U1819" s="105"/>
      <c r="V1819" s="105" t="s">
        <v>34</v>
      </c>
      <c r="W1819" s="106"/>
      <c r="X1819" s="105"/>
      <c r="Y1819" s="105" t="s">
        <v>34</v>
      </c>
      <c r="Z1819" s="98" t="s">
        <v>34</v>
      </c>
      <c r="AA1819" s="127"/>
      <c r="AB1819" s="106" t="s">
        <v>34</v>
      </c>
      <c r="AC1819" s="128"/>
      <c r="AE1819" s="114">
        <v>12.2966303484548</v>
      </c>
      <c r="AF1819" s="114">
        <v>1.25726145707393</v>
      </c>
      <c r="AG1819" s="141"/>
    </row>
    <row r="1820" spans="1:33" ht="15" customHeight="1">
      <c r="A1820" s="85">
        <v>42059</v>
      </c>
      <c r="B1820" s="74" t="s">
        <v>892</v>
      </c>
      <c r="C1820" s="86" t="s">
        <v>265</v>
      </c>
      <c r="D1820" s="87" t="s">
        <v>100</v>
      </c>
      <c r="E1820" s="87" t="s">
        <v>80</v>
      </c>
      <c r="F1820" s="87" t="s">
        <v>80</v>
      </c>
      <c r="G1820" s="87" t="s">
        <v>145</v>
      </c>
      <c r="H1820" s="87" t="s">
        <v>34</v>
      </c>
      <c r="I1820" s="87" t="s">
        <v>893</v>
      </c>
      <c r="J1820" s="98">
        <f t="normal">IF(AE1820="-","-",(AE1820/AG1820)*$AI$1)</f>
        <v>2.45189817711882</v>
      </c>
      <c r="K1820" s="98">
        <f t="normal">MAX(J1820:J1822)</f>
        <v>2.71253095429454</v>
      </c>
      <c r="L1820" s="74">
        <f t="normal">IF(A1820=0,"",(K1820-K1821)/K1821)</f>
        <v>0.118511126731599</v>
      </c>
      <c r="M1820" s="98">
        <f t="normal">IF(J1820="-","-",AVERAGE(J1820:J1822))</f>
        <v>2.52985187127073</v>
      </c>
      <c r="N1820" s="98">
        <f t="normal">IF(AF1820="-","-",(AF1820/AG1820)*$AI$1)</f>
        <v>0</v>
      </c>
      <c r="O1820" s="98">
        <f t="normal">MAX(N1820:N1822)</f>
        <v>0</v>
      </c>
      <c r="P1820" s="74" t="e">
        <v>#DIV/0!</v>
      </c>
      <c r="Q1820" s="98">
        <f t="normal">IF(N1820="-","-",AVERAGE(N1820:N1822))</f>
        <v>0</v>
      </c>
      <c r="R1820" s="74">
        <f t="normal">IF(Q1820="-","-",Q1820/M1820)</f>
        <v>0</v>
      </c>
      <c r="S1820" s="105">
        <v>1.14</v>
      </c>
      <c r="T1820" s="106">
        <f t="normal">AVERAGE(S1820:S1822)*10</f>
        <v>11.4</v>
      </c>
      <c r="U1820" s="105">
        <f t="normal">((LARGE(S1820:S1822,1))-(SMALL(S1820:S1822,1)))/(((LARGE(S1820:S1822,1))+(SMALL(S1820:S1822,1)))/2)*100</f>
        <v>0</v>
      </c>
      <c r="V1820" s="105">
        <v>94.63</v>
      </c>
      <c r="W1820" s="106">
        <f t="normal">AVERAGE(V1820:V1822)*10</f>
        <v>946.3</v>
      </c>
      <c r="X1820" s="105">
        <f t="normal">((LARGE(V1820:V1822,1))-(SMALL(V1820:V1822,1)))/(((LARGE(V1820:V1822,1))+(SMALL(V1820:V1822,1)))/2)*100</f>
        <v>0</v>
      </c>
      <c r="Y1820" s="105">
        <f t="normal">100-V1820</f>
        <v>5.37</v>
      </c>
      <c r="Z1820" s="98" t="s">
        <v>34</v>
      </c>
      <c r="AA1820" s="123" t="str">
        <f t="normal">IF(Z1820="-","-",AVERAGE(Z1820:Z1822))</f>
        <v>-</v>
      </c>
      <c r="AB1820" s="106" t="s">
        <v>34</v>
      </c>
      <c r="AC1820" s="124" t="str">
        <f t="shared" ref="AC1820" si="656">IF(AB1820="-","-",AVERAGE(AB1820:AB1822))</f>
        <v>-</v>
      </c>
      <c r="AE1820" s="114">
        <v>2.27027608992483</v>
      </c>
      <c r="AF1820" s="114">
        <v>0</v>
      </c>
      <c r="AG1820" s="139">
        <v>1</v>
      </c>
    </row>
    <row r="1821" spans="1:33">
      <c r="A1821" s="88"/>
      <c r="B1821" s="74" t="s">
        <v>892</v>
      </c>
      <c r="C1821" s="89"/>
      <c r="D1821" s="15"/>
      <c r="E1821" s="15"/>
      <c r="F1821" s="15"/>
      <c r="G1821" s="15"/>
      <c r="H1821" s="15"/>
      <c r="I1821" s="15"/>
      <c r="J1821" s="98">
        <f t="normal">IF(AE1821="-","-",(AE1821/AG1820)*$AI$1)</f>
        <v>2.42512648239882</v>
      </c>
      <c r="K1821" s="98">
        <f t="normal">MIN(J1820:J1822)</f>
        <v>2.42512648239882</v>
      </c>
      <c r="L1821" s="74"/>
      <c r="M1821" s="98"/>
      <c r="N1821" s="98">
        <f t="normal">IF(AF1821="-","-",(AF1821/AG1820)*$AI$1)</f>
        <v>0</v>
      </c>
      <c r="O1821" s="98">
        <f t="normal">MIN(N1820:N1822)</f>
        <v>0</v>
      </c>
      <c r="P1821" s="74"/>
      <c r="Q1821" s="98"/>
      <c r="R1821" s="74"/>
      <c r="S1821" s="105" t="s">
        <v>34</v>
      </c>
      <c r="T1821" s="106"/>
      <c r="U1821" s="105"/>
      <c r="V1821" s="105" t="s">
        <v>34</v>
      </c>
      <c r="W1821" s="106"/>
      <c r="X1821" s="105"/>
      <c r="Y1821" s="105" t="s">
        <v>34</v>
      </c>
      <c r="Z1821" s="98" t="s">
        <v>34</v>
      </c>
      <c r="AA1821" s="125"/>
      <c r="AB1821" s="106" t="s">
        <v>34</v>
      </c>
      <c r="AC1821" s="126"/>
      <c r="AE1821" s="114">
        <v>2.24548748370261</v>
      </c>
      <c r="AF1821" s="114">
        <v>0</v>
      </c>
      <c r="AG1821" s="140"/>
    </row>
    <row r="1822" spans="1:33">
      <c r="A1822" s="90"/>
      <c r="B1822" s="74" t="s">
        <v>892</v>
      </c>
      <c r="C1822" s="91"/>
      <c r="D1822" s="18"/>
      <c r="E1822" s="18"/>
      <c r="F1822" s="18"/>
      <c r="G1822" s="18"/>
      <c r="H1822" s="18"/>
      <c r="I1822" s="18"/>
      <c r="J1822" s="98">
        <f t="normal">IF(AE1822="-","-",(AE1822/AG1820)*$AI$1)</f>
        <v>2.71253095429454</v>
      </c>
      <c r="K1822" s="98"/>
      <c r="L1822" s="74"/>
      <c r="M1822" s="98"/>
      <c r="N1822" s="98">
        <f t="normal">IF(AF1822="-","-",(AF1822/AG1820)*$AI$1)</f>
        <v>0</v>
      </c>
      <c r="O1822" s="98"/>
      <c r="P1822" s="74"/>
      <c r="Q1822" s="98"/>
      <c r="R1822" s="74"/>
      <c r="S1822" s="105" t="s">
        <v>34</v>
      </c>
      <c r="T1822" s="106"/>
      <c r="U1822" s="105"/>
      <c r="V1822" s="105" t="s">
        <v>34</v>
      </c>
      <c r="W1822" s="106"/>
      <c r="X1822" s="105"/>
      <c r="Y1822" s="105" t="s">
        <v>34</v>
      </c>
      <c r="Z1822" s="98" t="s">
        <v>34</v>
      </c>
      <c r="AA1822" s="127"/>
      <c r="AB1822" s="106" t="s">
        <v>34</v>
      </c>
      <c r="AC1822" s="128"/>
      <c r="AE1822" s="114">
        <v>2.51160273545791</v>
      </c>
      <c r="AF1822" s="114">
        <v>0</v>
      </c>
      <c r="AG1822" s="141"/>
    </row>
    <row r="1823" spans="1:33" ht="15" customHeight="1">
      <c r="A1823" s="85">
        <v>42059</v>
      </c>
      <c r="B1823" s="74" t="s">
        <v>894</v>
      </c>
      <c r="C1823" s="86" t="s">
        <v>265</v>
      </c>
      <c r="D1823" s="87" t="s">
        <v>100</v>
      </c>
      <c r="E1823" s="87" t="s">
        <v>80</v>
      </c>
      <c r="F1823" s="87" t="s">
        <v>80</v>
      </c>
      <c r="G1823" s="87" t="s">
        <v>145</v>
      </c>
      <c r="H1823" s="87" t="s">
        <v>34</v>
      </c>
      <c r="I1823" s="87" t="s">
        <v>895</v>
      </c>
      <c r="J1823" s="98">
        <f t="normal">IF(AE1823="-","-",(AE1823/AG1823)*$AI$1)</f>
        <v>1.88122635432667</v>
      </c>
      <c r="K1823" s="98">
        <f t="normal">MAX(J1823:J1825)</f>
        <v>1.88122635432667</v>
      </c>
      <c r="L1823" s="74">
        <f t="normal">IF(A1823=0,"",(K1823-K1824)/K1824)</f>
        <v>0.401492722203571</v>
      </c>
      <c r="M1823" s="98">
        <f t="normal">IF(J1823="-","-",AVERAGE(J1823:J1825))</f>
        <v>1.61176413090101</v>
      </c>
      <c r="N1823" s="98">
        <f t="normal">IF(AF1823="-","-",(AF1823/AG1823)*$AI$1)</f>
        <v>0</v>
      </c>
      <c r="O1823" s="98">
        <f t="normal">MAX(N1823:N1825)</f>
        <v>0</v>
      </c>
      <c r="P1823" s="74" t="e">
        <v>#DIV/0!</v>
      </c>
      <c r="Q1823" s="98">
        <f t="normal">IF(N1823="-","-",AVERAGE(N1823:N1825))</f>
        <v>0</v>
      </c>
      <c r="R1823" s="74">
        <f t="normal">IF(Q1823="-","-",Q1823/M1823)</f>
        <v>0</v>
      </c>
      <c r="S1823" s="105">
        <v>3.31</v>
      </c>
      <c r="T1823" s="106">
        <f t="normal">AVERAGE(S1823:S1825)*10</f>
        <v>33.1</v>
      </c>
      <c r="U1823" s="105">
        <f t="normal">((LARGE(S1823:S1825,1))-(SMALL(S1823:S1825,1)))/(((LARGE(S1823:S1825,1))+(SMALL(S1823:S1825,1)))/2)*100</f>
        <v>0</v>
      </c>
      <c r="V1823" s="105">
        <v>92.95</v>
      </c>
      <c r="W1823" s="106">
        <f t="normal">AVERAGE(V1823:V1825)*10</f>
        <v>929.5</v>
      </c>
      <c r="X1823" s="105">
        <f t="normal">((LARGE(V1823:V1825,1))-(SMALL(V1823:V1825,1)))/(((LARGE(V1823:V1825,1))+(SMALL(V1823:V1825,1)))/2)*100</f>
        <v>0</v>
      </c>
      <c r="Y1823" s="105">
        <f t="normal">100-V1823</f>
        <v>7.05</v>
      </c>
      <c r="Z1823" s="98" t="s">
        <v>34</v>
      </c>
      <c r="AA1823" s="123" t="str">
        <f t="normal">IF(Z1823="-","-",AVERAGE(Z1823:Z1825))</f>
        <v>-</v>
      </c>
      <c r="AB1823" s="106" t="s">
        <v>34</v>
      </c>
      <c r="AC1823" s="124" t="str">
        <f t="shared" ref="AC1823" si="657">IF(AB1823="-","-",AVERAGE(AB1823:AB1825))</f>
        <v>-</v>
      </c>
      <c r="AE1823" s="114">
        <v>1.74187625400618</v>
      </c>
      <c r="AF1823" s="114">
        <v>0</v>
      </c>
      <c r="AG1823" s="139">
        <v>1</v>
      </c>
    </row>
    <row r="1824" spans="1:33">
      <c r="A1824" s="88"/>
      <c r="B1824" s="74" t="s">
        <v>894</v>
      </c>
      <c r="C1824" s="89"/>
      <c r="D1824" s="15"/>
      <c r="E1824" s="15"/>
      <c r="F1824" s="15"/>
      <c r="G1824" s="15"/>
      <c r="H1824" s="15"/>
      <c r="I1824" s="15"/>
      <c r="J1824" s="98" t="str">
        <f t="normal">IF(AE1824="-","-",(AE1824/AG1823)*$AI$1)</f>
        <v>-</v>
      </c>
      <c r="K1824" s="98">
        <f t="normal">MIN(J1823:J1825)</f>
        <v>1.34230190747535</v>
      </c>
      <c r="L1824" s="74"/>
      <c r="M1824" s="98"/>
      <c r="N1824" s="98" t="str">
        <f t="normal">IF(AF1824="-","-",(AF1824/AG1823)*$AI$1)</f>
        <v>-</v>
      </c>
      <c r="O1824" s="98">
        <f t="normal">MIN(N1823:N1825)</f>
        <v>0</v>
      </c>
      <c r="P1824" s="74"/>
      <c r="Q1824" s="98"/>
      <c r="R1824" s="74"/>
      <c r="S1824" s="105" t="s">
        <v>34</v>
      </c>
      <c r="T1824" s="106"/>
      <c r="U1824" s="105"/>
      <c r="V1824" s="105" t="s">
        <v>34</v>
      </c>
      <c r="W1824" s="106"/>
      <c r="X1824" s="105"/>
      <c r="Y1824" s="105" t="s">
        <v>34</v>
      </c>
      <c r="Z1824" s="98" t="s">
        <v>34</v>
      </c>
      <c r="AA1824" s="125"/>
      <c r="AB1824" s="106" t="s">
        <v>34</v>
      </c>
      <c r="AC1824" s="126"/>
      <c r="AE1824" s="114" t="s">
        <v>34</v>
      </c>
      <c r="AF1824" s="114" t="s">
        <v>34</v>
      </c>
      <c r="AG1824" s="140"/>
    </row>
    <row r="1825" spans="1:33">
      <c r="A1825" s="90"/>
      <c r="B1825" s="74" t="s">
        <v>894</v>
      </c>
      <c r="C1825" s="91"/>
      <c r="D1825" s="18"/>
      <c r="E1825" s="18"/>
      <c r="F1825" s="18"/>
      <c r="G1825" s="18"/>
      <c r="H1825" s="18"/>
      <c r="I1825" s="18"/>
      <c r="J1825" s="98">
        <f t="normal">IF(AE1825="-","-",(AE1825/AG1823)*$AI$1)</f>
        <v>1.34230190747535</v>
      </c>
      <c r="K1825" s="98"/>
      <c r="L1825" s="74"/>
      <c r="M1825" s="98"/>
      <c r="N1825" s="98">
        <f t="normal">IF(AF1825="-","-",(AF1825/AG1823)*$AI$1)</f>
        <v>0</v>
      </c>
      <c r="O1825" s="98"/>
      <c r="P1825" s="74"/>
      <c r="Q1825" s="98"/>
      <c r="R1825" s="74"/>
      <c r="S1825" s="105" t="s">
        <v>34</v>
      </c>
      <c r="T1825" s="106"/>
      <c r="U1825" s="105"/>
      <c r="V1825" s="105" t="s">
        <v>34</v>
      </c>
      <c r="W1825" s="106"/>
      <c r="X1825" s="105"/>
      <c r="Y1825" s="105" t="s">
        <v>34</v>
      </c>
      <c r="Z1825" s="98" t="s">
        <v>34</v>
      </c>
      <c r="AA1825" s="127"/>
      <c r="AB1825" s="106" t="s">
        <v>34</v>
      </c>
      <c r="AC1825" s="128"/>
      <c r="AE1825" s="114">
        <v>1.24287213655125</v>
      </c>
      <c r="AF1825" s="114">
        <v>0</v>
      </c>
      <c r="AG1825" s="141"/>
    </row>
    <row r="1826" spans="1:33" ht="15" customHeight="1">
      <c r="A1826" s="85">
        <v>42059</v>
      </c>
      <c r="B1826" s="74" t="s">
        <v>896</v>
      </c>
      <c r="C1826" s="86" t="s">
        <v>265</v>
      </c>
      <c r="D1826" s="87" t="s">
        <v>100</v>
      </c>
      <c r="E1826" s="87" t="s">
        <v>80</v>
      </c>
      <c r="F1826" s="87" t="s">
        <v>80</v>
      </c>
      <c r="G1826" s="87" t="s">
        <v>145</v>
      </c>
      <c r="H1826" s="87" t="s">
        <v>34</v>
      </c>
      <c r="I1826" s="87" t="s">
        <v>897</v>
      </c>
      <c r="J1826" s="98">
        <f t="normal">IF(AE1826="-","-",(AE1826/AG1826)*$AI$1)</f>
        <v>1.213912967134</v>
      </c>
      <c r="K1826" s="98">
        <f t="normal">MAX(J1826:J1828)</f>
        <v>2.71744974017101</v>
      </c>
      <c r="L1826" s="74">
        <f t="normal">IF(A1826=0,"",(K1826-K1827)/K1827)</f>
        <v>1.62683296823573</v>
      </c>
      <c r="M1826" s="98">
        <f t="normal">IF(J1826="-","-",AVERAGE(J1826:J1828))</f>
        <v>1.65528643142385</v>
      </c>
      <c r="N1826" s="98">
        <f t="normal">IF(AF1826="-","-",(AF1826/AG1826)*$AI$1)</f>
        <v>0.174289771099844</v>
      </c>
      <c r="O1826" s="98">
        <f t="normal">MAX(N1826:N1828)</f>
        <v>0.295959872691893</v>
      </c>
      <c r="P1826" s="74">
        <f t="normal">IF(A1826=0,"",(O1826-O1827)/O1827)</f>
        <v>0.875483604383926</v>
      </c>
      <c r="Q1826" s="98">
        <f t="normal">IF(N1826="-","-",AVERAGE(N1826:N1828))</f>
        <v>0.209351402635092</v>
      </c>
      <c r="R1826" s="74">
        <f t="normal">IF(Q1826="-","-",Q1826/M1826)</f>
        <v>0.126474426818694</v>
      </c>
      <c r="S1826" s="105">
        <v>12</v>
      </c>
      <c r="T1826" s="106">
        <f t="normal">AVERAGE(S1826:S1828)*10</f>
        <v>120</v>
      </c>
      <c r="U1826" s="105">
        <f t="normal">((LARGE(S1826:S1828,1))-(SMALL(S1826:S1828,1)))/(((LARGE(S1826:S1828,1))+(SMALL(S1826:S1828,1)))/2)*100</f>
        <v>0</v>
      </c>
      <c r="V1826" s="105">
        <v>92.31</v>
      </c>
      <c r="W1826" s="106">
        <f t="normal">AVERAGE(V1826:V1828)*10</f>
        <v>923.1</v>
      </c>
      <c r="X1826" s="105">
        <f t="normal">((LARGE(V1826:V1828,1))-(SMALL(V1826:V1828,1)))/(((LARGE(V1826:V1828,1))+(SMALL(V1826:V1828,1)))/2)*100</f>
        <v>0</v>
      </c>
      <c r="Y1826" s="105">
        <f t="normal">100-V1826</f>
        <v>7.69</v>
      </c>
      <c r="Z1826" s="98" t="s">
        <v>34</v>
      </c>
      <c r="AA1826" s="123" t="str">
        <f t="normal">IF(Z1826="-","-",AVERAGE(Z1826:Z1828))</f>
        <v>-</v>
      </c>
      <c r="AB1826" s="106" t="s">
        <v>34</v>
      </c>
      <c r="AC1826" s="124" t="str">
        <f t="shared" ref="AC1826" si="658">IF(AB1826="-","-",AVERAGE(AB1826:AB1828))</f>
        <v>-</v>
      </c>
      <c r="AE1826" s="114">
        <v>1.12399348808704</v>
      </c>
      <c r="AF1826" s="114">
        <v>0.161379417685041</v>
      </c>
      <c r="AG1826" s="139">
        <v>1</v>
      </c>
    </row>
    <row r="1827" spans="1:33">
      <c r="A1827" s="88"/>
      <c r="B1827" s="74" t="s">
        <v>896</v>
      </c>
      <c r="C1827" s="89"/>
      <c r="D1827" s="15"/>
      <c r="E1827" s="15"/>
      <c r="F1827" s="15"/>
      <c r="G1827" s="15"/>
      <c r="H1827" s="15"/>
      <c r="I1827" s="15"/>
      <c r="J1827" s="98">
        <f t="normal">IF(AE1827="-","-",(AE1827/AG1826)*$AI$1)</f>
        <v>2.71744974017101</v>
      </c>
      <c r="K1827" s="98">
        <f t="normal">MIN(J1826:J1828)</f>
        <v>1.03449658696653</v>
      </c>
      <c r="L1827" s="74"/>
      <c r="M1827" s="98"/>
      <c r="N1827" s="98">
        <v>0.295959872691893</v>
      </c>
      <c r="O1827" s="98">
        <f t="normal">MIN(N1826:N1828)</f>
        <v>0.157804564113538</v>
      </c>
      <c r="P1827" s="74"/>
      <c r="Q1827" s="98"/>
      <c r="R1827" s="74"/>
      <c r="S1827" s="105" t="s">
        <v>34</v>
      </c>
      <c r="T1827" s="106"/>
      <c r="U1827" s="105"/>
      <c r="V1827" s="105" t="s">
        <v>34</v>
      </c>
      <c r="W1827" s="106"/>
      <c r="X1827" s="105"/>
      <c r="Y1827" s="105" t="s">
        <v>34</v>
      </c>
      <c r="Z1827" s="98" t="s">
        <v>34</v>
      </c>
      <c r="AA1827" s="125"/>
      <c r="AB1827" s="106" t="s">
        <v>34</v>
      </c>
      <c r="AC1827" s="126"/>
      <c r="AE1827" s="114">
        <v>2.51615716682501</v>
      </c>
      <c r="AF1827" s="114">
        <v>0.27403691915916</v>
      </c>
      <c r="AG1827" s="140"/>
    </row>
    <row r="1828" spans="1:33">
      <c r="A1828" s="90"/>
      <c r="B1828" s="74" t="s">
        <v>896</v>
      </c>
      <c r="C1828" s="91"/>
      <c r="D1828" s="18"/>
      <c r="E1828" s="18"/>
      <c r="F1828" s="18"/>
      <c r="G1828" s="18"/>
      <c r="H1828" s="18"/>
      <c r="I1828" s="18"/>
      <c r="J1828" s="98">
        <f t="normal">IF(AE1828="-","-",(AE1828/AG1826)*$AI$1)</f>
        <v>1.03449658696653</v>
      </c>
      <c r="K1828" s="98"/>
      <c r="L1828" s="74"/>
      <c r="M1828" s="98"/>
      <c r="N1828" s="98">
        <f t="normal">IF(AF1828="-","-",(AF1828/AG1826)*$AI$1)</f>
        <v>0.157804564113538</v>
      </c>
      <c r="O1828" s="98"/>
      <c r="P1828" s="74"/>
      <c r="Q1828" s="98"/>
      <c r="R1828" s="74"/>
      <c r="S1828" s="105" t="s">
        <v>34</v>
      </c>
      <c r="T1828" s="106"/>
      <c r="U1828" s="105"/>
      <c r="V1828" s="105" t="s">
        <v>34</v>
      </c>
      <c r="W1828" s="106"/>
      <c r="X1828" s="105"/>
      <c r="Y1828" s="105" t="s">
        <v>34</v>
      </c>
      <c r="Z1828" s="98" t="s">
        <v>34</v>
      </c>
      <c r="AA1828" s="127"/>
      <c r="AB1828" s="106" t="s">
        <v>34</v>
      </c>
      <c r="AC1828" s="128"/>
      <c r="AE1828" s="114">
        <v>0.95786721015419</v>
      </c>
      <c r="AF1828" s="114">
        <v>0.146115337142165</v>
      </c>
      <c r="AG1828" s="141"/>
    </row>
    <row r="1829" spans="1:33">
      <c r="A1829" s="85">
        <v>42059</v>
      </c>
      <c r="B1829" s="74">
        <v>332</v>
      </c>
      <c r="C1829" s="86" t="s">
        <v>265</v>
      </c>
      <c r="D1829" s="87" t="s">
        <v>100</v>
      </c>
      <c r="E1829" s="87" t="s">
        <v>101</v>
      </c>
      <c r="F1829" s="87" t="s">
        <v>745</v>
      </c>
      <c r="G1829" s="87" t="s">
        <v>748</v>
      </c>
      <c r="H1829" s="87" t="s">
        <v>34</v>
      </c>
      <c r="I1829" s="87" t="s">
        <v>34</v>
      </c>
      <c r="J1829" s="98">
        <f t="normal">IF(AE1829="-","-",(AE1829/AG1829)*$AI$1)</f>
        <v>0</v>
      </c>
      <c r="K1829" s="98">
        <f t="normal">MAX(J1829:J1831)</f>
        <v>377.889083062636</v>
      </c>
      <c r="L1829" s="74" t="e">
        <v>#DIV/0!</v>
      </c>
      <c r="M1829" s="98">
        <f t="normal">IF(J1829="-","-",AVERAGE(J1829:J1831))</f>
        <v>210.276779091994</v>
      </c>
      <c r="N1829" s="98">
        <f t="normal">IF(AF1829="-","-",(AF1829/AG1829)*$AI$1)</f>
        <v>0</v>
      </c>
      <c r="O1829" s="98">
        <f t="normal">MAX(N1829:N1831)</f>
        <v>130.776220498402</v>
      </c>
      <c r="P1829" s="74" t="e">
        <v>#DIV/0!</v>
      </c>
      <c r="Q1829" s="98">
        <f t="normal">IF(N1829="-","-",AVERAGE(N1829:N1831))</f>
        <v>82.9224588038508</v>
      </c>
      <c r="R1829" s="74">
        <f t="normal">IF(Q1829="-","-",Q1829/M1829)</f>
        <v>0.394349101036843</v>
      </c>
      <c r="S1829" s="105">
        <v>83.2580178124863</v>
      </c>
      <c r="T1829" s="106">
        <f t="normal">AVERAGE(S1829:S1831)*10</f>
        <v>836.525652688822</v>
      </c>
      <c r="U1829" s="105">
        <f t="normal">((LARGE(S1829:S1831,1))-(SMALL(S1829:S1831,1)))/(((LARGE(S1829:S1831,1))+(SMALL(S1829:S1831,1)))/2)*100</f>
        <v>0.795411019448771</v>
      </c>
      <c r="V1829" s="105">
        <f t="shared" ref="V1829:V1834" si="659">100-Y1829</f>
        <v>92.9915160457394</v>
      </c>
      <c r="W1829" s="106">
        <f t="normal">AVERAGE(V1829:V1831)*10</f>
        <v>929.181461217602</v>
      </c>
      <c r="X1829" s="105">
        <f t="normal">((LARGE(V1829:V1831,1))-(SMALL(V1829:V1831,1)))/(((LARGE(V1829:V1831,1))+(SMALL(V1829:V1831,1)))/2)*100</f>
        <v>0.122240199593656</v>
      </c>
      <c r="Y1829" s="105">
        <v>7.00848395426056</v>
      </c>
      <c r="Z1829" s="98" t="s">
        <v>34</v>
      </c>
      <c r="AA1829" s="123" t="str">
        <f t="normal">IF(Z1829="-","-",AVERAGE(Z1829:Z1831))</f>
        <v>-</v>
      </c>
      <c r="AB1829" s="106" t="s">
        <v>34</v>
      </c>
      <c r="AC1829" s="124" t="str">
        <f t="shared" ref="AC1829" si="660">IF(AB1829="-","-",AVERAGE(AB1829:AB1831))</f>
        <v>-</v>
      </c>
      <c r="AE1829" s="114">
        <v>0</v>
      </c>
      <c r="AF1829" s="114">
        <v>0</v>
      </c>
      <c r="AG1829" s="139">
        <v>1</v>
      </c>
    </row>
    <row r="1830" spans="1:33">
      <c r="A1830" s="88"/>
      <c r="B1830" s="74">
        <v>332</v>
      </c>
      <c r="C1830" s="89"/>
      <c r="D1830" s="15"/>
      <c r="E1830" s="15"/>
      <c r="F1830" s="15"/>
      <c r="G1830" s="15"/>
      <c r="H1830" s="15"/>
      <c r="I1830" s="15"/>
      <c r="J1830" s="98">
        <f t="normal">IF(AE1830="-","-",(AE1830/AG1829)*$AI$1)</f>
        <v>377.889083062636</v>
      </c>
      <c r="K1830" s="98">
        <f t="normal">MIN(J1829:J1831)</f>
        <v>0</v>
      </c>
      <c r="L1830" s="74"/>
      <c r="M1830" s="98"/>
      <c r="N1830" s="98">
        <f t="normal">IF(AF1830="-","-",(AF1830/AG1829)*$AI$1)</f>
        <v>130.776220498402</v>
      </c>
      <c r="O1830" s="98">
        <f t="normal">MIN(N1829:N1831)</f>
        <v>0</v>
      </c>
      <c r="P1830" s="74"/>
      <c r="Q1830" s="98"/>
      <c r="R1830" s="74"/>
      <c r="S1830" s="105">
        <v>83.9229055559306</v>
      </c>
      <c r="T1830" s="106"/>
      <c r="U1830" s="105"/>
      <c r="V1830" s="105">
        <f t="shared" si="659"/>
        <v>92.8850098539998</v>
      </c>
      <c r="W1830" s="106"/>
      <c r="X1830" s="105"/>
      <c r="Y1830" s="105">
        <v>7.11499014600022</v>
      </c>
      <c r="Z1830" s="98" t="s">
        <v>34</v>
      </c>
      <c r="AA1830" s="125"/>
      <c r="AB1830" s="106" t="s">
        <v>34</v>
      </c>
      <c r="AC1830" s="126"/>
      <c r="AE1830" s="114">
        <v>349.89729913207</v>
      </c>
      <c r="AF1830" s="114">
        <v>121.089093054076</v>
      </c>
      <c r="AG1830" s="140"/>
    </row>
    <row r="1831" spans="1:33">
      <c r="A1831" s="90"/>
      <c r="B1831" s="74">
        <v>332</v>
      </c>
      <c r="C1831" s="91"/>
      <c r="D1831" s="18"/>
      <c r="E1831" s="18"/>
      <c r="F1831" s="18"/>
      <c r="G1831" s="18"/>
      <c r="H1831" s="18"/>
      <c r="I1831" s="18"/>
      <c r="J1831" s="98">
        <f t="normal">IF(AE1831="-","-",(AE1831/AG1829)*$AI$1)</f>
        <v>252.941254213348</v>
      </c>
      <c r="K1831" s="98"/>
      <c r="L1831" s="74"/>
      <c r="M1831" s="98"/>
      <c r="N1831" s="98">
        <f t="normal">IF(AF1831="-","-",(AF1831/AG1829)*$AI$1)</f>
        <v>117.99115591315</v>
      </c>
      <c r="O1831" s="98"/>
      <c r="P1831" s="74"/>
      <c r="Q1831" s="98"/>
      <c r="R1831" s="74"/>
      <c r="S1831" s="105">
        <v>83.7767724382296</v>
      </c>
      <c r="T1831" s="106"/>
      <c r="U1831" s="105"/>
      <c r="V1831" s="105">
        <f t="shared" si="659"/>
        <v>92.8779124655416</v>
      </c>
      <c r="W1831" s="106"/>
      <c r="X1831" s="105"/>
      <c r="Y1831" s="105">
        <v>7.12208753445844</v>
      </c>
      <c r="Z1831" s="98" t="s">
        <v>34</v>
      </c>
      <c r="AA1831" s="127"/>
      <c r="AB1831" s="106" t="s">
        <v>34</v>
      </c>
      <c r="AC1831" s="128"/>
      <c r="AE1831" s="114">
        <v>234.204865012359</v>
      </c>
      <c r="AF1831" s="114">
        <v>109.251070289954</v>
      </c>
      <c r="AG1831" s="141"/>
    </row>
    <row r="1832" spans="1:33">
      <c r="A1832" s="85">
        <v>42079</v>
      </c>
      <c r="B1832" s="74" t="s">
        <v>898</v>
      </c>
      <c r="C1832" s="86" t="s">
        <v>29</v>
      </c>
      <c r="D1832" s="87" t="s">
        <v>30</v>
      </c>
      <c r="E1832" s="87" t="s">
        <v>31</v>
      </c>
      <c r="F1832" s="87" t="s">
        <v>32</v>
      </c>
      <c r="G1832" s="87" t="s">
        <v>899</v>
      </c>
      <c r="H1832" s="87" t="s">
        <v>34</v>
      </c>
      <c r="I1832" s="87" t="s">
        <v>900</v>
      </c>
      <c r="J1832" s="98">
        <f t="normal">IF(AE1832="-","-",(AE1832/AG1832)*$AI$1)</f>
        <v>49.0968</v>
      </c>
      <c r="K1832" s="98">
        <f t="normal">MAX(J1832:J1834)</f>
        <v>72.306</v>
      </c>
      <c r="L1832" s="74">
        <f t="normal">IF(A1832=0,"",(K1832-K1833)/K1833)</f>
        <v>0.472723273207215</v>
      </c>
      <c r="M1832" s="98">
        <f t="normal">IF(J1832="-","-",AVERAGE(J1832:J1834))</f>
        <v>61.8336</v>
      </c>
      <c r="N1832" s="98" t="str">
        <f t="normal">IF(AF1832="-","-",(AF1832/AG1832)*$AI$1)</f>
        <v>-</v>
      </c>
      <c r="O1832" s="98">
        <f t="normal">MAX(N1832:N1834)</f>
        <v>0</v>
      </c>
      <c r="P1832" s="74" t="e">
        <v>#DIV/0!</v>
      </c>
      <c r="Q1832" s="98" t="str">
        <f t="normal">IF(N1832="-","-",AVERAGE(N1832:N1834))</f>
        <v>-</v>
      </c>
      <c r="R1832" s="74" t="str">
        <f t="normal">IF(Q1832="-","-",Q1832/M1832)</f>
        <v>-</v>
      </c>
      <c r="S1832" s="105">
        <v>2.78</v>
      </c>
      <c r="T1832" s="106">
        <f t="normal">AVERAGE(S1832:S1834)*10</f>
        <v>27.6</v>
      </c>
      <c r="U1832" s="105">
        <f t="normal">((LARGE(S1832:S1834,1))-(SMALL(S1832:S1834,1)))/(((LARGE(S1832:S1834,1))+(SMALL(S1832:S1834,1)))/2)*100</f>
        <v>1.08499095840867</v>
      </c>
      <c r="V1832" s="105">
        <f t="shared" si="659"/>
        <v>66.69</v>
      </c>
      <c r="W1832" s="106">
        <f t="normal">AVERAGE(V1832:V1834)*10</f>
        <v>665.533333333333</v>
      </c>
      <c r="X1832" s="105">
        <f t="normal">((LARGE(V1832:V1834,1))-(SMALL(V1832:V1834,1)))/(((LARGE(V1832:V1834,1))+(SMALL(V1832:V1834,1)))/2)*100</f>
        <v>0.465920192379954</v>
      </c>
      <c r="Y1832" s="105">
        <v>33.31</v>
      </c>
      <c r="Z1832" s="98" t="s">
        <v>34</v>
      </c>
      <c r="AA1832" s="123" t="str">
        <f t="normal">IF(Z1832="-","-",AVERAGE(Z1832:Z1834))</f>
        <v>-</v>
      </c>
      <c r="AB1832" s="106" t="s">
        <v>34</v>
      </c>
      <c r="AC1832" s="124" t="str">
        <f t="shared" ref="AC1832" si="661">IF(AB1832="-","-",AVERAGE(AB1832:AB1834))</f>
        <v>-</v>
      </c>
      <c r="AE1832" s="114">
        <v>45.46</v>
      </c>
      <c r="AF1832" s="114" t="s">
        <v>34</v>
      </c>
      <c r="AG1832" s="139">
        <v>1</v>
      </c>
    </row>
    <row r="1833" spans="1:33">
      <c r="A1833" s="88"/>
      <c r="B1833" s="74" t="s">
        <v>898</v>
      </c>
      <c r="C1833" s="89"/>
      <c r="D1833" s="15"/>
      <c r="E1833" s="15"/>
      <c r="F1833" s="15"/>
      <c r="G1833" s="15"/>
      <c r="H1833" s="15"/>
      <c r="I1833" s="15"/>
      <c r="J1833" s="98">
        <f t="normal">IF(AE1833="-","-",(AE1833/AG1832)*$AI$1)</f>
        <v>64.098</v>
      </c>
      <c r="K1833" s="98">
        <f t="normal">MIN(J1832:J1834)</f>
        <v>49.0968</v>
      </c>
      <c r="L1833" s="74"/>
      <c r="M1833" s="98"/>
      <c r="N1833" s="98" t="str">
        <f t="normal">IF(AF1833="-","-",(AF1833/AG1832)*$AI$1)</f>
        <v>-</v>
      </c>
      <c r="O1833" s="98">
        <f t="normal">MIN(N1832:N1834)</f>
        <v>0</v>
      </c>
      <c r="P1833" s="74"/>
      <c r="Q1833" s="98"/>
      <c r="R1833" s="74"/>
      <c r="S1833" s="105">
        <v>2.75</v>
      </c>
      <c r="T1833" s="106"/>
      <c r="U1833" s="105"/>
      <c r="V1833" s="105">
        <f t="shared" si="659"/>
        <v>66.38</v>
      </c>
      <c r="W1833" s="106"/>
      <c r="X1833" s="105"/>
      <c r="Y1833" s="105">
        <v>33.62</v>
      </c>
      <c r="Z1833" s="98" t="s">
        <v>34</v>
      </c>
      <c r="AA1833" s="125"/>
      <c r="AB1833" s="106" t="s">
        <v>34</v>
      </c>
      <c r="AC1833" s="126"/>
      <c r="AE1833" s="114">
        <v>59.35</v>
      </c>
      <c r="AF1833" s="114" t="s">
        <v>34</v>
      </c>
      <c r="AG1833" s="140"/>
    </row>
    <row r="1834" spans="1:33">
      <c r="A1834" s="90"/>
      <c r="B1834" s="74" t="s">
        <v>898</v>
      </c>
      <c r="C1834" s="91"/>
      <c r="D1834" s="18"/>
      <c r="E1834" s="18"/>
      <c r="F1834" s="18"/>
      <c r="G1834" s="18"/>
      <c r="H1834" s="18"/>
      <c r="I1834" s="18"/>
      <c r="J1834" s="98">
        <f t="normal">IF(AE1834="-","-",(AE1834/AG1832)*$AI$1)</f>
        <v>72.306</v>
      </c>
      <c r="K1834" s="98"/>
      <c r="L1834" s="74"/>
      <c r="M1834" s="98"/>
      <c r="N1834" s="98" t="str">
        <f t="normal">IF(AF1834="-","-",(AF1834/AG1832)*$AI$1)</f>
        <v>-</v>
      </c>
      <c r="O1834" s="98"/>
      <c r="P1834" s="74"/>
      <c r="Q1834" s="98"/>
      <c r="R1834" s="74"/>
      <c r="S1834" s="105">
        <v>2.75</v>
      </c>
      <c r="T1834" s="106"/>
      <c r="U1834" s="105"/>
      <c r="V1834" s="105">
        <f t="shared" si="659"/>
        <v>66.59</v>
      </c>
      <c r="W1834" s="106"/>
      <c r="X1834" s="105"/>
      <c r="Y1834" s="105">
        <v>33.41</v>
      </c>
      <c r="Z1834" s="98" t="s">
        <v>34</v>
      </c>
      <c r="AA1834" s="127"/>
      <c r="AB1834" s="106" t="s">
        <v>34</v>
      </c>
      <c r="AC1834" s="128"/>
      <c r="AE1834" s="114">
        <v>66.95</v>
      </c>
      <c r="AF1834" s="114" t="s">
        <v>34</v>
      </c>
      <c r="AG1834" s="141"/>
    </row>
    <row r="1835" spans="1:33" ht="15" customHeight="1">
      <c r="A1835" s="85">
        <v>42079</v>
      </c>
      <c r="B1835" s="74" t="s">
        <v>886</v>
      </c>
      <c r="C1835" s="86" t="s">
        <v>265</v>
      </c>
      <c r="D1835" s="87" t="s">
        <v>100</v>
      </c>
      <c r="E1835" s="87" t="s">
        <v>80</v>
      </c>
      <c r="F1835" s="87" t="s">
        <v>80</v>
      </c>
      <c r="G1835" s="87" t="s">
        <v>145</v>
      </c>
      <c r="H1835" s="87" t="s">
        <v>34</v>
      </c>
      <c r="I1835" s="87" t="s">
        <v>887</v>
      </c>
      <c r="J1835" s="98">
        <f t="normal">IF(AE1835="-","-",(AE1835/AG1835)*$AI$1)</f>
        <v>427.976131668417</v>
      </c>
      <c r="K1835" s="98">
        <f t="normal">MAX(J1835:J1837)</f>
        <v>437.300036556418</v>
      </c>
      <c r="L1835" s="74">
        <f t="normal">IF(A1835=0,"",(K1835-K1836)/K1836)</f>
        <v>0.0217860394495677</v>
      </c>
      <c r="M1835" s="98">
        <f t="normal">IF(J1835="-","-",AVERAGE(J1835:J1837))</f>
        <v>432.736739262734</v>
      </c>
      <c r="N1835" s="98">
        <f t="normal">IF(AF1835="-","-",(AF1835/AG1835)*$AI$1)</f>
        <v>230.623649243622</v>
      </c>
      <c r="O1835" s="98">
        <f t="normal">MAX(N1835:N1837)</f>
        <v>239.589108461862</v>
      </c>
      <c r="P1835" s="74">
        <f t="normal">IF(A1835=0,"",(O1835-O1836)/O1836)</f>
        <v>0.100636780864368</v>
      </c>
      <c r="Q1835" s="98">
        <f t="normal">IF(N1835="-","-",AVERAGE(N1835:N1837))</f>
        <v>229.298341223157</v>
      </c>
      <c r="R1835" s="74">
        <f t="normal">IF(Q1835="-","-",Q1835/M1835)</f>
        <v>0.529879532793585</v>
      </c>
      <c r="S1835" s="105">
        <v>1.14</v>
      </c>
      <c r="T1835" s="106">
        <f t="normal">AVERAGE(S1835:S1837)*10</f>
        <v>11.4</v>
      </c>
      <c r="U1835" s="105">
        <f t="normal">((LARGE(S1835:S1837,1))-(SMALL(S1835:S1837,1)))/(((LARGE(S1835:S1837,1))+(SMALL(S1835:S1837,1)))/2)*100</f>
        <v>0</v>
      </c>
      <c r="V1835" s="105">
        <v>94.63</v>
      </c>
      <c r="W1835" s="106">
        <f t="normal">AVERAGE(V1835:V1837)*10</f>
        <v>946.3</v>
      </c>
      <c r="X1835" s="105">
        <f t="normal">((LARGE(V1835:V1837,1))-(SMALL(V1835:V1837,1)))/(((LARGE(V1835:V1837,1))+(SMALL(V1835:V1837,1)))/2)*100</f>
        <v>0</v>
      </c>
      <c r="Y1835" s="105">
        <f t="normal">100-V1835</f>
        <v>5.37</v>
      </c>
      <c r="Z1835" s="98" t="s">
        <v>34</v>
      </c>
      <c r="AA1835" s="123" t="str">
        <f t="normal">IF(Z1835="-","-",AVERAGE(Z1835:Z1837))</f>
        <v>-</v>
      </c>
      <c r="AB1835" s="106" t="s">
        <v>34</v>
      </c>
      <c r="AC1835" s="124" t="str">
        <f t="shared" ref="AC1835" si="662">IF(AB1835="-","-",AVERAGE(AB1835:AB1837))</f>
        <v>-</v>
      </c>
      <c r="AE1835" s="114">
        <v>396.274195989275</v>
      </c>
      <c r="AF1835" s="114">
        <v>213.540415966317</v>
      </c>
      <c r="AG1835" s="139">
        <v>1</v>
      </c>
    </row>
    <row r="1836" spans="1:33">
      <c r="A1836" s="88"/>
      <c r="B1836" s="74" t="s">
        <v>886</v>
      </c>
      <c r="C1836" s="89"/>
      <c r="D1836" s="15"/>
      <c r="E1836" s="15"/>
      <c r="F1836" s="15"/>
      <c r="G1836" s="15"/>
      <c r="H1836" s="15"/>
      <c r="I1836" s="15"/>
      <c r="J1836" s="98">
        <f t="normal">IF(AE1836="-","-",(AE1836/AG1835)*$AI$1)</f>
        <v>432.934049563367</v>
      </c>
      <c r="K1836" s="98">
        <f t="normal">MIN(J1835:J1837)</f>
        <v>427.976131668417</v>
      </c>
      <c r="L1836" s="74"/>
      <c r="M1836" s="98"/>
      <c r="N1836" s="98">
        <f t="normal">IF(AF1836="-","-",(AF1836/AG1835)*$AI$1)</f>
        <v>217.682265963986</v>
      </c>
      <c r="O1836" s="98">
        <f t="normal">MIN(N1835:N1837)</f>
        <v>217.682265963986</v>
      </c>
      <c r="P1836" s="74"/>
      <c r="Q1836" s="98"/>
      <c r="R1836" s="74"/>
      <c r="S1836" s="105" t="s">
        <v>34</v>
      </c>
      <c r="T1836" s="106"/>
      <c r="U1836" s="105"/>
      <c r="V1836" s="105" t="s">
        <v>34</v>
      </c>
      <c r="W1836" s="106"/>
      <c r="X1836" s="105"/>
      <c r="Y1836" s="105" t="s">
        <v>34</v>
      </c>
      <c r="Z1836" s="98" t="s">
        <v>34</v>
      </c>
      <c r="AA1836" s="125"/>
      <c r="AB1836" s="106" t="s">
        <v>34</v>
      </c>
      <c r="AC1836" s="126"/>
      <c r="AE1836" s="114">
        <v>400.864860706821</v>
      </c>
      <c r="AF1836" s="114">
        <v>201.557653670357</v>
      </c>
      <c r="AG1836" s="140"/>
    </row>
    <row r="1837" spans="1:33">
      <c r="A1837" s="90"/>
      <c r="B1837" s="74" t="s">
        <v>886</v>
      </c>
      <c r="C1837" s="91"/>
      <c r="D1837" s="18"/>
      <c r="E1837" s="18"/>
      <c r="F1837" s="18"/>
      <c r="G1837" s="18"/>
      <c r="H1837" s="18"/>
      <c r="I1837" s="18"/>
      <c r="J1837" s="98">
        <f t="normal">IF(AE1837="-","-",(AE1837/AG1835)*$AI$1)</f>
        <v>437.300036556418</v>
      </c>
      <c r="K1837" s="98"/>
      <c r="L1837" s="74"/>
      <c r="M1837" s="98"/>
      <c r="N1837" s="98">
        <f t="normal">IF(AF1837="-","-",(AF1837/AG1835)*$AI$1)</f>
        <v>239.589108461862</v>
      </c>
      <c r="O1837" s="98"/>
      <c r="P1837" s="74"/>
      <c r="Q1837" s="98"/>
      <c r="R1837" s="74"/>
      <c r="S1837" s="105" t="s">
        <v>34</v>
      </c>
      <c r="T1837" s="106"/>
      <c r="U1837" s="105"/>
      <c r="V1837" s="105" t="s">
        <v>34</v>
      </c>
      <c r="W1837" s="106"/>
      <c r="X1837" s="105"/>
      <c r="Y1837" s="105" t="s">
        <v>34</v>
      </c>
      <c r="Z1837" s="98" t="s">
        <v>34</v>
      </c>
      <c r="AA1837" s="127"/>
      <c r="AB1837" s="106" t="s">
        <v>34</v>
      </c>
      <c r="AC1837" s="128"/>
      <c r="AE1837" s="114">
        <v>404.907441255943</v>
      </c>
      <c r="AF1837" s="114">
        <v>221.841767094317</v>
      </c>
      <c r="AG1837" s="141"/>
    </row>
    <row r="1838" spans="1:33" ht="15" customHeight="1">
      <c r="A1838" s="85">
        <v>42079</v>
      </c>
      <c r="B1838" s="74" t="s">
        <v>888</v>
      </c>
      <c r="C1838" s="86" t="s">
        <v>265</v>
      </c>
      <c r="D1838" s="87" t="s">
        <v>100</v>
      </c>
      <c r="E1838" s="87" t="s">
        <v>80</v>
      </c>
      <c r="F1838" s="87" t="s">
        <v>80</v>
      </c>
      <c r="G1838" s="87" t="s">
        <v>145</v>
      </c>
      <c r="H1838" s="87" t="s">
        <v>34</v>
      </c>
      <c r="I1838" s="87" t="s">
        <v>889</v>
      </c>
      <c r="J1838" s="98">
        <f t="normal">IF(AE1838="-","-",(AE1838/AG1838)*$AI$1)</f>
        <v>358.1714420209</v>
      </c>
      <c r="K1838" s="98">
        <f t="normal">MAX(J1838:J1840)</f>
        <v>385.815254486222</v>
      </c>
      <c r="L1838" s="74">
        <f t="normal">IF(A1838=0,"",(K1838-K1839)/K1839)</f>
        <v>0.0771803924661</v>
      </c>
      <c r="M1838" s="98">
        <f t="normal">IF(J1838="-","-",AVERAGE(J1838:J1840))</f>
        <v>372.947538893649</v>
      </c>
      <c r="N1838" s="98">
        <f t="normal">IF(AF1838="-","-",(AF1838/AG1838)*$AI$1)</f>
        <v>183.507821338785</v>
      </c>
      <c r="O1838" s="98">
        <f t="normal">MAX(N1838:N1840)</f>
        <v>201.721635742865</v>
      </c>
      <c r="P1838" s="74">
        <f t="normal">IF(A1838=0,"",(O1838-O1839)/O1839)</f>
        <v>0.0992536136672597</v>
      </c>
      <c r="Q1838" s="98">
        <f t="normal">IF(N1838="-","-",AVERAGE(N1838:N1840))</f>
        <v>192.702862134723</v>
      </c>
      <c r="R1838" s="74">
        <f t="normal">IF(Q1838="-","-",Q1838/M1838)</f>
        <v>0.51670232951899</v>
      </c>
      <c r="S1838" s="105">
        <v>3.31</v>
      </c>
      <c r="T1838" s="106">
        <f t="normal">AVERAGE(S1838:S1840)*10</f>
        <v>33.1</v>
      </c>
      <c r="U1838" s="105">
        <f t="normal">((LARGE(S1838:S1840,1))-(SMALL(S1838:S1840,1)))/(((LARGE(S1838:S1840,1))+(SMALL(S1838:S1840,1)))/2)*100</f>
        <v>0</v>
      </c>
      <c r="V1838" s="105">
        <v>92.95</v>
      </c>
      <c r="W1838" s="106">
        <f t="normal">AVERAGE(V1838:V1840)*10</f>
        <v>929.5</v>
      </c>
      <c r="X1838" s="105">
        <f t="normal">((LARGE(V1838:V1840,1))-(SMALL(V1838:V1840,1)))/(((LARGE(V1838:V1840,1))+(SMALL(V1838:V1840,1)))/2)*100</f>
        <v>0</v>
      </c>
      <c r="Y1838" s="105">
        <f t="normal">100-V1838</f>
        <v>7.05</v>
      </c>
      <c r="Z1838" s="98" t="s">
        <v>34</v>
      </c>
      <c r="AA1838" s="123" t="str">
        <f t="normal">IF(Z1838="-","-",AVERAGE(Z1838:Z1840))</f>
        <v>-</v>
      </c>
      <c r="AB1838" s="106" t="s">
        <v>34</v>
      </c>
      <c r="AC1838" s="124" t="str">
        <f t="shared" ref="AC1838" si="663">IF(AB1838="-","-",AVERAGE(AB1838:AB1840))</f>
        <v>-</v>
      </c>
      <c r="AE1838" s="114">
        <v>331.640224093426</v>
      </c>
      <c r="AF1838" s="114">
        <v>169.914649387764</v>
      </c>
      <c r="AG1838" s="139">
        <v>1</v>
      </c>
    </row>
    <row r="1839" spans="1:33">
      <c r="A1839" s="88"/>
      <c r="B1839" s="74" t="s">
        <v>888</v>
      </c>
      <c r="C1839" s="89"/>
      <c r="D1839" s="15"/>
      <c r="E1839" s="15"/>
      <c r="F1839" s="15"/>
      <c r="G1839" s="15"/>
      <c r="H1839" s="15"/>
      <c r="I1839" s="15"/>
      <c r="J1839" s="98">
        <f t="normal">IF(AE1839="-","-",(AE1839/AG1838)*$AI$1)</f>
        <v>374.855920173825</v>
      </c>
      <c r="K1839" s="98">
        <f t="normal">MIN(J1838:J1840)</f>
        <v>358.1714420209</v>
      </c>
      <c r="L1839" s="74"/>
      <c r="M1839" s="98"/>
      <c r="N1839" s="98">
        <f t="normal">IF(AF1839="-","-",(AF1839/AG1838)*$AI$1)</f>
        <v>201.721635742865</v>
      </c>
      <c r="O1839" s="98">
        <f t="normal">MIN(N1838:N1840)</f>
        <v>183.507821338785</v>
      </c>
      <c r="P1839" s="74"/>
      <c r="Q1839" s="98"/>
      <c r="R1839" s="74"/>
      <c r="S1839" s="105" t="s">
        <v>34</v>
      </c>
      <c r="T1839" s="106"/>
      <c r="U1839" s="105"/>
      <c r="V1839" s="105" t="s">
        <v>34</v>
      </c>
      <c r="W1839" s="106"/>
      <c r="X1839" s="105"/>
      <c r="Y1839" s="105" t="s">
        <v>34</v>
      </c>
      <c r="Z1839" s="98" t="s">
        <v>34</v>
      </c>
      <c r="AA1839" s="125"/>
      <c r="AB1839" s="106" t="s">
        <v>34</v>
      </c>
      <c r="AC1839" s="126"/>
      <c r="AE1839" s="114">
        <v>347.088814975764</v>
      </c>
      <c r="AF1839" s="114">
        <v>186.779292354505</v>
      </c>
      <c r="AG1839" s="140"/>
    </row>
    <row r="1840" spans="1:33">
      <c r="A1840" s="90"/>
      <c r="B1840" s="74" t="s">
        <v>888</v>
      </c>
      <c r="C1840" s="91"/>
      <c r="D1840" s="18"/>
      <c r="E1840" s="18"/>
      <c r="F1840" s="18"/>
      <c r="G1840" s="18"/>
      <c r="H1840" s="18"/>
      <c r="I1840" s="18"/>
      <c r="J1840" s="98">
        <f t="normal">IF(AE1840="-","-",(AE1840/AG1838)*$AI$1)</f>
        <v>385.815254486222</v>
      </c>
      <c r="K1840" s="98"/>
      <c r="L1840" s="74"/>
      <c r="M1840" s="98"/>
      <c r="N1840" s="98">
        <f t="normal">IF(AF1840="-","-",(AF1840/AG1838)*$AI$1)</f>
        <v>192.879129322517</v>
      </c>
      <c r="O1840" s="98"/>
      <c r="P1840" s="74"/>
      <c r="Q1840" s="98"/>
      <c r="R1840" s="74"/>
      <c r="S1840" s="105" t="s">
        <v>34</v>
      </c>
      <c r="T1840" s="106"/>
      <c r="U1840" s="105"/>
      <c r="V1840" s="105" t="s">
        <v>34</v>
      </c>
      <c r="W1840" s="106"/>
      <c r="X1840" s="105"/>
      <c r="Y1840" s="105" t="s">
        <v>34</v>
      </c>
      <c r="Z1840" s="98" t="s">
        <v>34</v>
      </c>
      <c r="AA1840" s="127"/>
      <c r="AB1840" s="106" t="s">
        <v>34</v>
      </c>
      <c r="AC1840" s="128"/>
      <c r="AE1840" s="114">
        <v>357.236346746502</v>
      </c>
      <c r="AF1840" s="114">
        <v>178.591786409738</v>
      </c>
      <c r="AG1840" s="141"/>
    </row>
    <row r="1841" spans="1:33" ht="15" customHeight="1">
      <c r="A1841" s="85">
        <v>42079</v>
      </c>
      <c r="B1841" s="74" t="s">
        <v>890</v>
      </c>
      <c r="C1841" s="86" t="s">
        <v>265</v>
      </c>
      <c r="D1841" s="87" t="s">
        <v>100</v>
      </c>
      <c r="E1841" s="87" t="s">
        <v>80</v>
      </c>
      <c r="F1841" s="87" t="s">
        <v>80</v>
      </c>
      <c r="G1841" s="87" t="s">
        <v>145</v>
      </c>
      <c r="H1841" s="87" t="s">
        <v>34</v>
      </c>
      <c r="I1841" s="87" t="s">
        <v>891</v>
      </c>
      <c r="J1841" s="98">
        <f t="normal">IF(AE1841="-","-",(AE1841/AG1841)*$AI$1)</f>
        <v>351.110997757212</v>
      </c>
      <c r="K1841" s="98">
        <f t="normal">MAX(J1841:J1843)</f>
        <v>372.410595949702</v>
      </c>
      <c r="L1841" s="74">
        <f t="normal">IF(A1841=0,"",(K1841-K1842)/K1842)</f>
        <v>0.0732285763206051</v>
      </c>
      <c r="M1841" s="98">
        <f t="normal">IF(J1841="-","-",AVERAGE(J1841:J1843))</f>
        <v>356.840618190228</v>
      </c>
      <c r="N1841" s="98">
        <f t="normal">IF(AF1841="-","-",(AF1841/AG1841)*$AI$1)</f>
        <v>166.662387133572</v>
      </c>
      <c r="O1841" s="98">
        <f t="normal">MAX(N1841:N1843)</f>
        <v>176.765963024936</v>
      </c>
      <c r="P1841" s="74">
        <f t="normal">IF(A1841=0,"",(O1841-O1842)/O1842)</f>
        <v>0.0606230119772997</v>
      </c>
      <c r="Q1841" s="98">
        <f t="normal">IF(N1841="-","-",AVERAGE(N1841:N1843))</f>
        <v>171.937615686209</v>
      </c>
      <c r="R1841" s="74">
        <f t="normal">IF(Q1841="-","-",Q1841/M1841)</f>
        <v>0.481833084356308</v>
      </c>
      <c r="S1841" s="105">
        <v>12</v>
      </c>
      <c r="T1841" s="106">
        <f t="normal">AVERAGE(S1841:S1843)*10</f>
        <v>120</v>
      </c>
      <c r="U1841" s="105">
        <f t="normal">((LARGE(S1841:S1843,1))-(SMALL(S1841:S1843,1)))/(((LARGE(S1841:S1843,1))+(SMALL(S1841:S1843,1)))/2)*100</f>
        <v>0</v>
      </c>
      <c r="V1841" s="105">
        <v>92.31</v>
      </c>
      <c r="W1841" s="106">
        <f t="normal">AVERAGE(V1841:V1843)*10</f>
        <v>923.1</v>
      </c>
      <c r="X1841" s="105">
        <f t="normal">((LARGE(V1841:V1843,1))-(SMALL(V1841:V1843,1)))/(((LARGE(V1841:V1843,1))+(SMALL(V1841:V1843,1)))/2)*100</f>
        <v>0</v>
      </c>
      <c r="Y1841" s="105">
        <f t="normal">100-V1841</f>
        <v>7.69</v>
      </c>
      <c r="Z1841" s="98" t="s">
        <v>34</v>
      </c>
      <c r="AA1841" s="123" t="str">
        <f t="normal">IF(Z1841="-","-",AVERAGE(Z1841:Z1843))</f>
        <v>-</v>
      </c>
      <c r="AB1841" s="106" t="s">
        <v>34</v>
      </c>
      <c r="AC1841" s="124" t="str">
        <f t="shared" ref="AC1841" si="664">IF(AB1841="-","-",AVERAGE(AB1841:AB1843))</f>
        <v>-</v>
      </c>
      <c r="AE1841" s="114">
        <v>325.102775701122</v>
      </c>
      <c r="AF1841" s="114">
        <v>154.317025123678</v>
      </c>
      <c r="AG1841" s="139">
        <v>1</v>
      </c>
    </row>
    <row r="1842" spans="1:33">
      <c r="A1842" s="88"/>
      <c r="B1842" s="74" t="s">
        <v>890</v>
      </c>
      <c r="C1842" s="89"/>
      <c r="D1842" s="15"/>
      <c r="E1842" s="15"/>
      <c r="F1842" s="15"/>
      <c r="G1842" s="15"/>
      <c r="H1842" s="15"/>
      <c r="I1842" s="15"/>
      <c r="J1842" s="98">
        <f t="normal">IF(AE1842="-","-",(AE1842/AG1841)*$AI$1)</f>
        <v>347.00026086377</v>
      </c>
      <c r="K1842" s="98">
        <f t="normal">MIN(J1841:J1843)</f>
        <v>347.00026086377</v>
      </c>
      <c r="L1842" s="74"/>
      <c r="M1842" s="98"/>
      <c r="N1842" s="98">
        <f t="normal">IF(AF1842="-","-",(AF1842/AG1841)*$AI$1)</f>
        <v>172.384496900119</v>
      </c>
      <c r="O1842" s="98">
        <f t="normal">MIN(N1841:N1843)</f>
        <v>166.662387133572</v>
      </c>
      <c r="P1842" s="74"/>
      <c r="Q1842" s="98"/>
      <c r="R1842" s="74"/>
      <c r="S1842" s="105" t="s">
        <v>34</v>
      </c>
      <c r="T1842" s="106"/>
      <c r="U1842" s="105"/>
      <c r="V1842" s="105" t="s">
        <v>34</v>
      </c>
      <c r="W1842" s="106"/>
      <c r="X1842" s="105"/>
      <c r="Y1842" s="105" t="s">
        <v>34</v>
      </c>
      <c r="Z1842" s="98" t="s">
        <v>34</v>
      </c>
      <c r="AA1842" s="125"/>
      <c r="AB1842" s="106" t="s">
        <v>34</v>
      </c>
      <c r="AC1842" s="126"/>
      <c r="AE1842" s="114">
        <v>321.296537836824</v>
      </c>
      <c r="AF1842" s="114">
        <v>159.615274907518</v>
      </c>
      <c r="AG1842" s="140"/>
    </row>
    <row r="1843" spans="1:33">
      <c r="A1843" s="90"/>
      <c r="B1843" s="74" t="s">
        <v>890</v>
      </c>
      <c r="C1843" s="91"/>
      <c r="D1843" s="18"/>
      <c r="E1843" s="18"/>
      <c r="F1843" s="18"/>
      <c r="G1843" s="18"/>
      <c r="H1843" s="18"/>
      <c r="I1843" s="18"/>
      <c r="J1843" s="98">
        <f t="normal">IF(AE1843="-","-",(AE1843/AG1841)*$AI$1)</f>
        <v>372.410595949702</v>
      </c>
      <c r="K1843" s="98"/>
      <c r="L1843" s="74"/>
      <c r="M1843" s="98"/>
      <c r="N1843" s="98">
        <f t="normal">IF(AF1843="-","-",(AF1843/AG1841)*$AI$1)</f>
        <v>176.765963024936</v>
      </c>
      <c r="O1843" s="98"/>
      <c r="P1843" s="74"/>
      <c r="Q1843" s="98"/>
      <c r="R1843" s="74"/>
      <c r="S1843" s="105" t="s">
        <v>34</v>
      </c>
      <c r="T1843" s="106"/>
      <c r="U1843" s="105"/>
      <c r="V1843" s="105" t="s">
        <v>34</v>
      </c>
      <c r="W1843" s="106"/>
      <c r="X1843" s="105"/>
      <c r="Y1843" s="105" t="s">
        <v>34</v>
      </c>
      <c r="Z1843" s="98" t="s">
        <v>34</v>
      </c>
      <c r="AA1843" s="127"/>
      <c r="AB1843" s="106" t="s">
        <v>34</v>
      </c>
      <c r="AC1843" s="128"/>
      <c r="AE1843" s="114">
        <v>344.824625879354</v>
      </c>
      <c r="AF1843" s="114">
        <v>163.672187986052</v>
      </c>
      <c r="AG1843" s="141"/>
    </row>
    <row r="1844" spans="1:33" ht="15" customHeight="1">
      <c r="A1844" s="85">
        <v>42079</v>
      </c>
      <c r="B1844" s="74" t="s">
        <v>892</v>
      </c>
      <c r="C1844" s="86" t="s">
        <v>265</v>
      </c>
      <c r="D1844" s="87" t="s">
        <v>100</v>
      </c>
      <c r="E1844" s="87" t="s">
        <v>80</v>
      </c>
      <c r="F1844" s="87" t="s">
        <v>80</v>
      </c>
      <c r="G1844" s="87" t="s">
        <v>145</v>
      </c>
      <c r="H1844" s="87" t="s">
        <v>34</v>
      </c>
      <c r="I1844" s="87" t="s">
        <v>893</v>
      </c>
      <c r="J1844" s="98">
        <f t="normal">IF(AE1844="-","-",(AE1844/AG1844)*$AI$1)</f>
        <v>477.586699599411</v>
      </c>
      <c r="K1844" s="98">
        <f t="normal">MAX(J1844:J1846)</f>
        <v>477.586699599411</v>
      </c>
      <c r="L1844" s="74">
        <f t="normal">IF(A1844=0,"",(K1844-K1845)/K1845)</f>
        <v>0.0944602658700756</v>
      </c>
      <c r="M1844" s="98">
        <f t="normal">IF(J1844="-","-",AVERAGE(J1844:J1846))</f>
        <v>461.890922885415</v>
      </c>
      <c r="N1844" s="98">
        <f t="normal">IF(AF1844="-","-",(AF1844/AG1844)*$AI$1)</f>
        <v>227.530142222749</v>
      </c>
      <c r="O1844" s="98">
        <f t="normal">MAX(N1844:N1846)</f>
        <v>227.530142222749</v>
      </c>
      <c r="P1844" s="74">
        <f t="normal">IF(A1844=0,"",(O1844-O1845)/O1845)</f>
        <v>0.0881161910369776</v>
      </c>
      <c r="Q1844" s="98">
        <f t="normal">IF(N1844="-","-",AVERAGE(N1844:N1846))</f>
        <v>217.315310240712</v>
      </c>
      <c r="R1844" s="74">
        <f t="normal">IF(Q1844="-","-",Q1844/M1844)</f>
        <v>0.470490541106873</v>
      </c>
      <c r="S1844" s="105">
        <v>1.14</v>
      </c>
      <c r="T1844" s="106">
        <f t="normal">AVERAGE(S1844:S1846)*10</f>
        <v>11.4</v>
      </c>
      <c r="U1844" s="105">
        <f t="normal">((LARGE(S1844:S1846,1))-(SMALL(S1844:S1846,1)))/(((LARGE(S1844:S1846,1))+(SMALL(S1844:S1846,1)))/2)*100</f>
        <v>0</v>
      </c>
      <c r="V1844" s="105">
        <v>94.63</v>
      </c>
      <c r="W1844" s="106">
        <f t="normal">AVERAGE(V1844:V1846)*10</f>
        <v>946.3</v>
      </c>
      <c r="X1844" s="105">
        <f t="normal">((LARGE(V1844:V1846,1))-(SMALL(V1844:V1846,1)))/(((LARGE(V1844:V1846,1))+(SMALL(V1844:V1846,1)))/2)*100</f>
        <v>0</v>
      </c>
      <c r="Y1844" s="105">
        <f t="normal">100-V1844</f>
        <v>5.37</v>
      </c>
      <c r="Z1844" s="98" t="s">
        <v>34</v>
      </c>
      <c r="AA1844" s="123" t="str">
        <f t="normal">IF(Z1844="-","-",AVERAGE(Z1844:Z1846))</f>
        <v>-</v>
      </c>
      <c r="AB1844" s="106" t="s">
        <v>34</v>
      </c>
      <c r="AC1844" s="124" t="str">
        <f t="shared" ref="AC1844" si="665">IF(AB1844="-","-",AVERAGE(AB1844:AB1846))</f>
        <v>-</v>
      </c>
      <c r="AE1844" s="114">
        <v>442.209907036492</v>
      </c>
      <c r="AF1844" s="114">
        <v>210.676057613656</v>
      </c>
      <c r="AG1844" s="139">
        <v>1</v>
      </c>
    </row>
    <row r="1845" spans="1:33">
      <c r="A1845" s="88"/>
      <c r="B1845" s="74" t="s">
        <v>892</v>
      </c>
      <c r="C1845" s="89"/>
      <c r="D1845" s="15"/>
      <c r="E1845" s="15"/>
      <c r="F1845" s="15"/>
      <c r="G1845" s="15"/>
      <c r="H1845" s="15"/>
      <c r="I1845" s="15"/>
      <c r="J1845" s="98">
        <f t="normal">IF(AE1845="-","-",(AE1845/AG1844)*$AI$1)</f>
        <v>471.718743085671</v>
      </c>
      <c r="K1845" s="98">
        <f t="normal">MIN(J1844:J1846)</f>
        <v>436.367325971162</v>
      </c>
      <c r="L1845" s="74"/>
      <c r="M1845" s="98"/>
      <c r="N1845" s="98">
        <f t="normal">IF(AF1845="-","-",(AF1845/AG1844)*$AI$1)</f>
        <v>215.311150504881</v>
      </c>
      <c r="O1845" s="98">
        <f t="normal">MIN(N1844:N1846)</f>
        <v>209.104637994507</v>
      </c>
      <c r="P1845" s="74"/>
      <c r="Q1845" s="98"/>
      <c r="R1845" s="74"/>
      <c r="S1845" s="105" t="s">
        <v>34</v>
      </c>
      <c r="T1845" s="106"/>
      <c r="U1845" s="105"/>
      <c r="V1845" s="105" t="s">
        <v>34</v>
      </c>
      <c r="W1845" s="106"/>
      <c r="X1845" s="105"/>
      <c r="Y1845" s="105" t="s">
        <v>34</v>
      </c>
      <c r="Z1845" s="98" t="s">
        <v>34</v>
      </c>
      <c r="AA1845" s="125"/>
      <c r="AB1845" s="106" t="s">
        <v>34</v>
      </c>
      <c r="AC1845" s="126"/>
      <c r="AE1845" s="114">
        <v>436.776613968214</v>
      </c>
      <c r="AF1845" s="114">
        <v>199.362176393408</v>
      </c>
      <c r="AG1845" s="140"/>
    </row>
    <row r="1846" spans="1:33">
      <c r="A1846" s="90"/>
      <c r="B1846" s="74" t="s">
        <v>892</v>
      </c>
      <c r="C1846" s="91"/>
      <c r="D1846" s="18"/>
      <c r="E1846" s="18"/>
      <c r="F1846" s="18"/>
      <c r="G1846" s="18"/>
      <c r="H1846" s="18"/>
      <c r="I1846" s="18"/>
      <c r="J1846" s="98">
        <f t="normal">IF(AE1846="-","-",(AE1846/AG1844)*$AI$1)</f>
        <v>436.367325971162</v>
      </c>
      <c r="K1846" s="98"/>
      <c r="L1846" s="74"/>
      <c r="M1846" s="98"/>
      <c r="N1846" s="98">
        <f t="normal">IF(AF1846="-","-",(AF1846/AG1844)*$AI$1)</f>
        <v>209.104637994507</v>
      </c>
      <c r="O1846" s="98"/>
      <c r="P1846" s="74"/>
      <c r="Q1846" s="98"/>
      <c r="R1846" s="74"/>
      <c r="S1846" s="105" t="s">
        <v>34</v>
      </c>
      <c r="T1846" s="106"/>
      <c r="U1846" s="105"/>
      <c r="V1846" s="105" t="s">
        <v>34</v>
      </c>
      <c r="W1846" s="106"/>
      <c r="X1846" s="105"/>
      <c r="Y1846" s="105" t="s">
        <v>34</v>
      </c>
      <c r="Z1846" s="98" t="s">
        <v>34</v>
      </c>
      <c r="AA1846" s="127"/>
      <c r="AB1846" s="106" t="s">
        <v>34</v>
      </c>
      <c r="AC1846" s="128"/>
      <c r="AE1846" s="114">
        <v>404.043820343668</v>
      </c>
      <c r="AF1846" s="114">
        <v>193.615405550469</v>
      </c>
      <c r="AG1846" s="141"/>
    </row>
    <row r="1847" spans="1:33" ht="15" customHeight="1">
      <c r="A1847" s="85">
        <v>42079</v>
      </c>
      <c r="B1847" s="74" t="s">
        <v>894</v>
      </c>
      <c r="C1847" s="86" t="s">
        <v>265</v>
      </c>
      <c r="D1847" s="87" t="s">
        <v>100</v>
      </c>
      <c r="E1847" s="87" t="s">
        <v>80</v>
      </c>
      <c r="F1847" s="87" t="s">
        <v>80</v>
      </c>
      <c r="G1847" s="87" t="s">
        <v>145</v>
      </c>
      <c r="H1847" s="87" t="s">
        <v>34</v>
      </c>
      <c r="I1847" s="87" t="s">
        <v>895</v>
      </c>
      <c r="J1847" s="98">
        <f t="normal">IF(AE1847="-","-",(AE1847/AG1847)*$AI$1)</f>
        <v>410.895249398771</v>
      </c>
      <c r="K1847" s="98">
        <f t="normal">MAX(J1847:J1849)</f>
        <v>410.895249398771</v>
      </c>
      <c r="L1847" s="74">
        <f t="normal">IF(A1847=0,"",(K1847-K1848)/K1848)</f>
        <v>0.110584477933925</v>
      </c>
      <c r="M1847" s="98">
        <f t="normal">IF(J1847="-","-",AVERAGE(J1847:J1849))</f>
        <v>390.438166870108</v>
      </c>
      <c r="N1847" s="98">
        <f t="normal">IF(AF1847="-","-",(AF1847/AG1847)*$AI$1)</f>
        <v>193.663266864531</v>
      </c>
      <c r="O1847" s="98">
        <f t="normal">MAX(N1847:N1849)</f>
        <v>193.663266864531</v>
      </c>
      <c r="P1847" s="74">
        <f t="normal">IF(A1847=0,"",(O1847-O1848)/O1848)</f>
        <v>0.15694221023395</v>
      </c>
      <c r="Q1847" s="98">
        <f t="normal">IF(N1847="-","-",AVERAGE(N1847:N1849))</f>
        <v>180.527804749833</v>
      </c>
      <c r="R1847" s="74">
        <f t="normal">IF(Q1847="-","-",Q1847/M1847)</f>
        <v>0.462372329521493</v>
      </c>
      <c r="S1847" s="105">
        <v>3.31</v>
      </c>
      <c r="T1847" s="106">
        <f t="normal">AVERAGE(S1847:S1849)*10</f>
        <v>33.1</v>
      </c>
      <c r="U1847" s="105">
        <f t="normal">((LARGE(S1847:S1849,1))-(SMALL(S1847:S1849,1)))/(((LARGE(S1847:S1849,1))+(SMALL(S1847:S1849,1)))/2)*100</f>
        <v>0</v>
      </c>
      <c r="V1847" s="105">
        <v>92.95</v>
      </c>
      <c r="W1847" s="106">
        <f t="normal">AVERAGE(V1847:V1849)*10</f>
        <v>929.5</v>
      </c>
      <c r="X1847" s="105">
        <f t="normal">((LARGE(V1847:V1849,1))-(SMALL(V1847:V1849,1)))/(((LARGE(V1847:V1849,1))+(SMALL(V1847:V1849,1)))/2)*100</f>
        <v>0</v>
      </c>
      <c r="Y1847" s="105">
        <f t="normal">100-V1847</f>
        <v>7.05</v>
      </c>
      <c r="Z1847" s="98" t="s">
        <v>34</v>
      </c>
      <c r="AA1847" s="123" t="str">
        <f t="normal">IF(Z1847="-","-",AVERAGE(Z1847:Z1849))</f>
        <v>-</v>
      </c>
      <c r="AB1847" s="106" t="s">
        <v>34</v>
      </c>
      <c r="AC1847" s="124" t="str">
        <f t="shared" ref="AC1847" si="666">IF(AB1847="-","-",AVERAGE(AB1847:AB1849))</f>
        <v>-</v>
      </c>
      <c r="AE1847" s="114">
        <v>380.458564258121</v>
      </c>
      <c r="AF1847" s="114">
        <v>179.317839689381</v>
      </c>
      <c r="AG1847" s="139">
        <v>1</v>
      </c>
    </row>
    <row r="1848" spans="1:33">
      <c r="A1848" s="88"/>
      <c r="B1848" s="74" t="s">
        <v>894</v>
      </c>
      <c r="C1848" s="89"/>
      <c r="D1848" s="15"/>
      <c r="E1848" s="15"/>
      <c r="F1848" s="15"/>
      <c r="G1848" s="15"/>
      <c r="H1848" s="15"/>
      <c r="I1848" s="15"/>
      <c r="J1848" s="98" t="str">
        <f t="normal">IF(AE1848="-","-",(AE1848/AG1847)*$AI$1)</f>
        <v>-</v>
      </c>
      <c r="K1848" s="98">
        <f t="normal">MIN(J1847:J1849)</f>
        <v>369.981084341444</v>
      </c>
      <c r="L1848" s="74"/>
      <c r="M1848" s="98"/>
      <c r="N1848" s="98" t="str">
        <f t="normal">IF(AF1848="-","-",(AF1848/AG1847)*$AI$1)</f>
        <v>-</v>
      </c>
      <c r="O1848" s="98">
        <f t="normal">MIN(N1847:N1849)</f>
        <v>167.392342635135</v>
      </c>
      <c r="P1848" s="74"/>
      <c r="Q1848" s="98"/>
      <c r="R1848" s="74"/>
      <c r="S1848" s="105" t="s">
        <v>34</v>
      </c>
      <c r="T1848" s="106"/>
      <c r="U1848" s="105"/>
      <c r="V1848" s="105" t="s">
        <v>34</v>
      </c>
      <c r="W1848" s="106"/>
      <c r="X1848" s="105"/>
      <c r="Y1848" s="105" t="s">
        <v>34</v>
      </c>
      <c r="Z1848" s="98" t="s">
        <v>34</v>
      </c>
      <c r="AA1848" s="125"/>
      <c r="AB1848" s="106" t="s">
        <v>34</v>
      </c>
      <c r="AC1848" s="126"/>
      <c r="AE1848" s="114" t="s">
        <v>34</v>
      </c>
      <c r="AF1848" s="114" t="s">
        <v>34</v>
      </c>
      <c r="AG1848" s="140"/>
    </row>
    <row r="1849" spans="1:33">
      <c r="A1849" s="90"/>
      <c r="B1849" s="74" t="s">
        <v>894</v>
      </c>
      <c r="C1849" s="91"/>
      <c r="D1849" s="18"/>
      <c r="E1849" s="18"/>
      <c r="F1849" s="18"/>
      <c r="G1849" s="18"/>
      <c r="H1849" s="18"/>
      <c r="I1849" s="18"/>
      <c r="J1849" s="98">
        <f t="normal">IF(AE1849="-","-",(AE1849/AG1847)*$AI$1)</f>
        <v>369.981084341444</v>
      </c>
      <c r="K1849" s="98"/>
      <c r="L1849" s="74"/>
      <c r="M1849" s="98"/>
      <c r="N1849" s="98">
        <f t="normal">IF(AF1849="-","-",(AF1849/AG1847)*$AI$1)</f>
        <v>167.392342635135</v>
      </c>
      <c r="O1849" s="98"/>
      <c r="P1849" s="74"/>
      <c r="Q1849" s="98"/>
      <c r="R1849" s="74"/>
      <c r="S1849" s="105" t="s">
        <v>34</v>
      </c>
      <c r="T1849" s="106"/>
      <c r="U1849" s="105"/>
      <c r="V1849" s="105" t="s">
        <v>34</v>
      </c>
      <c r="W1849" s="106"/>
      <c r="X1849" s="105"/>
      <c r="Y1849" s="105" t="s">
        <v>34</v>
      </c>
      <c r="Z1849" s="98" t="s">
        <v>34</v>
      </c>
      <c r="AA1849" s="127"/>
      <c r="AB1849" s="106" t="s">
        <v>34</v>
      </c>
      <c r="AC1849" s="128"/>
      <c r="AE1849" s="114">
        <v>342.57507809393</v>
      </c>
      <c r="AF1849" s="114">
        <v>154.992909847347</v>
      </c>
      <c r="AG1849" s="141"/>
    </row>
    <row r="1850" spans="1:33" ht="15" customHeight="1">
      <c r="A1850" s="85">
        <v>42079</v>
      </c>
      <c r="B1850" s="74" t="s">
        <v>896</v>
      </c>
      <c r="C1850" s="86" t="s">
        <v>265</v>
      </c>
      <c r="D1850" s="87" t="s">
        <v>100</v>
      </c>
      <c r="E1850" s="87" t="s">
        <v>80</v>
      </c>
      <c r="F1850" s="87" t="s">
        <v>80</v>
      </c>
      <c r="G1850" s="87" t="s">
        <v>145</v>
      </c>
      <c r="H1850" s="87" t="s">
        <v>34</v>
      </c>
      <c r="I1850" s="87" t="s">
        <v>897</v>
      </c>
      <c r="J1850" s="98">
        <f t="normal">IF(AE1850="-","-",(AE1850/AG1850)*$AI$1)</f>
        <v>159.841230866431</v>
      </c>
      <c r="K1850" s="98">
        <f t="normal">MAX(J1850:J1852)</f>
        <v>207.617510930386</v>
      </c>
      <c r="L1850" s="74">
        <f t="normal">IF(A1850=0,"",(K1850-K1851)/K1851)</f>
        <v>0.298898349349415</v>
      </c>
      <c r="M1850" s="98">
        <v>178.370796676203</v>
      </c>
      <c r="N1850" s="98">
        <f t="normal">IF(AF1850="-","-",(AF1850/AG1850)*$AI$1)</f>
        <v>45.6110782693426</v>
      </c>
      <c r="O1850" s="98">
        <f t="normal">MAX(N1850:N1852)</f>
        <v>79.1757462892949</v>
      </c>
      <c r="P1850" s="74">
        <f t="normal">IF(A1850=0,"",(O1850-O1851)/O1851)</f>
        <v>0.829038048666078</v>
      </c>
      <c r="Q1850" s="98">
        <f t="normal">IF(N1850="-","-",AVERAGE(N1850:N1852))</f>
        <v>56.0250048021072</v>
      </c>
      <c r="R1850" s="74">
        <f t="normal">IF(Q1850="-","-",Q1850/M1850)</f>
        <v>0.31409292241829</v>
      </c>
      <c r="S1850" s="105">
        <v>12</v>
      </c>
      <c r="T1850" s="106">
        <f t="normal">AVERAGE(S1850:S1852)*10</f>
        <v>120</v>
      </c>
      <c r="U1850" s="105">
        <f t="normal">((LARGE(S1850:S1852,1))-(SMALL(S1850:S1852,1)))/(((LARGE(S1850:S1852,1))+(SMALL(S1850:S1852,1)))/2)*100</f>
        <v>0</v>
      </c>
      <c r="V1850" s="105">
        <v>92.31</v>
      </c>
      <c r="W1850" s="106">
        <f t="normal">AVERAGE(V1850:V1852)*10</f>
        <v>923.1</v>
      </c>
      <c r="X1850" s="105">
        <f t="normal">((LARGE(V1850:V1852,1))-(SMALL(V1850:V1852,1)))/(((LARGE(V1850:V1852,1))+(SMALL(V1850:V1852,1)))/2)*100</f>
        <v>0</v>
      </c>
      <c r="Y1850" s="105">
        <f t="normal">100-V1850</f>
        <v>7.69</v>
      </c>
      <c r="Z1850" s="98" t="s">
        <v>34</v>
      </c>
      <c r="AA1850" s="123" t="str">
        <f t="normal">IF(Z1850="-","-",AVERAGE(Z1850:Z1852))</f>
        <v>-</v>
      </c>
      <c r="AB1850" s="106" t="s">
        <v>34</v>
      </c>
      <c r="AC1850" s="124" t="str">
        <f t="shared" ref="AC1850" si="667">IF(AB1850="-","-",AVERAGE(AB1850:AB1852))</f>
        <v>-</v>
      </c>
      <c r="AE1850" s="114">
        <v>148.00113969114</v>
      </c>
      <c r="AF1850" s="114">
        <v>42.2324798790209</v>
      </c>
      <c r="AG1850" s="139">
        <v>1</v>
      </c>
    </row>
    <row r="1851" spans="1:33">
      <c r="A1851" s="88"/>
      <c r="B1851" s="74" t="s">
        <v>896</v>
      </c>
      <c r="C1851" s="89"/>
      <c r="D1851" s="15"/>
      <c r="E1851" s="15"/>
      <c r="F1851" s="15"/>
      <c r="G1851" s="15"/>
      <c r="H1851" s="15"/>
      <c r="I1851" s="15"/>
      <c r="J1851" s="98">
        <f t="normal">IF(AE1851="-","-",(AE1851/AG1850)*$AI$1)</f>
        <v>207.617510930386</v>
      </c>
      <c r="K1851" s="98">
        <f t="normal">MIN(J1850:J1852)</f>
        <v>159.841230866431</v>
      </c>
      <c r="L1851" s="74"/>
      <c r="M1851" s="98"/>
      <c r="N1851" s="98">
        <f t="normal">IF(AF1851="-","-",(AF1851/AG1850)*$AI$1)</f>
        <v>79.1757462892949</v>
      </c>
      <c r="O1851" s="98">
        <f t="normal">MIN(N1850:N1852)</f>
        <v>43.2881898476841</v>
      </c>
      <c r="P1851" s="74"/>
      <c r="Q1851" s="98"/>
      <c r="R1851" s="74"/>
      <c r="S1851" s="105" t="s">
        <v>34</v>
      </c>
      <c r="T1851" s="106"/>
      <c r="U1851" s="105"/>
      <c r="V1851" s="105" t="s">
        <v>34</v>
      </c>
      <c r="W1851" s="106"/>
      <c r="X1851" s="105"/>
      <c r="Y1851" s="105" t="s">
        <v>34</v>
      </c>
      <c r="Z1851" s="98" t="s">
        <v>34</v>
      </c>
      <c r="AA1851" s="125"/>
      <c r="AB1851" s="106" t="s">
        <v>34</v>
      </c>
      <c r="AC1851" s="126"/>
      <c r="AE1851" s="114">
        <v>192.238436046654</v>
      </c>
      <c r="AF1851" s="114">
        <v>73.3108761937916</v>
      </c>
      <c r="AG1851" s="140"/>
    </row>
    <row r="1852" spans="1:33">
      <c r="A1852" s="90"/>
      <c r="B1852" s="74" t="s">
        <v>896</v>
      </c>
      <c r="C1852" s="91"/>
      <c r="D1852" s="18"/>
      <c r="E1852" s="18"/>
      <c r="F1852" s="18"/>
      <c r="G1852" s="18"/>
      <c r="H1852" s="18"/>
      <c r="I1852" s="18"/>
      <c r="J1852" s="98">
        <f t="normal">IF(AE1852="-","-",(AE1852/AG1850)*$AI$1)</f>
        <v>167.653648231791</v>
      </c>
      <c r="K1852" s="98"/>
      <c r="L1852" s="74"/>
      <c r="M1852" s="98"/>
      <c r="N1852" s="98">
        <f t="normal">IF(AF1852="-","-",(AF1852/AG1850)*$AI$1)</f>
        <v>43.2881898476841</v>
      </c>
      <c r="O1852" s="98"/>
      <c r="P1852" s="74"/>
      <c r="Q1852" s="98"/>
      <c r="R1852" s="74"/>
      <c r="S1852" s="105" t="s">
        <v>34</v>
      </c>
      <c r="T1852" s="106"/>
      <c r="U1852" s="105"/>
      <c r="V1852" s="105" t="s">
        <v>34</v>
      </c>
      <c r="W1852" s="106"/>
      <c r="X1852" s="105"/>
      <c r="Y1852" s="105" t="s">
        <v>34</v>
      </c>
      <c r="Z1852" s="98" t="s">
        <v>34</v>
      </c>
      <c r="AA1852" s="127"/>
      <c r="AB1852" s="106" t="s">
        <v>34</v>
      </c>
      <c r="AC1852" s="128"/>
      <c r="AE1852" s="114">
        <v>155.234859473881</v>
      </c>
      <c r="AF1852" s="114">
        <v>40.0816572663742</v>
      </c>
      <c r="AG1852" s="141"/>
    </row>
    <row r="1853" spans="1:33" s="44" customFormat="1" ht="15" customHeight="1">
      <c r="A1853" s="60">
        <v>42121</v>
      </c>
      <c r="B1853" s="61" t="s">
        <v>901</v>
      </c>
      <c r="C1853" s="62" t="s">
        <v>29</v>
      </c>
      <c r="D1853" s="63" t="s">
        <v>30</v>
      </c>
      <c r="E1853" s="63" t="s">
        <v>31</v>
      </c>
      <c r="F1853" s="63" t="s">
        <v>32</v>
      </c>
      <c r="G1853" s="63" t="s">
        <v>33</v>
      </c>
      <c r="H1853" s="63" t="s">
        <v>34</v>
      </c>
      <c r="I1853" s="63" t="s">
        <v>902</v>
      </c>
      <c r="J1853" s="94">
        <f t="normal">IF(AE1853="-","-",(AE1853/AG1853)*$AI$1)</f>
        <v>60.6636</v>
      </c>
      <c r="K1853" s="94">
        <f t="normal">MAX(J1853:J1855)</f>
        <v>60.6636</v>
      </c>
      <c r="L1853" s="61">
        <f t="normal">IF(A1853=0,"",(K1853-K1854)/K1854)</f>
        <v>0.0434701839123166</v>
      </c>
      <c r="M1853" s="94">
        <f t="normal">IF(J1853="-","-",AVERAGE(J1853:J1855))</f>
        <v>59.2992</v>
      </c>
      <c r="N1853" s="94" t="str">
        <f t="normal">IF(AF1853="-","-",(AF1853/AG1853)*$AI$1)</f>
        <v>-</v>
      </c>
      <c r="O1853" s="94">
        <f t="normal">MAX(N1853:N1855)</f>
        <v>0</v>
      </c>
      <c r="P1853" s="61" t="e">
        <v>#DIV/0!</v>
      </c>
      <c r="Q1853" s="94" t="str">
        <f t="normal">IF(N1853="-","-",AVERAGE(N1853:N1855))</f>
        <v>-</v>
      </c>
      <c r="R1853" s="61" t="str">
        <f t="normal">IF(Q1853="-","-",Q1853/M1853)</f>
        <v>-</v>
      </c>
      <c r="S1853" s="101">
        <v>3.18</v>
      </c>
      <c r="T1853" s="102">
        <f t="normal">AVERAGE(S1853:S1855)*10</f>
        <v>31.8666666666667</v>
      </c>
      <c r="U1853" s="101">
        <f t="normal">((LARGE(S1853:S1855,1))-(SMALL(S1853:S1855,1)))/(((LARGE(S1853:S1855,1))+(SMALL(S1853:S1855,1)))/2)*100</f>
        <v>0.313971742543164</v>
      </c>
      <c r="V1853" s="101">
        <f t="shared" ref="V1853:V1867" si="668">100-Y1853</f>
        <v>66.69</v>
      </c>
      <c r="W1853" s="102">
        <f t="normal">AVERAGE(V1853:V1855)*10</f>
        <v>667.3</v>
      </c>
      <c r="X1853" s="101">
        <f t="normal">((LARGE(V1853:V1855,1))-(SMALL(V1853:V1855,1)))/(((LARGE(V1853:V1855,1))+(SMALL(V1853:V1855,1)))/2)*100</f>
        <v>0.149835181300561</v>
      </c>
      <c r="Y1853" s="101">
        <v>33.31</v>
      </c>
      <c r="Z1853" s="94" t="s">
        <v>34</v>
      </c>
      <c r="AA1853" s="111" t="str">
        <f t="normal">IF(Z1853="-","-",AVERAGE(Z1853:Z1855))</f>
        <v>-</v>
      </c>
      <c r="AB1853" s="102" t="s">
        <v>34</v>
      </c>
      <c r="AC1853" s="112" t="str">
        <f t="shared" ref="AC1853" si="669">IF(AB1853="-","-",AVERAGE(AB1853:AB1855))</f>
        <v>-</v>
      </c>
      <c r="AD1853" s="113"/>
      <c r="AE1853" s="94">
        <v>56.17</v>
      </c>
      <c r="AF1853" s="94" t="s">
        <v>34</v>
      </c>
      <c r="AG1853" s="134">
        <v>1</v>
      </c>
    </row>
    <row r="1854" spans="1:33" s="44" customFormat="1" customHeight="0">
      <c r="A1854" s="60"/>
      <c r="B1854" s="61" t="s">
        <v>901</v>
      </c>
      <c r="C1854" s="62"/>
      <c r="D1854" s="63"/>
      <c r="E1854" s="63"/>
      <c r="F1854" s="63"/>
      <c r="G1854" s="63"/>
      <c r="H1854" s="63"/>
      <c r="I1854" s="63"/>
      <c r="J1854" s="94">
        <f t="normal">IF(AE1854="-","-",(AE1854/AG1853)*$AI$1)</f>
        <v>58.1364</v>
      </c>
      <c r="K1854" s="94">
        <f t="normal">MIN(J1853:J1855)</f>
        <v>58.1364</v>
      </c>
      <c r="L1854" s="61"/>
      <c r="M1854" s="94"/>
      <c r="N1854" s="94" t="str">
        <f t="normal">IF(AF1854="-","-",(AF1854/AG1853)*$AI$1)</f>
        <v>-</v>
      </c>
      <c r="O1854" s="94">
        <f t="normal">MIN(N1853:N1855)</f>
        <v>0</v>
      </c>
      <c r="P1854" s="61"/>
      <c r="Q1854" s="94"/>
      <c r="R1854" s="61"/>
      <c r="S1854" s="101">
        <v>3.19</v>
      </c>
      <c r="T1854" s="102"/>
      <c r="U1854" s="101"/>
      <c r="V1854" s="101">
        <f t="shared" si="668"/>
        <v>66.79</v>
      </c>
      <c r="W1854" s="102"/>
      <c r="X1854" s="101"/>
      <c r="Y1854" s="101">
        <v>33.21</v>
      </c>
      <c r="Z1854" s="94" t="s">
        <v>34</v>
      </c>
      <c r="AA1854" s="111"/>
      <c r="AB1854" s="102" t="s">
        <v>34</v>
      </c>
      <c r="AC1854" s="112"/>
      <c r="AD1854" s="113"/>
      <c r="AE1854" s="94">
        <v>53.83</v>
      </c>
      <c r="AF1854" s="94" t="s">
        <v>34</v>
      </c>
      <c r="AG1854" s="134"/>
    </row>
    <row r="1855" spans="1:33" s="44" customFormat="1" customHeight="0">
      <c r="A1855" s="60"/>
      <c r="B1855" s="61" t="s">
        <v>901</v>
      </c>
      <c r="C1855" s="62"/>
      <c r="D1855" s="63"/>
      <c r="E1855" s="63"/>
      <c r="F1855" s="63"/>
      <c r="G1855" s="63"/>
      <c r="H1855" s="63"/>
      <c r="I1855" s="63"/>
      <c r="J1855" s="94">
        <f t="normal">IF(AE1855="-","-",(AE1855/AG1853)*$AI$1)</f>
        <v>59.0976</v>
      </c>
      <c r="K1855" s="94"/>
      <c r="L1855" s="61"/>
      <c r="M1855" s="94"/>
      <c r="N1855" s="94" t="str">
        <f t="normal">IF(AF1855="-","-",(AF1855/AG1853)*$AI$1)</f>
        <v>-</v>
      </c>
      <c r="O1855" s="94"/>
      <c r="P1855" s="61"/>
      <c r="Q1855" s="94"/>
      <c r="R1855" s="61"/>
      <c r="S1855" s="101">
        <v>3.19</v>
      </c>
      <c r="T1855" s="102"/>
      <c r="U1855" s="101"/>
      <c r="V1855" s="101">
        <f t="shared" si="668"/>
        <v>66.71</v>
      </c>
      <c r="W1855" s="102"/>
      <c r="X1855" s="101"/>
      <c r="Y1855" s="101">
        <v>33.29</v>
      </c>
      <c r="Z1855" s="94" t="s">
        <v>34</v>
      </c>
      <c r="AA1855" s="111"/>
      <c r="AB1855" s="102" t="s">
        <v>34</v>
      </c>
      <c r="AC1855" s="112"/>
      <c r="AD1855" s="113"/>
      <c r="AE1855" s="94">
        <v>54.72</v>
      </c>
      <c r="AF1855" s="94" t="s">
        <v>34</v>
      </c>
      <c r="AG1855" s="134"/>
    </row>
    <row r="1856" spans="1:33" s="44" customFormat="1" ht="15" customHeight="1">
      <c r="A1856" s="60">
        <v>42121</v>
      </c>
      <c r="B1856" s="61" t="s">
        <v>903</v>
      </c>
      <c r="C1856" s="62" t="s">
        <v>29</v>
      </c>
      <c r="D1856" s="63" t="s">
        <v>30</v>
      </c>
      <c r="E1856" s="63" t="s">
        <v>31</v>
      </c>
      <c r="F1856" s="63" t="s">
        <v>32</v>
      </c>
      <c r="G1856" s="63" t="s">
        <v>33</v>
      </c>
      <c r="H1856" s="63" t="s">
        <v>34</v>
      </c>
      <c r="I1856" s="63" t="s">
        <v>902</v>
      </c>
      <c r="J1856" s="94">
        <f t="normal">IF(AE1856="-","-",(AE1856/AG1856)*$AI$1)</f>
        <v>54.972</v>
      </c>
      <c r="K1856" s="94">
        <f t="normal">MAX(J1856:J1858)</f>
        <v>65.07</v>
      </c>
      <c r="L1856" s="61">
        <f t="normal">IF(A1856=0,"",(K1856-K1857)/K1857)</f>
        <v>0.183693516699411</v>
      </c>
      <c r="M1856" s="94">
        <f t="normal">IF(J1856="-","-",AVERAGE(J1856:J1858))</f>
        <v>60.822</v>
      </c>
      <c r="N1856" s="94" t="str">
        <f t="normal">IF(AF1856="-","-",(AF1856/AG1856)*$AI$1)</f>
        <v>-</v>
      </c>
      <c r="O1856" s="94">
        <f t="normal">MAX(N1856:N1858)</f>
        <v>0</v>
      </c>
      <c r="P1856" s="61" t="e">
        <v>#DIV/0!</v>
      </c>
      <c r="Q1856" s="94" t="str">
        <f t="normal">IF(N1856="-","-",AVERAGE(N1856:N1858))</f>
        <v>-</v>
      </c>
      <c r="R1856" s="61" t="str">
        <f t="normal">IF(Q1856="-","-",Q1856/M1856)</f>
        <v>-</v>
      </c>
      <c r="S1856" s="101">
        <v>3.18</v>
      </c>
      <c r="T1856" s="102">
        <f t="normal">AVERAGE(S1856:S1858)*10</f>
        <v>31.8666666666667</v>
      </c>
      <c r="U1856" s="101">
        <f t="normal">((LARGE(S1856:S1858,1))-(SMALL(S1856:S1858,1)))/(((LARGE(S1856:S1858,1))+(SMALL(S1856:S1858,1)))/2)*100</f>
        <v>0.313971742543164</v>
      </c>
      <c r="V1856" s="101">
        <f t="shared" si="668"/>
        <v>66.69</v>
      </c>
      <c r="W1856" s="102">
        <f t="normal">AVERAGE(V1856:V1858)*10</f>
        <v>667.3</v>
      </c>
      <c r="X1856" s="101">
        <f t="normal">((LARGE(V1856:V1858,1))-(SMALL(V1856:V1858,1)))/(((LARGE(V1856:V1858,1))+(SMALL(V1856:V1858,1)))/2)*100</f>
        <v>0.149835181300561</v>
      </c>
      <c r="Y1856" s="101">
        <v>33.31</v>
      </c>
      <c r="Z1856" s="94" t="s">
        <v>34</v>
      </c>
      <c r="AA1856" s="111" t="str">
        <f t="normal">IF(Z1856="-","-",AVERAGE(Z1856:Z1858))</f>
        <v>-</v>
      </c>
      <c r="AB1856" s="102" t="s">
        <v>34</v>
      </c>
      <c r="AC1856" s="112" t="str">
        <f t="shared" ref="AC1856" si="670">IF(AB1856="-","-",AVERAGE(AB1856:AB1858))</f>
        <v>-</v>
      </c>
      <c r="AD1856" s="113"/>
      <c r="AE1856" s="94">
        <v>50.9</v>
      </c>
      <c r="AF1856" s="94" t="s">
        <v>34</v>
      </c>
      <c r="AG1856" s="134">
        <v>1</v>
      </c>
    </row>
    <row r="1857" spans="1:33" s="44" customFormat="1" customHeight="0">
      <c r="A1857" s="60"/>
      <c r="B1857" s="61" t="s">
        <v>903</v>
      </c>
      <c r="C1857" s="62"/>
      <c r="D1857" s="63"/>
      <c r="E1857" s="63"/>
      <c r="F1857" s="63"/>
      <c r="G1857" s="63"/>
      <c r="H1857" s="63"/>
      <c r="I1857" s="63"/>
      <c r="J1857" s="94">
        <f t="normal">IF(AE1857="-","-",(AE1857/AG1856)*$AI$1)</f>
        <v>65.07</v>
      </c>
      <c r="K1857" s="94">
        <f t="normal">MIN(J1856:J1858)</f>
        <v>54.972</v>
      </c>
      <c r="L1857" s="61"/>
      <c r="M1857" s="94"/>
      <c r="N1857" s="94" t="str">
        <f t="normal">IF(AF1857="-","-",(AF1857/AG1856)*$AI$1)</f>
        <v>-</v>
      </c>
      <c r="O1857" s="94">
        <f t="normal">MIN(N1856:N1858)</f>
        <v>0</v>
      </c>
      <c r="P1857" s="61"/>
      <c r="Q1857" s="94"/>
      <c r="R1857" s="61"/>
      <c r="S1857" s="101">
        <v>3.19</v>
      </c>
      <c r="T1857" s="102"/>
      <c r="U1857" s="101"/>
      <c r="V1857" s="101">
        <f t="shared" si="668"/>
        <v>66.79</v>
      </c>
      <c r="W1857" s="102"/>
      <c r="X1857" s="101"/>
      <c r="Y1857" s="101">
        <v>33.21</v>
      </c>
      <c r="Z1857" s="94" t="s">
        <v>34</v>
      </c>
      <c r="AA1857" s="111"/>
      <c r="AB1857" s="102" t="s">
        <v>34</v>
      </c>
      <c r="AC1857" s="112"/>
      <c r="AD1857" s="113"/>
      <c r="AE1857" s="94">
        <v>60.25</v>
      </c>
      <c r="AF1857" s="94" t="s">
        <v>34</v>
      </c>
      <c r="AG1857" s="134"/>
    </row>
    <row r="1858" spans="1:33" s="44" customFormat="1" customHeight="0">
      <c r="A1858" s="60"/>
      <c r="B1858" s="61" t="s">
        <v>903</v>
      </c>
      <c r="C1858" s="62"/>
      <c r="D1858" s="63"/>
      <c r="E1858" s="63"/>
      <c r="F1858" s="63"/>
      <c r="G1858" s="63"/>
      <c r="H1858" s="63"/>
      <c r="I1858" s="63"/>
      <c r="J1858" s="94">
        <f t="normal">IF(AE1858="-","-",(AE1858/AG1856)*$AI$1)</f>
        <v>62.424</v>
      </c>
      <c r="K1858" s="94"/>
      <c r="L1858" s="61"/>
      <c r="M1858" s="94"/>
      <c r="N1858" s="94" t="str">
        <f t="normal">IF(AF1858="-","-",(AF1858/AG1856)*$AI$1)</f>
        <v>-</v>
      </c>
      <c r="O1858" s="94"/>
      <c r="P1858" s="61"/>
      <c r="Q1858" s="94"/>
      <c r="R1858" s="61"/>
      <c r="S1858" s="101">
        <v>3.19</v>
      </c>
      <c r="T1858" s="102"/>
      <c r="U1858" s="101"/>
      <c r="V1858" s="101">
        <f t="shared" si="668"/>
        <v>66.71</v>
      </c>
      <c r="W1858" s="102"/>
      <c r="X1858" s="101"/>
      <c r="Y1858" s="101">
        <v>33.29</v>
      </c>
      <c r="Z1858" s="94" t="s">
        <v>34</v>
      </c>
      <c r="AA1858" s="111"/>
      <c r="AB1858" s="102" t="s">
        <v>34</v>
      </c>
      <c r="AC1858" s="112"/>
      <c r="AD1858" s="113"/>
      <c r="AE1858" s="94">
        <v>57.8</v>
      </c>
      <c r="AF1858" s="94" t="s">
        <v>34</v>
      </c>
      <c r="AG1858" s="134"/>
    </row>
    <row r="1859" spans="1:33" s="44" customFormat="1" ht="15" customHeight="1">
      <c r="A1859" s="60">
        <v>42121</v>
      </c>
      <c r="B1859" s="61" t="s">
        <v>904</v>
      </c>
      <c r="C1859" s="62" t="s">
        <v>29</v>
      </c>
      <c r="D1859" s="63" t="s">
        <v>30</v>
      </c>
      <c r="E1859" s="63" t="s">
        <v>31</v>
      </c>
      <c r="F1859" s="63" t="s">
        <v>32</v>
      </c>
      <c r="G1859" s="63" t="s">
        <v>33</v>
      </c>
      <c r="H1859" s="63" t="s">
        <v>34</v>
      </c>
      <c r="I1859" s="63" t="s">
        <v>902</v>
      </c>
      <c r="J1859" s="94">
        <f t="normal">IF(AE1859="-","-",(AE1859/AG1859)*$AI$1)</f>
        <v>56.322</v>
      </c>
      <c r="K1859" s="94">
        <f t="normal">MAX(J1859:J1861)</f>
        <v>59.7024</v>
      </c>
      <c r="L1859" s="61">
        <f t="normal">IF(A1859=0,"",(K1859-K1860)/K1860)</f>
        <v>0.0600191754554171</v>
      </c>
      <c r="M1859" s="94">
        <f t="normal">IF(J1859="-","-",AVERAGE(J1859:J1861))</f>
        <v>58.0122</v>
      </c>
      <c r="N1859" s="94" t="str">
        <f t="normal">IF(AF1859="-","-",(AF1859/AG1859)*$AI$1)</f>
        <v>-</v>
      </c>
      <c r="O1859" s="94">
        <f t="normal">MAX(N1859:N1861)</f>
        <v>0</v>
      </c>
      <c r="P1859" s="61" t="e">
        <v>#DIV/0!</v>
      </c>
      <c r="Q1859" s="94" t="str">
        <f t="normal">IF(N1859="-","-",AVERAGE(N1859:N1861))</f>
        <v>-</v>
      </c>
      <c r="R1859" s="61" t="str">
        <f t="normal">IF(Q1859="-","-",Q1859/M1859)</f>
        <v>-</v>
      </c>
      <c r="S1859" s="101">
        <v>3.18</v>
      </c>
      <c r="T1859" s="102">
        <f t="normal">AVERAGE(S1859:S1861)*10</f>
        <v>31.8666666666667</v>
      </c>
      <c r="U1859" s="101">
        <f t="normal">((LARGE(S1859:S1861,1))-(SMALL(S1859:S1861,1)))/(((LARGE(S1859:S1861,1))+(SMALL(S1859:S1861,1)))/2)*100</f>
        <v>0.313971742543164</v>
      </c>
      <c r="V1859" s="101">
        <f t="shared" si="668"/>
        <v>66.69</v>
      </c>
      <c r="W1859" s="102">
        <f t="normal">AVERAGE(V1859:V1861)*10</f>
        <v>667.3</v>
      </c>
      <c r="X1859" s="101">
        <f t="normal">((LARGE(V1859:V1861,1))-(SMALL(V1859:V1861,1)))/(((LARGE(V1859:V1861,1))+(SMALL(V1859:V1861,1)))/2)*100</f>
        <v>0.149835181300561</v>
      </c>
      <c r="Y1859" s="101">
        <v>33.31</v>
      </c>
      <c r="Z1859" s="94" t="s">
        <v>34</v>
      </c>
      <c r="AA1859" s="111" t="str">
        <f t="normal">IF(Z1859="-","-",AVERAGE(Z1859:Z1861))</f>
        <v>-</v>
      </c>
      <c r="AB1859" s="102" t="s">
        <v>34</v>
      </c>
      <c r="AC1859" s="112" t="str">
        <f t="shared" ref="AC1859" si="671">IF(AB1859="-","-",AVERAGE(AB1859:AB1861))</f>
        <v>-</v>
      </c>
      <c r="AD1859" s="113"/>
      <c r="AE1859" s="94">
        <v>52.15</v>
      </c>
      <c r="AF1859" s="94" t="s">
        <v>34</v>
      </c>
      <c r="AG1859" s="134">
        <v>1</v>
      </c>
    </row>
    <row r="1860" spans="1:33" s="44" customFormat="1" customHeight="0">
      <c r="A1860" s="60"/>
      <c r="B1860" s="61" t="s">
        <v>904</v>
      </c>
      <c r="C1860" s="62"/>
      <c r="D1860" s="63"/>
      <c r="E1860" s="63"/>
      <c r="F1860" s="63"/>
      <c r="G1860" s="63"/>
      <c r="H1860" s="63"/>
      <c r="I1860" s="63"/>
      <c r="J1860" s="94">
        <f t="normal">IF(AE1860="-","-",(AE1860/AG1859)*$AI$1)</f>
        <v>59.7024</v>
      </c>
      <c r="K1860" s="94">
        <f t="normal">MIN(J1859:J1861)</f>
        <v>56.322</v>
      </c>
      <c r="L1860" s="61"/>
      <c r="M1860" s="94"/>
      <c r="N1860" s="94" t="str">
        <f t="normal">IF(AF1860="-","-",(AF1860/AG1859)*$AI$1)</f>
        <v>-</v>
      </c>
      <c r="O1860" s="94">
        <f t="normal">MIN(N1859:N1861)</f>
        <v>0</v>
      </c>
      <c r="P1860" s="61"/>
      <c r="Q1860" s="94"/>
      <c r="R1860" s="61"/>
      <c r="S1860" s="101">
        <v>3.19</v>
      </c>
      <c r="T1860" s="102"/>
      <c r="U1860" s="101"/>
      <c r="V1860" s="101">
        <f t="shared" si="668"/>
        <v>66.79</v>
      </c>
      <c r="W1860" s="102"/>
      <c r="X1860" s="101"/>
      <c r="Y1860" s="101">
        <v>33.21</v>
      </c>
      <c r="Z1860" s="94" t="s">
        <v>34</v>
      </c>
      <c r="AA1860" s="111"/>
      <c r="AB1860" s="102" t="s">
        <v>34</v>
      </c>
      <c r="AC1860" s="112"/>
      <c r="AD1860" s="113"/>
      <c r="AE1860" s="94">
        <v>55.28</v>
      </c>
      <c r="AF1860" s="94" t="s">
        <v>34</v>
      </c>
      <c r="AG1860" s="134"/>
    </row>
    <row r="1861" spans="1:33" s="44" customFormat="1" customHeight="0">
      <c r="A1861" s="60"/>
      <c r="B1861" s="61" t="s">
        <v>904</v>
      </c>
      <c r="C1861" s="62"/>
      <c r="D1861" s="63"/>
      <c r="E1861" s="63"/>
      <c r="F1861" s="63"/>
      <c r="G1861" s="63"/>
      <c r="H1861" s="63"/>
      <c r="I1861" s="63"/>
      <c r="J1861" s="94" t="str">
        <f t="normal">IF(AE1861="-","-",(AE1861/AG1859)*$AI$1)</f>
        <v>-</v>
      </c>
      <c r="K1861" s="94"/>
      <c r="L1861" s="61"/>
      <c r="M1861" s="94"/>
      <c r="N1861" s="94" t="str">
        <f t="normal">IF(AF1861="-","-",(AF1861/AG1859)*$AI$1)</f>
        <v>-</v>
      </c>
      <c r="O1861" s="94"/>
      <c r="P1861" s="61"/>
      <c r="Q1861" s="94"/>
      <c r="R1861" s="61"/>
      <c r="S1861" s="101">
        <v>3.19</v>
      </c>
      <c r="T1861" s="102"/>
      <c r="U1861" s="101"/>
      <c r="V1861" s="101">
        <f t="shared" si="668"/>
        <v>66.71</v>
      </c>
      <c r="W1861" s="102"/>
      <c r="X1861" s="101"/>
      <c r="Y1861" s="101">
        <v>33.29</v>
      </c>
      <c r="Z1861" s="94" t="s">
        <v>34</v>
      </c>
      <c r="AA1861" s="111"/>
      <c r="AB1861" s="102" t="s">
        <v>34</v>
      </c>
      <c r="AC1861" s="112"/>
      <c r="AD1861" s="113"/>
      <c r="AE1861" s="94" t="s">
        <v>34</v>
      </c>
      <c r="AF1861" s="94" t="s">
        <v>34</v>
      </c>
      <c r="AG1861" s="134"/>
    </row>
    <row r="1862" spans="1:33" s="44" customFormat="1" ht="15" customHeight="1">
      <c r="A1862" s="60">
        <v>42121</v>
      </c>
      <c r="B1862" s="61" t="s">
        <v>905</v>
      </c>
      <c r="C1862" s="62" t="s">
        <v>29</v>
      </c>
      <c r="D1862" s="63" t="s">
        <v>30</v>
      </c>
      <c r="E1862" s="63" t="s">
        <v>31</v>
      </c>
      <c r="F1862" s="63" t="s">
        <v>32</v>
      </c>
      <c r="G1862" s="63" t="s">
        <v>33</v>
      </c>
      <c r="H1862" s="63" t="s">
        <v>34</v>
      </c>
      <c r="I1862" s="63" t="s">
        <v>902</v>
      </c>
      <c r="J1862" s="94">
        <f t="normal">IF(AE1862="-","-",(AE1862/AG1862)*$AI$1)</f>
        <v>67.4568</v>
      </c>
      <c r="K1862" s="94">
        <f t="normal">MAX(J1862:J1864)</f>
        <v>67.4568</v>
      </c>
      <c r="L1862" s="61">
        <f t="normal">IF(A1862=0,"",(K1862-K1863)/K1863)</f>
        <v>0.128659197687025</v>
      </c>
      <c r="M1862" s="94">
        <f t="normal">IF(J1862="-","-",AVERAGE(J1862:J1864))</f>
        <v>64.2168</v>
      </c>
      <c r="N1862" s="94" t="str">
        <f t="normal">IF(AF1862="-","-",(AF1862/AG1862)*$AI$1)</f>
        <v>-</v>
      </c>
      <c r="O1862" s="94">
        <f t="normal">MAX(N1862:N1864)</f>
        <v>0</v>
      </c>
      <c r="P1862" s="61" t="e">
        <v>#DIV/0!</v>
      </c>
      <c r="Q1862" s="94" t="str">
        <f t="normal">IF(N1862="-","-",AVERAGE(N1862:N1864))</f>
        <v>-</v>
      </c>
      <c r="R1862" s="61" t="str">
        <f t="normal">IF(Q1862="-","-",Q1862/M1862)</f>
        <v>-</v>
      </c>
      <c r="S1862" s="101">
        <v>3.18</v>
      </c>
      <c r="T1862" s="102">
        <f t="normal">AVERAGE(S1862:S1864)*10</f>
        <v>31.8666666666667</v>
      </c>
      <c r="U1862" s="101">
        <f t="normal">((LARGE(S1862:S1864,1))-(SMALL(S1862:S1864,1)))/(((LARGE(S1862:S1864,1))+(SMALL(S1862:S1864,1)))/2)*100</f>
        <v>0.313971742543164</v>
      </c>
      <c r="V1862" s="101">
        <f t="shared" si="668"/>
        <v>66.69</v>
      </c>
      <c r="W1862" s="102">
        <f t="normal">AVERAGE(V1862:V1864)*10</f>
        <v>667.3</v>
      </c>
      <c r="X1862" s="101">
        <v>0.149835181300561</v>
      </c>
      <c r="Y1862" s="101">
        <v>33.31</v>
      </c>
      <c r="Z1862" s="94" t="s">
        <v>34</v>
      </c>
      <c r="AA1862" s="111" t="str">
        <f t="normal">IF(Z1862="-","-",AVERAGE(Z1862:Z1864))</f>
        <v>-</v>
      </c>
      <c r="AB1862" s="102" t="s">
        <v>34</v>
      </c>
      <c r="AC1862" s="112" t="str">
        <f t="shared" ref="AC1862" si="672">IF(AB1862="-","-",AVERAGE(AB1862:AB1864))</f>
        <v>-</v>
      </c>
      <c r="AD1862" s="113"/>
      <c r="AE1862" s="94">
        <v>62.46</v>
      </c>
      <c r="AF1862" s="94" t="s">
        <v>34</v>
      </c>
      <c r="AG1862" s="134">
        <v>1</v>
      </c>
    </row>
    <row r="1863" spans="1:33" s="44" customFormat="1" customHeight="0">
      <c r="A1863" s="60"/>
      <c r="B1863" s="61" t="s">
        <v>905</v>
      </c>
      <c r="C1863" s="62"/>
      <c r="D1863" s="63"/>
      <c r="E1863" s="63"/>
      <c r="F1863" s="63"/>
      <c r="G1863" s="63"/>
      <c r="H1863" s="63"/>
      <c r="I1863" s="63"/>
      <c r="J1863" s="94">
        <f t="normal">IF(AE1863="-","-",(AE1863/AG1862)*$AI$1)</f>
        <v>65.4264</v>
      </c>
      <c r="K1863" s="94">
        <f t="normal">MIN(J1862:J1864)</f>
        <v>59.7672</v>
      </c>
      <c r="L1863" s="61"/>
      <c r="M1863" s="94"/>
      <c r="N1863" s="94" t="str">
        <f t="normal">IF(AF1863="-","-",(AF1863/AG1862)*$AI$1)</f>
        <v>-</v>
      </c>
      <c r="O1863" s="94">
        <f t="normal">MIN(N1862:N1864)</f>
        <v>0</v>
      </c>
      <c r="P1863" s="61"/>
      <c r="Q1863" s="94"/>
      <c r="R1863" s="61"/>
      <c r="S1863" s="101">
        <v>3.19</v>
      </c>
      <c r="T1863" s="102"/>
      <c r="U1863" s="101"/>
      <c r="V1863" s="101">
        <f t="shared" si="668"/>
        <v>66.79</v>
      </c>
      <c r="W1863" s="102"/>
      <c r="X1863" s="101"/>
      <c r="Y1863" s="101">
        <v>33.21</v>
      </c>
      <c r="Z1863" s="94" t="s">
        <v>34</v>
      </c>
      <c r="AA1863" s="111"/>
      <c r="AB1863" s="102" t="s">
        <v>34</v>
      </c>
      <c r="AC1863" s="112"/>
      <c r="AD1863" s="113"/>
      <c r="AE1863" s="94">
        <v>60.58</v>
      </c>
      <c r="AF1863" s="94" t="s">
        <v>34</v>
      </c>
      <c r="AG1863" s="134"/>
    </row>
    <row r="1864" spans="1:33" s="44" customFormat="1" customHeight="0">
      <c r="A1864" s="60"/>
      <c r="B1864" s="61" t="s">
        <v>905</v>
      </c>
      <c r="C1864" s="62"/>
      <c r="D1864" s="63"/>
      <c r="E1864" s="63"/>
      <c r="F1864" s="63"/>
      <c r="G1864" s="63"/>
      <c r="H1864" s="63"/>
      <c r="I1864" s="63"/>
      <c r="J1864" s="94">
        <f t="normal">IF(AE1864="-","-",(AE1864/AG1862)*$AI$1)</f>
        <v>59.7672</v>
      </c>
      <c r="K1864" s="94"/>
      <c r="L1864" s="61"/>
      <c r="M1864" s="94"/>
      <c r="N1864" s="94" t="str">
        <f t="normal">IF(AF1864="-","-",(AF1864/AG1862)*$AI$1)</f>
        <v>-</v>
      </c>
      <c r="O1864" s="94"/>
      <c r="P1864" s="61"/>
      <c r="Q1864" s="94"/>
      <c r="R1864" s="61"/>
      <c r="S1864" s="101">
        <v>3.19</v>
      </c>
      <c r="T1864" s="102"/>
      <c r="U1864" s="101"/>
      <c r="V1864" s="101">
        <f t="shared" si="668"/>
        <v>66.71</v>
      </c>
      <c r="W1864" s="102"/>
      <c r="X1864" s="101"/>
      <c r="Y1864" s="101">
        <v>33.29</v>
      </c>
      <c r="Z1864" s="94" t="s">
        <v>34</v>
      </c>
      <c r="AA1864" s="111"/>
      <c r="AB1864" s="102" t="s">
        <v>34</v>
      </c>
      <c r="AC1864" s="112"/>
      <c r="AD1864" s="113"/>
      <c r="AE1864" s="94">
        <v>55.34</v>
      </c>
      <c r="AF1864" s="94" t="s">
        <v>34</v>
      </c>
      <c r="AG1864" s="134"/>
    </row>
    <row r="1865" spans="1:33" s="44" customFormat="1" ht="15" customHeight="1">
      <c r="A1865" s="60">
        <v>42121</v>
      </c>
      <c r="B1865" s="61" t="s">
        <v>906</v>
      </c>
      <c r="C1865" s="62" t="s">
        <v>29</v>
      </c>
      <c r="D1865" s="63" t="s">
        <v>30</v>
      </c>
      <c r="E1865" s="63" t="s">
        <v>31</v>
      </c>
      <c r="F1865" s="63" t="s">
        <v>32</v>
      </c>
      <c r="G1865" s="63" t="s">
        <v>33</v>
      </c>
      <c r="H1865" s="63" t="s">
        <v>34</v>
      </c>
      <c r="I1865" s="63" t="s">
        <v>34</v>
      </c>
      <c r="J1865" s="94">
        <f t="normal">IF(AE1865="-","-",(AE1865/AG1865)*$AI$1)</f>
        <v>61.1496</v>
      </c>
      <c r="K1865" s="94">
        <f t="normal">MAX(J1865:J1867)</f>
        <v>61.1496</v>
      </c>
      <c r="L1865" s="61">
        <f t="normal">IF(A1865=0,"",(K1865-K1866)/K1866)</f>
        <v>0.119193516505238</v>
      </c>
      <c r="M1865" s="94">
        <f t="normal">IF(J1865="-","-",AVERAGE(J1865:J1867))</f>
        <v>57.7044</v>
      </c>
      <c r="N1865" s="94" t="str">
        <f t="normal">IF(AF1865="-","-",(AF1865/AG1865)*$AI$1)</f>
        <v>-</v>
      </c>
      <c r="O1865" s="94">
        <f t="normal">MAX(N1865:N1867)</f>
        <v>0</v>
      </c>
      <c r="P1865" s="61" t="e">
        <v>#DIV/0!</v>
      </c>
      <c r="Q1865" s="94" t="str">
        <f t="normal">IF(N1865="-","-",AVERAGE(N1865:N1867))</f>
        <v>-</v>
      </c>
      <c r="R1865" s="61" t="str">
        <f t="normal">IF(Q1865="-","-",Q1865/M1865)</f>
        <v>-</v>
      </c>
      <c r="S1865" s="101">
        <v>3.18</v>
      </c>
      <c r="T1865" s="102">
        <f t="normal">AVERAGE(S1865:S1867)*10</f>
        <v>31.8666666666667</v>
      </c>
      <c r="U1865" s="101">
        <v>0.313971742543164</v>
      </c>
      <c r="V1865" s="101">
        <f t="shared" si="668"/>
        <v>66.69</v>
      </c>
      <c r="W1865" s="102">
        <f t="normal">AVERAGE(V1865:V1867)*10</f>
        <v>667.3</v>
      </c>
      <c r="X1865" s="101">
        <f t="normal">((LARGE(V1865:V1867,1))-(SMALL(V1865:V1867,1)))/(((LARGE(V1865:V1867,1))+(SMALL(V1865:V1867,1)))/2)*100</f>
        <v>0.149835181300561</v>
      </c>
      <c r="Y1865" s="101">
        <v>33.31</v>
      </c>
      <c r="Z1865" s="94" t="s">
        <v>34</v>
      </c>
      <c r="AA1865" s="111" t="str">
        <f t="normal">IF(Z1865="-","-",AVERAGE(Z1865:Z1867))</f>
        <v>-</v>
      </c>
      <c r="AB1865" s="102" t="s">
        <v>34</v>
      </c>
      <c r="AC1865" s="112" t="str">
        <f t="shared" ref="AC1865" si="673">IF(AB1865="-","-",AVERAGE(AB1865:AB1867))</f>
        <v>-</v>
      </c>
      <c r="AD1865" s="113"/>
      <c r="AE1865" s="94">
        <v>56.62</v>
      </c>
      <c r="AF1865" s="94" t="s">
        <v>34</v>
      </c>
      <c r="AG1865" s="134">
        <v>1</v>
      </c>
    </row>
    <row r="1866" spans="1:33" s="44" customFormat="1" customHeight="0">
      <c r="A1866" s="60"/>
      <c r="B1866" s="61" t="s">
        <v>906</v>
      </c>
      <c r="C1866" s="62"/>
      <c r="D1866" s="63"/>
      <c r="E1866" s="63"/>
      <c r="F1866" s="63"/>
      <c r="G1866" s="63"/>
      <c r="H1866" s="63"/>
      <c r="I1866" s="63"/>
      <c r="J1866" s="94">
        <f t="normal">IF(AE1866="-","-",(AE1866/AG1865)*$AI$1)</f>
        <v>57.3264</v>
      </c>
      <c r="K1866" s="94">
        <f t="normal">MIN(J1865:J1867)</f>
        <v>54.6372</v>
      </c>
      <c r="L1866" s="61"/>
      <c r="M1866" s="94"/>
      <c r="N1866" s="94" t="str">
        <f t="normal">IF(AF1866="-","-",(AF1866/AG1865)*$AI$1)</f>
        <v>-</v>
      </c>
      <c r="O1866" s="94">
        <f t="normal">MIN(N1865:N1867)</f>
        <v>0</v>
      </c>
      <c r="P1866" s="61"/>
      <c r="Q1866" s="94"/>
      <c r="R1866" s="61"/>
      <c r="S1866" s="101">
        <v>3.19</v>
      </c>
      <c r="T1866" s="102"/>
      <c r="U1866" s="101"/>
      <c r="V1866" s="101">
        <f t="shared" si="668"/>
        <v>66.79</v>
      </c>
      <c r="W1866" s="102"/>
      <c r="X1866" s="101"/>
      <c r="Y1866" s="101">
        <v>33.21</v>
      </c>
      <c r="Z1866" s="94" t="s">
        <v>34</v>
      </c>
      <c r="AA1866" s="111"/>
      <c r="AB1866" s="102" t="s">
        <v>34</v>
      </c>
      <c r="AC1866" s="112"/>
      <c r="AD1866" s="113"/>
      <c r="AE1866" s="94">
        <v>53.08</v>
      </c>
      <c r="AF1866" s="94" t="s">
        <v>34</v>
      </c>
      <c r="AG1866" s="134"/>
    </row>
    <row r="1867" spans="1:33" s="44" customFormat="1" customHeight="0">
      <c r="A1867" s="60"/>
      <c r="B1867" s="61" t="s">
        <v>906</v>
      </c>
      <c r="C1867" s="62"/>
      <c r="D1867" s="63"/>
      <c r="E1867" s="63"/>
      <c r="F1867" s="63"/>
      <c r="G1867" s="63"/>
      <c r="H1867" s="63"/>
      <c r="I1867" s="63"/>
      <c r="J1867" s="94">
        <f t="normal">IF(AE1867="-","-",(AE1867/AG1865)*$AI$1)</f>
        <v>54.6372</v>
      </c>
      <c r="K1867" s="94"/>
      <c r="L1867" s="61"/>
      <c r="M1867" s="94"/>
      <c r="N1867" s="94" t="str">
        <f t="normal">IF(AF1867="-","-",(AF1867/AG1865)*$AI$1)</f>
        <v>-</v>
      </c>
      <c r="O1867" s="94"/>
      <c r="P1867" s="61"/>
      <c r="Q1867" s="94"/>
      <c r="R1867" s="61"/>
      <c r="S1867" s="101">
        <v>3.19</v>
      </c>
      <c r="T1867" s="102"/>
      <c r="U1867" s="101"/>
      <c r="V1867" s="101">
        <f t="shared" si="668"/>
        <v>66.71</v>
      </c>
      <c r="W1867" s="102"/>
      <c r="X1867" s="101"/>
      <c r="Y1867" s="101">
        <v>33.29</v>
      </c>
      <c r="Z1867" s="94" t="s">
        <v>34</v>
      </c>
      <c r="AA1867" s="111"/>
      <c r="AB1867" s="102" t="s">
        <v>34</v>
      </c>
      <c r="AC1867" s="112"/>
      <c r="AD1867" s="113"/>
      <c r="AE1867" s="94">
        <v>50.59</v>
      </c>
      <c r="AF1867" s="94" t="s">
        <v>34</v>
      </c>
      <c r="AG1867" s="134"/>
    </row>
    <row r="1868" spans="1:33" s="44" customFormat="1" ht="15" customHeight="1">
      <c r="A1868" s="60">
        <v>42121</v>
      </c>
      <c r="B1868" s="61" t="s">
        <v>907</v>
      </c>
      <c r="C1868" s="62" t="s">
        <v>29</v>
      </c>
      <c r="D1868" s="63" t="s">
        <v>30</v>
      </c>
      <c r="E1868" s="63" t="s">
        <v>31</v>
      </c>
      <c r="F1868" s="63" t="s">
        <v>37</v>
      </c>
      <c r="G1868" s="63" t="s">
        <v>140</v>
      </c>
      <c r="H1868" s="63" t="s">
        <v>34</v>
      </c>
      <c r="I1868" s="63" t="s">
        <v>902</v>
      </c>
      <c r="J1868" s="94">
        <f t="normal">IF(AE1868="-","-",(AE1868/AG1868)*$AI$1)</f>
        <v>617.764402866132</v>
      </c>
      <c r="K1868" s="94">
        <f t="normal">MAX(J1868:J1870)</f>
        <v>655.847601005144</v>
      </c>
      <c r="L1868" s="61">
        <f t="normal">IF(A1868=0,"",(K1868-K1869)/K1869)</f>
        <v>0.0616467992689833</v>
      </c>
      <c r="M1868" s="94">
        <f t="normal">IF(J1868="-","-",AVERAGE(J1868:J1870))</f>
        <v>638.35996724619</v>
      </c>
      <c r="N1868" s="94">
        <f t="normal">IF(AF1868="-","-",(AF1868/AG1868)*$AI$1)</f>
        <v>387.907355603094</v>
      </c>
      <c r="O1868" s="94">
        <f t="normal">MAX(N1868:N1870)</f>
        <v>417.932753214533</v>
      </c>
      <c r="P1868" s="61">
        <f t="normal">IF(A1868=0,"",(O1868-O1869)/O1869)</f>
        <v>0.0774035273570867</v>
      </c>
      <c r="Q1868" s="94">
        <f t="normal">IF(N1868="-","-",AVERAGE(N1868:N1870))</f>
        <v>403.900572167585</v>
      </c>
      <c r="R1868" s="61">
        <f t="normal">IF(Q1868="-","-",Q1868/M1868)</f>
        <v>0.63271601117151</v>
      </c>
      <c r="S1868" s="101">
        <v>99.91</v>
      </c>
      <c r="T1868" s="102">
        <f t="normal">AVERAGE(S1868:S1870)*10</f>
        <v>999.1</v>
      </c>
      <c r="U1868" s="101">
        <f t="normal">((LARGE(S1868:S1870,1))-(SMALL(S1868:S1870,1)))/(((LARGE(S1868:S1870,1))+(SMALL(S1868:S1870,1)))/2)*100</f>
        <v>0</v>
      </c>
      <c r="V1868" s="101">
        <v>99.9</v>
      </c>
      <c r="W1868" s="102">
        <f t="normal">AVERAGE(V1868:V1870)*10</f>
        <v>999</v>
      </c>
      <c r="X1868" s="101">
        <f t="normal">((LARGE(V1868:V1870,1))-(SMALL(V1868:V1870,1)))/(((LARGE(V1868:V1870,1))+(SMALL(V1868:V1870,1)))/2)*100</f>
        <v>0</v>
      </c>
      <c r="Y1868" s="101">
        <v>0.01</v>
      </c>
      <c r="Z1868" s="94" t="s">
        <v>34</v>
      </c>
      <c r="AA1868" s="111" t="str">
        <f t="normal">IF(Z1868="-","-",AVERAGE(Z1868:Z1870))</f>
        <v>-</v>
      </c>
      <c r="AB1868" s="102" t="s">
        <v>34</v>
      </c>
      <c r="AC1868" s="112" t="str">
        <f t="shared" ref="AC1868" si="674">IF(AB1868="-","-",AVERAGE(AB1868:AB1870))</f>
        <v>-</v>
      </c>
      <c r="AD1868" s="113"/>
      <c r="AE1868" s="94">
        <v>572.0040767279</v>
      </c>
      <c r="AF1868" s="94">
        <v>359.173477410272</v>
      </c>
      <c r="AG1868" s="134">
        <v>1</v>
      </c>
    </row>
    <row r="1869" spans="1:33" s="44" customFormat="1" customHeight="0">
      <c r="A1869" s="60"/>
      <c r="B1869" s="61" t="s">
        <v>908</v>
      </c>
      <c r="C1869" s="62"/>
      <c r="D1869" s="63"/>
      <c r="E1869" s="63"/>
      <c r="F1869" s="63"/>
      <c r="G1869" s="63"/>
      <c r="H1869" s="63"/>
      <c r="I1869" s="63"/>
      <c r="J1869" s="94">
        <f t="normal">IF(AE1869="-","-",(AE1869/AG1868)*$AI$1)</f>
        <v>655.847601005144</v>
      </c>
      <c r="K1869" s="94">
        <f t="normal">MIN(J1868:J1870)</f>
        <v>617.764402866132</v>
      </c>
      <c r="L1869" s="61"/>
      <c r="M1869" s="94"/>
      <c r="N1869" s="94">
        <f t="normal">IF(AF1869="-","-",(AF1869/AG1868)*$AI$1)</f>
        <v>417.932753214533</v>
      </c>
      <c r="O1869" s="94">
        <f t="normal">MIN(N1868:N1870)</f>
        <v>387.907355603094</v>
      </c>
      <c r="P1869" s="61"/>
      <c r="Q1869" s="94"/>
      <c r="R1869" s="61"/>
      <c r="S1869" s="101">
        <v>99.91</v>
      </c>
      <c r="T1869" s="102"/>
      <c r="U1869" s="101"/>
      <c r="V1869" s="101">
        <v>99.9</v>
      </c>
      <c r="W1869" s="102"/>
      <c r="X1869" s="101"/>
      <c r="Y1869" s="101">
        <v>0.01</v>
      </c>
      <c r="Z1869" s="94" t="s">
        <v>34</v>
      </c>
      <c r="AA1869" s="111"/>
      <c r="AB1869" s="102" t="s">
        <v>34</v>
      </c>
      <c r="AC1869" s="112"/>
      <c r="AD1869" s="113"/>
      <c r="AE1869" s="94">
        <v>607.266297226985</v>
      </c>
      <c r="AF1869" s="94">
        <v>386.974771494938</v>
      </c>
      <c r="AG1869" s="134"/>
    </row>
    <row r="1870" spans="1:33" s="44" customFormat="1" customHeight="0">
      <c r="A1870" s="60"/>
      <c r="B1870" s="61" t="s">
        <v>909</v>
      </c>
      <c r="C1870" s="62"/>
      <c r="D1870" s="63"/>
      <c r="E1870" s="63"/>
      <c r="F1870" s="63"/>
      <c r="G1870" s="63"/>
      <c r="H1870" s="63"/>
      <c r="I1870" s="63"/>
      <c r="J1870" s="94">
        <f t="normal">IF(AE1870="-","-",(AE1870/AG1868)*$AI$1)</f>
        <v>641.467897867294</v>
      </c>
      <c r="K1870" s="94"/>
      <c r="L1870" s="61"/>
      <c r="M1870" s="94"/>
      <c r="N1870" s="94">
        <f t="normal">IF(AF1870="-","-",(AF1870/AG1868)*$AI$1)</f>
        <v>405.861607685128</v>
      </c>
      <c r="O1870" s="94"/>
      <c r="P1870" s="61"/>
      <c r="Q1870" s="94"/>
      <c r="R1870" s="61"/>
      <c r="S1870" s="101">
        <v>99.91</v>
      </c>
      <c r="T1870" s="102"/>
      <c r="U1870" s="101"/>
      <c r="V1870" s="101">
        <v>99.9</v>
      </c>
      <c r="W1870" s="102"/>
      <c r="X1870" s="101"/>
      <c r="Y1870" s="101">
        <v>0.01</v>
      </c>
      <c r="Z1870" s="94" t="s">
        <v>34</v>
      </c>
      <c r="AA1870" s="111"/>
      <c r="AB1870" s="102" t="s">
        <v>34</v>
      </c>
      <c r="AC1870" s="112"/>
      <c r="AD1870" s="113"/>
      <c r="AE1870" s="94">
        <v>593.951757284531</v>
      </c>
      <c r="AF1870" s="94">
        <v>375.797784893637</v>
      </c>
      <c r="AG1870" s="134"/>
    </row>
    <row r="1871" spans="1:33" s="44" customFormat="1" ht="15" customHeight="1">
      <c r="A1871" s="60">
        <v>42121</v>
      </c>
      <c r="B1871" s="61" t="s">
        <v>910</v>
      </c>
      <c r="C1871" s="62" t="s">
        <v>29</v>
      </c>
      <c r="D1871" s="63" t="s">
        <v>30</v>
      </c>
      <c r="E1871" s="63" t="s">
        <v>31</v>
      </c>
      <c r="F1871" s="63" t="s">
        <v>37</v>
      </c>
      <c r="G1871" s="63" t="s">
        <v>140</v>
      </c>
      <c r="H1871" s="63" t="s">
        <v>34</v>
      </c>
      <c r="I1871" s="63" t="s">
        <v>902</v>
      </c>
      <c r="J1871" s="94">
        <f t="normal">IF(AE1871="-","-",(AE1871/AG1871)*$AI$1)</f>
        <v>654.453964118454</v>
      </c>
      <c r="K1871" s="94">
        <f t="normal">MAX(J1871:J1873)</f>
        <v>662.633265294735</v>
      </c>
      <c r="L1871" s="61">
        <f t="normal">IF(A1871=0,"",(K1871-K1872)/K1872)</f>
        <v>0.0124979014945665</v>
      </c>
      <c r="M1871" s="94">
        <f t="normal">IF(J1871="-","-",AVERAGE(J1871:J1873))</f>
        <v>658.260524457011</v>
      </c>
      <c r="N1871" s="94">
        <f t="normal">IF(AF1871="-","-",(AF1871/AG1871)*$AI$1)</f>
        <v>422.290281163606</v>
      </c>
      <c r="O1871" s="94">
        <f t="normal">MAX(N1871:N1873)</f>
        <v>430.151486891453</v>
      </c>
      <c r="P1871" s="61">
        <f t="normal">IF(A1871=0,"",(O1871-O1872)/O1872)</f>
        <v>0.0334974985354147</v>
      </c>
      <c r="Q1871" s="94">
        <f t="normal">IF(N1871="-","-",AVERAGE(N1871:N1873))</f>
        <v>422.883759171006</v>
      </c>
      <c r="R1871" s="61">
        <f t="normal">IF(Q1871="-","-",Q1871/M1871)</f>
        <v>0.642426126828486</v>
      </c>
      <c r="S1871" s="101">
        <v>99.91</v>
      </c>
      <c r="T1871" s="102">
        <f t="normal">AVERAGE(S1871:S1873)*10</f>
        <v>999.1</v>
      </c>
      <c r="U1871" s="101">
        <f t="normal">((LARGE(S1871:S1873,1))-(SMALL(S1871:S1873,1)))/(((LARGE(S1871:S1873,1))+(SMALL(S1871:S1873,1)))/2)*100</f>
        <v>0</v>
      </c>
      <c r="V1871" s="101">
        <v>99.9</v>
      </c>
      <c r="W1871" s="102">
        <f t="normal">AVERAGE(V1871:V1873)*10</f>
        <v>999</v>
      </c>
      <c r="X1871" s="101">
        <f t="normal">((LARGE(V1871:V1873,1))-(SMALL(V1871:V1873,1)))/(((LARGE(V1871:V1873,1))+(SMALL(V1871:V1873,1)))/2)*100</f>
        <v>0</v>
      </c>
      <c r="Y1871" s="101">
        <v>0.01</v>
      </c>
      <c r="Z1871" s="94" t="s">
        <v>34</v>
      </c>
      <c r="AA1871" s="111" t="str">
        <f t="normal">IF(Z1871="-","-",AVERAGE(Z1871:Z1873))</f>
        <v>-</v>
      </c>
      <c r="AB1871" s="102" t="s">
        <v>34</v>
      </c>
      <c r="AC1871" s="112" t="str">
        <f t="shared" ref="AC1871" si="675">IF(AB1871="-","-",AVERAGE(AB1871:AB1873))</f>
        <v>-</v>
      </c>
      <c r="AD1871" s="113"/>
      <c r="AE1871" s="94">
        <v>605.975892702272</v>
      </c>
      <c r="AF1871" s="94">
        <v>391.009519595931</v>
      </c>
      <c r="AG1871" s="134">
        <v>1</v>
      </c>
    </row>
    <row r="1872" spans="1:33" s="44" customFormat="1" customHeight="0">
      <c r="A1872" s="60"/>
      <c r="B1872" s="61" t="s">
        <v>911</v>
      </c>
      <c r="C1872" s="62"/>
      <c r="D1872" s="63"/>
      <c r="E1872" s="63"/>
      <c r="F1872" s="63"/>
      <c r="G1872" s="63"/>
      <c r="H1872" s="63"/>
      <c r="I1872" s="63"/>
      <c r="J1872" s="94">
        <f t="normal">IF(AE1872="-","-",(AE1872/AG1871)*$AI$1)</f>
        <v>662.633265294735</v>
      </c>
      <c r="K1872" s="94">
        <f t="normal">MIN(J1871:J1873)</f>
        <v>654.453964118454</v>
      </c>
      <c r="L1872" s="61"/>
      <c r="M1872" s="94"/>
      <c r="N1872" s="94">
        <f t="normal">IF(AF1872="-","-",(AF1872/AG1871)*$AI$1)</f>
        <v>430.151486891453</v>
      </c>
      <c r="O1872" s="94">
        <f t="normal">MIN(N1871:N1873)</f>
        <v>416.209509457959</v>
      </c>
      <c r="P1872" s="61"/>
      <c r="Q1872" s="94"/>
      <c r="R1872" s="61"/>
      <c r="S1872" s="101">
        <v>99.91</v>
      </c>
      <c r="T1872" s="102"/>
      <c r="U1872" s="101"/>
      <c r="V1872" s="101">
        <v>99.9</v>
      </c>
      <c r="W1872" s="102"/>
      <c r="X1872" s="101"/>
      <c r="Y1872" s="101">
        <v>0.01</v>
      </c>
      <c r="Z1872" s="94" t="s">
        <v>34</v>
      </c>
      <c r="AA1872" s="111"/>
      <c r="AB1872" s="102" t="s">
        <v>34</v>
      </c>
      <c r="AC1872" s="112"/>
      <c r="AD1872" s="113"/>
      <c r="AE1872" s="94">
        <v>613.549319717347</v>
      </c>
      <c r="AF1872" s="94">
        <v>398.288413788382</v>
      </c>
      <c r="AG1872" s="134"/>
    </row>
    <row r="1873" spans="1:33" s="44" customFormat="1" customHeight="0">
      <c r="A1873" s="60"/>
      <c r="B1873" s="61" t="s">
        <v>912</v>
      </c>
      <c r="C1873" s="62"/>
      <c r="D1873" s="63"/>
      <c r="E1873" s="63"/>
      <c r="F1873" s="63"/>
      <c r="G1873" s="63"/>
      <c r="H1873" s="63"/>
      <c r="I1873" s="63"/>
      <c r="J1873" s="94">
        <f t="normal">IF(AE1873="-","-",(AE1873/AG1871)*$AI$1)</f>
        <v>657.694343957844</v>
      </c>
      <c r="K1873" s="94"/>
      <c r="L1873" s="61"/>
      <c r="M1873" s="94"/>
      <c r="N1873" s="94">
        <f t="normal">IF(AF1873="-","-",(AF1873/AG1871)*$AI$1)</f>
        <v>416.209509457959</v>
      </c>
      <c r="O1873" s="94"/>
      <c r="P1873" s="61"/>
      <c r="Q1873" s="94"/>
      <c r="R1873" s="61"/>
      <c r="S1873" s="101">
        <v>99.91</v>
      </c>
      <c r="T1873" s="102"/>
      <c r="U1873" s="101"/>
      <c r="V1873" s="101">
        <v>99.9</v>
      </c>
      <c r="W1873" s="102"/>
      <c r="X1873" s="101"/>
      <c r="Y1873" s="101">
        <v>0.01</v>
      </c>
      <c r="Z1873" s="94" t="s">
        <v>34</v>
      </c>
      <c r="AA1873" s="111"/>
      <c r="AB1873" s="102" t="s">
        <v>34</v>
      </c>
      <c r="AC1873" s="112"/>
      <c r="AD1873" s="113"/>
      <c r="AE1873" s="94">
        <v>608.976244405411</v>
      </c>
      <c r="AF1873" s="94">
        <v>385.379175424036</v>
      </c>
      <c r="AG1873" s="134"/>
    </row>
    <row r="1874" spans="1:33" s="44" customFormat="1" ht="15" customHeight="1">
      <c r="A1874" s="60">
        <v>42121</v>
      </c>
      <c r="B1874" s="61" t="s">
        <v>913</v>
      </c>
      <c r="C1874" s="62" t="s">
        <v>29</v>
      </c>
      <c r="D1874" s="63" t="s">
        <v>30</v>
      </c>
      <c r="E1874" s="63" t="s">
        <v>31</v>
      </c>
      <c r="F1874" s="63" t="s">
        <v>37</v>
      </c>
      <c r="G1874" s="63" t="s">
        <v>140</v>
      </c>
      <c r="H1874" s="63" t="s">
        <v>34</v>
      </c>
      <c r="I1874" s="63" t="s">
        <v>902</v>
      </c>
      <c r="J1874" s="94">
        <f t="normal">IF(AE1874="-","-",(AE1874/AG1874)*$AI$1)</f>
        <v>639.153460666252</v>
      </c>
      <c r="K1874" s="94">
        <f t="normal">MAX(J1874:J1876)</f>
        <v>655.933180364857</v>
      </c>
      <c r="L1874" s="61">
        <f t="normal">IF(A1874=0,"",(K1874-K1875)/K1875)</f>
        <v>0.026253037386537</v>
      </c>
      <c r="M1874" s="94">
        <f t="normal">IF(J1874="-","-",AVERAGE(J1874:J1876))</f>
        <v>644.928439226591</v>
      </c>
      <c r="N1874" s="94">
        <f t="normal">IF(AF1874="-","-",(AF1874/AG1874)*$AI$1)</f>
        <v>412.363023398901</v>
      </c>
      <c r="O1874" s="94">
        <f t="normal">MAX(N1874:N1876)</f>
        <v>420.689917235221</v>
      </c>
      <c r="P1874" s="61">
        <f t="normal">IF(A1874=0,"",(O1874-O1875)/O1875)</f>
        <v>0.0202784528758282</v>
      </c>
      <c r="Q1874" s="94">
        <f t="normal">IF(N1874="-","-",AVERAGE(N1874:N1876))</f>
        <v>415.127157717765</v>
      </c>
      <c r="R1874" s="61">
        <f t="normal">IF(Q1874="-","-",Q1874/M1874)</f>
        <v>0.643679410719726</v>
      </c>
      <c r="S1874" s="101">
        <v>99.91</v>
      </c>
      <c r="T1874" s="102">
        <f t="normal">AVERAGE(S1874:S1876)*10</f>
        <v>999.1</v>
      </c>
      <c r="U1874" s="101">
        <f t="normal">((LARGE(S1874:S1876,1))-(SMALL(S1874:S1876,1)))/(((LARGE(S1874:S1876,1))+(SMALL(S1874:S1876,1)))/2)*100</f>
        <v>0</v>
      </c>
      <c r="V1874" s="101">
        <v>99.9</v>
      </c>
      <c r="W1874" s="102">
        <f t="normal">AVERAGE(V1874:V1876)*10</f>
        <v>999</v>
      </c>
      <c r="X1874" s="101">
        <f t="normal">((LARGE(V1874:V1876,1))-(SMALL(V1874:V1876,1)))/(((LARGE(V1874:V1876,1))+(SMALL(V1874:V1876,1)))/2)*100</f>
        <v>0</v>
      </c>
      <c r="Y1874" s="101">
        <v>0.01</v>
      </c>
      <c r="Z1874" s="94" t="s">
        <v>34</v>
      </c>
      <c r="AA1874" s="111" t="str">
        <f t="normal">IF(Z1874="-","-",AVERAGE(Z1874:Z1876))</f>
        <v>-</v>
      </c>
      <c r="AB1874" s="102" t="s">
        <v>34</v>
      </c>
      <c r="AC1874" s="112" t="str">
        <f t="shared" ref="AC1874" si="676">IF(AB1874="-","-",AVERAGE(AB1874:AB1876))</f>
        <v>-</v>
      </c>
      <c r="AD1874" s="113"/>
      <c r="AE1874" s="94">
        <v>591.808759876159</v>
      </c>
      <c r="AF1874" s="94">
        <v>381.817614258242</v>
      </c>
      <c r="AG1874" s="134">
        <v>1</v>
      </c>
    </row>
    <row r="1875" spans="1:33" s="44" customFormat="1" customHeight="0">
      <c r="A1875" s="60"/>
      <c r="B1875" s="61" t="s">
        <v>914</v>
      </c>
      <c r="C1875" s="62"/>
      <c r="D1875" s="63"/>
      <c r="E1875" s="63"/>
      <c r="F1875" s="63"/>
      <c r="G1875" s="63"/>
      <c r="H1875" s="63"/>
      <c r="I1875" s="63"/>
      <c r="J1875" s="94">
        <f t="normal">IF(AE1875="-","-",(AE1875/AG1874)*$AI$1)</f>
        <v>655.933180364857</v>
      </c>
      <c r="K1875" s="94">
        <f t="normal">MIN(J1874:J1876)</f>
        <v>639.153460666252</v>
      </c>
      <c r="L1875" s="61"/>
      <c r="M1875" s="94"/>
      <c r="N1875" s="94">
        <f t="normal">IF(AF1875="-","-",(AF1875/AG1874)*$AI$1)</f>
        <v>420.689917235221</v>
      </c>
      <c r="O1875" s="94">
        <f t="normal">MIN(N1874:N1876)</f>
        <v>412.328532519171</v>
      </c>
      <c r="P1875" s="61"/>
      <c r="Q1875" s="94"/>
      <c r="R1875" s="61"/>
      <c r="S1875" s="101">
        <v>99.91</v>
      </c>
      <c r="T1875" s="102"/>
      <c r="U1875" s="101"/>
      <c r="V1875" s="101">
        <v>99.9</v>
      </c>
      <c r="W1875" s="102"/>
      <c r="X1875" s="101"/>
      <c r="Y1875" s="101">
        <v>0.01</v>
      </c>
      <c r="Z1875" s="94" t="s">
        <v>34</v>
      </c>
      <c r="AA1875" s="111"/>
      <c r="AB1875" s="102" t="s">
        <v>34</v>
      </c>
      <c r="AC1875" s="112"/>
      <c r="AD1875" s="113"/>
      <c r="AE1875" s="94">
        <v>607.345537374868</v>
      </c>
      <c r="AF1875" s="94">
        <v>389.527701143723</v>
      </c>
      <c r="AG1875" s="134"/>
    </row>
    <row r="1876" spans="1:33" s="44" customFormat="1" customHeight="0">
      <c r="A1876" s="60"/>
      <c r="B1876" s="61" t="s">
        <v>915</v>
      </c>
      <c r="C1876" s="62"/>
      <c r="D1876" s="63"/>
      <c r="E1876" s="63"/>
      <c r="F1876" s="63"/>
      <c r="G1876" s="63"/>
      <c r="H1876" s="63"/>
      <c r="I1876" s="63"/>
      <c r="J1876" s="94">
        <f t="normal">IF(AE1876="-","-",(AE1876/AG1874)*$AI$1)</f>
        <v>639.698676648663</v>
      </c>
      <c r="K1876" s="94"/>
      <c r="L1876" s="61"/>
      <c r="M1876" s="94"/>
      <c r="N1876" s="94">
        <f t="normal">IF(AF1876="-","-",(AF1876/AG1874)*$AI$1)</f>
        <v>412.328532519171</v>
      </c>
      <c r="O1876" s="94"/>
      <c r="P1876" s="61"/>
      <c r="Q1876" s="94"/>
      <c r="R1876" s="61"/>
      <c r="S1876" s="101">
        <v>99.91</v>
      </c>
      <c r="T1876" s="102"/>
      <c r="U1876" s="101"/>
      <c r="V1876" s="101">
        <v>99.9</v>
      </c>
      <c r="W1876" s="102"/>
      <c r="X1876" s="101"/>
      <c r="Y1876" s="101">
        <v>0.01</v>
      </c>
      <c r="Z1876" s="94" t="s">
        <v>34</v>
      </c>
      <c r="AA1876" s="111"/>
      <c r="AB1876" s="102" t="s">
        <v>34</v>
      </c>
      <c r="AC1876" s="112"/>
      <c r="AD1876" s="113"/>
      <c r="AE1876" s="94">
        <v>592.313589489503</v>
      </c>
      <c r="AF1876" s="94">
        <v>381.785678258492</v>
      </c>
      <c r="AG1876" s="134"/>
    </row>
    <row r="1877" spans="1:33" s="44" customFormat="1" ht="15" customHeight="1">
      <c r="A1877" s="60">
        <v>42121</v>
      </c>
      <c r="B1877" s="61" t="s">
        <v>916</v>
      </c>
      <c r="C1877" s="62" t="s">
        <v>29</v>
      </c>
      <c r="D1877" s="63" t="s">
        <v>30</v>
      </c>
      <c r="E1877" s="63" t="s">
        <v>31</v>
      </c>
      <c r="F1877" s="63" t="s">
        <v>37</v>
      </c>
      <c r="G1877" s="63" t="s">
        <v>140</v>
      </c>
      <c r="H1877" s="63" t="s">
        <v>34</v>
      </c>
      <c r="I1877" s="63" t="s">
        <v>902</v>
      </c>
      <c r="J1877" s="94">
        <f t="normal">IF(AE1877="-","-",(AE1877/AG1877)*$AI$1)</f>
        <v>656.136713880399</v>
      </c>
      <c r="K1877" s="94">
        <f t="normal">MAX(J1877:J1879)</f>
        <v>656.136713880399</v>
      </c>
      <c r="L1877" s="61">
        <f t="normal">IF(A1877=0,"",(K1877-K1878)/K1878)</f>
        <v>0.013611993789555</v>
      </c>
      <c r="M1877" s="94">
        <f t="normal">IF(J1877="-","-",AVERAGE(J1877:J1879))</f>
        <v>651.331418125881</v>
      </c>
      <c r="N1877" s="94">
        <f t="normal">IF(AF1877="-","-",(AF1877/AG1877)*$AI$1)</f>
        <v>423.850308650966</v>
      </c>
      <c r="O1877" s="94">
        <f t="normal">MAX(N1877:N1879)</f>
        <v>423.850308650966</v>
      </c>
      <c r="P1877" s="61">
        <f t="normal">IF(A1877=0,"",(O1877-O1878)/O1878)</f>
        <v>0.00855733487817374</v>
      </c>
      <c r="Q1877" s="94">
        <f t="normal">IF(N1877="-","-",AVERAGE(N1877:N1879))</f>
        <v>421.492154529542</v>
      </c>
      <c r="R1877" s="61">
        <f t="normal">IF(Q1877="-","-",Q1877/M1877)</f>
        <v>0.647123941514029</v>
      </c>
      <c r="S1877" s="101">
        <v>99.91</v>
      </c>
      <c r="T1877" s="102">
        <f t="normal">AVERAGE(S1877:S1879)*10</f>
        <v>999.1</v>
      </c>
      <c r="U1877" s="101">
        <f t="normal">((LARGE(S1877:S1879,1))-(SMALL(S1877:S1879,1)))/(((LARGE(S1877:S1879,1))+(SMALL(S1877:S1879,1)))/2)*100</f>
        <v>0</v>
      </c>
      <c r="V1877" s="101">
        <v>99.9</v>
      </c>
      <c r="W1877" s="102">
        <f t="normal">AVERAGE(V1877:V1879)*10</f>
        <v>999</v>
      </c>
      <c r="X1877" s="101">
        <f t="normal">((LARGE(V1877:V1879,1))-(SMALL(V1877:V1879,1)))/(((LARGE(V1877:V1879,1))+(SMALL(V1877:V1879,1)))/2)*100</f>
        <v>0</v>
      </c>
      <c r="Y1877" s="101">
        <v>0.01</v>
      </c>
      <c r="Z1877" s="94" t="s">
        <v>34</v>
      </c>
      <c r="AA1877" s="111" t="str">
        <f t="normal">IF(Z1877="-","-",AVERAGE(Z1877:Z1879))</f>
        <v>-</v>
      </c>
      <c r="AB1877" s="102" t="s">
        <v>34</v>
      </c>
      <c r="AC1877" s="112" t="str">
        <f t="shared" ref="AC1877" si="677">IF(AB1877="-","-",AVERAGE(AB1877:AB1879))</f>
        <v>-</v>
      </c>
      <c r="AD1877" s="113"/>
      <c r="AE1877" s="94">
        <v>607.533994333703</v>
      </c>
      <c r="AF1877" s="94">
        <v>392.453989491635</v>
      </c>
      <c r="AG1877" s="134">
        <v>1</v>
      </c>
    </row>
    <row r="1878" spans="1:33" s="44" customFormat="1" customHeight="0">
      <c r="A1878" s="60"/>
      <c r="B1878" s="61" t="s">
        <v>917</v>
      </c>
      <c r="C1878" s="62"/>
      <c r="D1878" s="63"/>
      <c r="E1878" s="63"/>
      <c r="F1878" s="63"/>
      <c r="G1878" s="63"/>
      <c r="H1878" s="63"/>
      <c r="I1878" s="63"/>
      <c r="J1878" s="94">
        <f t="normal">IF(AE1878="-","-",(AE1878/AG1877)*$AI$1)</f>
        <v>650.532214928309</v>
      </c>
      <c r="K1878" s="94">
        <f t="normal">MIN(J1877:J1879)</f>
        <v>647.325325568933</v>
      </c>
      <c r="L1878" s="61"/>
      <c r="M1878" s="94"/>
      <c r="N1878" s="94">
        <f t="normal">IF(AF1878="-","-",(AF1878/AG1877)*$AI$1)</f>
        <v>420.254053977173</v>
      </c>
      <c r="O1878" s="94">
        <f t="normal">MIN(N1877:N1879)</f>
        <v>420.254053977173</v>
      </c>
      <c r="P1878" s="61"/>
      <c r="Q1878" s="94"/>
      <c r="R1878" s="61"/>
      <c r="S1878" s="101">
        <v>99.91</v>
      </c>
      <c r="T1878" s="102"/>
      <c r="U1878" s="101"/>
      <c r="V1878" s="101">
        <v>99.9</v>
      </c>
      <c r="W1878" s="102"/>
      <c r="X1878" s="101"/>
      <c r="Y1878" s="101">
        <v>0.01</v>
      </c>
      <c r="Z1878" s="94" t="s">
        <v>34</v>
      </c>
      <c r="AA1878" s="111"/>
      <c r="AB1878" s="102" t="s">
        <v>34</v>
      </c>
      <c r="AC1878" s="112"/>
      <c r="AD1878" s="113"/>
      <c r="AE1878" s="94">
        <v>602.344643452138</v>
      </c>
      <c r="AF1878" s="94">
        <v>389.124124052938</v>
      </c>
      <c r="AG1878" s="134"/>
    </row>
    <row r="1879" spans="1:33" s="44" customFormat="1" customHeight="0">
      <c r="A1879" s="60"/>
      <c r="B1879" s="61" t="s">
        <v>918</v>
      </c>
      <c r="C1879" s="62"/>
      <c r="D1879" s="63"/>
      <c r="E1879" s="63"/>
      <c r="F1879" s="63"/>
      <c r="G1879" s="63"/>
      <c r="H1879" s="63"/>
      <c r="I1879" s="63"/>
      <c r="J1879" s="94">
        <f t="normal">IF(AE1879="-","-",(AE1879/AG1877)*$AI$1)</f>
        <v>647.325325568933</v>
      </c>
      <c r="K1879" s="94"/>
      <c r="L1879" s="61"/>
      <c r="M1879" s="94"/>
      <c r="N1879" s="94">
        <f t="normal">IF(AF1879="-","-",(AF1879/AG1877)*$AI$1)</f>
        <v>420.372100960486</v>
      </c>
      <c r="O1879" s="94"/>
      <c r="P1879" s="61"/>
      <c r="Q1879" s="94"/>
      <c r="R1879" s="61"/>
      <c r="S1879" s="101">
        <v>99.91</v>
      </c>
      <c r="T1879" s="102"/>
      <c r="U1879" s="101"/>
      <c r="V1879" s="101">
        <v>99.9</v>
      </c>
      <c r="W1879" s="102"/>
      <c r="X1879" s="101"/>
      <c r="Y1879" s="101">
        <v>0.01</v>
      </c>
      <c r="Z1879" s="94" t="s">
        <v>34</v>
      </c>
      <c r="AA1879" s="111"/>
      <c r="AB1879" s="102" t="s">
        <v>34</v>
      </c>
      <c r="AC1879" s="112"/>
      <c r="AD1879" s="113"/>
      <c r="AE1879" s="94">
        <v>599.375301452716</v>
      </c>
      <c r="AF1879" s="94">
        <v>389.233426815265</v>
      </c>
      <c r="AG1879" s="134"/>
    </row>
    <row r="1880" spans="1:33" s="44" customFormat="1" ht="15" customHeight="1">
      <c r="A1880" s="60">
        <v>42121</v>
      </c>
      <c r="B1880" s="61" t="s">
        <v>919</v>
      </c>
      <c r="C1880" s="62" t="s">
        <v>29</v>
      </c>
      <c r="D1880" s="63" t="s">
        <v>30</v>
      </c>
      <c r="E1880" s="63" t="s">
        <v>31</v>
      </c>
      <c r="F1880" s="63" t="s">
        <v>37</v>
      </c>
      <c r="G1880" s="63" t="s">
        <v>140</v>
      </c>
      <c r="H1880" s="63" t="s">
        <v>34</v>
      </c>
      <c r="I1880" s="63" t="s">
        <v>902</v>
      </c>
      <c r="J1880" s="94">
        <f t="normal">IF(AE1880="-","-",(AE1880/AG1880)*$AI$1)</f>
        <v>672.061310057911</v>
      </c>
      <c r="K1880" s="94">
        <f t="normal">MAX(J1880:J1882)</f>
        <v>672.061310057911</v>
      </c>
      <c r="L1880" s="61">
        <f t="normal">IF(A1880=0,"",(K1880-K1881)/K1881)</f>
        <v>0.025796431434112</v>
      </c>
      <c r="M1880" s="94">
        <f t="normal">IF(J1880="-","-",AVERAGE(J1880:J1882))</f>
        <v>663.610908509823</v>
      </c>
      <c r="N1880" s="94">
        <f t="normal">IF(AF1880="-","-",(AF1880/AG1880)*$AI$1)</f>
        <v>442.021805588919</v>
      </c>
      <c r="O1880" s="94">
        <f t="normal">MAX(N1880:N1882)</f>
        <v>442.021805588919</v>
      </c>
      <c r="P1880" s="61">
        <f t="normal">IF(A1880=0,"",(O1880-O1881)/O1881)</f>
        <v>0.0260594940183238</v>
      </c>
      <c r="Q1880" s="94">
        <f t="normal">IF(N1880="-","-",AVERAGE(N1880:N1882))</f>
        <v>436.408649302239</v>
      </c>
      <c r="R1880" s="61">
        <f t="normal">IF(Q1880="-","-",Q1880/M1880)</f>
        <v>0.65762729892765</v>
      </c>
      <c r="S1880" s="101">
        <v>99.91</v>
      </c>
      <c r="T1880" s="102">
        <f t="normal">AVERAGE(S1880:S1882)*10</f>
        <v>999.1</v>
      </c>
      <c r="U1880" s="101">
        <f t="normal">((LARGE(S1880:S1882,1))-(SMALL(S1880:S1882,1)))/(((LARGE(S1880:S1882,1))+(SMALL(S1880:S1882,1)))/2)*100</f>
        <v>0</v>
      </c>
      <c r="V1880" s="101">
        <v>99.9</v>
      </c>
      <c r="W1880" s="102">
        <f t="normal">AVERAGE(V1880:V1882)*10</f>
        <v>999</v>
      </c>
      <c r="X1880" s="101">
        <f t="normal">((LARGE(V1880:V1882,1))-(SMALL(V1880:V1882,1)))/(((LARGE(V1880:V1882,1))+(SMALL(V1880:V1882,1)))/2)*100</f>
        <v>0</v>
      </c>
      <c r="Y1880" s="101">
        <v>0.01</v>
      </c>
      <c r="Z1880" s="94" t="s">
        <v>34</v>
      </c>
      <c r="AA1880" s="111" t="str">
        <f t="normal">IF(Z1880="-","-",AVERAGE(Z1880:Z1882))</f>
        <v>-</v>
      </c>
      <c r="AB1880" s="102" t="s">
        <v>34</v>
      </c>
      <c r="AC1880" s="112" t="str">
        <f t="shared" ref="AC1880" si="678">IF(AB1880="-","-",AVERAGE(AB1880:AB1882))</f>
        <v>-</v>
      </c>
      <c r="AD1880" s="113"/>
      <c r="AE1880" s="94">
        <v>622.278990794362</v>
      </c>
      <c r="AF1880" s="94">
        <v>409.279449619369</v>
      </c>
      <c r="AG1880" s="134">
        <v>1</v>
      </c>
    </row>
    <row r="1881" spans="1:33" s="44" customFormat="1" customHeight="0">
      <c r="A1881" s="60"/>
      <c r="B1881" s="61" t="s">
        <v>920</v>
      </c>
      <c r="C1881" s="62"/>
      <c r="D1881" s="63"/>
      <c r="E1881" s="63"/>
      <c r="F1881" s="63"/>
      <c r="G1881" s="63"/>
      <c r="H1881" s="63"/>
      <c r="I1881" s="63"/>
      <c r="J1881" s="94">
        <f t="normal">IF(AE1881="-","-",(AE1881/AG1880)*$AI$1)</f>
        <v>655.160506961735</v>
      </c>
      <c r="K1881" s="94">
        <f t="normal">MIN(J1880:J1882)</f>
        <v>655.160506961735</v>
      </c>
      <c r="L1881" s="61"/>
      <c r="M1881" s="94"/>
      <c r="N1881" s="94">
        <f t="normal">IF(AF1881="-","-",(AF1881/AG1880)*$AI$1)</f>
        <v>430.795493015559</v>
      </c>
      <c r="O1881" s="94">
        <f t="normal">MIN(N1880:N1882)</f>
        <v>430.795493015559</v>
      </c>
      <c r="P1881" s="61"/>
      <c r="Q1881" s="94"/>
      <c r="R1881" s="61"/>
      <c r="S1881" s="101">
        <v>99.91</v>
      </c>
      <c r="T1881" s="102"/>
      <c r="U1881" s="101"/>
      <c r="V1881" s="101">
        <v>99.9</v>
      </c>
      <c r="W1881" s="102"/>
      <c r="X1881" s="101"/>
      <c r="Y1881" s="101">
        <v>0.01</v>
      </c>
      <c r="Z1881" s="94" t="s">
        <v>34</v>
      </c>
      <c r="AA1881" s="111"/>
      <c r="AB1881" s="102" t="s">
        <v>34</v>
      </c>
      <c r="AC1881" s="112"/>
      <c r="AD1881" s="113"/>
      <c r="AE1881" s="94">
        <v>606.630099038643</v>
      </c>
      <c r="AF1881" s="94">
        <v>398.884715755147</v>
      </c>
      <c r="AG1881" s="134"/>
    </row>
    <row r="1882" spans="1:33" s="44" customFormat="1" customHeight="0">
      <c r="A1882" s="60"/>
      <c r="B1882" s="61" t="s">
        <v>34</v>
      </c>
      <c r="C1882" s="62"/>
      <c r="D1882" s="63"/>
      <c r="E1882" s="63"/>
      <c r="F1882" s="63"/>
      <c r="G1882" s="63"/>
      <c r="H1882" s="63"/>
      <c r="I1882" s="63"/>
      <c r="J1882" s="94" t="str">
        <f t="normal">IF(AE1882="-","-",(AE1882/AG1880)*$AI$1)</f>
        <v>-</v>
      </c>
      <c r="K1882" s="94"/>
      <c r="L1882" s="61"/>
      <c r="M1882" s="94"/>
      <c r="N1882" s="94" t="str">
        <f t="normal">IF(AF1882="-","-",(AF1882/AG1880)*$AI$1)</f>
        <v>-</v>
      </c>
      <c r="O1882" s="94"/>
      <c r="P1882" s="61"/>
      <c r="Q1882" s="94"/>
      <c r="R1882" s="61"/>
      <c r="S1882" s="101">
        <v>99.91</v>
      </c>
      <c r="T1882" s="102"/>
      <c r="U1882" s="101"/>
      <c r="V1882" s="101">
        <v>99.9</v>
      </c>
      <c r="W1882" s="102"/>
      <c r="X1882" s="101"/>
      <c r="Y1882" s="101">
        <v>0.01</v>
      </c>
      <c r="Z1882" s="94" t="s">
        <v>34</v>
      </c>
      <c r="AA1882" s="111"/>
      <c r="AB1882" s="102" t="s">
        <v>34</v>
      </c>
      <c r="AC1882" s="112"/>
      <c r="AD1882" s="113"/>
      <c r="AE1882" s="94" t="s">
        <v>34</v>
      </c>
      <c r="AF1882" s="94" t="s">
        <v>34</v>
      </c>
      <c r="AG1882" s="134"/>
    </row>
    <row r="1883" spans="1:33" ht="15" customHeight="1">
      <c r="A1883" s="79">
        <v>42121</v>
      </c>
      <c r="B1883" s="71">
        <v>371</v>
      </c>
      <c r="C1883" s="80" t="s">
        <v>29</v>
      </c>
      <c r="D1883" s="12" t="s">
        <v>41</v>
      </c>
      <c r="E1883" s="12" t="s">
        <v>42</v>
      </c>
      <c r="F1883" s="12" t="s">
        <v>743</v>
      </c>
      <c r="G1883" s="12" t="s">
        <v>921</v>
      </c>
      <c r="H1883" s="12" t="s">
        <v>34</v>
      </c>
      <c r="I1883" s="12" t="s">
        <v>34</v>
      </c>
      <c r="J1883" s="97">
        <f t="normal">IF(AE1883="-","-",(AE1883/AG1883)*$AI$1)</f>
        <v>350.92328057874</v>
      </c>
      <c r="K1883" s="97">
        <f t="normal">MAX(J1883:J1885)</f>
        <v>403.409872610583</v>
      </c>
      <c r="L1883" s="71">
        <f t="normal">IF(A1883=0,"",(K1883-K1884)/K1884)</f>
        <v>0.184908535776615</v>
      </c>
      <c r="M1883" s="97">
        <f t="normal">IF(J1883="-","-",AVERAGE(J1883:J1885))</f>
        <v>364.929901190973</v>
      </c>
      <c r="N1883" s="97">
        <f t="normal">IF(AF1883="-","-",(AF1883/AG1883)*$AI$1)</f>
        <v>170.854572296958</v>
      </c>
      <c r="O1883" s="97">
        <f t="normal">MAX(N1883:N1885)</f>
        <v>207.58205759574</v>
      </c>
      <c r="P1883" s="71">
        <f t="normal">IF(A1883=0,"",(O1883-O1884)/O1884)</f>
        <v>0.280659303971558</v>
      </c>
      <c r="Q1883" s="97">
        <f t="normal">IF(N1883="-","-",AVERAGE(N1883:N1885))</f>
        <v>180.175540958924</v>
      </c>
      <c r="R1883" s="71">
        <f t="normal">IF(Q1883="-","-",Q1883/M1883)</f>
        <v>0.493726439984527</v>
      </c>
      <c r="S1883" s="103">
        <v>88.9833181176862</v>
      </c>
      <c r="T1883" s="104">
        <f t="normal">AVERAGE(S1883:S1885)*10</f>
        <v>889.348240530855</v>
      </c>
      <c r="U1883" s="103">
        <f t="normal">((LARGE(S1883:S1885,1))-(SMALL(S1883:S1885,1)))/(((LARGE(S1883:S1885,1))+(SMALL(S1883:S1885,1)))/2)*100</f>
        <v>0.10905528878474</v>
      </c>
      <c r="V1883" s="103">
        <f t="normal">100-Y1883</f>
        <v>84.069541859424</v>
      </c>
      <c r="W1883" s="104">
        <f t="normal">AVERAGE(V1883:V1885)*10</f>
        <v>843.479441169644</v>
      </c>
      <c r="X1883" s="103">
        <f t="normal">((LARGE(V1883:V1885,1))-(SMALL(V1883:V1885,1)))/(((LARGE(V1883:V1885,1))+(SMALL(V1883:V1885,1)))/2)*100</f>
        <v>0.660128140537483</v>
      </c>
      <c r="Y1883" s="103">
        <v>15.930458140576</v>
      </c>
      <c r="Z1883" s="97" t="s">
        <v>34</v>
      </c>
      <c r="AA1883" s="25" t="str">
        <f t="normal">IF(Z1883="-","-",AVERAGE(Z1883:Z1885))</f>
        <v>-</v>
      </c>
      <c r="AB1883" s="104" t="s">
        <v>34</v>
      </c>
      <c r="AC1883" s="26" t="str">
        <f t="shared" ref="AC1883" si="679">IF(AB1883="-","-",AVERAGE(AB1883:AB1885))</f>
        <v>-</v>
      </c>
      <c r="AE1883" s="114">
        <v>324.928963498833</v>
      </c>
      <c r="AF1883" s="114">
        <v>158.198678052739</v>
      </c>
      <c r="AG1883" s="139">
        <v>1</v>
      </c>
    </row>
    <row r="1884" spans="1:33">
      <c r="A1884" s="81"/>
      <c r="B1884" s="71">
        <v>371</v>
      </c>
      <c r="C1884" s="82"/>
      <c r="D1884" s="14"/>
      <c r="E1884" s="14"/>
      <c r="F1884" s="14"/>
      <c r="G1884" s="14"/>
      <c r="H1884" s="14"/>
      <c r="I1884" s="14"/>
      <c r="J1884" s="97">
        <f t="normal">IF(AE1884="-","-",(AE1884/AG1883)*$AI$1)</f>
        <v>403.409872610583</v>
      </c>
      <c r="K1884" s="97">
        <f t="normal">MIN(J1883:J1885)</f>
        <v>340.456550383595</v>
      </c>
      <c r="L1884" s="71"/>
      <c r="M1884" s="97"/>
      <c r="N1884" s="97">
        <f t="normal">IF(AF1884="-","-",(AF1884/AG1883)*$AI$1)</f>
        <v>207.58205759574</v>
      </c>
      <c r="O1884" s="97">
        <f t="normal">MIN(N1883:N1885)</f>
        <v>162.089992984074</v>
      </c>
      <c r="P1884" s="71"/>
      <c r="Q1884" s="97"/>
      <c r="R1884" s="71"/>
      <c r="S1884" s="103">
        <v>88.8863299884849</v>
      </c>
      <c r="T1884" s="104"/>
      <c r="U1884" s="103"/>
      <c r="V1884" s="103">
        <f t="normal">100-Y1884</f>
        <v>84.6263463745049</v>
      </c>
      <c r="W1884" s="104"/>
      <c r="X1884" s="103"/>
      <c r="Y1884" s="103">
        <v>15.3736536254951</v>
      </c>
      <c r="Z1884" s="97" t="s">
        <v>34</v>
      </c>
      <c r="AA1884" s="27"/>
      <c r="AB1884" s="104" t="s">
        <v>34</v>
      </c>
      <c r="AC1884" s="28"/>
      <c r="AE1884" s="114">
        <v>373.527659824614</v>
      </c>
      <c r="AF1884" s="114">
        <v>192.205608884944</v>
      </c>
      <c r="AG1884" s="140"/>
    </row>
    <row r="1885" spans="1:33">
      <c r="A1885" s="83"/>
      <c r="B1885" s="71">
        <v>371</v>
      </c>
      <c r="C1885" s="84"/>
      <c r="D1885" s="17"/>
      <c r="E1885" s="17"/>
      <c r="F1885" s="17"/>
      <c r="G1885" s="17"/>
      <c r="H1885" s="17"/>
      <c r="I1885" s="17"/>
      <c r="J1885" s="97">
        <f t="normal">IF(AE1885="-","-",(AE1885/AG1883)*$AI$1)</f>
        <v>340.456550383595</v>
      </c>
      <c r="K1885" s="97"/>
      <c r="L1885" s="71"/>
      <c r="M1885" s="97"/>
      <c r="N1885" s="97">
        <f t="normal">IF(AF1885="-","-",(AF1885/AG1883)*$AI$1)</f>
        <v>162.089992984074</v>
      </c>
      <c r="O1885" s="97"/>
      <c r="P1885" s="71"/>
      <c r="Q1885" s="97"/>
      <c r="R1885" s="71"/>
      <c r="S1885" s="103" t="s">
        <v>34</v>
      </c>
      <c r="T1885" s="104"/>
      <c r="U1885" s="103"/>
      <c r="V1885" s="103" t="s">
        <v>34</v>
      </c>
      <c r="W1885" s="104"/>
      <c r="X1885" s="103"/>
      <c r="Y1885" s="103" t="s">
        <v>34</v>
      </c>
      <c r="Z1885" s="97" t="s">
        <v>34</v>
      </c>
      <c r="AA1885" s="29"/>
      <c r="AB1885" s="104" t="s">
        <v>34</v>
      </c>
      <c r="AC1885" s="30"/>
      <c r="AE1885" s="114">
        <v>315.237546651477</v>
      </c>
      <c r="AF1885" s="114">
        <v>150.083326837106</v>
      </c>
      <c r="AG1885" s="141"/>
    </row>
    <row r="1886" spans="1:33" ht="15" customHeight="1">
      <c r="A1886" s="79">
        <v>42121</v>
      </c>
      <c r="B1886" s="71">
        <v>372</v>
      </c>
      <c r="C1886" s="80" t="s">
        <v>265</v>
      </c>
      <c r="D1886" s="12" t="s">
        <v>100</v>
      </c>
      <c r="E1886" s="12" t="s">
        <v>101</v>
      </c>
      <c r="F1886" s="12" t="s">
        <v>438</v>
      </c>
      <c r="G1886" s="12" t="s">
        <v>748</v>
      </c>
      <c r="H1886" s="12" t="s">
        <v>34</v>
      </c>
      <c r="I1886" s="12" t="s">
        <v>922</v>
      </c>
      <c r="J1886" s="97">
        <f t="normal">IF(AE1886="-","-",(AE1886/AG1886)*$AI$1)</f>
        <v>332.484763174498</v>
      </c>
      <c r="K1886" s="97">
        <f t="normal">MAX(J1886:J1888)</f>
        <v>376.617509644619</v>
      </c>
      <c r="L1886" s="71">
        <f t="normal">IF(A1886=0,"",(K1886-K1887)/K1887)</f>
        <v>0.132736147210929</v>
      </c>
      <c r="M1886" s="97">
        <f t="normal">IF(J1886="-","-",AVERAGE(J1886:J1888))</f>
        <v>347.317322763947</v>
      </c>
      <c r="N1886" s="97">
        <f t="normal">IF(AF1886="-","-",(AF1886/AG1886)*$AI$1)</f>
        <v>164.610108530317</v>
      </c>
      <c r="O1886" s="97">
        <f t="normal">MAX(N1886:N1888)</f>
        <v>184.837890990876</v>
      </c>
      <c r="P1886" s="71">
        <f t="normal">IF(A1886=0,"",(O1886-O1887)/O1887)</f>
        <v>0.138999470982013</v>
      </c>
      <c r="Q1886" s="97">
        <f t="normal">IF(N1886="-","-",AVERAGE(N1886:N1888))</f>
        <v>170.576309129366</v>
      </c>
      <c r="R1886" s="71">
        <f t="normal">IF(Q1886="-","-",Q1886/M1886)</f>
        <v>0.491125256212163</v>
      </c>
      <c r="S1886" s="103">
        <v>85.903255090131</v>
      </c>
      <c r="T1886" s="104">
        <f t="normal">AVERAGE(S1886:S1888)*10</f>
        <v>859.911630498263</v>
      </c>
      <c r="U1886" s="103">
        <f t="normal">((LARGE(S1886:S1888,1))-(SMALL(S1886:S1888,1)))/(((LARGE(S1886:S1888,1))+(SMALL(S1886:S1888,1)))/2)*100</f>
        <v>1.06840418225846</v>
      </c>
      <c r="V1886" s="103">
        <f t="shared" ref="V1886:V1894" si="680">100-Y1886</f>
        <v>92.3573369565217</v>
      </c>
      <c r="W1886" s="104">
        <f t="normal">AVERAGE(V1886:V1888)*10</f>
        <v>923.432956742693</v>
      </c>
      <c r="X1886" s="103">
        <f t="normal">((LARGE(V1886:V1888,1))-(SMALL(V1886:V1888,1)))/(((LARGE(V1886:V1888,1))+(SMALL(V1886:V1888,1)))/2)*100</f>
        <v>0.484860013594415</v>
      </c>
      <c r="Y1886" s="103">
        <v>7.64266304347828</v>
      </c>
      <c r="Z1886" s="97" t="s">
        <v>34</v>
      </c>
      <c r="AA1886" s="25" t="str">
        <f t="normal">IF(Z1886="-","-",AVERAGE(Z1886:Z1888))</f>
        <v>-</v>
      </c>
      <c r="AB1886" s="104" t="s">
        <v>34</v>
      </c>
      <c r="AC1886" s="26" t="str">
        <f t="shared" ref="AC1886" si="681">IF(AB1886="-","-",AVERAGE(AB1886:AB1888))</f>
        <v>-</v>
      </c>
      <c r="AE1886" s="114">
        <v>307.856262198609</v>
      </c>
      <c r="AF1886" s="114">
        <v>152.416767157701</v>
      </c>
      <c r="AG1886" s="139">
        <v>1</v>
      </c>
    </row>
    <row r="1887" spans="1:33">
      <c r="A1887" s="81"/>
      <c r="B1887" s="71">
        <v>372</v>
      </c>
      <c r="C1887" s="82"/>
      <c r="D1887" s="14"/>
      <c r="E1887" s="14"/>
      <c r="F1887" s="14"/>
      <c r="G1887" s="14"/>
      <c r="H1887" s="14"/>
      <c r="I1887" s="14"/>
      <c r="J1887" s="97">
        <f t="normal">IF(AE1887="-","-",(AE1887/AG1886)*$AI$1)</f>
        <v>332.849695472726</v>
      </c>
      <c r="K1887" s="97">
        <f t="normal">MIN(J1886:J1888)</f>
        <v>332.484763174498</v>
      </c>
      <c r="L1887" s="71"/>
      <c r="M1887" s="97"/>
      <c r="N1887" s="97">
        <f t="normal">IF(AF1887="-","-",(AF1887/AG1886)*$AI$1)</f>
        <v>162.280927866906</v>
      </c>
      <c r="O1887" s="97">
        <f t="normal">MIN(N1886:N1888)</f>
        <v>162.280927866906</v>
      </c>
      <c r="P1887" s="71"/>
      <c r="Q1887" s="97"/>
      <c r="R1887" s="71"/>
      <c r="S1887" s="103">
        <v>86.4947184239519</v>
      </c>
      <c r="T1887" s="104"/>
      <c r="U1887" s="103"/>
      <c r="V1887" s="103">
        <f t="shared" si="680"/>
        <v>92.5601258709823</v>
      </c>
      <c r="W1887" s="104"/>
      <c r="X1887" s="103"/>
      <c r="Y1887" s="103">
        <v>7.43987412901771</v>
      </c>
      <c r="Z1887" s="97" t="s">
        <v>34</v>
      </c>
      <c r="AA1887" s="27"/>
      <c r="AB1887" s="104" t="s">
        <v>34</v>
      </c>
      <c r="AC1887" s="28"/>
      <c r="AE1887" s="114">
        <v>308.194162474746</v>
      </c>
      <c r="AF1887" s="114">
        <v>150.260118395283</v>
      </c>
      <c r="AG1887" s="140"/>
    </row>
    <row r="1888" spans="1:33">
      <c r="A1888" s="83"/>
      <c r="B1888" s="71">
        <v>372</v>
      </c>
      <c r="C1888" s="84"/>
      <c r="D1888" s="17"/>
      <c r="E1888" s="17"/>
      <c r="F1888" s="17"/>
      <c r="G1888" s="17"/>
      <c r="H1888" s="17"/>
      <c r="I1888" s="17"/>
      <c r="J1888" s="97">
        <f t="normal">IF(AE1888="-","-",(AE1888/AG1886)*$AI$1)</f>
        <v>376.617509644619</v>
      </c>
      <c r="K1888" s="97"/>
      <c r="L1888" s="71"/>
      <c r="M1888" s="97"/>
      <c r="N1888" s="97">
        <f t="normal">IF(AF1888="-","-",(AF1888/AG1886)*$AI$1)</f>
        <v>184.837890990876</v>
      </c>
      <c r="O1888" s="97"/>
      <c r="P1888" s="71"/>
      <c r="Q1888" s="97"/>
      <c r="R1888" s="71"/>
      <c r="S1888" s="103">
        <v>85.5755156353959</v>
      </c>
      <c r="T1888" s="104"/>
      <c r="U1888" s="103"/>
      <c r="V1888" s="103">
        <f t="shared" si="680"/>
        <v>92.112424195304</v>
      </c>
      <c r="W1888" s="104"/>
      <c r="X1888" s="103"/>
      <c r="Y1888" s="103">
        <v>7.88757580469598</v>
      </c>
      <c r="Z1888" s="97" t="s">
        <v>34</v>
      </c>
      <c r="AA1888" s="29"/>
      <c r="AB1888" s="104" t="s">
        <v>34</v>
      </c>
      <c r="AC1888" s="30"/>
      <c r="AE1888" s="114">
        <v>348.71991633761</v>
      </c>
      <c r="AF1888" s="114">
        <v>171.146195361922</v>
      </c>
      <c r="AG1888" s="141"/>
    </row>
    <row r="1889" spans="1:33" ht="15" customHeight="1">
      <c r="A1889" s="79">
        <v>42121</v>
      </c>
      <c r="B1889" s="71">
        <v>373</v>
      </c>
      <c r="C1889" s="80" t="s">
        <v>265</v>
      </c>
      <c r="D1889" s="12" t="s">
        <v>100</v>
      </c>
      <c r="E1889" s="12" t="s">
        <v>101</v>
      </c>
      <c r="F1889" s="12" t="s">
        <v>438</v>
      </c>
      <c r="G1889" s="12" t="s">
        <v>748</v>
      </c>
      <c r="H1889" s="12" t="s">
        <v>34</v>
      </c>
      <c r="I1889" s="12" t="s">
        <v>923</v>
      </c>
      <c r="J1889" s="97">
        <f t="normal">IF(AE1889="-","-",(AE1889/AG1889)*$AI$1)</f>
        <v>365.972508466101</v>
      </c>
      <c r="K1889" s="97">
        <f t="normal">MAX(J1889:J1891)</f>
        <v>397.746924784971</v>
      </c>
      <c r="L1889" s="71">
        <f t="normal">IF(A1889=0,"",(K1889-K1890)/K1890)</f>
        <v>0.128126721106516</v>
      </c>
      <c r="M1889" s="97">
        <f t="normal">IF(J1889="-","-",AVERAGE(J1889:J1891))</f>
        <v>372.097448895527</v>
      </c>
      <c r="N1889" s="97">
        <f t="normal">IF(AF1889="-","-",(AF1889/AG1889)*$AI$1)</f>
        <v>192.882686321721</v>
      </c>
      <c r="O1889" s="97">
        <f t="normal">MAX(N1889:N1891)</f>
        <v>206.793610933021</v>
      </c>
      <c r="P1889" s="71">
        <f t="normal">IF(A1889=0,"",(O1889-O1890)/O1890)</f>
        <v>0.152372320974653</v>
      </c>
      <c r="Q1889" s="97">
        <f t="normal">IF(N1889="-","-",AVERAGE(N1889:N1891))</f>
        <v>193.042214190687</v>
      </c>
      <c r="R1889" s="71">
        <f t="normal">IF(Q1889="-","-",Q1889/M1889)</f>
        <v>0.518794780140744</v>
      </c>
      <c r="S1889" s="103">
        <v>89.817215021602</v>
      </c>
      <c r="T1889" s="104">
        <f t="normal">AVERAGE(S1889:S1891)*10</f>
        <v>898.277283451944</v>
      </c>
      <c r="U1889" s="103">
        <f t="normal">((LARGE(S1889:S1891,1))-(SMALL(S1889:S1891,1)))/(((LARGE(S1889:S1891,1))+(SMALL(S1889:S1891,1)))/2)*100</f>
        <v>0.117590136951115</v>
      </c>
      <c r="V1889" s="103">
        <f t="shared" si="680"/>
        <v>92.6219196329459</v>
      </c>
      <c r="W1889" s="104">
        <f t="normal">AVERAGE(V1889:V1891)*10</f>
        <v>926.722581255918</v>
      </c>
      <c r="X1889" s="103">
        <f t="normal">((LARGE(V1889:V1891,1))-(SMALL(V1889:V1891,1)))/(((LARGE(V1889:V1891,1))+(SMALL(V1889:V1891,1)))/2)*100</f>
        <v>0.290657441176602</v>
      </c>
      <c r="Y1889" s="103">
        <v>7.37808036705409</v>
      </c>
      <c r="Z1889" s="97" t="s">
        <v>34</v>
      </c>
      <c r="AA1889" s="25" t="str">
        <f t="normal">IF(Z1889="-","-",AVERAGE(Z1889:Z1891))</f>
        <v>-</v>
      </c>
      <c r="AB1889" s="104" t="s">
        <v>34</v>
      </c>
      <c r="AC1889" s="26" t="str">
        <f t="shared" ref="AC1889" si="682">IF(AB1889="-","-",AVERAGE(AB1889:AB1891))</f>
        <v>-</v>
      </c>
      <c r="AE1889" s="114">
        <v>338.863433764908</v>
      </c>
      <c r="AF1889" s="114">
        <v>178.595079927519</v>
      </c>
      <c r="AG1889" s="139">
        <v>1</v>
      </c>
    </row>
    <row r="1890" spans="1:33">
      <c r="A1890" s="81"/>
      <c r="B1890" s="71">
        <v>373</v>
      </c>
      <c r="C1890" s="82"/>
      <c r="D1890" s="14"/>
      <c r="E1890" s="14"/>
      <c r="F1890" s="14"/>
      <c r="G1890" s="14"/>
      <c r="H1890" s="14"/>
      <c r="I1890" s="14"/>
      <c r="J1890" s="97">
        <f t="normal">IF(AE1890="-","-",(AE1890/AG1889)*$AI$1)</f>
        <v>352.572913435508</v>
      </c>
      <c r="K1890" s="97">
        <f t="normal">MIN(J1889:J1891)</f>
        <v>352.572913435508</v>
      </c>
      <c r="L1890" s="71"/>
      <c r="M1890" s="97"/>
      <c r="N1890" s="97">
        <f t="normal">IF(AF1890="-","-",(AF1890/AG1889)*$AI$1)</f>
        <v>179.450345317318</v>
      </c>
      <c r="O1890" s="97">
        <f t="normal">MIN(N1889:N1891)</f>
        <v>179.450345317318</v>
      </c>
      <c r="P1890" s="71"/>
      <c r="Q1890" s="97"/>
      <c r="R1890" s="71"/>
      <c r="S1890" s="103">
        <v>89.8858023720391</v>
      </c>
      <c r="T1890" s="104"/>
      <c r="U1890" s="103"/>
      <c r="V1890" s="103">
        <f t="shared" si="680"/>
        <v>92.8321433571327</v>
      </c>
      <c r="W1890" s="104"/>
      <c r="X1890" s="103"/>
      <c r="Y1890" s="103">
        <v>7.16785664286733</v>
      </c>
      <c r="Z1890" s="97" t="s">
        <v>34</v>
      </c>
      <c r="AA1890" s="27"/>
      <c r="AB1890" s="104" t="s">
        <v>34</v>
      </c>
      <c r="AC1890" s="28"/>
      <c r="AE1890" s="114">
        <v>326.456401329174</v>
      </c>
      <c r="AF1890" s="114">
        <v>166.157727145665</v>
      </c>
      <c r="AG1890" s="140"/>
    </row>
    <row r="1891" spans="1:33">
      <c r="A1891" s="83"/>
      <c r="B1891" s="71">
        <v>373</v>
      </c>
      <c r="C1891" s="84"/>
      <c r="D1891" s="17"/>
      <c r="E1891" s="17"/>
      <c r="F1891" s="17"/>
      <c r="G1891" s="17"/>
      <c r="H1891" s="17"/>
      <c r="I1891" s="17"/>
      <c r="J1891" s="97">
        <f t="normal">IF(AE1891="-","-",(AE1891/AG1889)*$AI$1)</f>
        <v>397.746924784971</v>
      </c>
      <c r="K1891" s="97"/>
      <c r="L1891" s="71"/>
      <c r="M1891" s="97"/>
      <c r="N1891" s="97">
        <f t="normal">IF(AF1891="-","-",(AF1891/AG1889)*$AI$1)</f>
        <v>206.793610933021</v>
      </c>
      <c r="O1891" s="97"/>
      <c r="P1891" s="71"/>
      <c r="Q1891" s="97"/>
      <c r="R1891" s="71"/>
      <c r="S1891" s="103">
        <v>89.7801676419421</v>
      </c>
      <c r="T1891" s="104"/>
      <c r="U1891" s="103"/>
      <c r="V1891" s="103">
        <f t="shared" si="680"/>
        <v>92.5627113866969</v>
      </c>
      <c r="W1891" s="104"/>
      <c r="X1891" s="103"/>
      <c r="Y1891" s="103">
        <v>7.43728861330308</v>
      </c>
      <c r="Z1891" s="97" t="s">
        <v>34</v>
      </c>
      <c r="AA1891" s="29"/>
      <c r="AB1891" s="104" t="s">
        <v>34</v>
      </c>
      <c r="AC1891" s="30"/>
      <c r="AE1891" s="114">
        <v>368.284189615714</v>
      </c>
      <c r="AF1891" s="114">
        <v>191.475565678723</v>
      </c>
      <c r="AG1891" s="141"/>
    </row>
    <row r="1892" spans="1:33" s="44" customFormat="1" ht="15" customHeight="1">
      <c r="A1892" s="60">
        <v>42576</v>
      </c>
      <c r="B1892" s="61" t="s">
        <v>924</v>
      </c>
      <c r="C1892" s="62" t="s">
        <v>29</v>
      </c>
      <c r="D1892" s="63" t="s">
        <v>30</v>
      </c>
      <c r="E1892" s="63" t="s">
        <v>31</v>
      </c>
      <c r="F1892" s="63" t="s">
        <v>32</v>
      </c>
      <c r="G1892" s="63" t="s">
        <v>33</v>
      </c>
      <c r="H1892" s="63" t="s">
        <v>34</v>
      </c>
      <c r="I1892" s="63" t="s">
        <v>925</v>
      </c>
      <c r="J1892" s="94">
        <f t="normal">IF(AE1892="-","-",(AE1892/AG1892)*$AI$1)</f>
        <v>57.432908088</v>
      </c>
      <c r="K1892" s="94">
        <f t="normal">MAX(J1892:J1894)</f>
        <v>66.38568948</v>
      </c>
      <c r="L1892" s="61">
        <f t="normal">IF(A1892=0,"",(K1892-K1893)/K1893)</f>
        <v>0.155882432041964</v>
      </c>
      <c r="M1892" s="94">
        <f t="normal">IF(J1892="-","-",AVERAGE(J1892:J1894))</f>
        <v>60.535735056</v>
      </c>
      <c r="N1892" s="94" t="str">
        <f t="normal">IF(AF1892="-","-",(AF1892/AG1892)*$AI$1)</f>
        <v>-</v>
      </c>
      <c r="O1892" s="94">
        <f t="normal">MAX(N1892:N1894)</f>
        <v>0</v>
      </c>
      <c r="P1892" s="61" t="e">
        <v>#DIV/0!</v>
      </c>
      <c r="Q1892" s="94" t="str">
        <f t="normal">IF(N1892="-","-",AVERAGE(N1892:N1894))</f>
        <v>-</v>
      </c>
      <c r="R1892" s="61" t="s">
        <v>34</v>
      </c>
      <c r="S1892" s="101">
        <v>3.54</v>
      </c>
      <c r="T1892" s="102">
        <f t="normal">AVERAGE(S1892:S1894)*10</f>
        <v>35.3333333333333</v>
      </c>
      <c r="U1892" s="101">
        <f t="normal">((LARGE(S1892:S1894,1))-(SMALL(S1892:S1894,1)))/(((LARGE(S1892:S1894,1))+(SMALL(S1892:S1894,1)))/2)*100</f>
        <v>0.56657223796034</v>
      </c>
      <c r="V1892" s="101">
        <f t="shared" si="680"/>
        <v>65.31</v>
      </c>
      <c r="W1892" s="102">
        <f t="normal">AVERAGE(V1892:V1894)*10</f>
        <v>653.066666666667</v>
      </c>
      <c r="X1892" s="101">
        <f t="normal">((LARGE(V1892:V1894,1))-(SMALL(V1892:V1894,1)))/(((LARGE(V1892:V1894,1))+(SMALL(V1892:V1894,1)))/2)*100</f>
        <v>0.382819079702932</v>
      </c>
      <c r="Y1892" s="101">
        <v>34.69</v>
      </c>
      <c r="Z1892" s="94" t="s">
        <v>34</v>
      </c>
      <c r="AA1892" s="111" t="str">
        <f t="normal">IF(Z1892="-","-",AVERAGE(Z1892:Z1894))</f>
        <v>-</v>
      </c>
      <c r="AB1892" s="102" t="s">
        <v>34</v>
      </c>
      <c r="AC1892" s="112" t="str">
        <f t="shared" ref="AC1892" si="683">IF(AB1892="-","-",AVERAGE(AB1892:AB1894))</f>
        <v>-</v>
      </c>
      <c r="AD1892" s="113"/>
      <c r="AE1892" s="94">
        <v>53.1786186</v>
      </c>
      <c r="AF1892" s="94" t="s">
        <v>34</v>
      </c>
      <c r="AG1892" s="134">
        <v>1</v>
      </c>
    </row>
    <row r="1893" spans="1:33" s="44" customFormat="1" customHeight="0">
      <c r="A1893" s="60"/>
      <c r="B1893" s="61" t="s">
        <v>924</v>
      </c>
      <c r="C1893" s="62"/>
      <c r="D1893" s="63"/>
      <c r="E1893" s="63"/>
      <c r="F1893" s="63"/>
      <c r="G1893" s="63"/>
      <c r="H1893" s="63"/>
      <c r="I1893" s="63"/>
      <c r="J1893" s="94">
        <f t="normal">IF(AE1893="-","-",(AE1893/AG1892)*$AI$1)</f>
        <v>57.7886076</v>
      </c>
      <c r="K1893" s="94">
        <f t="normal">MIN(J1892:J1894)</f>
        <v>57.432908088</v>
      </c>
      <c r="L1893" s="61"/>
      <c r="M1893" s="94"/>
      <c r="N1893" s="94" t="str">
        <f t="normal">IF(AF1893="-","-",(AF1893/AG1892)*$AI$1)</f>
        <v>-</v>
      </c>
      <c r="O1893" s="94">
        <f t="normal">MIN(N1892:N1894)</f>
        <v>0</v>
      </c>
      <c r="P1893" s="61"/>
      <c r="Q1893" s="94"/>
      <c r="R1893" s="61"/>
      <c r="S1893" s="101">
        <v>3.52</v>
      </c>
      <c r="T1893" s="102"/>
      <c r="U1893" s="101"/>
      <c r="V1893" s="101">
        <f t="shared" si="680"/>
        <v>65.18</v>
      </c>
      <c r="W1893" s="102"/>
      <c r="X1893" s="101"/>
      <c r="Y1893" s="101">
        <v>34.82</v>
      </c>
      <c r="Z1893" s="94" t="s">
        <v>34</v>
      </c>
      <c r="AA1893" s="111"/>
      <c r="AB1893" s="102" t="s">
        <v>34</v>
      </c>
      <c r="AC1893" s="112"/>
      <c r="AD1893" s="113"/>
      <c r="AE1893" s="94">
        <v>53.50797</v>
      </c>
      <c r="AF1893" s="94" t="s">
        <v>34</v>
      </c>
      <c r="AG1893" s="134"/>
    </row>
    <row r="1894" spans="1:33" s="44" customFormat="1" customHeight="0">
      <c r="A1894" s="60"/>
      <c r="B1894" s="61" t="s">
        <v>924</v>
      </c>
      <c r="C1894" s="62"/>
      <c r="D1894" s="63"/>
      <c r="E1894" s="63"/>
      <c r="F1894" s="63"/>
      <c r="G1894" s="63"/>
      <c r="H1894" s="63"/>
      <c r="I1894" s="63"/>
      <c r="J1894" s="94">
        <f t="normal">IF(AE1894="-","-",(AE1894/AG1892)*$AI$1)</f>
        <v>66.38568948</v>
      </c>
      <c r="K1894" s="94"/>
      <c r="L1894" s="61"/>
      <c r="M1894" s="94"/>
      <c r="N1894" s="94" t="str">
        <f t="normal">IF(AF1894="-","-",(AF1894/AG1892)*$AI$1)</f>
        <v>-</v>
      </c>
      <c r="O1894" s="94"/>
      <c r="P1894" s="61"/>
      <c r="Q1894" s="94"/>
      <c r="R1894" s="61"/>
      <c r="S1894" s="101">
        <v>3.54</v>
      </c>
      <c r="T1894" s="102"/>
      <c r="U1894" s="101"/>
      <c r="V1894" s="101">
        <f t="shared" si="680"/>
        <v>65.43</v>
      </c>
      <c r="W1894" s="102"/>
      <c r="X1894" s="101"/>
      <c r="Y1894" s="101">
        <v>34.57</v>
      </c>
      <c r="Z1894" s="94" t="s">
        <v>34</v>
      </c>
      <c r="AA1894" s="111"/>
      <c r="AB1894" s="102" t="s">
        <v>34</v>
      </c>
      <c r="AC1894" s="112"/>
      <c r="AD1894" s="113"/>
      <c r="AE1894" s="94">
        <v>61.468231</v>
      </c>
      <c r="AF1894" s="94" t="s">
        <v>34</v>
      </c>
      <c r="AG1894" s="134"/>
    </row>
    <row r="1895" spans="1:33" s="44" customFormat="1" ht="15" customHeight="1">
      <c r="A1895" s="60">
        <v>42576</v>
      </c>
      <c r="B1895" s="61" t="s">
        <v>926</v>
      </c>
      <c r="C1895" s="62" t="s">
        <v>29</v>
      </c>
      <c r="D1895" s="63" t="s">
        <v>30</v>
      </c>
      <c r="E1895" s="63" t="s">
        <v>31</v>
      </c>
      <c r="F1895" s="63" t="s">
        <v>37</v>
      </c>
      <c r="G1895" s="63" t="s">
        <v>140</v>
      </c>
      <c r="H1895" s="63" t="s">
        <v>34</v>
      </c>
      <c r="I1895" s="63" t="s">
        <v>34</v>
      </c>
      <c r="J1895" s="94">
        <f t="normal">IF(AE1895="-","-",(AE1895/AG1895)*$AI$1)</f>
        <v>628.236</v>
      </c>
      <c r="K1895" s="94">
        <f t="normal">MAX(J1895:J1897)</f>
        <v>666.792</v>
      </c>
      <c r="L1895" s="61">
        <f t="normal">IF(A1895=0,"",(K1895-K1896)/K1896)</f>
        <v>0.0613718411552345</v>
      </c>
      <c r="M1895" s="94">
        <f t="normal">IF(J1895="-","-",AVERAGE(J1895:J1897))</f>
        <v>650.1348</v>
      </c>
      <c r="N1895" s="94">
        <f t="normal">IF(AF1895="-","-",(AF1895/AG1895)*$AI$1)</f>
        <v>393.6708</v>
      </c>
      <c r="O1895" s="94">
        <f t="normal">MAX(N1895:N1897)</f>
        <v>426.3408</v>
      </c>
      <c r="P1895" s="61">
        <f t="normal">IF(A1895=0,"",(O1895-O1896)/O1896)</f>
        <v>0.0829881210392032</v>
      </c>
      <c r="Q1895" s="94">
        <f t="normal">IF(N1895="-","-",AVERAGE(N1895:N1897))</f>
        <v>406.0368</v>
      </c>
      <c r="R1895" s="61">
        <f t="normal">IF(Q1895="-","-",Q1895/M1895)</f>
        <v>0.624542479498098</v>
      </c>
      <c r="S1895" s="101">
        <v>95.81</v>
      </c>
      <c r="T1895" s="102">
        <f t="normal">AVERAGE(S1895:S1897)*10</f>
        <v>965.833333333333</v>
      </c>
      <c r="U1895" s="101">
        <f t="normal">((LARGE(S1895:S1897,1))-(SMALL(S1895:S1897,1)))/(((LARGE(S1895:S1897,1))+(SMALL(S1895:S1897,1)))/2)*100</f>
        <v>1.23437581038328</v>
      </c>
      <c r="V1895" s="101">
        <v>99.99</v>
      </c>
      <c r="W1895" s="102">
        <f t="normal">AVERAGE(V1895:V1897)*10</f>
        <v>999.9</v>
      </c>
      <c r="X1895" s="101">
        <f t="normal">((LARGE(V1895:V1897,1))-(SMALL(V1895:V1897,1)))/(((LARGE(V1895:V1897,1))+(SMALL(V1895:V1897,1)))/2)*100</f>
        <v>0</v>
      </c>
      <c r="Y1895" s="101">
        <v>0.01</v>
      </c>
      <c r="Z1895" s="94" t="s">
        <v>34</v>
      </c>
      <c r="AA1895" s="111" t="str">
        <f t="normal">IF(Z1895="-","-",AVERAGE(Z1895:Z1897))</f>
        <v>-</v>
      </c>
      <c r="AB1895" s="102" t="s">
        <v>34</v>
      </c>
      <c r="AC1895" s="112" t="str">
        <f t="shared" ref="AC1895" si="684">IF(AB1895="-","-",AVERAGE(AB1895:AB1897))</f>
        <v>-</v>
      </c>
      <c r="AD1895" s="113"/>
      <c r="AE1895" s="94">
        <v>581.7</v>
      </c>
      <c r="AF1895" s="94">
        <v>364.51</v>
      </c>
      <c r="AG1895" s="134">
        <v>1</v>
      </c>
    </row>
    <row r="1896" spans="1:33" s="44" customFormat="1" customHeight="0">
      <c r="A1896" s="60"/>
      <c r="B1896" s="61" t="s">
        <v>926</v>
      </c>
      <c r="C1896" s="62"/>
      <c r="D1896" s="63"/>
      <c r="E1896" s="63"/>
      <c r="F1896" s="63"/>
      <c r="G1896" s="63"/>
      <c r="H1896" s="63"/>
      <c r="I1896" s="63"/>
      <c r="J1896" s="94">
        <f t="normal">IF(AE1896="-","-",(AE1896/AG1895)*$AI$1)</f>
        <v>655.3764</v>
      </c>
      <c r="K1896" s="94">
        <f t="normal">MIN(J1895:J1897)</f>
        <v>628.236</v>
      </c>
      <c r="L1896" s="61"/>
      <c r="M1896" s="94"/>
      <c r="N1896" s="94">
        <f t="normal">IF(AF1896="-","-",(AF1896/AG1895)*$AI$1)</f>
        <v>426.3408</v>
      </c>
      <c r="O1896" s="94">
        <f t="normal">MIN(N1895:N1897)</f>
        <v>393.6708</v>
      </c>
      <c r="P1896" s="61"/>
      <c r="Q1896" s="94"/>
      <c r="R1896" s="61"/>
      <c r="S1896" s="101">
        <v>97</v>
      </c>
      <c r="T1896" s="102"/>
      <c r="U1896" s="101"/>
      <c r="V1896" s="101">
        <v>99.99</v>
      </c>
      <c r="W1896" s="102"/>
      <c r="X1896" s="101"/>
      <c r="Y1896" s="101">
        <v>0.01</v>
      </c>
      <c r="Z1896" s="94" t="s">
        <v>34</v>
      </c>
      <c r="AA1896" s="111"/>
      <c r="AB1896" s="102" t="s">
        <v>34</v>
      </c>
      <c r="AC1896" s="112"/>
      <c r="AD1896" s="113"/>
      <c r="AE1896" s="94">
        <v>606.83</v>
      </c>
      <c r="AF1896" s="94">
        <v>394.76</v>
      </c>
      <c r="AG1896" s="134"/>
    </row>
    <row r="1897" spans="1:33" s="44" customFormat="1" customHeight="0">
      <c r="A1897" s="60"/>
      <c r="B1897" s="61" t="s">
        <v>926</v>
      </c>
      <c r="C1897" s="62"/>
      <c r="D1897" s="63"/>
      <c r="E1897" s="63"/>
      <c r="F1897" s="63"/>
      <c r="G1897" s="63"/>
      <c r="H1897" s="63"/>
      <c r="I1897" s="63"/>
      <c r="J1897" s="94">
        <f t="normal">IF(AE1897="-","-",(AE1897/AG1895)*$AI$1)</f>
        <v>666.792</v>
      </c>
      <c r="K1897" s="94"/>
      <c r="L1897" s="61"/>
      <c r="M1897" s="94"/>
      <c r="N1897" s="94">
        <f t="normal">IF(AF1897="-","-",(AF1897/AG1895)*$AI$1)</f>
        <v>398.0988</v>
      </c>
      <c r="O1897" s="94"/>
      <c r="P1897" s="61"/>
      <c r="Q1897" s="94"/>
      <c r="R1897" s="61"/>
      <c r="S1897" s="101">
        <v>96.94</v>
      </c>
      <c r="T1897" s="102"/>
      <c r="U1897" s="101"/>
      <c r="V1897" s="101">
        <v>99.99</v>
      </c>
      <c r="W1897" s="102"/>
      <c r="X1897" s="101"/>
      <c r="Y1897" s="101">
        <v>0.01</v>
      </c>
      <c r="Z1897" s="94" t="s">
        <v>34</v>
      </c>
      <c r="AA1897" s="111"/>
      <c r="AB1897" s="102" t="s">
        <v>34</v>
      </c>
      <c r="AC1897" s="112"/>
      <c r="AD1897" s="113"/>
      <c r="AE1897" s="94">
        <v>617.4</v>
      </c>
      <c r="AF1897" s="94">
        <v>368.61</v>
      </c>
      <c r="AG1897" s="134"/>
    </row>
    <row r="1898" spans="1:33" ht="15" customHeight="1">
      <c r="A1898" s="70">
        <v>42576</v>
      </c>
      <c r="B1898" s="71">
        <v>602</v>
      </c>
      <c r="C1898" s="72" t="s">
        <v>755</v>
      </c>
      <c r="D1898" s="6" t="s">
        <v>41</v>
      </c>
      <c r="E1898" s="6" t="s">
        <v>233</v>
      </c>
      <c r="F1898" s="6" t="s">
        <v>630</v>
      </c>
      <c r="G1898" s="6" t="s">
        <v>756</v>
      </c>
      <c r="H1898" s="6" t="s">
        <v>34</v>
      </c>
      <c r="I1898" s="6" t="s">
        <v>757</v>
      </c>
      <c r="J1898" s="97">
        <f t="normal">IF(AE1898="-","-",(AE1898/AG1898)*$AI$1)</f>
        <v>679.9572</v>
      </c>
      <c r="K1898" s="97">
        <f t="normal">MAX(J1898:J1900)</f>
        <v>720.3492</v>
      </c>
      <c r="L1898" s="71">
        <f t="normal">IF(A1898=0,"",(K1898-K1899)/K1899)</f>
        <v>0.0594037389412158</v>
      </c>
      <c r="M1898" s="97">
        <f t="normal">IF(J1898="-","-",AVERAGE(J1898:J1900))</f>
        <v>705.5244</v>
      </c>
      <c r="N1898" s="97">
        <f t="normal">IF(AF1898="-","-",(AF1898/AG1898)*$AI$1)</f>
        <v>539.2656</v>
      </c>
      <c r="O1898" s="97">
        <f t="normal">MAX(N1898:N1900)</f>
        <v>581.6124</v>
      </c>
      <c r="P1898" s="71">
        <f t="normal">IF(A1898=0,"",(O1898-O1899)/O1899)</f>
        <v>0.0785267964431625</v>
      </c>
      <c r="Q1898" s="97">
        <f t="normal">IF(N1898="-","-",AVERAGE(N1898:N1900))</f>
        <v>563.4504</v>
      </c>
      <c r="R1898" s="71">
        <f t="normal">IF(Q1898="-","-",Q1898/M1898)</f>
        <v>0.798626383439042</v>
      </c>
      <c r="S1898" s="103">
        <v>17.75</v>
      </c>
      <c r="T1898" s="104">
        <f t="normal">AVERAGE(S1898:S1900)*10</f>
        <v>177.6</v>
      </c>
      <c r="U1898" s="103">
        <f t="normal">((LARGE(S1898:S1900,1))-(SMALL(S1898:S1900,1)))/(((LARGE(S1898:S1900,1))+(SMALL(S1898:S1900,1)))/2)*100</f>
        <v>0.731775963974101</v>
      </c>
      <c r="V1898" s="103">
        <f t="shared" ref="V1898:V1909" si="685">100-Y1898</f>
        <v>92.19</v>
      </c>
      <c r="W1898" s="104">
        <f t="normal">AVERAGE(V1898:V1900)*10</f>
        <v>922.1</v>
      </c>
      <c r="X1898" s="103">
        <f t="normal">((LARGE(V1898:V1900,1))-(SMALL(V1898:V1900,1)))/(((LARGE(V1898:V1900,1))+(SMALL(V1898:V1900,1)))/2)*100</f>
        <v>0.0542211137016724</v>
      </c>
      <c r="Y1898" s="103">
        <v>7.81</v>
      </c>
      <c r="Z1898" s="97" t="s">
        <v>34</v>
      </c>
      <c r="AA1898" s="23" t="str">
        <f t="normal">IF(Z1898="-","-",AVERAGE(Z1898:Z1900))</f>
        <v>-</v>
      </c>
      <c r="AB1898" s="104" t="s">
        <v>34</v>
      </c>
      <c r="AC1898" s="24" t="str">
        <f t="shared" ref="AC1898" si="686">IF(AB1898="-","-",AVERAGE(AB1898:AB1900))</f>
        <v>-</v>
      </c>
      <c r="AE1898" s="114">
        <v>629.59</v>
      </c>
      <c r="AF1898" s="114">
        <v>499.32</v>
      </c>
      <c r="AG1898" s="135">
        <v>1</v>
      </c>
    </row>
    <row r="1899" spans="1:33">
      <c r="A1899" s="70"/>
      <c r="B1899" s="71">
        <v>602</v>
      </c>
      <c r="C1899" s="72"/>
      <c r="D1899" s="6"/>
      <c r="E1899" s="6"/>
      <c r="F1899" s="6"/>
      <c r="G1899" s="6"/>
      <c r="H1899" s="6"/>
      <c r="I1899" s="6"/>
      <c r="J1899" s="97">
        <f t="normal">IF(AE1899="-","-",(AE1899/AG1898)*$AI$1)</f>
        <v>716.2668</v>
      </c>
      <c r="K1899" s="97">
        <f t="normal">MIN(J1898:J1900)</f>
        <v>679.9572</v>
      </c>
      <c r="L1899" s="71"/>
      <c r="M1899" s="97"/>
      <c r="N1899" s="97">
        <f t="normal">IF(AF1899="-","-",(AF1899/AG1898)*$AI$1)</f>
        <v>581.6124</v>
      </c>
      <c r="O1899" s="97">
        <f t="normal">MIN(N1898:N1900)</f>
        <v>539.2656</v>
      </c>
      <c r="P1899" s="71"/>
      <c r="Q1899" s="97"/>
      <c r="R1899" s="71"/>
      <c r="S1899" s="103">
        <v>17.7</v>
      </c>
      <c r="T1899" s="104"/>
      <c r="U1899" s="103"/>
      <c r="V1899" s="103">
        <f t="shared" si="685"/>
        <v>92.2</v>
      </c>
      <c r="W1899" s="104"/>
      <c r="X1899" s="103"/>
      <c r="Y1899" s="103">
        <v>7.8</v>
      </c>
      <c r="Z1899" s="97" t="s">
        <v>34</v>
      </c>
      <c r="AA1899" s="23"/>
      <c r="AB1899" s="104" t="s">
        <v>34</v>
      </c>
      <c r="AC1899" s="24"/>
      <c r="AE1899" s="114">
        <v>663.21</v>
      </c>
      <c r="AF1899" s="114">
        <v>538.53</v>
      </c>
      <c r="AG1899" s="135"/>
    </row>
    <row r="1900" spans="1:33">
      <c r="A1900" s="70"/>
      <c r="B1900" s="71">
        <v>602</v>
      </c>
      <c r="C1900" s="72"/>
      <c r="D1900" s="6"/>
      <c r="E1900" s="6"/>
      <c r="F1900" s="6"/>
      <c r="G1900" s="6"/>
      <c r="H1900" s="6"/>
      <c r="I1900" s="6"/>
      <c r="J1900" s="97">
        <f t="normal">IF(AE1900="-","-",(AE1900/AG1898)*$AI$1)</f>
        <v>720.3492</v>
      </c>
      <c r="K1900" s="97"/>
      <c r="L1900" s="71"/>
      <c r="M1900" s="97"/>
      <c r="N1900" s="97">
        <f t="normal">IF(AF1900="-","-",(AF1900/AG1898)*$AI$1)</f>
        <v>569.4732</v>
      </c>
      <c r="O1900" s="97"/>
      <c r="P1900" s="71"/>
      <c r="Q1900" s="97"/>
      <c r="R1900" s="71"/>
      <c r="S1900" s="103">
        <v>17.83</v>
      </c>
      <c r="T1900" s="104"/>
      <c r="U1900" s="103"/>
      <c r="V1900" s="103">
        <f t="shared" si="685"/>
        <v>92.24</v>
      </c>
      <c r="W1900" s="104"/>
      <c r="X1900" s="103"/>
      <c r="Y1900" s="103">
        <v>7.76</v>
      </c>
      <c r="Z1900" s="97" t="s">
        <v>34</v>
      </c>
      <c r="AA1900" s="23"/>
      <c r="AB1900" s="104" t="s">
        <v>34</v>
      </c>
      <c r="AC1900" s="24"/>
      <c r="AE1900" s="114">
        <v>666.99</v>
      </c>
      <c r="AF1900" s="114">
        <v>527.29</v>
      </c>
      <c r="AG1900" s="135"/>
    </row>
    <row r="1901" spans="1:33">
      <c r="A1901" s="70">
        <v>42576</v>
      </c>
      <c r="B1901" s="71">
        <v>604</v>
      </c>
      <c r="C1901" s="72" t="s">
        <v>142</v>
      </c>
      <c r="D1901" s="6" t="s">
        <v>41</v>
      </c>
      <c r="E1901" s="6" t="s">
        <v>74</v>
      </c>
      <c r="F1901" s="6" t="s">
        <v>75</v>
      </c>
      <c r="G1901" s="6" t="s">
        <v>34</v>
      </c>
      <c r="H1901" s="6" t="s">
        <v>44</v>
      </c>
      <c r="I1901" s="6" t="s">
        <v>76</v>
      </c>
      <c r="J1901" s="97">
        <f t="normal">IF(AE1901="-","-",(AE1901/AG1901)*$AI$1)</f>
        <v>213.2892</v>
      </c>
      <c r="K1901" s="97">
        <f t="normal">MAX(J1901:J1903)</f>
        <v>224.154</v>
      </c>
      <c r="L1901" s="71">
        <f t="normal">IF(A1901=0,"",(K1901-K1902)/K1902)</f>
        <v>0.120680345572354</v>
      </c>
      <c r="M1901" s="97">
        <f t="normal">IF(J1901="-","-",AVERAGE(J1901:J1903))</f>
        <v>212.4864</v>
      </c>
      <c r="N1901" s="97">
        <f t="normal">IF(AF1901="-","-",(AF1901/AG1901)*$AI$1)</f>
        <v>143.0244</v>
      </c>
      <c r="O1901" s="97">
        <f t="normal">MAX(N1901:N1903)</f>
        <v>162.162</v>
      </c>
      <c r="P1901" s="71">
        <f t="normal">IF(A1901=0,"",(O1901-O1902)/O1902)</f>
        <v>0.170030390399751</v>
      </c>
      <c r="Q1901" s="97">
        <f t="normal">IF(N1901="-","-",AVERAGE(N1901:N1903))</f>
        <v>147.9276</v>
      </c>
      <c r="R1901" s="71">
        <f t="normal">IF(Q1901="-","-",Q1901/M1901)</f>
        <v>0.696174437516942</v>
      </c>
      <c r="S1901" s="103">
        <v>3.03</v>
      </c>
      <c r="T1901" s="104">
        <f t="normal">AVERAGE(S1901:S1903)*10</f>
        <v>30.9</v>
      </c>
      <c r="U1901" s="103">
        <f t="normal">((LARGE(S1901:S1903,1))-(SMALL(S1901:S1903,1)))/(((LARGE(S1901:S1903,1))+(SMALL(S1901:S1903,1)))/2)*100</f>
        <v>4.20032310177707</v>
      </c>
      <c r="V1901" s="103">
        <f t="shared" si="685"/>
        <v>82.21</v>
      </c>
      <c r="W1901" s="104">
        <f t="normal">AVERAGE(V1901:V1903)*10</f>
        <v>822.4</v>
      </c>
      <c r="X1901" s="103">
        <f t="normal">((LARGE(V1901:V1903,1))-(SMALL(V1901:V1903,1)))/(((LARGE(V1901:V1903,1))+(SMALL(V1901:V1903,1)))/2)*100</f>
        <v>0.547079204911559</v>
      </c>
      <c r="Y1901" s="103">
        <v>17.79</v>
      </c>
      <c r="Z1901" s="97">
        <v>19267</v>
      </c>
      <c r="AA1901" s="23">
        <f t="normal">IF(Z1901="-","-",AVERAGE(Z1901:Z1903))</f>
        <v>19250.6666666667</v>
      </c>
      <c r="AB1901" s="104">
        <v>8.295</v>
      </c>
      <c r="AC1901" s="24">
        <f t="shared" ref="AC1901" si="687">IF(AB1901="-","-",AVERAGE(AB1901:AB1903))</f>
        <v>8.295</v>
      </c>
      <c r="AE1901" s="114">
        <v>197.49</v>
      </c>
      <c r="AF1901" s="114">
        <v>132.43</v>
      </c>
      <c r="AG1901" s="135">
        <v>1</v>
      </c>
    </row>
    <row r="1902" spans="1:33">
      <c r="A1902" s="70"/>
      <c r="B1902" s="71">
        <v>604</v>
      </c>
      <c r="C1902" s="72"/>
      <c r="D1902" s="6"/>
      <c r="E1902" s="6"/>
      <c r="F1902" s="9"/>
      <c r="G1902" s="6"/>
      <c r="H1902" s="6"/>
      <c r="I1902" s="6"/>
      <c r="J1902" s="97">
        <f t="normal">IF(AE1902="-","-",(AE1902/AG1901)*$AI$1)</f>
        <v>224.154</v>
      </c>
      <c r="K1902" s="97">
        <f t="normal">MIN(J1901:J1903)</f>
        <v>200.016</v>
      </c>
      <c r="L1902" s="71"/>
      <c r="M1902" s="97"/>
      <c r="N1902" s="97">
        <f t="normal">IF(AF1902="-","-",(AF1902/AG1901)*$AI$1)</f>
        <v>162.162</v>
      </c>
      <c r="O1902" s="97">
        <f t="normal">MIN(N1901:N1903)</f>
        <v>138.5964</v>
      </c>
      <c r="P1902" s="71"/>
      <c r="Q1902" s="97"/>
      <c r="R1902" s="71"/>
      <c r="S1902" s="103">
        <v>3.16</v>
      </c>
      <c r="T1902" s="104"/>
      <c r="U1902" s="103"/>
      <c r="V1902" s="103">
        <f t="shared" si="685"/>
        <v>82.48</v>
      </c>
      <c r="W1902" s="104"/>
      <c r="X1902" s="103"/>
      <c r="Y1902" s="103">
        <v>17.52</v>
      </c>
      <c r="Z1902" s="97">
        <v>19232</v>
      </c>
      <c r="AA1902" s="23"/>
      <c r="AB1902" s="104">
        <v>8.292</v>
      </c>
      <c r="AC1902" s="24"/>
      <c r="AE1902" s="114">
        <v>207.55</v>
      </c>
      <c r="AF1902" s="114">
        <v>150.15</v>
      </c>
      <c r="AG1902" s="135"/>
    </row>
    <row r="1903" spans="1:33">
      <c r="A1903" s="70"/>
      <c r="B1903" s="71">
        <v>604</v>
      </c>
      <c r="C1903" s="72"/>
      <c r="D1903" s="6"/>
      <c r="E1903" s="6"/>
      <c r="F1903" s="9"/>
      <c r="G1903" s="6"/>
      <c r="H1903" s="6"/>
      <c r="I1903" s="6"/>
      <c r="J1903" s="97">
        <f t="normal">IF(AE1903="-","-",(AE1903/AG1901)*$AI$1)</f>
        <v>200.016</v>
      </c>
      <c r="K1903" s="97"/>
      <c r="L1903" s="71"/>
      <c r="M1903" s="97"/>
      <c r="N1903" s="97">
        <f t="normal">IF(AF1903="-","-",(AF1903/AG1901)*$AI$1)</f>
        <v>138.5964</v>
      </c>
      <c r="O1903" s="97"/>
      <c r="P1903" s="71"/>
      <c r="Q1903" s="97"/>
      <c r="R1903" s="71"/>
      <c r="S1903" s="103">
        <v>3.08</v>
      </c>
      <c r="T1903" s="104"/>
      <c r="U1903" s="103"/>
      <c r="V1903" s="103">
        <f t="shared" si="685"/>
        <v>82.03</v>
      </c>
      <c r="W1903" s="104"/>
      <c r="X1903" s="103"/>
      <c r="Y1903" s="103">
        <v>17.97</v>
      </c>
      <c r="Z1903" s="97">
        <v>19253</v>
      </c>
      <c r="AA1903" s="23"/>
      <c r="AB1903" s="104">
        <v>8.298</v>
      </c>
      <c r="AC1903" s="24"/>
      <c r="AE1903" s="114">
        <v>185.2</v>
      </c>
      <c r="AF1903" s="114">
        <v>128.33</v>
      </c>
      <c r="AG1903" s="135"/>
    </row>
    <row r="1904" spans="1:33" ht="15" customHeight="1">
      <c r="A1904" s="70">
        <v>42576</v>
      </c>
      <c r="B1904" s="71">
        <v>608</v>
      </c>
      <c r="C1904" s="72" t="s">
        <v>927</v>
      </c>
      <c r="D1904" s="6" t="s">
        <v>41</v>
      </c>
      <c r="E1904" s="6" t="s">
        <v>68</v>
      </c>
      <c r="F1904" s="6" t="s">
        <v>69</v>
      </c>
      <c r="G1904" s="6" t="s">
        <v>70</v>
      </c>
      <c r="H1904" s="6" t="s">
        <v>928</v>
      </c>
      <c r="I1904" s="6" t="s">
        <v>34</v>
      </c>
      <c r="J1904" s="97">
        <f t="normal">IF(AE1904="-","-",(AE1904/AG1904)*$AI$1)</f>
        <v>1001.9268</v>
      </c>
      <c r="K1904" s="97">
        <f t="normal">MAX(J1904:J1906)</f>
        <v>1005.7176</v>
      </c>
      <c r="L1904" s="71">
        <f t="normal">IF(A1904=0,"",(K1904-K1905)/K1905)</f>
        <v>0.00378350993306097</v>
      </c>
      <c r="M1904" s="97">
        <f t="normal">IF(J1904="-","-",AVERAGE(J1904:J1906))</f>
        <v>1003.572</v>
      </c>
      <c r="N1904" s="97">
        <f t="normal">IF(AF1904="-","-",(AF1904/AG1904)*$AI$1)</f>
        <v>803.0124</v>
      </c>
      <c r="O1904" s="97">
        <f t="normal">MAX(N1904:N1906)</f>
        <v>803.0124</v>
      </c>
      <c r="P1904" s="71">
        <f t="normal">IF(A1904=0,"",(O1904-O1905)/O1905)</f>
        <v>0.00968223791417715</v>
      </c>
      <c r="Q1904" s="97">
        <f t="normal">IF(N1904="-","-",AVERAGE(N1904:N1906))</f>
        <v>800.1432</v>
      </c>
      <c r="R1904" s="71">
        <f t="normal">IF(Q1904="-","-",Q1904/M1904)</f>
        <v>0.797295261326541</v>
      </c>
      <c r="S1904" s="103">
        <v>2.25</v>
      </c>
      <c r="T1904" s="104">
        <f t="normal">AVERAGE(S1904:S1906)*10</f>
        <v>22.8666666666667</v>
      </c>
      <c r="U1904" s="103">
        <f t="normal">((LARGE(S1904:S1906,1))-(SMALL(S1904:S1906,1)))/(((LARGE(S1904:S1906,1))+(SMALL(S1904:S1906,1)))/2)*100</f>
        <v>3.49344978165939</v>
      </c>
      <c r="V1904" s="103">
        <f t="shared" si="685"/>
        <v>92.21</v>
      </c>
      <c r="W1904" s="104">
        <f t="normal">AVERAGE(V1904:V1906)*10</f>
        <v>923.6</v>
      </c>
      <c r="X1904" s="103">
        <f t="normal">((LARGE(V1904:V1906,1))-(SMALL(V1904:V1906,1)))/(((LARGE(V1904:V1906,1))+(SMALL(V1904:V1906,1)))/2)*100</f>
        <v>0.324815937635352</v>
      </c>
      <c r="Y1904" s="103">
        <v>7.79</v>
      </c>
      <c r="Z1904" s="97" t="s">
        <v>34</v>
      </c>
      <c r="AA1904" s="23" t="str">
        <f t="normal">IF(Z1904="-","-",AVERAGE(Z1904:Z1906))</f>
        <v>-</v>
      </c>
      <c r="AB1904" s="104">
        <v>3.59</v>
      </c>
      <c r="AC1904" s="24">
        <f t="shared" ref="AC1904" si="688">IF(AB1904="-","-",AVERAGE(AB1904:AB1906))</f>
        <v>3.58333333333333</v>
      </c>
      <c r="AE1904" s="114">
        <v>927.71</v>
      </c>
      <c r="AF1904" s="114">
        <v>743.53</v>
      </c>
      <c r="AG1904" s="135">
        <v>1</v>
      </c>
    </row>
    <row r="1905" spans="1:33">
      <c r="A1905" s="70"/>
      <c r="B1905" s="71">
        <v>608</v>
      </c>
      <c r="C1905" s="72"/>
      <c r="D1905" s="6"/>
      <c r="E1905" s="6"/>
      <c r="F1905" s="6"/>
      <c r="G1905" s="6"/>
      <c r="H1905" s="6"/>
      <c r="I1905" s="6"/>
      <c r="J1905" s="97">
        <f t="normal">IF(AE1905="-","-",(AE1905/AG1904)*$AI$1)</f>
        <v>1003.0716</v>
      </c>
      <c r="K1905" s="97">
        <f t="normal">MIN(J1904:J1906)</f>
        <v>1001.9268</v>
      </c>
      <c r="L1905" s="71"/>
      <c r="M1905" s="97"/>
      <c r="N1905" s="97">
        <f t="normal">IF(AF1905="-","-",(AF1905/AG1904)*$AI$1)</f>
        <v>802.1052</v>
      </c>
      <c r="O1905" s="97">
        <f t="normal">MIN(N1904:N1906)</f>
        <v>795.312</v>
      </c>
      <c r="P1905" s="71"/>
      <c r="Q1905" s="97"/>
      <c r="R1905" s="71"/>
      <c r="S1905" s="103">
        <v>2.28</v>
      </c>
      <c r="T1905" s="104"/>
      <c r="U1905" s="103"/>
      <c r="V1905" s="103">
        <f t="shared" si="685"/>
        <v>92.36</v>
      </c>
      <c r="W1905" s="104"/>
      <c r="X1905" s="103"/>
      <c r="Y1905" s="103">
        <v>7.64</v>
      </c>
      <c r="Z1905" s="97" t="s">
        <v>34</v>
      </c>
      <c r="AA1905" s="23"/>
      <c r="AB1905" s="104">
        <v>3.58</v>
      </c>
      <c r="AC1905" s="24"/>
      <c r="AE1905" s="114">
        <v>928.77</v>
      </c>
      <c r="AF1905" s="114">
        <v>742.69</v>
      </c>
      <c r="AG1905" s="135"/>
    </row>
    <row r="1906" spans="1:33">
      <c r="A1906" s="70"/>
      <c r="B1906" s="71">
        <v>608</v>
      </c>
      <c r="C1906" s="72"/>
      <c r="D1906" s="6"/>
      <c r="E1906" s="6"/>
      <c r="F1906" s="6"/>
      <c r="G1906" s="6"/>
      <c r="H1906" s="6"/>
      <c r="I1906" s="6"/>
      <c r="J1906" s="97">
        <f t="normal">IF(AE1906="-","-",(AE1906/AG1904)*$AI$1)</f>
        <v>1005.7176</v>
      </c>
      <c r="K1906" s="97"/>
      <c r="L1906" s="71"/>
      <c r="M1906" s="97"/>
      <c r="N1906" s="97">
        <f t="normal">IF(AF1906="-","-",(AF1906/AG1904)*$AI$1)</f>
        <v>795.312</v>
      </c>
      <c r="O1906" s="97"/>
      <c r="P1906" s="71"/>
      <c r="Q1906" s="97"/>
      <c r="R1906" s="71"/>
      <c r="S1906" s="103">
        <v>2.33</v>
      </c>
      <c r="T1906" s="104"/>
      <c r="U1906" s="103"/>
      <c r="V1906" s="103">
        <f t="shared" si="685"/>
        <v>92.51</v>
      </c>
      <c r="W1906" s="104"/>
      <c r="X1906" s="103"/>
      <c r="Y1906" s="103">
        <v>7.49</v>
      </c>
      <c r="Z1906" s="97" t="s">
        <v>34</v>
      </c>
      <c r="AA1906" s="23"/>
      <c r="AB1906" s="104">
        <v>3.58</v>
      </c>
      <c r="AC1906" s="24"/>
      <c r="AE1906" s="114">
        <v>931.22</v>
      </c>
      <c r="AF1906" s="114">
        <v>736.4</v>
      </c>
      <c r="AG1906" s="135"/>
    </row>
    <row r="1907" spans="1:33" s="44" customFormat="1" ht="15" customHeight="1">
      <c r="A1907" s="60">
        <v>42562</v>
      </c>
      <c r="B1907" s="61" t="s">
        <v>929</v>
      </c>
      <c r="C1907" s="62" t="s">
        <v>29</v>
      </c>
      <c r="D1907" s="63" t="s">
        <v>30</v>
      </c>
      <c r="E1907" s="63" t="s">
        <v>31</v>
      </c>
      <c r="F1907" s="63" t="s">
        <v>32</v>
      </c>
      <c r="G1907" s="63" t="s">
        <v>33</v>
      </c>
      <c r="H1907" s="63" t="s">
        <v>34</v>
      </c>
      <c r="I1907" s="63" t="s">
        <v>930</v>
      </c>
      <c r="J1907" s="94">
        <f t="normal">IF(AE1907="-","-",(AE1907/AG1907)*$AI$1)</f>
        <v>53.622</v>
      </c>
      <c r="K1907" s="94">
        <f t="normal">MAX(J1907:J1909)</f>
        <v>53.622</v>
      </c>
      <c r="L1907" s="61">
        <f t="normal">IF(A1907=0,"",(K1907-K1908)/K1908)</f>
        <v>0.0577332765232211</v>
      </c>
      <c r="M1907" s="94">
        <f t="normal">IF(J1907="-","-",AVERAGE(J1907:J1909))</f>
        <v>52.3548</v>
      </c>
      <c r="N1907" s="94" t="str">
        <f t="normal">IF(AF1907="-","-",(AF1907/AG1907)*$AI$1)</f>
        <v>-</v>
      </c>
      <c r="O1907" s="94">
        <f t="normal">MAX(N1907:N1909)</f>
        <v>0</v>
      </c>
      <c r="P1907" s="61" t="e">
        <v>#DIV/0!</v>
      </c>
      <c r="Q1907" s="94" t="str">
        <f t="normal">IF(N1907="-","-",AVERAGE(N1907:N1909))</f>
        <v>-</v>
      </c>
      <c r="R1907" s="61" t="str">
        <f t="normal">IF(Q1907="-","-",Q1907/M1907)</f>
        <v>-</v>
      </c>
      <c r="S1907" s="101">
        <v>3.45</v>
      </c>
      <c r="T1907" s="102">
        <f t="normal">AVERAGE(S1907:S1909)*10</f>
        <v>34.5</v>
      </c>
      <c r="U1907" s="101">
        <f t="normal">((LARGE(S1907:S1909,1))-(SMALL(S1907:S1909,1)))/(((LARGE(S1907:S1909,1))+(SMALL(S1907:S1909,1)))/2)*100</f>
        <v>0.579710144927537</v>
      </c>
      <c r="V1907" s="101">
        <f t="shared" si="685"/>
        <v>65.24</v>
      </c>
      <c r="W1907" s="102">
        <f t="normal">AVERAGE(V1907:V1909)*10</f>
        <v>652.2</v>
      </c>
      <c r="X1907" s="101">
        <f t="normal">((LARGE(V1907:V1909,1))-(SMALL(V1907:V1909,1)))/(((LARGE(V1907:V1909,1))+(SMALL(V1907:V1909,1)))/2)*100</f>
        <v>0.398711854010129</v>
      </c>
      <c r="Y1907" s="101">
        <v>34.76</v>
      </c>
      <c r="Z1907" s="94" t="s">
        <v>34</v>
      </c>
      <c r="AA1907" s="111" t="str">
        <f t="normal">IF(Z1907="-","-",AVERAGE(Z1907:Z1909))</f>
        <v>-</v>
      </c>
      <c r="AB1907" s="102" t="s">
        <v>34</v>
      </c>
      <c r="AC1907" s="112" t="str">
        <f t="shared" ref="AC1907" si="689">IF(AB1907="-","-",AVERAGE(AB1907:AB1909))</f>
        <v>-</v>
      </c>
      <c r="AD1907" s="113"/>
      <c r="AE1907" s="94">
        <v>49.65</v>
      </c>
      <c r="AF1907" s="94" t="s">
        <v>34</v>
      </c>
      <c r="AG1907" s="134">
        <v>1</v>
      </c>
    </row>
    <row r="1908" spans="1:33" s="44" customFormat="1" customHeight="0">
      <c r="A1908" s="60"/>
      <c r="B1908" s="61" t="s">
        <v>929</v>
      </c>
      <c r="C1908" s="62"/>
      <c r="D1908" s="63"/>
      <c r="E1908" s="63"/>
      <c r="F1908" s="63"/>
      <c r="G1908" s="63"/>
      <c r="H1908" s="63"/>
      <c r="I1908" s="63"/>
      <c r="J1908" s="94">
        <f t="normal">IF(AE1908="-","-",(AE1908/AG1907)*$AI$1)</f>
        <v>50.6952</v>
      </c>
      <c r="K1908" s="94">
        <f t="normal">MIN(J1907:J1909)</f>
        <v>50.6952</v>
      </c>
      <c r="L1908" s="61"/>
      <c r="M1908" s="94"/>
      <c r="N1908" s="94" t="str">
        <f t="normal">IF(AF1908="-","-",(AF1908/AG1907)*$AI$1)</f>
        <v>-</v>
      </c>
      <c r="O1908" s="94">
        <f t="normal">MIN(N1907:N1909)</f>
        <v>0</v>
      </c>
      <c r="P1908" s="61"/>
      <c r="Q1908" s="94"/>
      <c r="R1908" s="61"/>
      <c r="S1908" s="101">
        <v>3.44</v>
      </c>
      <c r="T1908" s="102"/>
      <c r="U1908" s="101"/>
      <c r="V1908" s="101">
        <f t="shared" si="685"/>
        <v>65.08</v>
      </c>
      <c r="W1908" s="102"/>
      <c r="X1908" s="101"/>
      <c r="Y1908" s="101">
        <v>34.92</v>
      </c>
      <c r="Z1908" s="94" t="s">
        <v>34</v>
      </c>
      <c r="AA1908" s="111"/>
      <c r="AB1908" s="102" t="s">
        <v>34</v>
      </c>
      <c r="AC1908" s="112"/>
      <c r="AD1908" s="113"/>
      <c r="AE1908" s="94">
        <v>46.94</v>
      </c>
      <c r="AF1908" s="94" t="s">
        <v>34</v>
      </c>
      <c r="AG1908" s="134"/>
    </row>
    <row r="1909" spans="1:33" s="44" customFormat="1" customHeight="0">
      <c r="A1909" s="60"/>
      <c r="B1909" s="61" t="s">
        <v>929</v>
      </c>
      <c r="C1909" s="62"/>
      <c r="D1909" s="63"/>
      <c r="E1909" s="63"/>
      <c r="F1909" s="63"/>
      <c r="G1909" s="63"/>
      <c r="H1909" s="63"/>
      <c r="I1909" s="63"/>
      <c r="J1909" s="94">
        <f t="normal">IF(AE1909="-","-",(AE1909/AG1907)*$AI$1)</f>
        <v>52.7472</v>
      </c>
      <c r="K1909" s="94"/>
      <c r="L1909" s="61"/>
      <c r="M1909" s="94"/>
      <c r="N1909" s="94" t="str">
        <f t="normal">IF(AF1909="-","-",(AF1909/AG1907)*$AI$1)</f>
        <v>-</v>
      </c>
      <c r="O1909" s="94"/>
      <c r="P1909" s="61"/>
      <c r="Q1909" s="94"/>
      <c r="R1909" s="61"/>
      <c r="S1909" s="101">
        <v>3.46</v>
      </c>
      <c r="T1909" s="102"/>
      <c r="U1909" s="101"/>
      <c r="V1909" s="101">
        <f t="shared" si="685"/>
        <v>65.34</v>
      </c>
      <c r="W1909" s="102"/>
      <c r="X1909" s="101"/>
      <c r="Y1909" s="101">
        <v>34.66</v>
      </c>
      <c r="Z1909" s="94" t="s">
        <v>34</v>
      </c>
      <c r="AA1909" s="111"/>
      <c r="AB1909" s="102" t="s">
        <v>34</v>
      </c>
      <c r="AC1909" s="112"/>
      <c r="AD1909" s="113"/>
      <c r="AE1909" s="94">
        <v>48.84</v>
      </c>
      <c r="AF1909" s="94" t="s">
        <v>34</v>
      </c>
      <c r="AG1909" s="134"/>
    </row>
    <row r="1910" spans="1:33" s="44" customFormat="1" ht="15" customHeight="1">
      <c r="A1910" s="60">
        <v>42562</v>
      </c>
      <c r="B1910" s="61" t="s">
        <v>931</v>
      </c>
      <c r="C1910" s="62" t="s">
        <v>29</v>
      </c>
      <c r="D1910" s="63" t="s">
        <v>30</v>
      </c>
      <c r="E1910" s="63" t="s">
        <v>31</v>
      </c>
      <c r="F1910" s="63" t="s">
        <v>37</v>
      </c>
      <c r="G1910" s="63" t="s">
        <v>140</v>
      </c>
      <c r="H1910" s="63" t="s">
        <v>34</v>
      </c>
      <c r="I1910" s="63" t="s">
        <v>34</v>
      </c>
      <c r="J1910" s="94">
        <f t="normal">IF(AE1910="-","-",(AE1910/AG1910)*$AI$1)</f>
        <v>658.152</v>
      </c>
      <c r="K1910" s="94">
        <f t="normal">MAX(J1910:J1912)</f>
        <v>659.9556</v>
      </c>
      <c r="L1910" s="61">
        <f t="normal">IF(A1910=0,"",(K1910-K1911)/K1911)</f>
        <v>0.0113871464274483</v>
      </c>
      <c r="M1910" s="94">
        <f t="normal">IF(J1910="-","-",AVERAGE(J1910:J1912))</f>
        <v>656.8776</v>
      </c>
      <c r="N1910" s="94">
        <f t="normal">IF(AF1910="-","-",(AF1910/AG1910)*$AI$1)</f>
        <v>343.2564</v>
      </c>
      <c r="O1910" s="94">
        <f t="normal">MAX(N1910:N1912)</f>
        <v>371.7252</v>
      </c>
      <c r="P1910" s="61">
        <f t="normal">IF(A1910=0,"",(O1910-O1911)/O1911)</f>
        <v>0.0829374193751378</v>
      </c>
      <c r="Q1910" s="94">
        <f t="normal">IF(N1910="-","-",AVERAGE(N1910:N1912))</f>
        <v>356.7384</v>
      </c>
      <c r="R1910" s="61">
        <f t="normal">IF(Q1910="-","-",Q1910/M1910)</f>
        <v>0.54308199883814</v>
      </c>
      <c r="S1910" s="101">
        <v>99.91</v>
      </c>
      <c r="T1910" s="102">
        <f t="normal">AVERAGE(S1910:S1912)*10</f>
        <v>999.1</v>
      </c>
      <c r="U1910" s="101">
        <f t="normal">((LARGE(S1910:S1912,1))-(SMALL(S1910:S1912,1)))/(((LARGE(S1910:S1912,1))+(SMALL(S1910:S1912,1)))/2)*100</f>
        <v>0</v>
      </c>
      <c r="V1910" s="101">
        <v>99.9</v>
      </c>
      <c r="W1910" s="102">
        <f t="normal">AVERAGE(V1910:V1912)*10</f>
        <v>999</v>
      </c>
      <c r="X1910" s="101">
        <f t="normal">((LARGE(V1910:V1912,1))-(SMALL(V1910:V1912,1)))/(((LARGE(V1910:V1912,1))+(SMALL(V1910:V1912,1)))/2)*100</f>
        <v>0</v>
      </c>
      <c r="Y1910" s="101">
        <v>0.01</v>
      </c>
      <c r="Z1910" s="94" t="s">
        <v>34</v>
      </c>
      <c r="AA1910" s="111" t="str">
        <f t="normal">IF(Z1910="-","-",AVERAGE(Z1910:Z1912))</f>
        <v>-</v>
      </c>
      <c r="AB1910" s="102" t="s">
        <v>34</v>
      </c>
      <c r="AC1910" s="112" t="str">
        <f t="shared" ref="AC1910" si="690">IF(AB1910="-","-",AVERAGE(AB1910:AB1912))</f>
        <v>-</v>
      </c>
      <c r="AD1910" s="113"/>
      <c r="AE1910" s="94">
        <v>609.4</v>
      </c>
      <c r="AF1910" s="94">
        <v>317.83</v>
      </c>
      <c r="AG1910" s="134">
        <v>1</v>
      </c>
    </row>
    <row r="1911" spans="1:33" s="44" customFormat="1" customHeight="0">
      <c r="A1911" s="60"/>
      <c r="B1911" s="61" t="s">
        <v>931</v>
      </c>
      <c r="C1911" s="62"/>
      <c r="D1911" s="63"/>
      <c r="E1911" s="63"/>
      <c r="F1911" s="63"/>
      <c r="G1911" s="63"/>
      <c r="H1911" s="63"/>
      <c r="I1911" s="63"/>
      <c r="J1911" s="94">
        <f t="normal">IF(AE1911="-","-",(AE1911/AG1910)*$AI$1)</f>
        <v>659.9556</v>
      </c>
      <c r="K1911" s="94">
        <f t="normal">MIN(J1910:J1912)</f>
        <v>652.5252</v>
      </c>
      <c r="L1911" s="61"/>
      <c r="M1911" s="94"/>
      <c r="N1911" s="94">
        <f t="normal">IF(AF1911="-","-",(AF1911/AG1910)*$AI$1)</f>
        <v>371.7252</v>
      </c>
      <c r="O1911" s="94">
        <f t="normal">MIN(N1910:N1912)</f>
        <v>343.2564</v>
      </c>
      <c r="P1911" s="61"/>
      <c r="Q1911" s="94"/>
      <c r="R1911" s="61"/>
      <c r="S1911" s="101">
        <v>99.91</v>
      </c>
      <c r="T1911" s="102"/>
      <c r="U1911" s="101"/>
      <c r="V1911" s="101">
        <v>99.9</v>
      </c>
      <c r="W1911" s="102"/>
      <c r="X1911" s="101"/>
      <c r="Y1911" s="101">
        <v>0.01</v>
      </c>
      <c r="Z1911" s="94" t="s">
        <v>34</v>
      </c>
      <c r="AA1911" s="111"/>
      <c r="AB1911" s="102" t="s">
        <v>34</v>
      </c>
      <c r="AC1911" s="112"/>
      <c r="AD1911" s="113"/>
      <c r="AE1911" s="94">
        <v>611.07</v>
      </c>
      <c r="AF1911" s="94">
        <v>344.19</v>
      </c>
      <c r="AG1911" s="134"/>
    </row>
    <row r="1912" spans="1:33" s="44" customFormat="1" customHeight="0">
      <c r="A1912" s="60"/>
      <c r="B1912" s="61" t="s">
        <v>931</v>
      </c>
      <c r="C1912" s="62"/>
      <c r="D1912" s="63"/>
      <c r="E1912" s="63"/>
      <c r="F1912" s="63"/>
      <c r="G1912" s="63"/>
      <c r="H1912" s="63"/>
      <c r="I1912" s="63"/>
      <c r="J1912" s="94">
        <f t="normal">IF(AE1912="-","-",(AE1912/AG1910)*$AI$1)</f>
        <v>652.5252</v>
      </c>
      <c r="K1912" s="94"/>
      <c r="L1912" s="61"/>
      <c r="M1912" s="94"/>
      <c r="N1912" s="94">
        <f t="normal">IF(AF1912="-","-",(AF1912/AG1910)*$AI$1)</f>
        <v>355.2336</v>
      </c>
      <c r="O1912" s="94"/>
      <c r="P1912" s="61"/>
      <c r="Q1912" s="94"/>
      <c r="R1912" s="61"/>
      <c r="S1912" s="101">
        <v>99.91</v>
      </c>
      <c r="T1912" s="102"/>
      <c r="U1912" s="101"/>
      <c r="V1912" s="101">
        <v>99.9</v>
      </c>
      <c r="W1912" s="102"/>
      <c r="X1912" s="101"/>
      <c r="Y1912" s="101">
        <v>0.01</v>
      </c>
      <c r="Z1912" s="94" t="s">
        <v>34</v>
      </c>
      <c r="AA1912" s="111"/>
      <c r="AB1912" s="102" t="s">
        <v>34</v>
      </c>
      <c r="AC1912" s="112"/>
      <c r="AD1912" s="113"/>
      <c r="AE1912" s="94">
        <v>604.19</v>
      </c>
      <c r="AF1912" s="94">
        <v>328.92</v>
      </c>
      <c r="AG1912" s="134"/>
    </row>
    <row r="1913" spans="1:33" s="44" customFormat="1" ht="15" customHeight="1">
      <c r="A1913" s="60">
        <v>42562</v>
      </c>
      <c r="B1913" s="61" t="s">
        <v>932</v>
      </c>
      <c r="C1913" s="62" t="s">
        <v>29</v>
      </c>
      <c r="D1913" s="63" t="s">
        <v>30</v>
      </c>
      <c r="E1913" s="63" t="s">
        <v>31</v>
      </c>
      <c r="F1913" s="63" t="s">
        <v>37</v>
      </c>
      <c r="G1913" s="63" t="s">
        <v>140</v>
      </c>
      <c r="H1913" s="63" t="s">
        <v>34</v>
      </c>
      <c r="I1913" s="63" t="s">
        <v>34</v>
      </c>
      <c r="J1913" s="94">
        <f t="normal">IF(AE1913="-","-",(AE1913/AG1913)*$AI$1)</f>
        <v>664.3836</v>
      </c>
      <c r="K1913" s="94">
        <f t="normal">MAX(J1913:J1915)</f>
        <v>697.032</v>
      </c>
      <c r="L1913" s="61">
        <f t="normal">IF(A1913=0,"",(K1913-K1914)/K1914)</f>
        <v>0.0491408878846498</v>
      </c>
      <c r="M1913" s="94">
        <f t="normal">IF(J1913="-","-",AVERAGE(J1913:J1915))</f>
        <v>679.4496</v>
      </c>
      <c r="N1913" s="94">
        <f t="normal">IF(AF1913="-","-",(AF1913/AG1913)*$AI$1)</f>
        <v>339.444</v>
      </c>
      <c r="O1913" s="94">
        <f t="normal">MAX(N1913:N1915)</f>
        <v>385.4196</v>
      </c>
      <c r="P1913" s="61">
        <f t="normal">IF(A1913=0,"",(O1913-O1914)/O1914)</f>
        <v>0.135443843461661</v>
      </c>
      <c r="Q1913" s="94">
        <f t="normal">IF(N1913="-","-",AVERAGE(N1913:N1915))</f>
        <v>357.9156</v>
      </c>
      <c r="R1913" s="61">
        <f t="normal">IF(Q1913="-","-",Q1913/M1913)</f>
        <v>0.526772846727704</v>
      </c>
      <c r="S1913" s="101">
        <v>99.91</v>
      </c>
      <c r="T1913" s="102">
        <f t="normal">AVERAGE(S1913:S1915)*10</f>
        <v>999.1</v>
      </c>
      <c r="U1913" s="101">
        <f t="normal">((LARGE(S1913:S1915,1))-(SMALL(S1913:S1915,1)))/(((LARGE(S1913:S1915,1))+(SMALL(S1913:S1915,1)))/2)*100</f>
        <v>0</v>
      </c>
      <c r="V1913" s="101">
        <v>99.9</v>
      </c>
      <c r="W1913" s="102">
        <f t="normal">AVERAGE(V1913:V1915)*10</f>
        <v>999</v>
      </c>
      <c r="X1913" s="101">
        <f t="normal">((LARGE(V1913:V1915,1))-(SMALL(V1913:V1915,1)))/(((LARGE(V1913:V1915,1))+(SMALL(V1913:V1915,1)))/2)*100</f>
        <v>0</v>
      </c>
      <c r="Y1913" s="101">
        <v>0.01</v>
      </c>
      <c r="Z1913" s="94" t="s">
        <v>34</v>
      </c>
      <c r="AA1913" s="111" t="str">
        <f t="normal">IF(Z1913="-","-",AVERAGE(Z1913:Z1915))</f>
        <v>-</v>
      </c>
      <c r="AB1913" s="102" t="s">
        <v>34</v>
      </c>
      <c r="AC1913" s="112" t="str">
        <f t="shared" ref="AC1913" si="691">IF(AB1913="-","-",AVERAGE(AB1913:AB1915))</f>
        <v>-</v>
      </c>
      <c r="AD1913" s="113"/>
      <c r="AE1913" s="94">
        <v>615.17</v>
      </c>
      <c r="AF1913" s="94">
        <v>314.3</v>
      </c>
      <c r="AG1913" s="134">
        <v>1</v>
      </c>
    </row>
    <row r="1914" spans="1:33" s="44" customFormat="1" customHeight="0">
      <c r="A1914" s="60"/>
      <c r="B1914" s="61" t="s">
        <v>932</v>
      </c>
      <c r="C1914" s="62"/>
      <c r="D1914" s="63"/>
      <c r="E1914" s="63"/>
      <c r="F1914" s="63"/>
      <c r="G1914" s="63"/>
      <c r="H1914" s="63"/>
      <c r="I1914" s="63"/>
      <c r="J1914" s="94">
        <f t="normal">IF(AE1914="-","-",(AE1914/AG1913)*$AI$1)</f>
        <v>697.032</v>
      </c>
      <c r="K1914" s="94">
        <f t="normal">MIN(J1913:J1915)</f>
        <v>664.3836</v>
      </c>
      <c r="L1914" s="61"/>
      <c r="M1914" s="94"/>
      <c r="N1914" s="94">
        <f t="normal">IF(AF1914="-","-",(AF1914/AG1913)*$AI$1)</f>
        <v>385.4196</v>
      </c>
      <c r="O1914" s="94">
        <f t="normal">MIN(N1913:N1915)</f>
        <v>339.444</v>
      </c>
      <c r="P1914" s="61"/>
      <c r="Q1914" s="94"/>
      <c r="R1914" s="61"/>
      <c r="S1914" s="101">
        <v>99.91</v>
      </c>
      <c r="T1914" s="102"/>
      <c r="U1914" s="101"/>
      <c r="V1914" s="101">
        <v>99.9</v>
      </c>
      <c r="W1914" s="102"/>
      <c r="X1914" s="101"/>
      <c r="Y1914" s="101">
        <v>0.01</v>
      </c>
      <c r="Z1914" s="94" t="s">
        <v>34</v>
      </c>
      <c r="AA1914" s="111"/>
      <c r="AB1914" s="102" t="s">
        <v>34</v>
      </c>
      <c r="AC1914" s="112"/>
      <c r="AD1914" s="113"/>
      <c r="AE1914" s="94">
        <v>645.4</v>
      </c>
      <c r="AF1914" s="94">
        <v>356.87</v>
      </c>
      <c r="AG1914" s="134"/>
    </row>
    <row r="1915" spans="1:33" s="44" customFormat="1" customHeight="0">
      <c r="A1915" s="60"/>
      <c r="B1915" s="61" t="s">
        <v>932</v>
      </c>
      <c r="C1915" s="62"/>
      <c r="D1915" s="63"/>
      <c r="E1915" s="63"/>
      <c r="F1915" s="63"/>
      <c r="G1915" s="63"/>
      <c r="H1915" s="63"/>
      <c r="I1915" s="63"/>
      <c r="J1915" s="94">
        <f t="normal">IF(AE1915="-","-",(AE1915/AG1913)*$AI$1)</f>
        <v>676.9332</v>
      </c>
      <c r="K1915" s="94"/>
      <c r="L1915" s="61"/>
      <c r="M1915" s="94"/>
      <c r="N1915" s="94">
        <f t="normal">IF(AF1915="-","-",(AF1915/AG1913)*$AI$1)</f>
        <v>348.8832</v>
      </c>
      <c r="O1915" s="94"/>
      <c r="P1915" s="61"/>
      <c r="Q1915" s="94"/>
      <c r="R1915" s="61"/>
      <c r="S1915" s="101">
        <v>99.91</v>
      </c>
      <c r="T1915" s="102"/>
      <c r="U1915" s="101"/>
      <c r="V1915" s="101">
        <v>99.9</v>
      </c>
      <c r="W1915" s="102"/>
      <c r="X1915" s="101"/>
      <c r="Y1915" s="101">
        <v>0.01</v>
      </c>
      <c r="Z1915" s="94" t="s">
        <v>34</v>
      </c>
      <c r="AA1915" s="111"/>
      <c r="AB1915" s="102" t="s">
        <v>34</v>
      </c>
      <c r="AC1915" s="112"/>
      <c r="AD1915" s="113"/>
      <c r="AE1915" s="94">
        <v>626.79</v>
      </c>
      <c r="AF1915" s="94">
        <v>323.04</v>
      </c>
      <c r="AG1915" s="134"/>
    </row>
    <row r="1916" spans="1:33" ht="15" customHeight="1">
      <c r="A1916" s="70">
        <v>42562</v>
      </c>
      <c r="B1916" s="71">
        <v>601</v>
      </c>
      <c r="C1916" s="80" t="s">
        <v>275</v>
      </c>
      <c r="D1916" s="12" t="s">
        <v>41</v>
      </c>
      <c r="E1916" s="12" t="s">
        <v>80</v>
      </c>
      <c r="F1916" s="6" t="s">
        <v>80</v>
      </c>
      <c r="G1916" s="6" t="s">
        <v>280</v>
      </c>
      <c r="H1916" s="6" t="s">
        <v>44</v>
      </c>
      <c r="I1916" s="6" t="s">
        <v>34</v>
      </c>
      <c r="J1916" s="97">
        <f t="normal">IF(AE1916="-","-",(AE1916/AG1916)*$AI$1)</f>
        <v>627.7068</v>
      </c>
      <c r="K1916" s="97">
        <f t="normal">MAX(J1916:J1918)</f>
        <v>627.7068</v>
      </c>
      <c r="L1916" s="71">
        <f t="normal">IF(A1916=0,"",(K1916-K1917)/K1917)</f>
        <v>0.0163323832339519</v>
      </c>
      <c r="M1916" s="97">
        <f t="normal">IF(J1916="-","-",AVERAGE(J1916:J1918))</f>
        <v>621.4536</v>
      </c>
      <c r="N1916" s="97">
        <f t="normal">IF(AF1916="-","-",(AF1916/AG1916)*$AI$1)</f>
        <v>479.9304</v>
      </c>
      <c r="O1916" s="97">
        <f t="normal">MAX(N1916:N1918)</f>
        <v>479.9304</v>
      </c>
      <c r="P1916" s="71">
        <f t="normal">IF(A1916=0,"",(O1916-O1917)/O1917)</f>
        <v>0.136173041521784</v>
      </c>
      <c r="Q1916" s="97">
        <f t="normal">IF(N1916="-","-",AVERAGE(N1916:N1918))</f>
        <v>458.4492</v>
      </c>
      <c r="R1916" s="71">
        <f t="normal">IF(Q1916="-","-",Q1916/M1916)</f>
        <v>0.737704633137534</v>
      </c>
      <c r="S1916" s="103">
        <v>4.64</v>
      </c>
      <c r="T1916" s="104">
        <f t="normal">AVERAGE(S1916:S1918)*10</f>
        <v>46.3</v>
      </c>
      <c r="U1916" s="103">
        <f t="normal">((LARGE(S1916:S1918,1))-(SMALL(S1916:S1918,1)))/(((LARGE(S1916:S1918,1))+(SMALL(S1916:S1918,1)))/2)*100</f>
        <v>0.43196544276457</v>
      </c>
      <c r="V1916" s="103">
        <f t="shared" ref="V1916:V1924" si="692">100-Y1916</f>
        <v>67.2</v>
      </c>
      <c r="W1916" s="104">
        <f t="normal">AVERAGE(V1916:V1918)*10</f>
        <v>671.6</v>
      </c>
      <c r="X1916" s="103">
        <f t="normal">((LARGE(V1916:V1918,1))-(SMALL(V1916:V1918,1)))/(((LARGE(V1916:V1918,1))+(SMALL(V1916:V1918,1)))/2)*100</f>
        <v>0.446827524575488</v>
      </c>
      <c r="Y1916" s="103">
        <v>32.8</v>
      </c>
      <c r="Z1916" s="97">
        <v>68993</v>
      </c>
      <c r="AA1916" s="23">
        <f t="normal">IF(Z1916="-","-",AVERAGE(Z1916:Z1918))</f>
        <v>68930</v>
      </c>
      <c r="AB1916" s="104">
        <v>7.014</v>
      </c>
      <c r="AC1916" s="24">
        <f t="shared" ref="AC1916" si="693">IF(AB1916="-","-",AVERAGE(AB1916:AB1918))</f>
        <v>7.01633333333333</v>
      </c>
      <c r="AE1916" s="114">
        <v>581.21</v>
      </c>
      <c r="AF1916" s="114">
        <v>444.38</v>
      </c>
      <c r="AG1916" s="135">
        <v>1</v>
      </c>
    </row>
    <row r="1917" spans="1:33" ht="15" customHeight="1">
      <c r="A1917" s="70"/>
      <c r="B1917" s="71">
        <v>601</v>
      </c>
      <c r="C1917" s="82"/>
      <c r="D1917" s="14"/>
      <c r="E1917" s="14"/>
      <c r="F1917" s="9"/>
      <c r="G1917" s="6"/>
      <c r="H1917" s="6"/>
      <c r="I1917" s="6"/>
      <c r="J1917" s="97">
        <f t="normal">IF(AE1917="-","-",(AE1917/AG1916)*$AI$1)</f>
        <v>617.6196</v>
      </c>
      <c r="K1917" s="97">
        <f t="normal">MIN(J1916:J1918)</f>
        <v>617.6196</v>
      </c>
      <c r="L1917" s="71"/>
      <c r="M1917" s="97"/>
      <c r="N1917" s="97">
        <f t="normal">IF(AF1917="-","-",(AF1917/AG1916)*$AI$1)</f>
        <v>422.4096</v>
      </c>
      <c r="O1917" s="97">
        <f t="normal">MIN(N1916:N1918)</f>
        <v>422.4096</v>
      </c>
      <c r="P1917" s="71"/>
      <c r="Q1917" s="97"/>
      <c r="R1917" s="71"/>
      <c r="S1917" s="103">
        <v>4.62</v>
      </c>
      <c r="T1917" s="104"/>
      <c r="U1917" s="103"/>
      <c r="V1917" s="103">
        <f t="shared" si="692"/>
        <v>66.99</v>
      </c>
      <c r="W1917" s="104"/>
      <c r="X1917" s="103"/>
      <c r="Y1917" s="103">
        <v>33.01</v>
      </c>
      <c r="Z1917" s="97">
        <v>68923</v>
      </c>
      <c r="AA1917" s="23"/>
      <c r="AB1917" s="104">
        <v>7.013</v>
      </c>
      <c r="AC1917" s="24"/>
      <c r="AE1917" s="114">
        <v>571.87</v>
      </c>
      <c r="AF1917" s="114">
        <v>391.12</v>
      </c>
      <c r="AG1917" s="135"/>
    </row>
    <row r="1918" spans="1:33" ht="15" customHeight="1">
      <c r="A1918" s="70"/>
      <c r="B1918" s="71">
        <v>601</v>
      </c>
      <c r="C1918" s="84"/>
      <c r="D1918" s="17"/>
      <c r="E1918" s="17"/>
      <c r="F1918" s="9"/>
      <c r="G1918" s="6"/>
      <c r="H1918" s="6"/>
      <c r="I1918" s="6"/>
      <c r="J1918" s="97">
        <v>619.0344</v>
      </c>
      <c r="K1918" s="97"/>
      <c r="L1918" s="71"/>
      <c r="M1918" s="97"/>
      <c r="N1918" s="97">
        <f t="normal">IF(AF1918="-","-",(AF1918/AG1916)*$AI$1)</f>
        <v>473.0076</v>
      </c>
      <c r="O1918" s="97"/>
      <c r="P1918" s="71"/>
      <c r="Q1918" s="97"/>
      <c r="R1918" s="71"/>
      <c r="S1918" s="103">
        <v>4.63</v>
      </c>
      <c r="T1918" s="104"/>
      <c r="U1918" s="103"/>
      <c r="V1918" s="103">
        <f t="shared" si="692"/>
        <v>67.29</v>
      </c>
      <c r="W1918" s="104"/>
      <c r="X1918" s="103"/>
      <c r="Y1918" s="103">
        <v>32.71</v>
      </c>
      <c r="Z1918" s="97">
        <v>68874</v>
      </c>
      <c r="AA1918" s="23"/>
      <c r="AB1918" s="104">
        <v>7.022</v>
      </c>
      <c r="AC1918" s="24"/>
      <c r="AE1918" s="114">
        <v>573.18</v>
      </c>
      <c r="AF1918" s="114">
        <v>437.97</v>
      </c>
      <c r="AG1918" s="135"/>
    </row>
    <row r="1919" spans="1:33" ht="15" customHeight="1">
      <c r="A1919" s="70">
        <v>42562</v>
      </c>
      <c r="B1919" s="71">
        <v>601</v>
      </c>
      <c r="C1919" s="80" t="s">
        <v>275</v>
      </c>
      <c r="D1919" s="12" t="s">
        <v>41</v>
      </c>
      <c r="E1919" s="12" t="s">
        <v>80</v>
      </c>
      <c r="F1919" s="6" t="s">
        <v>80</v>
      </c>
      <c r="G1919" s="6" t="s">
        <v>280</v>
      </c>
      <c r="H1919" s="6" t="s">
        <v>44</v>
      </c>
      <c r="I1919" s="6" t="s">
        <v>34</v>
      </c>
      <c r="J1919" s="97">
        <f t="normal">IF(AE1919="-","-",(AE1919/AG1919)*$AI$1)</f>
        <v>622.5012</v>
      </c>
      <c r="K1919" s="97">
        <f t="normal">MAX(J1919:J1921)</f>
        <v>636.1308</v>
      </c>
      <c r="L1919" s="71">
        <f t="normal">IF(A1919=0,"",(K1919-K1920)/K1920)</f>
        <v>0.0218948975520047</v>
      </c>
      <c r="M1919" s="97">
        <f t="normal">IF(J1919="-","-",AVERAGE(J1919:J1921))</f>
        <v>628.8552</v>
      </c>
      <c r="N1919" s="97">
        <f t="normal">IF(AF1919="-","-",(AF1919/AG1919)*$AI$1)</f>
        <v>438.0804</v>
      </c>
      <c r="O1919" s="97">
        <f t="normal">MAX(N1919:N1921)</f>
        <v>458.8488</v>
      </c>
      <c r="P1919" s="71">
        <f t="normal">IF(A1919=0,"",(O1919-O1920)/O1920)</f>
        <v>0.0474077361141928</v>
      </c>
      <c r="Q1919" s="97">
        <f t="normal">IF(N1919="-","-",AVERAGE(N1919:N1921))</f>
        <v>450.1512</v>
      </c>
      <c r="R1919" s="71">
        <f t="normal">IF(Q1919="-","-",Q1919/M1919)</f>
        <v>0.715826473248532</v>
      </c>
      <c r="S1919" s="103">
        <v>4.64</v>
      </c>
      <c r="T1919" s="104">
        <f t="normal">AVERAGE(S1919:S1921)*10</f>
        <v>46.3</v>
      </c>
      <c r="U1919" s="103">
        <f t="normal">((LARGE(S1919:S1921,1))-(SMALL(S1919:S1921,1)))/(((LARGE(S1919:S1921,1))+(SMALL(S1919:S1921,1)))/2)*100</f>
        <v>0.43196544276457</v>
      </c>
      <c r="V1919" s="103">
        <f t="shared" si="692"/>
        <v>67.2</v>
      </c>
      <c r="W1919" s="104">
        <f t="normal">AVERAGE(V1919:V1921)*10</f>
        <v>671.6</v>
      </c>
      <c r="X1919" s="103">
        <f t="normal">((LARGE(V1919:V1921,1))-(SMALL(V1919:V1921,1)))/(((LARGE(V1919:V1921,1))+(SMALL(V1919:V1921,1)))/2)*100</f>
        <v>0.446827524575488</v>
      </c>
      <c r="Y1919" s="103">
        <v>32.8</v>
      </c>
      <c r="Z1919" s="97">
        <v>68993</v>
      </c>
      <c r="AA1919" s="23">
        <f t="normal">IF(Z1919="-","-",AVERAGE(Z1919:Z1921))</f>
        <v>68930</v>
      </c>
      <c r="AB1919" s="104">
        <v>7.014</v>
      </c>
      <c r="AC1919" s="24">
        <f t="shared" ref="AC1919" si="694">IF(AB1919="-","-",AVERAGE(AB1919:AB1921))</f>
        <v>7.01633333333333</v>
      </c>
      <c r="AE1919" s="114">
        <v>576.39</v>
      </c>
      <c r="AF1919" s="114">
        <v>405.63</v>
      </c>
      <c r="AG1919" s="135">
        <v>1</v>
      </c>
    </row>
    <row r="1920" spans="1:33" ht="15" customHeight="1">
      <c r="A1920" s="70"/>
      <c r="B1920" s="71">
        <v>601</v>
      </c>
      <c r="C1920" s="82"/>
      <c r="D1920" s="14"/>
      <c r="E1920" s="14"/>
      <c r="F1920" s="18"/>
      <c r="G1920" s="6"/>
      <c r="H1920" s="6"/>
      <c r="I1920" s="6"/>
      <c r="J1920" s="97">
        <f t="normal">IF(AE1920="-","-",(AE1920/AG1919)*$AI$1)</f>
        <v>627.9336</v>
      </c>
      <c r="K1920" s="97">
        <f t="normal">MIN(J1919:J1921)</f>
        <v>622.5012</v>
      </c>
      <c r="L1920" s="71"/>
      <c r="M1920" s="97"/>
      <c r="N1920" s="97">
        <f t="normal">IF(AF1920="-","-",(AF1920/AG1919)*$AI$1)</f>
        <v>453.5244</v>
      </c>
      <c r="O1920" s="97">
        <f t="normal">MIN(N1919:N1921)</f>
        <v>438.0804</v>
      </c>
      <c r="P1920" s="71"/>
      <c r="Q1920" s="97"/>
      <c r="R1920" s="71"/>
      <c r="S1920" s="103">
        <v>4.62</v>
      </c>
      <c r="T1920" s="104"/>
      <c r="U1920" s="103"/>
      <c r="V1920" s="103">
        <f t="shared" si="692"/>
        <v>66.99</v>
      </c>
      <c r="W1920" s="104"/>
      <c r="X1920" s="103"/>
      <c r="Y1920" s="103">
        <v>33.01</v>
      </c>
      <c r="Z1920" s="97">
        <v>68923</v>
      </c>
      <c r="AA1920" s="23"/>
      <c r="AB1920" s="104">
        <v>7.013</v>
      </c>
      <c r="AC1920" s="24"/>
      <c r="AE1920" s="114">
        <v>581.42</v>
      </c>
      <c r="AF1920" s="114">
        <v>419.93</v>
      </c>
      <c r="AG1920" s="135"/>
    </row>
    <row r="1921" spans="1:33" ht="15" customHeight="1">
      <c r="A1921" s="70"/>
      <c r="B1921" s="71">
        <v>601</v>
      </c>
      <c r="C1921" s="84"/>
      <c r="D1921" s="17"/>
      <c r="E1921" s="17"/>
      <c r="F1921" s="9"/>
      <c r="G1921" s="6"/>
      <c r="H1921" s="6"/>
      <c r="I1921" s="6"/>
      <c r="J1921" s="97">
        <f t="normal">IF(AE1921="-","-",(AE1921/AG1919)*$AI$1)</f>
        <v>636.1308</v>
      </c>
      <c r="K1921" s="97"/>
      <c r="L1921" s="71"/>
      <c r="M1921" s="97"/>
      <c r="N1921" s="97">
        <f t="normal">IF(AF1921="-","-",(AF1921/AG1919)*$AI$1)</f>
        <v>458.8488</v>
      </c>
      <c r="O1921" s="97"/>
      <c r="P1921" s="71"/>
      <c r="Q1921" s="97"/>
      <c r="R1921" s="71"/>
      <c r="S1921" s="103">
        <v>4.63</v>
      </c>
      <c r="T1921" s="104"/>
      <c r="U1921" s="103"/>
      <c r="V1921" s="103">
        <f t="shared" si="692"/>
        <v>67.29</v>
      </c>
      <c r="W1921" s="104"/>
      <c r="X1921" s="103"/>
      <c r="Y1921" s="103">
        <v>32.71</v>
      </c>
      <c r="Z1921" s="97">
        <v>68874</v>
      </c>
      <c r="AA1921" s="23"/>
      <c r="AB1921" s="104">
        <v>7.022</v>
      </c>
      <c r="AC1921" s="24"/>
      <c r="AE1921" s="114">
        <v>589.01</v>
      </c>
      <c r="AF1921" s="114">
        <v>424.86</v>
      </c>
      <c r="AG1921" s="135"/>
    </row>
    <row r="1922" spans="1:33" s="44" customFormat="1" ht="15" customHeight="1">
      <c r="A1922" s="60">
        <v>42534</v>
      </c>
      <c r="B1922" s="61" t="s">
        <v>933</v>
      </c>
      <c r="C1922" s="62" t="s">
        <v>29</v>
      </c>
      <c r="D1922" s="63" t="s">
        <v>30</v>
      </c>
      <c r="E1922" s="63" t="s">
        <v>31</v>
      </c>
      <c r="F1922" s="63" t="s">
        <v>32</v>
      </c>
      <c r="G1922" s="63" t="s">
        <v>33</v>
      </c>
      <c r="H1922" s="63" t="s">
        <v>34</v>
      </c>
      <c r="I1922" s="63" t="s">
        <v>934</v>
      </c>
      <c r="J1922" s="94">
        <f t="normal">IF(AE1922="-","-",(AE1922/AG1922)*$AI$1)</f>
        <v>61.3548</v>
      </c>
      <c r="K1922" s="94">
        <f t="normal">MAX(J1922:J1924)</f>
        <v>62.8344</v>
      </c>
      <c r="L1922" s="61">
        <f t="normal">IF(A1922=0,"",(K1922-K1923)/K1923)</f>
        <v>0.0241154726280584</v>
      </c>
      <c r="M1922" s="94">
        <f t="normal">IF(J1922="-","-",AVERAGE(J1922:J1924))</f>
        <v>62.2404</v>
      </c>
      <c r="N1922" s="94" t="str">
        <f t="normal">IF(AF1922="-","-",(AF1922/AG1922)*$AI$1)</f>
        <v>-</v>
      </c>
      <c r="O1922" s="94">
        <f t="normal">MAX(N1922:N1924)</f>
        <v>0</v>
      </c>
      <c r="P1922" s="61" t="e">
        <v>#DIV/0!</v>
      </c>
      <c r="Q1922" s="94" t="str">
        <f t="normal">IF(N1922="-","-",AVERAGE(N1922:N1924))</f>
        <v>-</v>
      </c>
      <c r="R1922" s="61" t="str">
        <f t="normal">IF(Q1922="-","-",Q1922/M1922)</f>
        <v>-</v>
      </c>
      <c r="S1922" s="101">
        <v>3.76</v>
      </c>
      <c r="T1922" s="102">
        <f t="normal">AVERAGE(S1922:S1924)*10</f>
        <v>37.9666666666667</v>
      </c>
      <c r="U1922" s="101">
        <f t="normal">((LARGE(S1922:S1924,1))-(SMALL(S1922:S1924,1)))/(((LARGE(S1922:S1924,1))+(SMALL(S1922:S1924,1)))/2)*100</f>
        <v>1.58311345646438</v>
      </c>
      <c r="V1922" s="101">
        <f t="shared" si="692"/>
        <v>65.95</v>
      </c>
      <c r="W1922" s="102">
        <f t="normal">AVERAGE(V1922:V1924)*10</f>
        <v>662.733333333333</v>
      </c>
      <c r="X1922" s="101">
        <f t="normal">((LARGE(V1922:V1924,1))-(SMALL(V1922:V1924,1)))/(((LARGE(V1922:V1924,1))+(SMALL(V1922:V1924,1)))/2)*100</f>
        <v>0.755287009063444</v>
      </c>
      <c r="Y1922" s="101">
        <v>34.05</v>
      </c>
      <c r="Z1922" s="94" t="s">
        <v>34</v>
      </c>
      <c r="AA1922" s="111" t="str">
        <f t="normal">IF(Z1922="-","-",AVERAGE(Z1922:Z1924))</f>
        <v>-</v>
      </c>
      <c r="AB1922" s="102" t="s">
        <v>34</v>
      </c>
      <c r="AC1922" s="112" t="str">
        <f t="shared" ref="AC1922" si="695">IF(AB1922="-","-",AVERAGE(AB1922:AB1924))</f>
        <v>-</v>
      </c>
      <c r="AD1922" s="113"/>
      <c r="AE1922" s="94">
        <v>56.81</v>
      </c>
      <c r="AF1922" s="94" t="s">
        <v>34</v>
      </c>
      <c r="AG1922" s="134">
        <v>1</v>
      </c>
    </row>
    <row r="1923" spans="1:33" s="44" customFormat="1" customHeight="0">
      <c r="A1923" s="60"/>
      <c r="B1923" s="61" t="s">
        <v>933</v>
      </c>
      <c r="C1923" s="62"/>
      <c r="D1923" s="63"/>
      <c r="E1923" s="63"/>
      <c r="F1923" s="63"/>
      <c r="G1923" s="63"/>
      <c r="H1923" s="63"/>
      <c r="I1923" s="63"/>
      <c r="J1923" s="94">
        <f t="normal">IF(AE1923="-","-",(AE1923/AG1922)*$AI$1)</f>
        <v>62.532</v>
      </c>
      <c r="K1923" s="94">
        <f t="normal">MIN(J1922:J1924)</f>
        <v>61.3548</v>
      </c>
      <c r="L1923" s="61"/>
      <c r="M1923" s="94"/>
      <c r="N1923" s="94" t="str">
        <f t="normal">IF(AF1923="-","-",(AF1923/AG1922)*$AI$1)</f>
        <v>-</v>
      </c>
      <c r="O1923" s="94">
        <f t="normal">MIN(N1922:N1924)</f>
        <v>0</v>
      </c>
      <c r="P1923" s="61"/>
      <c r="Q1923" s="94"/>
      <c r="R1923" s="61"/>
      <c r="S1923" s="101">
        <v>3.81</v>
      </c>
      <c r="T1923" s="102"/>
      <c r="U1923" s="101"/>
      <c r="V1923" s="101">
        <f t="shared" si="692"/>
        <v>66.42</v>
      </c>
      <c r="W1923" s="102"/>
      <c r="X1923" s="101"/>
      <c r="Y1923" s="101">
        <v>33.58</v>
      </c>
      <c r="Z1923" s="94" t="s">
        <v>34</v>
      </c>
      <c r="AA1923" s="111"/>
      <c r="AB1923" s="102" t="s">
        <v>34</v>
      </c>
      <c r="AC1923" s="112"/>
      <c r="AD1923" s="113"/>
      <c r="AE1923" s="94">
        <v>57.9</v>
      </c>
      <c r="AF1923" s="94" t="s">
        <v>34</v>
      </c>
      <c r="AG1923" s="134"/>
    </row>
    <row r="1924" spans="1:33" s="44" customFormat="1" customHeight="0">
      <c r="A1924" s="60"/>
      <c r="B1924" s="61" t="s">
        <v>933</v>
      </c>
      <c r="C1924" s="62"/>
      <c r="D1924" s="63"/>
      <c r="E1924" s="63"/>
      <c r="F1924" s="63"/>
      <c r="G1924" s="63"/>
      <c r="H1924" s="63"/>
      <c r="I1924" s="63"/>
      <c r="J1924" s="94">
        <f t="normal">IF(AE1924="-","-",(AE1924/AG1922)*$AI$1)</f>
        <v>62.8344</v>
      </c>
      <c r="K1924" s="94"/>
      <c r="L1924" s="61"/>
      <c r="M1924" s="94"/>
      <c r="N1924" s="94" t="str">
        <f t="normal">IF(AF1924="-","-",(AF1924/AG1922)*$AI$1)</f>
        <v>-</v>
      </c>
      <c r="O1924" s="94"/>
      <c r="P1924" s="61"/>
      <c r="Q1924" s="94"/>
      <c r="R1924" s="61"/>
      <c r="S1924" s="101">
        <v>3.82</v>
      </c>
      <c r="T1924" s="102"/>
      <c r="U1924" s="101"/>
      <c r="V1924" s="101">
        <f t="shared" si="692"/>
        <v>66.45</v>
      </c>
      <c r="W1924" s="102"/>
      <c r="X1924" s="101"/>
      <c r="Y1924" s="101">
        <v>33.55</v>
      </c>
      <c r="Z1924" s="94" t="s">
        <v>34</v>
      </c>
      <c r="AA1924" s="111"/>
      <c r="AB1924" s="102" t="s">
        <v>34</v>
      </c>
      <c r="AC1924" s="112"/>
      <c r="AD1924" s="113"/>
      <c r="AE1924" s="94">
        <v>58.18</v>
      </c>
      <c r="AF1924" s="94" t="s">
        <v>34</v>
      </c>
      <c r="AG1924" s="134"/>
    </row>
    <row r="1925" spans="1:33" s="44" customFormat="1" ht="15" customHeight="1">
      <c r="A1925" s="60">
        <v>42534</v>
      </c>
      <c r="B1925" s="61" t="s">
        <v>935</v>
      </c>
      <c r="C1925" s="62" t="s">
        <v>29</v>
      </c>
      <c r="D1925" s="63" t="s">
        <v>30</v>
      </c>
      <c r="E1925" s="63" t="s">
        <v>31</v>
      </c>
      <c r="F1925" s="63" t="s">
        <v>37</v>
      </c>
      <c r="G1925" s="63" t="s">
        <v>140</v>
      </c>
      <c r="H1925" s="63" t="s">
        <v>34</v>
      </c>
      <c r="I1925" s="63" t="s">
        <v>34</v>
      </c>
      <c r="J1925" s="94">
        <f t="normal">IF(AE1925="-","-",(AE1925/AG1925)*$AI$1)</f>
        <v>645.3756</v>
      </c>
      <c r="K1925" s="94">
        <f t="normal">MAX(J1925:J1927)</f>
        <v>678.9096</v>
      </c>
      <c r="L1925" s="61">
        <f t="normal">IF(A1925=0,"",(K1925-K1926)/K1926)</f>
        <v>0.138391886997465</v>
      </c>
      <c r="M1925" s="94">
        <f t="normal">IF(J1925="-","-",AVERAGE(J1925:J1927))</f>
        <v>640.2204</v>
      </c>
      <c r="N1925" s="94">
        <f t="normal">IF(AF1925="-","-",(AF1925/AG1925)*$AI$1)</f>
        <v>368.7444</v>
      </c>
      <c r="O1925" s="94">
        <f t="normal">MAX(N1925:N1927)</f>
        <v>392.5692</v>
      </c>
      <c r="P1925" s="61">
        <f t="normal">IF(A1925=0,"",(O1925-O1926)/O1926)</f>
        <v>0.134806905809996</v>
      </c>
      <c r="Q1925" s="94">
        <f t="normal">IF(N1925="-","-",AVERAGE(N1925:N1927))</f>
        <v>369.0828</v>
      </c>
      <c r="R1925" s="61">
        <f t="normal">IF(Q1925="-","-",Q1925/M1925)</f>
        <v>0.57649334510428</v>
      </c>
      <c r="S1925" s="101">
        <v>99.91</v>
      </c>
      <c r="T1925" s="102">
        <f t="normal">AVERAGE(S1925:S1927)*10</f>
        <v>999.1</v>
      </c>
      <c r="U1925" s="101">
        <f t="normal">((LARGE(S1925:S1927,1))-(SMALL(S1925:S1927,1)))/(((LARGE(S1925:S1927,1))+(SMALL(S1925:S1927,1)))/2)*100</f>
        <v>0</v>
      </c>
      <c r="V1925" s="101">
        <v>99.9</v>
      </c>
      <c r="W1925" s="102">
        <f t="normal">AVERAGE(V1925:V1927)*10</f>
        <v>999</v>
      </c>
      <c r="X1925" s="101">
        <f t="normal">((LARGE(V1925:V1927,1))-(SMALL(V1925:V1927,1)))/(((LARGE(V1925:V1927,1))+(SMALL(V1925:V1927,1)))/2)*100</f>
        <v>0</v>
      </c>
      <c r="Y1925" s="101">
        <v>0.01</v>
      </c>
      <c r="Z1925" s="94" t="s">
        <v>34</v>
      </c>
      <c r="AA1925" s="111" t="str">
        <f t="normal">IF(Z1925="-","-",AVERAGE(Z1925:Z1927))</f>
        <v>-</v>
      </c>
      <c r="AB1925" s="102" t="s">
        <v>34</v>
      </c>
      <c r="AC1925" s="112" t="str">
        <f t="shared" ref="AC1925" si="696">IF(AB1925="-","-",AVERAGE(AB1925:AB1927))</f>
        <v>-</v>
      </c>
      <c r="AD1925" s="113"/>
      <c r="AE1925" s="94">
        <v>597.57</v>
      </c>
      <c r="AF1925" s="94">
        <v>341.43</v>
      </c>
      <c r="AG1925" s="134">
        <v>1</v>
      </c>
    </row>
    <row r="1926" spans="1:33" s="44" customFormat="1" customHeight="0">
      <c r="A1926" s="60"/>
      <c r="B1926" s="61" t="s">
        <v>935</v>
      </c>
      <c r="C1926" s="62"/>
      <c r="D1926" s="63"/>
      <c r="E1926" s="63"/>
      <c r="F1926" s="63"/>
      <c r="G1926" s="63"/>
      <c r="H1926" s="63"/>
      <c r="I1926" s="63"/>
      <c r="J1926" s="94">
        <f t="normal">IF(AE1926="-","-",(AE1926/AG1925)*$AI$1)</f>
        <v>678.9096</v>
      </c>
      <c r="K1926" s="94">
        <f t="normal">MIN(J1925:J1927)</f>
        <v>596.376</v>
      </c>
      <c r="L1926" s="61"/>
      <c r="M1926" s="94"/>
      <c r="N1926" s="94">
        <f t="normal">IF(AF1926="-","-",(AF1926/AG1925)*$AI$1)</f>
        <v>392.5692</v>
      </c>
      <c r="O1926" s="94">
        <f t="normal">MIN(N1925:N1927)</f>
        <v>345.9348</v>
      </c>
      <c r="P1926" s="61"/>
      <c r="Q1926" s="94"/>
      <c r="R1926" s="61"/>
      <c r="S1926" s="101">
        <v>99.91</v>
      </c>
      <c r="T1926" s="102"/>
      <c r="U1926" s="101"/>
      <c r="V1926" s="101">
        <v>99.9</v>
      </c>
      <c r="W1926" s="102"/>
      <c r="X1926" s="101"/>
      <c r="Y1926" s="101">
        <v>0.01</v>
      </c>
      <c r="Z1926" s="94" t="s">
        <v>34</v>
      </c>
      <c r="AA1926" s="111"/>
      <c r="AB1926" s="102" t="s">
        <v>34</v>
      </c>
      <c r="AC1926" s="112"/>
      <c r="AD1926" s="113"/>
      <c r="AE1926" s="94">
        <v>628.62</v>
      </c>
      <c r="AF1926" s="94">
        <v>363.49</v>
      </c>
      <c r="AG1926" s="134"/>
    </row>
    <row r="1927" spans="1:33" s="44" customFormat="1" customHeight="0">
      <c r="A1927" s="60"/>
      <c r="B1927" s="61" t="s">
        <v>935</v>
      </c>
      <c r="C1927" s="62"/>
      <c r="D1927" s="63"/>
      <c r="E1927" s="63"/>
      <c r="F1927" s="63"/>
      <c r="G1927" s="63"/>
      <c r="H1927" s="63"/>
      <c r="I1927" s="63"/>
      <c r="J1927" s="94">
        <f t="normal">IF(AE1927="-","-",(AE1927/AG1925)*$AI$1)</f>
        <v>596.376</v>
      </c>
      <c r="K1927" s="94"/>
      <c r="L1927" s="61"/>
      <c r="M1927" s="94"/>
      <c r="N1927" s="94">
        <f t="normal">IF(AF1927="-","-",(AF1927/AG1925)*$AI$1)</f>
        <v>345.9348</v>
      </c>
      <c r="O1927" s="94"/>
      <c r="P1927" s="61"/>
      <c r="Q1927" s="94"/>
      <c r="R1927" s="61"/>
      <c r="S1927" s="101">
        <v>99.91</v>
      </c>
      <c r="T1927" s="102"/>
      <c r="U1927" s="101"/>
      <c r="V1927" s="101">
        <v>99.9</v>
      </c>
      <c r="W1927" s="102"/>
      <c r="X1927" s="101"/>
      <c r="Y1927" s="101">
        <v>0.01</v>
      </c>
      <c r="Z1927" s="94" t="s">
        <v>34</v>
      </c>
      <c r="AA1927" s="111"/>
      <c r="AB1927" s="102" t="s">
        <v>34</v>
      </c>
      <c r="AC1927" s="112"/>
      <c r="AD1927" s="113"/>
      <c r="AE1927" s="94">
        <v>552.2</v>
      </c>
      <c r="AF1927" s="94">
        <v>320.31</v>
      </c>
      <c r="AG1927" s="134"/>
    </row>
    <row r="1928" spans="1:33" s="44" customFormat="1" ht="15" customHeight="1">
      <c r="A1928" s="60">
        <v>42534</v>
      </c>
      <c r="B1928" s="61" t="s">
        <v>936</v>
      </c>
      <c r="C1928" s="62" t="s">
        <v>29</v>
      </c>
      <c r="D1928" s="63" t="s">
        <v>30</v>
      </c>
      <c r="E1928" s="63" t="s">
        <v>31</v>
      </c>
      <c r="F1928" s="63" t="s">
        <v>37</v>
      </c>
      <c r="G1928" s="63" t="s">
        <v>140</v>
      </c>
      <c r="H1928" s="63" t="s">
        <v>34</v>
      </c>
      <c r="I1928" s="63" t="s">
        <v>34</v>
      </c>
      <c r="J1928" s="94">
        <f t="normal">IF(AE1928="-","-",(AE1928/AG1928)*$AI$1)</f>
        <v>656.316</v>
      </c>
      <c r="K1928" s="94">
        <f t="normal">MAX(J1928:J1930)</f>
        <v>656.316</v>
      </c>
      <c r="L1928" s="61">
        <f t="normal">IF(A1928=0,"",(K1928-K1929)/K1929)</f>
        <v>0.0199731453507892</v>
      </c>
      <c r="M1928" s="94">
        <f t="normal">IF(J1928="-","-",AVERAGE(J1928:J1930))</f>
        <v>651.348</v>
      </c>
      <c r="N1928" s="94">
        <f t="normal">IF(AF1928="-","-",(AF1928/AG1928)*$AI$1)</f>
        <v>377.3304</v>
      </c>
      <c r="O1928" s="94">
        <f t="normal">MAX(N1928:N1930)</f>
        <v>377.3304</v>
      </c>
      <c r="P1928" s="61">
        <f t="normal">IF(A1928=0,"",(O1928-O1929)/O1929)</f>
        <v>0.0255371609721732</v>
      </c>
      <c r="Q1928" s="94">
        <f t="normal">IF(N1928="-","-",AVERAGE(N1928:N1930))</f>
        <v>373.8744</v>
      </c>
      <c r="R1928" s="61">
        <f t="normal">IF(Q1928="-","-",Q1928/M1928)</f>
        <v>0.57400099485989</v>
      </c>
      <c r="S1928" s="101">
        <v>99.91</v>
      </c>
      <c r="T1928" s="102">
        <f t="normal">AVERAGE(S1928:S1930)*10</f>
        <v>999.1</v>
      </c>
      <c r="U1928" s="101">
        <f t="normal">((LARGE(S1928:S1930,1))-(SMALL(S1928:S1930,1)))/(((LARGE(S1928:S1930,1))+(SMALL(S1928:S1930,1)))/2)*100</f>
        <v>0</v>
      </c>
      <c r="V1928" s="101">
        <v>99.9</v>
      </c>
      <c r="W1928" s="102">
        <f t="normal">AVERAGE(V1928:V1930)*10</f>
        <v>999</v>
      </c>
      <c r="X1928" s="101">
        <f t="normal">((LARGE(V1928:V1930,1))-(SMALL(V1928:V1930,1)))/(((LARGE(V1928:V1930,1))+(SMALL(V1928:V1930,1)))/2)*100</f>
        <v>0</v>
      </c>
      <c r="Y1928" s="101">
        <v>0.01</v>
      </c>
      <c r="Z1928" s="94" t="s">
        <v>34</v>
      </c>
      <c r="AA1928" s="111" t="str">
        <f t="normal">IF(Z1928="-","-",AVERAGE(Z1928:Z1930))</f>
        <v>-</v>
      </c>
      <c r="AB1928" s="102" t="s">
        <v>34</v>
      </c>
      <c r="AC1928" s="112" t="str">
        <f t="shared" ref="AC1928" si="697">IF(AB1928="-","-",AVERAGE(AB1928:AB1930))</f>
        <v>-</v>
      </c>
      <c r="AD1928" s="113"/>
      <c r="AE1928" s="94">
        <v>607.7</v>
      </c>
      <c r="AF1928" s="94">
        <v>349.38</v>
      </c>
      <c r="AG1928" s="134">
        <v>1</v>
      </c>
    </row>
    <row r="1929" spans="1:33" s="44" customFormat="1" customHeight="0">
      <c r="A1929" s="60"/>
      <c r="B1929" s="61" t="s">
        <v>936</v>
      </c>
      <c r="C1929" s="62"/>
      <c r="D1929" s="63"/>
      <c r="E1929" s="63"/>
      <c r="F1929" s="63"/>
      <c r="G1929" s="63"/>
      <c r="H1929" s="63"/>
      <c r="I1929" s="63"/>
      <c r="J1929" s="94">
        <f t="normal">IF(AE1929="-","-",(AE1929/AG1928)*$AI$1)</f>
        <v>643.464</v>
      </c>
      <c r="K1929" s="94">
        <f t="normal">MIN(J1928:J1930)</f>
        <v>643.464</v>
      </c>
      <c r="L1929" s="61"/>
      <c r="M1929" s="94"/>
      <c r="N1929" s="94">
        <f t="normal">IF(AF1929="-","-",(AF1929/AG1928)*$AI$1)</f>
        <v>367.9344</v>
      </c>
      <c r="O1929" s="94">
        <f t="normal">MIN(N1928:N1930)</f>
        <v>367.9344</v>
      </c>
      <c r="P1929" s="61"/>
      <c r="Q1929" s="94"/>
      <c r="R1929" s="61"/>
      <c r="S1929" s="101">
        <v>99.91</v>
      </c>
      <c r="T1929" s="102"/>
      <c r="U1929" s="101"/>
      <c r="V1929" s="101">
        <v>99.9</v>
      </c>
      <c r="W1929" s="102"/>
      <c r="X1929" s="101"/>
      <c r="Y1929" s="101">
        <v>0.01</v>
      </c>
      <c r="Z1929" s="94" t="s">
        <v>34</v>
      </c>
      <c r="AA1929" s="111"/>
      <c r="AB1929" s="102" t="s">
        <v>34</v>
      </c>
      <c r="AC1929" s="112"/>
      <c r="AD1929" s="113"/>
      <c r="AE1929" s="94">
        <v>595.8</v>
      </c>
      <c r="AF1929" s="94">
        <v>340.68</v>
      </c>
      <c r="AG1929" s="134"/>
    </row>
    <row r="1930" spans="1:33" s="44" customFormat="1" customHeight="0">
      <c r="A1930" s="60"/>
      <c r="B1930" s="61" t="s">
        <v>936</v>
      </c>
      <c r="C1930" s="62"/>
      <c r="D1930" s="63"/>
      <c r="E1930" s="63"/>
      <c r="F1930" s="63"/>
      <c r="G1930" s="63"/>
      <c r="H1930" s="63"/>
      <c r="I1930" s="63"/>
      <c r="J1930" s="94">
        <f t="normal">IF(AE1930="-","-",(AE1930/AG1928)*$AI$1)</f>
        <v>654.264</v>
      </c>
      <c r="K1930" s="94"/>
      <c r="L1930" s="61"/>
      <c r="M1930" s="94"/>
      <c r="N1930" s="94">
        <f t="normal">IF(AF1930="-","-",(AF1930/AG1928)*$AI$1)</f>
        <v>376.3584</v>
      </c>
      <c r="O1930" s="94"/>
      <c r="P1930" s="61"/>
      <c r="Q1930" s="94"/>
      <c r="R1930" s="61"/>
      <c r="S1930" s="101">
        <v>99.91</v>
      </c>
      <c r="T1930" s="102"/>
      <c r="U1930" s="101"/>
      <c r="V1930" s="101">
        <v>99.9</v>
      </c>
      <c r="W1930" s="102"/>
      <c r="X1930" s="101"/>
      <c r="Y1930" s="101">
        <v>0.01</v>
      </c>
      <c r="Z1930" s="94" t="s">
        <v>34</v>
      </c>
      <c r="AA1930" s="111"/>
      <c r="AB1930" s="102" t="s">
        <v>34</v>
      </c>
      <c r="AC1930" s="112"/>
      <c r="AD1930" s="113"/>
      <c r="AE1930" s="94">
        <v>605.8</v>
      </c>
      <c r="AF1930" s="94">
        <v>348.48</v>
      </c>
      <c r="AG1930" s="134"/>
    </row>
    <row r="1931" spans="1:33">
      <c r="A1931" s="70">
        <v>42534</v>
      </c>
      <c r="B1931" s="71">
        <v>582</v>
      </c>
      <c r="C1931" s="80" t="s">
        <v>265</v>
      </c>
      <c r="D1931" s="12" t="s">
        <v>100</v>
      </c>
      <c r="E1931" s="12" t="s">
        <v>101</v>
      </c>
      <c r="F1931" s="6" t="s">
        <v>438</v>
      </c>
      <c r="G1931" s="6" t="s">
        <v>745</v>
      </c>
      <c r="H1931" s="12" t="s">
        <v>34</v>
      </c>
      <c r="I1931" s="6" t="s">
        <v>937</v>
      </c>
      <c r="J1931" s="97">
        <f t="normal">IF(AE1931="-","-",(AE1931/AG1931)*$AI$1)</f>
        <v>311.2128</v>
      </c>
      <c r="K1931" s="97">
        <f t="normal">MAX(J1931:J1933)</f>
        <v>339.8112</v>
      </c>
      <c r="L1931" s="71">
        <f t="normal">IF(A1931=0,"",(K1931-K1932)/K1932)</f>
        <v>0.0918933925596888</v>
      </c>
      <c r="M1931" s="97">
        <f t="normal">IF(J1931="-","-",AVERAGE(J1931:J1933))</f>
        <v>330.1848</v>
      </c>
      <c r="N1931" s="97">
        <f t="normal">IF(AF1931="-","-",(AF1931/AG1931)*$AI$1)</f>
        <v>162.0432</v>
      </c>
      <c r="O1931" s="97">
        <f t="normal">MAX(N1931:N1933)</f>
        <v>183.8268</v>
      </c>
      <c r="P1931" s="71">
        <f t="normal">IF(A1931=0,"",(O1931-O1932)/O1932)</f>
        <v>0.134430818448414</v>
      </c>
      <c r="Q1931" s="97">
        <f t="normal">IF(N1931="-","-",AVERAGE(N1931:N1933))</f>
        <v>174.2148</v>
      </c>
      <c r="R1931" s="71">
        <f t="normal">IF(Q1931="-","-",Q1931/M1931)</f>
        <v>0.527628164591465</v>
      </c>
      <c r="S1931" s="103">
        <v>89.44</v>
      </c>
      <c r="T1931" s="104">
        <f t="normal">AVERAGE(S1931:S1933)*10</f>
        <v>893.3</v>
      </c>
      <c r="U1931" s="103">
        <f t="normal">((LARGE(S1931:S1933,1))-(SMALL(S1931:S1933,1)))/(((LARGE(S1931:S1933,1))+(SMALL(S1931:S1933,1)))/2)*100</f>
        <v>0.268696820420953</v>
      </c>
      <c r="V1931" s="103">
        <f t="shared" ref="V1931:V1945" si="698">100-Y1931</f>
        <v>89.84</v>
      </c>
      <c r="W1931" s="104">
        <f t="normal">AVERAGE(V1931:V1933)*10</f>
        <v>895.433333333333</v>
      </c>
      <c r="X1931" s="103">
        <f t="normal">((LARGE(V1931:V1933,1))-(SMALL(V1931:V1933,1)))/(((LARGE(V1931:V1933,1))+(SMALL(V1931:V1933,1)))/2)*100</f>
        <v>1.12981710386487</v>
      </c>
      <c r="Y1931" s="103">
        <v>10.16</v>
      </c>
      <c r="Z1931" s="97" t="s">
        <v>34</v>
      </c>
      <c r="AA1931" s="23" t="str">
        <f t="normal">IF(Z1931="-","-",AVERAGE(Z1931:Z1933))</f>
        <v>-</v>
      </c>
      <c r="AB1931" s="104" t="s">
        <v>34</v>
      </c>
      <c r="AC1931" s="24" t="str">
        <f t="shared" ref="AC1931" si="699">IF(AB1931="-","-",AVERAGE(AB1931:AB1933))</f>
        <v>-</v>
      </c>
      <c r="AE1931" s="114">
        <v>288.16</v>
      </c>
      <c r="AF1931" s="114">
        <v>150.04</v>
      </c>
      <c r="AG1931" s="135">
        <v>1</v>
      </c>
    </row>
    <row r="1932" spans="1:33">
      <c r="A1932" s="70"/>
      <c r="B1932" s="71">
        <v>582</v>
      </c>
      <c r="C1932" s="82"/>
      <c r="D1932" s="14"/>
      <c r="E1932" s="14"/>
      <c r="F1932" s="6"/>
      <c r="G1932" s="6"/>
      <c r="H1932" s="14"/>
      <c r="I1932" s="6"/>
      <c r="J1932" s="97">
        <f t="normal">IF(AE1932="-","-",(AE1932/AG1931)*$AI$1)</f>
        <v>339.5304</v>
      </c>
      <c r="K1932" s="97">
        <f t="normal">MIN(J1931:J1933)</f>
        <v>311.2128</v>
      </c>
      <c r="L1932" s="71"/>
      <c r="M1932" s="97"/>
      <c r="N1932" s="97">
        <f t="normal">IF(AF1932="-","-",(AF1932/AG1931)*$AI$1)</f>
        <v>183.8268</v>
      </c>
      <c r="O1932" s="97">
        <f t="normal">MIN(N1931:N1933)</f>
        <v>162.0432</v>
      </c>
      <c r="P1932" s="71"/>
      <c r="Q1932" s="97"/>
      <c r="R1932" s="71"/>
      <c r="S1932" s="103">
        <v>89.35</v>
      </c>
      <c r="T1932" s="104"/>
      <c r="U1932" s="103"/>
      <c r="V1932" s="103">
        <f t="shared" si="698"/>
        <v>89.9</v>
      </c>
      <c r="W1932" s="104"/>
      <c r="X1932" s="103"/>
      <c r="Y1932" s="103">
        <v>10.1</v>
      </c>
      <c r="Z1932" s="97" t="s">
        <v>34</v>
      </c>
      <c r="AA1932" s="23"/>
      <c r="AB1932" s="104" t="s">
        <v>34</v>
      </c>
      <c r="AC1932" s="24"/>
      <c r="AE1932" s="114">
        <v>314.38</v>
      </c>
      <c r="AF1932" s="114">
        <v>170.21</v>
      </c>
      <c r="AG1932" s="135"/>
    </row>
    <row r="1933" spans="1:33">
      <c r="A1933" s="70"/>
      <c r="B1933" s="71">
        <v>582</v>
      </c>
      <c r="C1933" s="84"/>
      <c r="D1933" s="17"/>
      <c r="E1933" s="17"/>
      <c r="F1933" s="6"/>
      <c r="G1933" s="6"/>
      <c r="H1933" s="17"/>
      <c r="I1933" s="6"/>
      <c r="J1933" s="97">
        <f t="normal">IF(AE1933="-","-",(AE1933/AG1931)*$AI$1)</f>
        <v>339.8112</v>
      </c>
      <c r="K1933" s="97"/>
      <c r="L1933" s="71"/>
      <c r="M1933" s="97"/>
      <c r="N1933" s="97">
        <f t="normal">IF(AF1933="-","-",(AF1933/AG1931)*$AI$1)</f>
        <v>176.7744</v>
      </c>
      <c r="O1933" s="97"/>
      <c r="P1933" s="71"/>
      <c r="Q1933" s="97"/>
      <c r="R1933" s="71"/>
      <c r="S1933" s="103">
        <v>89.2</v>
      </c>
      <c r="T1933" s="104"/>
      <c r="U1933" s="103"/>
      <c r="V1933" s="103">
        <f t="shared" si="698"/>
        <v>88.89</v>
      </c>
      <c r="W1933" s="104"/>
      <c r="X1933" s="103"/>
      <c r="Y1933" s="103">
        <v>11.11</v>
      </c>
      <c r="Z1933" s="97" t="s">
        <v>34</v>
      </c>
      <c r="AA1933" s="23"/>
      <c r="AB1933" s="104" t="s">
        <v>34</v>
      </c>
      <c r="AC1933" s="24"/>
      <c r="AE1933" s="114">
        <v>314.64</v>
      </c>
      <c r="AF1933" s="114">
        <v>163.68</v>
      </c>
      <c r="AG1933" s="135"/>
    </row>
    <row r="1934" spans="1:33">
      <c r="A1934" s="70">
        <v>42534</v>
      </c>
      <c r="B1934" s="71">
        <v>583</v>
      </c>
      <c r="C1934" s="80" t="s">
        <v>265</v>
      </c>
      <c r="D1934" s="12" t="s">
        <v>100</v>
      </c>
      <c r="E1934" s="12" t="s">
        <v>101</v>
      </c>
      <c r="F1934" s="6" t="s">
        <v>438</v>
      </c>
      <c r="G1934" s="6" t="s">
        <v>438</v>
      </c>
      <c r="H1934" s="12" t="s">
        <v>34</v>
      </c>
      <c r="I1934" s="6" t="s">
        <v>938</v>
      </c>
      <c r="J1934" s="97">
        <f t="normal">IF(AE1934="-","-",(AE1934/AG1934)*$AI$1)</f>
        <v>231.0444</v>
      </c>
      <c r="K1934" s="97">
        <f t="normal">MAX(J1934:J1936)</f>
        <v>265.3452</v>
      </c>
      <c r="L1934" s="71">
        <f t="normal">IF(A1934=0,"",(K1934-K1935)/K1935)</f>
        <v>0.148459776562427</v>
      </c>
      <c r="M1934" s="97">
        <f t="normal">IF(J1934="-","-",AVERAGE(J1934:J1936))</f>
        <v>243.6192</v>
      </c>
      <c r="N1934" s="97">
        <f t="normal">IF(AF1934="-","-",(AF1934/AG1934)*$AI$1)</f>
        <v>123.498</v>
      </c>
      <c r="O1934" s="97">
        <f t="normal">MAX(N1934:N1936)</f>
        <v>147.3768</v>
      </c>
      <c r="P1934" s="71">
        <f t="normal">IF(A1934=0,"",(O1934-O1935)/O1935)</f>
        <v>0.193353738522082</v>
      </c>
      <c r="Q1934" s="97">
        <f t="normal">IF(N1934="-","-",AVERAGE(N1934:N1936))</f>
        <v>131.9544</v>
      </c>
      <c r="R1934" s="71">
        <f t="normal">IF(Q1934="-","-",Q1934/M1934)</f>
        <v>0.541642038065965</v>
      </c>
      <c r="S1934" s="103">
        <v>87.57</v>
      </c>
      <c r="T1934" s="104">
        <f t="normal">AVERAGE(S1934:S1936)*10</f>
        <v>875.766666666667</v>
      </c>
      <c r="U1934" s="103">
        <f t="normal">((LARGE(S1934:S1936,1))-(SMALL(S1934:S1936,1)))/(((LARGE(S1934:S1936,1))+(SMALL(S1934:S1936,1)))/2)*100</f>
        <v>0.0685087919616377</v>
      </c>
      <c r="V1934" s="103">
        <f t="shared" si="698"/>
        <v>89.13</v>
      </c>
      <c r="W1934" s="104">
        <f t="normal">AVERAGE(V1934:V1936)*10</f>
        <v>889.466666666667</v>
      </c>
      <c r="X1934" s="103">
        <f t="normal">((LARGE(V1934:V1936,1))-(SMALL(V1934:V1936,1)))/(((LARGE(V1934:V1936,1))+(SMALL(V1934:V1936,1)))/2)*100</f>
        <v>0.472334682860985</v>
      </c>
      <c r="Y1934" s="103">
        <v>10.87</v>
      </c>
      <c r="Z1934" s="97" t="s">
        <v>34</v>
      </c>
      <c r="AA1934" s="23" t="str">
        <f t="normal">IF(Z1934="-","-",AVERAGE(Z1934:Z1936))</f>
        <v>-</v>
      </c>
      <c r="AB1934" s="104" t="s">
        <v>34</v>
      </c>
      <c r="AC1934" s="24" t="str">
        <f t="shared" ref="AC1934" si="700">IF(AB1934="-","-",AVERAGE(AB1934:AB1936))</f>
        <v>-</v>
      </c>
      <c r="AE1934" s="114">
        <v>213.93</v>
      </c>
      <c r="AF1934" s="114">
        <v>114.35</v>
      </c>
      <c r="AG1934" s="135">
        <v>1</v>
      </c>
    </row>
    <row r="1935" spans="1:33">
      <c r="A1935" s="70"/>
      <c r="B1935" s="71">
        <v>583</v>
      </c>
      <c r="C1935" s="82"/>
      <c r="D1935" s="14"/>
      <c r="E1935" s="14"/>
      <c r="F1935" s="6"/>
      <c r="G1935" s="6"/>
      <c r="H1935" s="14"/>
      <c r="I1935" s="6"/>
      <c r="J1935" s="97">
        <f t="normal">IF(AE1935="-","-",(AE1935/AG1934)*$AI$1)</f>
        <v>265.3452</v>
      </c>
      <c r="K1935" s="97">
        <f t="normal">MIN(J1934:J1936)</f>
        <v>231.0444</v>
      </c>
      <c r="L1935" s="71"/>
      <c r="M1935" s="97"/>
      <c r="N1935" s="97">
        <f t="normal">IF(AF1935="-","-",(AF1935/AG1934)*$AI$1)</f>
        <v>147.3768</v>
      </c>
      <c r="O1935" s="97">
        <f t="normal">MIN(N1934:N1936)</f>
        <v>123.498</v>
      </c>
      <c r="P1935" s="71"/>
      <c r="Q1935" s="97"/>
      <c r="R1935" s="71"/>
      <c r="S1935" s="103">
        <v>87.55</v>
      </c>
      <c r="T1935" s="104"/>
      <c r="U1935" s="103"/>
      <c r="V1935" s="103">
        <f t="shared" si="698"/>
        <v>89</v>
      </c>
      <c r="W1935" s="104"/>
      <c r="X1935" s="103"/>
      <c r="Y1935" s="103">
        <v>11</v>
      </c>
      <c r="Z1935" s="97" t="s">
        <v>34</v>
      </c>
      <c r="AA1935" s="23"/>
      <c r="AB1935" s="104" t="s">
        <v>34</v>
      </c>
      <c r="AC1935" s="24"/>
      <c r="AE1935" s="114">
        <v>245.69</v>
      </c>
      <c r="AF1935" s="114">
        <v>136.46</v>
      </c>
      <c r="AG1935" s="135"/>
    </row>
    <row r="1936" spans="1:33">
      <c r="A1936" s="70"/>
      <c r="B1936" s="71">
        <v>583</v>
      </c>
      <c r="C1936" s="84"/>
      <c r="D1936" s="17"/>
      <c r="E1936" s="17"/>
      <c r="F1936" s="6"/>
      <c r="G1936" s="6"/>
      <c r="H1936" s="17"/>
      <c r="I1936" s="6"/>
      <c r="J1936" s="97">
        <f t="normal">IF(AE1936="-","-",(AE1936/AG1934)*$AI$1)</f>
        <v>234.468</v>
      </c>
      <c r="K1936" s="97"/>
      <c r="L1936" s="71"/>
      <c r="M1936" s="97"/>
      <c r="N1936" s="97">
        <f t="normal">IF(AF1936="-","-",(AF1936/AG1934)*$AI$1)</f>
        <v>124.9884</v>
      </c>
      <c r="O1936" s="97"/>
      <c r="P1936" s="71"/>
      <c r="Q1936" s="97"/>
      <c r="R1936" s="71"/>
      <c r="S1936" s="103">
        <v>87.61</v>
      </c>
      <c r="T1936" s="104"/>
      <c r="U1936" s="103"/>
      <c r="V1936" s="103">
        <f t="shared" si="698"/>
        <v>88.71</v>
      </c>
      <c r="W1936" s="104"/>
      <c r="X1936" s="103"/>
      <c r="Y1936" s="103">
        <v>11.29</v>
      </c>
      <c r="Z1936" s="97" t="s">
        <v>34</v>
      </c>
      <c r="AA1936" s="23"/>
      <c r="AB1936" s="104" t="s">
        <v>34</v>
      </c>
      <c r="AC1936" s="24"/>
      <c r="AE1936" s="114">
        <v>217.1</v>
      </c>
      <c r="AF1936" s="114">
        <v>115.73</v>
      </c>
      <c r="AG1936" s="135"/>
    </row>
    <row r="1937" spans="1:33">
      <c r="A1937" s="70">
        <v>42534</v>
      </c>
      <c r="B1937" s="71">
        <v>585</v>
      </c>
      <c r="C1937" s="80" t="s">
        <v>88</v>
      </c>
      <c r="D1937" s="12" t="s">
        <v>41</v>
      </c>
      <c r="E1937" s="12" t="s">
        <v>74</v>
      </c>
      <c r="F1937" s="6" t="s">
        <v>85</v>
      </c>
      <c r="G1937" s="6" t="s">
        <v>92</v>
      </c>
      <c r="H1937" s="6" t="s">
        <v>44</v>
      </c>
      <c r="I1937" s="6" t="s">
        <v>34</v>
      </c>
      <c r="J1937" s="97">
        <f t="normal">IF(AE1937="-","-",(AE1937/AG1937)*$AI$1)</f>
        <v>576.99</v>
      </c>
      <c r="K1937" s="97">
        <f t="normal">MAX(J1937:J1939)</f>
        <v>576.99</v>
      </c>
      <c r="L1937" s="71">
        <f t="normal">IF(A1937=0,"",(K1937-K1938)/K1938)</f>
        <v>0.00572278383313561</v>
      </c>
      <c r="M1937" s="97">
        <f t="normal">IF(J1937="-","-",AVERAGE(J1937:J1939))</f>
        <v>575.4672</v>
      </c>
      <c r="N1937" s="97">
        <f t="normal">IF(AF1937="-","-",(AF1937/AG1937)*$AI$1)</f>
        <v>450.36</v>
      </c>
      <c r="O1937" s="97">
        <f t="normal">MAX(N1937:N1939)</f>
        <v>453.8484</v>
      </c>
      <c r="P1937" s="71">
        <f t="normal">IF(A1937=0,"",(O1937-O1938)/O1938)</f>
        <v>0.00774580335731418</v>
      </c>
      <c r="Q1937" s="97">
        <f t="normal">IF(N1937="-","-",AVERAGE(N1937:N1939))</f>
        <v>452.016</v>
      </c>
      <c r="R1937" s="71">
        <f t="normal">IF(Q1937="-","-",Q1937/M1937)</f>
        <v>0.785476565823387</v>
      </c>
      <c r="S1937" s="103">
        <v>1.56</v>
      </c>
      <c r="T1937" s="104">
        <f t="normal">AVERAGE(S1937:S1939)*10</f>
        <v>16.1666666666667</v>
      </c>
      <c r="U1937" s="103">
        <f t="normal">((LARGE(S1937:S1939,1))-(SMALL(S1937:S1939,1)))/(((LARGE(S1937:S1939,1))+(SMALL(S1937:S1939,1)))/2)*100</f>
        <v>5.60747663551401</v>
      </c>
      <c r="V1937" s="103">
        <f t="shared" si="698"/>
        <v>70.67</v>
      </c>
      <c r="W1937" s="104">
        <f t="normal">AVERAGE(V1937:V1939)*10</f>
        <v>714.2</v>
      </c>
      <c r="X1937" s="103">
        <f t="normal">((LARGE(V1937:V1939,1))-(SMALL(V1937:V1939,1)))/(((LARGE(V1937:V1939,1))+(SMALL(V1937:V1939,1)))/2)*100</f>
        <v>1.8366631615843</v>
      </c>
      <c r="Y1937" s="103">
        <v>29.33</v>
      </c>
      <c r="Z1937" s="97">
        <v>22237</v>
      </c>
      <c r="AA1937" s="23">
        <f t="normal">IF(Z1937="-","-",AVERAGE(Z1937:Z1939))</f>
        <v>22248.3333333333</v>
      </c>
      <c r="AB1937" s="104">
        <v>7.821</v>
      </c>
      <c r="AC1937" s="24">
        <f t="shared" ref="AC1937" si="701">IF(AB1937="-","-",AVERAGE(AB1937:AB1939))</f>
        <v>7.81766666666667</v>
      </c>
      <c r="AE1937" s="114">
        <v>534.25</v>
      </c>
      <c r="AF1937" s="114">
        <v>417</v>
      </c>
      <c r="AG1937" s="135">
        <v>1</v>
      </c>
    </row>
    <row r="1938" spans="1:33">
      <c r="A1938" s="70"/>
      <c r="B1938" s="71">
        <v>585</v>
      </c>
      <c r="C1938" s="82"/>
      <c r="D1938" s="14"/>
      <c r="E1938" s="14"/>
      <c r="F1938" s="6"/>
      <c r="G1938" s="6"/>
      <c r="H1938" s="6"/>
      <c r="I1938" s="6"/>
      <c r="J1938" s="97">
        <f t="normal">IF(AE1938="-","-",(AE1938/AG1937)*$AI$1)</f>
        <v>573.7068</v>
      </c>
      <c r="K1938" s="97">
        <f t="normal">MIN(J1937:J1939)</f>
        <v>573.7068</v>
      </c>
      <c r="L1938" s="71"/>
      <c r="M1938" s="97"/>
      <c r="N1938" s="97">
        <f t="normal">IF(AF1938="-","-",(AF1938/AG1937)*$AI$1)</f>
        <v>451.8396</v>
      </c>
      <c r="O1938" s="97">
        <f t="normal">MIN(N1937:N1939)</f>
        <v>450.36</v>
      </c>
      <c r="P1938" s="71"/>
      <c r="Q1938" s="97"/>
      <c r="R1938" s="71"/>
      <c r="S1938" s="103">
        <v>1.64</v>
      </c>
      <c r="T1938" s="104"/>
      <c r="U1938" s="103"/>
      <c r="V1938" s="103">
        <f t="shared" si="698"/>
        <v>71.61</v>
      </c>
      <c r="W1938" s="104"/>
      <c r="X1938" s="103"/>
      <c r="Y1938" s="103">
        <v>28.39</v>
      </c>
      <c r="Z1938" s="97">
        <v>22273</v>
      </c>
      <c r="AA1938" s="23"/>
      <c r="AB1938" s="104">
        <v>7.812</v>
      </c>
      <c r="AC1938" s="24"/>
      <c r="AE1938" s="114">
        <v>531.21</v>
      </c>
      <c r="AF1938" s="114">
        <v>418.37</v>
      </c>
      <c r="AG1938" s="135"/>
    </row>
    <row r="1939" spans="1:33">
      <c r="A1939" s="70"/>
      <c r="B1939" s="71">
        <v>585</v>
      </c>
      <c r="C1939" s="84"/>
      <c r="D1939" s="17"/>
      <c r="E1939" s="17"/>
      <c r="F1939" s="6"/>
      <c r="G1939" s="6"/>
      <c r="H1939" s="6"/>
      <c r="I1939" s="6"/>
      <c r="J1939" s="97">
        <f t="normal">IF(AE1939="-","-",(AE1939/AG1937)*$AI$1)</f>
        <v>575.7048</v>
      </c>
      <c r="K1939" s="97"/>
      <c r="L1939" s="71"/>
      <c r="M1939" s="97"/>
      <c r="N1939" s="97">
        <f t="normal">IF(AF1939="-","-",(AF1939/AG1937)*$AI$1)</f>
        <v>453.8484</v>
      </c>
      <c r="O1939" s="97"/>
      <c r="P1939" s="71"/>
      <c r="Q1939" s="97"/>
      <c r="R1939" s="71"/>
      <c r="S1939" s="103">
        <v>1.65</v>
      </c>
      <c r="T1939" s="104"/>
      <c r="U1939" s="103"/>
      <c r="V1939" s="103">
        <f t="shared" si="698"/>
        <v>71.98</v>
      </c>
      <c r="W1939" s="104"/>
      <c r="X1939" s="103"/>
      <c r="Y1939" s="103">
        <v>28.02</v>
      </c>
      <c r="Z1939" s="97">
        <v>22235</v>
      </c>
      <c r="AA1939" s="23"/>
      <c r="AB1939" s="104">
        <v>7.82</v>
      </c>
      <c r="AC1939" s="24"/>
      <c r="AE1939" s="114">
        <v>533.06</v>
      </c>
      <c r="AF1939" s="114">
        <v>420.23</v>
      </c>
      <c r="AG1939" s="135"/>
    </row>
    <row r="1940" spans="1:33">
      <c r="A1940" s="70">
        <v>42534</v>
      </c>
      <c r="B1940" s="71">
        <v>586</v>
      </c>
      <c r="C1940" s="80" t="s">
        <v>88</v>
      </c>
      <c r="D1940" s="12" t="s">
        <v>41</v>
      </c>
      <c r="E1940" s="12" t="s">
        <v>74</v>
      </c>
      <c r="F1940" s="6" t="s">
        <v>85</v>
      </c>
      <c r="G1940" s="6" t="s">
        <v>92</v>
      </c>
      <c r="H1940" s="6" t="s">
        <v>44</v>
      </c>
      <c r="I1940" s="6" t="s">
        <v>34</v>
      </c>
      <c r="J1940" s="97">
        <f t="normal">IF(AE1940="-","-",(AE1940/AG1940)*$AI$1)</f>
        <v>371.6388</v>
      </c>
      <c r="K1940" s="97">
        <f t="normal">MAX(J1940:J1942)</f>
        <v>417.8844</v>
      </c>
      <c r="L1940" s="71">
        <f t="normal">IF(A1940=0,"",(K1940-K1941)/K1941)</f>
        <v>0.124436953299817</v>
      </c>
      <c r="M1940" s="97">
        <f t="normal">IF(J1940="-","-",AVERAGE(J1940:J1942))</f>
        <v>398.412</v>
      </c>
      <c r="N1940" s="97">
        <f t="normal">IF(AF1940="-","-",(AF1940/AG1940)*$AI$1)</f>
        <v>281.6964</v>
      </c>
      <c r="O1940" s="97">
        <f t="normal">MAX(N1940:N1942)</f>
        <v>330.7824</v>
      </c>
      <c r="P1940" s="71">
        <f t="normal">IF(A1940=0,"",(O1940-O1941)/O1941)</f>
        <v>0.174251428133267</v>
      </c>
      <c r="Q1940" s="97">
        <f t="normal">IF(N1940="-","-",AVERAGE(N1940:N1942))</f>
        <v>306.378</v>
      </c>
      <c r="R1940" s="71">
        <f t="normal">IF(Q1940="-","-",Q1940/M1940)</f>
        <v>0.768997921749345</v>
      </c>
      <c r="S1940" s="103">
        <v>2.19</v>
      </c>
      <c r="T1940" s="104">
        <f t="normal">AVERAGE(S1940:S1942)*10</f>
        <v>21.6666666666667</v>
      </c>
      <c r="U1940" s="103">
        <f t="normal">((LARGE(S1940:S1942,1))-(SMALL(S1940:S1942,1)))/(((LARGE(S1940:S1942,1))+(SMALL(S1940:S1942,1)))/2)*100</f>
        <v>2.77777777777778</v>
      </c>
      <c r="V1940" s="103">
        <f t="shared" si="698"/>
        <v>62.39</v>
      </c>
      <c r="W1940" s="104">
        <f t="normal">AVERAGE(V1940:V1942)*10</f>
        <v>621.033333333333</v>
      </c>
      <c r="X1940" s="103">
        <f t="normal">((LARGE(V1940:V1942,1))-(SMALL(V1940:V1942,1)))/(((LARGE(V1940:V1942,1))+(SMALL(V1940:V1942,1)))/2)*100</f>
        <v>1.22560877277858</v>
      </c>
      <c r="Y1940" s="103">
        <v>37.61</v>
      </c>
      <c r="Z1940" s="97">
        <v>25218</v>
      </c>
      <c r="AA1940" s="23">
        <f t="normal">IF(Z1940="-","-",AVERAGE(Z1940:Z1942))</f>
        <v>25167.6666666667</v>
      </c>
      <c r="AB1940" s="104">
        <v>7.526</v>
      </c>
      <c r="AC1940" s="24">
        <f t="shared" ref="AC1940" si="702">IF(AB1940="-","-",AVERAGE(AB1940:AB1942))</f>
        <v>7.56133333333333</v>
      </c>
      <c r="AE1940" s="114">
        <v>344.11</v>
      </c>
      <c r="AF1940" s="114">
        <v>260.83</v>
      </c>
      <c r="AG1940" s="135">
        <v>1</v>
      </c>
    </row>
    <row r="1941" spans="1:33">
      <c r="A1941" s="70"/>
      <c r="B1941" s="71">
        <v>586</v>
      </c>
      <c r="C1941" s="82"/>
      <c r="D1941" s="14"/>
      <c r="E1941" s="14"/>
      <c r="F1941" s="6"/>
      <c r="G1941" s="6"/>
      <c r="H1941" s="6"/>
      <c r="I1941" s="6"/>
      <c r="J1941" s="97">
        <f t="normal">IF(AE1941="-","-",(AE1941/AG1940)*$AI$1)</f>
        <v>417.8844</v>
      </c>
      <c r="K1941" s="97">
        <f t="normal">MIN(J1940:J1942)</f>
        <v>371.6388</v>
      </c>
      <c r="L1941" s="71"/>
      <c r="M1941" s="97"/>
      <c r="N1941" s="97">
        <f t="normal">IF(AF1941="-","-",(AF1941/AG1940)*$AI$1)</f>
        <v>330.7824</v>
      </c>
      <c r="O1941" s="97">
        <f t="normal">MIN(N1940:N1942)</f>
        <v>281.6964</v>
      </c>
      <c r="P1941" s="71"/>
      <c r="Q1941" s="97"/>
      <c r="R1941" s="71"/>
      <c r="S1941" s="103">
        <v>2.18</v>
      </c>
      <c r="T1941" s="104"/>
      <c r="U1941" s="103"/>
      <c r="V1941" s="103">
        <f t="shared" si="698"/>
        <v>62.29</v>
      </c>
      <c r="W1941" s="104"/>
      <c r="X1941" s="103"/>
      <c r="Y1941" s="103">
        <v>37.71</v>
      </c>
      <c r="Z1941" s="97">
        <v>25177</v>
      </c>
      <c r="AA1941" s="23"/>
      <c r="AB1941" s="104">
        <v>7.573</v>
      </c>
      <c r="AC1941" s="24"/>
      <c r="AE1941" s="114">
        <v>386.93</v>
      </c>
      <c r="AF1941" s="114">
        <v>306.28</v>
      </c>
      <c r="AG1941" s="135"/>
    </row>
    <row r="1942" spans="1:33">
      <c r="A1942" s="70"/>
      <c r="B1942" s="71">
        <v>586</v>
      </c>
      <c r="C1942" s="84"/>
      <c r="D1942" s="17"/>
      <c r="E1942" s="17"/>
      <c r="F1942" s="6"/>
      <c r="G1942" s="6"/>
      <c r="H1942" s="6"/>
      <c r="I1942" s="6"/>
      <c r="J1942" s="97">
        <f t="normal">IF(AE1942="-","-",(AE1942/AG1940)*$AI$1)</f>
        <v>405.7128</v>
      </c>
      <c r="K1942" s="97"/>
      <c r="L1942" s="71"/>
      <c r="M1942" s="97"/>
      <c r="N1942" s="97">
        <f t="normal">IF(AF1942="-","-",(AF1942/AG1940)*$AI$1)</f>
        <v>306.6552</v>
      </c>
      <c r="O1942" s="97"/>
      <c r="P1942" s="71"/>
      <c r="Q1942" s="97"/>
      <c r="R1942" s="71"/>
      <c r="S1942" s="103">
        <v>2.13</v>
      </c>
      <c r="T1942" s="104"/>
      <c r="U1942" s="103"/>
      <c r="V1942" s="103">
        <f t="shared" si="698"/>
        <v>61.63</v>
      </c>
      <c r="W1942" s="104"/>
      <c r="X1942" s="103"/>
      <c r="Y1942" s="103">
        <v>38.37</v>
      </c>
      <c r="Z1942" s="97">
        <v>25108</v>
      </c>
      <c r="AA1942" s="23"/>
      <c r="AB1942" s="104">
        <v>7.585</v>
      </c>
      <c r="AC1942" s="24"/>
      <c r="AE1942" s="114">
        <v>375.66</v>
      </c>
      <c r="AF1942" s="114">
        <v>283.94</v>
      </c>
      <c r="AG1942" s="135"/>
    </row>
    <row r="1943" spans="1:33" s="44" customFormat="1" ht="15" customHeight="1">
      <c r="A1943" s="60">
        <v>42506</v>
      </c>
      <c r="B1943" s="61" t="s">
        <v>939</v>
      </c>
      <c r="C1943" s="62" t="s">
        <v>29</v>
      </c>
      <c r="D1943" s="63" t="s">
        <v>30</v>
      </c>
      <c r="E1943" s="63" t="s">
        <v>31</v>
      </c>
      <c r="F1943" s="63" t="s">
        <v>32</v>
      </c>
      <c r="G1943" s="63" t="s">
        <v>33</v>
      </c>
      <c r="H1943" s="63" t="s">
        <v>34</v>
      </c>
      <c r="I1943" s="63" t="s">
        <v>940</v>
      </c>
      <c r="J1943" s="94">
        <f t="normal">IF(AE1943="-","-",(AE1943/AG1943)*$AI$1)</f>
        <v>50.814</v>
      </c>
      <c r="K1943" s="94">
        <f t="normal">MAX(J1943:J1945)</f>
        <v>51.2136</v>
      </c>
      <c r="L1943" s="61">
        <f t="normal">IF(A1943=0,"",(K1943-K1944)/K1944)</f>
        <v>0.0186895810955962</v>
      </c>
      <c r="M1943" s="94">
        <f t="normal">IF(J1943="-","-",AVERAGE(J1943:J1945))</f>
        <v>50.7672</v>
      </c>
      <c r="N1943" s="94" t="str">
        <f t="normal">IF(AF1943="-","-",(AF1943/AG1943)*$AI$1)</f>
        <v>-</v>
      </c>
      <c r="O1943" s="94">
        <f t="normal">MAX(N1943:N1945)</f>
        <v>0</v>
      </c>
      <c r="P1943" s="61" t="e">
        <v>#DIV/0!</v>
      </c>
      <c r="Q1943" s="94" t="str">
        <f t="normal">IF(N1943="-","-",AVERAGE(N1943:N1945))</f>
        <v>-</v>
      </c>
      <c r="R1943" s="61" t="str">
        <f t="normal">IF(Q1943="-","-",Q1943/M1943)</f>
        <v>-</v>
      </c>
      <c r="S1943" s="101">
        <v>3.64</v>
      </c>
      <c r="T1943" s="102">
        <f t="normal">AVERAGE(S1943:S1945)*10</f>
        <v>36.4666666666667</v>
      </c>
      <c r="U1943" s="101">
        <f t="normal">((LARGE(S1943:S1945,1))-(SMALL(S1943:S1945,1)))/(((LARGE(S1943:S1945,1))+(SMALL(S1943:S1945,1)))/2)*100</f>
        <v>0.547945205479452</v>
      </c>
      <c r="V1943" s="101">
        <f t="shared" si="698"/>
        <v>64.62</v>
      </c>
      <c r="W1943" s="102">
        <f t="normal">AVERAGE(V1943:V1945)*10</f>
        <v>646.4</v>
      </c>
      <c r="X1943" s="101">
        <f t="normal">((LARGE(V1943:V1945,1))-(SMALL(V1943:V1945,1)))/(((LARGE(V1943:V1945,1))+(SMALL(V1943:V1945,1)))/2)*100</f>
        <v>0.247486465583908</v>
      </c>
      <c r="Y1943" s="101">
        <v>35.38</v>
      </c>
      <c r="Z1943" s="94" t="s">
        <v>34</v>
      </c>
      <c r="AA1943" s="111" t="str">
        <f t="normal">IF(Z1943="-","-",AVERAGE(Z1943:Z1945))</f>
        <v>-</v>
      </c>
      <c r="AB1943" s="102" t="s">
        <v>34</v>
      </c>
      <c r="AC1943" s="112" t="str">
        <f t="shared" ref="AC1943" si="703">IF(AB1943="-","-",AVERAGE(AB1943:AB1945))</f>
        <v>-</v>
      </c>
      <c r="AD1943" s="113"/>
      <c r="AE1943" s="94">
        <v>47.05</v>
      </c>
      <c r="AF1943" s="94" t="s">
        <v>34</v>
      </c>
      <c r="AG1943" s="134">
        <v>1</v>
      </c>
    </row>
    <row r="1944" spans="1:33" s="44" customFormat="1" customHeight="0">
      <c r="A1944" s="60"/>
      <c r="B1944" s="61" t="s">
        <v>939</v>
      </c>
      <c r="C1944" s="62"/>
      <c r="D1944" s="63"/>
      <c r="E1944" s="63"/>
      <c r="F1944" s="63"/>
      <c r="G1944" s="63"/>
      <c r="H1944" s="63"/>
      <c r="I1944" s="63"/>
      <c r="J1944" s="94">
        <f t="normal">IF(AE1944="-","-",(AE1944/AG1943)*$AI$1)</f>
        <v>50.274</v>
      </c>
      <c r="K1944" s="94">
        <f t="normal">MIN(J1943:J1945)</f>
        <v>50.274</v>
      </c>
      <c r="L1944" s="61"/>
      <c r="M1944" s="94"/>
      <c r="N1944" s="94" t="str">
        <f t="normal">IF(AF1944="-","-",(AF1944/AG1943)*$AI$1)</f>
        <v>-</v>
      </c>
      <c r="O1944" s="94">
        <f t="normal">MIN(N1943:N1945)</f>
        <v>0</v>
      </c>
      <c r="P1944" s="61"/>
      <c r="Q1944" s="94"/>
      <c r="R1944" s="61"/>
      <c r="S1944" s="101">
        <v>3.64</v>
      </c>
      <c r="T1944" s="102"/>
      <c r="U1944" s="101"/>
      <c r="V1944" s="101">
        <f t="shared" si="698"/>
        <v>64.57</v>
      </c>
      <c r="W1944" s="102"/>
      <c r="X1944" s="101"/>
      <c r="Y1944" s="101">
        <v>35.43</v>
      </c>
      <c r="Z1944" s="94" t="s">
        <v>34</v>
      </c>
      <c r="AA1944" s="111"/>
      <c r="AB1944" s="102" t="s">
        <v>34</v>
      </c>
      <c r="AC1944" s="112"/>
      <c r="AD1944" s="113"/>
      <c r="AE1944" s="94">
        <v>46.55</v>
      </c>
      <c r="AF1944" s="94" t="s">
        <v>34</v>
      </c>
      <c r="AG1944" s="134"/>
    </row>
    <row r="1945" spans="1:33" s="44" customFormat="1" customHeight="0">
      <c r="A1945" s="60"/>
      <c r="B1945" s="61" t="s">
        <v>939</v>
      </c>
      <c r="C1945" s="62"/>
      <c r="D1945" s="63"/>
      <c r="E1945" s="63"/>
      <c r="F1945" s="63"/>
      <c r="G1945" s="63"/>
      <c r="H1945" s="63"/>
      <c r="I1945" s="63"/>
      <c r="J1945" s="94">
        <f t="normal">IF(AE1945="-","-",(AE1945/AG1943)*$AI$1)</f>
        <v>51.2136</v>
      </c>
      <c r="K1945" s="94"/>
      <c r="L1945" s="61"/>
      <c r="M1945" s="94"/>
      <c r="N1945" s="94" t="str">
        <f t="normal">IF(AF1945="-","-",(AF1945/AG1943)*$AI$1)</f>
        <v>-</v>
      </c>
      <c r="O1945" s="94"/>
      <c r="P1945" s="61"/>
      <c r="Q1945" s="94"/>
      <c r="R1945" s="61"/>
      <c r="S1945" s="101">
        <v>3.66</v>
      </c>
      <c r="T1945" s="102"/>
      <c r="U1945" s="101"/>
      <c r="V1945" s="101">
        <f t="shared" si="698"/>
        <v>64.73</v>
      </c>
      <c r="W1945" s="102"/>
      <c r="X1945" s="101"/>
      <c r="Y1945" s="101">
        <v>35.27</v>
      </c>
      <c r="Z1945" s="94" t="s">
        <v>34</v>
      </c>
      <c r="AA1945" s="111"/>
      <c r="AB1945" s="102" t="s">
        <v>34</v>
      </c>
      <c r="AC1945" s="112"/>
      <c r="AD1945" s="113"/>
      <c r="AE1945" s="94">
        <v>47.42</v>
      </c>
      <c r="AF1945" s="94" t="s">
        <v>34</v>
      </c>
      <c r="AG1945" s="134"/>
    </row>
    <row r="1946" spans="1:33" s="44" customFormat="1" ht="15" customHeight="1">
      <c r="A1946" s="60">
        <v>42506</v>
      </c>
      <c r="B1946" s="61" t="s">
        <v>941</v>
      </c>
      <c r="C1946" s="62" t="s">
        <v>29</v>
      </c>
      <c r="D1946" s="63" t="s">
        <v>30</v>
      </c>
      <c r="E1946" s="63" t="s">
        <v>31</v>
      </c>
      <c r="F1946" s="63" t="s">
        <v>37</v>
      </c>
      <c r="G1946" s="63" t="s">
        <v>140</v>
      </c>
      <c r="H1946" s="63" t="s">
        <v>34</v>
      </c>
      <c r="I1946" s="63" t="s">
        <v>34</v>
      </c>
      <c r="J1946" s="94">
        <f t="normal">IF(AE1946="-","-",(AE1946/AG1946)*$AI$1)</f>
        <v>632.9016</v>
      </c>
      <c r="K1946" s="94">
        <f t="normal">MAX(J1946:J1948)</f>
        <v>636.822</v>
      </c>
      <c r="L1946" s="61">
        <f t="normal">IF(A1946=0,"",(K1946-K1947)/K1947)</f>
        <v>0.0305323499598029</v>
      </c>
      <c r="M1946" s="94">
        <f t="normal">IF(J1946="-","-",AVERAGE(J1946:J1948))</f>
        <v>629.226</v>
      </c>
      <c r="N1946" s="94">
        <f t="normal">IF(AF1946="-","-",(AF1946/AG1946)*$AI$1)</f>
        <v>413.2836</v>
      </c>
      <c r="O1946" s="94">
        <f t="normal">MAX(N1946:N1948)</f>
        <v>417.0096</v>
      </c>
      <c r="P1946" s="61">
        <f t="normal">IF(A1946=0,"",(O1946-O1947)/O1947)</f>
        <v>0.0231054583995762</v>
      </c>
      <c r="Q1946" s="94">
        <f t="normal">IF(N1946="-","-",AVERAGE(N1946:N1948))</f>
        <v>412.6284</v>
      </c>
      <c r="R1946" s="61">
        <f t="normal">IF(Q1946="-","-",Q1946/M1946)</f>
        <v>0.655771376262265</v>
      </c>
      <c r="S1946" s="101">
        <v>99.91</v>
      </c>
      <c r="T1946" s="102">
        <f t="normal">AVERAGE(S1946:S1948)*10</f>
        <v>999.1</v>
      </c>
      <c r="U1946" s="101">
        <f t="normal">((LARGE(S1946:S1948,1))-(SMALL(S1946:S1948,1)))/(((LARGE(S1946:S1948,1))+(SMALL(S1946:S1948,1)))/2)*100</f>
        <v>0</v>
      </c>
      <c r="V1946" s="101">
        <v>99.9</v>
      </c>
      <c r="W1946" s="102">
        <f t="normal">AVERAGE(V1946:V1948)*10</f>
        <v>999</v>
      </c>
      <c r="X1946" s="101">
        <f t="normal">((LARGE(V1946:V1948,1))-(SMALL(V1946:V1948,1)))/(((LARGE(V1946:V1948,1))+(SMALL(V1946:V1948,1)))/2)*100</f>
        <v>0</v>
      </c>
      <c r="Y1946" s="101">
        <v>0.01</v>
      </c>
      <c r="Z1946" s="94" t="s">
        <v>34</v>
      </c>
      <c r="AA1946" s="111" t="str">
        <f t="normal">IF(Z1946="-","-",AVERAGE(Z1946:Z1948))</f>
        <v>-</v>
      </c>
      <c r="AB1946" s="102" t="s">
        <v>34</v>
      </c>
      <c r="AC1946" s="112" t="str">
        <f t="shared" ref="AC1946" si="704">IF(AB1946="-","-",AVERAGE(AB1946:AB1948))</f>
        <v>-</v>
      </c>
      <c r="AD1946" s="113"/>
      <c r="AE1946" s="94">
        <v>586.02</v>
      </c>
      <c r="AF1946" s="94">
        <v>382.67</v>
      </c>
      <c r="AG1946" s="134">
        <v>1</v>
      </c>
    </row>
    <row r="1947" spans="1:33" s="44" customFormat="1" customHeight="0">
      <c r="A1947" s="60"/>
      <c r="B1947" s="61" t="s">
        <v>941</v>
      </c>
      <c r="C1947" s="62"/>
      <c r="D1947" s="63"/>
      <c r="E1947" s="63"/>
      <c r="F1947" s="63"/>
      <c r="G1947" s="63"/>
      <c r="H1947" s="63"/>
      <c r="I1947" s="63"/>
      <c r="J1947" s="94">
        <f t="normal">IF(AE1947="-","-",(AE1947/AG1946)*$AI$1)</f>
        <v>617.9544</v>
      </c>
      <c r="K1947" s="94">
        <f t="normal">MIN(J1946:J1948)</f>
        <v>617.9544</v>
      </c>
      <c r="L1947" s="61"/>
      <c r="M1947" s="94"/>
      <c r="N1947" s="94">
        <f t="normal">IF(AF1947="-","-",(AF1947/AG1946)*$AI$1)</f>
        <v>417.0096</v>
      </c>
      <c r="O1947" s="94">
        <f t="normal">MIN(N1946:N1948)</f>
        <v>407.592</v>
      </c>
      <c r="P1947" s="61"/>
      <c r="Q1947" s="94"/>
      <c r="R1947" s="61"/>
      <c r="S1947" s="101">
        <v>99.91</v>
      </c>
      <c r="T1947" s="102"/>
      <c r="U1947" s="101"/>
      <c r="V1947" s="101">
        <v>99.9</v>
      </c>
      <c r="W1947" s="102"/>
      <c r="X1947" s="101"/>
      <c r="Y1947" s="101">
        <v>0.01</v>
      </c>
      <c r="Z1947" s="94" t="s">
        <v>34</v>
      </c>
      <c r="AA1947" s="111"/>
      <c r="AB1947" s="102" t="s">
        <v>34</v>
      </c>
      <c r="AC1947" s="112"/>
      <c r="AD1947" s="113"/>
      <c r="AE1947" s="94">
        <v>572.18</v>
      </c>
      <c r="AF1947" s="94">
        <v>386.12</v>
      </c>
      <c r="AG1947" s="134"/>
    </row>
    <row r="1948" spans="1:33" s="44" customFormat="1" customHeight="0">
      <c r="A1948" s="60"/>
      <c r="B1948" s="61" t="s">
        <v>941</v>
      </c>
      <c r="C1948" s="62"/>
      <c r="D1948" s="63"/>
      <c r="E1948" s="63"/>
      <c r="F1948" s="63"/>
      <c r="G1948" s="63"/>
      <c r="H1948" s="63"/>
      <c r="I1948" s="63"/>
      <c r="J1948" s="94">
        <f t="normal">IF(AE1948="-","-",(AE1948/AG1946)*$AI$1)</f>
        <v>636.822</v>
      </c>
      <c r="K1948" s="94"/>
      <c r="L1948" s="61"/>
      <c r="M1948" s="94"/>
      <c r="N1948" s="94">
        <f t="normal">IF(AF1948="-","-",(AF1948/AG1946)*$AI$1)</f>
        <v>407.592</v>
      </c>
      <c r="O1948" s="94"/>
      <c r="P1948" s="61"/>
      <c r="Q1948" s="94"/>
      <c r="R1948" s="61"/>
      <c r="S1948" s="101">
        <v>99.91</v>
      </c>
      <c r="T1948" s="102"/>
      <c r="U1948" s="101"/>
      <c r="V1948" s="101">
        <v>99.9</v>
      </c>
      <c r="W1948" s="102"/>
      <c r="X1948" s="101"/>
      <c r="Y1948" s="101">
        <v>0.01</v>
      </c>
      <c r="Z1948" s="94" t="s">
        <v>34</v>
      </c>
      <c r="AA1948" s="111"/>
      <c r="AB1948" s="102" t="s">
        <v>34</v>
      </c>
      <c r="AC1948" s="112"/>
      <c r="AD1948" s="113"/>
      <c r="AE1948" s="94">
        <v>589.65</v>
      </c>
      <c r="AF1948" s="94">
        <v>377.4</v>
      </c>
      <c r="AG1948" s="134"/>
    </row>
    <row r="1949" spans="1:33" s="44" customFormat="1" ht="15" customHeight="1">
      <c r="A1949" s="60">
        <v>42506</v>
      </c>
      <c r="B1949" s="61" t="s">
        <v>942</v>
      </c>
      <c r="C1949" s="62" t="s">
        <v>29</v>
      </c>
      <c r="D1949" s="63" t="s">
        <v>30</v>
      </c>
      <c r="E1949" s="63" t="s">
        <v>31</v>
      </c>
      <c r="F1949" s="63" t="s">
        <v>37</v>
      </c>
      <c r="G1949" s="63" t="s">
        <v>140</v>
      </c>
      <c r="H1949" s="63" t="s">
        <v>34</v>
      </c>
      <c r="I1949" s="63" t="s">
        <v>34</v>
      </c>
      <c r="J1949" s="94">
        <f t="normal">IF(AE1949="-","-",(AE1949/AG1949)*$AI$1)</f>
        <v>634.3056</v>
      </c>
      <c r="K1949" s="94">
        <f t="normal">MAX(J1949:J1951)</f>
        <v>664.146</v>
      </c>
      <c r="L1949" s="61">
        <f t="normal">IF(A1949=0,"",(K1949-K1950)/K1950)</f>
        <v>0.047044200776408</v>
      </c>
      <c r="M1949" s="94">
        <f t="normal">IF(J1949="-","-",AVERAGE(J1949:J1951))</f>
        <v>654.174</v>
      </c>
      <c r="N1949" s="94">
        <f t="normal">IF(AF1949="-","-",(AF1949/AG1949)*$AI$1)</f>
        <v>395.4636</v>
      </c>
      <c r="O1949" s="94">
        <f t="normal">MAX(N1949:N1951)</f>
        <v>411.1668</v>
      </c>
      <c r="P1949" s="61">
        <f t="normal">IF(A1949=0,"",(O1949-O1950)/O1950)</f>
        <v>0.0397083321954283</v>
      </c>
      <c r="Q1949" s="94">
        <f t="normal">IF(N1949="-","-",AVERAGE(N1949:N1951))</f>
        <v>404.0892</v>
      </c>
      <c r="R1949" s="61">
        <f t="normal">IF(Q1949="-","-",Q1949/M1949)</f>
        <v>0.61770904988581</v>
      </c>
      <c r="S1949" s="101">
        <v>99.91</v>
      </c>
      <c r="T1949" s="102">
        <f t="normal">AVERAGE(S1949:S1951)*10</f>
        <v>999.1</v>
      </c>
      <c r="U1949" s="101">
        <f t="normal">((LARGE(S1949:S1951,1))-(SMALL(S1949:S1951,1)))/(((LARGE(S1949:S1951,1))+(SMALL(S1949:S1951,1)))/2)*100</f>
        <v>0</v>
      </c>
      <c r="V1949" s="101">
        <v>99.9</v>
      </c>
      <c r="W1949" s="102">
        <f t="normal">AVERAGE(V1949:V1951)*10</f>
        <v>999</v>
      </c>
      <c r="X1949" s="101">
        <f t="normal">((LARGE(V1949:V1951,1))-(SMALL(V1949:V1951,1)))/(((LARGE(V1949:V1951,1))+(SMALL(V1949:V1951,1)))/2)*100</f>
        <v>0</v>
      </c>
      <c r="Y1949" s="101">
        <v>0.01</v>
      </c>
      <c r="Z1949" s="94" t="s">
        <v>34</v>
      </c>
      <c r="AA1949" s="111" t="str">
        <f t="normal">IF(Z1949="-","-",AVERAGE(Z1949:Z1951))</f>
        <v>-</v>
      </c>
      <c r="AB1949" s="102" t="s">
        <v>34</v>
      </c>
      <c r="AC1949" s="112" t="str">
        <f t="shared" ref="AC1949" si="705">IF(AB1949="-","-",AVERAGE(AB1949:AB1951))</f>
        <v>-</v>
      </c>
      <c r="AD1949" s="113"/>
      <c r="AE1949" s="94">
        <v>587.32</v>
      </c>
      <c r="AF1949" s="94">
        <v>366.17</v>
      </c>
      <c r="AG1949" s="134">
        <v>1</v>
      </c>
    </row>
    <row r="1950" spans="1:33" s="44" customFormat="1" customHeight="0">
      <c r="A1950" s="60"/>
      <c r="B1950" s="61" t="s">
        <v>942</v>
      </c>
      <c r="C1950" s="62"/>
      <c r="D1950" s="63"/>
      <c r="E1950" s="63"/>
      <c r="F1950" s="63"/>
      <c r="G1950" s="63"/>
      <c r="H1950" s="63"/>
      <c r="I1950" s="63"/>
      <c r="J1950" s="94">
        <f t="normal">IF(AE1950="-","-",(AE1950/AG1949)*$AI$1)</f>
        <v>664.146</v>
      </c>
      <c r="K1950" s="94">
        <f t="normal">MIN(J1949:J1951)</f>
        <v>634.3056</v>
      </c>
      <c r="L1950" s="61"/>
      <c r="M1950" s="94"/>
      <c r="N1950" s="94">
        <f t="normal">IF(AF1950="-","-",(AF1950/AG1949)*$AI$1)</f>
        <v>411.1668</v>
      </c>
      <c r="O1950" s="94">
        <f t="normal">MIN(N1949:N1951)</f>
        <v>395.4636</v>
      </c>
      <c r="P1950" s="61"/>
      <c r="Q1950" s="94"/>
      <c r="R1950" s="61"/>
      <c r="S1950" s="101">
        <v>99.91</v>
      </c>
      <c r="T1950" s="102"/>
      <c r="U1950" s="101"/>
      <c r="V1950" s="101">
        <v>99.9</v>
      </c>
      <c r="W1950" s="102"/>
      <c r="X1950" s="101"/>
      <c r="Y1950" s="101">
        <v>0.01</v>
      </c>
      <c r="Z1950" s="94" t="s">
        <v>34</v>
      </c>
      <c r="AA1950" s="111"/>
      <c r="AB1950" s="102" t="s">
        <v>34</v>
      </c>
      <c r="AC1950" s="112"/>
      <c r="AD1950" s="113"/>
      <c r="AE1950" s="94">
        <v>614.95</v>
      </c>
      <c r="AF1950" s="94">
        <v>380.71</v>
      </c>
      <c r="AG1950" s="134"/>
    </row>
    <row r="1951" spans="1:33" s="44" customFormat="1" customHeight="0">
      <c r="A1951" s="60"/>
      <c r="B1951" s="61" t="s">
        <v>942</v>
      </c>
      <c r="C1951" s="62"/>
      <c r="D1951" s="63"/>
      <c r="E1951" s="63"/>
      <c r="F1951" s="63"/>
      <c r="G1951" s="63"/>
      <c r="H1951" s="63"/>
      <c r="I1951" s="63"/>
      <c r="J1951" s="94">
        <f t="normal">IF(AE1951="-","-",(AE1951/AG1949)*$AI$1)</f>
        <v>664.0704</v>
      </c>
      <c r="K1951" s="94"/>
      <c r="L1951" s="61"/>
      <c r="M1951" s="94"/>
      <c r="N1951" s="94">
        <f t="normal">IF(AF1951="-","-",(AF1951/AG1949)*$AI$1)</f>
        <v>405.6372</v>
      </c>
      <c r="O1951" s="94"/>
      <c r="P1951" s="61"/>
      <c r="Q1951" s="94"/>
      <c r="R1951" s="61"/>
      <c r="S1951" s="101">
        <v>99.91</v>
      </c>
      <c r="T1951" s="102"/>
      <c r="U1951" s="101"/>
      <c r="V1951" s="101">
        <v>99.9</v>
      </c>
      <c r="W1951" s="102"/>
      <c r="X1951" s="101"/>
      <c r="Y1951" s="101">
        <v>0.01</v>
      </c>
      <c r="Z1951" s="94" t="s">
        <v>34</v>
      </c>
      <c r="AA1951" s="111"/>
      <c r="AB1951" s="102" t="s">
        <v>34</v>
      </c>
      <c r="AC1951" s="112"/>
      <c r="AD1951" s="113"/>
      <c r="AE1951" s="94">
        <v>614.88</v>
      </c>
      <c r="AF1951" s="94">
        <v>375.59</v>
      </c>
      <c r="AG1951" s="134"/>
    </row>
    <row r="1952" spans="1:33">
      <c r="A1952" s="70">
        <v>42506</v>
      </c>
      <c r="B1952" s="71">
        <v>576</v>
      </c>
      <c r="C1952" s="80" t="s">
        <v>265</v>
      </c>
      <c r="D1952" s="12" t="s">
        <v>100</v>
      </c>
      <c r="E1952" s="12" t="s">
        <v>101</v>
      </c>
      <c r="F1952" s="6" t="s">
        <v>438</v>
      </c>
      <c r="G1952" s="6" t="s">
        <v>943</v>
      </c>
      <c r="H1952" s="12" t="s">
        <v>34</v>
      </c>
      <c r="I1952" s="6" t="s">
        <v>938</v>
      </c>
      <c r="J1952" s="97">
        <f t="normal">IF(AE1952="-","-",(AE1952/AG1952)*$AI$1)</f>
        <v>336.96</v>
      </c>
      <c r="K1952" s="97">
        <f t="normal">MAX(J1952:J1954)</f>
        <v>336.96</v>
      </c>
      <c r="L1952" s="71">
        <f t="normal">IF(A1952=0,"",(K1952-K1953)/K1953)</f>
        <v>0.157227105819517</v>
      </c>
      <c r="M1952" s="97">
        <f t="normal">IF(J1952="-","-",AVERAGE(J1952:J1954))</f>
        <v>317.6064</v>
      </c>
      <c r="N1952" s="97">
        <f t="normal">IF(AF1952="-","-",(AF1952/AG1952)*$AI$1)</f>
        <v>178.5888</v>
      </c>
      <c r="O1952" s="97">
        <f t="normal">MAX(N1952:N1954)</f>
        <v>178.5888</v>
      </c>
      <c r="P1952" s="71">
        <f t="normal">IF(A1952=0,"",(O1952-O1953)/O1953)</f>
        <v>0.128352098259979</v>
      </c>
      <c r="Q1952" s="97">
        <f t="normal">IF(N1952="-","-",AVERAGE(N1952:N1954))</f>
        <v>168.6528</v>
      </c>
      <c r="R1952" s="71">
        <f t="normal">IF(Q1952="-","-",Q1952/M1952)</f>
        <v>0.5310119695321</v>
      </c>
      <c r="S1952" s="103">
        <v>88.56</v>
      </c>
      <c r="T1952" s="104">
        <f t="normal">AVERAGE(S1952:S1954)*10</f>
        <v>885.7</v>
      </c>
      <c r="U1952" s="103">
        <f t="normal">((LARGE(S1952:S1954,1))-(SMALL(S1952:S1954,1)))/(((LARGE(S1952:S1954,1))+(SMALL(S1952:S1954,1)))/2)*100</f>
        <v>0.191927744849</v>
      </c>
      <c r="V1952" s="103">
        <f t="shared" ref="V1952:V1966" si="706">100-Y1952</f>
        <v>90.65</v>
      </c>
      <c r="W1952" s="104">
        <f t="normal">AVERAGE(V1952:V1954)*10</f>
        <v>903.733333333333</v>
      </c>
      <c r="X1952" s="103">
        <f t="normal">((LARGE(V1952:V1954,1))-(SMALL(V1952:V1954,1)))/(((LARGE(V1952:V1954,1))+(SMALL(V1952:V1954,1)))/2)*100</f>
        <v>0.564190497262022</v>
      </c>
      <c r="Y1952" s="103">
        <v>9.35</v>
      </c>
      <c r="Z1952" s="97" t="s">
        <v>34</v>
      </c>
      <c r="AA1952" s="23" t="str">
        <f t="normal">IF(Z1952="-","-",AVERAGE(Z1952:Z1954))</f>
        <v>-</v>
      </c>
      <c r="AB1952" s="104" t="s">
        <v>34</v>
      </c>
      <c r="AC1952" s="24" t="str">
        <f t="shared" ref="AC1952" si="707">IF(AB1952="-","-",AVERAGE(AB1952:AB1954))</f>
        <v>-</v>
      </c>
      <c r="AE1952" s="114">
        <v>312</v>
      </c>
      <c r="AF1952" s="114">
        <v>165.36</v>
      </c>
      <c r="AG1952" s="135">
        <v>1</v>
      </c>
    </row>
    <row r="1953" spans="1:33">
      <c r="A1953" s="70"/>
      <c r="B1953" s="71">
        <v>576</v>
      </c>
      <c r="C1953" s="82"/>
      <c r="D1953" s="14"/>
      <c r="E1953" s="14"/>
      <c r="F1953" s="6"/>
      <c r="G1953" s="6"/>
      <c r="H1953" s="14"/>
      <c r="I1953" s="6"/>
      <c r="J1953" s="97">
        <f t="normal">IF(AE1953="-","-",(AE1953/AG1952)*$AI$1)</f>
        <v>291.1788</v>
      </c>
      <c r="K1953" s="97">
        <f t="normal">MIN(J1952:J1954)</f>
        <v>291.1788</v>
      </c>
      <c r="L1953" s="71"/>
      <c r="M1953" s="97"/>
      <c r="N1953" s="97">
        <f t="normal">IF(AF1953="-","-",(AF1953/AG1952)*$AI$1)</f>
        <v>158.274</v>
      </c>
      <c r="O1953" s="97">
        <f t="normal">MIN(N1952:N1954)</f>
        <v>158.274</v>
      </c>
      <c r="P1953" s="71"/>
      <c r="Q1953" s="97"/>
      <c r="R1953" s="71"/>
      <c r="S1953" s="103">
        <v>88.66</v>
      </c>
      <c r="T1953" s="104"/>
      <c r="U1953" s="103"/>
      <c r="V1953" s="103">
        <f t="shared" si="706"/>
        <v>90.33</v>
      </c>
      <c r="W1953" s="104"/>
      <c r="X1953" s="103"/>
      <c r="Y1953" s="103">
        <v>9.67</v>
      </c>
      <c r="Z1953" s="97" t="s">
        <v>34</v>
      </c>
      <c r="AA1953" s="23"/>
      <c r="AB1953" s="104" t="s">
        <v>34</v>
      </c>
      <c r="AC1953" s="24"/>
      <c r="AE1953" s="114">
        <v>269.61</v>
      </c>
      <c r="AF1953" s="114">
        <v>146.55</v>
      </c>
      <c r="AG1953" s="135"/>
    </row>
    <row r="1954" spans="1:33">
      <c r="A1954" s="70"/>
      <c r="B1954" s="71">
        <v>576</v>
      </c>
      <c r="C1954" s="84"/>
      <c r="D1954" s="17"/>
      <c r="E1954" s="17"/>
      <c r="F1954" s="6"/>
      <c r="G1954" s="6"/>
      <c r="H1954" s="17"/>
      <c r="I1954" s="6"/>
      <c r="J1954" s="97">
        <f t="normal">IF(AE1954="-","-",(AE1954/AG1952)*$AI$1)</f>
        <v>324.6804</v>
      </c>
      <c r="K1954" s="97"/>
      <c r="L1954" s="71"/>
      <c r="M1954" s="97"/>
      <c r="N1954" s="97">
        <f t="normal">IF(AF1954="-","-",(AF1954/AG1952)*$AI$1)</f>
        <v>169.0956</v>
      </c>
      <c r="O1954" s="97"/>
      <c r="P1954" s="71"/>
      <c r="Q1954" s="97"/>
      <c r="R1954" s="71"/>
      <c r="S1954" s="103">
        <v>88.49</v>
      </c>
      <c r="T1954" s="104"/>
      <c r="U1954" s="103"/>
      <c r="V1954" s="103">
        <f t="shared" si="706"/>
        <v>90.14</v>
      </c>
      <c r="W1954" s="104"/>
      <c r="X1954" s="103"/>
      <c r="Y1954" s="103">
        <v>9.86</v>
      </c>
      <c r="Z1954" s="97" t="s">
        <v>34</v>
      </c>
      <c r="AA1954" s="23"/>
      <c r="AB1954" s="104" t="s">
        <v>34</v>
      </c>
      <c r="AC1954" s="24"/>
      <c r="AE1954" s="114">
        <v>300.63</v>
      </c>
      <c r="AF1954" s="114">
        <v>156.57</v>
      </c>
      <c r="AG1954" s="135"/>
    </row>
    <row r="1955" spans="1:33">
      <c r="A1955" s="70">
        <v>42506</v>
      </c>
      <c r="B1955" s="71">
        <v>577</v>
      </c>
      <c r="C1955" s="80" t="s">
        <v>265</v>
      </c>
      <c r="D1955" s="12" t="s">
        <v>100</v>
      </c>
      <c r="E1955" s="12" t="s">
        <v>101</v>
      </c>
      <c r="F1955" s="6" t="s">
        <v>438</v>
      </c>
      <c r="G1955" s="6" t="s">
        <v>438</v>
      </c>
      <c r="H1955" s="12" t="s">
        <v>34</v>
      </c>
      <c r="I1955" s="6" t="s">
        <v>944</v>
      </c>
      <c r="J1955" s="97">
        <f t="normal">IF(AE1955="-","-",(AE1955/AG1955)*$AI$1)</f>
        <v>338.796</v>
      </c>
      <c r="K1955" s="97">
        <f t="normal">MAX(J1955:J1957)</f>
        <v>353.8404</v>
      </c>
      <c r="L1955" s="71">
        <f t="normal">IF(A1955=0,"",(K1955-K1956)/K1956)</f>
        <v>0.0444054829454895</v>
      </c>
      <c r="M1955" s="97">
        <f t="normal">IF(J1955="-","-",AVERAGE(J1955:J1957))</f>
        <v>345.744</v>
      </c>
      <c r="N1955" s="97">
        <f t="normal">IF(AF1955="-","-",(AF1955/AG1955)*$AI$1)</f>
        <v>173.0808</v>
      </c>
      <c r="O1955" s="97">
        <f t="normal">MAX(N1955:N1957)</f>
        <v>184.1076</v>
      </c>
      <c r="P1955" s="71">
        <f t="normal">IF(A1955=0,"",(O1955-O1956)/O1956)</f>
        <v>0.0637089729190067</v>
      </c>
      <c r="Q1955" s="97">
        <f t="normal">IF(N1955="-","-",AVERAGE(N1955:N1957))</f>
        <v>178.0488</v>
      </c>
      <c r="R1955" s="71">
        <f t="normal">IF(Q1955="-","-",Q1955/M1955)</f>
        <v>0.514972927946689</v>
      </c>
      <c r="S1955" s="103">
        <v>87.63</v>
      </c>
      <c r="T1955" s="104">
        <f t="normal">AVERAGE(S1955:S1957)*10</f>
        <v>877.166666666667</v>
      </c>
      <c r="U1955" s="103">
        <f t="normal">((LARGE(S1955:S1957,1))-(SMALL(S1955:S1957,1)))/(((LARGE(S1955:S1957,1))+(SMALL(S1955:S1957,1)))/2)*100</f>
        <v>0.546946216955337</v>
      </c>
      <c r="V1955" s="103">
        <f t="shared" si="706"/>
        <v>90.67</v>
      </c>
      <c r="W1955" s="104">
        <f t="normal">AVERAGE(V1955:V1957)*10</f>
        <v>909</v>
      </c>
      <c r="X1955" s="103">
        <f t="normal">((LARGE(V1955:V1957,1))-(SMALL(V1955:V1957,1)))/(((LARGE(V1955:V1957,1))+(SMALL(V1955:V1957,1)))/2)*100</f>
        <v>0.440189281390989</v>
      </c>
      <c r="Y1955" s="103">
        <v>9.33</v>
      </c>
      <c r="Z1955" s="97" t="s">
        <v>34</v>
      </c>
      <c r="AA1955" s="23" t="str">
        <f t="normal">IF(Z1955="-","-",AVERAGE(Z1955:Z1957))</f>
        <v>-</v>
      </c>
      <c r="AB1955" s="104" t="s">
        <v>34</v>
      </c>
      <c r="AC1955" s="24" t="str">
        <f t="shared" ref="AC1955" si="708">IF(AB1955="-","-",AVERAGE(AB1955:AB1957))</f>
        <v>-</v>
      </c>
      <c r="AE1955" s="114">
        <v>313.7</v>
      </c>
      <c r="AF1955" s="114">
        <v>160.26</v>
      </c>
      <c r="AG1955" s="135">
        <v>1</v>
      </c>
    </row>
    <row r="1956" spans="1:33">
      <c r="A1956" s="70"/>
      <c r="B1956" s="71">
        <v>577</v>
      </c>
      <c r="C1956" s="82"/>
      <c r="D1956" s="14"/>
      <c r="E1956" s="14"/>
      <c r="F1956" s="6"/>
      <c r="G1956" s="6"/>
      <c r="H1956" s="14"/>
      <c r="I1956" s="6"/>
      <c r="J1956" s="97">
        <f t="normal">IF(AE1956="-","-",(AE1956/AG1955)*$AI$1)</f>
        <v>353.8404</v>
      </c>
      <c r="K1956" s="97">
        <f t="normal">MIN(J1955:J1957)</f>
        <v>338.796</v>
      </c>
      <c r="L1956" s="71"/>
      <c r="M1956" s="97"/>
      <c r="N1956" s="97">
        <f t="normal">IF(AF1956="-","-",(AF1956/AG1955)*$AI$1)</f>
        <v>184.1076</v>
      </c>
      <c r="O1956" s="97">
        <f t="normal">MIN(N1955:N1957)</f>
        <v>173.0808</v>
      </c>
      <c r="P1956" s="71"/>
      <c r="Q1956" s="97"/>
      <c r="R1956" s="71"/>
      <c r="S1956" s="103">
        <v>87.52</v>
      </c>
      <c r="T1956" s="104"/>
      <c r="U1956" s="103"/>
      <c r="V1956" s="103">
        <f t="shared" si="706"/>
        <v>90.96</v>
      </c>
      <c r="W1956" s="104"/>
      <c r="X1956" s="103"/>
      <c r="Y1956" s="103">
        <v>9.04</v>
      </c>
      <c r="Z1956" s="97" t="s">
        <v>34</v>
      </c>
      <c r="AA1956" s="23"/>
      <c r="AB1956" s="104" t="s">
        <v>34</v>
      </c>
      <c r="AC1956" s="24"/>
      <c r="AE1956" s="114">
        <v>327.63</v>
      </c>
      <c r="AF1956" s="114">
        <v>170.47</v>
      </c>
      <c r="AG1956" s="135"/>
    </row>
    <row r="1957" spans="1:33">
      <c r="A1957" s="70"/>
      <c r="B1957" s="71">
        <v>577</v>
      </c>
      <c r="C1957" s="84"/>
      <c r="D1957" s="17"/>
      <c r="E1957" s="17"/>
      <c r="F1957" s="6"/>
      <c r="G1957" s="6"/>
      <c r="H1957" s="17"/>
      <c r="I1957" s="6"/>
      <c r="J1957" s="97">
        <f t="normal">IF(AE1957="-","-",(AE1957/AG1955)*$AI$1)</f>
        <v>344.5956</v>
      </c>
      <c r="K1957" s="97"/>
      <c r="L1957" s="71"/>
      <c r="M1957" s="97"/>
      <c r="N1957" s="97">
        <f t="normal">IF(AF1957="-","-",(AF1957/AG1955)*$AI$1)</f>
        <v>176.958</v>
      </c>
      <c r="O1957" s="97"/>
      <c r="P1957" s="71"/>
      <c r="Q1957" s="97"/>
      <c r="R1957" s="71"/>
      <c r="S1957" s="103">
        <v>88</v>
      </c>
      <c r="T1957" s="104"/>
      <c r="U1957" s="103"/>
      <c r="V1957" s="103">
        <f t="shared" si="706"/>
        <v>91.07</v>
      </c>
      <c r="W1957" s="104"/>
      <c r="X1957" s="103"/>
      <c r="Y1957" s="103">
        <v>8.93</v>
      </c>
      <c r="Z1957" s="97" t="s">
        <v>34</v>
      </c>
      <c r="AA1957" s="23"/>
      <c r="AB1957" s="104" t="s">
        <v>34</v>
      </c>
      <c r="AC1957" s="24"/>
      <c r="AE1957" s="114">
        <v>319.07</v>
      </c>
      <c r="AF1957" s="114">
        <v>163.85</v>
      </c>
      <c r="AG1957" s="135"/>
    </row>
    <row r="1958" spans="1:33">
      <c r="A1958" s="70">
        <v>42506</v>
      </c>
      <c r="B1958" s="71">
        <v>578</v>
      </c>
      <c r="C1958" s="80" t="s">
        <v>265</v>
      </c>
      <c r="D1958" s="12" t="s">
        <v>100</v>
      </c>
      <c r="E1958" s="12" t="s">
        <v>101</v>
      </c>
      <c r="F1958" s="6" t="s">
        <v>438</v>
      </c>
      <c r="G1958" s="6" t="s">
        <v>438</v>
      </c>
      <c r="H1958" s="12" t="s">
        <v>34</v>
      </c>
      <c r="I1958" s="6" t="s">
        <v>937</v>
      </c>
      <c r="J1958" s="97">
        <f t="normal">IF(AE1958="-","-",(AE1958/AG1958)*$AI$1)</f>
        <v>263.1636</v>
      </c>
      <c r="K1958" s="97">
        <f t="normal">MAX(J1958:J1960)</f>
        <v>310.4244</v>
      </c>
      <c r="L1958" s="71">
        <f t="normal">IF(A1958=0,"",(K1958-K1959)/K1959)</f>
        <v>0.179587146550663</v>
      </c>
      <c r="M1958" s="97">
        <f t="normal">IF(J1958="-","-",AVERAGE(J1958:J1960))</f>
        <v>284.2056</v>
      </c>
      <c r="N1958" s="97">
        <f t="normal">IF(AF1958="-","-",(AF1958/AG1958)*$AI$1)</f>
        <v>135.3024</v>
      </c>
      <c r="O1958" s="97">
        <f t="normal">MAX(N1958:N1960)</f>
        <v>168.2748</v>
      </c>
      <c r="P1958" s="71">
        <f t="normal">IF(A1958=0,"",(O1958-O1959)/O1959)</f>
        <v>0.243694125159643</v>
      </c>
      <c r="Q1958" s="97">
        <f t="normal">IF(N1958="-","-",AVERAGE(N1958:N1960))</f>
        <v>149.1696</v>
      </c>
      <c r="R1958" s="71">
        <v>0.524865097661693</v>
      </c>
      <c r="S1958" s="103">
        <v>87.95</v>
      </c>
      <c r="T1958" s="104">
        <f t="normal">AVERAGE(S1958:S1960)*10</f>
        <v>879.333333333333</v>
      </c>
      <c r="U1958" s="103">
        <f t="normal">((LARGE(S1958:S1960,1))-(SMALL(S1958:S1960,1)))/(((LARGE(S1958:S1960,1))+(SMALL(S1958:S1960,1)))/2)*100</f>
        <v>0.102359965880015</v>
      </c>
      <c r="V1958" s="103">
        <f t="shared" si="706"/>
        <v>90.5</v>
      </c>
      <c r="W1958" s="104">
        <f t="normal">AVERAGE(V1958:V1960)*10</f>
        <v>905.166666666667</v>
      </c>
      <c r="X1958" s="103">
        <f t="normal">((LARGE(V1958:V1960,1))-(SMALL(V1958:V1960,1)))/(((LARGE(V1958:V1960,1))+(SMALL(V1958:V1960,1)))/2)*100</f>
        <v>0.20988677161005</v>
      </c>
      <c r="Y1958" s="103">
        <v>9.5</v>
      </c>
      <c r="Z1958" s="97" t="s">
        <v>34</v>
      </c>
      <c r="AA1958" s="23" t="str">
        <f t="normal">IF(Z1958="-","-",AVERAGE(Z1958:Z1960))</f>
        <v>-</v>
      </c>
      <c r="AB1958" s="104" t="s">
        <v>34</v>
      </c>
      <c r="AC1958" s="24" t="str">
        <f t="shared" ref="AC1958" si="709">IF(AB1958="-","-",AVERAGE(AB1958:AB1960))</f>
        <v>-</v>
      </c>
      <c r="AE1958" s="114">
        <v>243.67</v>
      </c>
      <c r="AF1958" s="114">
        <v>125.28</v>
      </c>
      <c r="AG1958" s="135">
        <v>1</v>
      </c>
    </row>
    <row r="1959" spans="1:33">
      <c r="A1959" s="70"/>
      <c r="B1959" s="71">
        <v>578</v>
      </c>
      <c r="C1959" s="82"/>
      <c r="D1959" s="14"/>
      <c r="E1959" s="14"/>
      <c r="F1959" s="6"/>
      <c r="G1959" s="6"/>
      <c r="H1959" s="14"/>
      <c r="I1959" s="6"/>
      <c r="J1959" s="97">
        <f t="normal">IF(AE1959="-","-",(AE1959/AG1958)*$AI$1)</f>
        <v>310.4244</v>
      </c>
      <c r="K1959" s="97">
        <f t="normal">MIN(J1958:J1960)</f>
        <v>263.1636</v>
      </c>
      <c r="L1959" s="71"/>
      <c r="M1959" s="97"/>
      <c r="N1959" s="97">
        <f t="normal">IF(AF1959="-","-",(AF1959/AG1958)*$AI$1)</f>
        <v>168.2748</v>
      </c>
      <c r="O1959" s="97">
        <f t="normal">MIN(N1958:N1960)</f>
        <v>135.3024</v>
      </c>
      <c r="P1959" s="71"/>
      <c r="Q1959" s="97"/>
      <c r="R1959" s="71"/>
      <c r="S1959" s="103">
        <v>87.97</v>
      </c>
      <c r="T1959" s="104"/>
      <c r="U1959" s="103"/>
      <c r="V1959" s="103">
        <f t="shared" si="706"/>
        <v>90.62</v>
      </c>
      <c r="W1959" s="104"/>
      <c r="X1959" s="103"/>
      <c r="Y1959" s="103">
        <v>9.38</v>
      </c>
      <c r="Z1959" s="97" t="s">
        <v>34</v>
      </c>
      <c r="AA1959" s="23"/>
      <c r="AB1959" s="104" t="s">
        <v>34</v>
      </c>
      <c r="AC1959" s="24"/>
      <c r="AE1959" s="114">
        <v>287.43</v>
      </c>
      <c r="AF1959" s="114">
        <v>155.81</v>
      </c>
      <c r="AG1959" s="135"/>
    </row>
    <row r="1960" spans="1:33">
      <c r="A1960" s="70"/>
      <c r="B1960" s="71">
        <v>578</v>
      </c>
      <c r="C1960" s="84"/>
      <c r="D1960" s="17"/>
      <c r="E1960" s="17"/>
      <c r="F1960" s="6"/>
      <c r="G1960" s="6"/>
      <c r="H1960" s="17"/>
      <c r="I1960" s="6"/>
      <c r="J1960" s="97">
        <f t="normal">IF(AE1960="-","-",(AE1960/AG1958)*$AI$1)</f>
        <v>279.0288</v>
      </c>
      <c r="K1960" s="97"/>
      <c r="L1960" s="71"/>
      <c r="M1960" s="97"/>
      <c r="N1960" s="97">
        <f t="normal">IF(AF1960="-","-",(AF1960/AG1958)*$AI$1)</f>
        <v>143.9316</v>
      </c>
      <c r="O1960" s="97"/>
      <c r="P1960" s="71"/>
      <c r="Q1960" s="97"/>
      <c r="R1960" s="71"/>
      <c r="S1960" s="103">
        <v>87.88</v>
      </c>
      <c r="T1960" s="104"/>
      <c r="U1960" s="103"/>
      <c r="V1960" s="103">
        <f t="shared" si="706"/>
        <v>90.43</v>
      </c>
      <c r="W1960" s="104"/>
      <c r="X1960" s="103"/>
      <c r="Y1960" s="103">
        <v>9.57</v>
      </c>
      <c r="Z1960" s="97" t="s">
        <v>34</v>
      </c>
      <c r="AA1960" s="23"/>
      <c r="AB1960" s="104" t="s">
        <v>34</v>
      </c>
      <c r="AC1960" s="24"/>
      <c r="AE1960" s="114">
        <v>258.36</v>
      </c>
      <c r="AF1960" s="114">
        <v>133.27</v>
      </c>
      <c r="AG1960" s="135"/>
    </row>
    <row r="1961" spans="1:33">
      <c r="A1961" s="70">
        <v>42506</v>
      </c>
      <c r="B1961" s="71" t="s">
        <v>945</v>
      </c>
      <c r="C1961" s="80" t="s">
        <v>88</v>
      </c>
      <c r="D1961" s="12" t="s">
        <v>41</v>
      </c>
      <c r="E1961" s="12" t="s">
        <v>74</v>
      </c>
      <c r="F1961" s="6" t="s">
        <v>85</v>
      </c>
      <c r="G1961" s="6" t="s">
        <v>92</v>
      </c>
      <c r="H1961" s="6" t="s">
        <v>44</v>
      </c>
      <c r="I1961" s="6" t="s">
        <v>34</v>
      </c>
      <c r="J1961" s="97">
        <f t="normal">IF(AE1961="-","-",(AE1961/AG1961)*$AI$1)</f>
        <v>660.7332</v>
      </c>
      <c r="K1961" s="97">
        <f t="normal">MAX(J1961:J1963)</f>
        <v>675.54</v>
      </c>
      <c r="L1961" s="71">
        <f t="normal">IF(A1961=0,"",(K1961-K1962)/K1962)</f>
        <v>0.0348079277371538</v>
      </c>
      <c r="M1961" s="97">
        <f t="normal">IF(J1961="-","-",AVERAGE(J1961:J1963))</f>
        <v>663.03</v>
      </c>
      <c r="N1961" s="97">
        <f t="normal">IF(AF1961="-","-",(AF1961/AG1961)*$AI$1)</f>
        <v>504.522</v>
      </c>
      <c r="O1961" s="97">
        <f t="normal">MAX(N1961:N1963)</f>
        <v>504.522</v>
      </c>
      <c r="P1961" s="71">
        <f t="normal">IF(A1961=0,"",(O1961-O1962)/O1962)</f>
        <v>0.0149256974015817</v>
      </c>
      <c r="Q1961" s="97">
        <f t="normal">IF(N1961="-","-",AVERAGE(N1961:N1963))</f>
        <v>500.9184</v>
      </c>
      <c r="R1961" s="71">
        <f t="normal">IF(Q1961="-","-",Q1961/M1961)</f>
        <v>0.755498846206054</v>
      </c>
      <c r="S1961" s="103">
        <v>2.08</v>
      </c>
      <c r="T1961" s="104">
        <f t="normal">AVERAGE(S1961:S1963)*10</f>
        <v>20.7</v>
      </c>
      <c r="U1961" s="103">
        <f t="normal">((LARGE(S1961:S1963,1))-(SMALL(S1961:S1963,1)))/(((LARGE(S1961:S1963,1))+(SMALL(S1961:S1963,1)))/2)*100</f>
        <v>1.45278450363197</v>
      </c>
      <c r="V1961" s="103">
        <f t="shared" si="706"/>
        <v>64.57</v>
      </c>
      <c r="W1961" s="104">
        <f t="normal">AVERAGE(V1961:V1963)*10</f>
        <v>645.566666666667</v>
      </c>
      <c r="X1961" s="103">
        <f t="normal">((LARGE(V1961:V1963,1))-(SMALL(V1961:V1963,1)))/(((LARGE(V1961:V1963,1))+(SMALL(V1961:V1963,1)))/2)*100</f>
        <v>0.123934934159586</v>
      </c>
      <c r="Y1961" s="103">
        <v>35.43</v>
      </c>
      <c r="Z1961" s="97" t="s">
        <v>34</v>
      </c>
      <c r="AA1961" s="23" t="s">
        <v>34</v>
      </c>
      <c r="AB1961" s="104" t="s">
        <v>34</v>
      </c>
      <c r="AC1961" s="24" t="str">
        <f t="shared" ref="AC1961" si="710">IF(AB1961="-","-",AVERAGE(AB1961:AB1963))</f>
        <v>-</v>
      </c>
      <c r="AE1961" s="114">
        <v>611.79</v>
      </c>
      <c r="AF1961" s="114">
        <v>467.15</v>
      </c>
      <c r="AG1961" s="135">
        <v>1</v>
      </c>
    </row>
    <row r="1962" spans="1:33">
      <c r="A1962" s="70"/>
      <c r="B1962" s="71" t="s">
        <v>945</v>
      </c>
      <c r="C1962" s="82"/>
      <c r="D1962" s="14"/>
      <c r="E1962" s="14"/>
      <c r="F1962" s="6"/>
      <c r="G1962" s="6"/>
      <c r="H1962" s="6"/>
      <c r="I1962" s="6"/>
      <c r="J1962" s="97">
        <f t="normal">IF(AE1962="-","-",(AE1962/AG1961)*$AI$1)</f>
        <v>675.54</v>
      </c>
      <c r="K1962" s="97">
        <f t="normal">MIN(J1961:J1963)</f>
        <v>652.8168</v>
      </c>
      <c r="L1962" s="71"/>
      <c r="M1962" s="97"/>
      <c r="N1962" s="97">
        <f t="normal">IF(AF1962="-","-",(AF1962/AG1961)*$AI$1)</f>
        <v>497.1024</v>
      </c>
      <c r="O1962" s="97">
        <f t="normal">MIN(N1961:N1963)</f>
        <v>497.1024</v>
      </c>
      <c r="P1962" s="71"/>
      <c r="Q1962" s="97"/>
      <c r="R1962" s="71"/>
      <c r="S1962" s="103">
        <v>2.05</v>
      </c>
      <c r="T1962" s="104"/>
      <c r="U1962" s="103"/>
      <c r="V1962" s="103">
        <f t="shared" si="706"/>
        <v>64.59</v>
      </c>
      <c r="W1962" s="104"/>
      <c r="X1962" s="103"/>
      <c r="Y1962" s="103">
        <v>35.41</v>
      </c>
      <c r="Z1962" s="97" t="s">
        <v>34</v>
      </c>
      <c r="AA1962" s="23"/>
      <c r="AB1962" s="104" t="s">
        <v>34</v>
      </c>
      <c r="AC1962" s="24"/>
      <c r="AE1962" s="114">
        <v>625.5</v>
      </c>
      <c r="AF1962" s="114">
        <v>460.28</v>
      </c>
      <c r="AG1962" s="135"/>
    </row>
    <row r="1963" spans="1:33">
      <c r="A1963" s="70"/>
      <c r="B1963" s="71" t="s">
        <v>945</v>
      </c>
      <c r="C1963" s="84"/>
      <c r="D1963" s="17"/>
      <c r="E1963" s="17"/>
      <c r="F1963" s="6"/>
      <c r="G1963" s="6"/>
      <c r="H1963" s="6"/>
      <c r="I1963" s="6"/>
      <c r="J1963" s="97">
        <f t="normal">IF(AE1963="-","-",(AE1963/AG1961)*$AI$1)</f>
        <v>652.8168</v>
      </c>
      <c r="K1963" s="97"/>
      <c r="L1963" s="71"/>
      <c r="M1963" s="97"/>
      <c r="N1963" s="97">
        <f t="normal">IF(AF1963="-","-",(AF1963/AG1961)*$AI$1)</f>
        <v>501.1308</v>
      </c>
      <c r="O1963" s="97"/>
      <c r="P1963" s="71"/>
      <c r="Q1963" s="97"/>
      <c r="R1963" s="71"/>
      <c r="S1963" s="103">
        <v>2.08</v>
      </c>
      <c r="T1963" s="104"/>
      <c r="U1963" s="103"/>
      <c r="V1963" s="103">
        <f t="shared" si="706"/>
        <v>64.51</v>
      </c>
      <c r="W1963" s="104"/>
      <c r="X1963" s="103"/>
      <c r="Y1963" s="103">
        <v>35.49</v>
      </c>
      <c r="Z1963" s="97" t="s">
        <v>34</v>
      </c>
      <c r="AA1963" s="23"/>
      <c r="AB1963" s="104" t="s">
        <v>34</v>
      </c>
      <c r="AC1963" s="24"/>
      <c r="AE1963" s="114">
        <v>604.46</v>
      </c>
      <c r="AF1963" s="114">
        <v>464.01</v>
      </c>
      <c r="AG1963" s="135"/>
    </row>
    <row r="1964" spans="1:33" s="44" customFormat="1" ht="15" customHeight="1">
      <c r="A1964" s="60">
        <v>42604</v>
      </c>
      <c r="B1964" s="61" t="s">
        <v>946</v>
      </c>
      <c r="C1964" s="62" t="s">
        <v>29</v>
      </c>
      <c r="D1964" s="63" t="s">
        <v>30</v>
      </c>
      <c r="E1964" s="63" t="s">
        <v>31</v>
      </c>
      <c r="F1964" s="63" t="s">
        <v>32</v>
      </c>
      <c r="G1964" s="63" t="s">
        <v>33</v>
      </c>
      <c r="H1964" s="63" t="s">
        <v>34</v>
      </c>
      <c r="I1964" s="63" t="s">
        <v>947</v>
      </c>
      <c r="J1964" s="94">
        <f t="normal">IF(AE1964="-","-",(AE1964/AG1964)*$AI$1)</f>
        <v>70.6428</v>
      </c>
      <c r="K1964" s="94">
        <f t="normal">MAX(J1964:J1966)</f>
        <v>86.3676</v>
      </c>
      <c r="L1964" s="61">
        <f t="normal">IF(A1964=0,"",(K1964-K1965)/K1965)</f>
        <v>0.222595933343526</v>
      </c>
      <c r="M1964" s="94">
        <f t="normal">IF(J1964="-","-",AVERAGE(J1964:J1966))</f>
        <v>76.6188</v>
      </c>
      <c r="N1964" s="94" t="str">
        <f t="normal">IF(AF1964="-","-",(AF1964/AG1964)*$AI$1)</f>
        <v>-</v>
      </c>
      <c r="O1964" s="94">
        <f t="normal">MAX(N1964:N1966)</f>
        <v>0</v>
      </c>
      <c r="P1964" s="61" t="e">
        <v>#DIV/0!</v>
      </c>
      <c r="Q1964" s="94" t="str">
        <f t="normal">IF(N1964="-","-",AVERAGE(N1964:N1966))</f>
        <v>-</v>
      </c>
      <c r="R1964" s="61" t="str">
        <f t="normal">IF(Q1964="-","-",Q1964/M1964)</f>
        <v>-</v>
      </c>
      <c r="S1964" s="101">
        <v>3.85</v>
      </c>
      <c r="T1964" s="102">
        <f t="normal">AVERAGE(S1964:S1966)*10</f>
        <v>38.6666666666667</v>
      </c>
      <c r="U1964" s="101">
        <f t="normal">((LARGE(S1964:S1966,1))-(SMALL(S1964:S1966,1)))/(((LARGE(S1964:S1966,1))+(SMALL(S1964:S1966,1)))/2)*100</f>
        <v>0.776196636481237</v>
      </c>
      <c r="V1964" s="101">
        <f t="shared" si="706"/>
        <v>65.41</v>
      </c>
      <c r="W1964" s="102">
        <f t="normal">AVERAGE(V1964:V1966)*10</f>
        <v>655.666666666667</v>
      </c>
      <c r="X1964" s="101">
        <f t="normal">((LARGE(V1964:V1966,1))-(SMALL(V1964:V1966,1)))/(((LARGE(V1964:V1966,1))+(SMALL(V1964:V1966,1)))/2)*100</f>
        <v>0.457596095180005</v>
      </c>
      <c r="Y1964" s="101">
        <v>34.59</v>
      </c>
      <c r="Z1964" s="94" t="s">
        <v>34</v>
      </c>
      <c r="AA1964" s="111" t="str">
        <f t="normal">IF(Z1964="-","-",AVERAGE(Z1964:Z1966))</f>
        <v>-</v>
      </c>
      <c r="AB1964" s="102" t="s">
        <v>34</v>
      </c>
      <c r="AC1964" s="112" t="str">
        <f t="shared" ref="AC1964" si="711">IF(AB1964="-","-",AVERAGE(AB1964:AB1966))</f>
        <v>-</v>
      </c>
      <c r="AD1964" s="113"/>
      <c r="AE1964" s="94">
        <v>65.41</v>
      </c>
      <c r="AF1964" s="94" t="s">
        <v>34</v>
      </c>
      <c r="AG1964" s="134">
        <v>1</v>
      </c>
    </row>
    <row r="1965" spans="1:33" s="44" customFormat="1" customHeight="0">
      <c r="A1965" s="60"/>
      <c r="B1965" s="61" t="s">
        <v>946</v>
      </c>
      <c r="C1965" s="62"/>
      <c r="D1965" s="63"/>
      <c r="E1965" s="63"/>
      <c r="F1965" s="63"/>
      <c r="G1965" s="63"/>
      <c r="H1965" s="63"/>
      <c r="I1965" s="63"/>
      <c r="J1965" s="94">
        <f t="normal">IF(AE1965="-","-",(AE1965/AG1964)*$AI$1)</f>
        <v>72.846</v>
      </c>
      <c r="K1965" s="94">
        <f t="normal">MIN(J1964:J1966)</f>
        <v>70.6428</v>
      </c>
      <c r="L1965" s="61"/>
      <c r="M1965" s="94"/>
      <c r="N1965" s="94" t="str">
        <f t="normal">IF(AF1965="-","-",(AF1965/AG1964)*$AI$1)</f>
        <v>-</v>
      </c>
      <c r="O1965" s="94">
        <f t="normal">MIN(N1964:N1966)</f>
        <v>0</v>
      </c>
      <c r="P1965" s="61"/>
      <c r="Q1965" s="94"/>
      <c r="R1965" s="61"/>
      <c r="S1965" s="101">
        <v>3.87</v>
      </c>
      <c r="T1965" s="102"/>
      <c r="U1965" s="101"/>
      <c r="V1965" s="101">
        <f t="shared" si="706"/>
        <v>65.58</v>
      </c>
      <c r="W1965" s="102"/>
      <c r="X1965" s="101"/>
      <c r="Y1965" s="101">
        <v>34.42</v>
      </c>
      <c r="Z1965" s="94" t="s">
        <v>34</v>
      </c>
      <c r="AA1965" s="111"/>
      <c r="AB1965" s="102" t="s">
        <v>34</v>
      </c>
      <c r="AC1965" s="112"/>
      <c r="AD1965" s="113"/>
      <c r="AE1965" s="94">
        <v>67.45</v>
      </c>
      <c r="AF1965" s="94" t="s">
        <v>34</v>
      </c>
      <c r="AG1965" s="134"/>
    </row>
    <row r="1966" spans="1:33" s="44" customFormat="1" customHeight="0">
      <c r="A1966" s="60"/>
      <c r="B1966" s="61" t="s">
        <v>946</v>
      </c>
      <c r="C1966" s="62"/>
      <c r="D1966" s="63"/>
      <c r="E1966" s="63"/>
      <c r="F1966" s="63"/>
      <c r="G1966" s="63"/>
      <c r="H1966" s="63"/>
      <c r="I1966" s="63"/>
      <c r="J1966" s="94">
        <f t="normal">IF(AE1966="-","-",(AE1966/AG1964)*$AI$1)</f>
        <v>86.3676</v>
      </c>
      <c r="K1966" s="94"/>
      <c r="L1966" s="61"/>
      <c r="M1966" s="94"/>
      <c r="N1966" s="94" t="str">
        <f t="normal">IF(AF1966="-","-",(AF1966/AG1964)*$AI$1)</f>
        <v>-</v>
      </c>
      <c r="O1966" s="94"/>
      <c r="P1966" s="61"/>
      <c r="Q1966" s="94"/>
      <c r="R1966" s="61"/>
      <c r="S1966" s="101">
        <v>3.88</v>
      </c>
      <c r="T1966" s="102"/>
      <c r="U1966" s="101"/>
      <c r="V1966" s="101">
        <f t="shared" si="706"/>
        <v>65.71</v>
      </c>
      <c r="W1966" s="102"/>
      <c r="X1966" s="101"/>
      <c r="Y1966" s="101">
        <v>34.29</v>
      </c>
      <c r="Z1966" s="94" t="s">
        <v>34</v>
      </c>
      <c r="AA1966" s="111"/>
      <c r="AB1966" s="102" t="s">
        <v>34</v>
      </c>
      <c r="AC1966" s="112"/>
      <c r="AD1966" s="113"/>
      <c r="AE1966" s="94">
        <v>79.97</v>
      </c>
      <c r="AF1966" s="94" t="s">
        <v>34</v>
      </c>
      <c r="AG1966" s="134"/>
    </row>
    <row r="1967" spans="1:33" s="44" customFormat="1" ht="15" customHeight="1">
      <c r="A1967" s="60">
        <v>42604</v>
      </c>
      <c r="B1967" s="61" t="s">
        <v>948</v>
      </c>
      <c r="C1967" s="62" t="s">
        <v>29</v>
      </c>
      <c r="D1967" s="63" t="s">
        <v>30</v>
      </c>
      <c r="E1967" s="63" t="s">
        <v>31</v>
      </c>
      <c r="F1967" s="63" t="s">
        <v>37</v>
      </c>
      <c r="G1967" s="63" t="s">
        <v>140</v>
      </c>
      <c r="H1967" s="63" t="s">
        <v>34</v>
      </c>
      <c r="I1967" s="63" t="s">
        <v>34</v>
      </c>
      <c r="J1967" s="94">
        <f t="normal">IF(AE1967="-","-",(AE1967/AG1967)*$AI$1)</f>
        <v>645.149457080919</v>
      </c>
      <c r="K1967" s="94">
        <f t="normal">MAX(J1967:J1969)</f>
        <v>661.782869304947</v>
      </c>
      <c r="L1967" s="61">
        <v>0.0257822618332328</v>
      </c>
      <c r="M1967" s="94">
        <f t="normal">IF(J1967="-","-",AVERAGE(J1967:J1969))</f>
        <v>653.62584062605</v>
      </c>
      <c r="N1967" s="94">
        <f t="normal">IF(AF1967="-","-",(AF1967/AG1967)*$AI$1)</f>
        <v>340.845260873636</v>
      </c>
      <c r="O1967" s="94">
        <f t="normal">MAX(N1967:N1969)</f>
        <v>353.765419236035</v>
      </c>
      <c r="P1967" s="61">
        <f t="normal">IF(A1967=0,"",(O1967-O1968)/O1968)</f>
        <v>0.0379062285603821</v>
      </c>
      <c r="Q1967" s="94">
        <f t="normal">IF(N1967="-","-",AVERAGE(N1967:N1969))</f>
        <v>346.933214902026</v>
      </c>
      <c r="R1967" s="61">
        <f t="normal">IF(Q1967="-","-",Q1967/M1967)</f>
        <v>0.530782587435236</v>
      </c>
      <c r="S1967" s="101">
        <v>99.91</v>
      </c>
      <c r="T1967" s="102">
        <f t="normal">AVERAGE(S1967:S1969)*10</f>
        <v>999.1</v>
      </c>
      <c r="U1967" s="101">
        <f t="normal">((LARGE(S1967:S1969,1))-(SMALL(S1967:S1969,1)))/(((LARGE(S1967:S1969,1))+(SMALL(S1967:S1969,1)))/2)*100</f>
        <v>0</v>
      </c>
      <c r="V1967" s="101">
        <v>99.9</v>
      </c>
      <c r="W1967" s="102">
        <f t="normal">AVERAGE(V1967:V1969)*10</f>
        <v>999</v>
      </c>
      <c r="X1967" s="101">
        <f t="normal">((LARGE(V1967:V1969,1))-(SMALL(V1967:V1969,1)))/(((LARGE(V1967:V1969,1))+(SMALL(V1967:V1969,1)))/2)*100</f>
        <v>0</v>
      </c>
      <c r="Y1967" s="101">
        <v>0.01</v>
      </c>
      <c r="Z1967" s="94" t="s">
        <v>34</v>
      </c>
      <c r="AA1967" s="111" t="str">
        <f t="normal">IF(Z1967="-","-",AVERAGE(Z1967:Z1969))</f>
        <v>-</v>
      </c>
      <c r="AB1967" s="102" t="s">
        <v>34</v>
      </c>
      <c r="AC1967" s="112" t="str">
        <f t="shared" ref="AC1967" si="712">IF(AB1967="-","-",AVERAGE(AB1967:AB1969))</f>
        <v>-</v>
      </c>
      <c r="AD1967" s="113"/>
      <c r="AE1967" s="94">
        <v>597.360608408258</v>
      </c>
      <c r="AF1967" s="94">
        <v>315.597463771885</v>
      </c>
      <c r="AG1967" s="134">
        <v>1</v>
      </c>
    </row>
    <row r="1968" spans="1:33" s="44" customFormat="1" customHeight="0">
      <c r="A1968" s="60"/>
      <c r="B1968" s="61" t="s">
        <v>948</v>
      </c>
      <c r="C1968" s="62"/>
      <c r="D1968" s="63"/>
      <c r="E1968" s="63"/>
      <c r="F1968" s="63"/>
      <c r="G1968" s="63"/>
      <c r="H1968" s="63"/>
      <c r="I1968" s="63"/>
      <c r="J1968" s="94">
        <f t="normal">IF(AE1968="-","-",(AE1968/AG1967)*$AI$1)</f>
        <v>661.782869304947</v>
      </c>
      <c r="K1968" s="94">
        <f t="normal">MIN(J1967:J1969)</f>
        <v>645.149457080919</v>
      </c>
      <c r="L1968" s="61"/>
      <c r="M1968" s="94"/>
      <c r="N1968" s="94">
        <f t="normal">IF(AF1968="-","-",(AF1968/AG1967)*$AI$1)</f>
        <v>353.765419236035</v>
      </c>
      <c r="O1968" s="94">
        <f t="normal">MIN(N1967:N1969)</f>
        <v>340.845260873636</v>
      </c>
      <c r="P1968" s="61"/>
      <c r="Q1968" s="94"/>
      <c r="R1968" s="61"/>
      <c r="S1968" s="101">
        <v>99.91</v>
      </c>
      <c r="T1968" s="102"/>
      <c r="U1968" s="101"/>
      <c r="V1968" s="101">
        <v>99.9</v>
      </c>
      <c r="W1968" s="102"/>
      <c r="X1968" s="101"/>
      <c r="Y1968" s="101">
        <v>0.01</v>
      </c>
      <c r="Z1968" s="94" t="s">
        <v>34</v>
      </c>
      <c r="AA1968" s="111"/>
      <c r="AB1968" s="102" t="s">
        <v>34</v>
      </c>
      <c r="AC1968" s="112"/>
      <c r="AD1968" s="113"/>
      <c r="AE1968" s="94">
        <v>612.761916023099</v>
      </c>
      <c r="AF1968" s="94">
        <v>327.560573366699</v>
      </c>
      <c r="AG1968" s="134"/>
    </row>
    <row r="1969" spans="1:33" s="44" customFormat="1" customHeight="0">
      <c r="A1969" s="60"/>
      <c r="B1969" s="61" t="s">
        <v>948</v>
      </c>
      <c r="C1969" s="62"/>
      <c r="D1969" s="63"/>
      <c r="E1969" s="63"/>
      <c r="F1969" s="63"/>
      <c r="G1969" s="63"/>
      <c r="H1969" s="63"/>
      <c r="I1969" s="63"/>
      <c r="J1969" s="94">
        <f t="normal">IF(AE1969="-","-",(AE1969/AG1967)*$AI$1)</f>
        <v>653.945195492283</v>
      </c>
      <c r="K1969" s="94"/>
      <c r="L1969" s="61"/>
      <c r="M1969" s="94"/>
      <c r="N1969" s="94">
        <f t="normal">IF(AF1969="-","-",(AF1969/AG1967)*$AI$1)</f>
        <v>346.188964596407</v>
      </c>
      <c r="O1969" s="94"/>
      <c r="P1969" s="61"/>
      <c r="Q1969" s="94"/>
      <c r="R1969" s="61"/>
      <c r="S1969" s="101">
        <v>99.91</v>
      </c>
      <c r="T1969" s="102"/>
      <c r="U1969" s="101"/>
      <c r="V1969" s="101">
        <v>99.9</v>
      </c>
      <c r="W1969" s="102"/>
      <c r="X1969" s="101"/>
      <c r="Y1969" s="101">
        <v>0.01</v>
      </c>
      <c r="Z1969" s="94" t="s">
        <v>34</v>
      </c>
      <c r="AA1969" s="111"/>
      <c r="AB1969" s="102" t="s">
        <v>34</v>
      </c>
      <c r="AC1969" s="112"/>
      <c r="AD1969" s="113"/>
      <c r="AE1969" s="94">
        <v>605.504810641003</v>
      </c>
      <c r="AF1969" s="94">
        <v>320.545337589266</v>
      </c>
      <c r="AG1969" s="134"/>
    </row>
    <row r="1970" spans="1:33" s="44" customFormat="1" ht="15" customHeight="1">
      <c r="A1970" s="60">
        <v>42604</v>
      </c>
      <c r="B1970" s="61" t="s">
        <v>949</v>
      </c>
      <c r="C1970" s="62" t="s">
        <v>29</v>
      </c>
      <c r="D1970" s="63" t="s">
        <v>30</v>
      </c>
      <c r="E1970" s="63" t="s">
        <v>31</v>
      </c>
      <c r="F1970" s="63" t="s">
        <v>37</v>
      </c>
      <c r="G1970" s="63" t="s">
        <v>140</v>
      </c>
      <c r="H1970" s="63" t="s">
        <v>34</v>
      </c>
      <c r="I1970" s="63" t="s">
        <v>34</v>
      </c>
      <c r="J1970" s="94">
        <f t="normal">IF(AE1970="-","-",(AE1970/AG1970)*$AI$1)</f>
        <v>659.246713216093</v>
      </c>
      <c r="K1970" s="94">
        <f t="normal">MAX(J1970:J1972)</f>
        <v>659.246713216093</v>
      </c>
      <c r="L1970" s="61">
        <f t="normal">IF(A1970=0,"",(K1970-K1971)/K1971)</f>
        <v>0.049474127686855</v>
      </c>
      <c r="M1970" s="94">
        <f t="normal">IF(J1970="-","-",AVERAGE(J1970:J1972))</f>
        <v>643.60583954427</v>
      </c>
      <c r="N1970" s="94">
        <f t="normal">IF(AF1970="-","-",(AF1970/AG1970)*$AI$1)</f>
        <v>368.853553690045</v>
      </c>
      <c r="O1970" s="94">
        <f t="normal">MAX(N1970:N1972)</f>
        <v>368.853553690045</v>
      </c>
      <c r="P1970" s="61">
        <f t="normal">IF(A1970=0,"",(O1970-O1971)/O1971)</f>
        <v>0.100226741492403</v>
      </c>
      <c r="Q1970" s="94">
        <f t="normal">IF(N1970="-","-",AVERAGE(N1970:N1972))</f>
        <v>348.466579214406</v>
      </c>
      <c r="R1970" s="61">
        <f t="normal">IF(Q1970="-","-",Q1970/M1970)</f>
        <v>0.541428554254807</v>
      </c>
      <c r="S1970" s="101">
        <v>99.91</v>
      </c>
      <c r="T1970" s="102">
        <f t="normal">AVERAGE(S1970:S1972)*10</f>
        <v>999.1</v>
      </c>
      <c r="U1970" s="101">
        <f t="normal">((LARGE(S1970:S1972,1))-(SMALL(S1970:S1972,1)))/(((LARGE(S1970:S1972,1))+(SMALL(S1970:S1972,1)))/2)*100</f>
        <v>0</v>
      </c>
      <c r="V1970" s="101">
        <v>99.9</v>
      </c>
      <c r="W1970" s="102">
        <f t="normal">AVERAGE(V1970:V1972)*10</f>
        <v>999</v>
      </c>
      <c r="X1970" s="101">
        <f t="normal">((LARGE(V1970:V1972,1))-(SMALL(V1970:V1972,1)))/(((LARGE(V1970:V1972,1))+(SMALL(V1970:V1972,1)))/2)*100</f>
        <v>0</v>
      </c>
      <c r="Y1970" s="101">
        <v>0.01</v>
      </c>
      <c r="Z1970" s="94" t="s">
        <v>34</v>
      </c>
      <c r="AA1970" s="111" t="str">
        <f t="normal">IF(Z1970="-","-",AVERAGE(Z1970:Z1972))</f>
        <v>-</v>
      </c>
      <c r="AB1970" s="102" t="s">
        <v>34</v>
      </c>
      <c r="AC1970" s="112" t="str">
        <f t="shared" ref="AC1970" si="713">IF(AB1970="-","-",AVERAGE(AB1970:AB1972))</f>
        <v>-</v>
      </c>
      <c r="AD1970" s="113"/>
      <c r="AE1970" s="94">
        <v>610.413623348234</v>
      </c>
      <c r="AF1970" s="94">
        <v>341.531068231523</v>
      </c>
      <c r="AG1970" s="134">
        <v>1</v>
      </c>
    </row>
    <row r="1971" spans="1:33" s="44" customFormat="1" customHeight="0">
      <c r="A1971" s="60"/>
      <c r="B1971" s="61" t="s">
        <v>949</v>
      </c>
      <c r="C1971" s="62"/>
      <c r="D1971" s="63"/>
      <c r="E1971" s="63"/>
      <c r="F1971" s="63"/>
      <c r="G1971" s="63"/>
      <c r="H1971" s="63"/>
      <c r="I1971" s="63"/>
      <c r="J1971" s="94">
        <f t="normal">IF(AE1971="-","-",(AE1971/AG1970)*$AI$1)</f>
        <v>628.168618762559</v>
      </c>
      <c r="K1971" s="94">
        <f t="normal">MIN(J1970:J1972)</f>
        <v>628.168618762559</v>
      </c>
      <c r="L1971" s="61"/>
      <c r="M1971" s="94"/>
      <c r="N1971" s="94">
        <f t="normal">IF(AF1971="-","-",(AF1971/AG1970)*$AI$1)</f>
        <v>335.25230734686</v>
      </c>
      <c r="O1971" s="94">
        <f t="normal">MIN(N1970:N1972)</f>
        <v>335.25230734686</v>
      </c>
      <c r="P1971" s="61"/>
      <c r="Q1971" s="94"/>
      <c r="R1971" s="61"/>
      <c r="S1971" s="101">
        <v>99.91</v>
      </c>
      <c r="T1971" s="102"/>
      <c r="U1971" s="101"/>
      <c r="V1971" s="101">
        <v>99.9</v>
      </c>
      <c r="W1971" s="102"/>
      <c r="X1971" s="101"/>
      <c r="Y1971" s="101">
        <v>0.01</v>
      </c>
      <c r="Z1971" s="94" t="s">
        <v>34</v>
      </c>
      <c r="AA1971" s="111"/>
      <c r="AB1971" s="102" t="s">
        <v>34</v>
      </c>
      <c r="AC1971" s="112"/>
      <c r="AD1971" s="113"/>
      <c r="AE1971" s="94">
        <v>581.637609965332</v>
      </c>
      <c r="AF1971" s="94">
        <v>310.418803098944</v>
      </c>
      <c r="AG1971" s="134"/>
    </row>
    <row r="1972" spans="1:33" s="44" customFormat="1" customHeight="0">
      <c r="A1972" s="60"/>
      <c r="B1972" s="61" t="s">
        <v>949</v>
      </c>
      <c r="C1972" s="62"/>
      <c r="D1972" s="63"/>
      <c r="E1972" s="63"/>
      <c r="F1972" s="63"/>
      <c r="G1972" s="63"/>
      <c r="H1972" s="63"/>
      <c r="I1972" s="63"/>
      <c r="J1972" s="94">
        <f t="normal">IF(AE1972="-","-",(AE1972/AG1970)*$AI$1)</f>
        <v>643.40218665416</v>
      </c>
      <c r="K1972" s="94"/>
      <c r="L1972" s="61"/>
      <c r="M1972" s="94"/>
      <c r="N1972" s="94">
        <f t="normal">IF(AF1972="-","-",(AF1972/AG1970)*$AI$1)</f>
        <v>341.293876606313</v>
      </c>
      <c r="O1972" s="94"/>
      <c r="P1972" s="61"/>
      <c r="Q1972" s="94"/>
      <c r="R1972" s="61"/>
      <c r="S1972" s="101">
        <v>99.91</v>
      </c>
      <c r="T1972" s="102"/>
      <c r="U1972" s="101"/>
      <c r="V1972" s="101">
        <v>99.9</v>
      </c>
      <c r="W1972" s="102"/>
      <c r="X1972" s="101"/>
      <c r="Y1972" s="101">
        <v>0.01</v>
      </c>
      <c r="Z1972" s="94" t="s">
        <v>34</v>
      </c>
      <c r="AA1972" s="111"/>
      <c r="AB1972" s="102" t="s">
        <v>34</v>
      </c>
      <c r="AC1972" s="112"/>
      <c r="AD1972" s="113"/>
      <c r="AE1972" s="94">
        <v>595.742765420518</v>
      </c>
      <c r="AF1972" s="94">
        <v>316.012848709549</v>
      </c>
      <c r="AG1972" s="134"/>
    </row>
    <row r="1973" spans="1:33" ht="15" customHeight="1">
      <c r="A1973" s="70">
        <v>42604</v>
      </c>
      <c r="B1973" s="71">
        <v>615</v>
      </c>
      <c r="C1973" s="80" t="s">
        <v>661</v>
      </c>
      <c r="D1973" s="12" t="s">
        <v>41</v>
      </c>
      <c r="E1973" s="12" t="s">
        <v>74</v>
      </c>
      <c r="F1973" s="6" t="s">
        <v>950</v>
      </c>
      <c r="G1973" s="6" t="s">
        <v>34</v>
      </c>
      <c r="H1973" s="6" t="s">
        <v>94</v>
      </c>
      <c r="I1973" s="6" t="s">
        <v>76</v>
      </c>
      <c r="J1973" s="97">
        <f t="normal">IF(AE1973="-","-",(AE1973/AG1973)*$AI$1)</f>
        <v>265.910802757106</v>
      </c>
      <c r="K1973" s="97">
        <f t="normal">MAX(J1973:J1975)</f>
        <v>303.50853451424</v>
      </c>
      <c r="L1973" s="71">
        <f t="normal">IF(A1973=0,"",(K1973-K1974)/K1974)</f>
        <v>0.141392269013893</v>
      </c>
      <c r="M1973" s="97">
        <f t="normal">IF(J1973="-","-",AVERAGE(J1973:J1975))</f>
        <v>289.222626832207</v>
      </c>
      <c r="N1973" s="97">
        <f t="normal">IF(AF1973="-","-",(AF1973/AG1973)*$AI$1)</f>
        <v>185.01852567913</v>
      </c>
      <c r="O1973" s="97">
        <f t="normal">MAX(N1973:N1975)</f>
        <v>230.358919014923</v>
      </c>
      <c r="P1973" s="71">
        <f t="normal">IF(A1973=0,"",(O1973-O1974)/O1974)</f>
        <v>0.24505866733813</v>
      </c>
      <c r="Q1973" s="97">
        <f t="normal">IF(N1973="-","-",AVERAGE(N1973:N1975))</f>
        <v>206.722015295369</v>
      </c>
      <c r="R1973" s="71">
        <f t="normal">IF(Q1973="-","-",Q1973/M1973)</f>
        <v>0.714750493623376</v>
      </c>
      <c r="S1973" s="103">
        <v>4.67</v>
      </c>
      <c r="T1973" s="104">
        <f t="normal">AVERAGE(S1973:S1975)*10</f>
        <v>48.0666666666667</v>
      </c>
      <c r="U1973" s="103">
        <f t="normal">((LARGE(S1973:S1975,1))-(SMALL(S1973:S1975,1)))/(((LARGE(S1973:S1975,1))+(SMALL(S1973:S1975,1)))/2)*100</f>
        <v>4.60251046025104</v>
      </c>
      <c r="V1973" s="103">
        <f t="shared" ref="V1973:V1978" si="714">100-Y1973</f>
        <v>70.23</v>
      </c>
      <c r="W1973" s="104">
        <f t="normal">AVERAGE(V1973:V1975)*10</f>
        <v>706.266666666667</v>
      </c>
      <c r="X1973" s="103">
        <f t="normal">((LARGE(V1973:V1975,1))-(SMALL(V1973:V1975,1)))/(((LARGE(V1973:V1975,1))+(SMALL(V1973:V1975,1)))/2)*100</f>
        <v>0.878933938191084</v>
      </c>
      <c r="Y1973" s="103">
        <v>29.77</v>
      </c>
      <c r="Z1973" s="97">
        <v>27424</v>
      </c>
      <c r="AA1973" s="23">
        <f t="normal">IF(Z1973="-","-",AVERAGE(Z1973:Z1975))</f>
        <v>27428.3333333333</v>
      </c>
      <c r="AB1973" s="104">
        <v>7.043</v>
      </c>
      <c r="AC1973" s="24">
        <f t="shared" ref="AC1973" si="715">IF(AB1973="-","-",AVERAGE(AB1973:AB1975))</f>
        <v>7.05133333333333</v>
      </c>
      <c r="AE1973" s="114">
        <v>246.21370625658</v>
      </c>
      <c r="AF1973" s="114">
        <v>171.313449702898</v>
      </c>
      <c r="AG1973" s="135">
        <v>1</v>
      </c>
    </row>
    <row r="1974" spans="1:33">
      <c r="A1974" s="70"/>
      <c r="B1974" s="71">
        <v>615</v>
      </c>
      <c r="C1974" s="82"/>
      <c r="D1974" s="14"/>
      <c r="E1974" s="14"/>
      <c r="F1974" s="9"/>
      <c r="G1974" s="6"/>
      <c r="H1974" s="6"/>
      <c r="I1974" s="6"/>
      <c r="J1974" s="97">
        <f t="normal">IF(AE1974="-","-",(AE1974/AG1973)*$AI$1)</f>
        <v>303.50853451424</v>
      </c>
      <c r="K1974" s="97">
        <f t="normal">MIN(J1973:J1975)</f>
        <v>265.910802757106</v>
      </c>
      <c r="L1974" s="71"/>
      <c r="M1974" s="97"/>
      <c r="N1974" s="97">
        <f t="normal">IF(AF1974="-","-",(AF1974/AG1973)*$AI$1)</f>
        <v>230.358919014923</v>
      </c>
      <c r="O1974" s="97">
        <f t="normal">MIN(N1973:N1975)</f>
        <v>185.01852567913</v>
      </c>
      <c r="P1974" s="71"/>
      <c r="Q1974" s="97"/>
      <c r="R1974" s="71"/>
      <c r="S1974" s="103">
        <v>4.86</v>
      </c>
      <c r="T1974" s="104"/>
      <c r="U1974" s="103"/>
      <c r="V1974" s="103">
        <f t="shared" si="714"/>
        <v>70.85</v>
      </c>
      <c r="W1974" s="104"/>
      <c r="X1974" s="103"/>
      <c r="Y1974" s="103">
        <v>29.15</v>
      </c>
      <c r="Z1974" s="97">
        <v>27436</v>
      </c>
      <c r="AA1974" s="23"/>
      <c r="AB1974" s="104">
        <v>7.057</v>
      </c>
      <c r="AC1974" s="24"/>
      <c r="AE1974" s="114">
        <v>281.026420846518</v>
      </c>
      <c r="AF1974" s="114">
        <v>213.295295384188</v>
      </c>
      <c r="AG1974" s="135"/>
    </row>
    <row r="1975" spans="1:33">
      <c r="A1975" s="70"/>
      <c r="B1975" s="71">
        <v>615</v>
      </c>
      <c r="C1975" s="84"/>
      <c r="D1975" s="17"/>
      <c r="E1975" s="17"/>
      <c r="F1975" s="9"/>
      <c r="G1975" s="6"/>
      <c r="H1975" s="6"/>
      <c r="I1975" s="6"/>
      <c r="J1975" s="97">
        <f t="normal">IF(AE1975="-","-",(AE1975/AG1973)*$AI$1)</f>
        <v>298.248543225274</v>
      </c>
      <c r="K1975" s="97"/>
      <c r="L1975" s="71"/>
      <c r="M1975" s="97"/>
      <c r="N1975" s="97">
        <f t="normal">IF(AF1975="-","-",(AF1975/AG1973)*$AI$1)</f>
        <v>204.788601192054</v>
      </c>
      <c r="O1975" s="97"/>
      <c r="P1975" s="71"/>
      <c r="Q1975" s="97"/>
      <c r="R1975" s="71"/>
      <c r="S1975" s="103">
        <v>4.89</v>
      </c>
      <c r="T1975" s="104"/>
      <c r="U1975" s="103"/>
      <c r="V1975" s="103">
        <f t="shared" si="714"/>
        <v>70.8</v>
      </c>
      <c r="W1975" s="104"/>
      <c r="X1975" s="103"/>
      <c r="Y1975" s="103">
        <v>29.2</v>
      </c>
      <c r="Z1975" s="97">
        <v>27425</v>
      </c>
      <c r="AA1975" s="23"/>
      <c r="AB1975" s="104">
        <v>7.054</v>
      </c>
      <c r="AC1975" s="24"/>
      <c r="AE1975" s="114">
        <v>276.15605854192</v>
      </c>
      <c r="AF1975" s="114">
        <v>189.619075177828</v>
      </c>
      <c r="AG1975" s="135"/>
    </row>
    <row r="1976" spans="1:33" ht="15" customHeight="1">
      <c r="A1976" s="70">
        <v>42604</v>
      </c>
      <c r="B1976" s="71">
        <v>616</v>
      </c>
      <c r="C1976" s="72" t="s">
        <v>29</v>
      </c>
      <c r="D1976" s="6" t="s">
        <v>100</v>
      </c>
      <c r="E1976" s="6" t="s">
        <v>101</v>
      </c>
      <c r="F1976" s="6" t="s">
        <v>248</v>
      </c>
      <c r="G1976" s="6" t="s">
        <v>342</v>
      </c>
      <c r="H1976" s="6" t="s">
        <v>34</v>
      </c>
      <c r="I1976" s="6" t="s">
        <v>951</v>
      </c>
      <c r="J1976" s="97">
        <f t="normal">IF(AE1976="-","-",(AE1976/AG1976)*$AI$1)</f>
        <v>46.3035791049662</v>
      </c>
      <c r="K1976" s="97">
        <f t="normal">MAX(J1976:J1978)</f>
        <v>47.1371125341243</v>
      </c>
      <c r="L1976" s="71">
        <f t="normal">IF(A1976=0,"",(K1976-K1977)/K1977)</f>
        <v>0.0786511570600603</v>
      </c>
      <c r="M1976" s="97">
        <f t="normal">IF(J1976="-","-",AVERAGE(J1976:J1978))</f>
        <v>45.7135814852033</v>
      </c>
      <c r="N1976" s="97">
        <f t="normal">IF(AF1976="-","-",(AF1976/AG1976)*$AI$1)</f>
        <v>27.5705619569948</v>
      </c>
      <c r="O1976" s="97">
        <f t="normal">MAX(N1976:N1978)</f>
        <v>30.3841387173294</v>
      </c>
      <c r="P1976" s="71">
        <f t="normal">IF(A1976=0,"",(O1976-O1977)/O1977)</f>
        <v>0.172072221299215</v>
      </c>
      <c r="Q1976" s="97">
        <f t="normal">IF(N1976="-","-",AVERAGE(N1976:N1978))</f>
        <v>27.9593787495563</v>
      </c>
      <c r="R1976" s="71">
        <f t="normal">IF(Q1976="-","-",Q1976/M1976)</f>
        <v>0.611620832172301</v>
      </c>
      <c r="S1976" s="103">
        <v>89.7191999478795</v>
      </c>
      <c r="T1976" s="104">
        <f t="normal">AVERAGE(S1976:S1978)*10</f>
        <v>896.520300262005</v>
      </c>
      <c r="U1976" s="103">
        <f t="normal">((LARGE(S1976:S1978,1))-(SMALL(S1976:S1978,1)))/(((LARGE(S1976:S1978,1))+(SMALL(S1976:S1978,1)))/2)*100</f>
        <v>0.197425489662783</v>
      </c>
      <c r="V1976" s="103">
        <f t="shared" si="714"/>
        <v>62.519061796529</v>
      </c>
      <c r="W1976" s="104">
        <f t="normal">AVERAGE(V1976:V1978)*10</f>
        <v>637.60140765568</v>
      </c>
      <c r="X1976" s="103">
        <f t="normal">((LARGE(V1976:V1978,1))-(SMALL(V1976:V1978,1)))/(((LARGE(V1976:V1978,1))+(SMALL(V1976:V1978,1)))/2)*100</f>
        <v>4.84354713646823</v>
      </c>
      <c r="Y1976" s="103">
        <v>37.480938203471</v>
      </c>
      <c r="Z1976" s="97" t="s">
        <v>34</v>
      </c>
      <c r="AA1976" s="23" t="str">
        <f t="normal">IF(Z1976="-","-",AVERAGE(Z1976:Z1978))</f>
        <v>-</v>
      </c>
      <c r="AB1976" s="104" t="s">
        <v>34</v>
      </c>
      <c r="AC1976" s="24" t="str">
        <f t="shared" ref="AC1976" si="716">IF(AB1976="-","-",AVERAGE(AB1976:AB1978))</f>
        <v>-</v>
      </c>
      <c r="AE1976" s="114">
        <v>42.8736843564502</v>
      </c>
      <c r="AF1976" s="114">
        <v>25.5282981083285</v>
      </c>
      <c r="AG1976" s="135">
        <v>1</v>
      </c>
    </row>
    <row r="1977" spans="1:33">
      <c r="A1977" s="83"/>
      <c r="B1977" s="11">
        <v>616</v>
      </c>
      <c r="C1977" s="82"/>
      <c r="D1977" s="14"/>
      <c r="E1977" s="14"/>
      <c r="F1977" s="17"/>
      <c r="G1977" s="17"/>
      <c r="H1977" s="14"/>
      <c r="I1977" s="17"/>
      <c r="J1977" s="97">
        <f t="normal">IF(AE1977="-","-",(AE1977/AG1976)*$AI$1)</f>
        <v>47.1371125341243</v>
      </c>
      <c r="K1977" s="97">
        <f t="normal">MIN(J1976:J1978)</f>
        <v>43.7000528165193</v>
      </c>
      <c r="L1977" s="71"/>
      <c r="M1977" s="97"/>
      <c r="N1977" s="97">
        <f t="normal">IF(AF1977="-","-",(AF1977/AG1976)*$AI$1)</f>
        <v>30.3841387173294</v>
      </c>
      <c r="O1977" s="97">
        <f t="normal">MIN(N1976:N1978)</f>
        <v>25.9234355743448</v>
      </c>
      <c r="P1977" s="71"/>
      <c r="Q1977" s="97"/>
      <c r="R1977" s="71"/>
      <c r="S1977" s="103">
        <v>89.6946440766155</v>
      </c>
      <c r="T1977" s="104"/>
      <c r="U1977" s="103"/>
      <c r="V1977" s="103">
        <f t="shared" si="714"/>
        <v>63.139003698064</v>
      </c>
      <c r="W1977" s="104"/>
      <c r="X1977" s="103"/>
      <c r="Y1977" s="103">
        <v>36.860996301936</v>
      </c>
      <c r="Z1977" s="97" t="s">
        <v>34</v>
      </c>
      <c r="AA1977" s="23"/>
      <c r="AB1977" s="104" t="s">
        <v>34</v>
      </c>
      <c r="AC1977" s="24"/>
      <c r="AE1977" s="114">
        <v>43.6454745686336</v>
      </c>
      <c r="AF1977" s="114">
        <v>28.133461775305</v>
      </c>
      <c r="AG1977" s="135"/>
    </row>
    <row r="1978" spans="1:33">
      <c r="A1978" s="70"/>
      <c r="B1978" s="71">
        <v>616</v>
      </c>
      <c r="C1978" s="84"/>
      <c r="D1978" s="17"/>
      <c r="E1978" s="17"/>
      <c r="F1978" s="6"/>
      <c r="G1978" s="6"/>
      <c r="H1978" s="17"/>
      <c r="I1978" s="6"/>
      <c r="J1978" s="97">
        <f t="normal">IF(AE1978="-","-",(AE1978/AG1976)*$AI$1)</f>
        <v>43.7000528165193</v>
      </c>
      <c r="K1978" s="97"/>
      <c r="L1978" s="71"/>
      <c r="M1978" s="97"/>
      <c r="N1978" s="97">
        <f t="normal">IF(AF1978="-","-",(AF1978/AG1976)*$AI$1)</f>
        <v>25.9234355743448</v>
      </c>
      <c r="O1978" s="97"/>
      <c r="P1978" s="71"/>
      <c r="Q1978" s="97"/>
      <c r="R1978" s="71"/>
      <c r="S1978" s="103">
        <v>89.5422460541065</v>
      </c>
      <c r="T1978" s="104"/>
      <c r="U1978" s="103"/>
      <c r="V1978" s="103">
        <f t="shared" si="714"/>
        <v>65.6223568021111</v>
      </c>
      <c r="W1978" s="104"/>
      <c r="X1978" s="103"/>
      <c r="Y1978" s="103">
        <v>34.3776431978889</v>
      </c>
      <c r="Z1978" s="97" t="s">
        <v>34</v>
      </c>
      <c r="AA1978" s="23"/>
      <c r="AB1978" s="104" t="s">
        <v>34</v>
      </c>
      <c r="AC1978" s="24"/>
      <c r="AE1978" s="114">
        <v>40.4630118671475</v>
      </c>
      <c r="AF1978" s="114">
        <v>24.0031810873563</v>
      </c>
      <c r="AG1978" s="135"/>
    </row>
    <row r="1979" spans="1:33" ht="15" customHeight="1">
      <c r="A1979" s="73">
        <v>42604</v>
      </c>
      <c r="B1979" s="74" t="s">
        <v>202</v>
      </c>
      <c r="C1979" s="86" t="s">
        <v>29</v>
      </c>
      <c r="D1979" s="87" t="s">
        <v>41</v>
      </c>
      <c r="E1979" s="87" t="s">
        <v>80</v>
      </c>
      <c r="F1979" s="87" t="s">
        <v>80</v>
      </c>
      <c r="G1979" s="9" t="s">
        <v>349</v>
      </c>
      <c r="H1979" s="87" t="s">
        <v>34</v>
      </c>
      <c r="I1979" s="9" t="s">
        <v>34</v>
      </c>
      <c r="J1979" s="98">
        <f t="normal">IF(AE1979="-","-",(AE1979/AG1979)*$AI$1)</f>
        <v>269.928812821393</v>
      </c>
      <c r="K1979" s="98">
        <f t="normal">MAX(J1979:J1981)</f>
        <v>269.928812821393</v>
      </c>
      <c r="L1979" s="74">
        <f t="normal">IF(A1979=0,"",(K1979-K1980)/K1980)</f>
        <v>0.0711902253855328</v>
      </c>
      <c r="M1979" s="98">
        <f t="normal">IF(J1979="-","-",AVERAGE(J1979:J1981))</f>
        <v>258.214849005609</v>
      </c>
      <c r="N1979" s="98">
        <f t="normal">IF(AF1979="-","-",(AF1979/AG1979)*$AI$1)</f>
        <v>190.290357124518</v>
      </c>
      <c r="O1979" s="98">
        <f t="normal">MAX(N1979:N1981)</f>
        <v>190.290357124518</v>
      </c>
      <c r="P1979" s="74">
        <f t="normal">IF(A1979=0,"",(O1979-O1980)/O1980)</f>
        <v>0.052665697791572</v>
      </c>
      <c r="Q1979" s="98">
        <f t="normal">IF(N1979="-","-",AVERAGE(N1979:N1981))</f>
        <v>184.583708710696</v>
      </c>
      <c r="R1979" s="74">
        <f t="normal">IF(Q1979="-","-",Q1979/M1979)</f>
        <v>0.714845445262083</v>
      </c>
      <c r="S1979" s="105">
        <v>5.99786038256754</v>
      </c>
      <c r="T1979" s="106">
        <f t="normal">AVERAGE(S1979:S1981)*10</f>
        <v>59.9786038256754</v>
      </c>
      <c r="U1979" s="105">
        <f t="normal">((LARGE(S1979:S1981,1))-(SMALL(S1979:S1981,1)))/(((LARGE(S1979:S1981,1))+(SMALL(S1979:S1981,1)))/2)*100</f>
        <v>0</v>
      </c>
      <c r="V1979" s="105">
        <v>69.1922763491221</v>
      </c>
      <c r="W1979" s="106">
        <f t="normal">AVERAGE(V1979:V1981)*10</f>
        <v>691.922763491221</v>
      </c>
      <c r="X1979" s="105">
        <f t="normal">((LARGE(V1979:V1981,1))-(SMALL(V1979:V1981,1)))/(((LARGE(V1979:V1981,1))+(SMALL(V1979:V1981,1)))/2)*100</f>
        <v>0</v>
      </c>
      <c r="Y1979" s="105">
        <f t="normal">100-V1979</f>
        <v>30.8077236508779</v>
      </c>
      <c r="Z1979" s="98" t="s">
        <v>34</v>
      </c>
      <c r="AA1979" s="115" t="str">
        <f t="normal">IF(Z1979="-","-",AVERAGE(Z1979:Z1981))</f>
        <v>-</v>
      </c>
      <c r="AB1979" s="106" t="s">
        <v>34</v>
      </c>
      <c r="AC1979" s="116" t="str">
        <f t="shared" ref="AC1979" si="717">IF(AB1979="-","-",AVERAGE(AB1979:AB1981))</f>
        <v>-</v>
      </c>
      <c r="AE1979" s="114">
        <v>249.934085945734</v>
      </c>
      <c r="AF1979" s="114">
        <v>176.194775115294</v>
      </c>
      <c r="AG1979" s="135">
        <v>1</v>
      </c>
    </row>
    <row r="1980" spans="1:33" ht="15" customHeight="1">
      <c r="A1980" s="73"/>
      <c r="B1980" s="74" t="s">
        <v>202</v>
      </c>
      <c r="C1980" s="89"/>
      <c r="D1980" s="15"/>
      <c r="E1980" s="15"/>
      <c r="F1980" s="15"/>
      <c r="G1980" s="9"/>
      <c r="H1980" s="15"/>
      <c r="I1980" s="9"/>
      <c r="J1980" s="98">
        <f t="normal">IF(AE1980="-","-",(AE1980/AG1979)*$AI$1)</f>
        <v>251.989615312483</v>
      </c>
      <c r="K1980" s="98">
        <f t="normal">MIN(J1979:J1981)</f>
        <v>251.989615312483</v>
      </c>
      <c r="L1980" s="74"/>
      <c r="M1980" s="98"/>
      <c r="N1980" s="98">
        <f t="normal">IF(AF1980="-","-",(AF1980/AG1979)*$AI$1)</f>
        <v>182.690789018923</v>
      </c>
      <c r="O1980" s="98">
        <f t="normal">MIN(N1979:N1981)</f>
        <v>180.769979988647</v>
      </c>
      <c r="P1980" s="74"/>
      <c r="Q1980" s="98"/>
      <c r="R1980" s="74"/>
      <c r="S1980" s="105" t="s">
        <v>34</v>
      </c>
      <c r="T1980" s="106"/>
      <c r="U1980" s="105"/>
      <c r="V1980" s="105" t="s">
        <v>34</v>
      </c>
      <c r="W1980" s="106"/>
      <c r="X1980" s="105"/>
      <c r="Y1980" s="105" t="s">
        <v>34</v>
      </c>
      <c r="Z1980" s="98" t="s">
        <v>34</v>
      </c>
      <c r="AA1980" s="115"/>
      <c r="AB1980" s="106" t="s">
        <v>34</v>
      </c>
      <c r="AC1980" s="116"/>
      <c r="AE1980" s="114">
        <v>233.323717881929</v>
      </c>
      <c r="AF1980" s="114">
        <v>169.158137980484</v>
      </c>
      <c r="AG1980" s="135"/>
    </row>
    <row r="1981" spans="1:33" ht="15" customHeight="1">
      <c r="A1981" s="73"/>
      <c r="B1981" s="74" t="s">
        <v>202</v>
      </c>
      <c r="C1981" s="91"/>
      <c r="D1981" s="18"/>
      <c r="E1981" s="18"/>
      <c r="F1981" s="15"/>
      <c r="G1981" s="9"/>
      <c r="H1981" s="18"/>
      <c r="I1981" s="9"/>
      <c r="J1981" s="98">
        <f t="normal">IF(AE1981="-","-",(AE1981/AG1979)*$AI$1)</f>
        <v>252.72611888295</v>
      </c>
      <c r="K1981" s="98"/>
      <c r="L1981" s="74"/>
      <c r="M1981" s="98"/>
      <c r="N1981" s="98">
        <f t="normal">IF(AF1981="-","-",(AF1981/AG1979)*$AI$1)</f>
        <v>180.769979988647</v>
      </c>
      <c r="O1981" s="98"/>
      <c r="P1981" s="74"/>
      <c r="Q1981" s="98"/>
      <c r="R1981" s="74"/>
      <c r="S1981" s="105" t="s">
        <v>34</v>
      </c>
      <c r="T1981" s="106"/>
      <c r="U1981" s="105"/>
      <c r="V1981" s="105" t="s">
        <v>34</v>
      </c>
      <c r="W1981" s="106"/>
      <c r="X1981" s="105"/>
      <c r="Y1981" s="105" t="s">
        <v>34</v>
      </c>
      <c r="Z1981" s="98" t="s">
        <v>34</v>
      </c>
      <c r="AA1981" s="115"/>
      <c r="AB1981" s="106" t="s">
        <v>34</v>
      </c>
      <c r="AC1981" s="116"/>
      <c r="AE1981" s="114">
        <v>234.005665632361</v>
      </c>
      <c r="AF1981" s="114">
        <v>167.379611100599</v>
      </c>
      <c r="AG1981" s="135"/>
    </row>
    <row r="1982" spans="1:33" ht="15" customHeight="1">
      <c r="A1982" s="73">
        <v>42604</v>
      </c>
      <c r="B1982" s="74" t="s">
        <v>204</v>
      </c>
      <c r="C1982" s="86" t="s">
        <v>29</v>
      </c>
      <c r="D1982" s="87" t="s">
        <v>41</v>
      </c>
      <c r="E1982" s="87" t="s">
        <v>80</v>
      </c>
      <c r="F1982" s="87" t="s">
        <v>80</v>
      </c>
      <c r="G1982" s="9" t="s">
        <v>349</v>
      </c>
      <c r="H1982" s="87" t="s">
        <v>34</v>
      </c>
      <c r="I1982" s="9" t="s">
        <v>34</v>
      </c>
      <c r="J1982" s="98">
        <f t="normal">IF(AE1982="-","-",(AE1982/AG1982)*$AI$1)</f>
        <v>232.103908509368</v>
      </c>
      <c r="K1982" s="98">
        <f t="normal">MAX(J1982:J1984)</f>
        <v>238.061234998445</v>
      </c>
      <c r="L1982" s="74">
        <f t="normal">IF(A1982=0,"",(K1982-K1983)/K1983)</f>
        <v>0.207591025071093</v>
      </c>
      <c r="M1982" s="98">
        <f t="normal">IF(J1982="-","-",AVERAGE(J1982:J1984))</f>
        <v>222.434148059992</v>
      </c>
      <c r="N1982" s="98">
        <f t="normal">IF(AF1982="-","-",(AF1982/AG1982)*$AI$1)</f>
        <v>169.194795380582</v>
      </c>
      <c r="O1982" s="98">
        <f t="normal">MAX(N1982:N1984)</f>
        <v>169.194795380582</v>
      </c>
      <c r="P1982" s="74">
        <f t="normal">IF(A1982=0,"",(O1982-O1983)/O1983)</f>
        <v>0.175827208908681</v>
      </c>
      <c r="Q1982" s="98">
        <f t="normal">IF(N1982="-","-",AVERAGE(N1982:N1984))</f>
        <v>160.632742931947</v>
      </c>
      <c r="R1982" s="74">
        <f t="normal">IF(Q1982="-","-",Q1982/M1982)</f>
        <v>0.722158644852601</v>
      </c>
      <c r="S1982" s="105">
        <v>7</v>
      </c>
      <c r="T1982" s="106">
        <f t="normal">AVERAGE(S1982:S1984)*10</f>
        <v>70</v>
      </c>
      <c r="U1982" s="105">
        <f t="normal">((LARGE(S1982:S1984,1))-(SMALL(S1982:S1984,1)))/(((LARGE(S1982:S1984,1))+(SMALL(S1982:S1984,1)))/2)*100</f>
        <v>0</v>
      </c>
      <c r="V1982" s="105">
        <v>68.36</v>
      </c>
      <c r="W1982" s="106">
        <f t="normal">AVERAGE(V1982:V1984)*10</f>
        <v>683.6</v>
      </c>
      <c r="X1982" s="105">
        <f t="normal">((LARGE(V1982:V1984,1))-(SMALL(V1982:V1984,1)))/(((LARGE(V1982:V1984,1))+(SMALL(V1982:V1984,1)))/2)*100</f>
        <v>0</v>
      </c>
      <c r="Y1982" s="105">
        <f t="normal">100-V1982</f>
        <v>31.64</v>
      </c>
      <c r="Z1982" s="98" t="s">
        <v>34</v>
      </c>
      <c r="AA1982" s="115" t="str">
        <f t="normal">IF(Z1982="-","-",AVERAGE(Z1982:Z1984))</f>
        <v>-</v>
      </c>
      <c r="AB1982" s="106" t="s">
        <v>34</v>
      </c>
      <c r="AC1982" s="116" t="str">
        <f t="shared" ref="AC1982" si="718">IF(AB1982="-","-",AVERAGE(AB1982:AB1984))</f>
        <v>-</v>
      </c>
      <c r="AE1982" s="114">
        <v>214.911026397563</v>
      </c>
      <c r="AF1982" s="114">
        <v>156.661847574613</v>
      </c>
      <c r="AG1982" s="135">
        <v>1</v>
      </c>
    </row>
    <row r="1983" spans="1:33" ht="15" customHeight="1">
      <c r="A1983" s="73"/>
      <c r="B1983" s="74" t="s">
        <v>204</v>
      </c>
      <c r="C1983" s="89"/>
      <c r="D1983" s="15"/>
      <c r="E1983" s="15"/>
      <c r="F1983" s="15"/>
      <c r="G1983" s="9"/>
      <c r="H1983" s="15"/>
      <c r="I1983" s="9"/>
      <c r="J1983" s="98">
        <f t="normal">IF(AE1983="-","-",(AE1983/AG1982)*$AI$1)</f>
        <v>197.137300672163</v>
      </c>
      <c r="K1983" s="98">
        <f t="normal">MIN(J1982:J1984)</f>
        <v>197.137300672163</v>
      </c>
      <c r="L1983" s="74"/>
      <c r="M1983" s="98"/>
      <c r="N1983" s="98">
        <f t="normal">IF(AF1983="-","-",(AF1983/AG1982)*$AI$1)</f>
        <v>143.894267881092</v>
      </c>
      <c r="O1983" s="98">
        <f t="normal">MIN(N1982:N1984)</f>
        <v>143.894267881092</v>
      </c>
      <c r="P1983" s="74"/>
      <c r="Q1983" s="98"/>
      <c r="R1983" s="74"/>
      <c r="S1983" s="105" t="s">
        <v>34</v>
      </c>
      <c r="T1983" s="106"/>
      <c r="U1983" s="105"/>
      <c r="V1983" s="105" t="s">
        <v>34</v>
      </c>
      <c r="W1983" s="106"/>
      <c r="X1983" s="105"/>
      <c r="Y1983" s="105" t="s">
        <v>34</v>
      </c>
      <c r="Z1983" s="98" t="s">
        <v>34</v>
      </c>
      <c r="AA1983" s="115"/>
      <c r="AB1983" s="106" t="s">
        <v>34</v>
      </c>
      <c r="AC1983" s="116"/>
      <c r="AE1983" s="114">
        <v>182.53453765941</v>
      </c>
      <c r="AF1983" s="114">
        <v>133.235433223233</v>
      </c>
      <c r="AG1983" s="135"/>
    </row>
    <row r="1984" spans="1:33" ht="15" customHeight="1">
      <c r="A1984" s="73"/>
      <c r="B1984" s="74" t="s">
        <v>204</v>
      </c>
      <c r="C1984" s="91"/>
      <c r="D1984" s="18"/>
      <c r="E1984" s="18"/>
      <c r="F1984" s="15"/>
      <c r="G1984" s="9"/>
      <c r="H1984" s="18"/>
      <c r="I1984" s="9"/>
      <c r="J1984" s="98">
        <f t="normal">IF(AE1984="-","-",(AE1984/AG1982)*$AI$1)</f>
        <v>238.061234998445</v>
      </c>
      <c r="K1984" s="98"/>
      <c r="L1984" s="74"/>
      <c r="M1984" s="98"/>
      <c r="N1984" s="98">
        <f t="normal">IF(AF1984="-","-",(AF1984/AG1982)*$AI$1)</f>
        <v>168.809165534166</v>
      </c>
      <c r="O1984" s="98"/>
      <c r="P1984" s="74"/>
      <c r="Q1984" s="98"/>
      <c r="R1984" s="74"/>
      <c r="S1984" s="105" t="s">
        <v>34</v>
      </c>
      <c r="T1984" s="106"/>
      <c r="U1984" s="105"/>
      <c r="V1984" s="105" t="s">
        <v>34</v>
      </c>
      <c r="W1984" s="106"/>
      <c r="X1984" s="105"/>
      <c r="Y1984" s="105" t="s">
        <v>34</v>
      </c>
      <c r="Z1984" s="98" t="s">
        <v>34</v>
      </c>
      <c r="AA1984" s="115"/>
      <c r="AB1984" s="106" t="s">
        <v>34</v>
      </c>
      <c r="AC1984" s="116"/>
      <c r="AE1984" s="114">
        <v>220.427069443005</v>
      </c>
      <c r="AF1984" s="114">
        <v>156.304782902006</v>
      </c>
      <c r="AG1984" s="135"/>
    </row>
    <row r="1985" spans="1:33" ht="15" customHeight="1">
      <c r="A1985" s="73">
        <v>42604</v>
      </c>
      <c r="B1985" s="74" t="s">
        <v>205</v>
      </c>
      <c r="C1985" s="86" t="s">
        <v>29</v>
      </c>
      <c r="D1985" s="87" t="s">
        <v>41</v>
      </c>
      <c r="E1985" s="87" t="s">
        <v>80</v>
      </c>
      <c r="F1985" s="87" t="s">
        <v>80</v>
      </c>
      <c r="G1985" s="9" t="s">
        <v>349</v>
      </c>
      <c r="H1985" s="87" t="s">
        <v>34</v>
      </c>
      <c r="I1985" s="9" t="s">
        <v>34</v>
      </c>
      <c r="J1985" s="98">
        <f t="normal">IF(AE1985="-","-",(AE1985/AG1985)*$AI$1)</f>
        <v>159.831467448616</v>
      </c>
      <c r="K1985" s="98">
        <f t="normal">MAX(J1985:J1987)</f>
        <v>203.057113989564</v>
      </c>
      <c r="L1985" s="74">
        <f t="normal">IF(A1985=0,"",(K1985-K1986)/K1986)</f>
        <v>0.270445158459454</v>
      </c>
      <c r="M1985" s="98">
        <f t="normal">IF(J1985="-","-",AVERAGE(J1985:J1987))</f>
        <v>180.025938079686</v>
      </c>
      <c r="N1985" s="98">
        <f t="normal">IF(AF1985="-","-",(AF1985/AG1985)*$AI$1)</f>
        <v>119.726008855075</v>
      </c>
      <c r="O1985" s="98">
        <f t="normal">MAX(N1985:N1987)</f>
        <v>157.791223857065</v>
      </c>
      <c r="P1985" s="74">
        <f t="normal">IF(A1985=0,"",(O1985-O1986)/O1986)</f>
        <v>0.317936055548856</v>
      </c>
      <c r="Q1985" s="98">
        <f t="normal">IF(N1985="-","-",AVERAGE(N1985:N1987))</f>
        <v>135.782738498229</v>
      </c>
      <c r="R1985" s="74">
        <f t="normal">IF(Q1985="-","-",Q1985/M1985)</f>
        <v>0.754239860914523</v>
      </c>
      <c r="S1985" s="105">
        <v>8</v>
      </c>
      <c r="T1985" s="106">
        <f t="normal">AVERAGE(S1985:S1987)*10</f>
        <v>80</v>
      </c>
      <c r="U1985" s="105">
        <f t="normal">((LARGE(S1985:S1987,1))-(SMALL(S1985:S1987,1)))/(((LARGE(S1985:S1987,1))+(SMALL(S1985:S1987,1)))/2)*100</f>
        <v>0</v>
      </c>
      <c r="V1985" s="105">
        <v>67.73</v>
      </c>
      <c r="W1985" s="106">
        <f t="normal">AVERAGE(V1985:V1987)*10</f>
        <v>677.3</v>
      </c>
      <c r="X1985" s="105">
        <f t="normal">((LARGE(V1985:V1987,1))-(SMALL(V1985:V1987,1)))/(((LARGE(V1985:V1987,1))+(SMALL(V1985:V1987,1)))/2)*100</f>
        <v>0</v>
      </c>
      <c r="Y1985" s="105">
        <f t="normal">100-V1985</f>
        <v>32.27</v>
      </c>
      <c r="Z1985" s="98" t="s">
        <v>34</v>
      </c>
      <c r="AA1985" s="115" t="str">
        <f t="normal">IF(Z1985="-","-",AVERAGE(Z1985:Z1987))</f>
        <v>-</v>
      </c>
      <c r="AB1985" s="106" t="s">
        <v>34</v>
      </c>
      <c r="AC1985" s="116" t="str">
        <f t="shared" ref="AC1985" si="719">IF(AB1985="-","-",AVERAGE(AB1985:AB1987))</f>
        <v>-</v>
      </c>
      <c r="AE1985" s="114">
        <v>147.992099489459</v>
      </c>
      <c r="AF1985" s="114">
        <v>110.857415606551</v>
      </c>
      <c r="AG1985" s="135">
        <v>1</v>
      </c>
    </row>
    <row r="1986" spans="1:33" ht="15" customHeight="1">
      <c r="A1986" s="73"/>
      <c r="B1986" s="74" t="s">
        <v>205</v>
      </c>
      <c r="C1986" s="89"/>
      <c r="D1986" s="15"/>
      <c r="E1986" s="15"/>
      <c r="F1986" s="15"/>
      <c r="G1986" s="9"/>
      <c r="H1986" s="15"/>
      <c r="I1986" s="9"/>
      <c r="J1986" s="98">
        <f t="normal">IF(AE1986="-","-",(AE1986/AG1985)*$AI$1)</f>
        <v>203.057113989564</v>
      </c>
      <c r="K1986" s="98">
        <f t="normal">MIN(J1985:J1987)</f>
        <v>159.831467448616</v>
      </c>
      <c r="L1986" s="74"/>
      <c r="M1986" s="98"/>
      <c r="N1986" s="98">
        <f t="normal">IF(AF1986="-","-",(AF1986/AG1985)*$AI$1)</f>
        <v>157.791223857065</v>
      </c>
      <c r="O1986" s="98">
        <f t="normal">MIN(N1985:N1987)</f>
        <v>119.726008855075</v>
      </c>
      <c r="P1986" s="74"/>
      <c r="Q1986" s="98"/>
      <c r="R1986" s="74"/>
      <c r="S1986" s="105" t="s">
        <v>34</v>
      </c>
      <c r="T1986" s="106"/>
      <c r="U1986" s="105"/>
      <c r="V1986" s="105" t="s">
        <v>34</v>
      </c>
      <c r="W1986" s="106"/>
      <c r="X1986" s="105"/>
      <c r="Y1986" s="105" t="s">
        <v>34</v>
      </c>
      <c r="Z1986" s="98" t="s">
        <v>34</v>
      </c>
      <c r="AA1986" s="115"/>
      <c r="AB1986" s="106" t="s">
        <v>34</v>
      </c>
      <c r="AC1986" s="116"/>
      <c r="AE1986" s="114">
        <v>188.015846286633</v>
      </c>
      <c r="AF1986" s="114">
        <v>146.102985052838</v>
      </c>
      <c r="AG1986" s="135"/>
    </row>
    <row r="1987" spans="1:33" ht="15" customHeight="1">
      <c r="A1987" s="73"/>
      <c r="B1987" s="74" t="s">
        <v>205</v>
      </c>
      <c r="C1987" s="91"/>
      <c r="D1987" s="18"/>
      <c r="E1987" s="18"/>
      <c r="F1987" s="15"/>
      <c r="G1987" s="9"/>
      <c r="H1987" s="18"/>
      <c r="I1987" s="9"/>
      <c r="J1987" s="98">
        <f t="normal">IF(AE1987="-","-",(AE1987/AG1985)*$AI$1)</f>
        <v>177.18923280088</v>
      </c>
      <c r="K1987" s="98"/>
      <c r="L1987" s="74"/>
      <c r="M1987" s="98"/>
      <c r="N1987" s="98">
        <f t="normal">IF(AF1987="-","-",(AF1987/AG1985)*$AI$1)</f>
        <v>129.830982782547</v>
      </c>
      <c r="O1987" s="98"/>
      <c r="P1987" s="74"/>
      <c r="Q1987" s="98"/>
      <c r="R1987" s="74"/>
      <c r="S1987" s="105" t="s">
        <v>34</v>
      </c>
      <c r="T1987" s="106"/>
      <c r="U1987" s="105"/>
      <c r="V1987" s="105" t="s">
        <v>34</v>
      </c>
      <c r="W1987" s="106"/>
      <c r="X1987" s="105"/>
      <c r="Y1987" s="105" t="s">
        <v>34</v>
      </c>
      <c r="Z1987" s="98" t="s">
        <v>34</v>
      </c>
      <c r="AA1987" s="115"/>
      <c r="AB1987" s="106" t="s">
        <v>34</v>
      </c>
      <c r="AC1987" s="116"/>
      <c r="AE1987" s="114">
        <v>164.064104445259</v>
      </c>
      <c r="AF1987" s="114">
        <v>120.213872946803</v>
      </c>
      <c r="AG1987" s="135"/>
    </row>
    <row r="1988" spans="1:33" ht="15" customHeight="1">
      <c r="A1988" s="73">
        <v>42604</v>
      </c>
      <c r="B1988" s="74" t="s">
        <v>952</v>
      </c>
      <c r="C1988" s="86" t="s">
        <v>29</v>
      </c>
      <c r="D1988" s="87" t="s">
        <v>41</v>
      </c>
      <c r="E1988" s="87" t="s">
        <v>80</v>
      </c>
      <c r="F1988" s="87" t="s">
        <v>80</v>
      </c>
      <c r="G1988" s="9" t="s">
        <v>349</v>
      </c>
      <c r="H1988" s="87" t="s">
        <v>34</v>
      </c>
      <c r="I1988" s="9" t="s">
        <v>34</v>
      </c>
      <c r="J1988" s="98">
        <f t="normal">IF(AE1988="-","-",(AE1988/AG1988)*$AI$1)</f>
        <v>152.018472317388</v>
      </c>
      <c r="K1988" s="98">
        <f t="normal">MAX(J1988:J1990)</f>
        <v>180.325754060775</v>
      </c>
      <c r="L1988" s="74">
        <f t="normal">IF(A1988=0,"",(K1988-K1989)/K1989)</f>
        <v>0.186209486991072</v>
      </c>
      <c r="M1988" s="98">
        <f t="normal">IF(J1988="-","-",AVERAGE(J1988:J1990))</f>
        <v>169.578245638865</v>
      </c>
      <c r="N1988" s="98">
        <f t="normal">IF(AF1988="-","-",(AF1988/AG1988)*$AI$1)</f>
        <v>107.060823392273</v>
      </c>
      <c r="O1988" s="98">
        <f t="normal">MAX(N1988:N1990)</f>
        <v>136.063418447955</v>
      </c>
      <c r="P1988" s="74">
        <f t="normal">IF(A1988=0,"",(O1988-O1989)/O1989)</f>
        <v>0.270898300019748</v>
      </c>
      <c r="Q1988" s="98">
        <f t="normal">IF(N1988="-","-",AVERAGE(N1988:N1990))</f>
        <v>124.429459551061</v>
      </c>
      <c r="R1988" s="74">
        <f t="normal">IF(Q1988="-","-",Q1988/M1988)</f>
        <v>0.733758384410029</v>
      </c>
      <c r="S1988" s="105">
        <v>10</v>
      </c>
      <c r="T1988" s="106">
        <f t="normal">AVERAGE(S1988:S1990)*10</f>
        <v>100</v>
      </c>
      <c r="U1988" s="105">
        <f t="normal">((LARGE(S1988:S1990,1))-(SMALL(S1988:S1990,1)))/(((LARGE(S1988:S1990,1))+(SMALL(S1988:S1990,1)))/2)*100</f>
        <v>0</v>
      </c>
      <c r="V1988" s="105">
        <v>66.86</v>
      </c>
      <c r="W1988" s="106">
        <f t="normal">AVERAGE(V1988:V1990)*10</f>
        <v>668.6</v>
      </c>
      <c r="X1988" s="105">
        <f t="normal">((LARGE(V1988:V1990,1))-(SMALL(V1988:V1990,1)))/(((LARGE(V1988:V1990,1))+(SMALL(V1988:V1990,1)))/2)*100</f>
        <v>0</v>
      </c>
      <c r="Y1988" s="105">
        <f t="normal">100-V1988</f>
        <v>33.14</v>
      </c>
      <c r="Z1988" s="98" t="s">
        <v>34</v>
      </c>
      <c r="AA1988" s="115" t="str">
        <f t="normal">IF(Z1988="-","-",AVERAGE(Z1988:Z1990))</f>
        <v>-</v>
      </c>
      <c r="AB1988" s="106" t="s">
        <v>34</v>
      </c>
      <c r="AC1988" s="116" t="str">
        <f t="shared" ref="AC1988" si="720">IF(AB1988="-","-",AVERAGE(AB1988:AB1990))</f>
        <v>-</v>
      </c>
      <c r="AE1988" s="114">
        <v>140.757844738322</v>
      </c>
      <c r="AF1988" s="114">
        <v>99.1303920298826</v>
      </c>
      <c r="AG1988" s="135">
        <v>1</v>
      </c>
    </row>
    <row r="1989" spans="1:33" ht="15" customHeight="1">
      <c r="A1989" s="73"/>
      <c r="B1989" s="74" t="s">
        <v>952</v>
      </c>
      <c r="C1989" s="89"/>
      <c r="D1989" s="15"/>
      <c r="E1989" s="15"/>
      <c r="F1989" s="15"/>
      <c r="G1989" s="9"/>
      <c r="H1989" s="15"/>
      <c r="I1989" s="9"/>
      <c r="J1989" s="98">
        <f t="normal">IF(AE1989="-","-",(AE1989/AG1988)*$AI$1)</f>
        <v>176.390510538433</v>
      </c>
      <c r="K1989" s="98">
        <f t="normal">MIN(J1988:J1990)</f>
        <v>152.018472317388</v>
      </c>
      <c r="L1989" s="74"/>
      <c r="M1989" s="98"/>
      <c r="N1989" s="98">
        <f t="normal">IF(AF1989="-","-",(AF1989/AG1988)*$AI$1)</f>
        <v>136.063418447955</v>
      </c>
      <c r="O1989" s="98">
        <f t="normal">MIN(N1988:N1990)</f>
        <v>107.060823392273</v>
      </c>
      <c r="P1989" s="74"/>
      <c r="Q1989" s="98"/>
      <c r="R1989" s="74"/>
      <c r="S1989" s="105" t="s">
        <v>34</v>
      </c>
      <c r="T1989" s="106"/>
      <c r="U1989" s="105"/>
      <c r="V1989" s="105" t="s">
        <v>34</v>
      </c>
      <c r="W1989" s="106"/>
      <c r="X1989" s="105"/>
      <c r="Y1989" s="105" t="s">
        <v>34</v>
      </c>
      <c r="Z1989" s="98" t="s">
        <v>34</v>
      </c>
      <c r="AA1989" s="115"/>
      <c r="AB1989" s="106" t="s">
        <v>34</v>
      </c>
      <c r="AC1989" s="116"/>
      <c r="AE1989" s="114">
        <v>163.324546794845</v>
      </c>
      <c r="AF1989" s="114">
        <v>125.984646711069</v>
      </c>
      <c r="AG1989" s="135"/>
    </row>
    <row r="1990" spans="1:33" ht="15" customHeight="1">
      <c r="A1990" s="73"/>
      <c r="B1990" s="74" t="s">
        <v>952</v>
      </c>
      <c r="C1990" s="91"/>
      <c r="D1990" s="18"/>
      <c r="E1990" s="18"/>
      <c r="F1990" s="15"/>
      <c r="G1990" s="9"/>
      <c r="H1990" s="18"/>
      <c r="I1990" s="9"/>
      <c r="J1990" s="98">
        <f t="normal">IF(AE1990="-","-",(AE1990/AG1988)*$AI$1)</f>
        <v>180.325754060775</v>
      </c>
      <c r="K1990" s="98"/>
      <c r="L1990" s="74"/>
      <c r="M1990" s="98"/>
      <c r="N1990" s="98">
        <f t="normal">IF(AF1990="-","-",(AF1990/AG1988)*$AI$1)</f>
        <v>130.164136812955</v>
      </c>
      <c r="O1990" s="98"/>
      <c r="P1990" s="74"/>
      <c r="Q1990" s="98"/>
      <c r="R1990" s="74"/>
      <c r="S1990" s="105" t="s">
        <v>34</v>
      </c>
      <c r="T1990" s="106"/>
      <c r="U1990" s="105"/>
      <c r="V1990" s="105" t="s">
        <v>34</v>
      </c>
      <c r="W1990" s="106"/>
      <c r="X1990" s="105"/>
      <c r="Y1990" s="105" t="s">
        <v>34</v>
      </c>
      <c r="Z1990" s="98" t="s">
        <v>34</v>
      </c>
      <c r="AA1990" s="115"/>
      <c r="AB1990" s="106" t="s">
        <v>34</v>
      </c>
      <c r="AC1990" s="116"/>
      <c r="AE1990" s="114">
        <v>166.968290797014</v>
      </c>
      <c r="AF1990" s="114">
        <v>120.522348900884</v>
      </c>
      <c r="AG1990" s="135"/>
    </row>
    <row r="1991" spans="1:33">
      <c r="A1991" s="70">
        <v>42604</v>
      </c>
      <c r="B1991" s="71">
        <v>427</v>
      </c>
      <c r="C1991" s="80" t="s">
        <v>29</v>
      </c>
      <c r="D1991" s="12" t="s">
        <v>41</v>
      </c>
      <c r="E1991" s="12" t="s">
        <v>74</v>
      </c>
      <c r="F1991" s="6" t="s">
        <v>234</v>
      </c>
      <c r="G1991" s="6" t="s">
        <v>305</v>
      </c>
      <c r="H1991" s="12" t="s">
        <v>34</v>
      </c>
      <c r="I1991" s="6" t="s">
        <v>801</v>
      </c>
      <c r="J1991" s="97">
        <f t="normal">IF(AE1991="-","-",(AE1991/AG1991)*$AI$1)</f>
        <v>173.66777039784</v>
      </c>
      <c r="K1991" s="97">
        <f t="normal">MAX(J1991:J1993)</f>
        <v>183.51285095921</v>
      </c>
      <c r="L1991" s="71">
        <v>0.0566891631004242</v>
      </c>
      <c r="M1991" s="97">
        <f t="normal">IF(J1991="-","-",AVERAGE(J1991:J1993))</f>
        <v>179.145360928156</v>
      </c>
      <c r="N1991" s="97">
        <f t="normal">IF(AF1991="-","-",(AF1991/AG1991)*$AI$1)</f>
        <v>107.116751012334</v>
      </c>
      <c r="O1991" s="97">
        <f t="normal">MAX(N1991:N1993)</f>
        <v>119.614110260716</v>
      </c>
      <c r="P1991" s="71">
        <f t="normal">IF(A1991=0,"",(O1991-O1992)/O1992)</f>
        <v>0.116670447248187</v>
      </c>
      <c r="Q1991" s="97">
        <f t="normal">IF(N1991="-","-",AVERAGE(N1991:N1993))</f>
        <v>113.323004934114</v>
      </c>
      <c r="R1991" s="71">
        <f t="normal">IF(Q1991="-","-",Q1991/M1991)</f>
        <v>0.632575715871092</v>
      </c>
      <c r="S1991" s="103">
        <v>74.4959493208259</v>
      </c>
      <c r="T1991" s="104">
        <f t="normal">AVERAGE(S1991:S1993)*10</f>
        <v>744.959493208259</v>
      </c>
      <c r="U1991" s="103">
        <f t="normal">((LARGE(S1991:S1993,1))-(SMALL(S1991:S1993,1)))/(((LARGE(S1991:S1993,1))+(SMALL(S1991:S1993,1)))/2)*100</f>
        <v>0</v>
      </c>
      <c r="V1991" s="103">
        <f t="shared" ref="V1991:V2002" si="721">100-Y1991</f>
        <v>62.0564186426819</v>
      </c>
      <c r="W1991" s="104">
        <f t="normal">AVERAGE(V1991:V1993)*10</f>
        <v>620.564186426819</v>
      </c>
      <c r="X1991" s="103">
        <f t="normal">((LARGE(V1991:V1993,1))-(SMALL(V1991:V1993,1)))/(((LARGE(V1991:V1993,1))+(SMALL(V1991:V1993,1)))/2)*100</f>
        <v>0</v>
      </c>
      <c r="Y1991" s="103">
        <v>37.9435813573181</v>
      </c>
      <c r="Z1991" s="97" t="s">
        <v>34</v>
      </c>
      <c r="AA1991" s="23" t="str">
        <f t="normal">IF(Z1991="-","-",AVERAGE(Z1991:Z1993))</f>
        <v>-</v>
      </c>
      <c r="AB1991" s="104" t="s">
        <v>34</v>
      </c>
      <c r="AC1991" s="24" t="str">
        <f t="shared" ref="AC1991" si="722">IF(AB1991="-","-",AVERAGE(AB1991:AB1993))</f>
        <v>-</v>
      </c>
      <c r="AE1991" s="114">
        <v>160.803491109111</v>
      </c>
      <c r="AF1991" s="114">
        <v>99.1821768632722</v>
      </c>
      <c r="AG1991" s="135">
        <v>1</v>
      </c>
    </row>
    <row r="1992" spans="1:33">
      <c r="A1992" s="70"/>
      <c r="B1992" s="71">
        <v>427</v>
      </c>
      <c r="C1992" s="82"/>
      <c r="D1992" s="14"/>
      <c r="E1992" s="14"/>
      <c r="F1992" s="9"/>
      <c r="G1992" s="6"/>
      <c r="H1992" s="14"/>
      <c r="I1992" s="6"/>
      <c r="J1992" s="97">
        <f t="normal">IF(AE1992="-","-",(AE1992/AG1991)*$AI$1)</f>
        <v>180.255461427419</v>
      </c>
      <c r="K1992" s="97">
        <f t="normal">MIN(J1991:J1993)</f>
        <v>173.66777039784</v>
      </c>
      <c r="L1992" s="71"/>
      <c r="M1992" s="97"/>
      <c r="N1992" s="97">
        <f t="normal">IF(AF1992="-","-",(AF1992/AG1991)*$AI$1)</f>
        <v>119.614110260716</v>
      </c>
      <c r="O1992" s="97">
        <f t="normal">MIN(N1991:N1993)</f>
        <v>107.116751012334</v>
      </c>
      <c r="P1992" s="71"/>
      <c r="Q1992" s="97"/>
      <c r="R1992" s="71"/>
      <c r="S1992" s="103">
        <v>74.4959493208259</v>
      </c>
      <c r="T1992" s="104"/>
      <c r="U1992" s="103"/>
      <c r="V1992" s="103">
        <f t="shared" si="721"/>
        <v>62.0564186426819</v>
      </c>
      <c r="W1992" s="104"/>
      <c r="X1992" s="103"/>
      <c r="Y1992" s="103">
        <v>37.9435813573181</v>
      </c>
      <c r="Z1992" s="97" t="s">
        <v>34</v>
      </c>
      <c r="AA1992" s="23"/>
      <c r="AB1992" s="104" t="s">
        <v>34</v>
      </c>
      <c r="AC1992" s="24"/>
      <c r="AE1992" s="114">
        <v>166.903205025388</v>
      </c>
      <c r="AF1992" s="114">
        <v>110.753805796959</v>
      </c>
      <c r="AG1992" s="135"/>
    </row>
    <row r="1993" spans="1:33">
      <c r="A1993" s="70"/>
      <c r="B1993" s="71">
        <v>427</v>
      </c>
      <c r="C1993" s="84"/>
      <c r="D1993" s="17"/>
      <c r="E1993" s="17"/>
      <c r="F1993" s="9"/>
      <c r="G1993" s="6"/>
      <c r="H1993" s="17"/>
      <c r="I1993" s="6"/>
      <c r="J1993" s="97">
        <f t="normal">IF(AE1993="-","-",(AE1993/AG1991)*$AI$1)</f>
        <v>183.51285095921</v>
      </c>
      <c r="K1993" s="97"/>
      <c r="L1993" s="71"/>
      <c r="M1993" s="97"/>
      <c r="N1993" s="97">
        <f t="normal">IF(AF1993="-","-",(AF1993/AG1991)*$AI$1)</f>
        <v>113.238153529291</v>
      </c>
      <c r="O1993" s="97"/>
      <c r="P1993" s="71"/>
      <c r="Q1993" s="97"/>
      <c r="R1993" s="71"/>
      <c r="S1993" s="103">
        <v>74.4959493208259</v>
      </c>
      <c r="T1993" s="104"/>
      <c r="U1993" s="103"/>
      <c r="V1993" s="103">
        <f t="shared" si="721"/>
        <v>62.0564186426819</v>
      </c>
      <c r="W1993" s="104"/>
      <c r="X1993" s="103"/>
      <c r="Y1993" s="103">
        <v>37.9435813573181</v>
      </c>
      <c r="Z1993" s="97" t="s">
        <v>34</v>
      </c>
      <c r="AA1993" s="23"/>
      <c r="AB1993" s="104" t="s">
        <v>34</v>
      </c>
      <c r="AC1993" s="24"/>
      <c r="AE1993" s="114">
        <v>169.919306443713</v>
      </c>
      <c r="AF1993" s="114">
        <v>104.850142156751</v>
      </c>
      <c r="AG1993" s="135"/>
    </row>
    <row r="1994" spans="1:33">
      <c r="A1994" s="70">
        <v>42604</v>
      </c>
      <c r="B1994" s="71">
        <v>427</v>
      </c>
      <c r="C1994" s="80" t="s">
        <v>29</v>
      </c>
      <c r="D1994" s="12" t="s">
        <v>41</v>
      </c>
      <c r="E1994" s="12" t="s">
        <v>74</v>
      </c>
      <c r="F1994" s="6" t="s">
        <v>234</v>
      </c>
      <c r="G1994" s="6" t="s">
        <v>305</v>
      </c>
      <c r="H1994" s="12" t="s">
        <v>34</v>
      </c>
      <c r="I1994" s="6" t="s">
        <v>953</v>
      </c>
      <c r="J1994" s="97">
        <f t="normal">IF(AE1994="-","-",(AE1994/AG1994)*$AI$1)</f>
        <v>227.263351299958</v>
      </c>
      <c r="K1994" s="97">
        <f t="normal">MAX(J1994:J1996)</f>
        <v>231.883734170563</v>
      </c>
      <c r="L1994" s="71">
        <f t="normal">IF(A1994=0,"",(K1994-K1995)/K1995)</f>
        <v>0.0671952259235251</v>
      </c>
      <c r="M1994" s="97">
        <f t="normal">IF(J1994="-","-",AVERAGE(J1994:J1996))</f>
        <v>225.476805694636</v>
      </c>
      <c r="N1994" s="97">
        <f t="normal">IF(AF1994="-","-",(AF1994/AG1994)*$AI$1)</f>
        <v>128.679174725246</v>
      </c>
      <c r="O1994" s="97">
        <f t="normal">MAX(N1994:N1996)</f>
        <v>128.679174725246</v>
      </c>
      <c r="P1994" s="71">
        <f t="normal">IF(A1994=0,"",(O1994-O1995)/O1995)</f>
        <v>0.054045558824963</v>
      </c>
      <c r="Q1994" s="97">
        <f t="normal">IF(N1994="-","-",AVERAGE(N1994:N1996))</f>
        <v>126.197948445329</v>
      </c>
      <c r="R1994" s="71">
        <f t="normal">IF(Q1994="-","-",Q1994/M1994)</f>
        <v>0.559693703556539</v>
      </c>
      <c r="S1994" s="103">
        <v>74.4959493208259</v>
      </c>
      <c r="T1994" s="104">
        <f t="normal">AVERAGE(S1994:S1996)*10</f>
        <v>744.959493208259</v>
      </c>
      <c r="U1994" s="103">
        <f t="normal">((LARGE(S1994:S1996,1))-(SMALL(S1994:S1996,1)))/(((LARGE(S1994:S1996,1))+(SMALL(S1994:S1996,1)))/2)*100</f>
        <v>0</v>
      </c>
      <c r="V1994" s="103">
        <f t="shared" si="721"/>
        <v>62.0564186426819</v>
      </c>
      <c r="W1994" s="104">
        <f t="normal">AVERAGE(V1994:V1996)*10</f>
        <v>620.564186426819</v>
      </c>
      <c r="X1994" s="103">
        <f t="normal">((LARGE(V1994:V1996,1))-(SMALL(V1994:V1996,1)))/(((LARGE(V1994:V1996,1))+(SMALL(V1994:V1996,1)))/2)*100</f>
        <v>0</v>
      </c>
      <c r="Y1994" s="103">
        <v>37.9435813573181</v>
      </c>
      <c r="Z1994" s="97" t="s">
        <v>34</v>
      </c>
      <c r="AA1994" s="23" t="str">
        <f t="normal">IF(Z1994="-","-",AVERAGE(Z1994:Z1996))</f>
        <v>-</v>
      </c>
      <c r="AB1994" s="104" t="s">
        <v>34</v>
      </c>
      <c r="AC1994" s="24" t="str">
        <f t="shared" ref="AC1994" si="723">IF(AB1994="-","-",AVERAGE(AB1994:AB1996))</f>
        <v>-</v>
      </c>
      <c r="AE1994" s="114">
        <v>210.429028981443</v>
      </c>
      <c r="AF1994" s="114">
        <v>119.147384004857</v>
      </c>
      <c r="AG1994" s="135">
        <v>1</v>
      </c>
    </row>
    <row r="1995" spans="1:33">
      <c r="A1995" s="70"/>
      <c r="B1995" s="71">
        <v>427</v>
      </c>
      <c r="C1995" s="82"/>
      <c r="D1995" s="14"/>
      <c r="E1995" s="14"/>
      <c r="F1995" s="9"/>
      <c r="G1995" s="6"/>
      <c r="H1995" s="14"/>
      <c r="I1995" s="6"/>
      <c r="J1995" s="97">
        <f t="normal">IF(AE1995="-","-",(AE1995/AG1994)*$AI$1)</f>
        <v>217.283331613386</v>
      </c>
      <c r="K1995" s="97">
        <f t="normal">MIN(J1994:J1996)</f>
        <v>217.283331613386</v>
      </c>
      <c r="L1995" s="71"/>
      <c r="M1995" s="97"/>
      <c r="N1995" s="97">
        <f t="normal">IF(AF1995="-","-",(AF1995/AG1994)*$AI$1)</f>
        <v>122.081226611016</v>
      </c>
      <c r="O1995" s="97">
        <f t="normal">MIN(N1994:N1996)</f>
        <v>122.081226611016</v>
      </c>
      <c r="P1995" s="71"/>
      <c r="Q1995" s="97"/>
      <c r="R1995" s="71"/>
      <c r="S1995" s="103">
        <v>74.4959493208259</v>
      </c>
      <c r="T1995" s="104"/>
      <c r="U1995" s="103"/>
      <c r="V1995" s="103">
        <f t="shared" si="721"/>
        <v>62.0564186426819</v>
      </c>
      <c r="W1995" s="104"/>
      <c r="X1995" s="103"/>
      <c r="Y1995" s="103">
        <v>37.9435813573181</v>
      </c>
      <c r="Z1995" s="97" t="s">
        <v>34</v>
      </c>
      <c r="AA1995" s="23"/>
      <c r="AB1995" s="104" t="s">
        <v>34</v>
      </c>
      <c r="AC1995" s="24"/>
      <c r="AE1995" s="114">
        <v>201.188270012394</v>
      </c>
      <c r="AF1995" s="114">
        <v>113.038172787978</v>
      </c>
      <c r="AG1995" s="135"/>
    </row>
    <row r="1996" spans="1:33">
      <c r="A1996" s="70"/>
      <c r="B1996" s="71">
        <v>427</v>
      </c>
      <c r="C1996" s="84"/>
      <c r="D1996" s="17"/>
      <c r="E1996" s="17"/>
      <c r="F1996" s="9"/>
      <c r="G1996" s="6"/>
      <c r="H1996" s="17"/>
      <c r="I1996" s="6"/>
      <c r="J1996" s="97">
        <f t="normal">IF(AE1996="-","-",(AE1996/AG1994)*$AI$1)</f>
        <v>231.883734170563</v>
      </c>
      <c r="K1996" s="97"/>
      <c r="L1996" s="71"/>
      <c r="M1996" s="97"/>
      <c r="N1996" s="97">
        <f t="normal">IF(AF1996="-","-",(AF1996/AG1994)*$AI$1)</f>
        <v>127.833443999725</v>
      </c>
      <c r="O1996" s="97"/>
      <c r="P1996" s="71"/>
      <c r="Q1996" s="97"/>
      <c r="R1996" s="71"/>
      <c r="S1996" s="103">
        <v>74.4959493208259</v>
      </c>
      <c r="T1996" s="104"/>
      <c r="U1996" s="103"/>
      <c r="V1996" s="103">
        <f t="shared" si="721"/>
        <v>62.0564186426819</v>
      </c>
      <c r="W1996" s="104"/>
      <c r="X1996" s="103"/>
      <c r="Y1996" s="103">
        <v>37.9435813573181</v>
      </c>
      <c r="Z1996" s="97" t="s">
        <v>34</v>
      </c>
      <c r="AA1996" s="23"/>
      <c r="AB1996" s="104" t="s">
        <v>34</v>
      </c>
      <c r="AC1996" s="24"/>
      <c r="AE1996" s="114">
        <v>214.70716126904</v>
      </c>
      <c r="AF1996" s="114">
        <v>118.364299999745</v>
      </c>
      <c r="AG1996" s="135"/>
    </row>
    <row r="1997" spans="1:33" ht="15" customHeight="1">
      <c r="A1997" s="70">
        <v>42604</v>
      </c>
      <c r="B1997" s="71">
        <v>617</v>
      </c>
      <c r="C1997" s="80" t="s">
        <v>275</v>
      </c>
      <c r="D1997" s="12" t="s">
        <v>41</v>
      </c>
      <c r="E1997" s="12" t="s">
        <v>80</v>
      </c>
      <c r="F1997" s="6" t="s">
        <v>80</v>
      </c>
      <c r="G1997" s="6" t="s">
        <v>280</v>
      </c>
      <c r="H1997" s="6" t="s">
        <v>44</v>
      </c>
      <c r="I1997" s="6" t="s">
        <v>34</v>
      </c>
      <c r="J1997" s="97">
        <f t="normal">IF(AE1997="-","-",(AE1997/AG1997)*$AI$1)</f>
        <v>377.514885735052</v>
      </c>
      <c r="K1997" s="97">
        <f t="normal">MAX(J1997:J1999)</f>
        <v>387.028962106896</v>
      </c>
      <c r="L1997" s="71">
        <f t="normal">IF(A1997=0,"",(K1997-K1998)/K1998)</f>
        <v>0.0252018575461462</v>
      </c>
      <c r="M1997" s="97">
        <f t="normal">IF(J1997="-","-",AVERAGE(J1997:J1999))</f>
        <v>381.108702234409</v>
      </c>
      <c r="N1997" s="97">
        <f t="normal">IF(AF1997="-","-",(AF1997/AG1997)*$AI$1)</f>
        <v>272.480564383847</v>
      </c>
      <c r="O1997" s="97">
        <f t="normal">MAX(N1997:N1999)</f>
        <v>280.429557337001</v>
      </c>
      <c r="P1997" s="71">
        <f t="normal">IF(A1997=0,"",(O1997-O1998)/O1998)</f>
        <v>0.0291726970366826</v>
      </c>
      <c r="Q1997" s="97">
        <f t="normal">IF(N1997="-","-",AVERAGE(N1997:N1999))</f>
        <v>277.074786988619</v>
      </c>
      <c r="R1997" s="71">
        <f t="normal">IF(Q1997="-","-",Q1997/M1997)</f>
        <v>0.727022986786058</v>
      </c>
      <c r="S1997" s="103">
        <v>4.22</v>
      </c>
      <c r="T1997" s="104">
        <f t="normal">AVERAGE(S1997:S1999)*10</f>
        <v>42.2</v>
      </c>
      <c r="U1997" s="103">
        <f t="normal">((LARGE(S1997:S1999,1))-(SMALL(S1997:S1999,1)))/(((LARGE(S1997:S1999,1))+(SMALL(S1997:S1999,1)))/2)*100</f>
        <v>0.47393364928911</v>
      </c>
      <c r="V1997" s="103">
        <f t="shared" si="721"/>
        <v>64.98</v>
      </c>
      <c r="W1997" s="104">
        <f t="normal">AVERAGE(V1997:V1999)*10</f>
        <v>649.933333333333</v>
      </c>
      <c r="X1997" s="103">
        <f t="normal">((LARGE(V1997:V1999,1))-(SMALL(V1997:V1999,1)))/(((LARGE(V1997:V1999,1))+(SMALL(V1997:V1999,1)))/2)*100</f>
        <v>0.153846153846145</v>
      </c>
      <c r="Y1997" s="103">
        <v>35.02</v>
      </c>
      <c r="Z1997" s="97" t="s">
        <v>34</v>
      </c>
      <c r="AA1997" s="23" t="str">
        <f t="normal">IF(Z1997="-","-",AVERAGE(Z1997:Z1999))</f>
        <v>-</v>
      </c>
      <c r="AB1997" s="104">
        <v>6.494</v>
      </c>
      <c r="AC1997" s="24">
        <f t="shared" ref="AC1997" si="724">IF(AB1997="-","-",AVERAGE(AB1997:AB1999))</f>
        <v>6.50533333333333</v>
      </c>
      <c r="AE1997" s="114">
        <v>349.550820125048</v>
      </c>
      <c r="AF1997" s="114">
        <v>252.296818873932</v>
      </c>
      <c r="AG1997" s="135">
        <v>1</v>
      </c>
    </row>
    <row r="1998" spans="1:33" ht="15" customHeight="1">
      <c r="A1998" s="70"/>
      <c r="B1998" s="71">
        <v>617</v>
      </c>
      <c r="C1998" s="82"/>
      <c r="D1998" s="14"/>
      <c r="E1998" s="14"/>
      <c r="F1998" s="18"/>
      <c r="G1998" s="6"/>
      <c r="H1998" s="6"/>
      <c r="I1998" s="6"/>
      <c r="J1998" s="97">
        <f t="normal">IF(AE1998="-","-",(AE1998/AG1997)*$AI$1)</f>
        <v>378.78225886128</v>
      </c>
      <c r="K1998" s="97">
        <f t="normal">MIN(J1997:J1999)</f>
        <v>377.514885735052</v>
      </c>
      <c r="L1998" s="71"/>
      <c r="M1998" s="97"/>
      <c r="N1998" s="97">
        <f t="normal">IF(AF1998="-","-",(AF1998/AG1997)*$AI$1)</f>
        <v>280.429557337001</v>
      </c>
      <c r="O1998" s="97">
        <f t="normal">MIN(N1997:N1999)</f>
        <v>272.480564383847</v>
      </c>
      <c r="P1998" s="71"/>
      <c r="Q1998" s="97"/>
      <c r="R1998" s="71"/>
      <c r="S1998" s="103">
        <v>4.21</v>
      </c>
      <c r="T1998" s="104"/>
      <c r="U1998" s="103"/>
      <c r="V1998" s="103">
        <f t="shared" si="721"/>
        <v>64.95</v>
      </c>
      <c r="W1998" s="104"/>
      <c r="X1998" s="103"/>
      <c r="Y1998" s="103">
        <v>35.05</v>
      </c>
      <c r="Z1998" s="97" t="s">
        <v>34</v>
      </c>
      <c r="AA1998" s="23"/>
      <c r="AB1998" s="104">
        <v>6.511</v>
      </c>
      <c r="AC1998" s="24"/>
      <c r="AE1998" s="114">
        <v>350.724313760444</v>
      </c>
      <c r="AF1998" s="114">
        <v>259.65699753426</v>
      </c>
      <c r="AG1998" s="135"/>
    </row>
    <row r="1999" spans="1:33" ht="15" customHeight="1">
      <c r="A1999" s="70"/>
      <c r="B1999" s="71">
        <v>617</v>
      </c>
      <c r="C1999" s="84"/>
      <c r="D1999" s="17"/>
      <c r="E1999" s="17"/>
      <c r="F1999" s="9"/>
      <c r="G1999" s="6"/>
      <c r="H1999" s="6"/>
      <c r="I1999" s="6"/>
      <c r="J1999" s="97">
        <f t="normal">IF(AE1999="-","-",(AE1999/AG1997)*$AI$1)</f>
        <v>387.028962106896</v>
      </c>
      <c r="K1999" s="97"/>
      <c r="L1999" s="71"/>
      <c r="M1999" s="97"/>
      <c r="N1999" s="97">
        <f t="normal">IF(AF1999="-","-",(AF1999/AG1997)*$AI$1)</f>
        <v>278.314239245008</v>
      </c>
      <c r="O1999" s="97"/>
      <c r="P1999" s="71"/>
      <c r="Q1999" s="97"/>
      <c r="R1999" s="71"/>
      <c r="S1999" s="103">
        <v>4.23</v>
      </c>
      <c r="T1999" s="104"/>
      <c r="U1999" s="103"/>
      <c r="V1999" s="103">
        <f t="shared" si="721"/>
        <v>65.05</v>
      </c>
      <c r="W1999" s="104"/>
      <c r="X1999" s="103"/>
      <c r="Y1999" s="103">
        <v>34.95</v>
      </c>
      <c r="Z1999" s="97" t="s">
        <v>34</v>
      </c>
      <c r="AA1999" s="23"/>
      <c r="AB1999" s="104">
        <v>6.511</v>
      </c>
      <c r="AC1999" s="24"/>
      <c r="AE1999" s="114">
        <v>358.360150098978</v>
      </c>
      <c r="AF1999" s="114">
        <v>257.698369671304</v>
      </c>
      <c r="AG1999" s="135"/>
    </row>
    <row r="2000" spans="1:33" s="44" customFormat="1" ht="15" customHeight="1">
      <c r="A2000" s="60">
        <v>42639</v>
      </c>
      <c r="B2000" s="61" t="s">
        <v>954</v>
      </c>
      <c r="C2000" s="62" t="s">
        <v>29</v>
      </c>
      <c r="D2000" s="63" t="s">
        <v>30</v>
      </c>
      <c r="E2000" s="63" t="s">
        <v>31</v>
      </c>
      <c r="F2000" s="63" t="s">
        <v>32</v>
      </c>
      <c r="G2000" s="63" t="s">
        <v>33</v>
      </c>
      <c r="H2000" s="63" t="s">
        <v>34</v>
      </c>
      <c r="I2000" s="63" t="s">
        <v>955</v>
      </c>
      <c r="J2000" s="94">
        <f t="normal">IF(AE2000="-","-",(AE2000/AG2000)*$AI$1)</f>
        <v>55.8036</v>
      </c>
      <c r="K2000" s="94">
        <f t="normal">MAX(J2000:J2002)</f>
        <v>64.7892</v>
      </c>
      <c r="L2000" s="61">
        <f t="normal">IF(A2000=0,"",(K2000-K2001)/K2001)</f>
        <v>0.161021869556803</v>
      </c>
      <c r="M2000" s="94">
        <f t="normal">IF(J2000="-","-",AVERAGE(J2000:J2002))</f>
        <v>60.7356</v>
      </c>
      <c r="N2000" s="94" t="str">
        <f t="normal">IF(AF2000="-","-",(AF2000/AG2000)*$AI$1)</f>
        <v>-</v>
      </c>
      <c r="O2000" s="94">
        <f t="normal">MAX(N2000:N2002)</f>
        <v>0</v>
      </c>
      <c r="P2000" s="61" t="e">
        <v>#DIV/0!</v>
      </c>
      <c r="Q2000" s="94" t="str">
        <f t="normal">IF(N2000="-","-",AVERAGE(N2000:N2002))</f>
        <v>-</v>
      </c>
      <c r="R2000" s="61" t="str">
        <f t="normal">IF(Q2000="-","-",Q2000/M2000)</f>
        <v>-</v>
      </c>
      <c r="S2000" s="101">
        <v>3.96</v>
      </c>
      <c r="T2000" s="102">
        <f t="normal">AVERAGE(S2000:S2002)*10</f>
        <v>39.5333333333333</v>
      </c>
      <c r="U2000" s="101">
        <f t="normal">((LARGE(S2000:S2002,1))-(SMALL(S2000:S2002,1)))/(((LARGE(S2000:S2002,1))+(SMALL(S2000:S2002,1)))/2)*100</f>
        <v>0.252844500632106</v>
      </c>
      <c r="V2000" s="101">
        <f t="shared" si="721"/>
        <v>63.51</v>
      </c>
      <c r="W2000" s="102">
        <f t="normal">AVERAGE(V2000:V2002)*10</f>
        <v>634.3</v>
      </c>
      <c r="X2000" s="101">
        <f t="normal">((LARGE(V2000:V2002,1))-(SMALL(V2000:V2002,1)))/(((LARGE(V2000:V2002,1))+(SMALL(V2000:V2002,1)))/2)*100</f>
        <v>0.236462520690468</v>
      </c>
      <c r="Y2000" s="101">
        <v>36.49</v>
      </c>
      <c r="Z2000" s="94" t="s">
        <v>34</v>
      </c>
      <c r="AA2000" s="111" t="str">
        <f t="normal">IF(Z2000="-","-",AVERAGE(Z2000:Z2002))</f>
        <v>-</v>
      </c>
      <c r="AB2000" s="102" t="s">
        <v>34</v>
      </c>
      <c r="AC2000" s="112" t="str">
        <f t="shared" ref="AC2000" si="725">IF(AB2000="-","-",AVERAGE(AB2000:AB2002))</f>
        <v>-</v>
      </c>
      <c r="AD2000" s="113"/>
      <c r="AE2000" s="94">
        <v>51.67</v>
      </c>
      <c r="AF2000" s="94" t="s">
        <v>34</v>
      </c>
      <c r="AG2000" s="134">
        <v>1</v>
      </c>
    </row>
    <row r="2001" spans="1:33" s="44" customFormat="1" customHeight="0">
      <c r="A2001" s="60"/>
      <c r="B2001" s="61" t="s">
        <v>954</v>
      </c>
      <c r="C2001" s="62"/>
      <c r="D2001" s="63"/>
      <c r="E2001" s="63"/>
      <c r="F2001" s="63"/>
      <c r="G2001" s="63"/>
      <c r="H2001" s="63"/>
      <c r="I2001" s="63"/>
      <c r="J2001" s="94">
        <f t="normal">IF(AE2001="-","-",(AE2001/AG2000)*$AI$1)</f>
        <v>64.7892</v>
      </c>
      <c r="K2001" s="94">
        <f t="normal">MIN(J2000:J2002)</f>
        <v>55.8036</v>
      </c>
      <c r="L2001" s="61"/>
      <c r="M2001" s="94"/>
      <c r="N2001" s="94" t="str">
        <f t="normal">IF(AF2001="-","-",(AF2001/AG2000)*$AI$1)</f>
        <v>-</v>
      </c>
      <c r="O2001" s="94">
        <f t="normal">MIN(N2000:N2002)</f>
        <v>0</v>
      </c>
      <c r="P2001" s="61"/>
      <c r="Q2001" s="94"/>
      <c r="R2001" s="61"/>
      <c r="S2001" s="101">
        <v>3.95</v>
      </c>
      <c r="T2001" s="102"/>
      <c r="U2001" s="101"/>
      <c r="V2001" s="101">
        <f t="shared" si="721"/>
        <v>63.42</v>
      </c>
      <c r="W2001" s="102"/>
      <c r="X2001" s="101"/>
      <c r="Y2001" s="101">
        <v>36.58</v>
      </c>
      <c r="Z2001" s="94" t="s">
        <v>34</v>
      </c>
      <c r="AA2001" s="111"/>
      <c r="AB2001" s="102" t="s">
        <v>34</v>
      </c>
      <c r="AC2001" s="112"/>
      <c r="AD2001" s="113"/>
      <c r="AE2001" s="94">
        <v>59.99</v>
      </c>
      <c r="AF2001" s="94" t="s">
        <v>34</v>
      </c>
      <c r="AG2001" s="134"/>
    </row>
    <row r="2002" spans="1:33" s="44" customFormat="1" customHeight="0">
      <c r="A2002" s="60"/>
      <c r="B2002" s="61" t="s">
        <v>954</v>
      </c>
      <c r="C2002" s="62"/>
      <c r="D2002" s="63"/>
      <c r="E2002" s="63"/>
      <c r="F2002" s="63"/>
      <c r="G2002" s="63"/>
      <c r="H2002" s="63"/>
      <c r="I2002" s="63"/>
      <c r="J2002" s="94">
        <f t="normal">IF(AE2002="-","-",(AE2002/AG2000)*$AI$1)</f>
        <v>61.614</v>
      </c>
      <c r="K2002" s="94"/>
      <c r="L2002" s="61"/>
      <c r="M2002" s="94"/>
      <c r="N2002" s="94" t="str">
        <f t="normal">IF(AF2002="-","-",(AF2002/AG2000)*$AI$1)</f>
        <v>-</v>
      </c>
      <c r="O2002" s="94"/>
      <c r="P2002" s="61"/>
      <c r="Q2002" s="94"/>
      <c r="R2002" s="61"/>
      <c r="S2002" s="101">
        <v>3.95</v>
      </c>
      <c r="T2002" s="102"/>
      <c r="U2002" s="101"/>
      <c r="V2002" s="101">
        <f t="shared" si="721"/>
        <v>63.36</v>
      </c>
      <c r="W2002" s="102"/>
      <c r="X2002" s="101"/>
      <c r="Y2002" s="101">
        <v>36.64</v>
      </c>
      <c r="Z2002" s="94" t="s">
        <v>34</v>
      </c>
      <c r="AA2002" s="111"/>
      <c r="AB2002" s="102" t="s">
        <v>34</v>
      </c>
      <c r="AC2002" s="112"/>
      <c r="AD2002" s="113"/>
      <c r="AE2002" s="94">
        <v>57.05</v>
      </c>
      <c r="AF2002" s="94" t="s">
        <v>34</v>
      </c>
      <c r="AG2002" s="134"/>
    </row>
    <row r="2003" spans="1:33" s="44" customFormat="1" ht="15" customHeight="1">
      <c r="A2003" s="60">
        <v>42639</v>
      </c>
      <c r="B2003" s="61" t="s">
        <v>956</v>
      </c>
      <c r="C2003" s="62" t="s">
        <v>29</v>
      </c>
      <c r="D2003" s="63" t="s">
        <v>30</v>
      </c>
      <c r="E2003" s="63" t="s">
        <v>31</v>
      </c>
      <c r="F2003" s="63" t="s">
        <v>37</v>
      </c>
      <c r="G2003" s="63" t="s">
        <v>140</v>
      </c>
      <c r="H2003" s="63" t="s">
        <v>34</v>
      </c>
      <c r="I2003" s="63" t="s">
        <v>34</v>
      </c>
      <c r="J2003" s="94">
        <f t="normal">IF(AE2003="-","-",(AE2003/AG2003)*$AI$1)</f>
        <v>688.070737634408</v>
      </c>
      <c r="K2003" s="94">
        <f t="normal">MAX(J2003:J2005)</f>
        <v>688.070737634408</v>
      </c>
      <c r="L2003" s="61">
        <f t="normal">IF(A2003=0,"",(K2003-K2004)/K2004)</f>
        <v>0.0416626921565371</v>
      </c>
      <c r="M2003" s="94">
        <f t="normal">IF(J2003="-","-",AVERAGE(J2003:J2005))</f>
        <v>672.134248949415</v>
      </c>
      <c r="N2003" s="94">
        <f t="normal">IF(AF2003="-","-",(AF2003/AG2003)*$AI$1)</f>
        <v>373.967326759364</v>
      </c>
      <c r="O2003" s="94">
        <f t="normal">MAX(N2003:N2005)</f>
        <v>373.967326759364</v>
      </c>
      <c r="P2003" s="61">
        <f t="normal">IF(A2003=0,"",(O2003-O2004)/O2004)</f>
        <v>0.0658708899730052</v>
      </c>
      <c r="Q2003" s="94">
        <f t="normal">IF(N2003="-","-",AVERAGE(N2003:N2005))</f>
        <v>363.764973088248</v>
      </c>
      <c r="R2003" s="61">
        <f t="normal">IF(Q2003="-","-",Q2003/M2003)</f>
        <v>0.541208804129286</v>
      </c>
      <c r="S2003" s="101">
        <v>99.91</v>
      </c>
      <c r="T2003" s="102">
        <f t="normal">AVERAGE(S2003:S2005)*10</f>
        <v>999.1</v>
      </c>
      <c r="U2003" s="101">
        <f t="normal">((LARGE(S2003:S2005,1))-(SMALL(S2003:S2005,1)))/(((LARGE(S2003:S2005,1))+(SMALL(S2003:S2005,1)))/2)*100</f>
        <v>0</v>
      </c>
      <c r="V2003" s="101">
        <v>99.9</v>
      </c>
      <c r="W2003" s="102">
        <f t="normal">AVERAGE(V2003:V2005)*10</f>
        <v>999</v>
      </c>
      <c r="X2003" s="101">
        <f t="normal">((LARGE(V2003:V2005,1))-(SMALL(V2003:V2005,1)))/(((LARGE(V2003:V2005,1))+(SMALL(V2003:V2005,1)))/2)*100</f>
        <v>0</v>
      </c>
      <c r="Y2003" s="101">
        <v>0.01</v>
      </c>
      <c r="Z2003" s="94" t="s">
        <v>34</v>
      </c>
      <c r="AA2003" s="111" t="str">
        <f t="normal">IF(Z2003="-","-",AVERAGE(Z2003:Z2005))</f>
        <v>-</v>
      </c>
      <c r="AB2003" s="102" t="s">
        <v>34</v>
      </c>
      <c r="AC2003" s="112" t="str">
        <f t="shared" ref="AC2003" si="726">IF(AB2003="-","-",AVERAGE(AB2003:AB2005))</f>
        <v>-</v>
      </c>
      <c r="AD2003" s="113"/>
      <c r="AE2003" s="94">
        <v>637.102534846674</v>
      </c>
      <c r="AF2003" s="94">
        <v>346.266043295707</v>
      </c>
      <c r="AG2003" s="134">
        <v>1</v>
      </c>
    </row>
    <row r="2004" spans="1:33" s="44" customFormat="1" customHeight="0">
      <c r="A2004" s="60"/>
      <c r="B2004" s="61" t="s">
        <v>956</v>
      </c>
      <c r="C2004" s="62"/>
      <c r="D2004" s="63"/>
      <c r="E2004" s="63"/>
      <c r="F2004" s="63"/>
      <c r="G2004" s="63"/>
      <c r="H2004" s="63"/>
      <c r="I2004" s="63"/>
      <c r="J2004" s="94">
        <f t="normal">IF(AE2004="-","-",(AE2004/AG2003)*$AI$1)</f>
        <v>667.78158073501</v>
      </c>
      <c r="K2004" s="94">
        <f t="normal">MIN(J2003:J2005)</f>
        <v>660.550428478826</v>
      </c>
      <c r="L2004" s="61"/>
      <c r="M2004" s="94"/>
      <c r="N2004" s="94">
        <f t="normal">IF(AF2004="-","-",(AF2004/AG2003)*$AI$1)</f>
        <v>366.471470739232</v>
      </c>
      <c r="O2004" s="94">
        <f t="normal">MIN(N2003:N2005)</f>
        <v>350.85612176615</v>
      </c>
      <c r="P2004" s="61"/>
      <c r="Q2004" s="94"/>
      <c r="R2004" s="61"/>
      <c r="S2004" s="101">
        <v>99.91</v>
      </c>
      <c r="T2004" s="102"/>
      <c r="U2004" s="101"/>
      <c r="V2004" s="101">
        <v>99.9</v>
      </c>
      <c r="W2004" s="102"/>
      <c r="X2004" s="101"/>
      <c r="Y2004" s="101">
        <v>0.01</v>
      </c>
      <c r="Z2004" s="94" t="s">
        <v>34</v>
      </c>
      <c r="AA2004" s="111"/>
      <c r="AB2004" s="102" t="s">
        <v>34</v>
      </c>
      <c r="AC2004" s="112"/>
      <c r="AD2004" s="113"/>
      <c r="AE2004" s="94">
        <v>618.316278458343</v>
      </c>
      <c r="AF2004" s="94">
        <v>339.325435869659</v>
      </c>
      <c r="AG2004" s="134"/>
    </row>
    <row r="2005" spans="1:33" s="44" customFormat="1" customHeight="0">
      <c r="A2005" s="60"/>
      <c r="B2005" s="61" t="s">
        <v>956</v>
      </c>
      <c r="C2005" s="62"/>
      <c r="D2005" s="63"/>
      <c r="E2005" s="63"/>
      <c r="F2005" s="63"/>
      <c r="G2005" s="63"/>
      <c r="H2005" s="63"/>
      <c r="I2005" s="63"/>
      <c r="J2005" s="94">
        <f t="normal">IF(AE2005="-","-",(AE2005/AG2003)*$AI$1)</f>
        <v>660.550428478826</v>
      </c>
      <c r="K2005" s="94"/>
      <c r="L2005" s="61"/>
      <c r="M2005" s="94"/>
      <c r="N2005" s="94">
        <f t="normal">IF(AF2005="-","-",(AF2005/AG2003)*$AI$1)</f>
        <v>350.85612176615</v>
      </c>
      <c r="O2005" s="94"/>
      <c r="P2005" s="61"/>
      <c r="Q2005" s="94"/>
      <c r="R2005" s="61"/>
      <c r="S2005" s="101">
        <v>99.91</v>
      </c>
      <c r="T2005" s="102"/>
      <c r="U2005" s="101"/>
      <c r="V2005" s="101">
        <v>99.9</v>
      </c>
      <c r="W2005" s="102"/>
      <c r="X2005" s="101"/>
      <c r="Y2005" s="101">
        <v>0.01</v>
      </c>
      <c r="Z2005" s="94" t="s">
        <v>34</v>
      </c>
      <c r="AA2005" s="111"/>
      <c r="AB2005" s="102" t="s">
        <v>34</v>
      </c>
      <c r="AC2005" s="112"/>
      <c r="AD2005" s="113"/>
      <c r="AE2005" s="94">
        <v>611.620767110024</v>
      </c>
      <c r="AF2005" s="94">
        <v>324.866779413102</v>
      </c>
      <c r="AG2005" s="134"/>
    </row>
    <row r="2006" spans="1:33" s="44" customFormat="1" ht="15" customHeight="1">
      <c r="A2006" s="60">
        <v>42639</v>
      </c>
      <c r="B2006" s="61" t="s">
        <v>957</v>
      </c>
      <c r="C2006" s="62" t="s">
        <v>29</v>
      </c>
      <c r="D2006" s="63" t="s">
        <v>30</v>
      </c>
      <c r="E2006" s="63" t="s">
        <v>31</v>
      </c>
      <c r="F2006" s="63" t="s">
        <v>37</v>
      </c>
      <c r="G2006" s="63" t="s">
        <v>140</v>
      </c>
      <c r="H2006" s="63" t="s">
        <v>34</v>
      </c>
      <c r="I2006" s="63" t="s">
        <v>34</v>
      </c>
      <c r="J2006" s="94">
        <f t="normal">IF(AE2006="-","-",(AE2006/AG2006)*$AI$1)</f>
        <v>659.802574582106</v>
      </c>
      <c r="K2006" s="94">
        <f t="normal">MAX(J2006:J2008)</f>
        <v>695.117264684004</v>
      </c>
      <c r="L2006" s="61">
        <f t="normal">IF(A2006=0,"",(K2006-K2007)/K2007)</f>
        <v>0.0568079333007277</v>
      </c>
      <c r="M2006" s="94">
        <f t="normal">IF(J2006="-","-",AVERAGE(J2006:J2008))</f>
        <v>670.890528853776</v>
      </c>
      <c r="N2006" s="94">
        <f t="normal">IF(AF2006="-","-",(AF2006/AG2006)*$AI$1)</f>
        <v>321.109552684276</v>
      </c>
      <c r="O2006" s="94">
        <f t="normal">MAX(N2006:N2008)</f>
        <v>356.701387572844</v>
      </c>
      <c r="P2006" s="61">
        <f t="normal">IF(A2006=0,"",(O2006-O2007)/O2007)</f>
        <v>0.110840162153516</v>
      </c>
      <c r="Q2006" s="94">
        <f t="normal">IF(N2006="-","-",AVERAGE(N2006:N2008))</f>
        <v>334.049692350384</v>
      </c>
      <c r="R2006" s="61">
        <f t="normal">IF(Q2006="-","-",Q2006/M2006)</f>
        <v>0.497919821466419</v>
      </c>
      <c r="S2006" s="101">
        <v>95.52</v>
      </c>
      <c r="T2006" s="102">
        <f t="normal">AVERAGE(S2006:S2008)*10</f>
        <v>955.2</v>
      </c>
      <c r="U2006" s="101">
        <f t="normal">((LARGE(S2006:S2008,1))-(SMALL(S2006:S2008,1)))/(((LARGE(S2006:S2008,1))+(SMALL(S2006:S2008,1)))/2)*100</f>
        <v>0</v>
      </c>
      <c r="V2006" s="101">
        <f t="normal">100-Y2006</f>
        <v>99.96</v>
      </c>
      <c r="W2006" s="102">
        <f t="normal">AVERAGE(V2006:V2008)*10</f>
        <v>999.6</v>
      </c>
      <c r="X2006" s="101">
        <f t="normal">((LARGE(V2006:V2008,1))-(SMALL(V2006:V2008,1)))/(((LARGE(V2006:V2008,1))+(SMALL(V2006:V2008,1)))/2)*100</f>
        <v>0</v>
      </c>
      <c r="Y2006" s="101">
        <v>0.04</v>
      </c>
      <c r="Z2006" s="94" t="s">
        <v>34</v>
      </c>
      <c r="AA2006" s="111" t="str">
        <f t="normal">IF(Z2006="-","-",AVERAGE(Z2006:Z2008))</f>
        <v>-</v>
      </c>
      <c r="AB2006" s="102" t="s">
        <v>34</v>
      </c>
      <c r="AC2006" s="112" t="str">
        <f t="shared" ref="AC2006" si="727">IF(AB2006="-","-",AVERAGE(AB2006:AB2008))</f>
        <v>-</v>
      </c>
      <c r="AD2006" s="113"/>
      <c r="AE2006" s="94">
        <v>610.928309798246</v>
      </c>
      <c r="AF2006" s="94">
        <v>297.323659892848</v>
      </c>
      <c r="AG2006" s="134">
        <v>1</v>
      </c>
    </row>
    <row r="2007" spans="1:33" s="44" customFormat="1" customHeight="0">
      <c r="A2007" s="60"/>
      <c r="B2007" s="61" t="s">
        <v>957</v>
      </c>
      <c r="C2007" s="62"/>
      <c r="D2007" s="63"/>
      <c r="E2007" s="63"/>
      <c r="F2007" s="63"/>
      <c r="G2007" s="63"/>
      <c r="H2007" s="63"/>
      <c r="I2007" s="63"/>
      <c r="J2007" s="94">
        <f t="normal">IF(AE2007="-","-",(AE2007/AG2006)*$AI$1)</f>
        <v>695.117264684004</v>
      </c>
      <c r="K2007" s="94">
        <f t="normal">MIN(J2006:J2008)</f>
        <v>657.75174729522</v>
      </c>
      <c r="L2007" s="61"/>
      <c r="M2007" s="94"/>
      <c r="N2007" s="94">
        <f t="normal">IF(AF2007="-","-",(AF2007/AG2006)*$AI$1)</f>
        <v>356.701387572844</v>
      </c>
      <c r="O2007" s="94">
        <f t="normal">MIN(N2006:N2008)</f>
        <v>321.109552684276</v>
      </c>
      <c r="P2007" s="61"/>
      <c r="Q2007" s="94"/>
      <c r="R2007" s="61"/>
      <c r="S2007" s="101" t="s">
        <v>34</v>
      </c>
      <c r="T2007" s="102"/>
      <c r="U2007" s="101"/>
      <c r="V2007" s="101" t="s">
        <v>34</v>
      </c>
      <c r="W2007" s="102"/>
      <c r="X2007" s="101"/>
      <c r="Y2007" s="101" t="s">
        <v>34</v>
      </c>
      <c r="Z2007" s="94" t="s">
        <v>34</v>
      </c>
      <c r="AA2007" s="111"/>
      <c r="AB2007" s="102" t="s">
        <v>34</v>
      </c>
      <c r="AC2007" s="112"/>
      <c r="AD2007" s="113"/>
      <c r="AE2007" s="94">
        <v>643.627096929633</v>
      </c>
      <c r="AF2007" s="94">
        <v>330.279062567448</v>
      </c>
      <c r="AG2007" s="134"/>
    </row>
    <row r="2008" spans="1:33" s="44" customFormat="1" customHeight="0">
      <c r="A2008" s="60"/>
      <c r="B2008" s="61" t="s">
        <v>957</v>
      </c>
      <c r="C2008" s="62"/>
      <c r="D2008" s="63"/>
      <c r="E2008" s="63"/>
      <c r="F2008" s="63"/>
      <c r="G2008" s="63"/>
      <c r="H2008" s="63"/>
      <c r="I2008" s="63"/>
      <c r="J2008" s="94">
        <f t="normal">IF(AE2008="-","-",(AE2008/AG2006)*$AI$1)</f>
        <v>657.75174729522</v>
      </c>
      <c r="K2008" s="94"/>
      <c r="L2008" s="61"/>
      <c r="M2008" s="94"/>
      <c r="N2008" s="94">
        <f t="normal">IF(AF2008="-","-",(AF2008/AG2006)*$AI$1)</f>
        <v>324.338136794032</v>
      </c>
      <c r="O2008" s="94"/>
      <c r="P2008" s="61"/>
      <c r="Q2008" s="94"/>
      <c r="R2008" s="61"/>
      <c r="S2008" s="101" t="s">
        <v>34</v>
      </c>
      <c r="T2008" s="102"/>
      <c r="U2008" s="101"/>
      <c r="V2008" s="101" t="s">
        <v>34</v>
      </c>
      <c r="W2008" s="102"/>
      <c r="X2008" s="101"/>
      <c r="Y2008" s="101" t="s">
        <v>34</v>
      </c>
      <c r="Z2008" s="94" t="s">
        <v>34</v>
      </c>
      <c r="AA2008" s="111"/>
      <c r="AB2008" s="102" t="s">
        <v>34</v>
      </c>
      <c r="AC2008" s="112"/>
      <c r="AD2008" s="113"/>
      <c r="AE2008" s="94">
        <v>609.029395643722</v>
      </c>
      <c r="AF2008" s="94">
        <v>300.313089624104</v>
      </c>
      <c r="AG2008" s="134"/>
    </row>
    <row r="2009" spans="1:33" ht="15" customHeight="1">
      <c r="A2009" s="70">
        <v>42639</v>
      </c>
      <c r="B2009" s="71" t="s">
        <v>958</v>
      </c>
      <c r="C2009" s="80" t="s">
        <v>732</v>
      </c>
      <c r="D2009" s="12" t="s">
        <v>473</v>
      </c>
      <c r="E2009" s="12" t="s">
        <v>733</v>
      </c>
      <c r="F2009" s="6" t="s">
        <v>734</v>
      </c>
      <c r="G2009" s="6" t="s">
        <v>735</v>
      </c>
      <c r="H2009" s="12" t="s">
        <v>34</v>
      </c>
      <c r="I2009" s="6" t="s">
        <v>959</v>
      </c>
      <c r="J2009" s="97">
        <f t="normal">IF(AE2009="-","-",(AE2009/AG2009)*$AI$1)</f>
        <v>525.365465998309</v>
      </c>
      <c r="K2009" s="97">
        <f t="normal">MAX(J2009:J2011)</f>
        <v>547.789600558957</v>
      </c>
      <c r="L2009" s="71">
        <f t="normal">IF(A2009=0,"",(K2009-K2010)/K2010)</f>
        <v>0.0426829245771544</v>
      </c>
      <c r="M2009" s="97">
        <f t="normal">IF(J2009="-","-",AVERAGE(J2009:J2011))</f>
        <v>536.353233109531</v>
      </c>
      <c r="N2009" s="97">
        <f t="normal">IF(AF2009="-","-",(AF2009/AG2009)*$AI$1)</f>
        <v>395.014208855591</v>
      </c>
      <c r="O2009" s="97">
        <f t="normal">MAX(N2009:N2011)</f>
        <v>415.516622308718</v>
      </c>
      <c r="P2009" s="71">
        <f t="normal">IF(A2009=0,"",(O2009-O2010)/O2010)</f>
        <v>0.0519029771423299</v>
      </c>
      <c r="Q2009" s="97">
        <f t="normal">IF(N2009="-","-",AVERAGE(N2009:N2011))</f>
        <v>404.272995761004</v>
      </c>
      <c r="R2009" s="71">
        <f t="normal">IF(Q2009="-","-",Q2009/M2009)</f>
        <v>0.753743933670752</v>
      </c>
      <c r="S2009" s="103">
        <v>88.95</v>
      </c>
      <c r="T2009" s="104">
        <f t="normal">AVERAGE(S2009:S2011)*10</f>
        <v>889.5</v>
      </c>
      <c r="U2009" s="103">
        <f t="normal">((LARGE(S2009:S2011,1))-(SMALL(S2009:S2011,1)))/(((LARGE(S2009:S2011,1))+(SMALL(S2009:S2011,1)))/2)*100</f>
        <v>0</v>
      </c>
      <c r="V2009" s="103">
        <f t="normal">100-Y2009</f>
        <v>99.03</v>
      </c>
      <c r="W2009" s="104">
        <f t="normal">AVERAGE(V2009:V2011)*10</f>
        <v>990.3</v>
      </c>
      <c r="X2009" s="103">
        <f t="normal">((LARGE(V2009:V2011,1))-(SMALL(V2009:V2011,1)))/(((LARGE(V2009:V2011,1))+(SMALL(V2009:V2011,1)))/2)*100</f>
        <v>0</v>
      </c>
      <c r="Y2009" s="103">
        <v>0.97</v>
      </c>
      <c r="Z2009" s="97" t="s">
        <v>34</v>
      </c>
      <c r="AA2009" s="23" t="str">
        <f t="normal">IF(Z2009="-","-",AVERAGE(Z2009:Z2011))</f>
        <v>-</v>
      </c>
      <c r="AB2009" s="104" t="s">
        <v>34</v>
      </c>
      <c r="AC2009" s="24" t="str">
        <f t="shared" ref="AC2009" si="728">IF(AB2009="-","-",AVERAGE(AB2009:AB2011))</f>
        <v>-</v>
      </c>
      <c r="AE2009" s="114">
        <v>486.44950555399</v>
      </c>
      <c r="AF2009" s="114">
        <v>365.75389708851</v>
      </c>
      <c r="AG2009" s="135">
        <v>1</v>
      </c>
    </row>
    <row r="2010" spans="1:33">
      <c r="A2010" s="70"/>
      <c r="B2010" s="71" t="s">
        <v>958</v>
      </c>
      <c r="C2010" s="82"/>
      <c r="D2010" s="14"/>
      <c r="E2010" s="14"/>
      <c r="F2010" s="6"/>
      <c r="G2010" s="6"/>
      <c r="H2010" s="14"/>
      <c r="I2010" s="6"/>
      <c r="J2010" s="97">
        <f t="normal">IF(AE2010="-","-",(AE2010/AG2009)*$AI$1)</f>
        <v>535.904632771327</v>
      </c>
      <c r="K2010" s="97">
        <f t="normal">MIN(J2009:J2011)</f>
        <v>525.365465998309</v>
      </c>
      <c r="L2010" s="71"/>
      <c r="M2010" s="97"/>
      <c r="N2010" s="97">
        <f t="normal">IF(AF2010="-","-",(AF2010/AG2009)*$AI$1)</f>
        <v>415.516622308718</v>
      </c>
      <c r="O2010" s="97">
        <f t="normal">MIN(N2009:N2011)</f>
        <v>395.014208855591</v>
      </c>
      <c r="P2010" s="71"/>
      <c r="Q2010" s="97"/>
      <c r="R2010" s="71"/>
      <c r="S2010" s="103" t="s">
        <v>34</v>
      </c>
      <c r="T2010" s="104"/>
      <c r="U2010" s="103"/>
      <c r="V2010" s="103" t="s">
        <v>34</v>
      </c>
      <c r="W2010" s="104"/>
      <c r="X2010" s="103"/>
      <c r="Y2010" s="103" t="s">
        <v>34</v>
      </c>
      <c r="Z2010" s="97" t="s">
        <v>34</v>
      </c>
      <c r="AA2010" s="23"/>
      <c r="AB2010" s="104" t="s">
        <v>34</v>
      </c>
      <c r="AC2010" s="24"/>
      <c r="AE2010" s="114">
        <v>496.207993306784</v>
      </c>
      <c r="AF2010" s="114">
        <v>384.737613248813</v>
      </c>
      <c r="AG2010" s="135"/>
    </row>
    <row r="2011" spans="1:33">
      <c r="A2011" s="70"/>
      <c r="B2011" s="71" t="s">
        <v>958</v>
      </c>
      <c r="C2011" s="84"/>
      <c r="D2011" s="17"/>
      <c r="E2011" s="17"/>
      <c r="F2011" s="6"/>
      <c r="G2011" s="6"/>
      <c r="H2011" s="17"/>
      <c r="I2011" s="6"/>
      <c r="J2011" s="97">
        <f t="normal">IF(AE2011="-","-",(AE2011/AG2009)*$AI$1)</f>
        <v>547.789600558957</v>
      </c>
      <c r="K2011" s="97"/>
      <c r="L2011" s="71"/>
      <c r="M2011" s="97"/>
      <c r="N2011" s="97">
        <f t="normal">IF(AF2011="-","-",(AF2011/AG2009)*$AI$1)</f>
        <v>402.288156118702</v>
      </c>
      <c r="O2011" s="97"/>
      <c r="P2011" s="71"/>
      <c r="Q2011" s="97"/>
      <c r="R2011" s="71"/>
      <c r="S2011" s="103" t="s">
        <v>34</v>
      </c>
      <c r="T2011" s="104"/>
      <c r="U2011" s="103"/>
      <c r="V2011" s="103" t="s">
        <v>34</v>
      </c>
      <c r="W2011" s="104"/>
      <c r="X2011" s="103"/>
      <c r="Y2011" s="103" t="s">
        <v>34</v>
      </c>
      <c r="Z2011" s="97" t="s">
        <v>34</v>
      </c>
      <c r="AA2011" s="23"/>
      <c r="AB2011" s="104" t="s">
        <v>34</v>
      </c>
      <c r="AC2011" s="24"/>
      <c r="AE2011" s="114">
        <v>507.212593110145</v>
      </c>
      <c r="AF2011" s="114">
        <v>372.489033443243</v>
      </c>
      <c r="AG2011" s="135"/>
    </row>
    <row r="2012" spans="1:33" ht="15" customHeight="1">
      <c r="A2012" s="70">
        <v>42639</v>
      </c>
      <c r="B2012" s="71" t="s">
        <v>960</v>
      </c>
      <c r="C2012" s="80" t="s">
        <v>732</v>
      </c>
      <c r="D2012" s="12" t="s">
        <v>41</v>
      </c>
      <c r="E2012" s="12" t="s">
        <v>74</v>
      </c>
      <c r="F2012" s="6" t="s">
        <v>234</v>
      </c>
      <c r="G2012" s="6" t="s">
        <v>305</v>
      </c>
      <c r="H2012" s="12" t="s">
        <v>34</v>
      </c>
      <c r="I2012" s="6" t="s">
        <v>959</v>
      </c>
      <c r="J2012" s="97">
        <f t="normal">IF(AE2012="-","-",(AE2012/AG2012)*$AI$1)</f>
        <v>224.281887931633</v>
      </c>
      <c r="K2012" s="97">
        <f t="normal">MAX(J2012:J2014)</f>
        <v>237.957382297872</v>
      </c>
      <c r="L2012" s="71">
        <f t="normal">IF(A2012=0,"",(K2012-K2013)/K2013)</f>
        <v>0.0609745819974892</v>
      </c>
      <c r="M2012" s="97">
        <f t="normal">IF(J2012="-","-",AVERAGE(J2012:J2014))</f>
        <v>232.957705604149</v>
      </c>
      <c r="N2012" s="97">
        <f t="normal">IF(AF2012="-","-",(AF2012/AG2012)*$AI$1)</f>
        <v>119.142152539727</v>
      </c>
      <c r="O2012" s="97">
        <f t="normal">MAX(N2012:N2014)</f>
        <v>127.039504455084</v>
      </c>
      <c r="P2012" s="71">
        <f t="normal">IF(A2012=0,"",(O2012-O2013)/O2013)</f>
        <v>0.0662851203122488</v>
      </c>
      <c r="Q2012" s="97">
        <f t="normal">IF(N2012="-","-",AVERAGE(N2012:N2014))</f>
        <v>123.403776920479</v>
      </c>
      <c r="R2012" s="71">
        <f t="normal">IF(Q2012="-","-",Q2012/M2012)</f>
        <v>0.529726100282649</v>
      </c>
      <c r="S2012" s="103">
        <v>91.06</v>
      </c>
      <c r="T2012" s="104">
        <f t="normal">AVERAGE(S2012:S2014)*10</f>
        <v>910.6</v>
      </c>
      <c r="U2012" s="103">
        <f t="normal">((LARGE(S2012:S2014,1))-(SMALL(S2012:S2014,1)))/(((LARGE(S2012:S2014,1))+(SMALL(S2012:S2014,1)))/2)*100</f>
        <v>0</v>
      </c>
      <c r="V2012" s="103">
        <f t="normal">100-Y2012</f>
        <v>79.93</v>
      </c>
      <c r="W2012" s="104">
        <f t="normal">AVERAGE(V2012:V2014)*10</f>
        <v>799.3</v>
      </c>
      <c r="X2012" s="103">
        <f t="normal">((LARGE(V2012:V2014,1))-(SMALL(V2012:V2014,1)))/(((LARGE(V2012:V2014,1))+(SMALL(V2012:V2014,1)))/2)*100</f>
        <v>0</v>
      </c>
      <c r="Y2012" s="103">
        <v>20.07</v>
      </c>
      <c r="Z2012" s="97" t="s">
        <v>34</v>
      </c>
      <c r="AA2012" s="23" t="str">
        <f t="normal">IF(Z2012="-","-",AVERAGE(Z2012:Z2014))</f>
        <v>-</v>
      </c>
      <c r="AB2012" s="104" t="s">
        <v>34</v>
      </c>
      <c r="AC2012" s="24" t="str">
        <f t="shared" ref="AC2012" si="729">IF(AB2012="-","-",AVERAGE(AB2012:AB2014))</f>
        <v>-</v>
      </c>
      <c r="AE2012" s="114">
        <v>207.668414751512</v>
      </c>
      <c r="AF2012" s="114">
        <v>110.316807907155</v>
      </c>
      <c r="AG2012" s="135">
        <v>1</v>
      </c>
    </row>
    <row r="2013" spans="1:33">
      <c r="A2013" s="70"/>
      <c r="B2013" s="71" t="s">
        <v>960</v>
      </c>
      <c r="C2013" s="82"/>
      <c r="D2013" s="14"/>
      <c r="E2013" s="14"/>
      <c r="F2013" s="9"/>
      <c r="G2013" s="6"/>
      <c r="H2013" s="14"/>
      <c r="I2013" s="6"/>
      <c r="J2013" s="97">
        <f t="normal">IF(AE2013="-","-",(AE2013/AG2012)*$AI$1)</f>
        <v>236.633846582941</v>
      </c>
      <c r="K2013" s="97">
        <f t="normal">MIN(J2012:J2014)</f>
        <v>224.281887931633</v>
      </c>
      <c r="L2013" s="71"/>
      <c r="M2013" s="97"/>
      <c r="N2013" s="97">
        <f t="normal">IF(AF2013="-","-",(AF2013/AG2012)*$AI$1)</f>
        <v>127.039504455084</v>
      </c>
      <c r="O2013" s="97">
        <f t="normal">MIN(N2012:N2014)</f>
        <v>119.142152539727</v>
      </c>
      <c r="P2013" s="71"/>
      <c r="Q2013" s="97"/>
      <c r="R2013" s="71"/>
      <c r="S2013" s="103" t="s">
        <v>34</v>
      </c>
      <c r="T2013" s="104"/>
      <c r="U2013" s="103"/>
      <c r="V2013" s="103" t="s">
        <v>34</v>
      </c>
      <c r="W2013" s="104"/>
      <c r="X2013" s="103"/>
      <c r="Y2013" s="103" t="s">
        <v>34</v>
      </c>
      <c r="Z2013" s="97" t="s">
        <v>34</v>
      </c>
      <c r="AA2013" s="23"/>
      <c r="AB2013" s="104" t="s">
        <v>34</v>
      </c>
      <c r="AC2013" s="24"/>
      <c r="AE2013" s="114">
        <v>219.105413502723</v>
      </c>
      <c r="AF2013" s="114">
        <v>117.629170791744</v>
      </c>
      <c r="AG2013" s="135"/>
    </row>
    <row r="2014" spans="1:33">
      <c r="A2014" s="70"/>
      <c r="B2014" s="71" t="s">
        <v>960</v>
      </c>
      <c r="C2014" s="84"/>
      <c r="D2014" s="17"/>
      <c r="E2014" s="17"/>
      <c r="F2014" s="9"/>
      <c r="G2014" s="6"/>
      <c r="H2014" s="17"/>
      <c r="I2014" s="6"/>
      <c r="J2014" s="97">
        <v>237.957382297872</v>
      </c>
      <c r="K2014" s="97"/>
      <c r="L2014" s="71"/>
      <c r="M2014" s="97"/>
      <c r="N2014" s="97">
        <f t="normal">IF(AF2014="-","-",(AF2014/AG2012)*$AI$1)</f>
        <v>124.029673766626</v>
      </c>
      <c r="O2014" s="97"/>
      <c r="P2014" s="71"/>
      <c r="Q2014" s="97"/>
      <c r="R2014" s="71"/>
      <c r="S2014" s="103" t="s">
        <v>34</v>
      </c>
      <c r="T2014" s="104"/>
      <c r="U2014" s="103"/>
      <c r="V2014" s="103" t="s">
        <v>34</v>
      </c>
      <c r="W2014" s="104"/>
      <c r="X2014" s="103"/>
      <c r="Y2014" s="103" t="s">
        <v>34</v>
      </c>
      <c r="Z2014" s="97" t="s">
        <v>34</v>
      </c>
      <c r="AA2014" s="23"/>
      <c r="AB2014" s="104" t="s">
        <v>34</v>
      </c>
      <c r="AC2014" s="24"/>
      <c r="AE2014" s="114">
        <v>220.330909535066</v>
      </c>
      <c r="AF2014" s="114">
        <v>114.842290524654</v>
      </c>
      <c r="AG2014" s="135"/>
    </row>
    <row r="2015" spans="1:33" ht="15" customHeight="1">
      <c r="A2015" s="70">
        <v>42639</v>
      </c>
      <c r="B2015" s="71" t="s">
        <v>961</v>
      </c>
      <c r="C2015" s="80" t="s">
        <v>732</v>
      </c>
      <c r="D2015" s="12" t="s">
        <v>41</v>
      </c>
      <c r="E2015" s="12" t="s">
        <v>42</v>
      </c>
      <c r="F2015" s="6" t="s">
        <v>962</v>
      </c>
      <c r="G2015" s="6" t="s">
        <v>963</v>
      </c>
      <c r="H2015" s="12" t="s">
        <v>34</v>
      </c>
      <c r="I2015" s="6" t="s">
        <v>959</v>
      </c>
      <c r="J2015" s="97">
        <f t="normal">IF(AE2015="-","-",(AE2015/AG2015)*$AI$1)</f>
        <v>614.59961623602</v>
      </c>
      <c r="K2015" s="97">
        <f t="normal">MAX(J2015:J2017)</f>
        <v>621.586350815422</v>
      </c>
      <c r="L2015" s="71">
        <f t="normal">IF(A2015=0,"",(K2015-K2016)/K2016)</f>
        <v>0.0174728498784892</v>
      </c>
      <c r="M2015" s="97">
        <f t="normal">IF(J2015="-","-",AVERAGE(J2015:J2017))</f>
        <v>615.699314864762</v>
      </c>
      <c r="N2015" s="97">
        <f t="normal">IF(AF2015="-","-",(AF2015/AG2015)*$AI$1)</f>
        <v>425.561679160779</v>
      </c>
      <c r="O2015" s="97">
        <f t="normal">MAX(N2015:N2017)</f>
        <v>430.686960840448</v>
      </c>
      <c r="P2015" s="71">
        <f t="normal">IF(A2015=0,"",(O2015-O2016)/O2016)</f>
        <v>0.0120435695473722</v>
      </c>
      <c r="Q2015" s="97">
        <f t="normal">IF(N2015="-","-",AVERAGE(N2015:N2017))</f>
        <v>428.438425429192</v>
      </c>
      <c r="R2015" s="71">
        <f t="normal">IF(Q2015="-","-",Q2015/M2015)</f>
        <v>0.695856589548582</v>
      </c>
      <c r="S2015" s="103">
        <v>91.37</v>
      </c>
      <c r="T2015" s="104">
        <f t="normal">AVERAGE(S2015:S2017)*10</f>
        <v>913.7</v>
      </c>
      <c r="U2015" s="103">
        <f t="normal">((LARGE(S2015:S2017,1))-(SMALL(S2015:S2017,1)))/(((LARGE(S2015:S2017,1))+(SMALL(S2015:S2017,1)))/2)*100</f>
        <v>0</v>
      </c>
      <c r="V2015" s="103">
        <f t="normal">100-Y2015</f>
        <v>95.22</v>
      </c>
      <c r="W2015" s="104">
        <f t="normal">AVERAGE(V2015:V2017)*10</f>
        <v>952.2</v>
      </c>
      <c r="X2015" s="103">
        <f t="normal">((LARGE(V2015:V2017,1))-(SMALL(V2015:V2017,1)))/(((LARGE(V2015:V2017,1))+(SMALL(V2015:V2017,1)))/2)*100</f>
        <v>0</v>
      </c>
      <c r="Y2015" s="103">
        <v>4.78</v>
      </c>
      <c r="Z2015" s="97" t="s">
        <v>34</v>
      </c>
      <c r="AA2015" s="23" t="str">
        <f t="normal">IF(Z2015="-","-",AVERAGE(Z2015:Z2017))</f>
        <v>-</v>
      </c>
      <c r="AB2015" s="104" t="s">
        <v>34</v>
      </c>
      <c r="AC2015" s="24" t="str">
        <f t="shared" ref="AC2015" si="730">IF(AB2015="-","-",AVERAGE(AB2015:AB2017))</f>
        <v>-</v>
      </c>
      <c r="AE2015" s="114">
        <v>569.073718737056</v>
      </c>
      <c r="AF2015" s="114">
        <v>394.038591815536</v>
      </c>
      <c r="AG2015" s="135">
        <v>1</v>
      </c>
    </row>
    <row r="2016" spans="1:33">
      <c r="A2016" s="70"/>
      <c r="B2016" s="71" t="s">
        <v>961</v>
      </c>
      <c r="C2016" s="82"/>
      <c r="D2016" s="14"/>
      <c r="E2016" s="14"/>
      <c r="F2016" s="6"/>
      <c r="G2016" s="6"/>
      <c r="H2016" s="14"/>
      <c r="I2016" s="6"/>
      <c r="J2016" s="97">
        <f t="normal">IF(AE2016="-","-",(AE2016/AG2015)*$AI$1)</f>
        <v>610.911977542845</v>
      </c>
      <c r="K2016" s="97">
        <f t="normal">MIN(J2015:J2017)</f>
        <v>610.911977542845</v>
      </c>
      <c r="L2016" s="71"/>
      <c r="M2016" s="97"/>
      <c r="N2016" s="97">
        <f t="normal">IF(AF2016="-","-",(AF2016/AG2015)*$AI$1)</f>
        <v>429.06663628635</v>
      </c>
      <c r="O2016" s="97">
        <f t="normal">MIN(N2015:N2017)</f>
        <v>425.561679160779</v>
      </c>
      <c r="P2016" s="71"/>
      <c r="Q2016" s="97"/>
      <c r="R2016" s="71"/>
      <c r="S2016" s="103" t="s">
        <v>34</v>
      </c>
      <c r="T2016" s="104"/>
      <c r="U2016" s="103"/>
      <c r="V2016" s="103" t="s">
        <v>34</v>
      </c>
      <c r="W2016" s="104"/>
      <c r="X2016" s="103"/>
      <c r="Y2016" s="103" t="s">
        <v>34</v>
      </c>
      <c r="Z2016" s="97" t="s">
        <v>34</v>
      </c>
      <c r="AA2016" s="23"/>
      <c r="AB2016" s="104" t="s">
        <v>34</v>
      </c>
      <c r="AC2016" s="24"/>
      <c r="AE2016" s="114">
        <v>565.659238465597</v>
      </c>
      <c r="AF2016" s="114">
        <v>397.283922487361</v>
      </c>
      <c r="AG2016" s="135"/>
    </row>
    <row r="2017" spans="1:33">
      <c r="A2017" s="70"/>
      <c r="B2017" s="71" t="s">
        <v>961</v>
      </c>
      <c r="C2017" s="84"/>
      <c r="D2017" s="17"/>
      <c r="E2017" s="17"/>
      <c r="F2017" s="6"/>
      <c r="G2017" s="6"/>
      <c r="H2017" s="17"/>
      <c r="I2017" s="6"/>
      <c r="J2017" s="97">
        <f t="normal">IF(AE2017="-","-",(AE2017/AG2015)*$AI$1)</f>
        <v>621.586350815422</v>
      </c>
      <c r="K2017" s="97"/>
      <c r="L2017" s="71"/>
      <c r="M2017" s="97"/>
      <c r="N2017" s="97">
        <f t="normal">IF(AF2017="-","-",(AF2017/AG2015)*$AI$1)</f>
        <v>430.686960840448</v>
      </c>
      <c r="O2017" s="97"/>
      <c r="P2017" s="71"/>
      <c r="Q2017" s="97"/>
      <c r="R2017" s="71"/>
      <c r="S2017" s="103" t="s">
        <v>34</v>
      </c>
      <c r="T2017" s="104"/>
      <c r="U2017" s="103"/>
      <c r="V2017" s="103" t="s">
        <v>34</v>
      </c>
      <c r="W2017" s="104"/>
      <c r="X2017" s="103"/>
      <c r="Y2017" s="103" t="s">
        <v>34</v>
      </c>
      <c r="Z2017" s="97" t="s">
        <v>34</v>
      </c>
      <c r="AA2017" s="23"/>
      <c r="AB2017" s="104" t="s">
        <v>34</v>
      </c>
      <c r="AC2017" s="24"/>
      <c r="AE2017" s="114">
        <v>575.542917421687</v>
      </c>
      <c r="AF2017" s="114">
        <v>398.784223000415</v>
      </c>
      <c r="AG2017" s="135"/>
    </row>
    <row r="2018" spans="1:33" s="44" customFormat="1" ht="15" customHeight="1">
      <c r="A2018" s="60">
        <v>42457</v>
      </c>
      <c r="B2018" s="61" t="s">
        <v>964</v>
      </c>
      <c r="C2018" s="62" t="s">
        <v>29</v>
      </c>
      <c r="D2018" s="63" t="s">
        <v>30</v>
      </c>
      <c r="E2018" s="63" t="s">
        <v>31</v>
      </c>
      <c r="F2018" s="63" t="s">
        <v>32</v>
      </c>
      <c r="G2018" s="63" t="s">
        <v>33</v>
      </c>
      <c r="H2018" s="63" t="s">
        <v>34</v>
      </c>
      <c r="I2018" s="63" t="s">
        <v>965</v>
      </c>
      <c r="J2018" s="94">
        <f t="normal">IF(AE2018="-","-",(AE2018/AG2018)*$AI$1)</f>
        <v>50.8788</v>
      </c>
      <c r="K2018" s="94">
        <f t="normal">MAX(J2018:J2020)</f>
        <v>65.772</v>
      </c>
      <c r="L2018" s="61">
        <f t="normal">IF(A2018=0,"",(K2018-K2019)/K2019)</f>
        <v>0.292719167904903</v>
      </c>
      <c r="M2018" s="94">
        <f t="normal">IF(J2018="-","-",AVERAGE(J2018:J2020))</f>
        <v>60.4116</v>
      </c>
      <c r="N2018" s="94" t="str">
        <f t="normal">IF(AF2018="-","-",(AF2018/AG2018)*$AI$1)</f>
        <v>-</v>
      </c>
      <c r="O2018" s="94">
        <f t="normal">MAX(N2018:N2020)</f>
        <v>0</v>
      </c>
      <c r="P2018" s="61" t="e">
        <v>#DIV/0!</v>
      </c>
      <c r="Q2018" s="94" t="str">
        <f t="normal">IF(N2018="-","-",AVERAGE(N2018:N2020))</f>
        <v>-</v>
      </c>
      <c r="R2018" s="61" t="str">
        <f t="normal">IF(Q2018="-","-",Q2018/M2018)</f>
        <v>-</v>
      </c>
      <c r="S2018" s="101">
        <v>3.89</v>
      </c>
      <c r="T2018" s="102">
        <f t="normal">AVERAGE(S2018:S2020)*10</f>
        <v>38.7666666666667</v>
      </c>
      <c r="U2018" s="101">
        <f t="normal">((LARGE(S2018:S2020,1))-(SMALL(S2018:S2020,1)))/(((LARGE(S2018:S2020,1))+(SMALL(S2018:S2020,1)))/2)*100</f>
        <v>0.774193548387103</v>
      </c>
      <c r="V2018" s="101">
        <f t="normal">100-Y2018</f>
        <v>66.8</v>
      </c>
      <c r="W2018" s="102">
        <f t="normal">AVERAGE(V2018:V2020)*10</f>
        <v>666.633333333333</v>
      </c>
      <c r="X2018" s="101">
        <f t="normal">((LARGE(V2018:V2020,1))-(SMALL(V2018:V2020,1)))/(((LARGE(V2018:V2020,1))+(SMALL(V2018:V2020,1)))/2)*100</f>
        <v>0.359928014397113</v>
      </c>
      <c r="Y2018" s="101">
        <v>33.2</v>
      </c>
      <c r="Z2018" s="94" t="s">
        <v>34</v>
      </c>
      <c r="AA2018" s="111" t="str">
        <f t="normal">IF(Z2018="-","-",AVERAGE(Z2018:Z2020))</f>
        <v>-</v>
      </c>
      <c r="AB2018" s="102" t="s">
        <v>34</v>
      </c>
      <c r="AC2018" s="112" t="str">
        <f t="shared" ref="AC2018" si="731">IF(AB2018="-","-",AVERAGE(AB2018:AB2020))</f>
        <v>-</v>
      </c>
      <c r="AD2018" s="113"/>
      <c r="AE2018" s="94">
        <v>47.11</v>
      </c>
      <c r="AF2018" s="94" t="s">
        <v>34</v>
      </c>
      <c r="AG2018" s="134">
        <v>1</v>
      </c>
    </row>
    <row r="2019" spans="1:33" s="44" customFormat="1" customHeight="0">
      <c r="A2019" s="60"/>
      <c r="B2019" s="61" t="s">
        <v>964</v>
      </c>
      <c r="C2019" s="62"/>
      <c r="D2019" s="63"/>
      <c r="E2019" s="63"/>
      <c r="F2019" s="63"/>
      <c r="G2019" s="63"/>
      <c r="H2019" s="63"/>
      <c r="I2019" s="63"/>
      <c r="J2019" s="94">
        <f t="normal">IF(AE2019="-","-",(AE2019/AG2018)*$AI$1)</f>
        <v>64.584</v>
      </c>
      <c r="K2019" s="94">
        <f t="normal">MIN(J2018:J2020)</f>
        <v>50.8788</v>
      </c>
      <c r="L2019" s="61"/>
      <c r="M2019" s="94"/>
      <c r="N2019" s="94" t="str">
        <f t="normal">IF(AF2019="-","-",(AF2019/AG2018)*$AI$1)</f>
        <v>-</v>
      </c>
      <c r="O2019" s="94">
        <f t="normal">MIN(N2018:N2020)</f>
        <v>0</v>
      </c>
      <c r="P2019" s="61"/>
      <c r="Q2019" s="94"/>
      <c r="R2019" s="61"/>
      <c r="S2019" s="101">
        <v>3.86</v>
      </c>
      <c r="T2019" s="102"/>
      <c r="U2019" s="101"/>
      <c r="V2019" s="101">
        <f t="normal">100-Y2019</f>
        <v>66.63</v>
      </c>
      <c r="W2019" s="102"/>
      <c r="X2019" s="101"/>
      <c r="Y2019" s="101">
        <v>33.37</v>
      </c>
      <c r="Z2019" s="94" t="s">
        <v>34</v>
      </c>
      <c r="AA2019" s="111"/>
      <c r="AB2019" s="102" t="s">
        <v>34</v>
      </c>
      <c r="AC2019" s="112"/>
      <c r="AD2019" s="113"/>
      <c r="AE2019" s="94">
        <v>59.8</v>
      </c>
      <c r="AF2019" s="94" t="s">
        <v>34</v>
      </c>
      <c r="AG2019" s="134"/>
    </row>
    <row r="2020" spans="1:33" s="44" customFormat="1" customHeight="0">
      <c r="A2020" s="60"/>
      <c r="B2020" s="61" t="s">
        <v>964</v>
      </c>
      <c r="C2020" s="62"/>
      <c r="D2020" s="63"/>
      <c r="E2020" s="63"/>
      <c r="F2020" s="63"/>
      <c r="G2020" s="63"/>
      <c r="H2020" s="63"/>
      <c r="I2020" s="63"/>
      <c r="J2020" s="94">
        <f t="normal">IF(AE2020="-","-",(AE2020/AG2018)*$AI$1)</f>
        <v>65.772</v>
      </c>
      <c r="K2020" s="94"/>
      <c r="L2020" s="61"/>
      <c r="M2020" s="94"/>
      <c r="N2020" s="94" t="str">
        <f t="normal">IF(AF2020="-","-",(AF2020/AG2018)*$AI$1)</f>
        <v>-</v>
      </c>
      <c r="O2020" s="94"/>
      <c r="P2020" s="61"/>
      <c r="Q2020" s="94"/>
      <c r="R2020" s="61"/>
      <c r="S2020" s="101">
        <v>3.88</v>
      </c>
      <c r="T2020" s="102"/>
      <c r="U2020" s="101"/>
      <c r="V2020" s="101">
        <f t="normal">100-Y2020</f>
        <v>66.56</v>
      </c>
      <c r="W2020" s="102"/>
      <c r="X2020" s="101"/>
      <c r="Y2020" s="101">
        <v>33.44</v>
      </c>
      <c r="Z2020" s="94" t="s">
        <v>34</v>
      </c>
      <c r="AA2020" s="111"/>
      <c r="AB2020" s="102" t="s">
        <v>34</v>
      </c>
      <c r="AC2020" s="112"/>
      <c r="AD2020" s="113"/>
      <c r="AE2020" s="94">
        <v>60.9</v>
      </c>
      <c r="AF2020" s="94" t="s">
        <v>34</v>
      </c>
      <c r="AG2020" s="134"/>
    </row>
    <row r="2021" spans="1:33" s="44" customFormat="1" ht="15" customHeight="1">
      <c r="A2021" s="60">
        <v>42457</v>
      </c>
      <c r="B2021" s="61" t="s">
        <v>966</v>
      </c>
      <c r="C2021" s="62" t="s">
        <v>29</v>
      </c>
      <c r="D2021" s="63" t="s">
        <v>30</v>
      </c>
      <c r="E2021" s="63" t="s">
        <v>31</v>
      </c>
      <c r="F2021" s="63" t="s">
        <v>37</v>
      </c>
      <c r="G2021" s="63" t="s">
        <v>140</v>
      </c>
      <c r="H2021" s="63" t="s">
        <v>34</v>
      </c>
      <c r="I2021" s="63" t="s">
        <v>34</v>
      </c>
      <c r="J2021" s="94">
        <f t="normal">IF(AE2021="-","-",(AE2021/AG2021)*$AI$1)</f>
        <v>645.212832146501</v>
      </c>
      <c r="K2021" s="94">
        <f t="normal">MAX(J2021:J2023)</f>
        <v>656.510846243714</v>
      </c>
      <c r="L2021" s="61">
        <f t="normal">IF(A2021=0,"",(K2021-K2022)/K2022)</f>
        <v>0.0175105229380303</v>
      </c>
      <c r="M2021" s="94">
        <f t="normal">IF(J2021="-","-",AVERAGE(J2021:J2023))</f>
        <v>652.659804038163</v>
      </c>
      <c r="N2021" s="94">
        <f t="normal">IF(AF2021="-","-",(AF2021/AG2021)*$AI$1)</f>
        <v>374.796566115607</v>
      </c>
      <c r="O2021" s="94">
        <f t="normal">MAX(N2021:N2023)</f>
        <v>386.581494977661</v>
      </c>
      <c r="P2021" s="61">
        <f t="normal">IF(A2021=0,"",(O2021-O2022)/O2022)</f>
        <v>0.0314435347799275</v>
      </c>
      <c r="Q2021" s="94">
        <f t="normal">IF(N2021="-","-",AVERAGE(N2021:N2023))</f>
        <v>381.733663367319</v>
      </c>
      <c r="R2021" s="61">
        <f t="normal">IF(Q2021="-","-",Q2021/M2021)</f>
        <v>0.584889188832285</v>
      </c>
      <c r="S2021" s="101">
        <v>99.91</v>
      </c>
      <c r="T2021" s="102">
        <f t="normal">AVERAGE(S2021:S2023)*10</f>
        <v>999.1</v>
      </c>
      <c r="U2021" s="101">
        <f t="normal">((LARGE(S2021:S2023,1))-(SMALL(S2021:S2023,1)))/(((LARGE(S2021:S2023,1))+(SMALL(S2021:S2023,1)))/2)*100</f>
        <v>0</v>
      </c>
      <c r="V2021" s="101">
        <v>99.9</v>
      </c>
      <c r="W2021" s="102">
        <f t="normal">AVERAGE(V2021:V2023)*10</f>
        <v>999</v>
      </c>
      <c r="X2021" s="101">
        <f t="normal">((LARGE(V2021:V2023,1))-(SMALL(V2021:V2023,1)))/(((LARGE(V2021:V2023,1))+(SMALL(V2021:V2023,1)))/2)*100</f>
        <v>0</v>
      </c>
      <c r="Y2021" s="101">
        <v>0.01</v>
      </c>
      <c r="Z2021" s="94" t="s">
        <v>34</v>
      </c>
      <c r="AA2021" s="111" t="str">
        <f t="normal">IF(Z2021="-","-",AVERAGE(Z2021:Z2023))</f>
        <v>-</v>
      </c>
      <c r="AB2021" s="102" t="s">
        <v>34</v>
      </c>
      <c r="AC2021" s="112" t="str">
        <f t="shared" ref="AC2021" si="732">IF(AB2021="-","-",AVERAGE(AB2021:AB2023))</f>
        <v>-</v>
      </c>
      <c r="AD2021" s="113"/>
      <c r="AE2021" s="94">
        <v>597.419289024538</v>
      </c>
      <c r="AF2021" s="94">
        <v>347.033857514451</v>
      </c>
      <c r="AG2021" s="134">
        <v>1</v>
      </c>
    </row>
    <row r="2022" spans="1:33" s="44" customFormat="1" customHeight="0">
      <c r="A2022" s="60"/>
      <c r="B2022" s="61" t="s">
        <v>966</v>
      </c>
      <c r="C2022" s="62"/>
      <c r="D2022" s="63"/>
      <c r="E2022" s="63"/>
      <c r="F2022" s="63"/>
      <c r="G2022" s="63"/>
      <c r="H2022" s="63"/>
      <c r="I2022" s="63"/>
      <c r="J2022" s="94">
        <f t="normal">IF(AE2022="-","-",(AE2022/AG2021)*$AI$1)</f>
        <v>656.510846243714</v>
      </c>
      <c r="K2022" s="94">
        <f t="normal">MIN(J2021:J2023)</f>
        <v>645.212832146501</v>
      </c>
      <c r="L2022" s="61"/>
      <c r="M2022" s="94"/>
      <c r="N2022" s="94">
        <f t="normal">IF(AF2022="-","-",(AF2022/AG2021)*$AI$1)</f>
        <v>386.581494977661</v>
      </c>
      <c r="O2022" s="94">
        <f t="normal">MIN(N2021:N2023)</f>
        <v>374.796566115607</v>
      </c>
      <c r="P2022" s="61"/>
      <c r="Q2022" s="94"/>
      <c r="R2022" s="61"/>
      <c r="S2022" s="101">
        <v>99.91</v>
      </c>
      <c r="T2022" s="102"/>
      <c r="U2022" s="101"/>
      <c r="V2022" s="101">
        <v>99.9</v>
      </c>
      <c r="W2022" s="102"/>
      <c r="X2022" s="101"/>
      <c r="Y2022" s="101">
        <v>0.01</v>
      </c>
      <c r="Z2022" s="94" t="s">
        <v>34</v>
      </c>
      <c r="AA2022" s="111"/>
      <c r="AB2022" s="102" t="s">
        <v>34</v>
      </c>
      <c r="AC2022" s="112"/>
      <c r="AD2022" s="113"/>
      <c r="AE2022" s="94">
        <v>607.880413188624</v>
      </c>
      <c r="AF2022" s="94">
        <v>357.945828683019</v>
      </c>
      <c r="AG2022" s="134"/>
    </row>
    <row r="2023" spans="1:33" s="44" customFormat="1" customHeight="0">
      <c r="A2023" s="60"/>
      <c r="B2023" s="61" t="s">
        <v>966</v>
      </c>
      <c r="C2023" s="62"/>
      <c r="D2023" s="63"/>
      <c r="E2023" s="63"/>
      <c r="F2023" s="63"/>
      <c r="G2023" s="63"/>
      <c r="H2023" s="63"/>
      <c r="I2023" s="63"/>
      <c r="J2023" s="94">
        <v>656.255733724274</v>
      </c>
      <c r="K2023" s="94"/>
      <c r="L2023" s="61"/>
      <c r="M2023" s="94"/>
      <c r="N2023" s="94">
        <f t="normal">IF(AF2023="-","-",(AF2023/AG2021)*$AI$1)</f>
        <v>383.82292900869</v>
      </c>
      <c r="O2023" s="94"/>
      <c r="P2023" s="61"/>
      <c r="Q2023" s="94"/>
      <c r="R2023" s="61"/>
      <c r="S2023" s="101">
        <v>99.91</v>
      </c>
      <c r="T2023" s="102"/>
      <c r="U2023" s="101"/>
      <c r="V2023" s="101">
        <v>99.9</v>
      </c>
      <c r="W2023" s="102"/>
      <c r="X2023" s="101"/>
      <c r="Y2023" s="101">
        <v>0.01</v>
      </c>
      <c r="Z2023" s="94" t="s">
        <v>34</v>
      </c>
      <c r="AA2023" s="111"/>
      <c r="AB2023" s="102" t="s">
        <v>34</v>
      </c>
      <c r="AC2023" s="112"/>
      <c r="AD2023" s="113"/>
      <c r="AE2023" s="94">
        <v>607.644197892846</v>
      </c>
      <c r="AF2023" s="94">
        <v>355.391600933972</v>
      </c>
      <c r="AG2023" s="134"/>
    </row>
    <row r="2024" spans="1:33" s="44" customFormat="1" ht="15" customHeight="1">
      <c r="A2024" s="60">
        <v>42457</v>
      </c>
      <c r="B2024" s="61" t="s">
        <v>967</v>
      </c>
      <c r="C2024" s="62" t="s">
        <v>29</v>
      </c>
      <c r="D2024" s="63" t="s">
        <v>30</v>
      </c>
      <c r="E2024" s="63" t="s">
        <v>31</v>
      </c>
      <c r="F2024" s="63" t="s">
        <v>37</v>
      </c>
      <c r="G2024" s="63" t="s">
        <v>140</v>
      </c>
      <c r="H2024" s="63" t="s">
        <v>34</v>
      </c>
      <c r="I2024" s="63" t="s">
        <v>34</v>
      </c>
      <c r="J2024" s="94">
        <f t="normal">IF(AE2024="-","-",(AE2024/AG2024)*$AI$1)</f>
        <v>671.175090959006</v>
      </c>
      <c r="K2024" s="94">
        <f t="normal">MAX(J2024:J2026)</f>
        <v>674.155461544809</v>
      </c>
      <c r="L2024" s="61">
        <f t="normal">IF(A2024=0,"",(K2024-K2025)/K2025)</f>
        <v>0.00872778455597177</v>
      </c>
      <c r="M2024" s="94">
        <f t="normal">IF(J2024="-","-",AVERAGE(J2024:J2026))</f>
        <v>671.217679789783</v>
      </c>
      <c r="N2024" s="94">
        <f t="normal">IF(AF2024="-","-",(AF2024/AG2024)*$AI$1)</f>
        <v>387.590435322953</v>
      </c>
      <c r="O2024" s="94">
        <f t="normal">MAX(N2024:N2026)</f>
        <v>387.590435322953</v>
      </c>
      <c r="P2024" s="61">
        <f t="normal">IF(A2024=0,"",(O2024-O2025)/O2025)</f>
        <v>0.00941343751512109</v>
      </c>
      <c r="Q2024" s="94">
        <f t="normal">IF(N2024="-","-",AVERAGE(N2024:N2026))</f>
        <v>385.924973474339</v>
      </c>
      <c r="R2024" s="61">
        <f t="normal">IF(Q2024="-","-",Q2024/M2024)</f>
        <v>0.57496246760843</v>
      </c>
      <c r="S2024" s="101">
        <v>99.91</v>
      </c>
      <c r="T2024" s="102">
        <f t="normal">AVERAGE(S2024:S2026)*10</f>
        <v>999.1</v>
      </c>
      <c r="U2024" s="101">
        <f t="normal">((LARGE(S2024:S2026,1))-(SMALL(S2024:S2026,1)))/(((LARGE(S2024:S2026,1))+(SMALL(S2024:S2026,1)))/2)*100</f>
        <v>0</v>
      </c>
      <c r="V2024" s="101">
        <v>99.9</v>
      </c>
      <c r="W2024" s="102">
        <f t="normal">AVERAGE(V2024:V2026)*10</f>
        <v>999</v>
      </c>
      <c r="X2024" s="101">
        <f t="normal">((LARGE(V2024:V2026,1))-(SMALL(V2024:V2026,1)))/(((LARGE(V2024:V2026,1))+(SMALL(V2024:V2026,1)))/2)*100</f>
        <v>0</v>
      </c>
      <c r="Y2024" s="101">
        <v>0.01</v>
      </c>
      <c r="Z2024" s="94" t="s">
        <v>34</v>
      </c>
      <c r="AA2024" s="111" t="str">
        <f t="normal">IF(Z2024="-","-",AVERAGE(Z2024:Z2026))</f>
        <v>-</v>
      </c>
      <c r="AB2024" s="102" t="s">
        <v>34</v>
      </c>
      <c r="AC2024" s="112" t="str">
        <f t="shared" ref="AC2024" si="733">IF(AB2024="-","-",AVERAGE(AB2024:AB2026))</f>
        <v>-</v>
      </c>
      <c r="AD2024" s="113"/>
      <c r="AE2024" s="94">
        <v>621.458417554635</v>
      </c>
      <c r="AF2024" s="94">
        <v>358.880032706438</v>
      </c>
      <c r="AG2024" s="134">
        <v>1</v>
      </c>
    </row>
    <row r="2025" spans="1:33" s="44" customFormat="1" customHeight="0">
      <c r="A2025" s="60"/>
      <c r="B2025" s="61" t="s">
        <v>967</v>
      </c>
      <c r="C2025" s="62"/>
      <c r="D2025" s="63"/>
      <c r="E2025" s="63"/>
      <c r="F2025" s="63"/>
      <c r="G2025" s="63"/>
      <c r="H2025" s="63"/>
      <c r="I2025" s="63"/>
      <c r="J2025" s="94">
        <f t="normal">IF(AE2025="-","-",(AE2025/AG2024)*$AI$1)</f>
        <v>668.322486865535</v>
      </c>
      <c r="K2025" s="94">
        <f t="normal">MIN(J2024:J2026)</f>
        <v>668.322486865535</v>
      </c>
      <c r="L2025" s="61"/>
      <c r="M2025" s="94"/>
      <c r="N2025" s="94">
        <f t="normal">IF(AF2025="-","-",(AF2025/AG2024)*$AI$1)</f>
        <v>386.208582939411</v>
      </c>
      <c r="O2025" s="94">
        <f t="normal">MIN(N2024:N2026)</f>
        <v>383.975902160652</v>
      </c>
      <c r="P2025" s="61"/>
      <c r="Q2025" s="94"/>
      <c r="R2025" s="61"/>
      <c r="S2025" s="101">
        <v>99.91</v>
      </c>
      <c r="T2025" s="102"/>
      <c r="U2025" s="101"/>
      <c r="V2025" s="101">
        <v>99.9</v>
      </c>
      <c r="W2025" s="102"/>
      <c r="X2025" s="101"/>
      <c r="Y2025" s="101">
        <v>0.01</v>
      </c>
      <c r="Z2025" s="94" t="s">
        <v>34</v>
      </c>
      <c r="AA2025" s="111"/>
      <c r="AB2025" s="102" t="s">
        <v>34</v>
      </c>
      <c r="AC2025" s="112"/>
      <c r="AD2025" s="113"/>
      <c r="AE2025" s="94">
        <v>618.817117468088</v>
      </c>
      <c r="AF2025" s="94">
        <v>357.600539758714</v>
      </c>
      <c r="AG2025" s="134"/>
    </row>
    <row r="2026" spans="1:33" s="44" customFormat="1" customHeight="0">
      <c r="A2026" s="60"/>
      <c r="B2026" s="61" t="s">
        <v>967</v>
      </c>
      <c r="C2026" s="62"/>
      <c r="D2026" s="63"/>
      <c r="E2026" s="63"/>
      <c r="F2026" s="63"/>
      <c r="G2026" s="63"/>
      <c r="H2026" s="63"/>
      <c r="I2026" s="63"/>
      <c r="J2026" s="94">
        <f t="normal">IF(AE2026="-","-",(AE2026/AG2024)*$AI$1)</f>
        <v>674.155461544809</v>
      </c>
      <c r="K2026" s="94"/>
      <c r="L2026" s="61"/>
      <c r="M2026" s="94"/>
      <c r="N2026" s="94">
        <f t="normal">IF(AF2026="-","-",(AF2026/AG2024)*$AI$1)</f>
        <v>383.975902160652</v>
      </c>
      <c r="O2026" s="94"/>
      <c r="P2026" s="61"/>
      <c r="Q2026" s="94"/>
      <c r="R2026" s="61"/>
      <c r="S2026" s="101">
        <v>99.91</v>
      </c>
      <c r="T2026" s="102"/>
      <c r="U2026" s="101"/>
      <c r="V2026" s="101">
        <v>99.9</v>
      </c>
      <c r="W2026" s="102"/>
      <c r="X2026" s="101"/>
      <c r="Y2026" s="101">
        <v>0.01</v>
      </c>
      <c r="Z2026" s="94" t="s">
        <v>34</v>
      </c>
      <c r="AA2026" s="111"/>
      <c r="AB2026" s="102" t="s">
        <v>34</v>
      </c>
      <c r="AC2026" s="112"/>
      <c r="AD2026" s="113"/>
      <c r="AE2026" s="94">
        <v>624.218019948897</v>
      </c>
      <c r="AF2026" s="94">
        <v>355.533242741344</v>
      </c>
      <c r="AG2026" s="134"/>
    </row>
    <row r="2027" spans="1:33" ht="15" customHeight="1">
      <c r="A2027" s="70">
        <v>42457</v>
      </c>
      <c r="B2027" s="71">
        <v>560</v>
      </c>
      <c r="C2027" s="80" t="s">
        <v>968</v>
      </c>
      <c r="D2027" s="12" t="s">
        <v>100</v>
      </c>
      <c r="E2027" s="12" t="s">
        <v>101</v>
      </c>
      <c r="F2027" s="6" t="s">
        <v>225</v>
      </c>
      <c r="G2027" s="12" t="s">
        <v>491</v>
      </c>
      <c r="H2027" s="12" t="s">
        <v>34</v>
      </c>
      <c r="I2027" s="12" t="s">
        <v>969</v>
      </c>
      <c r="J2027" s="97">
        <f t="normal">IF(AE2027="-","-",(AE2027/AG2027)*$AI$1)</f>
        <v>543.069395783919</v>
      </c>
      <c r="K2027" s="97">
        <f t="normal">MAX(J2027:J2029)</f>
        <v>594.617881365446</v>
      </c>
      <c r="L2027" s="71">
        <f t="normal">IF(A2027=0,"",(K2027-K2028)/K2028)</f>
        <v>0.09492062337101</v>
      </c>
      <c r="M2027" s="97">
        <f t="normal">IF(J2027="-","-",AVERAGE(J2027:J2029))</f>
        <v>572.536894265103</v>
      </c>
      <c r="N2027" s="97">
        <f t="normal">IF(AF2027="-","-",(AF2027/AG2027)*$AI$1)</f>
        <v>402.945565847478</v>
      </c>
      <c r="O2027" s="97">
        <f t="normal">MAX(N2027:N2029)</f>
        <v>468.980472814678</v>
      </c>
      <c r="P2027" s="71">
        <f t="normal">IF(A2027=0,"",(O2027-O2028)/O2028)</f>
        <v>0.163880465661199</v>
      </c>
      <c r="Q2027" s="97">
        <f t="normal">IF(N2027="-","-",AVERAGE(N2027:N2029))</f>
        <v>433.967779166541</v>
      </c>
      <c r="R2027" s="71">
        <f t="normal">IF(Q2027="-","-",Q2027/M2027)</f>
        <v>0.75797347474624</v>
      </c>
      <c r="S2027" s="103">
        <v>89.150378938971</v>
      </c>
      <c r="T2027" s="104">
        <f t="normal">AVERAGE(S2027:S2029)*10</f>
        <v>891.40730434656</v>
      </c>
      <c r="U2027" s="103">
        <f t="normal">((LARGE(S2027:S2029,1))-(SMALL(S2027:S2029,1)))/(((LARGE(S2027:S2029,1))+(SMALL(S2027:S2029,1)))/2)*100</f>
        <v>0.0216478017804107</v>
      </c>
      <c r="V2027" s="103">
        <f t="normal">100-Y2027</f>
        <v>96.0067114093959</v>
      </c>
      <c r="W2027" s="104">
        <f t="normal">AVERAGE(V2027:V2029)*10</f>
        <v>960.235434807028</v>
      </c>
      <c r="X2027" s="103">
        <f t="normal">((LARGE(V2027:V2029,1))-(SMALL(V2027:V2029,1)))/(((LARGE(V2027:V2029,1))+(SMALL(V2027:V2029,1)))/2)*100</f>
        <v>0.0350582173844941</v>
      </c>
      <c r="Y2027" s="103">
        <v>3.99328859060412</v>
      </c>
      <c r="Z2027" s="97" t="s">
        <v>34</v>
      </c>
      <c r="AA2027" s="25" t="str">
        <f t="normal">IF(Z2027="-","-",AVERAGE(Z2027:Z2029))</f>
        <v>-</v>
      </c>
      <c r="AB2027" s="104" t="s">
        <v>34</v>
      </c>
      <c r="AC2027" s="26" t="str">
        <f t="shared" ref="AC2027" si="734">IF(AB2027="-","-",AVERAGE(AB2027:AB2029))</f>
        <v>-</v>
      </c>
      <c r="AE2027" s="114">
        <v>502.842033133258</v>
      </c>
      <c r="AF2027" s="114">
        <v>373.097746155072</v>
      </c>
      <c r="AG2027" s="135">
        <v>1</v>
      </c>
    </row>
    <row r="2028" spans="1:33">
      <c r="A2028" s="70"/>
      <c r="B2028" s="71">
        <v>560</v>
      </c>
      <c r="C2028" s="82"/>
      <c r="D2028" s="14"/>
      <c r="E2028" s="14"/>
      <c r="F2028" s="9"/>
      <c r="G2028" s="14"/>
      <c r="H2028" s="14"/>
      <c r="I2028" s="14"/>
      <c r="J2028" s="97">
        <f t="normal">IF(AE2028="-","-",(AE2028/AG2027)*$AI$1)</f>
        <v>594.617881365446</v>
      </c>
      <c r="K2028" s="97">
        <f t="normal">MIN(J2027:J2029)</f>
        <v>543.069395783919</v>
      </c>
      <c r="L2028" s="71"/>
      <c r="M2028" s="97"/>
      <c r="N2028" s="97">
        <f t="normal">IF(AF2028="-","-",(AF2028/AG2027)*$AI$1)</f>
        <v>468.980472814678</v>
      </c>
      <c r="O2028" s="97">
        <f t="normal">MIN(N2027:N2029)</f>
        <v>402.945565847478</v>
      </c>
      <c r="P2028" s="71"/>
      <c r="Q2028" s="97"/>
      <c r="R2028" s="71"/>
      <c r="S2028" s="103">
        <v>89.1310819303409</v>
      </c>
      <c r="T2028" s="104"/>
      <c r="U2028" s="103"/>
      <c r="V2028" s="103">
        <f t="normal">100-Y2028</f>
        <v>96.0403755520096</v>
      </c>
      <c r="W2028" s="104"/>
      <c r="X2028" s="103"/>
      <c r="Y2028" s="103">
        <v>3.95962444799037</v>
      </c>
      <c r="Z2028" s="97" t="s">
        <v>34</v>
      </c>
      <c r="AA2028" s="27"/>
      <c r="AB2028" s="104" t="s">
        <v>34</v>
      </c>
      <c r="AC2028" s="28"/>
      <c r="AE2028" s="114">
        <v>550.572112375413</v>
      </c>
      <c r="AF2028" s="114">
        <v>434.241178532109</v>
      </c>
      <c r="AG2028" s="135"/>
    </row>
    <row r="2029" spans="1:33">
      <c r="A2029" s="70"/>
      <c r="B2029" s="71">
        <v>560</v>
      </c>
      <c r="C2029" s="84"/>
      <c r="D2029" s="17"/>
      <c r="E2029" s="17"/>
      <c r="F2029" s="9"/>
      <c r="G2029" s="17"/>
      <c r="H2029" s="17"/>
      <c r="I2029" s="17"/>
      <c r="J2029" s="97">
        <f t="normal">IF(AE2029="-","-",(AE2029/AG2027)*$AI$1)</f>
        <v>579.923405645945</v>
      </c>
      <c r="K2029" s="97"/>
      <c r="L2029" s="71"/>
      <c r="M2029" s="97"/>
      <c r="N2029" s="97">
        <f t="normal">IF(AF2029="-","-",(AF2029/AG2027)*$AI$1)</f>
        <v>429.977298837467</v>
      </c>
      <c r="O2029" s="97"/>
      <c r="P2029" s="71"/>
      <c r="Q2029" s="97"/>
      <c r="R2029" s="71"/>
      <c r="S2029" s="103" t="s">
        <v>34</v>
      </c>
      <c r="T2029" s="104"/>
      <c r="U2029" s="103"/>
      <c r="V2029" s="103" t="s">
        <v>34</v>
      </c>
      <c r="W2029" s="104"/>
      <c r="X2029" s="103"/>
      <c r="Y2029" s="103" t="s">
        <v>34</v>
      </c>
      <c r="Z2029" s="97" t="s">
        <v>34</v>
      </c>
      <c r="AA2029" s="29"/>
      <c r="AB2029" s="104" t="s">
        <v>34</v>
      </c>
      <c r="AC2029" s="30"/>
      <c r="AE2029" s="114">
        <v>536.966116338838</v>
      </c>
      <c r="AF2029" s="114">
        <v>398.12712855321</v>
      </c>
      <c r="AG2029" s="135"/>
    </row>
    <row r="2030" spans="1:33" ht="15" customHeight="1">
      <c r="A2030" s="70">
        <v>42457</v>
      </c>
      <c r="B2030" s="71">
        <v>561</v>
      </c>
      <c r="C2030" s="80" t="s">
        <v>29</v>
      </c>
      <c r="D2030" s="12" t="s">
        <v>100</v>
      </c>
      <c r="E2030" s="12" t="s">
        <v>101</v>
      </c>
      <c r="F2030" s="6" t="s">
        <v>248</v>
      </c>
      <c r="G2030" s="6" t="s">
        <v>970</v>
      </c>
      <c r="H2030" s="12" t="s">
        <v>34</v>
      </c>
      <c r="I2030" s="6" t="s">
        <v>971</v>
      </c>
      <c r="J2030" s="97">
        <f t="normal">IF(AE2030="-","-",(AE2030/AG2030)*$AI$1)</f>
        <v>116.191159605417</v>
      </c>
      <c r="K2030" s="97">
        <f t="normal">MAX(J2030:J2032)</f>
        <v>120.195753142112</v>
      </c>
      <c r="L2030" s="71">
        <f t="normal">IF(A2030=0,"",(K2030-K2031)/K2031)</f>
        <v>0.0575886336958837</v>
      </c>
      <c r="M2030" s="97">
        <f t="normal">IF(J2030="-","-",AVERAGE(J2030:J2032))</f>
        <v>116.679224613279</v>
      </c>
      <c r="N2030" s="97">
        <f t="normal">IF(AF2030="-","-",(AF2030/AG2030)*$AI$1)</f>
        <v>66.6837663999323</v>
      </c>
      <c r="O2030" s="97">
        <f t="normal">MAX(N2030:N2032)</f>
        <v>68.9974187305246</v>
      </c>
      <c r="P2030" s="71">
        <f t="normal">IF(A2030=0,"",(O2030-O2031)/O2031)</f>
        <v>0.0346958856030453</v>
      </c>
      <c r="Q2030" s="97">
        <f t="normal">IF(N2030="-","-",AVERAGE(N2030:N2032))</f>
        <v>68.1561919889228</v>
      </c>
      <c r="R2030" s="71">
        <f t="normal">IF(Q2030="-","-",Q2030/M2030)</f>
        <v>0.584133055518831</v>
      </c>
      <c r="S2030" s="103">
        <v>8.03175344384772</v>
      </c>
      <c r="T2030" s="104">
        <f t="normal">AVERAGE(S2030:S2032)*10</f>
        <v>81.4333306192715</v>
      </c>
      <c r="U2030" s="103">
        <f t="normal">((LARGE(S2030:S2032,1))-(SMALL(S2030:S2032,1)))/(((LARGE(S2030:S2032,1))+(SMALL(S2030:S2032,1)))/2)*100</f>
        <v>3.2061751261408</v>
      </c>
      <c r="V2030" s="103">
        <f t="shared" ref="V2030:V2037" si="735">100-Y2030</f>
        <v>77.6526162790688</v>
      </c>
      <c r="W2030" s="104">
        <f t="normal">AVERAGE(V2030:V2032)*10</f>
        <v>776.97444249904</v>
      </c>
      <c r="X2030" s="103">
        <f t="normal">((LARGE(V2030:V2032,1))-(SMALL(V2030:V2032,1)))/(((LARGE(V2030:V2032,1))+(SMALL(V2030:V2032,1)))/2)*100</f>
        <v>0.633669348311403</v>
      </c>
      <c r="Y2030" s="103">
        <v>22.3473837209312</v>
      </c>
      <c r="Z2030" s="97" t="s">
        <v>34</v>
      </c>
      <c r="AA2030" s="23" t="str">
        <f t="normal">IF(Z2030="-","-",AVERAGE(Z2030:Z2032))</f>
        <v>-</v>
      </c>
      <c r="AB2030" s="104" t="s">
        <v>34</v>
      </c>
      <c r="AC2030" s="24" t="str">
        <f t="shared" ref="AC2030" si="736">IF(AB2030="-","-",AVERAGE(AB2030:AB2032))</f>
        <v>-</v>
      </c>
      <c r="AE2030" s="114">
        <v>107.584407042053</v>
      </c>
      <c r="AF2030" s="114">
        <v>61.7442281480855</v>
      </c>
      <c r="AG2030" s="135">
        <v>1</v>
      </c>
    </row>
    <row r="2031" spans="1:33">
      <c r="A2031" s="70"/>
      <c r="B2031" s="71">
        <v>561</v>
      </c>
      <c r="C2031" s="82"/>
      <c r="D2031" s="14"/>
      <c r="E2031" s="14"/>
      <c r="F2031" s="6"/>
      <c r="G2031" s="6"/>
      <c r="H2031" s="14"/>
      <c r="I2031" s="6"/>
      <c r="J2031" s="97">
        <f t="normal">IF(AE2031="-","-",(AE2031/AG2030)*$AI$1)</f>
        <v>113.650761092309</v>
      </c>
      <c r="K2031" s="97">
        <f t="normal">MIN(J2030:J2032)</f>
        <v>113.650761092309</v>
      </c>
      <c r="L2031" s="71"/>
      <c r="M2031" s="97"/>
      <c r="N2031" s="97">
        <f t="normal">IF(AF2031="-","-",(AF2031/AG2030)*$AI$1)</f>
        <v>68.7873908363114</v>
      </c>
      <c r="O2031" s="97">
        <f t="normal">MIN(N2030:N2032)</f>
        <v>66.6837663999323</v>
      </c>
      <c r="P2031" s="71"/>
      <c r="Q2031" s="97"/>
      <c r="R2031" s="71"/>
      <c r="S2031" s="103">
        <v>8.10478481689379</v>
      </c>
      <c r="T2031" s="104"/>
      <c r="U2031" s="103"/>
      <c r="V2031" s="103">
        <f t="shared" si="735"/>
        <v>77.4736147757275</v>
      </c>
      <c r="W2031" s="104"/>
      <c r="X2031" s="103"/>
      <c r="Y2031" s="103">
        <v>22.5263852242725</v>
      </c>
      <c r="Z2031" s="97" t="s">
        <v>34</v>
      </c>
      <c r="AA2031" s="23"/>
      <c r="AB2031" s="104" t="s">
        <v>34</v>
      </c>
      <c r="AC2031" s="24"/>
      <c r="AE2031" s="114">
        <v>105.232186196582</v>
      </c>
      <c r="AF2031" s="114">
        <v>63.6920285521402</v>
      </c>
      <c r="AG2031" s="135"/>
    </row>
    <row r="2032" spans="1:33">
      <c r="A2032" s="70"/>
      <c r="B2032" s="71">
        <v>561</v>
      </c>
      <c r="C2032" s="84"/>
      <c r="D2032" s="17"/>
      <c r="E2032" s="17"/>
      <c r="F2032" s="6"/>
      <c r="G2032" s="6"/>
      <c r="H2032" s="17"/>
      <c r="I2032" s="6"/>
      <c r="J2032" s="97">
        <f t="normal">IF(AE2032="-","-",(AE2032/AG2030)*$AI$1)</f>
        <v>120.195753142112</v>
      </c>
      <c r="K2032" s="97"/>
      <c r="L2032" s="71"/>
      <c r="M2032" s="97"/>
      <c r="N2032" s="97">
        <f t="normal">IF(AF2032="-","-",(AF2032/AG2030)*$AI$1)</f>
        <v>68.9974187305246</v>
      </c>
      <c r="O2032" s="97"/>
      <c r="P2032" s="71"/>
      <c r="Q2032" s="97"/>
      <c r="R2032" s="71"/>
      <c r="S2032" s="103">
        <v>8.29346092503994</v>
      </c>
      <c r="T2032" s="104"/>
      <c r="U2032" s="103"/>
      <c r="V2032" s="103">
        <f t="shared" si="735"/>
        <v>77.9661016949158</v>
      </c>
      <c r="W2032" s="104"/>
      <c r="X2032" s="103"/>
      <c r="Y2032" s="103">
        <v>22.0338983050842</v>
      </c>
      <c r="Z2032" s="97" t="s">
        <v>34</v>
      </c>
      <c r="AA2032" s="23"/>
      <c r="AB2032" s="104" t="s">
        <v>34</v>
      </c>
      <c r="AC2032" s="24"/>
      <c r="AE2032" s="114">
        <v>111.292364020474</v>
      </c>
      <c r="AF2032" s="114">
        <v>63.8864988245598</v>
      </c>
      <c r="AG2032" s="135"/>
    </row>
    <row r="2033" spans="1:33" ht="15" customHeight="1">
      <c r="A2033" s="70">
        <v>42457</v>
      </c>
      <c r="B2033" s="71" t="s">
        <v>972</v>
      </c>
      <c r="C2033" s="80" t="s">
        <v>29</v>
      </c>
      <c r="D2033" s="12" t="s">
        <v>100</v>
      </c>
      <c r="E2033" s="12" t="s">
        <v>101</v>
      </c>
      <c r="F2033" s="6" t="s">
        <v>248</v>
      </c>
      <c r="G2033" s="6" t="s">
        <v>342</v>
      </c>
      <c r="H2033" s="12" t="s">
        <v>34</v>
      </c>
      <c r="I2033" s="6" t="s">
        <v>973</v>
      </c>
      <c r="J2033" s="97">
        <f t="normal">IF(AE2033="-","-",(AE2033/AG2033)*$AI$1)</f>
        <v>109.060129706065</v>
      </c>
      <c r="K2033" s="97">
        <f t="normal">MAX(J2033:J2035)</f>
        <v>109.060129706065</v>
      </c>
      <c r="L2033" s="71">
        <f t="normal">IF(A2033=0,"",(K2033-K2034)/K2034)</f>
        <v>0.0252508297766118</v>
      </c>
      <c r="M2033" s="97">
        <f t="normal">IF(J2033="-","-",AVERAGE(J2033:J2035))</f>
        <v>107.717112616665</v>
      </c>
      <c r="N2033" s="97">
        <f t="normal">IF(AF2033="-","-",(AF2033/AG2033)*$AI$1)</f>
        <v>55.8208980287422</v>
      </c>
      <c r="O2033" s="97">
        <f t="normal">MAX(N2033:N2035)</f>
        <v>56.1692706338522</v>
      </c>
      <c r="P2033" s="71">
        <f t="normal">IF(A2033=0,"",(O2033-O2034)/O2034)</f>
        <v>0.00624089933004332</v>
      </c>
      <c r="Q2033" s="97">
        <f t="normal">IF(N2033="-","-",AVERAGE(N2033:N2035))</f>
        <v>55.9950843312972</v>
      </c>
      <c r="R2033" s="71">
        <f t="normal">IF(Q2033="-","-",Q2033/M2033)</f>
        <v>0.519834620248018</v>
      </c>
      <c r="S2033" s="103">
        <v>86.5863192182411</v>
      </c>
      <c r="T2033" s="104">
        <f t="normal">AVERAGE(S2033:S2035)*10</f>
        <v>866.4282422117</v>
      </c>
      <c r="U2033" s="103">
        <f t="normal">((LARGE(S2033:S2035,1))-(SMALL(S2033:S2035,1)))/(((LARGE(S2033:S2035,1))+(SMALL(S2033:S2035,1)))/2)*100</f>
        <v>0.180809239790228</v>
      </c>
      <c r="V2033" s="103">
        <f t="shared" si="735"/>
        <v>81.0623730343842</v>
      </c>
      <c r="W2033" s="104">
        <f t="normal">AVERAGE(V2033:V2035)*10</f>
        <v>806.340693121086</v>
      </c>
      <c r="X2033" s="103">
        <f t="normal">((LARGE(V2033:V2035,1))-(SMALL(V2033:V2035,1)))/(((LARGE(V2033:V2035,1))+(SMALL(V2033:V2035,1)))/2)*100</f>
        <v>1.40079472603984</v>
      </c>
      <c r="Y2033" s="103">
        <v>18.9376269656158</v>
      </c>
      <c r="Z2033" s="97" t="s">
        <v>34</v>
      </c>
      <c r="AA2033" s="23" t="str">
        <f t="normal">IF(Z2033="-","-",AVERAGE(Z2033:Z2035))</f>
        <v>-</v>
      </c>
      <c r="AB2033" s="104" t="s">
        <v>34</v>
      </c>
      <c r="AC2033" s="24" t="str">
        <f t="shared" ref="AC2033" si="737">IF(AB2033="-","-",AVERAGE(AB2033:AB2035))</f>
        <v>-</v>
      </c>
      <c r="AE2033" s="114">
        <v>100.98160157969</v>
      </c>
      <c r="AF2033" s="114">
        <v>51.6860166932798</v>
      </c>
      <c r="AG2033" s="135">
        <v>1</v>
      </c>
    </row>
    <row r="2034" spans="1:33">
      <c r="A2034" s="70"/>
      <c r="B2034" s="71" t="s">
        <v>972</v>
      </c>
      <c r="C2034" s="82"/>
      <c r="D2034" s="14"/>
      <c r="E2034" s="14"/>
      <c r="F2034" s="6"/>
      <c r="G2034" s="6"/>
      <c r="H2034" s="14"/>
      <c r="I2034" s="6"/>
      <c r="J2034" s="97" t="str">
        <f t="normal">IF(AE2034="-","-",(AE2034/AG2033)*$AI$1)</f>
        <v>-</v>
      </c>
      <c r="K2034" s="97">
        <f t="normal">MIN(J2033:J2035)</f>
        <v>106.374095527265</v>
      </c>
      <c r="L2034" s="71"/>
      <c r="M2034" s="97"/>
      <c r="N2034" s="97" t="str">
        <f t="normal">IF(AF2034="-","-",(AF2034/AG2033)*$AI$1)</f>
        <v>-</v>
      </c>
      <c r="O2034" s="97">
        <f t="normal">MIN(N2033:N2035)</f>
        <v>55.8208980287422</v>
      </c>
      <c r="P2034" s="71"/>
      <c r="Q2034" s="97"/>
      <c r="R2034" s="71"/>
      <c r="S2034" s="103">
        <v>86.5991364995019</v>
      </c>
      <c r="T2034" s="104"/>
      <c r="U2034" s="103"/>
      <c r="V2034" s="103">
        <f t="shared" si="735"/>
        <v>80.9050814956855</v>
      </c>
      <c r="W2034" s="104"/>
      <c r="X2034" s="103"/>
      <c r="Y2034" s="103">
        <v>19.0949185043145</v>
      </c>
      <c r="Z2034" s="97" t="s">
        <v>34</v>
      </c>
      <c r="AA2034" s="23"/>
      <c r="AB2034" s="104" t="s">
        <v>34</v>
      </c>
      <c r="AC2034" s="24"/>
      <c r="AE2034" s="114" t="s">
        <v>34</v>
      </c>
      <c r="AF2034" s="114" t="s">
        <v>34</v>
      </c>
      <c r="AG2034" s="135"/>
    </row>
    <row r="2035" spans="1:33">
      <c r="A2035" s="70"/>
      <c r="B2035" s="71" t="s">
        <v>972</v>
      </c>
      <c r="C2035" s="84"/>
      <c r="D2035" s="17"/>
      <c r="E2035" s="17"/>
      <c r="F2035" s="6"/>
      <c r="G2035" s="6"/>
      <c r="H2035" s="17"/>
      <c r="I2035" s="6"/>
      <c r="J2035" s="97">
        <f t="normal">IF(AE2035="-","-",(AE2035/AG2033)*$AI$1)</f>
        <v>106.374095527265</v>
      </c>
      <c r="K2035" s="97"/>
      <c r="L2035" s="71"/>
      <c r="M2035" s="97"/>
      <c r="N2035" s="97">
        <f t="normal">IF(AF2035="-","-",(AF2035/AG2033)*$AI$1)</f>
        <v>56.1692706338522</v>
      </c>
      <c r="O2035" s="97"/>
      <c r="P2035" s="71"/>
      <c r="Q2035" s="97"/>
      <c r="R2035" s="71"/>
      <c r="S2035" s="103">
        <v>86.7430169457669</v>
      </c>
      <c r="T2035" s="104"/>
      <c r="U2035" s="103"/>
      <c r="V2035" s="103">
        <f t="shared" si="735"/>
        <v>79.9347534062561</v>
      </c>
      <c r="W2035" s="104"/>
      <c r="X2035" s="103"/>
      <c r="Y2035" s="103">
        <v>20.0652465937439</v>
      </c>
      <c r="Z2035" s="97" t="s">
        <v>34</v>
      </c>
      <c r="AA2035" s="23"/>
      <c r="AB2035" s="104" t="s">
        <v>34</v>
      </c>
      <c r="AC2035" s="24"/>
      <c r="AE2035" s="114">
        <v>98.4945328956159</v>
      </c>
      <c r="AF2035" s="114">
        <v>52.0085839202335</v>
      </c>
      <c r="AG2035" s="135"/>
    </row>
    <row r="2036" spans="1:33" ht="15" customHeight="1">
      <c r="A2036" s="70">
        <v>42457</v>
      </c>
      <c r="B2036" s="71">
        <v>562</v>
      </c>
      <c r="C2036" s="80" t="s">
        <v>661</v>
      </c>
      <c r="D2036" s="12" t="s">
        <v>41</v>
      </c>
      <c r="E2036" s="12" t="s">
        <v>74</v>
      </c>
      <c r="F2036" s="6" t="s">
        <v>950</v>
      </c>
      <c r="G2036" s="6" t="s">
        <v>34</v>
      </c>
      <c r="H2036" s="6" t="s">
        <v>94</v>
      </c>
      <c r="I2036" s="6" t="s">
        <v>76</v>
      </c>
      <c r="J2036" s="97">
        <f t="normal">IF(AE2036="-","-",(AE2036/AG2036)*$AI$1)</f>
        <v>326.732831665623</v>
      </c>
      <c r="K2036" s="97">
        <f t="normal">MAX(J2036:J2038)</f>
        <v>357.85815230177</v>
      </c>
      <c r="L2036" s="71">
        <f t="normal">IF(A2036=0,"",(K2036-K2037)/K2037)</f>
        <v>0.0952622987946302</v>
      </c>
      <c r="M2036" s="97">
        <f t="normal">IF(J2036="-","-",AVERAGE(J2036:J2038))</f>
        <v>343.77750197672</v>
      </c>
      <c r="N2036" s="97">
        <f t="normal">IF(AF2036="-","-",(AF2036/AG2036)*$AI$1)</f>
        <v>216.347540776365</v>
      </c>
      <c r="O2036" s="97">
        <f t="normal">MAX(N2036:N2038)</f>
        <v>238.148545068963</v>
      </c>
      <c r="P2036" s="71">
        <f t="normal">IF(A2036=0,"",(O2036-O2037)/O2037)</f>
        <v>0.100768440511803</v>
      </c>
      <c r="Q2036" s="97">
        <f t="normal">IF(N2036="-","-",AVERAGE(N2036:N2038))</f>
        <v>230.255158030469</v>
      </c>
      <c r="R2036" s="71">
        <f t="normal">IF(Q2036="-","-",Q2036/M2036)</f>
        <v>0.669779600778125</v>
      </c>
      <c r="S2036" s="103">
        <v>5.50145455847881</v>
      </c>
      <c r="T2036" s="104">
        <f t="normal">AVERAGE(S2036:S2038)*10</f>
        <v>55.1129358475361</v>
      </c>
      <c r="U2036" s="103">
        <f t="normal">((LARGE(S2036:S2038,1))-(SMALL(S2036:S2038,1)))/(((LARGE(S2036:S2038,1))+(SMALL(S2036:S2038,1)))/2)*100</f>
        <v>0.357049615430346</v>
      </c>
      <c r="V2036" s="103">
        <f t="shared" si="735"/>
        <v>72.3234953703706</v>
      </c>
      <c r="W2036" s="104">
        <f t="normal">AVERAGE(V2036:V2038)*10</f>
        <v>723.895428784979</v>
      </c>
      <c r="X2036" s="103">
        <f t="normal">((LARGE(V2036:V2038,1))-(SMALL(V2036:V2038,1)))/(((LARGE(V2036:V2038,1))+(SMALL(V2036:V2038,1)))/2)*100</f>
        <v>0.182478036194137</v>
      </c>
      <c r="Y2036" s="103">
        <v>27.6765046296294</v>
      </c>
      <c r="Z2036" s="97" t="s">
        <v>34</v>
      </c>
      <c r="AA2036" s="23" t="str">
        <f t="normal">IF(Z2036="-","-",AVERAGE(Z2036:Z2038))</f>
        <v>-</v>
      </c>
      <c r="AB2036" s="104" t="s">
        <v>34</v>
      </c>
      <c r="AC2036" s="24" t="str">
        <f t="shared" ref="AC2036" si="738">IF(AB2036="-","-",AVERAGE(AB2036:AB2038))</f>
        <v>-</v>
      </c>
      <c r="AE2036" s="114">
        <v>302.530399690392</v>
      </c>
      <c r="AF2036" s="114">
        <v>200.321797015153</v>
      </c>
      <c r="AG2036" s="135">
        <v>1</v>
      </c>
    </row>
    <row r="2037" spans="1:33">
      <c r="A2037" s="70"/>
      <c r="B2037" s="71">
        <v>562</v>
      </c>
      <c r="C2037" s="82"/>
      <c r="D2037" s="14"/>
      <c r="E2037" s="14"/>
      <c r="F2037" s="9"/>
      <c r="G2037" s="6"/>
      <c r="H2037" s="6"/>
      <c r="I2037" s="6"/>
      <c r="J2037" s="97">
        <f t="normal">IF(AE2037="-","-",(AE2037/AG2036)*$AI$1)</f>
        <v>346.741521962766</v>
      </c>
      <c r="K2037" s="97">
        <f t="normal">MIN(J2036:J2038)</f>
        <v>326.732831665623</v>
      </c>
      <c r="L2037" s="71"/>
      <c r="M2037" s="97"/>
      <c r="N2037" s="97">
        <f t="normal">IF(AF2037="-","-",(AF2037/AG2036)*$AI$1)</f>
        <v>238.148545068963</v>
      </c>
      <c r="O2037" s="97">
        <f t="normal">MIN(N2036:N2038)</f>
        <v>216.347540776365</v>
      </c>
      <c r="P2037" s="71"/>
      <c r="Q2037" s="97"/>
      <c r="R2037" s="71"/>
      <c r="S2037" s="103">
        <v>5.52113261102841</v>
      </c>
      <c r="T2037" s="104"/>
      <c r="U2037" s="103"/>
      <c r="V2037" s="103">
        <f t="shared" si="735"/>
        <v>72.4555903866252</v>
      </c>
      <c r="W2037" s="104"/>
      <c r="X2037" s="103"/>
      <c r="Y2037" s="103">
        <v>27.5444096133748</v>
      </c>
      <c r="Z2037" s="97" t="s">
        <v>34</v>
      </c>
      <c r="AA2037" s="23"/>
      <c r="AB2037" s="104" t="s">
        <v>34</v>
      </c>
      <c r="AC2037" s="24"/>
      <c r="AE2037" s="114">
        <v>321.056964780339</v>
      </c>
      <c r="AF2037" s="114">
        <v>220.507912100892</v>
      </c>
      <c r="AG2037" s="135"/>
    </row>
    <row r="2038" spans="1:33">
      <c r="A2038" s="70"/>
      <c r="B2038" s="71">
        <v>562</v>
      </c>
      <c r="C2038" s="84"/>
      <c r="D2038" s="17"/>
      <c r="E2038" s="17"/>
      <c r="F2038" s="9"/>
      <c r="G2038" s="6"/>
      <c r="H2038" s="6"/>
      <c r="I2038" s="6"/>
      <c r="J2038" s="97">
        <f t="normal">IF(AE2038="-","-",(AE2038/AG2036)*$AI$1)</f>
        <v>357.85815230177</v>
      </c>
      <c r="K2038" s="97"/>
      <c r="L2038" s="71"/>
      <c r="M2038" s="97"/>
      <c r="N2038" s="97">
        <f t="normal">IF(AF2038="-","-",(AF2038/AG2036)*$AI$1)</f>
        <v>236.269388246077</v>
      </c>
      <c r="O2038" s="97"/>
      <c r="P2038" s="71"/>
      <c r="Q2038" s="97"/>
      <c r="R2038" s="71"/>
      <c r="S2038" s="103" t="s">
        <v>34</v>
      </c>
      <c r="T2038" s="104"/>
      <c r="U2038" s="103"/>
      <c r="V2038" s="103" t="s">
        <v>34</v>
      </c>
      <c r="W2038" s="104"/>
      <c r="X2038" s="103"/>
      <c r="Y2038" s="103" t="s">
        <v>34</v>
      </c>
      <c r="Z2038" s="97" t="s">
        <v>34</v>
      </c>
      <c r="AA2038" s="23"/>
      <c r="AB2038" s="104" t="s">
        <v>34</v>
      </c>
      <c r="AC2038" s="24"/>
      <c r="AE2038" s="114">
        <v>331.350141020157</v>
      </c>
      <c r="AF2038" s="114">
        <v>218.767952079701</v>
      </c>
      <c r="AG2038" s="135"/>
    </row>
    <row r="2039" spans="1:33" s="44" customFormat="1" ht="15" customHeight="1">
      <c r="A2039" s="60">
        <v>42430</v>
      </c>
      <c r="B2039" s="61" t="s">
        <v>974</v>
      </c>
      <c r="C2039" s="62" t="s">
        <v>29</v>
      </c>
      <c r="D2039" s="63" t="s">
        <v>30</v>
      </c>
      <c r="E2039" s="63" t="s">
        <v>31</v>
      </c>
      <c r="F2039" s="63" t="s">
        <v>32</v>
      </c>
      <c r="G2039" s="63" t="s">
        <v>33</v>
      </c>
      <c r="H2039" s="63" t="s">
        <v>34</v>
      </c>
      <c r="I2039" s="63" t="s">
        <v>975</v>
      </c>
      <c r="J2039" s="94">
        <f t="normal">IF(AE2039="-","-",(AE2039/AG2039)*$AI$1)</f>
        <v>75.55644738</v>
      </c>
      <c r="K2039" s="94">
        <f t="normal">MAX(J2039:J2041)</f>
        <v>75.55644738</v>
      </c>
      <c r="L2039" s="61">
        <f t="normal">IF(A2039=0,"",(K2039-K2040)/K2040)</f>
        <v>0.118558798105226</v>
      </c>
      <c r="M2039" s="94">
        <f t="normal">IF(J2039="-","-",AVERAGE(J2039:J2041))</f>
        <v>71.5522405356</v>
      </c>
      <c r="N2039" s="94" t="str">
        <f t="normal">IF(AF2039="-","-",(AF2039/AG2039)*$AI$1)</f>
        <v>-</v>
      </c>
      <c r="O2039" s="94">
        <f t="normal">MAX(N2039:N2041)</f>
        <v>0</v>
      </c>
      <c r="P2039" s="61" t="e">
        <v>#DIV/0!</v>
      </c>
      <c r="Q2039" s="94" t="str">
        <f t="normal">IF(N2039="-","-",AVERAGE(N2039:N2041))</f>
        <v>-</v>
      </c>
      <c r="R2039" s="61" t="str">
        <f t="normal">IF(Q2039="-","-",Q2039/M2039)</f>
        <v>-</v>
      </c>
      <c r="S2039" s="101">
        <v>3.75</v>
      </c>
      <c r="T2039" s="102">
        <f t="normal">AVERAGE(S2039:S2041)*10</f>
        <v>37.3333333333333</v>
      </c>
      <c r="U2039" s="101">
        <f t="normal">((LARGE(S2039:S2041,1))-(SMALL(S2039:S2041,1)))/(((LARGE(S2039:S2041,1))+(SMALL(S2039:S2041,1)))/2)*100</f>
        <v>1.34228187919463</v>
      </c>
      <c r="V2039" s="101">
        <f t="shared" ref="V2039:V2049" si="739">100-Y2039</f>
        <v>65.91</v>
      </c>
      <c r="W2039" s="102">
        <f t="normal">AVERAGE(V2039:V2041)*10</f>
        <v>656.866666666667</v>
      </c>
      <c r="X2039" s="101">
        <f t="normal">((LARGE(V2039:V2041,1))-(SMALL(V2039:V2041,1)))/(((LARGE(V2039:V2041,1))+(SMALL(V2039:V2041,1)))/2)*100</f>
        <v>0.914494741655227</v>
      </c>
      <c r="Y2039" s="101">
        <v>34.09</v>
      </c>
      <c r="Z2039" s="94" t="s">
        <v>34</v>
      </c>
      <c r="AA2039" s="111" t="str">
        <f t="normal">IF(Z2039="-","-",AVERAGE(Z2039:Z2041))</f>
        <v>-</v>
      </c>
      <c r="AB2039" s="102" t="s">
        <v>34</v>
      </c>
      <c r="AC2039" s="112" t="str">
        <f t="shared" ref="AC2039" si="740">IF(AB2039="-","-",AVERAGE(AB2039:AB2041))</f>
        <v>-</v>
      </c>
      <c r="AD2039" s="113"/>
      <c r="AE2039" s="94">
        <v>69.9596735</v>
      </c>
      <c r="AF2039" s="94" t="s">
        <v>34</v>
      </c>
      <c r="AG2039" s="134">
        <v>1</v>
      </c>
    </row>
    <row r="2040" spans="1:33" s="44" customFormat="1" customHeight="0">
      <c r="A2040" s="60"/>
      <c r="B2040" s="61" t="s">
        <v>974</v>
      </c>
      <c r="C2040" s="62"/>
      <c r="D2040" s="63"/>
      <c r="E2040" s="63"/>
      <c r="F2040" s="63"/>
      <c r="G2040" s="63"/>
      <c r="H2040" s="63"/>
      <c r="I2040" s="63"/>
      <c r="J2040" s="94" t="str">
        <f t="normal">IF(AE2040="-","-",(AE2040/AG2039)*$AI$1)</f>
        <v>-</v>
      </c>
      <c r="K2040" s="94">
        <f t="normal">MIN(J2039:J2041)</f>
        <v>67.5480336912</v>
      </c>
      <c r="L2040" s="61"/>
      <c r="M2040" s="94"/>
      <c r="N2040" s="94" t="str">
        <f t="normal">IF(AF2040="-","-",(AF2040/AG2039)*$AI$1)</f>
        <v>-</v>
      </c>
      <c r="O2040" s="94">
        <f t="normal">MIN(N2039:N2041)</f>
        <v>0</v>
      </c>
      <c r="P2040" s="61"/>
      <c r="Q2040" s="94"/>
      <c r="R2040" s="61"/>
      <c r="S2040" s="101">
        <v>3.7</v>
      </c>
      <c r="T2040" s="102"/>
      <c r="U2040" s="101"/>
      <c r="V2040" s="101">
        <f t="shared" si="739"/>
        <v>65.31</v>
      </c>
      <c r="W2040" s="102"/>
      <c r="X2040" s="101"/>
      <c r="Y2040" s="101">
        <v>34.69</v>
      </c>
      <c r="Z2040" s="94" t="s">
        <v>34</v>
      </c>
      <c r="AA2040" s="111"/>
      <c r="AB2040" s="102" t="s">
        <v>34</v>
      </c>
      <c r="AC2040" s="112"/>
      <c r="AD2040" s="113"/>
      <c r="AE2040" s="94" t="s">
        <v>34</v>
      </c>
      <c r="AF2040" s="94" t="s">
        <v>34</v>
      </c>
      <c r="AG2040" s="134"/>
    </row>
    <row r="2041" spans="1:33" s="44" customFormat="1" customHeight="0">
      <c r="A2041" s="60"/>
      <c r="B2041" s="61" t="s">
        <v>974</v>
      </c>
      <c r="C2041" s="62"/>
      <c r="D2041" s="63"/>
      <c r="E2041" s="63"/>
      <c r="F2041" s="63"/>
      <c r="G2041" s="63"/>
      <c r="H2041" s="63"/>
      <c r="I2041" s="63"/>
      <c r="J2041" s="94">
        <f t="normal">IF(AE2041="-","-",(AE2041/AG2039)*$AI$1)</f>
        <v>67.5480336912</v>
      </c>
      <c r="K2041" s="94"/>
      <c r="L2041" s="61"/>
      <c r="M2041" s="94"/>
      <c r="N2041" s="94" t="str">
        <f t="normal">IF(AF2041="-","-",(AF2041/AG2039)*$AI$1)</f>
        <v>-</v>
      </c>
      <c r="O2041" s="94"/>
      <c r="P2041" s="61"/>
      <c r="Q2041" s="94"/>
      <c r="R2041" s="61"/>
      <c r="S2041" s="101">
        <v>3.75</v>
      </c>
      <c r="T2041" s="102"/>
      <c r="U2041" s="101"/>
      <c r="V2041" s="101">
        <f t="shared" si="739"/>
        <v>65.84</v>
      </c>
      <c r="W2041" s="102"/>
      <c r="X2041" s="101"/>
      <c r="Y2041" s="101">
        <v>34.16</v>
      </c>
      <c r="Z2041" s="94" t="s">
        <v>34</v>
      </c>
      <c r="AA2041" s="111"/>
      <c r="AB2041" s="102" t="s">
        <v>34</v>
      </c>
      <c r="AC2041" s="112"/>
      <c r="AD2041" s="113"/>
      <c r="AE2041" s="94">
        <v>62.54447564</v>
      </c>
      <c r="AF2041" s="94" t="s">
        <v>34</v>
      </c>
      <c r="AG2041" s="134"/>
    </row>
    <row r="2042" spans="1:33" s="44" customFormat="1" ht="15" customHeight="1">
      <c r="A2042" s="60">
        <v>42430</v>
      </c>
      <c r="B2042" s="61" t="s">
        <v>976</v>
      </c>
      <c r="C2042" s="62" t="s">
        <v>29</v>
      </c>
      <c r="D2042" s="63" t="s">
        <v>30</v>
      </c>
      <c r="E2042" s="63" t="s">
        <v>31</v>
      </c>
      <c r="F2042" s="63" t="s">
        <v>37</v>
      </c>
      <c r="G2042" s="63" t="s">
        <v>140</v>
      </c>
      <c r="H2042" s="63" t="s">
        <v>34</v>
      </c>
      <c r="I2042" s="63" t="s">
        <v>34</v>
      </c>
      <c r="J2042" s="94">
        <f t="normal">IF(AE2042="-","-",(AE2042/AG2042)*$AI$1)</f>
        <v>636.552</v>
      </c>
      <c r="K2042" s="94">
        <f t="normal">MAX(J2042:J2044)</f>
        <v>659.2644</v>
      </c>
      <c r="L2042" s="61">
        <f t="normal">IF(A2042=0,"",(K2042-K2043)/K2043)</f>
        <v>0.0356803529012555</v>
      </c>
      <c r="M2042" s="94">
        <f t="normal">IF(J2042="-","-",AVERAGE(J2042:J2044))</f>
        <v>650.5236</v>
      </c>
      <c r="N2042" s="94">
        <f t="normal">IF(AF2042="-","-",(AF2042/AG2042)*$AI$1)</f>
        <v>377.1468</v>
      </c>
      <c r="O2042" s="94">
        <f t="normal">MAX(N2042:N2044)</f>
        <v>412.884</v>
      </c>
      <c r="P2042" s="61">
        <f t="normal">IF(A2042=0,"",(O2042-O2043)/O2043)</f>
        <v>0.0947567366341171</v>
      </c>
      <c r="Q2042" s="94">
        <f t="normal">IF(N2042="-","-",AVERAGE(N2042:N2044))</f>
        <v>392.8464</v>
      </c>
      <c r="R2042" s="61">
        <f t="normal">IF(Q2042="-","-",Q2042/M2042)</f>
        <v>0.603892618192484</v>
      </c>
      <c r="S2042" s="101">
        <v>95.81</v>
      </c>
      <c r="T2042" s="102">
        <f t="normal">AVERAGE(S2042:S2044)*10</f>
        <v>965.833333333333</v>
      </c>
      <c r="U2042" s="101">
        <f t="normal">((LARGE(S2042:S2044,1))-(SMALL(S2042:S2044,1)))/(((LARGE(S2042:S2044,1))+(SMALL(S2042:S2044,1)))/2)*100</f>
        <v>1.23437581038328</v>
      </c>
      <c r="V2042" s="101">
        <f t="shared" si="739"/>
        <v>99.99</v>
      </c>
      <c r="W2042" s="102">
        <f t="normal">AVERAGE(V2042:V2044)*10</f>
        <v>999.9</v>
      </c>
      <c r="X2042" s="101">
        <f t="normal">((LARGE(V2042:V2044,1))-(SMALL(V2042:V2044,1)))/(((LARGE(V2042:V2044,1))+(SMALL(V2042:V2044,1)))/2)*100</f>
        <v>0</v>
      </c>
      <c r="Y2042" s="101">
        <v>0.01</v>
      </c>
      <c r="Z2042" s="94" t="s">
        <v>34</v>
      </c>
      <c r="AA2042" s="111" t="str">
        <f t="normal">IF(Z2042="-","-",AVERAGE(Z2042:Z2044))</f>
        <v>-</v>
      </c>
      <c r="AB2042" s="102" t="s">
        <v>34</v>
      </c>
      <c r="AC2042" s="112" t="str">
        <f t="shared" ref="AC2042" si="741">IF(AB2042="-","-",AVERAGE(AB2042:AB2044))</f>
        <v>-</v>
      </c>
      <c r="AD2042" s="113"/>
      <c r="AE2042" s="94">
        <v>589.4</v>
      </c>
      <c r="AF2042" s="94">
        <v>349.21</v>
      </c>
      <c r="AG2042" s="134">
        <v>1</v>
      </c>
    </row>
    <row r="2043" spans="1:33" s="44" customFormat="1" customHeight="0">
      <c r="A2043" s="60"/>
      <c r="B2043" s="61" t="s">
        <v>976</v>
      </c>
      <c r="C2043" s="62"/>
      <c r="D2043" s="63"/>
      <c r="E2043" s="63"/>
      <c r="F2043" s="63"/>
      <c r="G2043" s="63"/>
      <c r="H2043" s="63"/>
      <c r="I2043" s="63"/>
      <c r="J2043" s="94">
        <f t="normal">IF(AE2043="-","-",(AE2043/AG2042)*$AI$1)</f>
        <v>659.2644</v>
      </c>
      <c r="K2043" s="94">
        <f t="normal">MIN(J2042:J2044)</f>
        <v>636.552</v>
      </c>
      <c r="L2043" s="61"/>
      <c r="M2043" s="94"/>
      <c r="N2043" s="94">
        <f t="normal">IF(AF2043="-","-",(AF2043/AG2042)*$AI$1)</f>
        <v>412.884</v>
      </c>
      <c r="O2043" s="94">
        <f t="normal">MIN(N2042:N2044)</f>
        <v>377.1468</v>
      </c>
      <c r="P2043" s="61"/>
      <c r="Q2043" s="94"/>
      <c r="R2043" s="61"/>
      <c r="S2043" s="101">
        <v>97</v>
      </c>
      <c r="T2043" s="102"/>
      <c r="U2043" s="101"/>
      <c r="V2043" s="101">
        <f t="shared" si="739"/>
        <v>99.99</v>
      </c>
      <c r="W2043" s="102"/>
      <c r="X2043" s="101"/>
      <c r="Y2043" s="101">
        <v>0.01</v>
      </c>
      <c r="Z2043" s="94" t="s">
        <v>34</v>
      </c>
      <c r="AA2043" s="111"/>
      <c r="AB2043" s="102" t="s">
        <v>34</v>
      </c>
      <c r="AC2043" s="112"/>
      <c r="AD2043" s="113"/>
      <c r="AE2043" s="94">
        <v>610.43</v>
      </c>
      <c r="AF2043" s="94">
        <v>382.3</v>
      </c>
      <c r="AG2043" s="134"/>
    </row>
    <row r="2044" spans="1:33" s="44" customFormat="1" customHeight="0">
      <c r="A2044" s="60"/>
      <c r="B2044" s="61" t="s">
        <v>976</v>
      </c>
      <c r="C2044" s="62"/>
      <c r="D2044" s="63"/>
      <c r="E2044" s="63"/>
      <c r="F2044" s="63"/>
      <c r="G2044" s="63"/>
      <c r="H2044" s="63"/>
      <c r="I2044" s="63"/>
      <c r="J2044" s="94">
        <f t="normal">IF(AE2044="-","-",(AE2044/AG2042)*$AI$1)</f>
        <v>655.7544</v>
      </c>
      <c r="K2044" s="94"/>
      <c r="L2044" s="61"/>
      <c r="M2044" s="94"/>
      <c r="N2044" s="94">
        <f t="normal">IF(AF2044="-","-",(AF2044/AG2042)*$AI$1)</f>
        <v>388.5084</v>
      </c>
      <c r="O2044" s="94"/>
      <c r="P2044" s="61"/>
      <c r="Q2044" s="94"/>
      <c r="R2044" s="61"/>
      <c r="S2044" s="101">
        <v>96.94</v>
      </c>
      <c r="T2044" s="102"/>
      <c r="U2044" s="101"/>
      <c r="V2044" s="101">
        <f t="shared" si="739"/>
        <v>99.99</v>
      </c>
      <c r="W2044" s="102"/>
      <c r="X2044" s="101"/>
      <c r="Y2044" s="101">
        <v>0.01</v>
      </c>
      <c r="Z2044" s="94" t="s">
        <v>34</v>
      </c>
      <c r="AA2044" s="111"/>
      <c r="AB2044" s="102" t="s">
        <v>34</v>
      </c>
      <c r="AC2044" s="112"/>
      <c r="AD2044" s="113"/>
      <c r="AE2044" s="94">
        <v>607.18</v>
      </c>
      <c r="AF2044" s="94">
        <v>359.73</v>
      </c>
      <c r="AG2044" s="134"/>
    </row>
    <row r="2045" spans="1:33" s="44" customFormat="1" ht="15" customHeight="1">
      <c r="A2045" s="60">
        <v>42430</v>
      </c>
      <c r="B2045" s="61" t="s">
        <v>977</v>
      </c>
      <c r="C2045" s="62" t="s">
        <v>29</v>
      </c>
      <c r="D2045" s="63" t="s">
        <v>30</v>
      </c>
      <c r="E2045" s="63" t="s">
        <v>31</v>
      </c>
      <c r="F2045" s="63" t="s">
        <v>37</v>
      </c>
      <c r="G2045" s="63" t="s">
        <v>140</v>
      </c>
      <c r="H2045" s="63" t="s">
        <v>34</v>
      </c>
      <c r="I2045" s="63" t="s">
        <v>34</v>
      </c>
      <c r="J2045" s="94">
        <f t="normal">IF(AE2045="-","-",(AE2045/AG2045)*$AI$1)</f>
        <v>661.7484</v>
      </c>
      <c r="K2045" s="94">
        <f t="normal">MAX(J2045:J2047)</f>
        <v>673.542</v>
      </c>
      <c r="L2045" s="61">
        <v>0.0202195357359027</v>
      </c>
      <c r="M2045" s="94">
        <f t="normal">IF(J2045="-","-",AVERAGE(J2045:J2047))</f>
        <v>665.1612</v>
      </c>
      <c r="N2045" s="94">
        <f t="normal">IF(AF2045="-","-",(AF2045/AG2045)*$AI$1)</f>
        <v>389.1564</v>
      </c>
      <c r="O2045" s="94">
        <f t="normal">MAX(N2045:N2047)</f>
        <v>397.5372</v>
      </c>
      <c r="P2045" s="61">
        <f t="normal">IF(A2045=0,"",(O2045-O2046)/O2046)</f>
        <v>0.0441084699608553</v>
      </c>
      <c r="Q2045" s="94">
        <f t="normal">IF(N2045="-","-",AVERAGE(N2045:N2047))</f>
        <v>389.1456</v>
      </c>
      <c r="R2045" s="61">
        <f t="normal">IF(Q2045="-","-",Q2045/M2045)</f>
        <v>0.585039536280829</v>
      </c>
      <c r="S2045" s="101">
        <v>95.81</v>
      </c>
      <c r="T2045" s="102">
        <f t="normal">AVERAGE(S2045:S2047)*10</f>
        <v>965.833333333333</v>
      </c>
      <c r="U2045" s="101">
        <f t="normal">((LARGE(S2045:S2047,1))-(SMALL(S2045:S2047,1)))/(((LARGE(S2045:S2047,1))+(SMALL(S2045:S2047,1)))/2)*100</f>
        <v>1.23437581038328</v>
      </c>
      <c r="V2045" s="101">
        <f t="shared" si="739"/>
        <v>99.99</v>
      </c>
      <c r="W2045" s="102">
        <f t="normal">AVERAGE(V2045:V2047)*10</f>
        <v>999.9</v>
      </c>
      <c r="X2045" s="101">
        <f t="normal">((LARGE(V2045:V2047,1))-(SMALL(V2045:V2047,1)))/(((LARGE(V2045:V2047,1))+(SMALL(V2045:V2047,1)))/2)*100</f>
        <v>0</v>
      </c>
      <c r="Y2045" s="101">
        <v>0.01</v>
      </c>
      <c r="Z2045" s="94" t="s">
        <v>34</v>
      </c>
      <c r="AA2045" s="111" t="str">
        <f t="normal">IF(Z2045="-","-",AVERAGE(Z2045:Z2047))</f>
        <v>-</v>
      </c>
      <c r="AB2045" s="102" t="s">
        <v>34</v>
      </c>
      <c r="AC2045" s="112" t="str">
        <f t="shared" ref="AC2045" si="742">IF(AB2045="-","-",AVERAGE(AB2045:AB2047))</f>
        <v>-</v>
      </c>
      <c r="AD2045" s="113"/>
      <c r="AE2045" s="94">
        <v>612.73</v>
      </c>
      <c r="AF2045" s="94">
        <v>360.33</v>
      </c>
      <c r="AG2045" s="134">
        <v>1</v>
      </c>
    </row>
    <row r="2046" spans="1:33" s="44" customFormat="1" customHeight="0">
      <c r="A2046" s="60"/>
      <c r="B2046" s="61" t="s">
        <v>977</v>
      </c>
      <c r="C2046" s="62"/>
      <c r="D2046" s="63"/>
      <c r="E2046" s="63"/>
      <c r="F2046" s="63"/>
      <c r="G2046" s="63"/>
      <c r="H2046" s="63"/>
      <c r="I2046" s="63"/>
      <c r="J2046" s="94">
        <f t="normal">IF(AE2046="-","-",(AE2046/AG2045)*$AI$1)</f>
        <v>673.542</v>
      </c>
      <c r="K2046" s="94">
        <f t="normal">MIN(J2045:J2047)</f>
        <v>660.1932</v>
      </c>
      <c r="L2046" s="61"/>
      <c r="M2046" s="94"/>
      <c r="N2046" s="94">
        <f t="normal">IF(AF2046="-","-",(AF2046/AG2045)*$AI$1)</f>
        <v>397.5372</v>
      </c>
      <c r="O2046" s="94">
        <f t="normal">MIN(N2045:N2047)</f>
        <v>380.7432</v>
      </c>
      <c r="P2046" s="61"/>
      <c r="Q2046" s="94"/>
      <c r="R2046" s="61"/>
      <c r="S2046" s="101">
        <v>97</v>
      </c>
      <c r="T2046" s="102"/>
      <c r="U2046" s="101"/>
      <c r="V2046" s="101">
        <f t="shared" si="739"/>
        <v>99.99</v>
      </c>
      <c r="W2046" s="102"/>
      <c r="X2046" s="101"/>
      <c r="Y2046" s="101">
        <v>0.01</v>
      </c>
      <c r="Z2046" s="94" t="s">
        <v>34</v>
      </c>
      <c r="AA2046" s="111"/>
      <c r="AB2046" s="102" t="s">
        <v>34</v>
      </c>
      <c r="AC2046" s="112"/>
      <c r="AD2046" s="113"/>
      <c r="AE2046" s="94">
        <v>623.65</v>
      </c>
      <c r="AF2046" s="94">
        <v>368.09</v>
      </c>
      <c r="AG2046" s="134"/>
    </row>
    <row r="2047" spans="1:33" s="44" customFormat="1" customHeight="0">
      <c r="A2047" s="60"/>
      <c r="B2047" s="61" t="s">
        <v>977</v>
      </c>
      <c r="C2047" s="62"/>
      <c r="D2047" s="63"/>
      <c r="E2047" s="63"/>
      <c r="F2047" s="63"/>
      <c r="G2047" s="63"/>
      <c r="H2047" s="63"/>
      <c r="I2047" s="63"/>
      <c r="J2047" s="94">
        <f t="normal">IF(AE2047="-","-",(AE2047/AG2045)*$AI$1)</f>
        <v>660.1932</v>
      </c>
      <c r="K2047" s="94"/>
      <c r="L2047" s="61"/>
      <c r="M2047" s="94"/>
      <c r="N2047" s="94">
        <f t="normal">IF(AF2047="-","-",(AF2047/AG2045)*$AI$1)</f>
        <v>380.7432</v>
      </c>
      <c r="O2047" s="94"/>
      <c r="P2047" s="61"/>
      <c r="Q2047" s="94"/>
      <c r="R2047" s="61"/>
      <c r="S2047" s="101">
        <v>96.94</v>
      </c>
      <c r="T2047" s="102"/>
      <c r="U2047" s="101"/>
      <c r="V2047" s="101">
        <f t="shared" si="739"/>
        <v>99.99</v>
      </c>
      <c r="W2047" s="102"/>
      <c r="X2047" s="101"/>
      <c r="Y2047" s="101">
        <v>0.01</v>
      </c>
      <c r="Z2047" s="94" t="s">
        <v>34</v>
      </c>
      <c r="AA2047" s="111"/>
      <c r="AB2047" s="102" t="s">
        <v>34</v>
      </c>
      <c r="AC2047" s="112"/>
      <c r="AD2047" s="113"/>
      <c r="AE2047" s="94">
        <v>611.29</v>
      </c>
      <c r="AF2047" s="94">
        <v>352.54</v>
      </c>
      <c r="AG2047" s="134"/>
    </row>
    <row r="2048" spans="1:33" ht="15" customHeight="1">
      <c r="A2048" s="73">
        <v>42430</v>
      </c>
      <c r="B2048" s="74" t="s">
        <v>978</v>
      </c>
      <c r="C2048" s="86" t="s">
        <v>29</v>
      </c>
      <c r="D2048" s="87" t="s">
        <v>41</v>
      </c>
      <c r="E2048" s="87" t="s">
        <v>74</v>
      </c>
      <c r="F2048" s="9" t="s">
        <v>234</v>
      </c>
      <c r="G2048" s="9" t="s">
        <v>305</v>
      </c>
      <c r="H2048" s="87" t="s">
        <v>34</v>
      </c>
      <c r="I2048" s="9" t="s">
        <v>979</v>
      </c>
      <c r="J2048" s="98">
        <f t="normal">IF(AE2048="-","-",(AE2048/AG2048)*$AI$1)</f>
        <v>208.6884</v>
      </c>
      <c r="K2048" s="98">
        <f t="normal">MAX(J2048:J2050)</f>
        <v>483.9912</v>
      </c>
      <c r="L2048" s="74">
        <f t="normal">IF(A2048=0,"",(K2048-K2049)/K2049)</f>
        <v>1.31920509237696</v>
      </c>
      <c r="M2048" s="98">
        <f t="normal">IF(J2048="-","-",AVERAGE(J2048:J2050))</f>
        <v>300.7296</v>
      </c>
      <c r="N2048" s="98">
        <f t="normal">IF(AF2048="-","-",(AF2048/AG2048)*$AI$1)</f>
        <v>132.57</v>
      </c>
      <c r="O2048" s="98">
        <f t="normal">MAX(N2048:N2050)</f>
        <v>288.2196</v>
      </c>
      <c r="P2048" s="74">
        <f t="normal">IF(A2048=0,"",(O2048-O2049)/O2049)</f>
        <v>1.17409368635438</v>
      </c>
      <c r="Q2048" s="98">
        <f t="normal">IF(N2048="-","-",AVERAGE(N2048:N2050))</f>
        <v>187.47</v>
      </c>
      <c r="R2048" s="74">
        <f t="normal">IF(Q2048="-","-",Q2048/M2048)</f>
        <v>0.623383930281555</v>
      </c>
      <c r="S2048" s="105">
        <v>6.89</v>
      </c>
      <c r="T2048" s="106">
        <f t="normal">AVERAGE(S2048:S2050)*10</f>
        <v>65.65</v>
      </c>
      <c r="U2048" s="105">
        <v>9.90099009900989</v>
      </c>
      <c r="V2048" s="105">
        <f t="shared" si="739"/>
        <v>72.56</v>
      </c>
      <c r="W2048" s="106">
        <f t="normal">AVERAGE(V2048:V2050)*10</f>
        <v>723.55</v>
      </c>
      <c r="X2048" s="105">
        <f t="normal">((LARGE(V2048:V2050,1))-(SMALL(V2048:V2050,1)))/(((LARGE(V2048:V2050,1))+(SMALL(V2048:V2050,1)))/2)*100</f>
        <v>0.566650542464234</v>
      </c>
      <c r="Y2048" s="105">
        <v>27.44</v>
      </c>
      <c r="Z2048" s="74" t="s">
        <v>34</v>
      </c>
      <c r="AA2048" s="115" t="str">
        <f t="normal">IF(Z2048="-","-",AVERAGE(Z2048:Z2050))</f>
        <v>-</v>
      </c>
      <c r="AB2048" s="106" t="s">
        <v>34</v>
      </c>
      <c r="AC2048" s="116" t="str">
        <f t="shared" ref="AC2048" si="743">IF(AB2048="-","-",AVERAGE(AB2048:AB2050))</f>
        <v>-</v>
      </c>
      <c r="AE2048" s="114">
        <v>193.23</v>
      </c>
      <c r="AF2048" s="114">
        <v>122.75</v>
      </c>
      <c r="AG2048" s="135">
        <v>1</v>
      </c>
    </row>
    <row r="2049" spans="1:33">
      <c r="A2049" s="73"/>
      <c r="B2049" s="74" t="s">
        <v>978</v>
      </c>
      <c r="C2049" s="89"/>
      <c r="D2049" s="15"/>
      <c r="E2049" s="15"/>
      <c r="F2049" s="9"/>
      <c r="G2049" s="9"/>
      <c r="H2049" s="15"/>
      <c r="I2049" s="9"/>
      <c r="J2049" s="98">
        <f t="normal">IF(AE2049="-","-",(AE2049/AG2048)*$AI$1)</f>
        <v>209.5092</v>
      </c>
      <c r="K2049" s="98">
        <f t="normal">MIN(J2048:J2050)</f>
        <v>208.6884</v>
      </c>
      <c r="L2049" s="74"/>
      <c r="M2049" s="98"/>
      <c r="N2049" s="98">
        <f t="normal">IF(AF2049="-","-",(AF2049/AG2048)*$AI$1)</f>
        <v>141.6204</v>
      </c>
      <c r="O2049" s="98">
        <f t="normal">MIN(N2048:N2050)</f>
        <v>132.57</v>
      </c>
      <c r="P2049" s="74"/>
      <c r="Q2049" s="98"/>
      <c r="R2049" s="74"/>
      <c r="S2049" s="105">
        <v>6.24</v>
      </c>
      <c r="T2049" s="106"/>
      <c r="U2049" s="105"/>
      <c r="V2049" s="105">
        <f t="shared" si="739"/>
        <v>72.15</v>
      </c>
      <c r="W2049" s="106"/>
      <c r="X2049" s="105"/>
      <c r="Y2049" s="105">
        <v>27.85</v>
      </c>
      <c r="Z2049" s="74" t="s">
        <v>34</v>
      </c>
      <c r="AA2049" s="115"/>
      <c r="AB2049" s="106" t="s">
        <v>34</v>
      </c>
      <c r="AC2049" s="116"/>
      <c r="AE2049" s="114">
        <v>193.99</v>
      </c>
      <c r="AF2049" s="114">
        <v>131.13</v>
      </c>
      <c r="AG2049" s="135"/>
    </row>
    <row r="2050" spans="1:33">
      <c r="A2050" s="73"/>
      <c r="B2050" s="74" t="s">
        <v>978</v>
      </c>
      <c r="C2050" s="91"/>
      <c r="D2050" s="18"/>
      <c r="E2050" s="18"/>
      <c r="F2050" s="9"/>
      <c r="G2050" s="9"/>
      <c r="H2050" s="18"/>
      <c r="I2050" s="9"/>
      <c r="J2050" s="98">
        <v>483.9912</v>
      </c>
      <c r="K2050" s="98"/>
      <c r="L2050" s="74"/>
      <c r="M2050" s="98"/>
      <c r="N2050" s="98">
        <f t="normal">IF(AF2050="-","-",(AF2050/AG2048)*$AI$1)</f>
        <v>288.2196</v>
      </c>
      <c r="O2050" s="98"/>
      <c r="P2050" s="74"/>
      <c r="Q2050" s="98"/>
      <c r="R2050" s="74"/>
      <c r="S2050" s="105" t="s">
        <v>34</v>
      </c>
      <c r="T2050" s="106"/>
      <c r="U2050" s="105"/>
      <c r="V2050" s="105" t="s">
        <v>34</v>
      </c>
      <c r="W2050" s="106"/>
      <c r="X2050" s="105"/>
      <c r="Y2050" s="105" t="s">
        <v>34</v>
      </c>
      <c r="Z2050" s="74" t="s">
        <v>34</v>
      </c>
      <c r="AA2050" s="115"/>
      <c r="AB2050" s="106" t="s">
        <v>34</v>
      </c>
      <c r="AC2050" s="116"/>
      <c r="AE2050" s="114">
        <v>448.14</v>
      </c>
      <c r="AF2050" s="114">
        <v>266.87</v>
      </c>
      <c r="AG2050" s="135"/>
    </row>
    <row r="2051" spans="1:33" ht="15" customHeight="1">
      <c r="A2051" s="70">
        <v>42430</v>
      </c>
      <c r="B2051" s="71" t="s">
        <v>980</v>
      </c>
      <c r="C2051" s="80" t="s">
        <v>29</v>
      </c>
      <c r="D2051" s="12" t="s">
        <v>41</v>
      </c>
      <c r="E2051" s="12" t="s">
        <v>42</v>
      </c>
      <c r="F2051" s="6" t="s">
        <v>743</v>
      </c>
      <c r="G2051" s="6" t="s">
        <v>981</v>
      </c>
      <c r="H2051" s="12" t="s">
        <v>34</v>
      </c>
      <c r="I2051" s="6" t="s">
        <v>982</v>
      </c>
      <c r="J2051" s="97">
        <f t="normal">IF(AE2051="-","-",(AE2051/AG2051)*$AI$1)</f>
        <v>204.5952</v>
      </c>
      <c r="K2051" s="97">
        <f t="normal">MAX(J2051:J2053)</f>
        <v>204.5952</v>
      </c>
      <c r="L2051" s="71">
        <f t="normal">IF(A2051=0,"",(K2051-K2052)/K2052)</f>
        <v>0.181268317016898</v>
      </c>
      <c r="M2051" s="97">
        <f t="normal">IF(J2051="-","-",AVERAGE(J2051:J2053))</f>
        <v>184.2408</v>
      </c>
      <c r="N2051" s="97">
        <f t="normal">IF(AF2051="-","-",(AF2051/AG2051)*$AI$1)</f>
        <v>119.4804</v>
      </c>
      <c r="O2051" s="97">
        <f t="normal">MAX(N2051:N2053)</f>
        <v>119.4804</v>
      </c>
      <c r="P2051" s="71">
        <f t="normal">IF(A2051=0,"",(O2051-O2052)/O2052)</f>
        <v>0.154199269692227</v>
      </c>
      <c r="Q2051" s="97">
        <f t="normal">IF(N2051="-","-",AVERAGE(N2051:N2053))</f>
        <v>109.3356</v>
      </c>
      <c r="R2051" s="71">
        <f t="normal">IF(Q2051="-","-",Q2051/M2051)</f>
        <v>0.593438586892805</v>
      </c>
      <c r="S2051" s="103">
        <v>75.98</v>
      </c>
      <c r="T2051" s="104">
        <f t="normal">AVERAGE(S2051:S2053)*10</f>
        <v>737.9</v>
      </c>
      <c r="U2051" s="103">
        <f t="normal">((LARGE(S2051:S2053,1))-(SMALL(S2051:S2053,1)))/(((LARGE(S2051:S2053,1))+(SMALL(S2051:S2053,1)))/2)*100</f>
        <v>5.72666350775063</v>
      </c>
      <c r="V2051" s="103">
        <f t="shared" ref="V2051:V2085" si="744">100-Y2051</f>
        <v>90.93</v>
      </c>
      <c r="W2051" s="104">
        <f t="normal">AVERAGE(V2051:V2053)*10</f>
        <v>910.1</v>
      </c>
      <c r="X2051" s="103">
        <f t="normal">((LARGE(V2051:V2053,1))-(SMALL(V2051:V2053,1)))/(((LARGE(V2051:V2053,1))+(SMALL(V2051:V2053,1)))/2)*100</f>
        <v>0.142864992582005</v>
      </c>
      <c r="Y2051" s="103">
        <v>9.07</v>
      </c>
      <c r="Z2051" s="97" t="s">
        <v>34</v>
      </c>
      <c r="AA2051" s="23" t="str">
        <f t="normal">IF(Z2051="-","-",AVERAGE(Z2051:Z2053))</f>
        <v>-</v>
      </c>
      <c r="AB2051" s="104" t="s">
        <v>34</v>
      </c>
      <c r="AC2051" s="24" t="str">
        <f t="shared" ref="AC2051" si="745">IF(AB2051="-","-",AVERAGE(AB2051:AB2053))</f>
        <v>-</v>
      </c>
      <c r="AE2051" s="114">
        <v>189.44</v>
      </c>
      <c r="AF2051" s="114">
        <v>110.63</v>
      </c>
      <c r="AG2051" s="135">
        <v>1</v>
      </c>
    </row>
    <row r="2052" spans="1:33">
      <c r="A2052" s="70"/>
      <c r="B2052" s="71" t="s">
        <v>980</v>
      </c>
      <c r="C2052" s="82"/>
      <c r="D2052" s="14"/>
      <c r="E2052" s="14"/>
      <c r="F2052" s="6"/>
      <c r="G2052" s="6"/>
      <c r="H2052" s="14"/>
      <c r="I2052" s="6"/>
      <c r="J2052" s="97">
        <f t="normal">IF(AE2052="-","-",(AE2052/AG2051)*$AI$1)</f>
        <v>173.1996</v>
      </c>
      <c r="K2052" s="97">
        <f t="normal">MIN(J2051:J2053)</f>
        <v>173.1996</v>
      </c>
      <c r="L2052" s="71"/>
      <c r="M2052" s="97"/>
      <c r="N2052" s="97">
        <f t="normal">IF(AF2052="-","-",(AF2052/AG2051)*$AI$1)</f>
        <v>103.518</v>
      </c>
      <c r="O2052" s="97">
        <f t="normal">MIN(N2051:N2053)</f>
        <v>103.518</v>
      </c>
      <c r="P2052" s="71"/>
      <c r="Q2052" s="97"/>
      <c r="R2052" s="71"/>
      <c r="S2052" s="103">
        <v>73.64</v>
      </c>
      <c r="T2052" s="104"/>
      <c r="U2052" s="103"/>
      <c r="V2052" s="103">
        <f t="shared" si="744"/>
        <v>91.06</v>
      </c>
      <c r="W2052" s="104"/>
      <c r="X2052" s="103"/>
      <c r="Y2052" s="103">
        <v>8.94</v>
      </c>
      <c r="Z2052" s="97" t="s">
        <v>34</v>
      </c>
      <c r="AA2052" s="23"/>
      <c r="AB2052" s="104" t="s">
        <v>34</v>
      </c>
      <c r="AC2052" s="24"/>
      <c r="AE2052" s="114">
        <v>160.37</v>
      </c>
      <c r="AF2052" s="114">
        <v>95.85</v>
      </c>
      <c r="AG2052" s="135"/>
    </row>
    <row r="2053" spans="1:33">
      <c r="A2053" s="70"/>
      <c r="B2053" s="71" t="s">
        <v>980</v>
      </c>
      <c r="C2053" s="84"/>
      <c r="D2053" s="17"/>
      <c r="E2053" s="17"/>
      <c r="F2053" s="6"/>
      <c r="G2053" s="6"/>
      <c r="H2053" s="17"/>
      <c r="I2053" s="6"/>
      <c r="J2053" s="97">
        <f t="normal">IF(AE2053="-","-",(AE2053/AG2051)*$AI$1)</f>
        <v>174.9276</v>
      </c>
      <c r="K2053" s="97"/>
      <c r="L2053" s="71"/>
      <c r="M2053" s="97"/>
      <c r="N2053" s="97">
        <f t="normal">IF(AF2053="-","-",(AF2053/AG2051)*$AI$1)</f>
        <v>105.0084</v>
      </c>
      <c r="O2053" s="97"/>
      <c r="P2053" s="71"/>
      <c r="Q2053" s="97"/>
      <c r="R2053" s="71"/>
      <c r="S2053" s="103">
        <v>71.75</v>
      </c>
      <c r="T2053" s="104"/>
      <c r="U2053" s="103"/>
      <c r="V2053" s="103">
        <f t="shared" si="744"/>
        <v>91.04</v>
      </c>
      <c r="W2053" s="104"/>
      <c r="X2053" s="103"/>
      <c r="Y2053" s="103">
        <v>8.96</v>
      </c>
      <c r="Z2053" s="97" t="s">
        <v>34</v>
      </c>
      <c r="AA2053" s="23"/>
      <c r="AB2053" s="104" t="s">
        <v>34</v>
      </c>
      <c r="AC2053" s="24"/>
      <c r="AE2053" s="114">
        <v>161.97</v>
      </c>
      <c r="AF2053" s="114">
        <v>97.23</v>
      </c>
      <c r="AG2053" s="135"/>
    </row>
    <row r="2054" spans="1:33">
      <c r="A2054" s="70">
        <v>42430</v>
      </c>
      <c r="B2054" s="71" t="s">
        <v>983</v>
      </c>
      <c r="C2054" s="80" t="s">
        <v>88</v>
      </c>
      <c r="D2054" s="12" t="s">
        <v>41</v>
      </c>
      <c r="E2054" s="12" t="s">
        <v>74</v>
      </c>
      <c r="F2054" s="12" t="s">
        <v>85</v>
      </c>
      <c r="G2054" s="12" t="s">
        <v>92</v>
      </c>
      <c r="H2054" s="12" t="s">
        <v>44</v>
      </c>
      <c r="I2054" s="12" t="s">
        <v>984</v>
      </c>
      <c r="J2054" s="97">
        <f t="normal">IF(AE2054="-","-",(AE2054/AG2054)*$AI$1)</f>
        <v>69.7788</v>
      </c>
      <c r="K2054" s="97">
        <f t="normal">MAX(J2054:J2056)</f>
        <v>73.9584</v>
      </c>
      <c r="L2054" s="71">
        <f t="normal">IF(A2054=0,"",(K2054-K2055)/K2055)</f>
        <v>0.0598978486302431</v>
      </c>
      <c r="M2054" s="97">
        <f t="normal">IF(J2054="-","-",AVERAGE(J2054:J2056))</f>
        <v>71.8686</v>
      </c>
      <c r="N2054" s="97">
        <f t="normal">IF(AF2054="-","-",(AF2054/AG2054)*$AI$1)</f>
        <v>48.762</v>
      </c>
      <c r="O2054" s="97">
        <f t="normal">MAX(N2054:N2056)</f>
        <v>48.762</v>
      </c>
      <c r="P2054" s="71">
        <f t="normal">IF(A2054=0,"",(O2054-O2055)/O2055)</f>
        <v>0.0228817399184412</v>
      </c>
      <c r="Q2054" s="97">
        <f t="normal">IF(N2054="-","-",AVERAGE(N2054:N2056))</f>
        <v>48.2166</v>
      </c>
      <c r="R2054" s="71">
        <f t="normal">IF(Q2054="-","-",Q2054/M2054)</f>
        <v>0.670899391389285</v>
      </c>
      <c r="S2054" s="103">
        <v>1.89</v>
      </c>
      <c r="T2054" s="104">
        <f t="normal">AVERAGE(S2054:S2056)*10</f>
        <v>18.9</v>
      </c>
      <c r="U2054" s="103">
        <f t="normal">((LARGE(S2054:S2056,1))-(SMALL(S2054:S2056,1)))/(((LARGE(S2054:S2056,1))+(SMALL(S2054:S2056,1)))/2)*100</f>
        <v>0</v>
      </c>
      <c r="V2054" s="103">
        <f t="shared" si="744"/>
        <v>27.69</v>
      </c>
      <c r="W2054" s="104">
        <f t="normal">AVERAGE(V2054:V2056)*10</f>
        <v>276.766666666667</v>
      </c>
      <c r="X2054" s="103">
        <f t="normal">((LARGE(V2054:V2056,1))-(SMALL(V2054:V2056,1)))/(((LARGE(V2054:V2056,1))+(SMALL(V2054:V2056,1)))/2)*100</f>
        <v>0.578243585110215</v>
      </c>
      <c r="Y2054" s="103">
        <v>72.31</v>
      </c>
      <c r="Z2054" s="97" t="s">
        <v>34</v>
      </c>
      <c r="AA2054" s="25" t="str">
        <f t="normal">IF(Z2054="-","-",AVERAGE(Z2054:Z2056))</f>
        <v>-</v>
      </c>
      <c r="AB2054" s="104" t="s">
        <v>34</v>
      </c>
      <c r="AC2054" s="26" t="str">
        <f t="shared" ref="AC2054" si="746">IF(AB2054="-","-",AVERAGE(AB2054:AB2056))</f>
        <v>-</v>
      </c>
      <c r="AE2054" s="114">
        <v>64.61</v>
      </c>
      <c r="AF2054" s="114">
        <v>45.15</v>
      </c>
      <c r="AG2054" s="135">
        <v>1</v>
      </c>
    </row>
    <row r="2055" spans="1:33">
      <c r="A2055" s="70"/>
      <c r="B2055" s="71" t="s">
        <v>983</v>
      </c>
      <c r="C2055" s="82"/>
      <c r="D2055" s="14"/>
      <c r="E2055" s="14"/>
      <c r="F2055" s="14"/>
      <c r="G2055" s="14"/>
      <c r="H2055" s="14"/>
      <c r="I2055" s="14"/>
      <c r="J2055" s="97" t="str">
        <f t="normal">IF(AE2055="-","-",(AE2055/AG2054)*$AI$1)</f>
        <v>-</v>
      </c>
      <c r="K2055" s="97">
        <f t="normal">MIN(J2054:J2056)</f>
        <v>69.7788</v>
      </c>
      <c r="L2055" s="71"/>
      <c r="M2055" s="97"/>
      <c r="N2055" s="97" t="str">
        <f t="normal">IF(AF2055="-","-",(AF2055/AG2054)*$AI$1)</f>
        <v>-</v>
      </c>
      <c r="O2055" s="97">
        <f t="normal">MIN(N2054:N2056)</f>
        <v>47.6712</v>
      </c>
      <c r="P2055" s="71"/>
      <c r="Q2055" s="97"/>
      <c r="R2055" s="71"/>
      <c r="S2055" s="103">
        <v>1.89</v>
      </c>
      <c r="T2055" s="104"/>
      <c r="U2055" s="103"/>
      <c r="V2055" s="103">
        <f t="shared" si="744"/>
        <v>27.75</v>
      </c>
      <c r="W2055" s="104"/>
      <c r="X2055" s="103"/>
      <c r="Y2055" s="103">
        <v>72.25</v>
      </c>
      <c r="Z2055" s="97" t="s">
        <v>34</v>
      </c>
      <c r="AA2055" s="27"/>
      <c r="AB2055" s="104" t="s">
        <v>34</v>
      </c>
      <c r="AC2055" s="28"/>
      <c r="AE2055" s="114" t="s">
        <v>34</v>
      </c>
      <c r="AF2055" s="114" t="s">
        <v>34</v>
      </c>
      <c r="AG2055" s="135"/>
    </row>
    <row r="2056" spans="1:33">
      <c r="A2056" s="70"/>
      <c r="B2056" s="71" t="s">
        <v>983</v>
      </c>
      <c r="C2056" s="84"/>
      <c r="D2056" s="17"/>
      <c r="E2056" s="17"/>
      <c r="F2056" s="17"/>
      <c r="G2056" s="17"/>
      <c r="H2056" s="17"/>
      <c r="I2056" s="17"/>
      <c r="J2056" s="97">
        <f t="normal">IF(AE2056="-","-",(AE2056/AG2054)*$AI$1)</f>
        <v>73.9584</v>
      </c>
      <c r="K2056" s="97"/>
      <c r="L2056" s="71"/>
      <c r="M2056" s="97"/>
      <c r="N2056" s="97">
        <f t="normal">IF(AF2056="-","-",(AF2056/AG2054)*$AI$1)</f>
        <v>47.6712</v>
      </c>
      <c r="O2056" s="97"/>
      <c r="P2056" s="71"/>
      <c r="Q2056" s="97"/>
      <c r="R2056" s="71"/>
      <c r="S2056" s="103">
        <v>1.89</v>
      </c>
      <c r="T2056" s="104"/>
      <c r="U2056" s="103"/>
      <c r="V2056" s="103">
        <f t="shared" si="744"/>
        <v>27.59</v>
      </c>
      <c r="W2056" s="104"/>
      <c r="X2056" s="103"/>
      <c r="Y2056" s="103">
        <v>72.41</v>
      </c>
      <c r="Z2056" s="97" t="s">
        <v>34</v>
      </c>
      <c r="AA2056" s="29"/>
      <c r="AB2056" s="104" t="s">
        <v>34</v>
      </c>
      <c r="AC2056" s="30"/>
      <c r="AE2056" s="114">
        <v>68.48</v>
      </c>
      <c r="AF2056" s="114">
        <v>44.14</v>
      </c>
      <c r="AG2056" s="135"/>
    </row>
    <row r="2057" spans="1:33" ht="15" customHeight="1">
      <c r="A2057" s="70">
        <v>42430</v>
      </c>
      <c r="B2057" s="71">
        <v>554</v>
      </c>
      <c r="C2057" s="80" t="s">
        <v>29</v>
      </c>
      <c r="D2057" s="12" t="s">
        <v>100</v>
      </c>
      <c r="E2057" s="12" t="s">
        <v>101</v>
      </c>
      <c r="F2057" s="12" t="s">
        <v>248</v>
      </c>
      <c r="G2057" s="12" t="s">
        <v>249</v>
      </c>
      <c r="H2057" s="12" t="s">
        <v>34</v>
      </c>
      <c r="I2057" s="12" t="s">
        <v>985</v>
      </c>
      <c r="J2057" s="97">
        <f t="normal">IF(AE2057="-","-",(AE2057/AG2057)*$AI$1)</f>
        <v>573.4908</v>
      </c>
      <c r="K2057" s="97">
        <f t="normal">MAX(J2057:J2059)</f>
        <v>628.0848</v>
      </c>
      <c r="L2057" s="71">
        <f t="normal">IF(A2057=0,"",(K2057-K2058)/K2058)</f>
        <v>0.129220791829285</v>
      </c>
      <c r="M2057" s="97">
        <f t="normal">IF(J2057="-","-",AVERAGE(J2057:J2059))</f>
        <v>585.9288</v>
      </c>
      <c r="N2057" s="97">
        <f t="normal">IF(AF2057="-","-",(AF2057/AG2057)*$AI$1)</f>
        <v>378.6156</v>
      </c>
      <c r="O2057" s="97">
        <f t="normal">MAX(N2057:N2059)</f>
        <v>414.18</v>
      </c>
      <c r="P2057" s="71">
        <f t="normal">IF(A2057=0,"",(O2057-O2058)/O2058)</f>
        <v>0.0989168433721129</v>
      </c>
      <c r="Q2057" s="97">
        <f t="normal">IF(N2057="-","-",AVERAGE(N2057:N2059))</f>
        <v>389.898</v>
      </c>
      <c r="R2057" s="71">
        <f t="normal">IF(Q2057="-","-",Q2057/M2057)</f>
        <v>0.665435800390764</v>
      </c>
      <c r="S2057" s="103">
        <v>6.57</v>
      </c>
      <c r="T2057" s="104">
        <f t="normal">AVERAGE(S2057:S2059)*10</f>
        <v>65.6333333333333</v>
      </c>
      <c r="U2057" s="103">
        <v>1.52439024390245</v>
      </c>
      <c r="V2057" s="103">
        <f t="shared" si="744"/>
        <v>88.9</v>
      </c>
      <c r="W2057" s="104">
        <f t="normal">AVERAGE(V2057:V2059)*10</f>
        <v>888.233333333333</v>
      </c>
      <c r="X2057" s="103">
        <f t="normal">((LARGE(V2057:V2059,1))-(SMALL(V2057:V2059,1)))/(((LARGE(V2057:V2059,1))+(SMALL(V2057:V2059,1)))/2)*100</f>
        <v>0.180139608196364</v>
      </c>
      <c r="Y2057" s="103">
        <v>11.1</v>
      </c>
      <c r="Z2057" s="97" t="s">
        <v>34</v>
      </c>
      <c r="AA2057" s="25" t="str">
        <f t="normal">IF(Z2057="-","-",AVERAGE(Z2057:Z2059))</f>
        <v>-</v>
      </c>
      <c r="AB2057" s="104" t="s">
        <v>34</v>
      </c>
      <c r="AC2057" s="26" t="str">
        <f t="shared" ref="AC2057" si="747">IF(AB2057="-","-",AVERAGE(AB2057:AB2059))</f>
        <v>-</v>
      </c>
      <c r="AE2057" s="114">
        <v>531.01</v>
      </c>
      <c r="AF2057" s="114">
        <v>350.57</v>
      </c>
      <c r="AG2057" s="135">
        <v>1</v>
      </c>
    </row>
    <row r="2058" spans="1:33">
      <c r="A2058" s="70"/>
      <c r="B2058" s="71">
        <v>554</v>
      </c>
      <c r="C2058" s="82"/>
      <c r="D2058" s="14"/>
      <c r="E2058" s="14"/>
      <c r="F2058" s="14"/>
      <c r="G2058" s="14"/>
      <c r="H2058" s="14"/>
      <c r="I2058" s="14"/>
      <c r="J2058" s="97">
        <f t="normal">IF(AE2058="-","-",(AE2058/AG2057)*$AI$1)</f>
        <v>556.2108</v>
      </c>
      <c r="K2058" s="97">
        <f t="normal">MIN(J2057:J2059)</f>
        <v>556.2108</v>
      </c>
      <c r="L2058" s="71"/>
      <c r="M2058" s="97"/>
      <c r="N2058" s="97">
        <f t="normal">IF(AF2058="-","-",(AF2058/AG2057)*$AI$1)</f>
        <v>376.8984</v>
      </c>
      <c r="O2058" s="97">
        <f t="normal">MIN(N2057:N2059)</f>
        <v>376.8984</v>
      </c>
      <c r="P2058" s="71"/>
      <c r="Q2058" s="97"/>
      <c r="R2058" s="71"/>
      <c r="S2058" s="103">
        <v>6.51</v>
      </c>
      <c r="T2058" s="104"/>
      <c r="U2058" s="103"/>
      <c r="V2058" s="103">
        <f t="shared" si="744"/>
        <v>88.74</v>
      </c>
      <c r="W2058" s="104"/>
      <c r="X2058" s="103"/>
      <c r="Y2058" s="103">
        <v>11.26</v>
      </c>
      <c r="Z2058" s="97" t="s">
        <v>34</v>
      </c>
      <c r="AA2058" s="27"/>
      <c r="AB2058" s="104" t="s">
        <v>34</v>
      </c>
      <c r="AC2058" s="28"/>
      <c r="AE2058" s="114">
        <v>515.01</v>
      </c>
      <c r="AF2058" s="114">
        <v>348.98</v>
      </c>
      <c r="AG2058" s="135"/>
    </row>
    <row r="2059" spans="1:33">
      <c r="A2059" s="70"/>
      <c r="B2059" s="71">
        <v>554</v>
      </c>
      <c r="C2059" s="84"/>
      <c r="D2059" s="17"/>
      <c r="E2059" s="17"/>
      <c r="F2059" s="17"/>
      <c r="G2059" s="17"/>
      <c r="H2059" s="17"/>
      <c r="I2059" s="17"/>
      <c r="J2059" s="97">
        <f t="normal">IF(AE2059="-","-",(AE2059/AG2057)*$AI$1)</f>
        <v>628.0848</v>
      </c>
      <c r="K2059" s="97"/>
      <c r="L2059" s="71"/>
      <c r="M2059" s="97"/>
      <c r="N2059" s="97">
        <f t="normal">IF(AF2059="-","-",(AF2059/AG2057)*$AI$1)</f>
        <v>414.18</v>
      </c>
      <c r="O2059" s="97"/>
      <c r="P2059" s="71"/>
      <c r="Q2059" s="97"/>
      <c r="R2059" s="71"/>
      <c r="S2059" s="103">
        <v>6.61</v>
      </c>
      <c r="T2059" s="104"/>
      <c r="U2059" s="103"/>
      <c r="V2059" s="103">
        <f t="shared" si="744"/>
        <v>88.83</v>
      </c>
      <c r="W2059" s="104"/>
      <c r="X2059" s="103"/>
      <c r="Y2059" s="103">
        <v>11.17</v>
      </c>
      <c r="Z2059" s="97" t="s">
        <v>34</v>
      </c>
      <c r="AA2059" s="29"/>
      <c r="AB2059" s="104" t="s">
        <v>34</v>
      </c>
      <c r="AC2059" s="30"/>
      <c r="AE2059" s="114">
        <v>581.56</v>
      </c>
      <c r="AF2059" s="114">
        <v>383.5</v>
      </c>
      <c r="AG2059" s="135"/>
    </row>
    <row r="2060" spans="1:33">
      <c r="A2060" s="70">
        <v>42430</v>
      </c>
      <c r="B2060" s="71" t="s">
        <v>986</v>
      </c>
      <c r="C2060" s="80" t="s">
        <v>29</v>
      </c>
      <c r="D2060" s="12" t="s">
        <v>100</v>
      </c>
      <c r="E2060" s="12" t="s">
        <v>101</v>
      </c>
      <c r="F2060" s="12" t="s">
        <v>248</v>
      </c>
      <c r="G2060" s="12" t="s">
        <v>249</v>
      </c>
      <c r="H2060" s="12" t="s">
        <v>34</v>
      </c>
      <c r="I2060" s="12" t="s">
        <v>987</v>
      </c>
      <c r="J2060" s="97">
        <f t="normal">IF(AE2060="-","-",(AE2060/AG2060)*$AI$1)</f>
        <v>453.06</v>
      </c>
      <c r="K2060" s="97">
        <f t="normal">MAX(J2060:J2062)</f>
        <v>453.06</v>
      </c>
      <c r="L2060" s="71">
        <f t="normal">IF(A2060=0,"",(K2060-K2061)/K2061)</f>
        <v>0.0354700960185619</v>
      </c>
      <c r="M2060" s="97">
        <f t="normal">IF(J2060="-","-",AVERAGE(J2060:J2062))</f>
        <v>447.3468</v>
      </c>
      <c r="N2060" s="97">
        <f t="normal">IF(AF2060="-","-",(AF2060/AG2060)*$AI$1)</f>
        <v>291.5568</v>
      </c>
      <c r="O2060" s="97">
        <f t="normal">MAX(N2060:N2062)</f>
        <v>298.35</v>
      </c>
      <c r="P2060" s="71">
        <f t="normal">IF(A2060=0,"",(O2060-O2061)/O2061)</f>
        <v>0.0595658177355015</v>
      </c>
      <c r="Q2060" s="97">
        <f t="normal">IF(N2060="-","-",AVERAGE(N2060:N2062))</f>
        <v>290.4948</v>
      </c>
      <c r="R2060" s="71">
        <f t="normal">IF(Q2060="-","-",Q2060/M2060)</f>
        <v>0.649372701447736</v>
      </c>
      <c r="S2060" s="103">
        <v>89.71</v>
      </c>
      <c r="T2060" s="104">
        <f t="normal">AVERAGE(S2060:S2062)*10</f>
        <v>896.633333333333</v>
      </c>
      <c r="U2060" s="103">
        <f t="normal">((LARGE(S2060:S2062,1))-(SMALL(S2060:S2062,1)))/(((LARGE(S2060:S2062,1))+(SMALL(S2060:S2062,1)))/2)*100</f>
        <v>0.133853876185154</v>
      </c>
      <c r="V2060" s="103">
        <f t="shared" si="744"/>
        <v>87.71</v>
      </c>
      <c r="W2060" s="104">
        <f t="normal">AVERAGE(V2060:V2062)*10</f>
        <v>875.966666666666</v>
      </c>
      <c r="X2060" s="103">
        <f t="normal">((LARGE(V2060:V2062,1))-(SMALL(V2060:V2062,1)))/(((LARGE(V2060:V2062,1))+(SMALL(V2060:V2062,1)))/2)*100</f>
        <v>0.274003881721668</v>
      </c>
      <c r="Y2060" s="103">
        <v>12.29</v>
      </c>
      <c r="Z2060" s="97" t="s">
        <v>34</v>
      </c>
      <c r="AA2060" s="25" t="str">
        <f t="normal">IF(Z2060="-","-",AVERAGE(Z2060:Z2062))</f>
        <v>-</v>
      </c>
      <c r="AB2060" s="104" t="s">
        <v>34</v>
      </c>
      <c r="AC2060" s="26" t="str">
        <f t="shared" ref="AC2060" si="748">IF(AB2060="-","-",AVERAGE(AB2060:AB2062))</f>
        <v>-</v>
      </c>
      <c r="AE2060" s="114">
        <v>419.5</v>
      </c>
      <c r="AF2060" s="114">
        <v>269.96</v>
      </c>
      <c r="AG2060" s="135">
        <v>1</v>
      </c>
    </row>
    <row r="2061" spans="1:33">
      <c r="A2061" s="70"/>
      <c r="B2061" s="71" t="s">
        <v>986</v>
      </c>
      <c r="C2061" s="82"/>
      <c r="D2061" s="14"/>
      <c r="E2061" s="14"/>
      <c r="F2061" s="14"/>
      <c r="G2061" s="14"/>
      <c r="H2061" s="14"/>
      <c r="I2061" s="14"/>
      <c r="J2061" s="97">
        <f t="normal">IF(AE2061="-","-",(AE2061/AG2060)*$AI$1)</f>
        <v>451.44</v>
      </c>
      <c r="K2061" s="97">
        <f t="normal">MIN(J2060:J2062)</f>
        <v>437.5404</v>
      </c>
      <c r="L2061" s="71"/>
      <c r="M2061" s="97"/>
      <c r="N2061" s="97">
        <f t="normal">IF(AF2061="-","-",(AF2061/AG2060)*$AI$1)</f>
        <v>298.35</v>
      </c>
      <c r="O2061" s="97">
        <f t="normal">MIN(N2060:N2062)</f>
        <v>281.5776</v>
      </c>
      <c r="P2061" s="71"/>
      <c r="Q2061" s="97"/>
      <c r="R2061" s="71"/>
      <c r="S2061" s="103">
        <v>89.69</v>
      </c>
      <c r="T2061" s="104"/>
      <c r="U2061" s="103"/>
      <c r="V2061" s="103">
        <f t="shared" si="744"/>
        <v>87.61</v>
      </c>
      <c r="W2061" s="104"/>
      <c r="X2061" s="103"/>
      <c r="Y2061" s="103">
        <v>12.39</v>
      </c>
      <c r="Z2061" s="97" t="s">
        <v>34</v>
      </c>
      <c r="AA2061" s="27"/>
      <c r="AB2061" s="104" t="s">
        <v>34</v>
      </c>
      <c r="AC2061" s="28"/>
      <c r="AE2061" s="114">
        <v>418</v>
      </c>
      <c r="AF2061" s="114">
        <v>276.25</v>
      </c>
      <c r="AG2061" s="135"/>
    </row>
    <row r="2062" spans="1:33">
      <c r="A2062" s="70"/>
      <c r="B2062" s="71" t="s">
        <v>986</v>
      </c>
      <c r="C2062" s="84"/>
      <c r="D2062" s="17"/>
      <c r="E2062" s="17"/>
      <c r="F2062" s="17"/>
      <c r="G2062" s="17"/>
      <c r="H2062" s="17"/>
      <c r="I2062" s="17"/>
      <c r="J2062" s="97">
        <f t="normal">IF(AE2062="-","-",(AE2062/AG2060)*$AI$1)</f>
        <v>437.5404</v>
      </c>
      <c r="K2062" s="97"/>
      <c r="L2062" s="71"/>
      <c r="M2062" s="97"/>
      <c r="N2062" s="97">
        <f t="normal">IF(AF2062="-","-",(AF2062/AG2060)*$AI$1)</f>
        <v>281.5776</v>
      </c>
      <c r="O2062" s="97"/>
      <c r="P2062" s="71"/>
      <c r="Q2062" s="97"/>
      <c r="R2062" s="71"/>
      <c r="S2062" s="103">
        <v>89.59</v>
      </c>
      <c r="T2062" s="104"/>
      <c r="U2062" s="103"/>
      <c r="V2062" s="103">
        <f t="shared" si="744"/>
        <v>87.47</v>
      </c>
      <c r="W2062" s="104"/>
      <c r="X2062" s="103"/>
      <c r="Y2062" s="103">
        <v>12.53</v>
      </c>
      <c r="Z2062" s="97" t="s">
        <v>34</v>
      </c>
      <c r="AA2062" s="29"/>
      <c r="AB2062" s="104" t="s">
        <v>34</v>
      </c>
      <c r="AC2062" s="30"/>
      <c r="AE2062" s="114">
        <v>405.13</v>
      </c>
      <c r="AF2062" s="114">
        <v>260.72</v>
      </c>
      <c r="AG2062" s="135"/>
    </row>
    <row r="2063" spans="1:33" s="44" customFormat="1" ht="15" customHeight="1">
      <c r="A2063" s="60">
        <v>42646</v>
      </c>
      <c r="B2063" s="61" t="s">
        <v>988</v>
      </c>
      <c r="C2063" s="62" t="s">
        <v>29</v>
      </c>
      <c r="D2063" s="63" t="s">
        <v>30</v>
      </c>
      <c r="E2063" s="63" t="s">
        <v>31</v>
      </c>
      <c r="F2063" s="63" t="s">
        <v>32</v>
      </c>
      <c r="G2063" s="63" t="s">
        <v>33</v>
      </c>
      <c r="H2063" s="63" t="s">
        <v>34</v>
      </c>
      <c r="I2063" s="63" t="s">
        <v>989</v>
      </c>
      <c r="J2063" s="94">
        <f t="normal">IF(AE2063="-","-",(AE2063/AG2063)*$AI$1)</f>
        <v>56.800953972</v>
      </c>
      <c r="K2063" s="94">
        <f t="normal">MAX(J2063:J2065)</f>
        <v>61.814627604</v>
      </c>
      <c r="L2063" s="61">
        <f t="normal">IF(A2063=0,"",(K2063-K2064)/K2064)</f>
        <v>0.0882674194956566</v>
      </c>
      <c r="M2063" s="94">
        <f t="normal">IF(J2063="-","-",AVERAGE(J2063:J2065))</f>
        <v>59.625418212</v>
      </c>
      <c r="N2063" s="94" t="str">
        <f t="normal">IF(AF2063="-","-",(AF2063/AG2063)*$AI$1)</f>
        <v>-</v>
      </c>
      <c r="O2063" s="94">
        <f t="normal">MAX(N2063:N2065)</f>
        <v>0</v>
      </c>
      <c r="P2063" s="61" t="e">
        <v>#DIV/0!</v>
      </c>
      <c r="Q2063" s="94" t="str">
        <f t="normal">IF(N2063="-","-",AVERAGE(N2063:N2065))</f>
        <v>-</v>
      </c>
      <c r="R2063" s="61" t="str">
        <f t="normal">IF(Q2063="-","-",Q2063/M2063)</f>
        <v>-</v>
      </c>
      <c r="S2063" s="101">
        <v>3.95</v>
      </c>
      <c r="T2063" s="102">
        <f t="normal">AVERAGE(S2063:S2065)*10</f>
        <v>39.8333333333333</v>
      </c>
      <c r="U2063" s="101">
        <f t="normal">((LARGE(S2063:S2065,1))-(SMALL(S2063:S2065,1)))/(((LARGE(S2063:S2065,1))+(SMALL(S2063:S2065,1)))/2)*100</f>
        <v>1.25786163522012</v>
      </c>
      <c r="V2063" s="101">
        <f t="shared" si="744"/>
        <v>62.63</v>
      </c>
      <c r="W2063" s="102">
        <f t="normal">AVERAGE(V2063:V2065)*10</f>
        <v>629.133333333333</v>
      </c>
      <c r="X2063" s="101">
        <f t="normal">((LARGE(V2063:V2065,1))-(SMALL(V2063:V2065,1)))/(((LARGE(V2063:V2065,1))+(SMALL(V2063:V2065,1)))/2)*100</f>
        <v>0.684223088551197</v>
      </c>
      <c r="Y2063" s="101">
        <v>37.37</v>
      </c>
      <c r="Z2063" s="94" t="s">
        <v>34</v>
      </c>
      <c r="AA2063" s="111" t="str">
        <f t="normal">IF(Z2063="-","-",AVERAGE(Z2063:Z2065))</f>
        <v>-</v>
      </c>
      <c r="AB2063" s="102" t="s">
        <v>34</v>
      </c>
      <c r="AC2063" s="112" t="str">
        <f t="shared" ref="AC2063" si="749">IF(AB2063="-","-",AVERAGE(AB2063:AB2065))</f>
        <v>-</v>
      </c>
      <c r="AD2063" s="113"/>
      <c r="AE2063" s="94">
        <v>52.5934759</v>
      </c>
      <c r="AF2063" s="94" t="s">
        <v>34</v>
      </c>
      <c r="AG2063" s="134">
        <v>1</v>
      </c>
    </row>
    <row r="2064" spans="1:33" s="44" customFormat="1" customHeight="0">
      <c r="A2064" s="60"/>
      <c r="B2064" s="61" t="s">
        <v>988</v>
      </c>
      <c r="C2064" s="62"/>
      <c r="D2064" s="63"/>
      <c r="E2064" s="63"/>
      <c r="F2064" s="63"/>
      <c r="G2064" s="63"/>
      <c r="H2064" s="63"/>
      <c r="I2064" s="63"/>
      <c r="J2064" s="94">
        <f t="normal">IF(AE2064="-","-",(AE2064/AG2063)*$AI$1)</f>
        <v>61.814627604</v>
      </c>
      <c r="K2064" s="94">
        <f t="normal">MIN(J2063:J2065)</f>
        <v>56.800953972</v>
      </c>
      <c r="L2064" s="61"/>
      <c r="M2064" s="94"/>
      <c r="N2064" s="94" t="str">
        <f t="normal">IF(AF2064="-","-",(AF2064/AG2063)*$AI$1)</f>
        <v>-</v>
      </c>
      <c r="O2064" s="94">
        <f t="normal">MIN(N2063:N2065)</f>
        <v>0</v>
      </c>
      <c r="P2064" s="61"/>
      <c r="Q2064" s="94"/>
      <c r="R2064" s="61"/>
      <c r="S2064" s="101">
        <v>4</v>
      </c>
      <c r="T2064" s="102"/>
      <c r="U2064" s="101"/>
      <c r="V2064" s="101">
        <f t="shared" si="744"/>
        <v>63.05</v>
      </c>
      <c r="W2064" s="102"/>
      <c r="X2064" s="101"/>
      <c r="Y2064" s="101">
        <v>36.95</v>
      </c>
      <c r="Z2064" s="94" t="s">
        <v>34</v>
      </c>
      <c r="AA2064" s="111"/>
      <c r="AB2064" s="102" t="s">
        <v>34</v>
      </c>
      <c r="AC2064" s="112"/>
      <c r="AD2064" s="113"/>
      <c r="AE2064" s="94">
        <v>57.2357663</v>
      </c>
      <c r="AF2064" s="94" t="s">
        <v>34</v>
      </c>
      <c r="AG2064" s="134"/>
    </row>
    <row r="2065" spans="1:33" s="44" customFormat="1" customHeight="0">
      <c r="A2065" s="60"/>
      <c r="B2065" s="61" t="s">
        <v>988</v>
      </c>
      <c r="C2065" s="62"/>
      <c r="D2065" s="63"/>
      <c r="E2065" s="63"/>
      <c r="F2065" s="63"/>
      <c r="G2065" s="63"/>
      <c r="H2065" s="63"/>
      <c r="I2065" s="63"/>
      <c r="J2065" s="94">
        <f t="normal">IF(AE2065="-","-",(AE2065/AG2063)*$AI$1)</f>
        <v>60.26067306</v>
      </c>
      <c r="K2065" s="94"/>
      <c r="L2065" s="61"/>
      <c r="M2065" s="94"/>
      <c r="N2065" s="94" t="str">
        <f t="normal">IF(AF2065="-","-",(AF2065/AG2063)*$AI$1)</f>
        <v>-</v>
      </c>
      <c r="O2065" s="94"/>
      <c r="P2065" s="61"/>
      <c r="Q2065" s="94"/>
      <c r="R2065" s="61"/>
      <c r="S2065" s="101">
        <v>4</v>
      </c>
      <c r="T2065" s="102"/>
      <c r="U2065" s="101"/>
      <c r="V2065" s="101">
        <f t="shared" si="744"/>
        <v>63.06</v>
      </c>
      <c r="W2065" s="102"/>
      <c r="X2065" s="101"/>
      <c r="Y2065" s="101">
        <v>36.94</v>
      </c>
      <c r="Z2065" s="94" t="s">
        <v>34</v>
      </c>
      <c r="AA2065" s="111"/>
      <c r="AB2065" s="102" t="s">
        <v>34</v>
      </c>
      <c r="AC2065" s="112"/>
      <c r="AD2065" s="113"/>
      <c r="AE2065" s="94">
        <v>55.7969195</v>
      </c>
      <c r="AF2065" s="94" t="s">
        <v>34</v>
      </c>
      <c r="AG2065" s="134"/>
    </row>
    <row r="2066" spans="1:33" s="44" customFormat="1" ht="15" customHeight="1">
      <c r="A2066" s="60">
        <v>42646</v>
      </c>
      <c r="B2066" s="61" t="s">
        <v>990</v>
      </c>
      <c r="C2066" s="62" t="s">
        <v>29</v>
      </c>
      <c r="D2066" s="63" t="s">
        <v>30</v>
      </c>
      <c r="E2066" s="63" t="s">
        <v>31</v>
      </c>
      <c r="F2066" s="63" t="s">
        <v>37</v>
      </c>
      <c r="G2066" s="63" t="s">
        <v>140</v>
      </c>
      <c r="H2066" s="63" t="s">
        <v>34</v>
      </c>
      <c r="I2066" s="63" t="s">
        <v>34</v>
      </c>
      <c r="J2066" s="94">
        <f t="normal">IF(AE2066="-","-",(AE2066/AG2066)*$AI$1)</f>
        <v>670.519697764606</v>
      </c>
      <c r="K2066" s="94">
        <f t="normal">MAX(J2066:J2068)</f>
        <v>670.519697764606</v>
      </c>
      <c r="L2066" s="61">
        <f t="normal">IF(A2066=0,"",(K2066-K2067)/K2067)</f>
        <v>0.0867901044738217</v>
      </c>
      <c r="M2066" s="94">
        <f t="normal">IF(J2066="-","-",AVERAGE(J2066:J2068))</f>
        <v>652.550076457774</v>
      </c>
      <c r="N2066" s="94">
        <f t="normal">IF(AF2066="-","-",(AF2066/AG2066)*$AI$1)</f>
        <v>368.723907957959</v>
      </c>
      <c r="O2066" s="94">
        <f t="normal">MAX(N2066:N2068)</f>
        <v>371.460243759183</v>
      </c>
      <c r="P2066" s="61">
        <f t="normal">IF(A2066=0,"",(O2066-O2067)/O2067)</f>
        <v>0.134568774395245</v>
      </c>
      <c r="Q2066" s="94">
        <f t="normal">IF(N2066="-","-",AVERAGE(N2066:N2068))</f>
        <v>355.862096958472</v>
      </c>
      <c r="R2066" s="61">
        <f t="normal">IF(Q2066="-","-",Q2066/M2066)</f>
        <v>0.545340671615873</v>
      </c>
      <c r="S2066" s="101">
        <v>95.81</v>
      </c>
      <c r="T2066" s="102">
        <f t="normal">AVERAGE(S2066:S2068)*10</f>
        <v>965.833333333333</v>
      </c>
      <c r="U2066" s="101">
        <f t="normal">((LARGE(S2066:S2068,1))-(SMALL(S2066:S2068,1)))/(((LARGE(S2066:S2068,1))+(SMALL(S2066:S2068,1)))/2)*100</f>
        <v>1.23437581038328</v>
      </c>
      <c r="V2066" s="101">
        <f t="shared" si="744"/>
        <v>99.99</v>
      </c>
      <c r="W2066" s="102">
        <f t="normal">AVERAGE(V2066:V2068)*10</f>
        <v>999.9</v>
      </c>
      <c r="X2066" s="101">
        <f t="normal">((LARGE(V2066:V2068,1))-(SMALL(V2066:V2068,1)))/(((LARGE(V2066:V2068,1))+(SMALL(V2066:V2068,1)))/2)*100</f>
        <v>0</v>
      </c>
      <c r="Y2066" s="101">
        <v>0.01</v>
      </c>
      <c r="Z2066" s="94" t="s">
        <v>34</v>
      </c>
      <c r="AA2066" s="111" t="str">
        <f t="normal">IF(Z2066="-","-",AVERAGE(Z2066:Z2068))</f>
        <v>-</v>
      </c>
      <c r="AB2066" s="102" t="s">
        <v>34</v>
      </c>
      <c r="AC2066" s="112" t="str">
        <f t="shared" ref="AC2066" si="750">IF(AB2066="-","-",AVERAGE(AB2066:AB2068))</f>
        <v>-</v>
      </c>
      <c r="AD2066" s="113"/>
      <c r="AE2066" s="94">
        <v>620.851572004265</v>
      </c>
      <c r="AF2066" s="94">
        <v>341.411025886999</v>
      </c>
      <c r="AG2066" s="134">
        <v>1</v>
      </c>
    </row>
    <row r="2067" spans="1:33" s="44" customFormat="1" customHeight="0">
      <c r="A2067" s="60"/>
      <c r="B2067" s="61" t="s">
        <v>990</v>
      </c>
      <c r="C2067" s="62"/>
      <c r="D2067" s="63"/>
      <c r="E2067" s="63"/>
      <c r="F2067" s="63"/>
      <c r="G2067" s="63"/>
      <c r="H2067" s="63"/>
      <c r="I2067" s="63"/>
      <c r="J2067" s="94">
        <f t="normal">IF(AE2067="-","-",(AE2067/AG2066)*$AI$1)</f>
        <v>616.972582842244</v>
      </c>
      <c r="K2067" s="94">
        <f t="normal">MIN(J2066:J2068)</f>
        <v>616.972582842244</v>
      </c>
      <c r="L2067" s="61"/>
      <c r="M2067" s="94"/>
      <c r="N2067" s="94">
        <f t="normal">IF(AF2067="-","-",(AF2067/AG2066)*$AI$1)</f>
        <v>327.402139158273</v>
      </c>
      <c r="O2067" s="94">
        <f t="normal">MIN(N2066:N2068)</f>
        <v>327.402139158273</v>
      </c>
      <c r="P2067" s="61"/>
      <c r="Q2067" s="94"/>
      <c r="R2067" s="61"/>
      <c r="S2067" s="101">
        <v>97</v>
      </c>
      <c r="T2067" s="102"/>
      <c r="U2067" s="101"/>
      <c r="V2067" s="101">
        <f t="shared" si="744"/>
        <v>99.99</v>
      </c>
      <c r="W2067" s="102"/>
      <c r="X2067" s="101"/>
      <c r="Y2067" s="101">
        <v>0.01</v>
      </c>
      <c r="Z2067" s="94" t="s">
        <v>34</v>
      </c>
      <c r="AA2067" s="111"/>
      <c r="AB2067" s="102" t="s">
        <v>34</v>
      </c>
      <c r="AC2067" s="112"/>
      <c r="AD2067" s="113"/>
      <c r="AE2067" s="94">
        <v>571.270910039115</v>
      </c>
      <c r="AF2067" s="94">
        <v>303.150128850253</v>
      </c>
      <c r="AG2067" s="134"/>
    </row>
    <row r="2068" spans="1:33" s="44" customFormat="1" customHeight="0">
      <c r="A2068" s="60"/>
      <c r="B2068" s="61" t="s">
        <v>990</v>
      </c>
      <c r="C2068" s="62"/>
      <c r="D2068" s="63"/>
      <c r="E2068" s="63"/>
      <c r="F2068" s="63"/>
      <c r="G2068" s="63"/>
      <c r="H2068" s="63"/>
      <c r="I2068" s="63"/>
      <c r="J2068" s="94">
        <f t="normal">IF(AE2068="-","-",(AE2068/AG2066)*$AI$1)</f>
        <v>670.157948766471</v>
      </c>
      <c r="K2068" s="94"/>
      <c r="L2068" s="61"/>
      <c r="M2068" s="94"/>
      <c r="N2068" s="94">
        <f t="normal">IF(AF2068="-","-",(AF2068/AG2066)*$AI$1)</f>
        <v>371.460243759183</v>
      </c>
      <c r="O2068" s="94"/>
      <c r="P2068" s="61"/>
      <c r="Q2068" s="94"/>
      <c r="R2068" s="61"/>
      <c r="S2068" s="101">
        <v>96.94</v>
      </c>
      <c r="T2068" s="102"/>
      <c r="U2068" s="101"/>
      <c r="V2068" s="101">
        <f t="shared" si="744"/>
        <v>99.99</v>
      </c>
      <c r="W2068" s="102"/>
      <c r="X2068" s="101"/>
      <c r="Y2068" s="101">
        <v>0.01</v>
      </c>
      <c r="Z2068" s="94" t="s">
        <v>34</v>
      </c>
      <c r="AA2068" s="111"/>
      <c r="AB2068" s="102" t="s">
        <v>34</v>
      </c>
      <c r="AC2068" s="112"/>
      <c r="AD2068" s="113"/>
      <c r="AE2068" s="94">
        <v>620.516619228214</v>
      </c>
      <c r="AF2068" s="94">
        <v>343.944670147392</v>
      </c>
      <c r="AG2068" s="134"/>
    </row>
    <row r="2069" spans="1:33" ht="15" customHeight="1">
      <c r="A2069" s="70">
        <v>42646</v>
      </c>
      <c r="B2069" s="71">
        <v>629</v>
      </c>
      <c r="C2069" s="72" t="s">
        <v>991</v>
      </c>
      <c r="D2069" s="6" t="s">
        <v>41</v>
      </c>
      <c r="E2069" s="6" t="s">
        <v>74</v>
      </c>
      <c r="F2069" s="6" t="s">
        <v>85</v>
      </c>
      <c r="G2069" s="6" t="s">
        <v>34</v>
      </c>
      <c r="H2069" s="6" t="s">
        <v>992</v>
      </c>
      <c r="I2069" s="6" t="s">
        <v>993</v>
      </c>
      <c r="J2069" s="97">
        <f t="normal">IF(AE2069="-","-",(AE2069/AG2069)*$AI$1)</f>
        <v>436.6332</v>
      </c>
      <c r="K2069" s="97">
        <f t="normal">MAX(J2069:J2071)</f>
        <v>437.4216</v>
      </c>
      <c r="L2069" s="71">
        <f t="normal">IF(A2069=0,"",(K2069-K2070)/K2070)</f>
        <v>0.0483240584961822</v>
      </c>
      <c r="M2069" s="97">
        <f t="normal">IF(J2069="-","-",AVERAGE(J2069:J2071))</f>
        <v>430.4376</v>
      </c>
      <c r="N2069" s="97">
        <f t="normal">IF(AF2069="-","-",(AF2069/AG2069)*$AI$1)</f>
        <v>221.616</v>
      </c>
      <c r="O2069" s="97">
        <f t="normal">MAX(N2069:N2071)</f>
        <v>237.0924</v>
      </c>
      <c r="P2069" s="71">
        <f t="normal">IF(A2069=0,"",(O2069-O2070)/O2070)</f>
        <v>0.128688946015424</v>
      </c>
      <c r="Q2069" s="97">
        <f t="normal">IF(N2069="-","-",AVERAGE(N2069:N2071))</f>
        <v>222.9228</v>
      </c>
      <c r="R2069" s="71">
        <f t="normal">IF(Q2069="-","-",Q2069/M2069)</f>
        <v>0.517898064667213</v>
      </c>
      <c r="S2069" s="103">
        <v>2.46</v>
      </c>
      <c r="T2069" s="104">
        <f t="normal">AVERAGE(S2069:S2071)*10</f>
        <v>25.4333333333333</v>
      </c>
      <c r="U2069" s="103">
        <f t="normal">((LARGE(S2069:S2071,1))-(SMALL(S2069:S2071,1)))/(((LARGE(S2069:S2071,1))+(SMALL(S2069:S2071,1)))/2)*100</f>
        <v>5.14851485148515</v>
      </c>
      <c r="V2069" s="103">
        <f t="shared" si="744"/>
        <v>72.46</v>
      </c>
      <c r="W2069" s="104">
        <f t="normal">AVERAGE(V2069:V2071)*10</f>
        <v>730.233333333333</v>
      </c>
      <c r="X2069" s="103">
        <f t="normal">((LARGE(V2069:V2071,1))-(SMALL(V2069:V2071,1)))/(((LARGE(V2069:V2071,1))+(SMALL(V2069:V2071,1)))/2)*100</f>
        <v>1.31615026048806</v>
      </c>
      <c r="Y2069" s="103">
        <v>27.54</v>
      </c>
      <c r="Z2069" s="97" t="s">
        <v>34</v>
      </c>
      <c r="AA2069" s="23" t="str">
        <f t="normal">IF(Z2069="-","-",AVERAGE(Z2069:Z2071))</f>
        <v>-</v>
      </c>
      <c r="AB2069" s="104" t="s">
        <v>34</v>
      </c>
      <c r="AC2069" s="24" t="str">
        <f t="shared" ref="AC2069" si="751">IF(AB2069="-","-",AVERAGE(AB2069:AB2071))</f>
        <v>-</v>
      </c>
      <c r="AE2069" s="114">
        <v>404.29</v>
      </c>
      <c r="AF2069" s="114">
        <v>205.2</v>
      </c>
      <c r="AG2069" s="135">
        <v>1</v>
      </c>
    </row>
    <row r="2070" spans="1:33">
      <c r="A2070" s="70"/>
      <c r="B2070" s="71">
        <v>629</v>
      </c>
      <c r="C2070" s="72"/>
      <c r="D2070" s="6"/>
      <c r="E2070" s="6"/>
      <c r="F2070" s="6"/>
      <c r="G2070" s="6"/>
      <c r="H2070" s="6"/>
      <c r="I2070" s="6"/>
      <c r="J2070" s="97">
        <f t="normal">IF(AE2070="-","-",(AE2070/AG2069)*$AI$1)</f>
        <v>417.258</v>
      </c>
      <c r="K2070" s="97">
        <f t="normal">MIN(J2069:J2071)</f>
        <v>417.258</v>
      </c>
      <c r="L2070" s="71"/>
      <c r="M2070" s="97"/>
      <c r="N2070" s="97">
        <f t="normal">IF(AF2070="-","-",(AF2070/AG2069)*$AI$1)</f>
        <v>210.06</v>
      </c>
      <c r="O2070" s="97">
        <f t="normal">MIN(N2069:N2071)</f>
        <v>210.06</v>
      </c>
      <c r="P2070" s="71"/>
      <c r="Q2070" s="97"/>
      <c r="R2070" s="71"/>
      <c r="S2070" s="103">
        <v>2.59</v>
      </c>
      <c r="T2070" s="104"/>
      <c r="U2070" s="103"/>
      <c r="V2070" s="103">
        <f t="shared" si="744"/>
        <v>73.42</v>
      </c>
      <c r="W2070" s="104"/>
      <c r="X2070" s="103"/>
      <c r="Y2070" s="103">
        <v>26.58</v>
      </c>
      <c r="Z2070" s="97" t="s">
        <v>34</v>
      </c>
      <c r="AA2070" s="23"/>
      <c r="AB2070" s="104" t="s">
        <v>34</v>
      </c>
      <c r="AC2070" s="24"/>
      <c r="AE2070" s="114">
        <v>386.35</v>
      </c>
      <c r="AF2070" s="114">
        <v>194.5</v>
      </c>
      <c r="AG2070" s="135"/>
    </row>
    <row r="2071" spans="1:33">
      <c r="A2071" s="70"/>
      <c r="B2071" s="71">
        <v>629</v>
      </c>
      <c r="C2071" s="72"/>
      <c r="D2071" s="6"/>
      <c r="E2071" s="6"/>
      <c r="F2071" s="6"/>
      <c r="G2071" s="6"/>
      <c r="H2071" s="6"/>
      <c r="I2071" s="6"/>
      <c r="J2071" s="97">
        <f t="normal">IF(AE2071="-","-",(AE2071/AG2069)*$AI$1)</f>
        <v>437.4216</v>
      </c>
      <c r="K2071" s="97"/>
      <c r="L2071" s="71"/>
      <c r="M2071" s="97"/>
      <c r="N2071" s="97">
        <f t="normal">IF(AF2071="-","-",(AF2071/AG2069)*$AI$1)</f>
        <v>237.0924</v>
      </c>
      <c r="O2071" s="97"/>
      <c r="P2071" s="71"/>
      <c r="Q2071" s="97"/>
      <c r="R2071" s="71"/>
      <c r="S2071" s="103">
        <v>2.58</v>
      </c>
      <c r="T2071" s="104"/>
      <c r="U2071" s="103"/>
      <c r="V2071" s="103">
        <f t="shared" si="744"/>
        <v>73.19</v>
      </c>
      <c r="W2071" s="104"/>
      <c r="X2071" s="103"/>
      <c r="Y2071" s="103">
        <v>26.81</v>
      </c>
      <c r="Z2071" s="97" t="s">
        <v>34</v>
      </c>
      <c r="AA2071" s="23"/>
      <c r="AB2071" s="104" t="s">
        <v>34</v>
      </c>
      <c r="AC2071" s="24"/>
      <c r="AE2071" s="114">
        <v>405.02</v>
      </c>
      <c r="AF2071" s="114">
        <v>219.53</v>
      </c>
      <c r="AG2071" s="135"/>
    </row>
    <row r="2072" spans="1:33" ht="15" customHeight="1">
      <c r="A2072" s="70">
        <v>42646</v>
      </c>
      <c r="B2072" s="71">
        <v>630</v>
      </c>
      <c r="C2072" s="72" t="s">
        <v>991</v>
      </c>
      <c r="D2072" s="6" t="s">
        <v>41</v>
      </c>
      <c r="E2072" s="6" t="s">
        <v>74</v>
      </c>
      <c r="F2072" s="6" t="s">
        <v>85</v>
      </c>
      <c r="G2072" s="6" t="s">
        <v>34</v>
      </c>
      <c r="H2072" s="6" t="s">
        <v>992</v>
      </c>
      <c r="I2072" s="6" t="s">
        <v>994</v>
      </c>
      <c r="J2072" s="97">
        <f t="normal">IF(AE2072="-","-",(AE2072/AG2072)*$AI$1)</f>
        <v>165.186</v>
      </c>
      <c r="K2072" s="97">
        <f t="normal">MAX(J2072:J2074)</f>
        <v>211.788</v>
      </c>
      <c r="L2072" s="71">
        <f t="normal">IF(A2072=0,"",(K2072-K2073)/K2073)</f>
        <v>0.282118339326577</v>
      </c>
      <c r="M2072" s="97">
        <f t="normal">IF(J2072="-","-",AVERAGE(J2072:J2074))</f>
        <v>192.564</v>
      </c>
      <c r="N2072" s="97">
        <f t="normal">IF(AF2072="-","-",(AF2072/AG2072)*$AI$1)</f>
        <v>146.6316</v>
      </c>
      <c r="O2072" s="97">
        <f t="normal">MAX(N2072:N2074)</f>
        <v>171.396</v>
      </c>
      <c r="P2072" s="71">
        <f t="normal">IF(A2072=0,"",(O2072-O2073)/O2073)</f>
        <v>0.168888561537895</v>
      </c>
      <c r="Q2072" s="97">
        <f t="normal">IF(N2072="-","-",AVERAGE(N2072:N2074))</f>
        <v>161.7696</v>
      </c>
      <c r="R2072" s="71">
        <f t="normal">IF(Q2072="-","-",Q2072/M2072)</f>
        <v>0.84008225836605</v>
      </c>
      <c r="S2072" s="103">
        <v>0.67</v>
      </c>
      <c r="T2072" s="104">
        <f t="normal">AVERAGE(S2072:S2074)*10</f>
        <v>6.76666666666667</v>
      </c>
      <c r="U2072" s="103">
        <f t="normal">((LARGE(S2072:S2074,1))-(SMALL(S2072:S2074,1)))/(((LARGE(S2072:S2074,1))+(SMALL(S2072:S2074,1)))/2)*100</f>
        <v>1.48148148148148</v>
      </c>
      <c r="V2072" s="103">
        <f t="shared" si="744"/>
        <v>54.96</v>
      </c>
      <c r="W2072" s="104">
        <f t="normal">AVERAGE(V2072:V2074)*10</f>
        <v>560.266666666667</v>
      </c>
      <c r="X2072" s="103">
        <f t="normal">((LARGE(V2072:V2074,1))-(SMALL(V2072:V2074,1)))/(((LARGE(V2072:V2074,1))+(SMALL(V2072:V2074,1)))/2)*100</f>
        <v>3.20472652403545</v>
      </c>
      <c r="Y2072" s="103">
        <v>45.04</v>
      </c>
      <c r="Z2072" s="97" t="s">
        <v>34</v>
      </c>
      <c r="AA2072" s="23" t="str">
        <f t="normal">IF(Z2072="-","-",AVERAGE(Z2072:Z2074))</f>
        <v>-</v>
      </c>
      <c r="AB2072" s="104" t="s">
        <v>34</v>
      </c>
      <c r="AC2072" s="24" t="str">
        <f t="shared" ref="AC2072" si="752">IF(AB2072="-","-",AVERAGE(AB2072:AB2074))</f>
        <v>-</v>
      </c>
      <c r="AE2072" s="114">
        <v>152.95</v>
      </c>
      <c r="AF2072" s="114">
        <v>135.77</v>
      </c>
      <c r="AG2072" s="135">
        <v>1</v>
      </c>
    </row>
    <row r="2073" spans="1:33">
      <c r="A2073" s="70"/>
      <c r="B2073" s="71">
        <v>630</v>
      </c>
      <c r="C2073" s="72"/>
      <c r="D2073" s="6"/>
      <c r="E2073" s="6"/>
      <c r="F2073" s="6"/>
      <c r="G2073" s="6"/>
      <c r="H2073" s="6"/>
      <c r="I2073" s="6"/>
      <c r="J2073" s="97">
        <f t="normal">IF(AE2073="-","-",(AE2073/AG2072)*$AI$1)</f>
        <v>200.718</v>
      </c>
      <c r="K2073" s="97">
        <f t="normal">MIN(J2072:J2074)</f>
        <v>165.186</v>
      </c>
      <c r="L2073" s="71"/>
      <c r="M2073" s="97"/>
      <c r="N2073" s="97">
        <f t="normal">IF(AF2073="-","-",(AF2073/AG2072)*$AI$1)</f>
        <v>171.396</v>
      </c>
      <c r="O2073" s="97">
        <f t="normal">MIN(N2072:N2074)</f>
        <v>146.6316</v>
      </c>
      <c r="P2073" s="71"/>
      <c r="Q2073" s="97"/>
      <c r="R2073" s="71"/>
      <c r="S2073" s="103">
        <v>0.68</v>
      </c>
      <c r="T2073" s="104"/>
      <c r="U2073" s="103"/>
      <c r="V2073" s="103">
        <f t="shared" si="744"/>
        <v>56.75</v>
      </c>
      <c r="W2073" s="104"/>
      <c r="X2073" s="103"/>
      <c r="Y2073" s="103">
        <v>43.25</v>
      </c>
      <c r="Z2073" s="97" t="s">
        <v>34</v>
      </c>
      <c r="AA2073" s="23"/>
      <c r="AB2073" s="104" t="s">
        <v>34</v>
      </c>
      <c r="AC2073" s="24"/>
      <c r="AE2073" s="114">
        <v>185.85</v>
      </c>
      <c r="AF2073" s="114">
        <v>158.7</v>
      </c>
      <c r="AG2073" s="135"/>
    </row>
    <row r="2074" spans="1:33">
      <c r="A2074" s="70"/>
      <c r="B2074" s="71">
        <v>630</v>
      </c>
      <c r="C2074" s="72"/>
      <c r="D2074" s="6"/>
      <c r="E2074" s="6"/>
      <c r="F2074" s="6"/>
      <c r="G2074" s="6"/>
      <c r="H2074" s="6"/>
      <c r="I2074" s="6"/>
      <c r="J2074" s="97">
        <f t="normal">IF(AE2074="-","-",(AE2074/AG2072)*$AI$1)</f>
        <v>211.788</v>
      </c>
      <c r="K2074" s="97"/>
      <c r="L2074" s="71"/>
      <c r="M2074" s="97"/>
      <c r="N2074" s="97">
        <f t="normal">IF(AF2074="-","-",(AF2074/AG2072)*$AI$1)</f>
        <v>167.2812</v>
      </c>
      <c r="O2074" s="97"/>
      <c r="P2074" s="71"/>
      <c r="Q2074" s="97"/>
      <c r="R2074" s="71"/>
      <c r="S2074" s="103">
        <v>0.68</v>
      </c>
      <c r="T2074" s="104"/>
      <c r="U2074" s="103"/>
      <c r="V2074" s="103">
        <f t="shared" si="744"/>
        <v>56.37</v>
      </c>
      <c r="W2074" s="104"/>
      <c r="X2074" s="103"/>
      <c r="Y2074" s="103">
        <v>43.63</v>
      </c>
      <c r="Z2074" s="97" t="s">
        <v>34</v>
      </c>
      <c r="AA2074" s="23"/>
      <c r="AB2074" s="104" t="s">
        <v>34</v>
      </c>
      <c r="AC2074" s="24"/>
      <c r="AE2074" s="114">
        <v>196.1</v>
      </c>
      <c r="AF2074" s="114">
        <v>154.89</v>
      </c>
      <c r="AG2074" s="135"/>
    </row>
    <row r="2075" spans="1:33" ht="15" customHeight="1">
      <c r="A2075" s="70">
        <v>42646</v>
      </c>
      <c r="B2075" s="71">
        <v>631</v>
      </c>
      <c r="C2075" s="72" t="s">
        <v>991</v>
      </c>
      <c r="D2075" s="6" t="s">
        <v>41</v>
      </c>
      <c r="E2075" s="6" t="s">
        <v>74</v>
      </c>
      <c r="F2075" s="6" t="s">
        <v>85</v>
      </c>
      <c r="G2075" s="6" t="s">
        <v>34</v>
      </c>
      <c r="H2075" s="6" t="s">
        <v>992</v>
      </c>
      <c r="I2075" s="6" t="s">
        <v>995</v>
      </c>
      <c r="J2075" s="97">
        <f t="normal">IF(AE2075="-","-",(AE2075/AG2075)*$AI$1)</f>
        <v>859.9392</v>
      </c>
      <c r="K2075" s="97">
        <f t="normal">MAX(J2075:J2077)</f>
        <v>859.9392</v>
      </c>
      <c r="L2075" s="71">
        <f t="normal">IF(A2075=0,"",(K2075-K2076)/K2076)</f>
        <v>0.0592241792156654</v>
      </c>
      <c r="M2075" s="97">
        <f t="normal">IF(J2075="-","-",AVERAGE(J2075:J2077))</f>
        <v>843.8724</v>
      </c>
      <c r="N2075" s="97">
        <f t="normal">IF(AF2075="-","-",(AF2075/AG2075)*$AI$1)</f>
        <v>735.1128</v>
      </c>
      <c r="O2075" s="97">
        <f t="normal">MAX(N2075:N2077)</f>
        <v>735.7284</v>
      </c>
      <c r="P2075" s="71">
        <f t="normal">IF(A2075=0,"",(O2075-O2076)/O2076)</f>
        <v>0.0536222469685722</v>
      </c>
      <c r="Q2075" s="97">
        <f t="normal">IF(N2075="-","-",AVERAGE(N2075:N2077))</f>
        <v>723.042</v>
      </c>
      <c r="R2075" s="71">
        <f t="normal">IF(Q2075="-","-",Q2075/M2075)</f>
        <v>0.856814371461847</v>
      </c>
      <c r="S2075" s="103">
        <v>0.91</v>
      </c>
      <c r="T2075" s="104">
        <f t="normal">AVERAGE(S2075:S2077)*10</f>
        <v>9.2</v>
      </c>
      <c r="U2075" s="103">
        <f t="normal">((LARGE(S2075:S2077,1))-(SMALL(S2075:S2077,1)))/(((LARGE(S2075:S2077,1))+(SMALL(S2075:S2077,1)))/2)*100</f>
        <v>2.17391304347826</v>
      </c>
      <c r="V2075" s="103">
        <f t="shared" si="744"/>
        <v>53.43</v>
      </c>
      <c r="W2075" s="104">
        <f t="normal">AVERAGE(V2075:V2077)*10</f>
        <v>537.7</v>
      </c>
      <c r="X2075" s="103">
        <f t="normal">((LARGE(V2075:V2077,1))-(SMALL(V2075:V2077,1)))/(((LARGE(V2075:V2077,1))+(SMALL(V2075:V2077,1)))/2)*100</f>
        <v>1.92806822395254</v>
      </c>
      <c r="Y2075" s="103">
        <v>46.57</v>
      </c>
      <c r="Z2075" s="97" t="s">
        <v>34</v>
      </c>
      <c r="AA2075" s="23" t="str">
        <f t="normal">IF(Z2075="-","-",AVERAGE(Z2075:Z2077))</f>
        <v>-</v>
      </c>
      <c r="AB2075" s="104" t="s">
        <v>34</v>
      </c>
      <c r="AC2075" s="24" t="str">
        <f t="shared" ref="AC2075" si="753">IF(AB2075="-","-",AVERAGE(AB2075:AB2077))</f>
        <v>-</v>
      </c>
      <c r="AE2075" s="114">
        <v>796.24</v>
      </c>
      <c r="AF2075" s="114">
        <v>680.66</v>
      </c>
      <c r="AG2075" s="135">
        <v>1</v>
      </c>
    </row>
    <row r="2076" spans="1:33">
      <c r="A2076" s="70"/>
      <c r="B2076" s="71">
        <v>631</v>
      </c>
      <c r="C2076" s="72"/>
      <c r="D2076" s="6"/>
      <c r="E2076" s="6"/>
      <c r="F2076" s="6"/>
      <c r="G2076" s="6"/>
      <c r="H2076" s="6"/>
      <c r="I2076" s="6"/>
      <c r="J2076" s="97">
        <f t="normal">IF(AE2076="-","-",(AE2076/AG2075)*$AI$1)</f>
        <v>811.8576</v>
      </c>
      <c r="K2076" s="97">
        <f t="normal">MIN(J2075:J2077)</f>
        <v>811.8576</v>
      </c>
      <c r="L2076" s="71"/>
      <c r="M2076" s="97"/>
      <c r="N2076" s="97">
        <f t="normal">IF(AF2076="-","-",(AF2076/AG2075)*$AI$1)</f>
        <v>698.2848</v>
      </c>
      <c r="O2076" s="97">
        <f t="normal">MIN(N2075:N2077)</f>
        <v>698.2848</v>
      </c>
      <c r="P2076" s="71"/>
      <c r="Q2076" s="97"/>
      <c r="R2076" s="71"/>
      <c r="S2076" s="103">
        <v>0.93</v>
      </c>
      <c r="T2076" s="104"/>
      <c r="U2076" s="103"/>
      <c r="V2076" s="103">
        <f t="shared" si="744"/>
        <v>54.46</v>
      </c>
      <c r="W2076" s="104"/>
      <c r="X2076" s="103"/>
      <c r="Y2076" s="103">
        <v>45.54</v>
      </c>
      <c r="Z2076" s="97" t="s">
        <v>34</v>
      </c>
      <c r="AA2076" s="23"/>
      <c r="AB2076" s="104" t="s">
        <v>34</v>
      </c>
      <c r="AC2076" s="24"/>
      <c r="AE2076" s="114">
        <v>751.72</v>
      </c>
      <c r="AF2076" s="114">
        <v>646.56</v>
      </c>
      <c r="AG2076" s="135"/>
    </row>
    <row r="2077" spans="1:33">
      <c r="A2077" s="70"/>
      <c r="B2077" s="71">
        <v>631</v>
      </c>
      <c r="C2077" s="72"/>
      <c r="D2077" s="6"/>
      <c r="E2077" s="6"/>
      <c r="F2077" s="6"/>
      <c r="G2077" s="6"/>
      <c r="H2077" s="6"/>
      <c r="I2077" s="6"/>
      <c r="J2077" s="97">
        <f t="normal">IF(AE2077="-","-",(AE2077/AG2075)*$AI$1)</f>
        <v>859.8204</v>
      </c>
      <c r="K2077" s="97"/>
      <c r="L2077" s="71"/>
      <c r="M2077" s="97"/>
      <c r="N2077" s="97">
        <f t="normal">IF(AF2077="-","-",(AF2077/AG2075)*$AI$1)</f>
        <v>735.7284</v>
      </c>
      <c r="O2077" s="97"/>
      <c r="P2077" s="71"/>
      <c r="Q2077" s="97"/>
      <c r="R2077" s="71"/>
      <c r="S2077" s="103">
        <v>0.92</v>
      </c>
      <c r="T2077" s="104"/>
      <c r="U2077" s="103"/>
      <c r="V2077" s="103">
        <f t="shared" si="744"/>
        <v>53.42</v>
      </c>
      <c r="W2077" s="104"/>
      <c r="X2077" s="103"/>
      <c r="Y2077" s="103">
        <v>46.58</v>
      </c>
      <c r="Z2077" s="97" t="s">
        <v>34</v>
      </c>
      <c r="AA2077" s="23"/>
      <c r="AB2077" s="104" t="s">
        <v>34</v>
      </c>
      <c r="AC2077" s="24"/>
      <c r="AE2077" s="114">
        <v>796.13</v>
      </c>
      <c r="AF2077" s="114">
        <v>681.23</v>
      </c>
      <c r="AG2077" s="135"/>
    </row>
    <row r="2078" spans="1:33" ht="15" customHeight="1">
      <c r="A2078" s="70">
        <v>42646</v>
      </c>
      <c r="B2078" s="71">
        <v>632</v>
      </c>
      <c r="C2078" s="72" t="s">
        <v>991</v>
      </c>
      <c r="D2078" s="6" t="s">
        <v>41</v>
      </c>
      <c r="E2078" s="6" t="s">
        <v>74</v>
      </c>
      <c r="F2078" s="6" t="s">
        <v>85</v>
      </c>
      <c r="G2078" s="6" t="s">
        <v>34</v>
      </c>
      <c r="H2078" s="6" t="s">
        <v>992</v>
      </c>
      <c r="I2078" s="6" t="s">
        <v>996</v>
      </c>
      <c r="J2078" s="97" t="str">
        <f t="normal">IF(AE2078="-","-",(AE2078/AG2078)*$AI$1)</f>
        <v>-</v>
      </c>
      <c r="K2078" s="97">
        <f t="normal">MAX(J2078:J2080)</f>
        <v>587.142</v>
      </c>
      <c r="L2078" s="71">
        <f t="normal">IF(A2078=0,"",(K2078-K2079)/K2079)</f>
        <v>0.0305965763682205</v>
      </c>
      <c r="M2078" s="97">
        <f t="normal">IF(J2079="-","-",AVERAGE(J2078:J2080))</f>
        <v>578.4264</v>
      </c>
      <c r="N2078" s="97" t="str">
        <f t="normal">IF(AF2078="-","-",(AF2078/AG2078)*$AI$1)</f>
        <v>-</v>
      </c>
      <c r="O2078" s="97">
        <f t="normal">MAX(N2078:N2080)</f>
        <v>500.7096</v>
      </c>
      <c r="P2078" s="71">
        <f t="normal">IF(A2078=0,"",(O2078-O2079)/O2079)</f>
        <v>0.0292145806508902</v>
      </c>
      <c r="Q2078" s="97">
        <f t="normal">IF(N2079="-","-",AVERAGE(N2078:N2080))</f>
        <v>493.6032</v>
      </c>
      <c r="R2078" s="71">
        <f t="normal">IF(Q2078="-","-",Q2078/M2078)</f>
        <v>0.853355241047089</v>
      </c>
      <c r="S2078" s="103">
        <v>1.33</v>
      </c>
      <c r="T2078" s="104">
        <f t="normal">AVERAGE(S2078:S2080)*10</f>
        <v>13.6</v>
      </c>
      <c r="U2078" s="103">
        <f t="normal">((LARGE(S2078:S2080,1))-(SMALL(S2078:S2080,1)))/(((LARGE(S2078:S2080,1))+(SMALL(S2078:S2080,1)))/2)*100</f>
        <v>5.83941605839415</v>
      </c>
      <c r="V2078" s="103">
        <f t="shared" si="744"/>
        <v>65.05</v>
      </c>
      <c r="W2078" s="104">
        <f t="normal">AVERAGE(V2078:V2080)*10</f>
        <v>657.333333333333</v>
      </c>
      <c r="X2078" s="103">
        <f t="normal">((LARGE(V2078:V2080,1))-(SMALL(V2078:V2080,1)))/(((LARGE(V2078:V2080,1))+(SMALL(V2078:V2080,1)))/2)*100</f>
        <v>2.47475897669477</v>
      </c>
      <c r="Y2078" s="103">
        <v>34.95</v>
      </c>
      <c r="Z2078" s="97" t="s">
        <v>34</v>
      </c>
      <c r="AA2078" s="23" t="str">
        <f t="normal">IF(Z2078="-","-",AVERAGE(Z2078:Z2080))</f>
        <v>-</v>
      </c>
      <c r="AB2078" s="104" t="s">
        <v>34</v>
      </c>
      <c r="AC2078" s="24" t="str">
        <f t="shared" ref="AC2078" si="754">IF(AB2078="-","-",AVERAGE(AB2078:AB2080))</f>
        <v>-</v>
      </c>
      <c r="AE2078" s="114" t="s">
        <v>34</v>
      </c>
      <c r="AF2078" s="114" t="s">
        <v>34</v>
      </c>
      <c r="AG2078" s="135">
        <v>1</v>
      </c>
    </row>
    <row r="2079" spans="1:33">
      <c r="A2079" s="70"/>
      <c r="B2079" s="71">
        <v>632</v>
      </c>
      <c r="C2079" s="72"/>
      <c r="D2079" s="6"/>
      <c r="E2079" s="6"/>
      <c r="F2079" s="6"/>
      <c r="G2079" s="6"/>
      <c r="H2079" s="6"/>
      <c r="I2079" s="6"/>
      <c r="J2079" s="97">
        <f t="normal">IF(AE2079="-","-",(AE2079/AG2078)*$AI$1)</f>
        <v>569.7108</v>
      </c>
      <c r="K2079" s="97">
        <f t="normal">MIN(J2078:J2080)</f>
        <v>569.7108</v>
      </c>
      <c r="L2079" s="71"/>
      <c r="M2079" s="97"/>
      <c r="N2079" s="97">
        <f t="normal">IF(AF2079="-","-",(AF2079/AG2078)*$AI$1)</f>
        <v>486.4968</v>
      </c>
      <c r="O2079" s="97">
        <f t="normal">MIN(N2078:N2080)</f>
        <v>486.4968</v>
      </c>
      <c r="P2079" s="71"/>
      <c r="Q2079" s="97"/>
      <c r="R2079" s="71"/>
      <c r="S2079" s="103">
        <v>1.34</v>
      </c>
      <c r="T2079" s="104"/>
      <c r="U2079" s="103"/>
      <c r="V2079" s="103">
        <f t="shared" si="744"/>
        <v>65.47</v>
      </c>
      <c r="W2079" s="104"/>
      <c r="X2079" s="103"/>
      <c r="Y2079" s="103">
        <v>34.53</v>
      </c>
      <c r="Z2079" s="97" t="s">
        <v>34</v>
      </c>
      <c r="AA2079" s="23"/>
      <c r="AB2079" s="104" t="s">
        <v>34</v>
      </c>
      <c r="AC2079" s="24"/>
      <c r="AE2079" s="114">
        <v>527.51</v>
      </c>
      <c r="AF2079" s="114">
        <v>450.46</v>
      </c>
      <c r="AG2079" s="135"/>
    </row>
    <row r="2080" spans="1:33">
      <c r="A2080" s="70"/>
      <c r="B2080" s="71">
        <v>632</v>
      </c>
      <c r="C2080" s="72"/>
      <c r="D2080" s="6"/>
      <c r="E2080" s="6"/>
      <c r="F2080" s="6"/>
      <c r="G2080" s="6"/>
      <c r="H2080" s="6"/>
      <c r="I2080" s="6"/>
      <c r="J2080" s="97">
        <f t="normal">IF(AE2080="-","-",(AE2080/AG2078)*$AI$1)</f>
        <v>587.142</v>
      </c>
      <c r="K2080" s="97"/>
      <c r="L2080" s="71"/>
      <c r="M2080" s="97"/>
      <c r="N2080" s="97">
        <f t="normal">IF(AF2080="-","-",(AF2080/AG2078)*$AI$1)</f>
        <v>500.7096</v>
      </c>
      <c r="O2080" s="97"/>
      <c r="P2080" s="71"/>
      <c r="Q2080" s="97"/>
      <c r="R2080" s="71"/>
      <c r="S2080" s="103">
        <v>1.41</v>
      </c>
      <c r="T2080" s="104"/>
      <c r="U2080" s="103"/>
      <c r="V2080" s="103">
        <f t="shared" si="744"/>
        <v>66.68</v>
      </c>
      <c r="W2080" s="104"/>
      <c r="X2080" s="103"/>
      <c r="Y2080" s="103">
        <v>33.32</v>
      </c>
      <c r="Z2080" s="97" t="s">
        <v>34</v>
      </c>
      <c r="AA2080" s="23"/>
      <c r="AB2080" s="104" t="s">
        <v>34</v>
      </c>
      <c r="AC2080" s="24"/>
      <c r="AE2080" s="114">
        <v>543.65</v>
      </c>
      <c r="AF2080" s="114">
        <v>463.62</v>
      </c>
      <c r="AG2080" s="135"/>
    </row>
    <row r="2081" spans="1:33" ht="15" customHeight="1">
      <c r="A2081" s="70">
        <v>42646</v>
      </c>
      <c r="B2081" s="71">
        <v>633</v>
      </c>
      <c r="C2081" s="72" t="s">
        <v>991</v>
      </c>
      <c r="D2081" s="6" t="s">
        <v>41</v>
      </c>
      <c r="E2081" s="6" t="s">
        <v>74</v>
      </c>
      <c r="F2081" s="6" t="s">
        <v>85</v>
      </c>
      <c r="G2081" s="6" t="s">
        <v>34</v>
      </c>
      <c r="H2081" s="6" t="s">
        <v>992</v>
      </c>
      <c r="I2081" s="6" t="s">
        <v>997</v>
      </c>
      <c r="J2081" s="97">
        <f t="normal">IF(AE2081="-","-",(AE2081/AG2081)*$AI$1)</f>
        <v>465.5772</v>
      </c>
      <c r="K2081" s="97">
        <f t="normal">MAX(J2081:J2083)</f>
        <v>484.488</v>
      </c>
      <c r="L2081" s="71">
        <f t="normal">IF(A2081=0,"",(K2081-K2082)/K2082)</f>
        <v>0.0947337595783104</v>
      </c>
      <c r="M2081" s="97">
        <f t="normal">IF(J2081="-","-",AVERAGE(J2081:J2083))</f>
        <v>464.2092</v>
      </c>
      <c r="N2081" s="97">
        <f t="normal">IF(AF2081="-","-",(AF2081/AG2081)*$AI$1)</f>
        <v>406.1772</v>
      </c>
      <c r="O2081" s="97">
        <f t="normal">MAX(N2081:N2083)</f>
        <v>429.7644</v>
      </c>
      <c r="P2081" s="71">
        <f t="normal">IF(A2081=0,"",(O2081-O2082)/O2082)</f>
        <v>0.108254887762491</v>
      </c>
      <c r="Q2081" s="97">
        <f t="normal">IF(N2081="-","-",AVERAGE(N2081:N2083))</f>
        <v>407.9088</v>
      </c>
      <c r="R2081" s="71">
        <f t="normal">IF(Q2081="-","-",Q2081/M2081)</f>
        <v>0.878717612662567</v>
      </c>
      <c r="S2081" s="103">
        <v>1.36</v>
      </c>
      <c r="T2081" s="104">
        <f t="normal">AVERAGE(S2081:S2083)*10</f>
        <v>13.7</v>
      </c>
      <c r="U2081" s="103">
        <f t="normal">((LARGE(S2081:S2083,1))-(SMALL(S2081:S2083,1)))/(((LARGE(S2081:S2083,1))+(SMALL(S2081:S2083,1)))/2)*100</f>
        <v>1.45985401459853</v>
      </c>
      <c r="V2081" s="103">
        <f t="shared" si="744"/>
        <v>61.67</v>
      </c>
      <c r="W2081" s="104">
        <f t="normal">AVERAGE(V2081:V2083)*10</f>
        <v>616.966666666667</v>
      </c>
      <c r="X2081" s="103">
        <f t="normal">((LARGE(V2081:V2083,1))-(SMALL(V2081:V2083,1)))/(((LARGE(V2081:V2083,1))+(SMALL(V2081:V2083,1)))/2)*100</f>
        <v>0.486144871171605</v>
      </c>
      <c r="Y2081" s="103">
        <v>38.33</v>
      </c>
      <c r="Z2081" s="97" t="s">
        <v>34</v>
      </c>
      <c r="AA2081" s="23" t="str">
        <f t="normal">IF(Z2081="-","-",AVERAGE(Z2081:Z2083))</f>
        <v>-</v>
      </c>
      <c r="AB2081" s="104" t="s">
        <v>34</v>
      </c>
      <c r="AC2081" s="24" t="str">
        <f t="shared" ref="AC2081" si="755">IF(AB2081="-","-",AVERAGE(AB2081:AB2083))</f>
        <v>-</v>
      </c>
      <c r="AE2081" s="114">
        <v>431.09</v>
      </c>
      <c r="AF2081" s="114">
        <v>376.09</v>
      </c>
      <c r="AG2081" s="135">
        <v>1</v>
      </c>
    </row>
    <row r="2082" spans="1:33">
      <c r="A2082" s="70"/>
      <c r="B2082" s="71">
        <v>633</v>
      </c>
      <c r="C2082" s="72"/>
      <c r="D2082" s="6"/>
      <c r="E2082" s="6"/>
      <c r="F2082" s="6"/>
      <c r="G2082" s="6"/>
      <c r="H2082" s="6"/>
      <c r="I2082" s="6"/>
      <c r="J2082" s="97">
        <f t="normal">IF(AE2082="-","-",(AE2082/AG2081)*$AI$1)</f>
        <v>484.488</v>
      </c>
      <c r="K2082" s="97">
        <f t="normal">MIN(J2081:J2083)</f>
        <v>442.5624</v>
      </c>
      <c r="L2082" s="71"/>
      <c r="M2082" s="97"/>
      <c r="N2082" s="97">
        <f t="normal">IF(AF2082="-","-",(AF2082/AG2081)*$AI$1)</f>
        <v>429.7644</v>
      </c>
      <c r="O2082" s="97">
        <f t="normal">MIN(N2081:N2083)</f>
        <v>387.7848</v>
      </c>
      <c r="P2082" s="71"/>
      <c r="Q2082" s="97"/>
      <c r="R2082" s="71"/>
      <c r="S2082" s="103">
        <v>1.37</v>
      </c>
      <c r="T2082" s="104"/>
      <c r="U2082" s="103"/>
      <c r="V2082" s="103">
        <f t="shared" si="744"/>
        <v>61.56</v>
      </c>
      <c r="W2082" s="104"/>
      <c r="X2082" s="103"/>
      <c r="Y2082" s="103">
        <v>38.44</v>
      </c>
      <c r="Z2082" s="97" t="s">
        <v>34</v>
      </c>
      <c r="AA2082" s="23"/>
      <c r="AB2082" s="104" t="s">
        <v>34</v>
      </c>
      <c r="AC2082" s="24"/>
      <c r="AE2082" s="114">
        <v>448.6</v>
      </c>
      <c r="AF2082" s="114">
        <v>397.93</v>
      </c>
      <c r="AG2082" s="135"/>
    </row>
    <row r="2083" spans="1:33">
      <c r="A2083" s="70"/>
      <c r="B2083" s="71">
        <v>633</v>
      </c>
      <c r="C2083" s="72"/>
      <c r="D2083" s="6"/>
      <c r="E2083" s="6"/>
      <c r="F2083" s="6"/>
      <c r="G2083" s="6"/>
      <c r="H2083" s="6"/>
      <c r="I2083" s="6"/>
      <c r="J2083" s="97">
        <f t="normal">IF(AE2083="-","-",(AE2083/AG2081)*$AI$1)</f>
        <v>442.5624</v>
      </c>
      <c r="K2083" s="97"/>
      <c r="L2083" s="71"/>
      <c r="M2083" s="97"/>
      <c r="N2083" s="97">
        <f t="normal">IF(AF2083="-","-",(AF2083/AG2081)*$AI$1)</f>
        <v>387.7848</v>
      </c>
      <c r="O2083" s="97"/>
      <c r="P2083" s="71"/>
      <c r="Q2083" s="97"/>
      <c r="R2083" s="71"/>
      <c r="S2083" s="103">
        <v>1.38</v>
      </c>
      <c r="T2083" s="104"/>
      <c r="U2083" s="103"/>
      <c r="V2083" s="103">
        <f t="shared" si="744"/>
        <v>61.86</v>
      </c>
      <c r="W2083" s="104"/>
      <c r="X2083" s="103"/>
      <c r="Y2083" s="103">
        <v>38.14</v>
      </c>
      <c r="Z2083" s="97" t="s">
        <v>34</v>
      </c>
      <c r="AA2083" s="23"/>
      <c r="AB2083" s="104" t="s">
        <v>34</v>
      </c>
      <c r="AC2083" s="24"/>
      <c r="AE2083" s="114">
        <v>409.78</v>
      </c>
      <c r="AF2083" s="114">
        <v>359.06</v>
      </c>
      <c r="AG2083" s="135"/>
    </row>
    <row r="2084" spans="1:33" ht="15" customHeight="1">
      <c r="A2084" s="70">
        <v>42646</v>
      </c>
      <c r="B2084" s="71">
        <v>634</v>
      </c>
      <c r="C2084" s="72" t="s">
        <v>991</v>
      </c>
      <c r="D2084" s="6" t="s">
        <v>41</v>
      </c>
      <c r="E2084" s="6" t="s">
        <v>74</v>
      </c>
      <c r="F2084" s="6" t="s">
        <v>85</v>
      </c>
      <c r="G2084" s="6" t="s">
        <v>34</v>
      </c>
      <c r="H2084" s="6" t="s">
        <v>992</v>
      </c>
      <c r="I2084" s="6" t="s">
        <v>998</v>
      </c>
      <c r="J2084" s="97">
        <f t="normal">IF(AE2084="-","-",(AE2084/AG2084)*$AI$1)</f>
        <v>491.4972</v>
      </c>
      <c r="K2084" s="97">
        <f t="normal">MAX(J2084:J2086)</f>
        <v>516.3912</v>
      </c>
      <c r="L2084" s="71">
        <f t="normal">IF(A2084=0,"",(K2084-K2085)/K2085)</f>
        <v>0.0506493221121097</v>
      </c>
      <c r="M2084" s="97">
        <f t="normal">IF(J2084="-","-",AVERAGE(J2084:J2086))</f>
        <v>506.142</v>
      </c>
      <c r="N2084" s="97">
        <f t="normal">IF(AF2084="-","-",(AF2084/AG2084)*$AI$1)</f>
        <v>319.8852</v>
      </c>
      <c r="O2084" s="97">
        <f t="normal">MAX(N2084:N2086)</f>
        <v>364.608</v>
      </c>
      <c r="P2084" s="71">
        <f t="normal">IF(A2084=0,"",(O2084-O2085)/O2085)</f>
        <v>0.139808906445187</v>
      </c>
      <c r="Q2084" s="97">
        <f t="normal">IF(N2084="-","-",AVERAGE(N2084:N2086))</f>
        <v>341.9856</v>
      </c>
      <c r="R2084" s="71">
        <f t="normal">IF(Q2084="-","-",Q2084/M2084)</f>
        <v>0.675671254312031</v>
      </c>
      <c r="S2084" s="103">
        <v>11.81</v>
      </c>
      <c r="T2084" s="104">
        <f t="normal">AVERAGE(S2084:S2086)*10</f>
        <v>117.7</v>
      </c>
      <c r="U2084" s="103">
        <f t="normal">((LARGE(S2084:S2086,1))-(SMALL(S2084:S2086,1)))/(((LARGE(S2084:S2086,1))+(SMALL(S2084:S2086,1)))/2)*100</f>
        <v>2.04255319148935</v>
      </c>
      <c r="V2084" s="103">
        <f t="shared" si="744"/>
        <v>77.93</v>
      </c>
      <c r="W2084" s="104">
        <f t="normal">AVERAGE(V2084:V2086)*10</f>
        <v>778.866666666667</v>
      </c>
      <c r="X2084" s="103">
        <f t="normal">((LARGE(V2084:V2086,1))-(SMALL(V2084:V2086,1)))/(((LARGE(V2084:V2086,1))+(SMALL(V2084:V2086,1)))/2)*100</f>
        <v>0.526552366274959</v>
      </c>
      <c r="Y2084" s="103">
        <v>22.07</v>
      </c>
      <c r="Z2084" s="97" t="s">
        <v>34</v>
      </c>
      <c r="AA2084" s="23" t="str">
        <f t="normal">IF(Z2084="-","-",AVERAGE(Z2084:Z2086))</f>
        <v>-</v>
      </c>
      <c r="AB2084" s="104" t="s">
        <v>34</v>
      </c>
      <c r="AC2084" s="24" t="str">
        <f t="shared" ref="AC2084" si="756">IF(AB2084="-","-",AVERAGE(AB2084:AB2086))</f>
        <v>-</v>
      </c>
      <c r="AE2084" s="114">
        <v>455.09</v>
      </c>
      <c r="AF2084" s="114">
        <v>296.19</v>
      </c>
      <c r="AG2084" s="135">
        <v>1</v>
      </c>
    </row>
    <row r="2085" spans="1:33">
      <c r="A2085" s="70"/>
      <c r="B2085" s="71">
        <v>634</v>
      </c>
      <c r="C2085" s="72"/>
      <c r="D2085" s="6"/>
      <c r="E2085" s="6"/>
      <c r="F2085" s="6"/>
      <c r="G2085" s="6"/>
      <c r="H2085" s="6"/>
      <c r="I2085" s="6"/>
      <c r="J2085" s="97">
        <f t="normal">IF(AE2085="-","-",(AE2085/AG2084)*$AI$1)</f>
        <v>516.3912</v>
      </c>
      <c r="K2085" s="97">
        <f t="normal">MIN(J2084:J2086)</f>
        <v>491.4972</v>
      </c>
      <c r="L2085" s="71"/>
      <c r="M2085" s="97"/>
      <c r="N2085" s="97">
        <f t="normal">IF(AF2085="-","-",(AF2085/AG2084)*$AI$1)</f>
        <v>364.608</v>
      </c>
      <c r="O2085" s="97">
        <f t="normal">MIN(N2084:N2086)</f>
        <v>319.8852</v>
      </c>
      <c r="P2085" s="71"/>
      <c r="Q2085" s="97"/>
      <c r="R2085" s="71"/>
      <c r="S2085" s="103">
        <v>11.63</v>
      </c>
      <c r="T2085" s="104"/>
      <c r="U2085" s="103"/>
      <c r="V2085" s="103">
        <f t="shared" si="744"/>
        <v>77.66</v>
      </c>
      <c r="W2085" s="104"/>
      <c r="X2085" s="103"/>
      <c r="Y2085" s="103">
        <v>22.34</v>
      </c>
      <c r="Z2085" s="97" t="s">
        <v>34</v>
      </c>
      <c r="AA2085" s="23"/>
      <c r="AB2085" s="104" t="s">
        <v>34</v>
      </c>
      <c r="AC2085" s="24"/>
      <c r="AE2085" s="114">
        <v>478.14</v>
      </c>
      <c r="AF2085" s="114">
        <v>337.6</v>
      </c>
      <c r="AG2085" s="135"/>
    </row>
    <row r="2086" spans="1:33">
      <c r="A2086" s="70"/>
      <c r="B2086" s="71">
        <v>634</v>
      </c>
      <c r="C2086" s="72"/>
      <c r="D2086" s="6"/>
      <c r="E2086" s="6"/>
      <c r="F2086" s="6"/>
      <c r="G2086" s="6"/>
      <c r="H2086" s="6"/>
      <c r="I2086" s="6"/>
      <c r="J2086" s="97">
        <f t="normal">IF(AE2086="-","-",(AE2086/AG2084)*$AI$1)</f>
        <v>510.5376</v>
      </c>
      <c r="K2086" s="97"/>
      <c r="L2086" s="71"/>
      <c r="M2086" s="97"/>
      <c r="N2086" s="97">
        <f t="normal">IF(AF2086="-","-",(AF2086/AG2084)*$AI$1)</f>
        <v>341.4636</v>
      </c>
      <c r="O2086" s="97"/>
      <c r="P2086" s="71"/>
      <c r="Q2086" s="97"/>
      <c r="R2086" s="71"/>
      <c r="S2086" s="103">
        <v>11.87</v>
      </c>
      <c r="T2086" s="104"/>
      <c r="U2086" s="103"/>
      <c r="V2086" s="103">
        <f t="shared" ref="V2086:V2110" si="757">100-Y2086</f>
        <v>78.07</v>
      </c>
      <c r="W2086" s="104"/>
      <c r="X2086" s="103"/>
      <c r="Y2086" s="103">
        <v>21.93</v>
      </c>
      <c r="Z2086" s="97" t="s">
        <v>34</v>
      </c>
      <c r="AA2086" s="23"/>
      <c r="AB2086" s="104" t="s">
        <v>34</v>
      </c>
      <c r="AC2086" s="24"/>
      <c r="AE2086" s="114">
        <v>472.72</v>
      </c>
      <c r="AF2086" s="114">
        <v>316.17</v>
      </c>
      <c r="AG2086" s="135"/>
    </row>
    <row r="2087" spans="1:33" ht="15" customHeight="1">
      <c r="A2087" s="73">
        <v>42646</v>
      </c>
      <c r="B2087" s="74">
        <v>635</v>
      </c>
      <c r="C2087" s="86" t="s">
        <v>991</v>
      </c>
      <c r="D2087" s="87" t="s">
        <v>41</v>
      </c>
      <c r="E2087" s="87" t="s">
        <v>74</v>
      </c>
      <c r="F2087" s="9" t="s">
        <v>85</v>
      </c>
      <c r="G2087" s="9" t="s">
        <v>34</v>
      </c>
      <c r="H2087" s="87" t="s">
        <v>992</v>
      </c>
      <c r="I2087" s="9" t="s">
        <v>999</v>
      </c>
      <c r="J2087" s="98">
        <f t="normal">IF(AE2087="-","-",(AE2087/AG2087)*$AI$1)</f>
        <v>272.7972</v>
      </c>
      <c r="K2087" s="98">
        <f t="normal">MAX(J2087:J2089)</f>
        <v>272.7972</v>
      </c>
      <c r="L2087" s="74">
        <f t="normal">IF(A2087=0,"",(K2087-K2088)/K2088)</f>
        <v>0.102772320454049</v>
      </c>
      <c r="M2087" s="98">
        <f t="normal">IF(J2087="-","-",AVERAGE(J2087:J2089))</f>
        <v>260.0856</v>
      </c>
      <c r="N2087" s="98">
        <f t="normal">IF(AF2087="-","-",(AF2087/AG2087)*$AI$1)</f>
        <v>297.432</v>
      </c>
      <c r="O2087" s="98">
        <f t="normal">MAX(N2087:N2089)</f>
        <v>297.432</v>
      </c>
      <c r="P2087" s="74">
        <f t="normal">IF(A2087=0,"",(O2087-O2088)/O2088)</f>
        <v>0.1318428407036</v>
      </c>
      <c r="Q2087" s="98">
        <f t="normal">IF(N2087="-","-",AVERAGE(N2087:N2089))</f>
        <v>280.1088</v>
      </c>
      <c r="R2087" s="74">
        <f t="normal">IF(Q2087="-","-",Q2087/M2087)</f>
        <v>1.07698696121585</v>
      </c>
      <c r="S2087" s="105">
        <v>0.27</v>
      </c>
      <c r="T2087" s="106">
        <f t="normal">AVERAGE(S2087:S2089)*10</f>
        <v>2.7</v>
      </c>
      <c r="U2087" s="105">
        <f t="normal">((LARGE(S2087:S2089,1))-(SMALL(S2087:S2089,1)))/(((LARGE(S2087:S2089,1))+(SMALL(S2087:S2089,1)))/2)*100</f>
        <v>0</v>
      </c>
      <c r="V2087" s="105">
        <f t="shared" si="757"/>
        <v>57.44</v>
      </c>
      <c r="W2087" s="106">
        <f t="normal">AVERAGE(V2087:V2089)*10</f>
        <v>587.8</v>
      </c>
      <c r="X2087" s="105">
        <f t="normal">((LARGE(V2087:V2089,1))-(SMALL(V2087:V2089,1)))/(((LARGE(V2087:V2089,1))+(SMALL(V2087:V2089,1)))/2)*100</f>
        <v>4.55937393671317</v>
      </c>
      <c r="Y2087" s="105">
        <v>42.56</v>
      </c>
      <c r="Z2087" s="74" t="s">
        <v>34</v>
      </c>
      <c r="AA2087" s="115" t="str">
        <f t="normal">IF(Z2087="-","-",AVERAGE(Z2087:Z2089))</f>
        <v>-</v>
      </c>
      <c r="AB2087" s="106" t="s">
        <v>34</v>
      </c>
      <c r="AC2087" s="116" t="str">
        <f t="shared" ref="AC2087" si="758">IF(AB2087="-","-",AVERAGE(AB2087:AB2089))</f>
        <v>-</v>
      </c>
      <c r="AE2087" s="114">
        <v>252.59</v>
      </c>
      <c r="AF2087" s="114">
        <v>275.4</v>
      </c>
      <c r="AG2087" s="135">
        <v>1</v>
      </c>
    </row>
    <row r="2088" spans="1:33">
      <c r="A2088" s="73"/>
      <c r="B2088" s="74">
        <v>635</v>
      </c>
      <c r="C2088" s="89"/>
      <c r="D2088" s="15"/>
      <c r="E2088" s="15"/>
      <c r="F2088" s="9"/>
      <c r="G2088" s="9"/>
      <c r="H2088" s="15"/>
      <c r="I2088" s="9"/>
      <c r="J2088" s="98">
        <f t="normal">IF(AE2088="-","-",(AE2088/AG2087)*$AI$1)</f>
        <v>247.374</v>
      </c>
      <c r="K2088" s="98">
        <f t="normal">MIN(J2087:J2089)</f>
        <v>247.374</v>
      </c>
      <c r="L2088" s="74"/>
      <c r="M2088" s="98"/>
      <c r="N2088" s="98">
        <f t="normal">IF(AF2088="-","-",(AF2088/AG2087)*$AI$1)</f>
        <v>262.7856</v>
      </c>
      <c r="O2088" s="98">
        <f t="normal">MIN(N2087:N2089)</f>
        <v>262.7856</v>
      </c>
      <c r="P2088" s="74"/>
      <c r="Q2088" s="98"/>
      <c r="R2088" s="74"/>
      <c r="S2088" s="105">
        <v>0.27</v>
      </c>
      <c r="T2088" s="106"/>
      <c r="U2088" s="105"/>
      <c r="V2088" s="105">
        <f t="shared" si="757"/>
        <v>60.12</v>
      </c>
      <c r="W2088" s="106"/>
      <c r="X2088" s="105"/>
      <c r="Y2088" s="105">
        <v>39.88</v>
      </c>
      <c r="Z2088" s="74" t="s">
        <v>34</v>
      </c>
      <c r="AA2088" s="115"/>
      <c r="AB2088" s="106" t="s">
        <v>34</v>
      </c>
      <c r="AC2088" s="116"/>
      <c r="AE2088" s="114">
        <v>229.05</v>
      </c>
      <c r="AF2088" s="114">
        <v>243.32</v>
      </c>
      <c r="AG2088" s="135"/>
    </row>
    <row r="2089" spans="1:33">
      <c r="A2089" s="73"/>
      <c r="B2089" s="74">
        <v>635</v>
      </c>
      <c r="C2089" s="91"/>
      <c r="D2089" s="18"/>
      <c r="E2089" s="18"/>
      <c r="F2089" s="9"/>
      <c r="G2089" s="9"/>
      <c r="H2089" s="18"/>
      <c r="I2089" s="9"/>
      <c r="J2089" s="98" t="str">
        <f t="normal">IF(AE2089="-","-",(AE2089/AG2087)*$AI$1)</f>
        <v>-</v>
      </c>
      <c r="K2089" s="98"/>
      <c r="L2089" s="74"/>
      <c r="M2089" s="98"/>
      <c r="N2089" s="98" t="str">
        <f t="normal">IF(AF2089="-","-",(AF2089/AG2087)*$AI$1)</f>
        <v>-</v>
      </c>
      <c r="O2089" s="98"/>
      <c r="P2089" s="74"/>
      <c r="Q2089" s="98"/>
      <c r="R2089" s="74"/>
      <c r="S2089" s="105">
        <v>0.27</v>
      </c>
      <c r="T2089" s="106"/>
      <c r="U2089" s="105"/>
      <c r="V2089" s="105">
        <f t="shared" si="757"/>
        <v>58.78</v>
      </c>
      <c r="W2089" s="106"/>
      <c r="X2089" s="105"/>
      <c r="Y2089" s="105">
        <v>41.22</v>
      </c>
      <c r="Z2089" s="74" t="s">
        <v>34</v>
      </c>
      <c r="AA2089" s="115"/>
      <c r="AB2089" s="106" t="s">
        <v>34</v>
      </c>
      <c r="AC2089" s="116"/>
      <c r="AE2089" s="114" t="s">
        <v>34</v>
      </c>
      <c r="AF2089" s="114" t="s">
        <v>34</v>
      </c>
      <c r="AG2089" s="135"/>
    </row>
    <row r="2090" spans="1:33" ht="15" customHeight="1">
      <c r="A2090" s="70">
        <v>42646</v>
      </c>
      <c r="B2090" s="71">
        <v>636</v>
      </c>
      <c r="C2090" s="72" t="s">
        <v>991</v>
      </c>
      <c r="D2090" s="6" t="s">
        <v>41</v>
      </c>
      <c r="E2090" s="6" t="s">
        <v>74</v>
      </c>
      <c r="F2090" s="6" t="s">
        <v>85</v>
      </c>
      <c r="G2090" s="6" t="s">
        <v>34</v>
      </c>
      <c r="H2090" s="6" t="s">
        <v>992</v>
      </c>
      <c r="I2090" s="6" t="s">
        <v>1000</v>
      </c>
      <c r="J2090" s="97">
        <f t="normal">IF(AE2090="-","-",(AE2090/AG2090)*$AI$1)</f>
        <v>978.804</v>
      </c>
      <c r="K2090" s="97">
        <f t="normal">MAX(J2090:J2092)</f>
        <v>988.416</v>
      </c>
      <c r="L2090" s="71">
        <f t="normal">IF(A2090=0,"",(K2090-K2091)/K2091)</f>
        <v>0.027460313896311</v>
      </c>
      <c r="M2090" s="97">
        <f t="normal">IF(J2090="-","-",AVERAGE(J2090:J2092))</f>
        <v>976.4064</v>
      </c>
      <c r="N2090" s="97">
        <f t="normal">IF(AF2090="-","-",(AF2090/AG2090)*$AI$1)</f>
        <v>838.0584</v>
      </c>
      <c r="O2090" s="97">
        <f t="normal">MAX(N2090:N2092)</f>
        <v>844.3548</v>
      </c>
      <c r="P2090" s="71">
        <f t="normal">IF(A2090=0,"",(O2090-O2091)/O2091)</f>
        <v>0.0236866914576021</v>
      </c>
      <c r="Q2090" s="97">
        <f t="normal">IF(N2090="-","-",AVERAGE(N2090:N2092))</f>
        <v>835.7436</v>
      </c>
      <c r="R2090" s="71">
        <f t="normal">IF(Q2090="-","-",Q2090/M2090)</f>
        <v>0.85593826505029</v>
      </c>
      <c r="S2090" s="103">
        <v>0.85</v>
      </c>
      <c r="T2090" s="104">
        <f t="normal">AVERAGE(S2090:S2092)*10</f>
        <v>8.3</v>
      </c>
      <c r="U2090" s="103">
        <f t="normal">((LARGE(S2090:S2092,1))-(SMALL(S2090:S2092,1)))/(((LARGE(S2090:S2092,1))+(SMALL(S2090:S2092,1)))/2)*100</f>
        <v>3.59281437125749</v>
      </c>
      <c r="V2090" s="103">
        <f t="shared" si="757"/>
        <v>56.89</v>
      </c>
      <c r="W2090" s="104">
        <f t="normal">AVERAGE(V2090:V2092)*10</f>
        <v>570.466666666667</v>
      </c>
      <c r="X2090" s="103">
        <f t="normal">((LARGE(V2090:V2092,1))-(SMALL(V2090:V2092,1)))/(((LARGE(V2090:V2092,1))+(SMALL(V2090:V2092,1)))/2)*100</f>
        <v>0.525946704067316</v>
      </c>
      <c r="Y2090" s="103">
        <v>43.11</v>
      </c>
      <c r="Z2090" s="97" t="s">
        <v>34</v>
      </c>
      <c r="AA2090" s="23" t="str">
        <f t="normal">IF(Z2090="-","-",AVERAGE(Z2090:Z2092))</f>
        <v>-</v>
      </c>
      <c r="AB2090" s="104" t="s">
        <v>34</v>
      </c>
      <c r="AC2090" s="24" t="str">
        <f t="shared" ref="AC2090" si="759">IF(AB2090="-","-",AVERAGE(AB2090:AB2092))</f>
        <v>-</v>
      </c>
      <c r="AE2090" s="114">
        <v>906.3</v>
      </c>
      <c r="AF2090" s="114">
        <v>775.98</v>
      </c>
      <c r="AG2090" s="135">
        <v>1</v>
      </c>
    </row>
    <row r="2091" spans="1:33">
      <c r="A2091" s="70"/>
      <c r="B2091" s="71">
        <v>636</v>
      </c>
      <c r="C2091" s="72"/>
      <c r="D2091" s="6"/>
      <c r="E2091" s="6"/>
      <c r="F2091" s="6"/>
      <c r="G2091" s="6"/>
      <c r="H2091" s="6"/>
      <c r="I2091" s="6"/>
      <c r="J2091" s="97">
        <f t="normal">IF(AE2091="-","-",(AE2091/AG2090)*$AI$1)</f>
        <v>961.9992</v>
      </c>
      <c r="K2091" s="97">
        <f t="normal">MIN(J2090:J2092)</f>
        <v>961.9992</v>
      </c>
      <c r="L2091" s="71"/>
      <c r="M2091" s="97"/>
      <c r="N2091" s="97">
        <f t="normal">IF(AF2091="-","-",(AF2091/AG2090)*$AI$1)</f>
        <v>824.8176</v>
      </c>
      <c r="O2091" s="97">
        <f t="normal">MIN(N2090:N2092)</f>
        <v>824.8176</v>
      </c>
      <c r="P2091" s="71"/>
      <c r="Q2091" s="97"/>
      <c r="R2091" s="71"/>
      <c r="S2091" s="103">
        <v>0.82</v>
      </c>
      <c r="T2091" s="104"/>
      <c r="U2091" s="103"/>
      <c r="V2091" s="103">
        <f t="shared" si="757"/>
        <v>57.06</v>
      </c>
      <c r="W2091" s="104"/>
      <c r="X2091" s="103"/>
      <c r="Y2091" s="103">
        <v>42.94</v>
      </c>
      <c r="Z2091" s="97" t="s">
        <v>34</v>
      </c>
      <c r="AA2091" s="23"/>
      <c r="AB2091" s="104" t="s">
        <v>34</v>
      </c>
      <c r="AC2091" s="24"/>
      <c r="AE2091" s="114">
        <v>890.74</v>
      </c>
      <c r="AF2091" s="114">
        <v>763.72</v>
      </c>
      <c r="AG2091" s="135"/>
    </row>
    <row r="2092" spans="1:33">
      <c r="A2092" s="70"/>
      <c r="B2092" s="71">
        <v>636</v>
      </c>
      <c r="C2092" s="72"/>
      <c r="D2092" s="6"/>
      <c r="E2092" s="6"/>
      <c r="F2092" s="6"/>
      <c r="G2092" s="6"/>
      <c r="H2092" s="6"/>
      <c r="I2092" s="6"/>
      <c r="J2092" s="97">
        <f t="normal">IF(AE2092="-","-",(AE2092/AG2090)*$AI$1)</f>
        <v>988.416</v>
      </c>
      <c r="K2092" s="97"/>
      <c r="L2092" s="71"/>
      <c r="M2092" s="97"/>
      <c r="N2092" s="97">
        <f t="normal">IF(AF2092="-","-",(AF2092/AG2090)*$AI$1)</f>
        <v>844.3548</v>
      </c>
      <c r="O2092" s="97"/>
      <c r="P2092" s="71"/>
      <c r="Q2092" s="97"/>
      <c r="R2092" s="71"/>
      <c r="S2092" s="103">
        <v>0.82</v>
      </c>
      <c r="T2092" s="104"/>
      <c r="U2092" s="103"/>
      <c r="V2092" s="103">
        <f t="shared" si="757"/>
        <v>57.19</v>
      </c>
      <c r="W2092" s="104"/>
      <c r="X2092" s="103"/>
      <c r="Y2092" s="103">
        <v>42.81</v>
      </c>
      <c r="Z2092" s="97" t="s">
        <v>34</v>
      </c>
      <c r="AA2092" s="23"/>
      <c r="AB2092" s="104" t="s">
        <v>34</v>
      </c>
      <c r="AC2092" s="24"/>
      <c r="AE2092" s="114">
        <v>915.2</v>
      </c>
      <c r="AF2092" s="114">
        <v>781.81</v>
      </c>
      <c r="AG2092" s="135"/>
    </row>
    <row r="2093" spans="1:33" ht="15" customHeight="1">
      <c r="A2093" s="70">
        <v>42646</v>
      </c>
      <c r="B2093" s="71">
        <v>637</v>
      </c>
      <c r="C2093" s="72" t="s">
        <v>991</v>
      </c>
      <c r="D2093" s="6" t="s">
        <v>41</v>
      </c>
      <c r="E2093" s="6" t="s">
        <v>74</v>
      </c>
      <c r="F2093" s="6" t="s">
        <v>85</v>
      </c>
      <c r="G2093" s="6" t="s">
        <v>34</v>
      </c>
      <c r="H2093" s="6" t="s">
        <v>992</v>
      </c>
      <c r="I2093" s="6" t="s">
        <v>1001</v>
      </c>
      <c r="J2093" s="97">
        <f t="normal">IF(AE2093="-","-",(AE2093/AG2093)*$AI$1)</f>
        <v>463.9248</v>
      </c>
      <c r="K2093" s="97">
        <f t="normal">MAX(J2093:J2095)</f>
        <v>471.8412</v>
      </c>
      <c r="L2093" s="71">
        <f t="normal">IF(A2093=0,"",(K2093-K2094)/K2094)</f>
        <v>0.0228980824611926</v>
      </c>
      <c r="M2093" s="97">
        <f t="normal">IF(J2093="-","-",AVERAGE(J2093:J2095))</f>
        <v>465.6816</v>
      </c>
      <c r="N2093" s="97">
        <f t="normal">IF(AF2093="-","-",(AF2093/AG2093)*$AI$1)</f>
        <v>374.6628</v>
      </c>
      <c r="O2093" s="97">
        <f t="normal">MAX(N2093:N2095)</f>
        <v>389.9772</v>
      </c>
      <c r="P2093" s="71">
        <f t="normal">IF(A2093=0,"",(O2093-O2094)/O2094)</f>
        <v>0.0518512045209588</v>
      </c>
      <c r="Q2093" s="97">
        <f t="normal">IF(N2093="-","-",AVERAGE(N2093:N2095))</f>
        <v>378.4644</v>
      </c>
      <c r="R2093" s="71">
        <f t="normal">IF(Q2093="-","-",Q2093/M2093)</f>
        <v>0.812710658956678</v>
      </c>
      <c r="S2093" s="103">
        <v>2.39</v>
      </c>
      <c r="T2093" s="104">
        <f t="normal">AVERAGE(S2093:S2095)*10</f>
        <v>23.8666666666667</v>
      </c>
      <c r="U2093" s="103">
        <f t="normal">((LARGE(S2093:S2095,1))-(SMALL(S2093:S2095,1)))/(((LARGE(S2093:S2095,1))+(SMALL(S2093:S2095,1)))/2)*100</f>
        <v>0.419287211740052</v>
      </c>
      <c r="V2093" s="103">
        <f t="shared" si="757"/>
        <v>65.34</v>
      </c>
      <c r="W2093" s="104">
        <f t="normal">AVERAGE(V2093:V2095)*10</f>
        <v>654.2</v>
      </c>
      <c r="X2093" s="103">
        <f t="normal">((LARGE(V2093:V2095,1))-(SMALL(V2093:V2095,1)))/(((LARGE(V2093:V2095,1))+(SMALL(V2093:V2095,1)))/2)*100</f>
        <v>0.259839510890313</v>
      </c>
      <c r="Y2093" s="103">
        <v>34.66</v>
      </c>
      <c r="Z2093" s="97" t="s">
        <v>34</v>
      </c>
      <c r="AA2093" s="23" t="str">
        <f t="normal">IF(Z2093="-","-",AVERAGE(Z2093:Z2095))</f>
        <v>-</v>
      </c>
      <c r="AB2093" s="104" t="s">
        <v>34</v>
      </c>
      <c r="AC2093" s="24" t="str">
        <f t="shared" ref="AC2093" si="760">IF(AB2093="-","-",AVERAGE(AB2093:AB2095))</f>
        <v>-</v>
      </c>
      <c r="AE2093" s="114">
        <v>429.56</v>
      </c>
      <c r="AF2093" s="114">
        <v>346.91</v>
      </c>
      <c r="AG2093" s="135">
        <v>1</v>
      </c>
    </row>
    <row r="2094" spans="1:33">
      <c r="A2094" s="70"/>
      <c r="B2094" s="71">
        <v>637</v>
      </c>
      <c r="C2094" s="72"/>
      <c r="D2094" s="6"/>
      <c r="E2094" s="6"/>
      <c r="F2094" s="6"/>
      <c r="G2094" s="6"/>
      <c r="H2094" s="6"/>
      <c r="I2094" s="6"/>
      <c r="J2094" s="97">
        <f t="normal">IF(AE2094="-","-",(AE2094/AG2093)*$AI$1)</f>
        <v>471.8412</v>
      </c>
      <c r="K2094" s="97">
        <f t="normal">MIN(J2093:J2095)</f>
        <v>461.2788</v>
      </c>
      <c r="L2094" s="71"/>
      <c r="M2094" s="97"/>
      <c r="N2094" s="97">
        <f t="normal">IF(AF2094="-","-",(AF2094/AG2093)*$AI$1)</f>
        <v>389.9772</v>
      </c>
      <c r="O2094" s="97">
        <f t="normal">MIN(N2093:N2095)</f>
        <v>370.7532</v>
      </c>
      <c r="P2094" s="71"/>
      <c r="Q2094" s="97"/>
      <c r="R2094" s="71"/>
      <c r="S2094" s="103">
        <v>2.38</v>
      </c>
      <c r="T2094" s="104"/>
      <c r="U2094" s="103"/>
      <c r="V2094" s="103">
        <f t="shared" si="757"/>
        <v>65.51</v>
      </c>
      <c r="W2094" s="104"/>
      <c r="X2094" s="103"/>
      <c r="Y2094" s="103">
        <v>34.49</v>
      </c>
      <c r="Z2094" s="97" t="s">
        <v>34</v>
      </c>
      <c r="AA2094" s="23"/>
      <c r="AB2094" s="104" t="s">
        <v>34</v>
      </c>
      <c r="AC2094" s="24"/>
      <c r="AE2094" s="114">
        <v>436.89</v>
      </c>
      <c r="AF2094" s="114">
        <v>361.09</v>
      </c>
      <c r="AG2094" s="135"/>
    </row>
    <row r="2095" spans="1:33">
      <c r="A2095" s="70"/>
      <c r="B2095" s="71">
        <v>637</v>
      </c>
      <c r="C2095" s="72"/>
      <c r="D2095" s="6"/>
      <c r="E2095" s="6"/>
      <c r="F2095" s="6"/>
      <c r="G2095" s="6"/>
      <c r="H2095" s="6"/>
      <c r="I2095" s="6"/>
      <c r="J2095" s="97">
        <f t="normal">IF(AE2095="-","-",(AE2095/AG2093)*$AI$1)</f>
        <v>461.2788</v>
      </c>
      <c r="K2095" s="97"/>
      <c r="L2095" s="71"/>
      <c r="M2095" s="97"/>
      <c r="N2095" s="97">
        <f t="normal">IF(AF2095="-","-",(AF2095/AG2093)*$AI$1)</f>
        <v>370.7532</v>
      </c>
      <c r="O2095" s="97"/>
      <c r="P2095" s="71"/>
      <c r="Q2095" s="97"/>
      <c r="R2095" s="71"/>
      <c r="S2095" s="103">
        <v>2.39</v>
      </c>
      <c r="T2095" s="104"/>
      <c r="U2095" s="103"/>
      <c r="V2095" s="103">
        <f t="shared" si="757"/>
        <v>65.41</v>
      </c>
      <c r="W2095" s="104"/>
      <c r="X2095" s="103"/>
      <c r="Y2095" s="103">
        <v>34.59</v>
      </c>
      <c r="Z2095" s="97" t="s">
        <v>34</v>
      </c>
      <c r="AA2095" s="23"/>
      <c r="AB2095" s="104" t="s">
        <v>34</v>
      </c>
      <c r="AC2095" s="24"/>
      <c r="AE2095" s="114">
        <v>427.11</v>
      </c>
      <c r="AF2095" s="114">
        <v>343.29</v>
      </c>
      <c r="AG2095" s="135"/>
    </row>
    <row r="2096" spans="1:33" ht="15" customHeight="1">
      <c r="A2096" s="70">
        <v>42646</v>
      </c>
      <c r="B2096" s="71">
        <v>638</v>
      </c>
      <c r="C2096" s="72" t="s">
        <v>991</v>
      </c>
      <c r="D2096" s="6" t="s">
        <v>41</v>
      </c>
      <c r="E2096" s="6" t="s">
        <v>74</v>
      </c>
      <c r="F2096" s="6" t="s">
        <v>85</v>
      </c>
      <c r="G2096" s="6" t="s">
        <v>34</v>
      </c>
      <c r="H2096" s="6" t="s">
        <v>992</v>
      </c>
      <c r="I2096" s="12" t="s">
        <v>1002</v>
      </c>
      <c r="J2096" s="97">
        <f t="normal">IF(AE2096="-","-",(AE2096/AG2096)*$AI$1)</f>
        <v>765.0828</v>
      </c>
      <c r="K2096" s="97">
        <f t="normal">MAX(J2096:J2098)</f>
        <v>773.3124</v>
      </c>
      <c r="L2096" s="71">
        <f t="normal">IF(A2096=0,"",(K2096-K2097)/K2097)</f>
        <v>0.0168136440449309</v>
      </c>
      <c r="M2096" s="97">
        <f t="normal">IF(J2096="-","-",AVERAGE(J2096:J2098))</f>
        <v>766.3068</v>
      </c>
      <c r="N2096" s="97">
        <f t="normal">IF(AF2096="-","-",(AF2096/AG2096)*$AI$1)</f>
        <v>593.7192</v>
      </c>
      <c r="O2096" s="97">
        <f t="normal">MAX(N2096:N2098)</f>
        <v>595.404</v>
      </c>
      <c r="P2096" s="71">
        <f t="normal">IF(A2096=0,"",(O2096-O2097)/O2097)</f>
        <v>0.00481172310720656</v>
      </c>
      <c r="Q2096" s="97">
        <f t="normal">IF(N2096="-","-",AVERAGE(N2096:N2098))</f>
        <v>593.892</v>
      </c>
      <c r="R2096" s="71">
        <f t="normal">IF(Q2096="-","-",Q2096/M2096)</f>
        <v>0.775005519982336</v>
      </c>
      <c r="S2096" s="103">
        <v>0.47</v>
      </c>
      <c r="T2096" s="104">
        <f t="normal">AVERAGE(S2096:S2098)*10</f>
        <v>4.66666666666667</v>
      </c>
      <c r="U2096" s="103">
        <f t="normal">((LARGE(S2096:S2098,1))-(SMALL(S2096:S2098,1)))/(((LARGE(S2096:S2098,1))+(SMALL(S2096:S2098,1)))/2)*100</f>
        <v>2.15053763440859</v>
      </c>
      <c r="V2096" s="103">
        <f t="shared" si="757"/>
        <v>63.57</v>
      </c>
      <c r="W2096" s="104">
        <f t="normal">AVERAGE(V2096:V2098)*10</f>
        <v>630.2</v>
      </c>
      <c r="X2096" s="103">
        <f t="normal">((LARGE(V2096:V2098,1))-(SMALL(V2096:V2098,1)))/(((LARGE(V2096:V2098,1))+(SMALL(V2096:V2098,1)))/2)*100</f>
        <v>2.17857994752325</v>
      </c>
      <c r="Y2096" s="103">
        <v>36.43</v>
      </c>
      <c r="Z2096" s="97" t="s">
        <v>34</v>
      </c>
      <c r="AA2096" s="25" t="str">
        <f t="normal">IF(Z2096="-","-",AVERAGE(Z2096:Z2098))</f>
        <v>-</v>
      </c>
      <c r="AB2096" s="104" t="s">
        <v>34</v>
      </c>
      <c r="AC2096" s="26" t="str">
        <f t="shared" ref="AC2096" si="761">IF(AB2096="-","-",AVERAGE(AB2096:AB2098))</f>
        <v>-</v>
      </c>
      <c r="AE2096" s="114">
        <v>708.41</v>
      </c>
      <c r="AF2096" s="114">
        <v>549.74</v>
      </c>
      <c r="AG2096" s="135">
        <v>1</v>
      </c>
    </row>
    <row r="2097" spans="1:33">
      <c r="A2097" s="70"/>
      <c r="B2097" s="71">
        <v>638</v>
      </c>
      <c r="C2097" s="72"/>
      <c r="D2097" s="6"/>
      <c r="E2097" s="6"/>
      <c r="F2097" s="6"/>
      <c r="G2097" s="6"/>
      <c r="H2097" s="6"/>
      <c r="I2097" s="14"/>
      <c r="J2097" s="97">
        <f t="normal">IF(AE2097="-","-",(AE2097/AG2096)*$AI$1)</f>
        <v>760.5252</v>
      </c>
      <c r="K2097" s="97">
        <f t="normal">MIN(J2096:J2098)</f>
        <v>760.5252</v>
      </c>
      <c r="L2097" s="71"/>
      <c r="M2097" s="97"/>
      <c r="N2097" s="97">
        <f t="normal">IF(AF2097="-","-",(AF2097/AG2096)*$AI$1)</f>
        <v>595.404</v>
      </c>
      <c r="O2097" s="97">
        <f t="normal">MIN(N2096:N2098)</f>
        <v>592.5528</v>
      </c>
      <c r="P2097" s="71"/>
      <c r="Q2097" s="97"/>
      <c r="R2097" s="71"/>
      <c r="S2097" s="103">
        <v>0.46</v>
      </c>
      <c r="T2097" s="104"/>
      <c r="U2097" s="103"/>
      <c r="V2097" s="103">
        <f t="shared" si="757"/>
        <v>63.29</v>
      </c>
      <c r="W2097" s="104"/>
      <c r="X2097" s="103"/>
      <c r="Y2097" s="103">
        <v>36.71</v>
      </c>
      <c r="Z2097" s="97" t="s">
        <v>34</v>
      </c>
      <c r="AA2097" s="27"/>
      <c r="AB2097" s="104" t="s">
        <v>34</v>
      </c>
      <c r="AC2097" s="28"/>
      <c r="AE2097" s="114">
        <v>704.19</v>
      </c>
      <c r="AF2097" s="114">
        <v>551.3</v>
      </c>
      <c r="AG2097" s="135"/>
    </row>
    <row r="2098" spans="1:33">
      <c r="A2098" s="70"/>
      <c r="B2098" s="71">
        <v>638</v>
      </c>
      <c r="C2098" s="72"/>
      <c r="D2098" s="6"/>
      <c r="E2098" s="6"/>
      <c r="F2098" s="6"/>
      <c r="G2098" s="6"/>
      <c r="H2098" s="6"/>
      <c r="I2098" s="17"/>
      <c r="J2098" s="97">
        <f t="normal">IF(AE2098="-","-",(AE2098/AG2096)*$AI$1)</f>
        <v>773.3124</v>
      </c>
      <c r="K2098" s="97"/>
      <c r="L2098" s="71"/>
      <c r="M2098" s="97"/>
      <c r="N2098" s="97">
        <f t="normal">IF(AF2098="-","-",(AF2098/AG2096)*$AI$1)</f>
        <v>592.5528</v>
      </c>
      <c r="O2098" s="97"/>
      <c r="P2098" s="71"/>
      <c r="Q2098" s="97"/>
      <c r="R2098" s="71"/>
      <c r="S2098" s="103">
        <v>0.47</v>
      </c>
      <c r="T2098" s="104"/>
      <c r="U2098" s="103"/>
      <c r="V2098" s="103">
        <f t="shared" si="757"/>
        <v>62.2</v>
      </c>
      <c r="W2098" s="104"/>
      <c r="X2098" s="103"/>
      <c r="Y2098" s="103">
        <v>37.8</v>
      </c>
      <c r="Z2098" s="97" t="s">
        <v>34</v>
      </c>
      <c r="AA2098" s="29"/>
      <c r="AB2098" s="104" t="s">
        <v>34</v>
      </c>
      <c r="AC2098" s="30"/>
      <c r="AE2098" s="114">
        <v>716.03</v>
      </c>
      <c r="AF2098" s="114">
        <v>548.66</v>
      </c>
      <c r="AG2098" s="135"/>
    </row>
    <row r="2099" spans="1:33" s="44" customFormat="1" ht="15" customHeight="1">
      <c r="A2099" s="60">
        <v>42681</v>
      </c>
      <c r="B2099" s="61" t="s">
        <v>1003</v>
      </c>
      <c r="C2099" s="62" t="s">
        <v>29</v>
      </c>
      <c r="D2099" s="63" t="s">
        <v>30</v>
      </c>
      <c r="E2099" s="63" t="s">
        <v>31</v>
      </c>
      <c r="F2099" s="63" t="s">
        <v>32</v>
      </c>
      <c r="G2099" s="63" t="s">
        <v>33</v>
      </c>
      <c r="H2099" s="63" t="s">
        <v>34</v>
      </c>
      <c r="I2099" s="63" t="s">
        <v>1004</v>
      </c>
      <c r="J2099" s="94">
        <f t="normal">IF(AE2099="-","-",(AE2099/AG2099)*$AI$1)</f>
        <v>65.100899664</v>
      </c>
      <c r="K2099" s="94">
        <f t="normal">MAX(J2099:J2101)</f>
        <v>75.692705472</v>
      </c>
      <c r="L2099" s="61">
        <f t="normal">IF(A2099=0,"",(K2099-K2100)/K2100)</f>
        <v>0.16269830160054</v>
      </c>
      <c r="M2099" s="94">
        <f t="normal">IF(J2099="-","-",AVERAGE(J2099:J2101))</f>
        <v>71.336753532</v>
      </c>
      <c r="N2099" s="94" t="str">
        <f t="normal">IF(AF2099="-","-",(AF2099/AG2099)*$AI$1)</f>
        <v>-</v>
      </c>
      <c r="O2099" s="94">
        <f t="normal">MAX(N2099:N2101)</f>
        <v>0</v>
      </c>
      <c r="P2099" s="61" t="e">
        <v>#DIV/0!</v>
      </c>
      <c r="Q2099" s="94" t="str">
        <f t="normal">IF(N2099="-","-",AVERAGE(N2099:N2101))</f>
        <v>-</v>
      </c>
      <c r="R2099" s="61" t="str">
        <f t="normal">IF(Q2099="-","-",Q2099/M2099)</f>
        <v>-</v>
      </c>
      <c r="S2099" s="101">
        <v>4.28</v>
      </c>
      <c r="T2099" s="102">
        <f t="normal">AVERAGE(S2099:S2101)*10</f>
        <v>43</v>
      </c>
      <c r="U2099" s="101">
        <f t="normal">((LARGE(S2099:S2101,1))-(SMALL(S2099:S2101,1)))/(((LARGE(S2099:S2101,1))+(SMALL(S2099:S2101,1)))/2)*100</f>
        <v>0.930232558139536</v>
      </c>
      <c r="V2099" s="101">
        <f t="shared" si="757"/>
        <v>64.36</v>
      </c>
      <c r="W2099" s="102">
        <f t="normal">AVERAGE(V2099:V2101)*10</f>
        <v>643.133333333333</v>
      </c>
      <c r="X2099" s="101">
        <f t="normal">((LARGE(V2099:V2101,1))-(SMALL(V2099:V2101,1)))/(((LARGE(V2099:V2101,1))+(SMALL(V2099:V2101,1)))/2)*100</f>
        <v>1.08881630113548</v>
      </c>
      <c r="Y2099" s="101">
        <v>35.64</v>
      </c>
      <c r="Z2099" s="94" t="s">
        <v>34</v>
      </c>
      <c r="AA2099" s="111" t="str">
        <f t="normal">IF(Z2099="-","-",AVERAGE(Z2099:Z2101))</f>
        <v>-</v>
      </c>
      <c r="AB2099" s="102" t="s">
        <v>34</v>
      </c>
      <c r="AC2099" s="112" t="str">
        <f t="shared" ref="AC2099" si="762">IF(AB2099="-","-",AVERAGE(AB2099:AB2101))</f>
        <v>-</v>
      </c>
      <c r="AD2099" s="113"/>
      <c r="AE2099" s="94">
        <v>60.2786108</v>
      </c>
      <c r="AF2099" s="94" t="s">
        <v>34</v>
      </c>
      <c r="AG2099" s="134">
        <v>1</v>
      </c>
    </row>
    <row r="2100" spans="1:33" s="44" customFormat="1" customHeight="0">
      <c r="A2100" s="60"/>
      <c r="B2100" s="61" t="s">
        <v>1003</v>
      </c>
      <c r="C2100" s="62"/>
      <c r="D2100" s="63"/>
      <c r="E2100" s="63"/>
      <c r="F2100" s="63"/>
      <c r="G2100" s="63"/>
      <c r="H2100" s="63"/>
      <c r="I2100" s="63"/>
      <c r="J2100" s="94">
        <f t="normal">IF(AE2100="-","-",(AE2100/AG2099)*$AI$1)</f>
        <v>75.692705472</v>
      </c>
      <c r="K2100" s="94">
        <f t="normal">MIN(J2099:J2101)</f>
        <v>65.100899664</v>
      </c>
      <c r="L2100" s="61"/>
      <c r="M2100" s="94"/>
      <c r="N2100" s="94" t="str">
        <f t="normal">IF(AF2100="-","-",(AF2100/AG2099)*$AI$1)</f>
        <v>-</v>
      </c>
      <c r="O2100" s="94">
        <f t="normal">MIN(N2099:N2101)</f>
        <v>0</v>
      </c>
      <c r="P2100" s="61"/>
      <c r="Q2100" s="94"/>
      <c r="R2100" s="61"/>
      <c r="S2100" s="101">
        <v>4.3</v>
      </c>
      <c r="T2100" s="102"/>
      <c r="U2100" s="101"/>
      <c r="V2100" s="101">
        <f t="shared" si="757"/>
        <v>64.64</v>
      </c>
      <c r="W2100" s="102"/>
      <c r="X2100" s="101"/>
      <c r="Y2100" s="101">
        <v>35.36</v>
      </c>
      <c r="Z2100" s="94" t="s">
        <v>34</v>
      </c>
      <c r="AA2100" s="111"/>
      <c r="AB2100" s="102" t="s">
        <v>34</v>
      </c>
      <c r="AC2100" s="112"/>
      <c r="AD2100" s="113"/>
      <c r="AE2100" s="94">
        <v>70.0858384</v>
      </c>
      <c r="AF2100" s="94" t="s">
        <v>34</v>
      </c>
      <c r="AG2100" s="134"/>
    </row>
    <row r="2101" spans="1:33" s="44" customFormat="1" customHeight="0">
      <c r="A2101" s="60"/>
      <c r="B2101" s="61" t="s">
        <v>1003</v>
      </c>
      <c r="C2101" s="62"/>
      <c r="D2101" s="63"/>
      <c r="E2101" s="63"/>
      <c r="F2101" s="63"/>
      <c r="G2101" s="63"/>
      <c r="H2101" s="63"/>
      <c r="I2101" s="63"/>
      <c r="J2101" s="94">
        <f t="normal">IF(AE2101="-","-",(AE2101/AG2099)*$AI$1)</f>
        <v>73.21665546</v>
      </c>
      <c r="K2101" s="94"/>
      <c r="L2101" s="61"/>
      <c r="M2101" s="94"/>
      <c r="N2101" s="94" t="str">
        <f t="normal">IF(AF2101="-","-",(AF2101/AG2099)*$AI$1)</f>
        <v>-</v>
      </c>
      <c r="O2101" s="94"/>
      <c r="P2101" s="61"/>
      <c r="Q2101" s="94"/>
      <c r="R2101" s="61"/>
      <c r="S2101" s="101">
        <v>4.32</v>
      </c>
      <c r="T2101" s="102"/>
      <c r="U2101" s="101"/>
      <c r="V2101" s="101">
        <f t="shared" si="757"/>
        <v>63.94</v>
      </c>
      <c r="W2101" s="102"/>
      <c r="X2101" s="101"/>
      <c r="Y2101" s="101">
        <v>36.06</v>
      </c>
      <c r="Z2101" s="94" t="s">
        <v>34</v>
      </c>
      <c r="AA2101" s="111"/>
      <c r="AB2101" s="102" t="s">
        <v>34</v>
      </c>
      <c r="AC2101" s="112"/>
      <c r="AD2101" s="113"/>
      <c r="AE2101" s="94">
        <v>67.7931995</v>
      </c>
      <c r="AF2101" s="94" t="s">
        <v>34</v>
      </c>
      <c r="AG2101" s="134"/>
    </row>
    <row r="2102" spans="1:33" s="44" customFormat="1" ht="15" customHeight="1">
      <c r="A2102" s="60">
        <v>42681</v>
      </c>
      <c r="B2102" s="61" t="s">
        <v>1005</v>
      </c>
      <c r="C2102" s="62" t="s">
        <v>29</v>
      </c>
      <c r="D2102" s="63" t="s">
        <v>30</v>
      </c>
      <c r="E2102" s="63" t="s">
        <v>31</v>
      </c>
      <c r="F2102" s="63" t="s">
        <v>37</v>
      </c>
      <c r="G2102" s="63" t="s">
        <v>140</v>
      </c>
      <c r="H2102" s="63" t="s">
        <v>34</v>
      </c>
      <c r="I2102" s="63" t="s">
        <v>34</v>
      </c>
      <c r="J2102" s="94">
        <f t="normal">IF(AE2102="-","-",(AE2102/AG2102)*$AI$1)</f>
        <v>669.3192</v>
      </c>
      <c r="K2102" s="94">
        <f t="normal">MAX(J2102:J2104)</f>
        <v>686.2428</v>
      </c>
      <c r="L2102" s="61">
        <f t="normal">IF(A2102=0,"",(K2102-K2103)/K2103)</f>
        <v>0.100677302568899</v>
      </c>
      <c r="M2102" s="94">
        <f t="normal">IF(J2102="-","-",AVERAGE(J2102:J2104))</f>
        <v>659.6784</v>
      </c>
      <c r="N2102" s="94">
        <f t="normal">IF(AF2102="-","-",(AF2102/AG2102)*$AI$1)</f>
        <v>386.6076</v>
      </c>
      <c r="O2102" s="94">
        <f t="normal">MAX(N2102:N2104)</f>
        <v>386.6076</v>
      </c>
      <c r="P2102" s="61">
        <f t="normal">IF(A2102=0,"",(O2102-O2103)/O2103)</f>
        <v>0.0963523322409728</v>
      </c>
      <c r="Q2102" s="94">
        <f t="normal">IF(N2102="-","-",AVERAGE(N2102:N2104))</f>
        <v>372.0456</v>
      </c>
      <c r="R2102" s="61">
        <f t="normal">IF(Q2102="-","-",Q2102/M2102)</f>
        <v>0.563980266748161</v>
      </c>
      <c r="S2102" s="101">
        <v>95.81</v>
      </c>
      <c r="T2102" s="102">
        <f t="normal">AVERAGE(S2102:S2104)*10</f>
        <v>965.833333333333</v>
      </c>
      <c r="U2102" s="101">
        <f t="normal">((LARGE(S2102:S2104,1))-(SMALL(S2102:S2104,1)))/(((LARGE(S2102:S2104,1))+(SMALL(S2102:S2104,1)))/2)*100</f>
        <v>1.23437581038328</v>
      </c>
      <c r="V2102" s="101">
        <f t="shared" si="757"/>
        <v>99.99</v>
      </c>
      <c r="W2102" s="102">
        <f t="normal">AVERAGE(V2102:V2104)*10</f>
        <v>999.9</v>
      </c>
      <c r="X2102" s="101">
        <f t="normal">((LARGE(V2102:V2104,1))-(SMALL(V2102:V2104,1)))/(((LARGE(V2102:V2104,1))+(SMALL(V2102:V2104,1)))/2)*100</f>
        <v>0</v>
      </c>
      <c r="Y2102" s="101">
        <v>0.01</v>
      </c>
      <c r="Z2102" s="94" t="s">
        <v>34</v>
      </c>
      <c r="AA2102" s="111" t="str">
        <f t="normal">IF(Z2102="-","-",AVERAGE(Z2102:Z2104))</f>
        <v>-</v>
      </c>
      <c r="AB2102" s="102" t="s">
        <v>34</v>
      </c>
      <c r="AC2102" s="112" t="str">
        <f t="shared" ref="AC2102" si="763">IF(AB2102="-","-",AVERAGE(AB2102:AB2104))</f>
        <v>-</v>
      </c>
      <c r="AD2102" s="113"/>
      <c r="AE2102" s="94">
        <v>619.74</v>
      </c>
      <c r="AF2102" s="94">
        <v>357.97</v>
      </c>
      <c r="AG2102" s="134">
        <v>1</v>
      </c>
    </row>
    <row r="2103" spans="1:33" s="44" customFormat="1" customHeight="0">
      <c r="A2103" s="60"/>
      <c r="B2103" s="61" t="s">
        <v>1005</v>
      </c>
      <c r="C2103" s="62"/>
      <c r="D2103" s="63"/>
      <c r="E2103" s="63"/>
      <c r="F2103" s="63"/>
      <c r="G2103" s="63"/>
      <c r="H2103" s="63"/>
      <c r="I2103" s="63"/>
      <c r="J2103" s="94">
        <f t="normal">IF(AE2103="-","-",(AE2103/AG2102)*$AI$1)</f>
        <v>623.4732</v>
      </c>
      <c r="K2103" s="94">
        <f t="normal">MIN(J2102:J2104)</f>
        <v>623.4732</v>
      </c>
      <c r="L2103" s="61"/>
      <c r="M2103" s="94"/>
      <c r="N2103" s="94">
        <f t="normal">IF(AF2103="-","-",(AF2103/AG2102)*$AI$1)</f>
        <v>352.6308</v>
      </c>
      <c r="O2103" s="94">
        <f t="normal">MIN(N2102:N2104)</f>
        <v>352.6308</v>
      </c>
      <c r="P2103" s="61"/>
      <c r="Q2103" s="94"/>
      <c r="R2103" s="61"/>
      <c r="S2103" s="101">
        <v>97</v>
      </c>
      <c r="T2103" s="102"/>
      <c r="U2103" s="101"/>
      <c r="V2103" s="101">
        <f t="shared" si="757"/>
        <v>99.99</v>
      </c>
      <c r="W2103" s="102"/>
      <c r="X2103" s="101"/>
      <c r="Y2103" s="101">
        <v>0.01</v>
      </c>
      <c r="Z2103" s="94" t="s">
        <v>34</v>
      </c>
      <c r="AA2103" s="111"/>
      <c r="AB2103" s="102" t="s">
        <v>34</v>
      </c>
      <c r="AC2103" s="112"/>
      <c r="AD2103" s="113"/>
      <c r="AE2103" s="94">
        <v>577.29</v>
      </c>
      <c r="AF2103" s="94">
        <v>326.51</v>
      </c>
      <c r="AG2103" s="134"/>
    </row>
    <row r="2104" spans="1:33" s="44" customFormat="1" customHeight="0">
      <c r="A2104" s="60"/>
      <c r="B2104" s="61" t="s">
        <v>1005</v>
      </c>
      <c r="C2104" s="62"/>
      <c r="D2104" s="63"/>
      <c r="E2104" s="63"/>
      <c r="F2104" s="63"/>
      <c r="G2104" s="63"/>
      <c r="H2104" s="63"/>
      <c r="I2104" s="63"/>
      <c r="J2104" s="94">
        <f t="normal">IF(AE2104="-","-",(AE2104/AG2102)*$AI$1)</f>
        <v>686.2428</v>
      </c>
      <c r="K2104" s="94"/>
      <c r="L2104" s="61"/>
      <c r="M2104" s="94"/>
      <c r="N2104" s="94">
        <f t="normal">IF(AF2104="-","-",(AF2104/AG2102)*$AI$1)</f>
        <v>376.8984</v>
      </c>
      <c r="O2104" s="94"/>
      <c r="P2104" s="61"/>
      <c r="Q2104" s="94"/>
      <c r="R2104" s="61"/>
      <c r="S2104" s="101">
        <v>96.94</v>
      </c>
      <c r="T2104" s="102"/>
      <c r="U2104" s="101"/>
      <c r="V2104" s="101">
        <f t="shared" si="757"/>
        <v>99.99</v>
      </c>
      <c r="W2104" s="102"/>
      <c r="X2104" s="101"/>
      <c r="Y2104" s="101">
        <v>0.01</v>
      </c>
      <c r="Z2104" s="94" t="s">
        <v>34</v>
      </c>
      <c r="AA2104" s="111"/>
      <c r="AB2104" s="102" t="s">
        <v>34</v>
      </c>
      <c r="AC2104" s="112"/>
      <c r="AD2104" s="113"/>
      <c r="AE2104" s="94">
        <v>635.41</v>
      </c>
      <c r="AF2104" s="94">
        <v>348.98</v>
      </c>
      <c r="AG2104" s="134"/>
    </row>
    <row r="2105" spans="1:33" s="44" customFormat="1" ht="15" customHeight="1">
      <c r="A2105" s="60">
        <v>42681</v>
      </c>
      <c r="B2105" s="61" t="s">
        <v>1005</v>
      </c>
      <c r="C2105" s="62" t="s">
        <v>29</v>
      </c>
      <c r="D2105" s="63" t="s">
        <v>30</v>
      </c>
      <c r="E2105" s="63" t="s">
        <v>31</v>
      </c>
      <c r="F2105" s="63" t="s">
        <v>37</v>
      </c>
      <c r="G2105" s="63" t="s">
        <v>140</v>
      </c>
      <c r="H2105" s="63" t="s">
        <v>34</v>
      </c>
      <c r="I2105" s="63" t="s">
        <v>34</v>
      </c>
      <c r="J2105" s="94">
        <f t="normal">IF(AE2105="-","-",(AE2105/AG2105)*$AI$1)</f>
        <v>639.0576</v>
      </c>
      <c r="K2105" s="94">
        <f t="normal">MAX(J2105:J2107)</f>
        <v>690.552</v>
      </c>
      <c r="L2105" s="61">
        <f t="normal">IF(A2105=0,"",(K2105-K2106)/K2106)</f>
        <v>0.0805786520651658</v>
      </c>
      <c r="M2105" s="94">
        <f t="normal">IF(J2105="-","-",AVERAGE(J2105:J2107))</f>
        <v>661.9032</v>
      </c>
      <c r="N2105" s="94">
        <f t="normal">IF(AF2105="-","-",(AF2105/AG2105)*$AI$1)</f>
        <v>353.052</v>
      </c>
      <c r="O2105" s="94">
        <f t="normal">MAX(N2105:N2107)</f>
        <v>378.6156</v>
      </c>
      <c r="P2105" s="61">
        <f t="normal">IF(A2105=0,"",(O2105-O2106)/O2106)</f>
        <v>0.0724074640562863</v>
      </c>
      <c r="Q2105" s="94">
        <f t="normal">IF(N2105="-","-",AVERAGE(N2105:N2107))</f>
        <v>365.8752</v>
      </c>
      <c r="R2105" s="61">
        <f t="normal">IF(Q2105="-","-",Q2105/M2105)</f>
        <v>0.552762397885371</v>
      </c>
      <c r="S2105" s="101">
        <v>95.81</v>
      </c>
      <c r="T2105" s="102">
        <f t="normal">AVERAGE(S2105:S2107)*10</f>
        <v>965.833333333333</v>
      </c>
      <c r="U2105" s="101">
        <f t="normal">((LARGE(S2105:S2107,1))-(SMALL(S2105:S2107,1)))/(((LARGE(S2105:S2107,1))+(SMALL(S2105:S2107,1)))/2)*100</f>
        <v>1.23437581038328</v>
      </c>
      <c r="V2105" s="101">
        <f t="shared" si="757"/>
        <v>99.99</v>
      </c>
      <c r="W2105" s="102">
        <f t="normal">AVERAGE(V2105:V2107)*10</f>
        <v>999.9</v>
      </c>
      <c r="X2105" s="101">
        <f t="normal">((LARGE(V2105:V2107,1))-(SMALL(V2105:V2107,1)))/(((LARGE(V2105:V2107,1))+(SMALL(V2105:V2107,1)))/2)*100</f>
        <v>0</v>
      </c>
      <c r="Y2105" s="101">
        <v>0.01</v>
      </c>
      <c r="Z2105" s="94" t="s">
        <v>34</v>
      </c>
      <c r="AA2105" s="111" t="str">
        <f t="normal">IF(Z2105="-","-",AVERAGE(Z2105:Z2107))</f>
        <v>-</v>
      </c>
      <c r="AB2105" s="102" t="s">
        <v>34</v>
      </c>
      <c r="AC2105" s="112" t="str">
        <f t="shared" ref="AC2105" si="764">IF(AB2105="-","-",AVERAGE(AB2105:AB2107))</f>
        <v>-</v>
      </c>
      <c r="AD2105" s="113"/>
      <c r="AE2105" s="94">
        <v>591.72</v>
      </c>
      <c r="AF2105" s="94">
        <v>326.9</v>
      </c>
      <c r="AG2105" s="134">
        <v>1</v>
      </c>
    </row>
    <row r="2106" spans="1:33" s="44" customFormat="1" customHeight="0">
      <c r="A2106" s="60"/>
      <c r="B2106" s="61" t="s">
        <v>1005</v>
      </c>
      <c r="C2106" s="62"/>
      <c r="D2106" s="63"/>
      <c r="E2106" s="63"/>
      <c r="F2106" s="63"/>
      <c r="G2106" s="63"/>
      <c r="H2106" s="63"/>
      <c r="I2106" s="63"/>
      <c r="J2106" s="94">
        <f t="normal">IF(AE2106="-","-",(AE2106/AG2105)*$AI$1)</f>
        <v>656.1</v>
      </c>
      <c r="K2106" s="94">
        <f t="normal">MIN(J2105:J2107)</f>
        <v>639.0576</v>
      </c>
      <c r="L2106" s="61"/>
      <c r="M2106" s="94"/>
      <c r="N2106" s="94">
        <f t="normal">IF(AF2106="-","-",(AF2106/AG2105)*$AI$1)</f>
        <v>365.958</v>
      </c>
      <c r="O2106" s="94">
        <f t="normal">MIN(N2105:N2107)</f>
        <v>353.052</v>
      </c>
      <c r="P2106" s="61"/>
      <c r="Q2106" s="94"/>
      <c r="R2106" s="61"/>
      <c r="S2106" s="101">
        <v>97</v>
      </c>
      <c r="T2106" s="102"/>
      <c r="U2106" s="101"/>
      <c r="V2106" s="101">
        <f t="shared" si="757"/>
        <v>99.99</v>
      </c>
      <c r="W2106" s="102"/>
      <c r="X2106" s="101"/>
      <c r="Y2106" s="101">
        <v>0.01</v>
      </c>
      <c r="Z2106" s="94" t="s">
        <v>34</v>
      </c>
      <c r="AA2106" s="111"/>
      <c r="AB2106" s="102" t="s">
        <v>34</v>
      </c>
      <c r="AC2106" s="112"/>
      <c r="AD2106" s="113"/>
      <c r="AE2106" s="94">
        <v>607.5</v>
      </c>
      <c r="AF2106" s="94">
        <v>338.85</v>
      </c>
      <c r="AG2106" s="134"/>
    </row>
    <row r="2107" spans="1:33" s="44" customFormat="1" customHeight="0">
      <c r="A2107" s="60"/>
      <c r="B2107" s="61" t="s">
        <v>1005</v>
      </c>
      <c r="C2107" s="62"/>
      <c r="D2107" s="63"/>
      <c r="E2107" s="63"/>
      <c r="F2107" s="63"/>
      <c r="G2107" s="63"/>
      <c r="H2107" s="63"/>
      <c r="I2107" s="63"/>
      <c r="J2107" s="94">
        <f t="normal">IF(AE2107="-","-",(AE2107/AG2105)*$AI$1)</f>
        <v>690.552</v>
      </c>
      <c r="K2107" s="94"/>
      <c r="L2107" s="61"/>
      <c r="M2107" s="94"/>
      <c r="N2107" s="94">
        <f t="normal">IF(AF2107="-","-",(AF2107/AG2105)*$AI$1)</f>
        <v>378.6156</v>
      </c>
      <c r="O2107" s="94"/>
      <c r="P2107" s="61"/>
      <c r="Q2107" s="94"/>
      <c r="R2107" s="61"/>
      <c r="S2107" s="101">
        <v>96.94</v>
      </c>
      <c r="T2107" s="102"/>
      <c r="U2107" s="101"/>
      <c r="V2107" s="101">
        <f t="shared" si="757"/>
        <v>99.99</v>
      </c>
      <c r="W2107" s="102"/>
      <c r="X2107" s="101"/>
      <c r="Y2107" s="101">
        <v>0.01</v>
      </c>
      <c r="Z2107" s="94" t="s">
        <v>34</v>
      </c>
      <c r="AA2107" s="111"/>
      <c r="AB2107" s="102" t="s">
        <v>34</v>
      </c>
      <c r="AC2107" s="112"/>
      <c r="AD2107" s="113"/>
      <c r="AE2107" s="94">
        <v>639.4</v>
      </c>
      <c r="AF2107" s="94">
        <v>350.57</v>
      </c>
      <c r="AG2107" s="134"/>
    </row>
    <row r="2108" spans="1:33" s="44" customFormat="1" ht="15" customHeight="1">
      <c r="A2108" s="60">
        <v>42681</v>
      </c>
      <c r="B2108" s="61" t="s">
        <v>957</v>
      </c>
      <c r="C2108" s="62" t="s">
        <v>29</v>
      </c>
      <c r="D2108" s="63" t="s">
        <v>30</v>
      </c>
      <c r="E2108" s="63" t="s">
        <v>31</v>
      </c>
      <c r="F2108" s="63" t="s">
        <v>37</v>
      </c>
      <c r="G2108" s="63" t="s">
        <v>140</v>
      </c>
      <c r="H2108" s="63" t="s">
        <v>34</v>
      </c>
      <c r="I2108" s="63" t="s">
        <v>34</v>
      </c>
      <c r="J2108" s="94">
        <f t="normal">IF(AE2108="-","-",(AE2108/AG2108)*$AI$1)</f>
        <v>641.52</v>
      </c>
      <c r="K2108" s="94">
        <f t="normal">MAX(J2108:J2110)</f>
        <v>641.52</v>
      </c>
      <c r="L2108" s="61">
        <f t="normal">IF(A2108=0,"",(K2108-K2109)/K2109)</f>
        <v>0.0119250425894379</v>
      </c>
      <c r="M2108" s="94">
        <f t="normal">IF(J2108="-","-",AVERAGE(J2108:J2110))</f>
        <v>637.56</v>
      </c>
      <c r="N2108" s="94">
        <f t="normal">IF(AF2108="-","-",(AF2108/AG2108)*$AI$1)</f>
        <v>343.44</v>
      </c>
      <c r="O2108" s="94">
        <f t="normal">MAX(N2108:N2110)</f>
        <v>351</v>
      </c>
      <c r="P2108" s="61">
        <f t="normal">IF(A2108=0,"",(O2108-O2109)/O2109)</f>
        <v>0.0220125786163522</v>
      </c>
      <c r="Q2108" s="94">
        <f t="normal">IF(N2108="-","-",AVERAGE(N2108:N2110))</f>
        <v>346.68</v>
      </c>
      <c r="R2108" s="61">
        <f t="normal">IF(Q2108="-","-",Q2108/M2108)</f>
        <v>0.543760587238848</v>
      </c>
      <c r="S2108" s="101">
        <f t="normal">0.96/10</f>
        <v>0.096</v>
      </c>
      <c r="T2108" s="102">
        <f t="normal">AVERAGE(S2108:S2110)*10</f>
        <v>0.96</v>
      </c>
      <c r="U2108" s="101">
        <f t="normal">((LARGE(S2108:S2110,1))-(SMALL(S2108:S2110,1)))/(((LARGE(S2108:S2110,1))+(SMALL(S2108:S2110,1)))/2)*100</f>
        <v>0</v>
      </c>
      <c r="V2108" s="101">
        <f t="shared" si="757"/>
        <v>99.99</v>
      </c>
      <c r="W2108" s="102">
        <f t="normal">AVERAGE(V2108:V2110)*10</f>
        <v>999.9</v>
      </c>
      <c r="X2108" s="101">
        <f t="normal">((LARGE(V2108:V2110,1))-(SMALL(V2108:V2110,1)))/(((LARGE(V2108:V2110,1))+(SMALL(V2108:V2110,1)))/2)*100</f>
        <v>0</v>
      </c>
      <c r="Y2108" s="101">
        <v>0.01</v>
      </c>
      <c r="Z2108" s="94" t="s">
        <v>34</v>
      </c>
      <c r="AA2108" s="111" t="str">
        <f t="normal">IF(Z2108="-","-",AVERAGE(Z2108:Z2110))</f>
        <v>-</v>
      </c>
      <c r="AB2108" s="102" t="s">
        <v>34</v>
      </c>
      <c r="AC2108" s="112" t="str">
        <f t="shared" ref="AC2108" si="765">IF(AB2108="-","-",AVERAGE(AB2108:AB2110))</f>
        <v>-</v>
      </c>
      <c r="AD2108" s="113"/>
      <c r="AE2108" s="94">
        <v>594</v>
      </c>
      <c r="AF2108" s="94">
        <v>318</v>
      </c>
      <c r="AG2108" s="134">
        <v>1</v>
      </c>
    </row>
    <row r="2109" spans="1:33" s="44" customFormat="1" customHeight="0">
      <c r="A2109" s="60"/>
      <c r="B2109" s="61" t="s">
        <v>957</v>
      </c>
      <c r="C2109" s="62"/>
      <c r="D2109" s="63"/>
      <c r="E2109" s="63"/>
      <c r="F2109" s="63"/>
      <c r="G2109" s="63"/>
      <c r="H2109" s="63"/>
      <c r="I2109" s="63"/>
      <c r="J2109" s="94">
        <f t="normal">IF(AE2109="-","-",(AE2109/AG2108)*$AI$1)</f>
        <v>633.96</v>
      </c>
      <c r="K2109" s="94">
        <f t="normal">MIN(J2108:J2110)</f>
        <v>633.96</v>
      </c>
      <c r="L2109" s="61"/>
      <c r="M2109" s="94"/>
      <c r="N2109" s="94">
        <f t="normal">IF(AF2109="-","-",(AF2109/AG2108)*$AI$1)</f>
        <v>351</v>
      </c>
      <c r="O2109" s="94">
        <f t="normal">MIN(N2108:N2110)</f>
        <v>343.44</v>
      </c>
      <c r="P2109" s="61"/>
      <c r="Q2109" s="94"/>
      <c r="R2109" s="61"/>
      <c r="S2109" s="101">
        <f t="normal">0.96/10</f>
        <v>0.096</v>
      </c>
      <c r="T2109" s="102"/>
      <c r="U2109" s="101"/>
      <c r="V2109" s="101">
        <f t="shared" si="757"/>
        <v>99.99</v>
      </c>
      <c r="W2109" s="102"/>
      <c r="X2109" s="101"/>
      <c r="Y2109" s="101">
        <v>0.01</v>
      </c>
      <c r="Z2109" s="94" t="s">
        <v>34</v>
      </c>
      <c r="AA2109" s="111"/>
      <c r="AB2109" s="102" t="s">
        <v>34</v>
      </c>
      <c r="AC2109" s="112"/>
      <c r="AD2109" s="113"/>
      <c r="AE2109" s="94">
        <v>587</v>
      </c>
      <c r="AF2109" s="94">
        <v>325</v>
      </c>
      <c r="AG2109" s="134"/>
    </row>
    <row r="2110" spans="1:33" s="44" customFormat="1" customHeight="0">
      <c r="A2110" s="60"/>
      <c r="B2110" s="61" t="s">
        <v>957</v>
      </c>
      <c r="C2110" s="62"/>
      <c r="D2110" s="63"/>
      <c r="E2110" s="63"/>
      <c r="F2110" s="63"/>
      <c r="G2110" s="63"/>
      <c r="H2110" s="63"/>
      <c r="I2110" s="63"/>
      <c r="J2110" s="94">
        <v>637.2</v>
      </c>
      <c r="K2110" s="94"/>
      <c r="L2110" s="61"/>
      <c r="M2110" s="94"/>
      <c r="N2110" s="94">
        <f t="normal">IF(AF2110="-","-",(AF2110/AG2108)*$AI$1)</f>
        <v>345.6</v>
      </c>
      <c r="O2110" s="94"/>
      <c r="P2110" s="61"/>
      <c r="Q2110" s="94"/>
      <c r="R2110" s="61"/>
      <c r="S2110" s="101">
        <f t="normal">0.96/10</f>
        <v>0.096</v>
      </c>
      <c r="T2110" s="102"/>
      <c r="U2110" s="101"/>
      <c r="V2110" s="101">
        <f t="shared" si="757"/>
        <v>99.99</v>
      </c>
      <c r="W2110" s="102"/>
      <c r="X2110" s="101"/>
      <c r="Y2110" s="101">
        <v>0.01</v>
      </c>
      <c r="Z2110" s="94" t="s">
        <v>34</v>
      </c>
      <c r="AA2110" s="111"/>
      <c r="AB2110" s="102" t="s">
        <v>34</v>
      </c>
      <c r="AC2110" s="112"/>
      <c r="AD2110" s="113"/>
      <c r="AE2110" s="94">
        <v>590</v>
      </c>
      <c r="AF2110" s="94">
        <v>320</v>
      </c>
      <c r="AG2110" s="134"/>
    </row>
    <row r="2111" spans="1:33">
      <c r="A2111" s="70">
        <v>42681</v>
      </c>
      <c r="B2111" s="71">
        <v>645</v>
      </c>
      <c r="C2111" s="72" t="s">
        <v>1006</v>
      </c>
      <c r="D2111" s="6" t="s">
        <v>473</v>
      </c>
      <c r="E2111" s="6" t="s">
        <v>733</v>
      </c>
      <c r="F2111" s="6" t="s">
        <v>356</v>
      </c>
      <c r="G2111" s="6" t="s">
        <v>1007</v>
      </c>
      <c r="H2111" s="6" t="s">
        <v>34</v>
      </c>
      <c r="I2111" s="6" t="s">
        <v>34</v>
      </c>
      <c r="J2111" s="97" t="str">
        <f t="normal">IF(AE2111="-","-",(AE2111/AG2111)*$AI$1)</f>
        <v>-</v>
      </c>
      <c r="K2111" s="97">
        <f t="normal">MAX(J2111:J2113)</f>
        <v>835.7364</v>
      </c>
      <c r="L2111" s="71">
        <f t="normal">IF(A2111=0,"",(K2111-K2112)/K2112)</f>
        <v>0.134997579899969</v>
      </c>
      <c r="M2111" s="97">
        <f t="normal">IF(J2112="-","-",AVERAGE(J2111:J2113))</f>
        <v>786.0348</v>
      </c>
      <c r="N2111" s="97" t="str">
        <f t="normal">IF(AF2111="-","-",(AF2111/AG2111)*$AI$1)</f>
        <v>-</v>
      </c>
      <c r="O2111" s="97">
        <f t="normal">MAX(N2111:N2113)</f>
        <v>686.1456</v>
      </c>
      <c r="P2111" s="71">
        <f t="normal">IF(A2111=0,"",(O2111-O2112)/O2112)</f>
        <v>0.113678195172402</v>
      </c>
      <c r="Q2111" s="97">
        <f t="normal">IF(N2112="-","-",AVERAGE(N2111:N2113))</f>
        <v>651.1266</v>
      </c>
      <c r="R2111" s="71">
        <f t="normal">IF(Q2111="-","-",Q2111/M2111)</f>
        <v>0.828368667646776</v>
      </c>
      <c r="S2111" s="103" t="s">
        <v>34</v>
      </c>
      <c r="T2111" s="104">
        <f t="normal">AVERAGE(S2111:S2113)*10</f>
        <v>7.8</v>
      </c>
      <c r="U2111" s="103">
        <f t="normal">((LARGE(S2111:S2113,1))-(SMALL(S2111:S2113,1)))/(((LARGE(S2111:S2113,1))+(SMALL(S2111:S2113,1)))/2)*100</f>
        <v>0</v>
      </c>
      <c r="V2111" s="103" t="s">
        <v>34</v>
      </c>
      <c r="W2111" s="104">
        <f t="normal">AVERAGE(V2111:V2113)*10</f>
        <v>881.1</v>
      </c>
      <c r="X2111" s="103">
        <f t="normal">((LARGE(V2111:V2113,1))-(SMALL(V2111:V2113,1)))/(((LARGE(V2111:V2113,1))+(SMALL(V2111:V2113,1)))/2)*100</f>
        <v>0.976052661445903</v>
      </c>
      <c r="Y2111" s="103" t="s">
        <v>34</v>
      </c>
      <c r="Z2111" s="71" t="s">
        <v>34</v>
      </c>
      <c r="AA2111" s="23" t="str">
        <f t="normal">IF(Z2111="-","-",AVERAGE(Z2111:Z2113))</f>
        <v>-</v>
      </c>
      <c r="AB2111" s="104">
        <v>10.302</v>
      </c>
      <c r="AC2111" s="24">
        <f t="shared" ref="AC2111" si="766">IF(AB2111="-","-",AVERAGE(AB2111:AB2113))</f>
        <v>11.0993333333333</v>
      </c>
      <c r="AE2111" s="114" t="s">
        <v>34</v>
      </c>
      <c r="AF2111" s="114" t="s">
        <v>34</v>
      </c>
      <c r="AG2111" s="135">
        <v>1</v>
      </c>
    </row>
    <row r="2112" spans="1:33" ht="15" customHeight="1">
      <c r="A2112" s="70"/>
      <c r="B2112" s="71">
        <v>645</v>
      </c>
      <c r="C2112" s="72"/>
      <c r="D2112" s="6"/>
      <c r="E2112" s="6"/>
      <c r="F2112" s="6"/>
      <c r="G2112" s="6"/>
      <c r="H2112" s="6"/>
      <c r="I2112" s="6"/>
      <c r="J2112" s="97">
        <f t="normal">IF(AE2112="-","-",(AE2112/AG2111)*$AI$1)</f>
        <v>736.3332</v>
      </c>
      <c r="K2112" s="97">
        <f t="normal">MIN(J2111:J2113)</f>
        <v>736.3332</v>
      </c>
      <c r="L2112" s="71"/>
      <c r="M2112" s="97"/>
      <c r="N2112" s="97">
        <f t="normal">IF(AF2112="-","-",(AF2112/AG2111)*$AI$1)</f>
        <v>616.1076</v>
      </c>
      <c r="O2112" s="97">
        <f t="normal">MIN(N2111:N2113)</f>
        <v>616.1076</v>
      </c>
      <c r="P2112" s="71"/>
      <c r="Q2112" s="97"/>
      <c r="R2112" s="71"/>
      <c r="S2112" s="103">
        <v>0.78</v>
      </c>
      <c r="T2112" s="104"/>
      <c r="U2112" s="103"/>
      <c r="V2112" s="103">
        <f t="shared" ref="V2112:V2117" si="767">100-Y2112</f>
        <v>87.68</v>
      </c>
      <c r="W2112" s="104"/>
      <c r="X2112" s="103"/>
      <c r="Y2112" s="103">
        <v>12.32</v>
      </c>
      <c r="Z2112" s="71" t="s">
        <v>34</v>
      </c>
      <c r="AA2112" s="23"/>
      <c r="AB2112" s="104">
        <v>11.477</v>
      </c>
      <c r="AC2112" s="24"/>
      <c r="AE2112" s="114">
        <v>681.79</v>
      </c>
      <c r="AF2112" s="114">
        <v>570.47</v>
      </c>
      <c r="AG2112" s="135"/>
    </row>
    <row r="2113" spans="1:33" ht="15" customHeight="1">
      <c r="A2113" s="70"/>
      <c r="B2113" s="71">
        <v>645</v>
      </c>
      <c r="C2113" s="72"/>
      <c r="D2113" s="6"/>
      <c r="E2113" s="6"/>
      <c r="F2113" s="6"/>
      <c r="G2113" s="6"/>
      <c r="H2113" s="6"/>
      <c r="I2113" s="6"/>
      <c r="J2113" s="97">
        <f t="normal">IF(AE2113="-","-",(AE2113/AG2111)*$AI$1)</f>
        <v>835.7364</v>
      </c>
      <c r="K2113" s="97"/>
      <c r="L2113" s="71"/>
      <c r="M2113" s="97"/>
      <c r="N2113" s="97">
        <f t="normal">IF(AF2113="-","-",(AF2113/AG2111)*$AI$1)</f>
        <v>686.1456</v>
      </c>
      <c r="O2113" s="97"/>
      <c r="P2113" s="71"/>
      <c r="Q2113" s="97"/>
      <c r="R2113" s="71"/>
      <c r="S2113" s="103">
        <v>0.78</v>
      </c>
      <c r="T2113" s="104"/>
      <c r="U2113" s="103"/>
      <c r="V2113" s="103">
        <f t="shared" si="767"/>
        <v>88.54</v>
      </c>
      <c r="W2113" s="104"/>
      <c r="X2113" s="103"/>
      <c r="Y2113" s="103">
        <v>11.46</v>
      </c>
      <c r="Z2113" s="71" t="s">
        <v>34</v>
      </c>
      <c r="AA2113" s="23"/>
      <c r="AB2113" s="104">
        <v>11.519</v>
      </c>
      <c r="AC2113" s="24"/>
      <c r="AE2113" s="114">
        <v>773.83</v>
      </c>
      <c r="AF2113" s="114">
        <v>635.32</v>
      </c>
      <c r="AG2113" s="135"/>
    </row>
    <row r="2114" spans="1:33">
      <c r="A2114" s="70">
        <v>42681</v>
      </c>
      <c r="B2114" s="71">
        <v>646</v>
      </c>
      <c r="C2114" s="72" t="s">
        <v>1006</v>
      </c>
      <c r="D2114" s="6" t="s">
        <v>41</v>
      </c>
      <c r="E2114" s="6" t="s">
        <v>376</v>
      </c>
      <c r="F2114" s="6" t="s">
        <v>1008</v>
      </c>
      <c r="G2114" s="6" t="s">
        <v>1008</v>
      </c>
      <c r="H2114" s="6" t="s">
        <v>34</v>
      </c>
      <c r="I2114" s="6" t="s">
        <v>34</v>
      </c>
      <c r="J2114" s="97">
        <f t="normal">IF(AE2114="-","-",(AE2114/AG2114)*$AI$1)</f>
        <v>1148.4612</v>
      </c>
      <c r="K2114" s="97">
        <f t="normal">MAX(J2114:J2116)</f>
        <v>1148.4612</v>
      </c>
      <c r="L2114" s="71">
        <f t="normal">IF(A2114=0,"",(K2114-K2115)/K2115)</f>
        <v>0.0242335513325564</v>
      </c>
      <c r="M2114" s="97">
        <f t="normal">IF(J2114="-","-",AVERAGE(J2114:J2116))</f>
        <v>1134.8748</v>
      </c>
      <c r="N2114" s="97">
        <f t="normal">IF(AF2114="-","-",(AF2114/AG2114)*$AI$1)</f>
        <v>831.384</v>
      </c>
      <c r="O2114" s="97">
        <f t="normal">MAX(N2114:N2116)</f>
        <v>831.384</v>
      </c>
      <c r="P2114" s="71">
        <f t="normal">IF(A2114=0,"",(O2114-O2115)/O2115)</f>
        <v>0.0209007479709299</v>
      </c>
      <c r="Q2114" s="97">
        <f t="normal">IF(N2114="-","-",AVERAGE(N2114:N2116))</f>
        <v>822.8736</v>
      </c>
      <c r="R2114" s="71">
        <f t="normal">IF(Q2114="-","-",Q2114/M2114)</f>
        <v>0.725078748774755</v>
      </c>
      <c r="S2114" s="103">
        <v>0.59</v>
      </c>
      <c r="T2114" s="104">
        <f t="normal">AVERAGE(S2114:S2116)*10</f>
        <v>5.9</v>
      </c>
      <c r="U2114" s="103">
        <f t="normal">((LARGE(S2114:S2116,1))-(SMALL(S2114:S2116,1)))/(((LARGE(S2114:S2116,1))+(SMALL(S2114:S2116,1)))/2)*100</f>
        <v>0</v>
      </c>
      <c r="V2114" s="103">
        <f t="shared" si="767"/>
        <v>88.63</v>
      </c>
      <c r="W2114" s="104">
        <f t="normal">AVERAGE(V2114:V2116)*10</f>
        <v>886.166666666667</v>
      </c>
      <c r="X2114" s="103">
        <f t="normal">((LARGE(V2114:V2116,1))-(SMALL(V2114:V2116,1)))/(((LARGE(V2114:V2116,1))+(SMALL(V2114:V2116,1)))/2)*100</f>
        <v>0.0677124478049907</v>
      </c>
      <c r="Y2114" s="103">
        <v>11.37</v>
      </c>
      <c r="Z2114" s="71" t="s">
        <v>34</v>
      </c>
      <c r="AA2114" s="23" t="str">
        <f t="normal">IF(Z2114="-","-",AVERAGE(Z2114:Z2116))</f>
        <v>-</v>
      </c>
      <c r="AB2114" s="104">
        <v>10.621</v>
      </c>
      <c r="AC2114" s="24">
        <v>10.5713333333333</v>
      </c>
      <c r="AE2114" s="114">
        <v>1063.39</v>
      </c>
      <c r="AF2114" s="114">
        <v>769.8</v>
      </c>
      <c r="AG2114" s="135">
        <v>1</v>
      </c>
    </row>
    <row r="2115" spans="1:33">
      <c r="A2115" s="70"/>
      <c r="B2115" s="71">
        <v>646</v>
      </c>
      <c r="C2115" s="72"/>
      <c r="D2115" s="6"/>
      <c r="E2115" s="6"/>
      <c r="F2115" s="6"/>
      <c r="G2115" s="6"/>
      <c r="H2115" s="6"/>
      <c r="I2115" s="6"/>
      <c r="J2115" s="97" t="str">
        <f t="normal">IF(AE2115="-","-",(AE2115/AG2114)*$AI$1)</f>
        <v>-</v>
      </c>
      <c r="K2115" s="97">
        <f t="normal">MIN(J2114:J2116)</f>
        <v>1121.2884</v>
      </c>
      <c r="L2115" s="71"/>
      <c r="M2115" s="97"/>
      <c r="N2115" s="97" t="str">
        <f t="normal">IF(AF2115="-","-",(AF2115/AG2114)*$AI$1)</f>
        <v>-</v>
      </c>
      <c r="O2115" s="97">
        <f t="normal">MIN(N2114:N2116)</f>
        <v>814.3632</v>
      </c>
      <c r="P2115" s="71"/>
      <c r="Q2115" s="97"/>
      <c r="R2115" s="71"/>
      <c r="S2115" s="103">
        <v>0.59</v>
      </c>
      <c r="T2115" s="104"/>
      <c r="U2115" s="103"/>
      <c r="V2115" s="103">
        <f t="shared" si="767"/>
        <v>88.58</v>
      </c>
      <c r="W2115" s="104"/>
      <c r="X2115" s="103"/>
      <c r="Y2115" s="103">
        <v>11.42</v>
      </c>
      <c r="Z2115" s="71" t="s">
        <v>34</v>
      </c>
      <c r="AA2115" s="23"/>
      <c r="AB2115" s="104">
        <v>10.532</v>
      </c>
      <c r="AC2115" s="24"/>
      <c r="AE2115" s="114" t="s">
        <v>34</v>
      </c>
      <c r="AF2115" s="114" t="s">
        <v>34</v>
      </c>
      <c r="AG2115" s="135"/>
    </row>
    <row r="2116" spans="1:33">
      <c r="A2116" s="70"/>
      <c r="B2116" s="71">
        <v>646</v>
      </c>
      <c r="C2116" s="72"/>
      <c r="D2116" s="6"/>
      <c r="E2116" s="6"/>
      <c r="F2116" s="6"/>
      <c r="G2116" s="6"/>
      <c r="H2116" s="6"/>
      <c r="I2116" s="6"/>
      <c r="J2116" s="97">
        <f t="normal">IF(AE2116="-","-",(AE2116/AG2114)*$AI$1)</f>
        <v>1121.2884</v>
      </c>
      <c r="K2116" s="97"/>
      <c r="L2116" s="71"/>
      <c r="M2116" s="97"/>
      <c r="N2116" s="97">
        <f t="normal">IF(AF2116="-","-",(AF2116/AG2114)*$AI$1)</f>
        <v>814.3632</v>
      </c>
      <c r="O2116" s="97"/>
      <c r="P2116" s="71"/>
      <c r="Q2116" s="97"/>
      <c r="R2116" s="71"/>
      <c r="S2116" s="103">
        <v>0.59</v>
      </c>
      <c r="T2116" s="104"/>
      <c r="U2116" s="103"/>
      <c r="V2116" s="103">
        <f t="shared" si="767"/>
        <v>88.64</v>
      </c>
      <c r="W2116" s="104"/>
      <c r="X2116" s="103"/>
      <c r="Y2116" s="103">
        <v>11.36</v>
      </c>
      <c r="Z2116" s="71" t="s">
        <v>34</v>
      </c>
      <c r="AA2116" s="23"/>
      <c r="AB2116" s="104">
        <v>10.561</v>
      </c>
      <c r="AC2116" s="24"/>
      <c r="AE2116" s="114">
        <v>1038.23</v>
      </c>
      <c r="AF2116" s="114">
        <v>754.04</v>
      </c>
      <c r="AG2116" s="135"/>
    </row>
    <row r="2117" spans="1:33">
      <c r="A2117" s="70">
        <v>42681</v>
      </c>
      <c r="B2117" s="71">
        <v>647</v>
      </c>
      <c r="C2117" s="72" t="s">
        <v>1006</v>
      </c>
      <c r="D2117" s="6" t="s">
        <v>473</v>
      </c>
      <c r="E2117" s="6" t="s">
        <v>733</v>
      </c>
      <c r="F2117" s="6" t="s">
        <v>356</v>
      </c>
      <c r="G2117" s="6" t="s">
        <v>1009</v>
      </c>
      <c r="H2117" s="6" t="s">
        <v>34</v>
      </c>
      <c r="I2117" s="6" t="s">
        <v>34</v>
      </c>
      <c r="J2117" s="97">
        <f t="normal">IF(AE2117="-","-",(AE2117/AG2117)*$AI$1)</f>
        <v>919.8252</v>
      </c>
      <c r="K2117" s="97">
        <f t="normal">MAX(J2117:J2119)</f>
        <v>975.3696</v>
      </c>
      <c r="L2117" s="71">
        <f t="normal">IF(A2117=0,"",(K2117-K2118)/K2118)</f>
        <v>0.060385821132102</v>
      </c>
      <c r="M2117" s="97">
        <f t="normal">IF(J2117="-","-",AVERAGE(J2117:J2119))</f>
        <v>940.1508</v>
      </c>
      <c r="N2117" s="97">
        <f t="normal">IF(AF2117="-","-",(AF2117/AG2117)*$AI$1)</f>
        <v>711.0612</v>
      </c>
      <c r="O2117" s="97">
        <f t="normal">MAX(N2117:N2119)</f>
        <v>776.1528</v>
      </c>
      <c r="P2117" s="71">
        <f t="normal">IF(A2117=0,"",(O2117-O2118)/O2118)</f>
        <v>0.0915414875681588</v>
      </c>
      <c r="Q2117" s="97">
        <f t="normal">IF(N2117="-","-",AVERAGE(N2117:N2119))</f>
        <v>734.8896</v>
      </c>
      <c r="R2117" s="71">
        <f t="normal">IF(Q2117="-","-",Q2117/M2117)</f>
        <v>0.781672046654643</v>
      </c>
      <c r="S2117" s="103">
        <v>0.64</v>
      </c>
      <c r="T2117" s="104">
        <f t="normal">AVERAGE(S2117:S2119)*10</f>
        <v>6.35</v>
      </c>
      <c r="U2117" s="103">
        <f t="normal">((LARGE(S2117:S2119,1))-(SMALL(S2117:S2119,1)))/(((LARGE(S2117:S2119,1))+(SMALL(S2117:S2119,1)))/2)*100</f>
        <v>1.5748031496063</v>
      </c>
      <c r="V2117" s="103">
        <f t="shared" si="767"/>
        <v>87.92</v>
      </c>
      <c r="W2117" s="104">
        <f t="normal">AVERAGE(V2117:V2119)*10</f>
        <v>874.25</v>
      </c>
      <c r="X2117" s="103">
        <f t="normal">((LARGE(V2117:V2119,1))-(SMALL(V2117:V2119,1)))/(((LARGE(V2117:V2119,1))+(SMALL(V2117:V2119,1)))/2)*100</f>
        <v>1.13239919931369</v>
      </c>
      <c r="Y2117" s="103">
        <v>12.08</v>
      </c>
      <c r="Z2117" s="71" t="s">
        <v>34</v>
      </c>
      <c r="AA2117" s="23" t="str">
        <f t="normal">IF(Z2117="-","-",AVERAGE(Z2117:Z2119))</f>
        <v>-</v>
      </c>
      <c r="AB2117" s="104">
        <v>11.532</v>
      </c>
      <c r="AC2117" s="24">
        <f t="shared" ref="AC2117" si="768">IF(AB2117="-","-",AVERAGE(AB2117:AB2119))</f>
        <v>11.467</v>
      </c>
      <c r="AE2117" s="114">
        <v>851.69</v>
      </c>
      <c r="AF2117" s="114">
        <v>658.39</v>
      </c>
      <c r="AG2117" s="135">
        <v>1</v>
      </c>
    </row>
    <row r="2118" spans="1:33">
      <c r="A2118" s="70"/>
      <c r="B2118" s="71">
        <v>647</v>
      </c>
      <c r="C2118" s="72"/>
      <c r="D2118" s="6"/>
      <c r="E2118" s="6"/>
      <c r="F2118" s="6"/>
      <c r="G2118" s="6"/>
      <c r="H2118" s="6"/>
      <c r="I2118" s="6"/>
      <c r="J2118" s="97">
        <f t="normal">IF(AE2118="-","-",(AE2118/AG2117)*$AI$1)</f>
        <v>975.3696</v>
      </c>
      <c r="K2118" s="97">
        <f t="normal">MIN(J2117:J2119)</f>
        <v>919.8252</v>
      </c>
      <c r="L2118" s="71"/>
      <c r="M2118" s="97"/>
      <c r="N2118" s="97">
        <f t="normal">IF(AF2118="-","-",(AF2118/AG2117)*$AI$1)</f>
        <v>776.1528</v>
      </c>
      <c r="O2118" s="97">
        <f t="normal">MIN(N2117:N2119)</f>
        <v>711.0612</v>
      </c>
      <c r="P2118" s="71"/>
      <c r="Q2118" s="97"/>
      <c r="R2118" s="71"/>
      <c r="S2118" s="103" t="s">
        <v>34</v>
      </c>
      <c r="T2118" s="104"/>
      <c r="U2118" s="103"/>
      <c r="V2118" s="103" t="s">
        <v>34</v>
      </c>
      <c r="W2118" s="104"/>
      <c r="X2118" s="103"/>
      <c r="Y2118" s="103" t="s">
        <v>34</v>
      </c>
      <c r="Z2118" s="71" t="s">
        <v>34</v>
      </c>
      <c r="AA2118" s="23"/>
      <c r="AB2118" s="104">
        <v>11.444</v>
      </c>
      <c r="AC2118" s="24"/>
      <c r="AE2118" s="114">
        <v>903.12</v>
      </c>
      <c r="AF2118" s="114">
        <v>718.66</v>
      </c>
      <c r="AG2118" s="135"/>
    </row>
    <row r="2119" spans="1:33">
      <c r="A2119" s="70"/>
      <c r="B2119" s="71">
        <v>647</v>
      </c>
      <c r="C2119" s="72"/>
      <c r="D2119" s="6"/>
      <c r="E2119" s="6"/>
      <c r="F2119" s="6"/>
      <c r="G2119" s="6"/>
      <c r="H2119" s="6"/>
      <c r="I2119" s="6"/>
      <c r="J2119" s="97">
        <f t="normal">IF(AE2119="-","-",(AE2119/AG2117)*$AI$1)</f>
        <v>925.2576</v>
      </c>
      <c r="K2119" s="97"/>
      <c r="L2119" s="71"/>
      <c r="M2119" s="97"/>
      <c r="N2119" s="97">
        <f t="normal">IF(AF2119="-","-",(AF2119/AG2117)*$AI$1)</f>
        <v>717.4548</v>
      </c>
      <c r="O2119" s="97"/>
      <c r="P2119" s="71"/>
      <c r="Q2119" s="97"/>
      <c r="R2119" s="71"/>
      <c r="S2119" s="103">
        <v>0.63</v>
      </c>
      <c r="T2119" s="104"/>
      <c r="U2119" s="103"/>
      <c r="V2119" s="103">
        <f t="shared" ref="V2119:V2127" si="769">100-Y2119</f>
        <v>86.93</v>
      </c>
      <c r="W2119" s="104"/>
      <c r="X2119" s="103"/>
      <c r="Y2119" s="103">
        <v>13.07</v>
      </c>
      <c r="Z2119" s="71" t="s">
        <v>34</v>
      </c>
      <c r="AA2119" s="23"/>
      <c r="AB2119" s="104">
        <v>11.425</v>
      </c>
      <c r="AC2119" s="24"/>
      <c r="AE2119" s="114">
        <v>856.72</v>
      </c>
      <c r="AF2119" s="114">
        <v>664.31</v>
      </c>
      <c r="AG2119" s="135"/>
    </row>
    <row r="2120" spans="1:33">
      <c r="A2120" s="73">
        <v>42681</v>
      </c>
      <c r="B2120" s="74">
        <v>648</v>
      </c>
      <c r="C2120" s="75" t="s">
        <v>1006</v>
      </c>
      <c r="D2120" s="9" t="s">
        <v>473</v>
      </c>
      <c r="E2120" s="9" t="s">
        <v>733</v>
      </c>
      <c r="F2120" s="9" t="s">
        <v>1010</v>
      </c>
      <c r="G2120" s="9" t="s">
        <v>34</v>
      </c>
      <c r="H2120" s="9" t="s">
        <v>463</v>
      </c>
      <c r="I2120" s="9" t="s">
        <v>1011</v>
      </c>
      <c r="J2120" s="98">
        <f t="normal">IF(AE2120="-","-",(AE2120/AG2120)*$AI$1)</f>
        <v>3.1968</v>
      </c>
      <c r="K2120" s="98">
        <f t="normal">MAX(J2120:J2122)</f>
        <v>20.9412</v>
      </c>
      <c r="L2120" s="74">
        <f t="normal">IF(A2120=0,"",(K2120-K2121)/K2121)</f>
        <v>5.55067567567568</v>
      </c>
      <c r="M2120" s="98">
        <f t="normal">IF(J2120="-","-",AVERAGE(J2120:J2122))</f>
        <v>9.1692</v>
      </c>
      <c r="N2120" s="98">
        <f t="normal">IF(AF2120="-","-",(AF2120/AG2120)*$AI$1)</f>
        <v>7.3548</v>
      </c>
      <c r="O2120" s="98">
        <f t="normal">MAX(N2120:N2122)</f>
        <v>47.8656</v>
      </c>
      <c r="P2120" s="74">
        <f t="normal">IF(A2120=0,"",(O2120-O2121)/O2121)</f>
        <v>5.50807635829662</v>
      </c>
      <c r="Q2120" s="98">
        <f t="normal">IF(N2120="-","-",AVERAGE(N2120:N2122))</f>
        <v>24.1164</v>
      </c>
      <c r="R2120" s="74">
        <f t="normal">IF(Q2120="-","-",Q2120/M2120)</f>
        <v>2.6301531213192</v>
      </c>
      <c r="S2120" s="105">
        <v>0.93</v>
      </c>
      <c r="T2120" s="106">
        <f t="normal">AVERAGE(S2120:S2122)*10</f>
        <v>9.3</v>
      </c>
      <c r="U2120" s="105">
        <f t="normal">((LARGE(S2120:S2122,1))-(SMALL(S2120:S2122,1)))/(((LARGE(S2120:S2122,1))+(SMALL(S2120:S2122,1)))/2)*100</f>
        <v>0</v>
      </c>
      <c r="V2120" s="105">
        <f t="shared" si="769"/>
        <v>61.67</v>
      </c>
      <c r="W2120" s="106">
        <f t="normal">AVERAGE(V2120:V2122)*10</f>
        <v>619.633333333333</v>
      </c>
      <c r="X2120" s="105">
        <f t="normal">((LARGE(V2120:V2122,1))-(SMALL(V2120:V2122,1)))/(((LARGE(V2120:V2122,1))+(SMALL(V2120:V2122,1)))/2)*100</f>
        <v>1.03242458461042</v>
      </c>
      <c r="Y2120" s="105">
        <v>38.33</v>
      </c>
      <c r="Z2120" s="74" t="s">
        <v>34</v>
      </c>
      <c r="AA2120" s="115" t="str">
        <f t="normal">IF(Z2120="-","-",AVERAGE(Z2120:Z2122))</f>
        <v>-</v>
      </c>
      <c r="AB2120" s="106">
        <v>7.009</v>
      </c>
      <c r="AC2120" s="116">
        <f t="shared" ref="AC2120" si="770">IF(AB2120="-","-",AVERAGE(AB2120:AB2122))</f>
        <v>7.045</v>
      </c>
      <c r="AD2120" s="145"/>
      <c r="AE2120" s="98">
        <v>2.96</v>
      </c>
      <c r="AF2120" s="98">
        <v>6.81</v>
      </c>
      <c r="AG2120" s="130">
        <v>1</v>
      </c>
    </row>
    <row r="2121" spans="1:33" ht="15" customHeight="1">
      <c r="A2121" s="73"/>
      <c r="B2121" s="74">
        <v>648</v>
      </c>
      <c r="C2121" s="75"/>
      <c r="D2121" s="9"/>
      <c r="E2121" s="9"/>
      <c r="F2121" s="9"/>
      <c r="G2121" s="9"/>
      <c r="H2121" s="9"/>
      <c r="I2121" s="9"/>
      <c r="J2121" s="98">
        <f t="normal">IF(AE2121="-","-",(AE2121/AG2120)*$AI$1)</f>
        <v>3.3696</v>
      </c>
      <c r="K2121" s="98">
        <f t="normal">MIN(J2120:J2122)</f>
        <v>3.1968</v>
      </c>
      <c r="L2121" s="74"/>
      <c r="M2121" s="98"/>
      <c r="N2121" s="98">
        <f t="normal">IF(AF2121="-","-",(AF2121/AG2120)*$AI$1)</f>
        <v>17.1288</v>
      </c>
      <c r="O2121" s="98">
        <f t="normal">MIN(N2120:N2122)</f>
        <v>7.3548</v>
      </c>
      <c r="P2121" s="74"/>
      <c r="Q2121" s="98"/>
      <c r="R2121" s="74"/>
      <c r="S2121" s="105">
        <v>0.93</v>
      </c>
      <c r="T2121" s="106"/>
      <c r="U2121" s="105"/>
      <c r="V2121" s="105">
        <f t="shared" si="769"/>
        <v>61.91</v>
      </c>
      <c r="W2121" s="106"/>
      <c r="X2121" s="105"/>
      <c r="Y2121" s="105">
        <v>38.09</v>
      </c>
      <c r="Z2121" s="74" t="s">
        <v>34</v>
      </c>
      <c r="AA2121" s="115"/>
      <c r="AB2121" s="106">
        <v>7.008</v>
      </c>
      <c r="AC2121" s="116"/>
      <c r="AD2121" s="145"/>
      <c r="AE2121" s="98">
        <v>3.12</v>
      </c>
      <c r="AF2121" s="98">
        <v>15.86</v>
      </c>
      <c r="AG2121" s="130"/>
    </row>
    <row r="2122" spans="1:33" ht="15" customHeight="1">
      <c r="A2122" s="73"/>
      <c r="B2122" s="74">
        <v>648</v>
      </c>
      <c r="C2122" s="75"/>
      <c r="D2122" s="9"/>
      <c r="E2122" s="9"/>
      <c r="F2122" s="9"/>
      <c r="G2122" s="9"/>
      <c r="H2122" s="9"/>
      <c r="I2122" s="9"/>
      <c r="J2122" s="98">
        <v>20.9412</v>
      </c>
      <c r="K2122" s="98"/>
      <c r="L2122" s="74"/>
      <c r="M2122" s="98"/>
      <c r="N2122" s="98">
        <f t="normal">IF(AF2122="-","-",(AF2122/AG2120)*$AI$1)</f>
        <v>47.8656</v>
      </c>
      <c r="O2122" s="98"/>
      <c r="P2122" s="74"/>
      <c r="Q2122" s="98"/>
      <c r="R2122" s="74"/>
      <c r="S2122" s="105">
        <v>0.93</v>
      </c>
      <c r="T2122" s="106"/>
      <c r="U2122" s="105"/>
      <c r="V2122" s="105">
        <f t="shared" si="769"/>
        <v>62.31</v>
      </c>
      <c r="W2122" s="106"/>
      <c r="X2122" s="105"/>
      <c r="Y2122" s="105">
        <v>37.69</v>
      </c>
      <c r="Z2122" s="74" t="s">
        <v>34</v>
      </c>
      <c r="AA2122" s="115"/>
      <c r="AB2122" s="106">
        <v>7.118</v>
      </c>
      <c r="AC2122" s="116"/>
      <c r="AD2122" s="145"/>
      <c r="AE2122" s="98">
        <v>19.39</v>
      </c>
      <c r="AF2122" s="98">
        <v>44.32</v>
      </c>
      <c r="AG2122" s="130"/>
    </row>
    <row r="2123" spans="1:33">
      <c r="A2123" s="70">
        <v>42681</v>
      </c>
      <c r="B2123" s="71">
        <v>649</v>
      </c>
      <c r="C2123" s="72" t="s">
        <v>1006</v>
      </c>
      <c r="D2123" s="6" t="s">
        <v>41</v>
      </c>
      <c r="E2123" s="6" t="s">
        <v>733</v>
      </c>
      <c r="F2123" s="6" t="s">
        <v>267</v>
      </c>
      <c r="G2123" s="6" t="s">
        <v>1012</v>
      </c>
      <c r="H2123" s="6" t="s">
        <v>34</v>
      </c>
      <c r="I2123" s="6" t="s">
        <v>473</v>
      </c>
      <c r="J2123" s="97">
        <f t="normal">IF(AE2123="-","-",(AE2123/AG2123)*$AI$1)</f>
        <v>555.8112</v>
      </c>
      <c r="K2123" s="97">
        <f t="normal">MAX(J2123:J2125)</f>
        <v>595.5444</v>
      </c>
      <c r="L2123" s="71">
        <f t="normal">IF(A2123=0,"",(K2123-K2124)/K2124)</f>
        <v>0.0714868646043837</v>
      </c>
      <c r="M2123" s="97">
        <f t="normal">IF(J2123="-","-",AVERAGE(J2123:J2125))</f>
        <v>571.3776</v>
      </c>
      <c r="N2123" s="97">
        <f t="normal">IF(AF2123="-","-",(AF2123/AG2123)*$AI$1)</f>
        <v>342.6408</v>
      </c>
      <c r="O2123" s="97">
        <f t="normal">MAX(N2123:N2125)</f>
        <v>374.8032</v>
      </c>
      <c r="P2123" s="71">
        <f t="normal">IF(A2123=0,"",(O2123-O2124)/O2124)</f>
        <v>0.093866229590872</v>
      </c>
      <c r="Q2123" s="97">
        <f t="normal">IF(N2123="-","-",AVERAGE(N2123:N2125))</f>
        <v>353.5272</v>
      </c>
      <c r="R2123" s="71">
        <f t="normal">IF(Q2123="-","-",Q2123/M2123)</f>
        <v>0.618727790518914</v>
      </c>
      <c r="S2123" s="103">
        <v>86.17</v>
      </c>
      <c r="T2123" s="104">
        <f t="normal">AVERAGE(S2123:S2125)*10</f>
        <v>867.133333333333</v>
      </c>
      <c r="U2123" s="103">
        <f t="normal">((LARGE(S2123:S2125,1))-(SMALL(S2123:S2125,1)))/(((LARGE(S2123:S2125,1))+(SMALL(S2123:S2125,1)))/2)*100</f>
        <v>1.03902101131377</v>
      </c>
      <c r="V2123" s="103">
        <f t="shared" si="769"/>
        <v>91.86</v>
      </c>
      <c r="W2123" s="104">
        <f t="normal">AVERAGE(V2123:V2125)*10</f>
        <v>919.3</v>
      </c>
      <c r="X2123" s="103">
        <v>0.750285434676233</v>
      </c>
      <c r="Y2123" s="103">
        <v>8.14</v>
      </c>
      <c r="Z2123" s="71" t="s">
        <v>34</v>
      </c>
      <c r="AA2123" s="23" t="str">
        <f t="normal">IF(Z2123="-","-",AVERAGE(Z2123:Z2125))</f>
        <v>-</v>
      </c>
      <c r="AB2123" s="104" t="s">
        <v>34</v>
      </c>
      <c r="AC2123" s="24" t="str">
        <f t="shared" ref="AC2123" si="771">IF(AB2123="-","-",AVERAGE(AB2123:AB2125))</f>
        <v>-</v>
      </c>
      <c r="AE2123" s="114">
        <v>514.64</v>
      </c>
      <c r="AF2123" s="114">
        <v>317.26</v>
      </c>
      <c r="AG2123" s="135">
        <v>1</v>
      </c>
    </row>
    <row r="2124" spans="1:33">
      <c r="A2124" s="70"/>
      <c r="B2124" s="71">
        <v>649</v>
      </c>
      <c r="C2124" s="72"/>
      <c r="D2124" s="6"/>
      <c r="E2124" s="6"/>
      <c r="F2124" s="6"/>
      <c r="G2124" s="6"/>
      <c r="H2124" s="6"/>
      <c r="I2124" s="6"/>
      <c r="J2124" s="97">
        <v>595.5444</v>
      </c>
      <c r="K2124" s="97">
        <f t="normal">MIN(J2123:J2125)</f>
        <v>555.8112</v>
      </c>
      <c r="L2124" s="71"/>
      <c r="M2124" s="97"/>
      <c r="N2124" s="97">
        <f t="normal">IF(AF2124="-","-",(AF2124/AG2123)*$AI$1)</f>
        <v>374.8032</v>
      </c>
      <c r="O2124" s="97">
        <f t="normal">MIN(N2123:N2125)</f>
        <v>342.6408</v>
      </c>
      <c r="P2124" s="71"/>
      <c r="Q2124" s="97"/>
      <c r="R2124" s="71"/>
      <c r="S2124" s="103">
        <v>86.9</v>
      </c>
      <c r="T2124" s="104"/>
      <c r="U2124" s="103"/>
      <c r="V2124" s="103">
        <f t="shared" si="769"/>
        <v>92.31</v>
      </c>
      <c r="W2124" s="104"/>
      <c r="X2124" s="103"/>
      <c r="Y2124" s="103">
        <v>7.69</v>
      </c>
      <c r="Z2124" s="71" t="s">
        <v>34</v>
      </c>
      <c r="AA2124" s="23"/>
      <c r="AB2124" s="104" t="s">
        <v>34</v>
      </c>
      <c r="AC2124" s="24"/>
      <c r="AE2124" s="114">
        <v>551.43</v>
      </c>
      <c r="AF2124" s="114">
        <v>347.04</v>
      </c>
      <c r="AG2124" s="135"/>
    </row>
    <row r="2125" spans="1:33">
      <c r="A2125" s="70"/>
      <c r="B2125" s="71">
        <v>649</v>
      </c>
      <c r="C2125" s="72"/>
      <c r="D2125" s="6"/>
      <c r="E2125" s="6"/>
      <c r="F2125" s="6"/>
      <c r="G2125" s="6"/>
      <c r="H2125" s="6"/>
      <c r="I2125" s="6"/>
      <c r="J2125" s="97">
        <f t="normal">IF(AE2125="-","-",(AE2125/AG2123)*$AI$1)</f>
        <v>562.7772</v>
      </c>
      <c r="K2125" s="97"/>
      <c r="L2125" s="71"/>
      <c r="M2125" s="97"/>
      <c r="N2125" s="97">
        <f t="normal">IF(AF2125="-","-",(AF2125/AG2123)*$AI$1)</f>
        <v>343.1376</v>
      </c>
      <c r="O2125" s="97"/>
      <c r="P2125" s="71"/>
      <c r="Q2125" s="97"/>
      <c r="R2125" s="71"/>
      <c r="S2125" s="103">
        <v>87.07</v>
      </c>
      <c r="T2125" s="104"/>
      <c r="U2125" s="103"/>
      <c r="V2125" s="103">
        <f t="shared" si="769"/>
        <v>91.62</v>
      </c>
      <c r="W2125" s="104"/>
      <c r="X2125" s="103"/>
      <c r="Y2125" s="103">
        <v>8.38</v>
      </c>
      <c r="Z2125" s="71" t="s">
        <v>34</v>
      </c>
      <c r="AA2125" s="23"/>
      <c r="AB2125" s="104" t="s">
        <v>34</v>
      </c>
      <c r="AC2125" s="24"/>
      <c r="AE2125" s="114">
        <v>521.09</v>
      </c>
      <c r="AF2125" s="114">
        <v>317.72</v>
      </c>
      <c r="AG2125" s="135"/>
    </row>
    <row r="2126" spans="1:33">
      <c r="A2126" s="73">
        <v>42681</v>
      </c>
      <c r="B2126" s="74">
        <v>650</v>
      </c>
      <c r="C2126" s="75" t="s">
        <v>1006</v>
      </c>
      <c r="D2126" s="9" t="s">
        <v>41</v>
      </c>
      <c r="E2126" s="9" t="s">
        <v>266</v>
      </c>
      <c r="F2126" s="9" t="s">
        <v>267</v>
      </c>
      <c r="G2126" s="9" t="s">
        <v>1013</v>
      </c>
      <c r="H2126" s="9" t="s">
        <v>34</v>
      </c>
      <c r="I2126" s="9" t="s">
        <v>473</v>
      </c>
      <c r="J2126" s="98">
        <f t="normal">IF(AE2126="-","-",(AE2126/AG2126)*$AI$1)</f>
        <v>0</v>
      </c>
      <c r="K2126" s="98">
        <f t="normal">MAX(J2126:J2128)</f>
        <v>0</v>
      </c>
      <c r="L2126" s="74" t="e">
        <v>#DIV/0!</v>
      </c>
      <c r="M2126" s="98">
        <f t="normal">IF(J2126="-","-",AVERAGE(J2126:J2128))</f>
        <v>0</v>
      </c>
      <c r="N2126" s="98">
        <f t="normal">IF(AF2126="-","-",(AF2126/AG2126)*$AI$1)</f>
        <v>0</v>
      </c>
      <c r="O2126" s="98">
        <f t="normal">MAX(N2126:N2128)</f>
        <v>0</v>
      </c>
      <c r="P2126" s="74" t="e">
        <v>#DIV/0!</v>
      </c>
      <c r="Q2126" s="98">
        <f t="normal">IF(N2126="-","-",AVERAGE(N2126:N2128))</f>
        <v>0</v>
      </c>
      <c r="R2126" s="74" t="e">
        <v>#DIV/0!</v>
      </c>
      <c r="S2126" s="105">
        <v>14.53</v>
      </c>
      <c r="T2126" s="106">
        <f t="normal">AVERAGE(S2126:S2128)*10</f>
        <v>153.4</v>
      </c>
      <c r="U2126" s="105">
        <f t="normal">((LARGE(S2126:S2128,1))-(SMALL(S2126:S2128,1)))/(((LARGE(S2126:S2128,1))+(SMALL(S2126:S2128,1)))/2)*100</f>
        <v>10.5606258148631</v>
      </c>
      <c r="V2126" s="105">
        <f t="shared" si="769"/>
        <v>40.42</v>
      </c>
      <c r="W2126" s="106">
        <f t="normal">AVERAGE(V2126:V2128)*10</f>
        <v>400.55</v>
      </c>
      <c r="X2126" s="105">
        <f t="normal">((LARGE(V2126:V2128,1))-(SMALL(V2126:V2128,1)))/(((LARGE(V2126:V2128,1))+(SMALL(V2126:V2128,1)))/2)*100</f>
        <v>1.82249407065286</v>
      </c>
      <c r="Y2126" s="105">
        <v>59.58</v>
      </c>
      <c r="Z2126" s="74" t="s">
        <v>34</v>
      </c>
      <c r="AA2126" s="115" t="str">
        <f t="normal">IF(Z2126="-","-",AVERAGE(Z2126:Z2128))</f>
        <v>-</v>
      </c>
      <c r="AB2126" s="106" t="s">
        <v>34</v>
      </c>
      <c r="AC2126" s="116" t="str">
        <f t="shared" ref="AC2126" si="772">IF(AB2126="-","-",AVERAGE(AB2126:AB2128))</f>
        <v>-</v>
      </c>
      <c r="AD2126" s="145"/>
      <c r="AE2126" s="98">
        <v>0</v>
      </c>
      <c r="AF2126" s="98">
        <v>0</v>
      </c>
      <c r="AG2126" s="130">
        <v>1</v>
      </c>
    </row>
    <row r="2127" spans="1:33">
      <c r="A2127" s="73"/>
      <c r="B2127" s="74">
        <v>650</v>
      </c>
      <c r="C2127" s="75"/>
      <c r="D2127" s="9"/>
      <c r="E2127" s="9"/>
      <c r="F2127" s="9"/>
      <c r="G2127" s="9"/>
      <c r="H2127" s="9"/>
      <c r="I2127" s="9"/>
      <c r="J2127" s="98">
        <f t="normal">IF(AE2127="-","-",(AE2127/AG2126)*$AI$1)</f>
        <v>0</v>
      </c>
      <c r="K2127" s="98">
        <f t="normal">MIN(J2126:J2128)</f>
        <v>0</v>
      </c>
      <c r="L2127" s="74"/>
      <c r="M2127" s="98"/>
      <c r="N2127" s="98">
        <f t="normal">IF(AF2127="-","-",(AF2127/AG2126)*$AI$1)</f>
        <v>0</v>
      </c>
      <c r="O2127" s="98">
        <f t="normal">MIN(N2126:N2128)</f>
        <v>0</v>
      </c>
      <c r="P2127" s="74"/>
      <c r="Q2127" s="98"/>
      <c r="R2127" s="74"/>
      <c r="S2127" s="105">
        <v>16.15</v>
      </c>
      <c r="T2127" s="106"/>
      <c r="U2127" s="105"/>
      <c r="V2127" s="105">
        <f t="shared" si="769"/>
        <v>39.69</v>
      </c>
      <c r="W2127" s="106"/>
      <c r="X2127" s="105"/>
      <c r="Y2127" s="105">
        <v>60.31</v>
      </c>
      <c r="Z2127" s="74" t="s">
        <v>34</v>
      </c>
      <c r="AA2127" s="115"/>
      <c r="AB2127" s="106" t="s">
        <v>34</v>
      </c>
      <c r="AC2127" s="116"/>
      <c r="AD2127" s="145"/>
      <c r="AE2127" s="98">
        <v>0</v>
      </c>
      <c r="AF2127" s="98">
        <v>0</v>
      </c>
      <c r="AG2127" s="130"/>
    </row>
    <row r="2128" spans="1:33">
      <c r="A2128" s="73"/>
      <c r="B2128" s="74">
        <v>650</v>
      </c>
      <c r="C2128" s="75"/>
      <c r="D2128" s="9"/>
      <c r="E2128" s="9"/>
      <c r="F2128" s="9"/>
      <c r="G2128" s="9"/>
      <c r="H2128" s="9"/>
      <c r="I2128" s="9"/>
      <c r="J2128" s="98">
        <f t="normal">IF(AE2128="-","-",(AE2128/AG2126)*$AI$1)</f>
        <v>0</v>
      </c>
      <c r="K2128" s="98"/>
      <c r="L2128" s="74"/>
      <c r="M2128" s="98"/>
      <c r="N2128" s="98">
        <f t="normal">IF(AF2128="-","-",(AF2128/AG2126)*$AI$1)</f>
        <v>0</v>
      </c>
      <c r="O2128" s="98"/>
      <c r="P2128" s="74"/>
      <c r="Q2128" s="98"/>
      <c r="R2128" s="74"/>
      <c r="S2128" s="105" t="s">
        <v>34</v>
      </c>
      <c r="T2128" s="106"/>
      <c r="U2128" s="105"/>
      <c r="V2128" s="105" t="s">
        <v>34</v>
      </c>
      <c r="W2128" s="106"/>
      <c r="X2128" s="105"/>
      <c r="Y2128" s="105" t="s">
        <v>34</v>
      </c>
      <c r="Z2128" s="74" t="s">
        <v>34</v>
      </c>
      <c r="AA2128" s="115"/>
      <c r="AB2128" s="106" t="s">
        <v>34</v>
      </c>
      <c r="AC2128" s="116"/>
      <c r="AD2128" s="145"/>
      <c r="AE2128" s="98">
        <v>0</v>
      </c>
      <c r="AF2128" s="98">
        <v>0</v>
      </c>
      <c r="AG2128" s="130"/>
    </row>
    <row r="2129" spans="1:33">
      <c r="A2129" s="70">
        <v>42681</v>
      </c>
      <c r="B2129" s="71">
        <v>667</v>
      </c>
      <c r="C2129" s="72" t="s">
        <v>802</v>
      </c>
      <c r="D2129" s="6" t="s">
        <v>335</v>
      </c>
      <c r="E2129" s="6" t="s">
        <v>460</v>
      </c>
      <c r="F2129" s="6" t="s">
        <v>475</v>
      </c>
      <c r="G2129" s="6" t="s">
        <v>34</v>
      </c>
      <c r="H2129" s="6" t="s">
        <v>1014</v>
      </c>
      <c r="I2129" s="6" t="s">
        <v>34</v>
      </c>
      <c r="J2129" s="97">
        <f t="normal">IF(AE2129="-","-",(AE2129/AG2129)*$AI$1)</f>
        <v>127.1052</v>
      </c>
      <c r="K2129" s="97">
        <f t="normal">MAX(J2129:J2131)</f>
        <v>149.6124</v>
      </c>
      <c r="L2129" s="71">
        <f t="normal">IF(A2129=0,"",(K2129-K2130)/K2130)</f>
        <v>0.177075367490866</v>
      </c>
      <c r="M2129" s="97">
        <f t="normal">IF(J2129="-","-",AVERAGE(J2129:J2131))</f>
        <v>139.1436</v>
      </c>
      <c r="N2129" s="97">
        <f t="normal">IF(AF2129="-","-",(AF2129/AG2129)*$AI$1)</f>
        <v>91.584</v>
      </c>
      <c r="O2129" s="97">
        <f t="normal">MAX(N2129:N2131)</f>
        <v>106.2396</v>
      </c>
      <c r="P2129" s="71">
        <f t="normal">IF(A2129=0,"",(O2129-O2130)/O2130)</f>
        <v>0.16002358490566</v>
      </c>
      <c r="Q2129" s="97">
        <f t="normal">IF(N2129="-","-",AVERAGE(N2129:N2131))</f>
        <v>101.1204</v>
      </c>
      <c r="R2129" s="71">
        <f t="normal">IF(Q2129="-","-",Q2129/M2129)</f>
        <v>0.726734107785051</v>
      </c>
      <c r="S2129" s="103">
        <v>8.16</v>
      </c>
      <c r="T2129" s="104">
        <f t="normal">AVERAGE(S2129:S2131)*10</f>
        <v>82.1</v>
      </c>
      <c r="U2129" s="103">
        <f t="normal">((LARGE(S2129:S2131,1))-(SMALL(S2129:S2131,1)))/(((LARGE(S2129:S2131,1))+(SMALL(S2129:S2131,1)))/2)*100</f>
        <v>0.975609756097562</v>
      </c>
      <c r="V2129" s="103">
        <f t="shared" ref="V2129:V2149" si="773">100-Y2129</f>
        <v>52.28</v>
      </c>
      <c r="W2129" s="104">
        <f t="normal">AVERAGE(V2129:V2131)*10</f>
        <v>526.233333333333</v>
      </c>
      <c r="X2129" s="103">
        <f t="normal">((LARGE(V2129:V2131,1))-(SMALL(V2129:V2131,1)))/(((LARGE(V2129:V2131,1))+(SMALL(V2129:V2131,1)))/2)*100</f>
        <v>1.70680826853783</v>
      </c>
      <c r="Y2129" s="103">
        <v>47.72</v>
      </c>
      <c r="Z2129" s="71" t="s">
        <v>34</v>
      </c>
      <c r="AA2129" s="23" t="str">
        <f t="normal">IF(Z2129="-","-",AVERAGE(Z2129:Z2131))</f>
        <v>-</v>
      </c>
      <c r="AB2129" s="104">
        <v>6.656</v>
      </c>
      <c r="AC2129" s="24">
        <f t="shared" ref="AC2129" si="774">IF(AB2129="-","-",AVERAGE(AB2129:AB2131))</f>
        <v>6.66466666666667</v>
      </c>
      <c r="AE2129" s="114">
        <v>117.69</v>
      </c>
      <c r="AF2129" s="114">
        <v>84.8</v>
      </c>
      <c r="AG2129" s="135">
        <v>1</v>
      </c>
    </row>
    <row r="2130" spans="1:33">
      <c r="A2130" s="70"/>
      <c r="B2130" s="71">
        <v>667</v>
      </c>
      <c r="C2130" s="72"/>
      <c r="D2130" s="6"/>
      <c r="E2130" s="6"/>
      <c r="F2130" s="6"/>
      <c r="G2130" s="6"/>
      <c r="H2130" s="6"/>
      <c r="I2130" s="6"/>
      <c r="J2130" s="97">
        <f t="normal">IF(AE2130="-","-",(AE2130/AG2129)*$AI$1)</f>
        <v>140.7132</v>
      </c>
      <c r="K2130" s="97">
        <f t="normal">MIN(J2129:J2131)</f>
        <v>127.1052</v>
      </c>
      <c r="L2130" s="71"/>
      <c r="M2130" s="97"/>
      <c r="N2130" s="97">
        <f t="normal">IF(AF2130="-","-",(AF2130/AG2129)*$AI$1)</f>
        <v>106.2396</v>
      </c>
      <c r="O2130" s="97">
        <f t="normal">MIN(N2129:N2131)</f>
        <v>91.584</v>
      </c>
      <c r="P2130" s="71"/>
      <c r="Q2130" s="97"/>
      <c r="R2130" s="71"/>
      <c r="S2130" s="103">
        <v>8.24</v>
      </c>
      <c r="T2130" s="104"/>
      <c r="U2130" s="103"/>
      <c r="V2130" s="103">
        <f t="shared" si="773"/>
        <v>52.41</v>
      </c>
      <c r="W2130" s="104"/>
      <c r="X2130" s="103"/>
      <c r="Y2130" s="103">
        <v>47.59</v>
      </c>
      <c r="Z2130" s="71" t="s">
        <v>34</v>
      </c>
      <c r="AA2130" s="23"/>
      <c r="AB2130" s="104">
        <v>6.676</v>
      </c>
      <c r="AC2130" s="24"/>
      <c r="AE2130" s="114">
        <v>130.29</v>
      </c>
      <c r="AF2130" s="114">
        <v>98.37</v>
      </c>
      <c r="AG2130" s="135"/>
    </row>
    <row r="2131" spans="1:33">
      <c r="A2131" s="70"/>
      <c r="B2131" s="71">
        <v>667</v>
      </c>
      <c r="C2131" s="72"/>
      <c r="D2131" s="6"/>
      <c r="E2131" s="6"/>
      <c r="F2131" s="6"/>
      <c r="G2131" s="6"/>
      <c r="H2131" s="6"/>
      <c r="I2131" s="6"/>
      <c r="J2131" s="97">
        <f t="normal">IF(AE2131="-","-",(AE2131/AG2129)*$AI$1)</f>
        <v>149.6124</v>
      </c>
      <c r="K2131" s="97"/>
      <c r="L2131" s="71"/>
      <c r="M2131" s="97"/>
      <c r="N2131" s="97">
        <f t="normal">IF(AF2131="-","-",(AF2131/AG2129)*$AI$1)</f>
        <v>105.5376</v>
      </c>
      <c r="O2131" s="97"/>
      <c r="P2131" s="71"/>
      <c r="Q2131" s="97"/>
      <c r="R2131" s="71"/>
      <c r="S2131" s="103">
        <v>8.23</v>
      </c>
      <c r="T2131" s="104"/>
      <c r="U2131" s="103"/>
      <c r="V2131" s="103">
        <f t="shared" si="773"/>
        <v>53.18</v>
      </c>
      <c r="W2131" s="104"/>
      <c r="X2131" s="103"/>
      <c r="Y2131" s="103">
        <v>46.82</v>
      </c>
      <c r="Z2131" s="71" t="s">
        <v>34</v>
      </c>
      <c r="AA2131" s="23"/>
      <c r="AB2131" s="104">
        <v>6.662</v>
      </c>
      <c r="AC2131" s="24"/>
      <c r="AE2131" s="114">
        <v>138.53</v>
      </c>
      <c r="AF2131" s="114">
        <v>97.72</v>
      </c>
      <c r="AG2131" s="135"/>
    </row>
    <row r="2132" spans="1:33">
      <c r="A2132" s="70">
        <v>42681</v>
      </c>
      <c r="B2132" s="71">
        <v>668</v>
      </c>
      <c r="C2132" s="72" t="s">
        <v>1015</v>
      </c>
      <c r="D2132" s="6" t="s">
        <v>335</v>
      </c>
      <c r="E2132" s="6" t="s">
        <v>460</v>
      </c>
      <c r="F2132" s="6" t="s">
        <v>356</v>
      </c>
      <c r="G2132" s="6" t="s">
        <v>34</v>
      </c>
      <c r="H2132" s="6" t="s">
        <v>1016</v>
      </c>
      <c r="I2132" s="12" t="s">
        <v>34</v>
      </c>
      <c r="J2132" s="97">
        <f t="normal">IF(AE2132="-","-",(AE2132/AG2132)*$AI$1)</f>
        <v>93.9168</v>
      </c>
      <c r="K2132" s="97">
        <f t="normal">MAX(J2132:J2134)</f>
        <v>95.2668</v>
      </c>
      <c r="L2132" s="71">
        <f t="normal">IF(A2132=0,"",(K2132-K2133)/K2133)</f>
        <v>0.0143744250229992</v>
      </c>
      <c r="M2132" s="97">
        <f t="normal">IF(J2132="-","-",AVERAGE(J2132:J2134))</f>
        <v>94.7484</v>
      </c>
      <c r="N2132" s="97">
        <f t="normal">IF(AF2132="-","-",(AF2132/AG2132)*$AI$1)</f>
        <v>69.1848</v>
      </c>
      <c r="O2132" s="97">
        <f t="normal">MAX(N2132:N2134)</f>
        <v>70.254</v>
      </c>
      <c r="P2132" s="71">
        <f t="normal">IF(A2132=0,"",(O2132-O2133)/O2133)</f>
        <v>0.320812182741117</v>
      </c>
      <c r="Q2132" s="97">
        <f t="normal">IF(N2132="-","-",AVERAGE(N2132:N2134))</f>
        <v>64.2096</v>
      </c>
      <c r="R2132" s="71">
        <f t="normal">IF(Q2132="-","-",Q2132/M2132)</f>
        <v>0.677685322390668</v>
      </c>
      <c r="S2132" s="103">
        <v>1.79</v>
      </c>
      <c r="T2132" s="104">
        <f t="normal">AVERAGE(S2132:S2134)*10</f>
        <v>17.9</v>
      </c>
      <c r="U2132" s="103">
        <f t="normal">((LARGE(S2132:S2134,1))-(SMALL(S2132:S2134,1)))/(((LARGE(S2132:S2134,1))+(SMALL(S2132:S2134,1)))/2)*100</f>
        <v>0</v>
      </c>
      <c r="V2132" s="103">
        <f t="shared" si="773"/>
        <v>33.18</v>
      </c>
      <c r="W2132" s="104">
        <f t="normal">AVERAGE(V2132:V2134)*10</f>
        <v>330.366666666667</v>
      </c>
      <c r="X2132" s="103">
        <f t="normal">((LARGE(V2132:V2134,1))-(SMALL(V2132:V2134,1)))/(((LARGE(V2132:V2134,1))+(SMALL(V2132:V2134,1)))/2)*100</f>
        <v>1.27388535031848</v>
      </c>
      <c r="Y2132" s="103">
        <v>66.82</v>
      </c>
      <c r="Z2132" s="97">
        <v>8727</v>
      </c>
      <c r="AA2132" s="25">
        <f t="normal">IF(Z2132="-","-",AVERAGE(Z2132:Z2134))</f>
        <v>8738.33333333333</v>
      </c>
      <c r="AB2132" s="104">
        <v>9.6</v>
      </c>
      <c r="AC2132" s="26">
        <f t="shared" ref="AC2132" si="775">IF(AB2132="-","-",AVERAGE(AB2132:AB2134))</f>
        <v>9.6</v>
      </c>
      <c r="AE2132" s="114">
        <v>86.96</v>
      </c>
      <c r="AF2132" s="114">
        <v>64.06</v>
      </c>
      <c r="AG2132" s="135">
        <v>1</v>
      </c>
    </row>
    <row r="2133" spans="1:33">
      <c r="A2133" s="70"/>
      <c r="B2133" s="71">
        <v>668</v>
      </c>
      <c r="C2133" s="72"/>
      <c r="D2133" s="6"/>
      <c r="E2133" s="6"/>
      <c r="F2133" s="6"/>
      <c r="G2133" s="6"/>
      <c r="H2133" s="6"/>
      <c r="I2133" s="14"/>
      <c r="J2133" s="97">
        <f t="normal">IF(AE2133="-","-",(AE2133/AG2132)*$AI$1)</f>
        <v>95.0616</v>
      </c>
      <c r="K2133" s="97">
        <f t="normal">MIN(J2132:J2134)</f>
        <v>93.9168</v>
      </c>
      <c r="L2133" s="71"/>
      <c r="M2133" s="97"/>
      <c r="N2133" s="97">
        <f t="normal">IF(AF2133="-","-",(AF2133/AG2132)*$AI$1)</f>
        <v>70.254</v>
      </c>
      <c r="O2133" s="97">
        <f t="normal">MIN(N2132:N2134)</f>
        <v>53.19</v>
      </c>
      <c r="P2133" s="71"/>
      <c r="Q2133" s="97"/>
      <c r="R2133" s="71"/>
      <c r="S2133" s="103">
        <v>1.79</v>
      </c>
      <c r="T2133" s="104"/>
      <c r="U2133" s="103"/>
      <c r="V2133" s="103">
        <f t="shared" si="773"/>
        <v>33.17</v>
      </c>
      <c r="W2133" s="104"/>
      <c r="X2133" s="103"/>
      <c r="Y2133" s="103">
        <v>66.83</v>
      </c>
      <c r="Z2133" s="97">
        <v>8734</v>
      </c>
      <c r="AA2133" s="27"/>
      <c r="AB2133" s="104">
        <v>9.6</v>
      </c>
      <c r="AC2133" s="28"/>
      <c r="AE2133" s="114">
        <v>88.02</v>
      </c>
      <c r="AF2133" s="114">
        <v>65.05</v>
      </c>
      <c r="AG2133" s="135"/>
    </row>
    <row r="2134" spans="1:33">
      <c r="A2134" s="70"/>
      <c r="B2134" s="71">
        <v>668</v>
      </c>
      <c r="C2134" s="72"/>
      <c r="D2134" s="6"/>
      <c r="E2134" s="6"/>
      <c r="F2134" s="6"/>
      <c r="G2134" s="6"/>
      <c r="H2134" s="6"/>
      <c r="I2134" s="17"/>
      <c r="J2134" s="97">
        <f t="normal">IF(AE2134="-","-",(AE2134/AG2132)*$AI$1)</f>
        <v>95.2668</v>
      </c>
      <c r="K2134" s="97"/>
      <c r="L2134" s="71"/>
      <c r="M2134" s="97"/>
      <c r="N2134" s="97">
        <f t="normal">IF(AF2134="-","-",(AF2134/AG2132)*$AI$1)</f>
        <v>53.19</v>
      </c>
      <c r="O2134" s="97"/>
      <c r="P2134" s="71"/>
      <c r="Q2134" s="97"/>
      <c r="R2134" s="71"/>
      <c r="S2134" s="103">
        <v>1.79</v>
      </c>
      <c r="T2134" s="104"/>
      <c r="U2134" s="103"/>
      <c r="V2134" s="103">
        <f t="shared" si="773"/>
        <v>32.76</v>
      </c>
      <c r="W2134" s="104"/>
      <c r="X2134" s="103"/>
      <c r="Y2134" s="103">
        <v>67.24</v>
      </c>
      <c r="Z2134" s="97">
        <v>8754</v>
      </c>
      <c r="AA2134" s="29"/>
      <c r="AB2134" s="104">
        <v>9.6</v>
      </c>
      <c r="AC2134" s="30"/>
      <c r="AE2134" s="114">
        <v>88.21</v>
      </c>
      <c r="AF2134" s="114">
        <v>49.25</v>
      </c>
      <c r="AG2134" s="135"/>
    </row>
    <row r="2135" spans="1:33">
      <c r="A2135" s="70">
        <v>42681</v>
      </c>
      <c r="B2135" s="71">
        <v>669</v>
      </c>
      <c r="C2135" s="80" t="s">
        <v>1015</v>
      </c>
      <c r="D2135" s="12" t="s">
        <v>335</v>
      </c>
      <c r="E2135" s="12" t="s">
        <v>460</v>
      </c>
      <c r="F2135" s="12" t="s">
        <v>356</v>
      </c>
      <c r="G2135" s="12" t="s">
        <v>34</v>
      </c>
      <c r="H2135" s="12" t="s">
        <v>34</v>
      </c>
      <c r="I2135" s="12" t="s">
        <v>34</v>
      </c>
      <c r="J2135" s="97">
        <f t="normal">IF(AE2135="-","-",(AE2135/AG2135)*$AI$1)</f>
        <v>785.3112</v>
      </c>
      <c r="K2135" s="97">
        <f t="normal">MAX(J2135:J2137)</f>
        <v>785.3112</v>
      </c>
      <c r="L2135" s="71">
        <f t="normal">IF(A2135=0,"",(K2135-K2136)/K2136)</f>
        <v>0.0187457969065231</v>
      </c>
      <c r="M2135" s="97">
        <f t="normal">IF(J2135="-","-",AVERAGE(J2135:J2137))</f>
        <v>776.232</v>
      </c>
      <c r="N2135" s="97">
        <f t="normal">IF(AF2135="-","-",(AF2135/AG2135)*$AI$1)</f>
        <v>637.0812</v>
      </c>
      <c r="O2135" s="97">
        <f t="normal">MAX(N2135:N2137)</f>
        <v>637.0812</v>
      </c>
      <c r="P2135" s="71">
        <f t="normal">IF(A2135=0,"",(O2135-O2136)/O2136)</f>
        <v>0.0296561354512133</v>
      </c>
      <c r="Q2135" s="97">
        <f t="normal">IF(N2135="-","-",AVERAGE(N2135:N2137))</f>
        <v>629.1648</v>
      </c>
      <c r="R2135" s="71">
        <f t="normal">IF(Q2135="-","-",Q2135/M2135)</f>
        <v>0.810537055931732</v>
      </c>
      <c r="S2135" s="103">
        <v>11.18</v>
      </c>
      <c r="T2135" s="104">
        <f t="normal">AVERAGE(S2135:S2137)*10</f>
        <v>113.133333333333</v>
      </c>
      <c r="U2135" s="103">
        <f t="normal">((LARGE(S2135:S2137,1))-(SMALL(S2135:S2137,1)))/(((LARGE(S2135:S2137,1))+(SMALL(S2135:S2137,1)))/2)*100</f>
        <v>2.90877038342882</v>
      </c>
      <c r="V2135" s="103">
        <f t="shared" si="773"/>
        <v>82.42</v>
      </c>
      <c r="W2135" s="104">
        <f t="normal">AVERAGE(V2135:V2137)*10</f>
        <v>823.333333333333</v>
      </c>
      <c r="X2135" s="103">
        <f t="normal">((LARGE(V2135:V2137,1))-(SMALL(V2135:V2137,1)))/(((LARGE(V2135:V2137,1))+(SMALL(V2135:V2137,1)))/2)*100</f>
        <v>0.206473553166942</v>
      </c>
      <c r="Y2135" s="103">
        <v>17.58</v>
      </c>
      <c r="Z2135" s="97">
        <v>16197</v>
      </c>
      <c r="AA2135" s="25">
        <f t="normal">IF(Z2135="-","-",AVERAGE(Z2135:Z2137))</f>
        <v>16195.6666666667</v>
      </c>
      <c r="AB2135" s="104">
        <v>5.283</v>
      </c>
      <c r="AC2135" s="26">
        <f t="shared" ref="AC2135" si="776">IF(AB2135="-","-",AVERAGE(AB2135:AB2137))</f>
        <v>5.28633333333333</v>
      </c>
      <c r="AE2135" s="114">
        <v>727.14</v>
      </c>
      <c r="AF2135" s="114">
        <v>589.89</v>
      </c>
      <c r="AG2135" s="135">
        <v>1</v>
      </c>
    </row>
    <row r="2136" spans="1:33">
      <c r="A2136" s="70"/>
      <c r="B2136" s="71">
        <v>669</v>
      </c>
      <c r="C2136" s="82"/>
      <c r="D2136" s="14"/>
      <c r="E2136" s="14"/>
      <c r="F2136" s="14"/>
      <c r="G2136" s="14"/>
      <c r="H2136" s="14"/>
      <c r="I2136" s="14"/>
      <c r="J2136" s="97">
        <f t="normal">IF(AE2136="-","-",(AE2136/AG2135)*$AI$1)</f>
        <v>770.8608</v>
      </c>
      <c r="K2136" s="97">
        <f t="normal">MIN(J2135:J2137)</f>
        <v>770.8608</v>
      </c>
      <c r="L2136" s="71"/>
      <c r="M2136" s="97"/>
      <c r="N2136" s="97">
        <f t="normal">IF(AF2136="-","-",(AF2136/AG2135)*$AI$1)</f>
        <v>618.732</v>
      </c>
      <c r="O2136" s="97">
        <f t="normal">MIN(N2135:N2137)</f>
        <v>618.732</v>
      </c>
      <c r="P2136" s="71"/>
      <c r="Q2136" s="97"/>
      <c r="R2136" s="71"/>
      <c r="S2136" s="103">
        <v>11.25</v>
      </c>
      <c r="T2136" s="104"/>
      <c r="U2136" s="103"/>
      <c r="V2136" s="103">
        <f t="shared" si="773"/>
        <v>82.33</v>
      </c>
      <c r="W2136" s="104"/>
      <c r="X2136" s="103"/>
      <c r="Y2136" s="103">
        <v>17.67</v>
      </c>
      <c r="Z2136" s="97">
        <v>16184</v>
      </c>
      <c r="AA2136" s="27"/>
      <c r="AB2136" s="104">
        <v>5.291</v>
      </c>
      <c r="AC2136" s="28"/>
      <c r="AE2136" s="114">
        <v>713.76</v>
      </c>
      <c r="AF2136" s="114">
        <v>572.9</v>
      </c>
      <c r="AG2136" s="135"/>
    </row>
    <row r="2137" spans="1:33">
      <c r="A2137" s="70"/>
      <c r="B2137" s="71">
        <v>669</v>
      </c>
      <c r="C2137" s="84"/>
      <c r="D2137" s="17"/>
      <c r="E2137" s="17"/>
      <c r="F2137" s="17"/>
      <c r="G2137" s="17"/>
      <c r="H2137" s="17"/>
      <c r="I2137" s="17"/>
      <c r="J2137" s="97">
        <f t="normal">IF(AE2137="-","-",(AE2137/AG2135)*$AI$1)</f>
        <v>772.524</v>
      </c>
      <c r="K2137" s="97"/>
      <c r="L2137" s="71"/>
      <c r="M2137" s="97"/>
      <c r="N2137" s="97">
        <f t="normal">IF(AF2137="-","-",(AF2137/AG2135)*$AI$1)</f>
        <v>631.6812</v>
      </c>
      <c r="O2137" s="97"/>
      <c r="P2137" s="71"/>
      <c r="Q2137" s="97"/>
      <c r="R2137" s="71"/>
      <c r="S2137" s="103">
        <v>11.51</v>
      </c>
      <c r="T2137" s="104"/>
      <c r="U2137" s="103"/>
      <c r="V2137" s="103">
        <f t="shared" si="773"/>
        <v>82.25</v>
      </c>
      <c r="W2137" s="104"/>
      <c r="X2137" s="103"/>
      <c r="Y2137" s="103">
        <v>17.75</v>
      </c>
      <c r="Z2137" s="97">
        <v>16206</v>
      </c>
      <c r="AA2137" s="29"/>
      <c r="AB2137" s="104">
        <v>5.285</v>
      </c>
      <c r="AC2137" s="30"/>
      <c r="AE2137" s="114">
        <v>715.3</v>
      </c>
      <c r="AF2137" s="114">
        <v>584.89</v>
      </c>
      <c r="AG2137" s="135"/>
    </row>
    <row r="2138" spans="1:33" ht="15" customHeight="1">
      <c r="A2138" s="70">
        <v>42681</v>
      </c>
      <c r="B2138" s="71" t="s">
        <v>958</v>
      </c>
      <c r="C2138" s="80" t="s">
        <v>29</v>
      </c>
      <c r="D2138" s="12" t="s">
        <v>473</v>
      </c>
      <c r="E2138" s="12" t="s">
        <v>733</v>
      </c>
      <c r="F2138" s="12" t="s">
        <v>734</v>
      </c>
      <c r="G2138" s="12" t="s">
        <v>735</v>
      </c>
      <c r="H2138" s="12" t="s">
        <v>34</v>
      </c>
      <c r="I2138" s="12" t="s">
        <v>34</v>
      </c>
      <c r="J2138" s="97">
        <f t="normal">IF(AE2138="-","-",(AE2138/AG2138)*$AI$1)</f>
        <v>495.72</v>
      </c>
      <c r="K2138" s="97">
        <f t="normal">MAX(J2138:J2140)</f>
        <v>507.6</v>
      </c>
      <c r="L2138" s="71">
        <f t="normal">IF(A2138=0,"",(K2138-K2139)/K2139)</f>
        <v>0.0239651416122004</v>
      </c>
      <c r="M2138" s="97">
        <f t="normal">IF(J2138="-","-",AVERAGE(J2138:J2140))</f>
        <v>502.92</v>
      </c>
      <c r="N2138" s="97">
        <f t="normal">IF(AF2138="-","-",(AF2138/AG2138)*$AI$1)</f>
        <v>394.2</v>
      </c>
      <c r="O2138" s="97">
        <f t="normal">MAX(N2138:N2140)</f>
        <v>423.36</v>
      </c>
      <c r="P2138" s="71">
        <f t="normal">IF(A2138=0,"",(O2138-O2139)/O2139)</f>
        <v>0.0739726027397259</v>
      </c>
      <c r="Q2138" s="97">
        <f t="normal">IF(N2138="-","-",AVERAGE(N2138:N2140))</f>
        <v>405.72</v>
      </c>
      <c r="R2138" s="71">
        <f t="normal">IF(Q2138="-","-",Q2138/M2138)</f>
        <v>0.8067287043665</v>
      </c>
      <c r="S2138" s="103">
        <v>88.9446481158725</v>
      </c>
      <c r="T2138" s="104">
        <f t="normal">AVERAGE(S2138:S2140)*10</f>
        <v>889.688505682457</v>
      </c>
      <c r="U2138" s="103">
        <f t="normal">((LARGE(S2138:S2140,1))-(SMALL(S2138:S2140,1)))/(((LARGE(S2138:S2140,1))+(SMALL(S2138:S2140,1)))/2)*100</f>
        <v>0.0567151394207835</v>
      </c>
      <c r="V2138" s="103">
        <f t="normal">100-0.95</f>
        <v>99.05</v>
      </c>
      <c r="W2138" s="104">
        <f t="normal">AVERAGE(V2138:V2140)*10</f>
        <v>990.366666666667</v>
      </c>
      <c r="X2138" s="103">
        <f t="normal">((LARGE(V2138:V2140,1))-(SMALL(V2138:V2140,1)))/(((LARGE(V2138:V2140,1))+(SMALL(V2138:V2140,1)))/2)*100</f>
        <v>0.0201938610662318</v>
      </c>
      <c r="Y2138" s="103">
        <v>0.01</v>
      </c>
      <c r="Z2138" s="97" t="s">
        <v>34</v>
      </c>
      <c r="AA2138" s="25" t="str">
        <f t="normal">IF(Z2138="-","-",AVERAGE(Z2138:Z2140))</f>
        <v>-</v>
      </c>
      <c r="AB2138" s="104" t="s">
        <v>34</v>
      </c>
      <c r="AC2138" s="26" t="str">
        <f t="shared" ref="AC2138" si="777">IF(AB2138="-","-",AVERAGE(AB2138:AB2140))</f>
        <v>-</v>
      </c>
      <c r="AE2138" s="114">
        <v>459</v>
      </c>
      <c r="AF2138" s="114">
        <v>365</v>
      </c>
      <c r="AG2138" s="135">
        <v>1</v>
      </c>
    </row>
    <row r="2139" spans="1:33">
      <c r="A2139" s="70"/>
      <c r="B2139" s="71" t="s">
        <v>958</v>
      </c>
      <c r="C2139" s="82"/>
      <c r="D2139" s="14"/>
      <c r="E2139" s="14"/>
      <c r="F2139" s="14"/>
      <c r="G2139" s="14"/>
      <c r="H2139" s="14"/>
      <c r="I2139" s="14"/>
      <c r="J2139" s="97">
        <f t="normal">IF(AE2139="-","-",(AE2139/AG2138)*$AI$1)</f>
        <v>507.6</v>
      </c>
      <c r="K2139" s="97">
        <f t="normal">MIN(J2138:J2140)</f>
        <v>495.72</v>
      </c>
      <c r="L2139" s="71"/>
      <c r="M2139" s="97"/>
      <c r="N2139" s="97">
        <f t="normal">IF(AF2139="-","-",(AF2139/AG2138)*$AI$1)</f>
        <v>423.36</v>
      </c>
      <c r="O2139" s="97">
        <f t="normal">MIN(N2138:N2140)</f>
        <v>394.2</v>
      </c>
      <c r="P2139" s="71"/>
      <c r="Q2139" s="97"/>
      <c r="R2139" s="71"/>
      <c r="S2139" s="103">
        <v>88.966796082749</v>
      </c>
      <c r="T2139" s="104"/>
      <c r="U2139" s="103"/>
      <c r="V2139" s="103">
        <f t="normal">100-0.97</f>
        <v>99.03</v>
      </c>
      <c r="W2139" s="104"/>
      <c r="X2139" s="103"/>
      <c r="Y2139" s="103">
        <v>0.01</v>
      </c>
      <c r="Z2139" s="97" t="s">
        <v>34</v>
      </c>
      <c r="AA2139" s="27"/>
      <c r="AB2139" s="104" t="s">
        <v>34</v>
      </c>
      <c r="AC2139" s="28"/>
      <c r="AE2139" s="114">
        <v>470</v>
      </c>
      <c r="AF2139" s="114">
        <v>392</v>
      </c>
      <c r="AG2139" s="135"/>
    </row>
    <row r="2140" spans="1:33">
      <c r="A2140" s="70"/>
      <c r="B2140" s="71" t="s">
        <v>958</v>
      </c>
      <c r="C2140" s="84"/>
      <c r="D2140" s="17"/>
      <c r="E2140" s="17"/>
      <c r="F2140" s="17"/>
      <c r="G2140" s="17"/>
      <c r="H2140" s="17"/>
      <c r="I2140" s="17"/>
      <c r="J2140" s="97">
        <f t="normal">IF(AE2140="-","-",(AE2140/AG2138)*$AI$1)</f>
        <v>505.44</v>
      </c>
      <c r="K2140" s="97"/>
      <c r="L2140" s="71"/>
      <c r="M2140" s="97"/>
      <c r="N2140" s="97">
        <f t="normal">IF(AF2140="-","-",(AF2140/AG2138)*$AI$1)</f>
        <v>399.6</v>
      </c>
      <c r="O2140" s="97"/>
      <c r="P2140" s="71"/>
      <c r="Q2140" s="97"/>
      <c r="R2140" s="71"/>
      <c r="S2140" s="103">
        <v>88.9951075061155</v>
      </c>
      <c r="T2140" s="104"/>
      <c r="U2140" s="103"/>
      <c r="V2140" s="103">
        <f t="normal">100-0.97</f>
        <v>99.03</v>
      </c>
      <c r="W2140" s="104"/>
      <c r="X2140" s="103"/>
      <c r="Y2140" s="103">
        <v>0.01</v>
      </c>
      <c r="Z2140" s="97" t="s">
        <v>34</v>
      </c>
      <c r="AA2140" s="29"/>
      <c r="AB2140" s="104" t="s">
        <v>34</v>
      </c>
      <c r="AC2140" s="30"/>
      <c r="AE2140" s="114">
        <v>468</v>
      </c>
      <c r="AF2140" s="114">
        <v>370</v>
      </c>
      <c r="AG2140" s="135"/>
    </row>
    <row r="2141" spans="1:33" ht="15" customHeight="1">
      <c r="A2141" s="70">
        <v>42681</v>
      </c>
      <c r="B2141" s="71" t="s">
        <v>960</v>
      </c>
      <c r="C2141" s="80" t="s">
        <v>29</v>
      </c>
      <c r="D2141" s="12" t="s">
        <v>41</v>
      </c>
      <c r="E2141" s="12" t="s">
        <v>74</v>
      </c>
      <c r="F2141" s="12" t="s">
        <v>234</v>
      </c>
      <c r="G2141" s="12" t="s">
        <v>305</v>
      </c>
      <c r="H2141" s="12" t="s">
        <v>34</v>
      </c>
      <c r="I2141" s="12" t="s">
        <v>34</v>
      </c>
      <c r="J2141" s="97">
        <f t="normal">IF(AE2141="-","-",(AE2141/AG2141)*$AI$1)</f>
        <v>180.36</v>
      </c>
      <c r="K2141" s="97">
        <f t="normal">MAX(J2141:J2143)</f>
        <v>187.92</v>
      </c>
      <c r="L2141" s="71">
        <f t="normal">IF(A2141=0,"",(K2141-K2142)/K2142)</f>
        <v>0.0740740740740741</v>
      </c>
      <c r="M2141" s="97">
        <f t="normal">IF(J2141="-","-",AVERAGE(J2141:J2143))</f>
        <v>181.08</v>
      </c>
      <c r="N2141" s="97">
        <f t="normal">IF(AF2141="-","-",(AF2141/AG2141)*$AI$1)</f>
        <v>102.6</v>
      </c>
      <c r="O2141" s="97">
        <f t="normal">MAX(N2141:N2143)</f>
        <v>113.4</v>
      </c>
      <c r="P2141" s="71">
        <f t="normal">IF(A2141=0,"",(O2141-O2142)/O2142)</f>
        <v>0.105263157894737</v>
      </c>
      <c r="Q2141" s="97">
        <f t="normal">IF(N2141="-","-",AVERAGE(N2141:N2143))</f>
        <v>106.2</v>
      </c>
      <c r="R2141" s="71">
        <f t="normal">IF(Q2141="-","-",Q2141/M2141)</f>
        <v>0.586481113320079</v>
      </c>
      <c r="S2141" s="103">
        <v>91.066353638947</v>
      </c>
      <c r="T2141" s="104">
        <f t="normal">AVERAGE(S2141:S2143)*10</f>
        <v>910.606606430432</v>
      </c>
      <c r="U2141" s="103">
        <f t="normal">((LARGE(S2141:S2143,1))-(SMALL(S2141:S2143,1)))/(((LARGE(S2141:S2143,1))+(SMALL(S2141:S2143,1)))/2)*100</f>
        <v>0.0297799860599458</v>
      </c>
      <c r="V2141" s="103">
        <f t="normal">100-20.27</f>
        <v>79.73</v>
      </c>
      <c r="W2141" s="104">
        <f t="normal">AVERAGE(V2141:V2143)*10</f>
        <v>799.3</v>
      </c>
      <c r="X2141" s="103">
        <f t="normal">((LARGE(V2141:V2143,1))-(SMALL(V2141:V2143,1)))/(((LARGE(V2141:V2143,1))+(SMALL(V2141:V2143,1)))/2)*100</f>
        <v>0.450506820172694</v>
      </c>
      <c r="Y2141" s="103">
        <v>0.018</v>
      </c>
      <c r="Z2141" s="97" t="s">
        <v>34</v>
      </c>
      <c r="AA2141" s="25" t="str">
        <f t="normal">IF(Z2141="-","-",AVERAGE(Z2141:Z2143))</f>
        <v>-</v>
      </c>
      <c r="AB2141" s="104" t="s">
        <v>34</v>
      </c>
      <c r="AC2141" s="26" t="str">
        <f t="shared" ref="AC2141" si="778">IF(AB2141="-","-",AVERAGE(AB2141:AB2143))</f>
        <v>-</v>
      </c>
      <c r="AE2141" s="114">
        <v>167</v>
      </c>
      <c r="AF2141" s="114">
        <v>95</v>
      </c>
      <c r="AG2141" s="135">
        <v>1</v>
      </c>
    </row>
    <row r="2142" spans="1:33">
      <c r="A2142" s="70"/>
      <c r="B2142" s="71" t="s">
        <v>960</v>
      </c>
      <c r="C2142" s="82"/>
      <c r="D2142" s="14"/>
      <c r="E2142" s="14"/>
      <c r="F2142" s="15"/>
      <c r="G2142" s="14"/>
      <c r="H2142" s="14"/>
      <c r="I2142" s="14"/>
      <c r="J2142" s="97">
        <f t="normal">IF(AE2142="-","-",(AE2142/AG2141)*$AI$1)</f>
        <v>187.92</v>
      </c>
      <c r="K2142" s="97">
        <f t="normal">MIN(J2141:J2143)</f>
        <v>174.96</v>
      </c>
      <c r="L2142" s="71"/>
      <c r="M2142" s="97"/>
      <c r="N2142" s="97">
        <f t="normal">IF(AF2142="-","-",(AF2142/AG2141)*$AI$1)</f>
        <v>113.4</v>
      </c>
      <c r="O2142" s="97">
        <f t="normal">MIN(N2141:N2143)</f>
        <v>102.6</v>
      </c>
      <c r="P2142" s="71"/>
      <c r="Q2142" s="97"/>
      <c r="R2142" s="71"/>
      <c r="S2142" s="103">
        <v>91.0713726472707</v>
      </c>
      <c r="T2142" s="104"/>
      <c r="U2142" s="103"/>
      <c r="V2142" s="103">
        <f t="normal">100-20.03</f>
        <v>79.97</v>
      </c>
      <c r="W2142" s="104"/>
      <c r="X2142" s="103"/>
      <c r="Y2142" s="103">
        <f t="normal">0.18/10</f>
        <v>0.018</v>
      </c>
      <c r="Z2142" s="97" t="s">
        <v>34</v>
      </c>
      <c r="AA2142" s="27"/>
      <c r="AB2142" s="104" t="s">
        <v>34</v>
      </c>
      <c r="AC2142" s="28"/>
      <c r="AE2142" s="114">
        <v>174</v>
      </c>
      <c r="AF2142" s="114">
        <v>105</v>
      </c>
      <c r="AG2142" s="135"/>
    </row>
    <row r="2143" spans="1:33">
      <c r="A2143" s="70"/>
      <c r="B2143" s="71" t="s">
        <v>960</v>
      </c>
      <c r="C2143" s="84"/>
      <c r="D2143" s="17"/>
      <c r="E2143" s="17"/>
      <c r="F2143" s="18"/>
      <c r="G2143" s="17"/>
      <c r="H2143" s="17"/>
      <c r="I2143" s="17"/>
      <c r="J2143" s="97">
        <f t="normal">IF(AE2143="-","-",(AE2143/AG2141)*$AI$1)</f>
        <v>174.96</v>
      </c>
      <c r="K2143" s="97"/>
      <c r="L2143" s="71"/>
      <c r="M2143" s="97"/>
      <c r="N2143" s="97">
        <f t="normal">IF(AF2143="-","-",(AF2143/AG2141)*$AI$1)</f>
        <v>102.6</v>
      </c>
      <c r="O2143" s="97"/>
      <c r="P2143" s="71"/>
      <c r="Q2143" s="97"/>
      <c r="R2143" s="71"/>
      <c r="S2143" s="103">
        <v>91.0442556429118</v>
      </c>
      <c r="T2143" s="104"/>
      <c r="U2143" s="103"/>
      <c r="V2143" s="103">
        <f t="normal">100-19.91</f>
        <v>80.09</v>
      </c>
      <c r="W2143" s="104"/>
      <c r="X2143" s="103"/>
      <c r="Y2143" s="103">
        <f t="normal">0.18/10</f>
        <v>0.018</v>
      </c>
      <c r="Z2143" s="97" t="s">
        <v>34</v>
      </c>
      <c r="AA2143" s="29"/>
      <c r="AB2143" s="104" t="s">
        <v>34</v>
      </c>
      <c r="AC2143" s="30"/>
      <c r="AE2143" s="114">
        <v>162</v>
      </c>
      <c r="AF2143" s="114">
        <v>95</v>
      </c>
      <c r="AG2143" s="135"/>
    </row>
    <row r="2144" spans="1:33" ht="15" customHeight="1">
      <c r="A2144" s="70">
        <v>42681</v>
      </c>
      <c r="B2144" s="71" t="s">
        <v>961</v>
      </c>
      <c r="C2144" s="72" t="s">
        <v>29</v>
      </c>
      <c r="D2144" s="6" t="s">
        <v>41</v>
      </c>
      <c r="E2144" s="6" t="s">
        <v>42</v>
      </c>
      <c r="F2144" s="6" t="s">
        <v>962</v>
      </c>
      <c r="G2144" s="6" t="s">
        <v>963</v>
      </c>
      <c r="H2144" s="6" t="s">
        <v>34</v>
      </c>
      <c r="I2144" s="6" t="s">
        <v>34</v>
      </c>
      <c r="J2144" s="97">
        <f t="normal">IF(AE2144="-","-",(AE2144/AG2144)*$AI$1)</f>
        <v>610.2</v>
      </c>
      <c r="K2144" s="97">
        <f t="normal">MAX(J2144:J2146)</f>
        <v>624.24</v>
      </c>
      <c r="L2144" s="71">
        <f t="normal">IF(A2144=0,"",(K2144-K2145)/K2145)</f>
        <v>0.032142857142857</v>
      </c>
      <c r="M2144" s="97">
        <f t="normal">IF(J2144="-","-",AVERAGE(J2144:J2146))</f>
        <v>613.08</v>
      </c>
      <c r="N2144" s="97">
        <f t="normal">IF(AF2144="-","-",(AF2144/AG2144)*$AI$1)</f>
        <v>425.52</v>
      </c>
      <c r="O2144" s="97">
        <f t="normal">MAX(N2144:N2146)</f>
        <v>453.6</v>
      </c>
      <c r="P2144" s="71">
        <f t="normal">IF(A2144=0,"",(O2144-O2145)/O2145)</f>
        <v>0.065989847715736</v>
      </c>
      <c r="Q2144" s="97">
        <f t="normal">IF(N2144="-","-",AVERAGE(N2144:N2146))</f>
        <v>439.2</v>
      </c>
      <c r="R2144" s="71">
        <f t="normal">IF(Q2144="-","-",Q2144/M2144)</f>
        <v>0.716382853787434</v>
      </c>
      <c r="S2144" s="103">
        <v>91.4771989086658</v>
      </c>
      <c r="T2144" s="104">
        <f t="normal">AVERAGE(S2144:S2146)*10</f>
        <v>913.722604122839</v>
      </c>
      <c r="U2144" s="103">
        <f t="normal">((LARGE(S2144:S2146,1))-(SMALL(S2144:S2146,1)))/(((LARGE(S2144:S2146,1))+(SMALL(S2144:S2146,1)))/2)*100</f>
        <v>0.197818276504171</v>
      </c>
      <c r="V2144" s="103">
        <f t="normal">100-4.83</f>
        <v>95.17</v>
      </c>
      <c r="W2144" s="104">
        <f t="normal">AVERAGE(V2144:V2146)*10</f>
        <v>952.166666666667</v>
      </c>
      <c r="X2144" s="103">
        <f t="normal">((LARGE(V2144:V2146,1))-(SMALL(V2144:V2146,1)))/(((LARGE(V2144:V2146,1))+(SMALL(V2144:V2146,1)))/2)*100</f>
        <v>0.0840247873122553</v>
      </c>
      <c r="Y2144" s="103">
        <v>0.01</v>
      </c>
      <c r="Z2144" s="97" t="s">
        <v>34</v>
      </c>
      <c r="AA2144" s="23" t="str">
        <f t="normal">IF(Z2144="-","-",AVERAGE(Z2144:Z2146))</f>
        <v>-</v>
      </c>
      <c r="AB2144" s="104" t="s">
        <v>34</v>
      </c>
      <c r="AC2144" s="24" t="str">
        <f t="shared" ref="AC2144" si="779">IF(AB2144="-","-",AVERAGE(AB2144:AB2146))</f>
        <v>-</v>
      </c>
      <c r="AE2144" s="114">
        <v>565</v>
      </c>
      <c r="AF2144" s="114">
        <v>394</v>
      </c>
      <c r="AG2144" s="135">
        <v>1</v>
      </c>
    </row>
    <row r="2145" spans="1:33">
      <c r="A2145" s="70"/>
      <c r="B2145" s="71" t="s">
        <v>961</v>
      </c>
      <c r="C2145" s="72"/>
      <c r="D2145" s="6"/>
      <c r="E2145" s="6"/>
      <c r="F2145" s="6"/>
      <c r="G2145" s="6"/>
      <c r="H2145" s="6"/>
      <c r="I2145" s="6"/>
      <c r="J2145" s="97">
        <f t="normal">IF(AE2145="-","-",(AE2145/AG2144)*$AI$1)</f>
        <v>604.8</v>
      </c>
      <c r="K2145" s="97">
        <f t="normal">MIN(J2144:J2146)</f>
        <v>604.8</v>
      </c>
      <c r="L2145" s="71"/>
      <c r="M2145" s="97"/>
      <c r="N2145" s="97">
        <f t="normal">IF(AF2145="-","-",(AF2145/AG2144)*$AI$1)</f>
        <v>453.6</v>
      </c>
      <c r="O2145" s="97">
        <f t="normal">MIN(N2144:N2146)</f>
        <v>425.52</v>
      </c>
      <c r="P2145" s="71"/>
      <c r="Q2145" s="97"/>
      <c r="R2145" s="71"/>
      <c r="S2145" s="103">
        <v>91.2964190981431</v>
      </c>
      <c r="T2145" s="104"/>
      <c r="U2145" s="103"/>
      <c r="V2145" s="103">
        <f t="normal">100-4.75</f>
        <v>95.25</v>
      </c>
      <c r="W2145" s="104"/>
      <c r="X2145" s="103"/>
      <c r="Y2145" s="103">
        <v>0.01</v>
      </c>
      <c r="Z2145" s="97" t="s">
        <v>34</v>
      </c>
      <c r="AA2145" s="23"/>
      <c r="AB2145" s="104" t="s">
        <v>34</v>
      </c>
      <c r="AC2145" s="24"/>
      <c r="AE2145" s="114">
        <v>560</v>
      </c>
      <c r="AF2145" s="114">
        <v>420</v>
      </c>
      <c r="AG2145" s="135"/>
    </row>
    <row r="2146" spans="1:33">
      <c r="A2146" s="70"/>
      <c r="B2146" s="71" t="s">
        <v>961</v>
      </c>
      <c r="C2146" s="72"/>
      <c r="D2146" s="6"/>
      <c r="E2146" s="6"/>
      <c r="F2146" s="6"/>
      <c r="G2146" s="6"/>
      <c r="H2146" s="6"/>
      <c r="I2146" s="6"/>
      <c r="J2146" s="97">
        <f t="normal">IF(AE2146="-","-",(AE2146/AG2144)*$AI$1)</f>
        <v>624.24</v>
      </c>
      <c r="K2146" s="97"/>
      <c r="L2146" s="71"/>
      <c r="M2146" s="97"/>
      <c r="N2146" s="97">
        <f t="normal">IF(AF2146="-","-",(AF2146/AG2144)*$AI$1)</f>
        <v>438.48</v>
      </c>
      <c r="O2146" s="97"/>
      <c r="P2146" s="71"/>
      <c r="Q2146" s="97"/>
      <c r="R2146" s="71"/>
      <c r="S2146" s="103">
        <v>91.3431632300428</v>
      </c>
      <c r="T2146" s="104"/>
      <c r="U2146" s="103"/>
      <c r="V2146" s="103">
        <f t="normal">100-4.77</f>
        <v>95.23</v>
      </c>
      <c r="W2146" s="104"/>
      <c r="X2146" s="103"/>
      <c r="Y2146" s="103">
        <v>0.01</v>
      </c>
      <c r="Z2146" s="97" t="s">
        <v>34</v>
      </c>
      <c r="AA2146" s="23"/>
      <c r="AB2146" s="104" t="s">
        <v>34</v>
      </c>
      <c r="AC2146" s="24"/>
      <c r="AE2146" s="114">
        <v>578</v>
      </c>
      <c r="AF2146" s="114">
        <v>406</v>
      </c>
      <c r="AG2146" s="135"/>
    </row>
    <row r="2147" spans="1:33">
      <c r="A2147" s="73">
        <v>42681</v>
      </c>
      <c r="B2147" s="74">
        <v>651</v>
      </c>
      <c r="C2147" s="75" t="s">
        <v>991</v>
      </c>
      <c r="D2147" s="9" t="s">
        <v>41</v>
      </c>
      <c r="E2147" s="9" t="s">
        <v>74</v>
      </c>
      <c r="F2147" s="9" t="s">
        <v>85</v>
      </c>
      <c r="G2147" s="9" t="s">
        <v>34</v>
      </c>
      <c r="H2147" s="9" t="s">
        <v>992</v>
      </c>
      <c r="I2147" s="9" t="s">
        <v>1017</v>
      </c>
      <c r="J2147" s="98" t="str">
        <f t="normal">IF(AE2147="-","-",(AE2147/AG2147)*$AI$1)</f>
        <v>-</v>
      </c>
      <c r="K2147" s="98">
        <f t="normal">MAX(J2147:J2149)</f>
        <v>488.7864</v>
      </c>
      <c r="L2147" s="74">
        <f t="normal">IF(A2147=0,"",(K2147-K2148)/K2148)</f>
        <v>0.0436045841307906</v>
      </c>
      <c r="M2147" s="98">
        <f t="normal">IF(J2148="-","-",AVERAGE(J2147:J2149))</f>
        <v>478.575</v>
      </c>
      <c r="N2147" s="98" t="str">
        <f t="normal">IF(AF2147="-","-",(AF2147/AG2147)*$AI$1)</f>
        <v>-</v>
      </c>
      <c r="O2147" s="98">
        <f t="normal">MAX(N2147:N2149)</f>
        <v>475.1352</v>
      </c>
      <c r="P2147" s="74">
        <f t="normal">IF(A2147=0,"",(O2147-O2148)/O2148)</f>
        <v>0.102330243046855</v>
      </c>
      <c r="Q2147" s="98">
        <f t="normal">IF(N2148="-","-",AVERAGE(N2147:N2149))</f>
        <v>453.0816</v>
      </c>
      <c r="R2147" s="74">
        <f t="normal">IF(Q2147="-","-",Q2147/M2147)</f>
        <v>0.946730606488011</v>
      </c>
      <c r="S2147" s="105">
        <v>2.16</v>
      </c>
      <c r="T2147" s="106">
        <f t="normal">AVERAGE(S2147:S2149)*10</f>
        <v>21.4333333333333</v>
      </c>
      <c r="U2147" s="105">
        <f t="normal">((LARGE(S2147:S2149,1))-(SMALL(S2147:S2149,1)))/(((LARGE(S2147:S2149,1))+(SMALL(S2147:S2149,1)))/2)*100</f>
        <v>1.86915887850467</v>
      </c>
      <c r="V2147" s="105">
        <f t="shared" si="773"/>
        <v>63.7</v>
      </c>
      <c r="W2147" s="106">
        <f t="normal">AVERAGE(V2147:V2149)*10</f>
        <v>634.466666666667</v>
      </c>
      <c r="X2147" s="105">
        <v>1.07323232323232</v>
      </c>
      <c r="Y2147" s="105">
        <v>36.3</v>
      </c>
      <c r="Z2147" s="74" t="s">
        <v>34</v>
      </c>
      <c r="AA2147" s="115" t="str">
        <f t="normal">IF(Z2147="-","-",AVERAGE(Z2147:Z2149))</f>
        <v>-</v>
      </c>
      <c r="AB2147" s="106" t="s">
        <v>34</v>
      </c>
      <c r="AC2147" s="116" t="str">
        <f t="shared" ref="AC2147" si="780">IF(AB2147="-","-",AVERAGE(AB2147:AB2149))</f>
        <v>-</v>
      </c>
      <c r="AE2147" s="114" t="s">
        <v>34</v>
      </c>
      <c r="AF2147" s="114" t="s">
        <v>34</v>
      </c>
      <c r="AG2147" s="135">
        <v>1</v>
      </c>
    </row>
    <row r="2148" spans="1:33">
      <c r="A2148" s="73"/>
      <c r="B2148" s="74">
        <v>651</v>
      </c>
      <c r="C2148" s="75"/>
      <c r="D2148" s="9"/>
      <c r="E2148" s="9"/>
      <c r="F2148" s="9"/>
      <c r="G2148" s="9"/>
      <c r="H2148" s="9"/>
      <c r="I2148" s="9"/>
      <c r="J2148" s="98">
        <f t="normal">IF(AE2148="-","-",(AE2148/AG2147)*$AI$1)</f>
        <v>488.7864</v>
      </c>
      <c r="K2148" s="98">
        <f t="normal">MIN(J2147:J2149)</f>
        <v>468.3636</v>
      </c>
      <c r="L2148" s="74"/>
      <c r="M2148" s="98"/>
      <c r="N2148" s="98">
        <v>475.1352</v>
      </c>
      <c r="O2148" s="98">
        <f t="normal">MIN(N2147:N2149)</f>
        <v>431.028</v>
      </c>
      <c r="P2148" s="74"/>
      <c r="Q2148" s="98"/>
      <c r="R2148" s="74"/>
      <c r="S2148" s="105">
        <v>2.12</v>
      </c>
      <c r="T2148" s="106"/>
      <c r="U2148" s="105"/>
      <c r="V2148" s="105">
        <f t="shared" si="773"/>
        <v>63.02</v>
      </c>
      <c r="W2148" s="106"/>
      <c r="X2148" s="105"/>
      <c r="Y2148" s="105">
        <v>36.98</v>
      </c>
      <c r="Z2148" s="74" t="s">
        <v>34</v>
      </c>
      <c r="AA2148" s="115"/>
      <c r="AB2148" s="106" t="s">
        <v>34</v>
      </c>
      <c r="AC2148" s="116"/>
      <c r="AE2148" s="114">
        <v>452.58</v>
      </c>
      <c r="AF2148" s="114">
        <v>439.94</v>
      </c>
      <c r="AG2148" s="135"/>
    </row>
    <row r="2149" spans="1:33">
      <c r="A2149" s="73"/>
      <c r="B2149" s="74">
        <v>651</v>
      </c>
      <c r="C2149" s="75"/>
      <c r="D2149" s="9"/>
      <c r="E2149" s="9"/>
      <c r="F2149" s="9"/>
      <c r="G2149" s="9"/>
      <c r="H2149" s="9"/>
      <c r="I2149" s="9"/>
      <c r="J2149" s="98">
        <f t="normal">IF(AE2149="-","-",(AE2149/AG2147)*$AI$1)</f>
        <v>468.3636</v>
      </c>
      <c r="K2149" s="98"/>
      <c r="L2149" s="74"/>
      <c r="M2149" s="98"/>
      <c r="N2149" s="98">
        <v>431.028</v>
      </c>
      <c r="O2149" s="98"/>
      <c r="P2149" s="74"/>
      <c r="Q2149" s="98"/>
      <c r="R2149" s="74"/>
      <c r="S2149" s="105">
        <v>2.15</v>
      </c>
      <c r="T2149" s="106"/>
      <c r="U2149" s="105"/>
      <c r="V2149" s="105">
        <f t="shared" si="773"/>
        <v>63.62</v>
      </c>
      <c r="W2149" s="106"/>
      <c r="X2149" s="105"/>
      <c r="Y2149" s="105">
        <v>36.38</v>
      </c>
      <c r="Z2149" s="74" t="s">
        <v>34</v>
      </c>
      <c r="AA2149" s="115"/>
      <c r="AB2149" s="106" t="s">
        <v>34</v>
      </c>
      <c r="AC2149" s="116"/>
      <c r="AE2149" s="114">
        <v>433.67</v>
      </c>
      <c r="AF2149" s="114">
        <v>399.1</v>
      </c>
      <c r="AG2149" s="135"/>
    </row>
    <row r="2150" spans="1:33" ht="15" customHeight="1">
      <c r="A2150" s="70">
        <v>42681</v>
      </c>
      <c r="B2150" s="71">
        <v>652</v>
      </c>
      <c r="C2150" s="80" t="s">
        <v>991</v>
      </c>
      <c r="D2150" s="12" t="s">
        <v>41</v>
      </c>
      <c r="E2150" s="12" t="s">
        <v>74</v>
      </c>
      <c r="F2150" s="6" t="s">
        <v>85</v>
      </c>
      <c r="G2150" s="6" t="s">
        <v>34</v>
      </c>
      <c r="H2150" s="6" t="s">
        <v>992</v>
      </c>
      <c r="I2150" s="12" t="s">
        <v>1018</v>
      </c>
      <c r="J2150" s="97">
        <f t="normal">IF(AE2150="-","-",(AE2150/AG2150)*$AI$1)</f>
        <v>591.408</v>
      </c>
      <c r="K2150" s="97">
        <f t="normal">MAX(J2150:J2152)</f>
        <v>591.408</v>
      </c>
      <c r="L2150" s="71">
        <f t="normal">IF(A2150=0,"",(K2150-K2151)/K2151)</f>
        <v>0.0778254536865723</v>
      </c>
      <c r="M2150" s="97">
        <f t="normal">IF(J2150="-","-",AVERAGE(J2150:J2152))</f>
        <v>573.3108</v>
      </c>
      <c r="N2150" s="97">
        <f t="normal">IF(AF2150="-","-",(AF2150/AG2150)*$AI$1)</f>
        <v>350.9568</v>
      </c>
      <c r="O2150" s="97">
        <f t="normal">MAX(N2150:N2152)</f>
        <v>353.6352</v>
      </c>
      <c r="P2150" s="71">
        <f t="normal">IF(A2150=0,"",(O2150-O2151)/O2151)</f>
        <v>0.0485461765082618</v>
      </c>
      <c r="Q2150" s="97">
        <f t="normal">IF(N2150="-","-",AVERAGE(N2150:N2152))</f>
        <v>347.2848</v>
      </c>
      <c r="R2150" s="71">
        <f t="normal">IF(Q2150="-","-",Q2150/M2150)</f>
        <v>0.605753109831526</v>
      </c>
      <c r="S2150" s="103" t="s">
        <v>34</v>
      </c>
      <c r="T2150" s="104">
        <f t="normal">AVERAGE(S2150:S2152)*10</f>
        <v>87.85</v>
      </c>
      <c r="U2150" s="103">
        <f t="normal">((LARGE(S2150:S2152,1))-(SMALL(S2150:S2152,1)))/(((LARGE(S2150:S2152,1))+(SMALL(S2150:S2152,1)))/2)*100</f>
        <v>3.52874217416049</v>
      </c>
      <c r="V2150" s="103" t="s">
        <v>34</v>
      </c>
      <c r="W2150" s="104">
        <f t="normal">AVERAGE(V2150:V2152)*10</f>
        <v>842.1</v>
      </c>
      <c r="X2150" s="103">
        <f t="normal">((LARGE(V2150:V2152,1))-(SMALL(V2150:V2152,1)))/(((LARGE(V2150:V2152,1))+(SMALL(V2150:V2152,1)))/2)*100</f>
        <v>0.688754304714402</v>
      </c>
      <c r="Y2150" s="103" t="s">
        <v>34</v>
      </c>
      <c r="Z2150" s="71" t="s">
        <v>34</v>
      </c>
      <c r="AA2150" s="25" t="str">
        <f t="normal">IF(Z2150="-","-",AVERAGE(Z2150:Z2152))</f>
        <v>-</v>
      </c>
      <c r="AB2150" s="104" t="s">
        <v>34</v>
      </c>
      <c r="AC2150" s="26" t="str">
        <f t="shared" ref="AC2150" si="781">IF(AB2150="-","-",AVERAGE(AB2150:AB2152))</f>
        <v>-</v>
      </c>
      <c r="AE2150" s="114">
        <v>547.6</v>
      </c>
      <c r="AF2150" s="114">
        <v>324.96</v>
      </c>
      <c r="AG2150" s="135">
        <v>1</v>
      </c>
    </row>
    <row r="2151" spans="1:33">
      <c r="A2151" s="70"/>
      <c r="B2151" s="71">
        <v>652</v>
      </c>
      <c r="C2151" s="82"/>
      <c r="D2151" s="14"/>
      <c r="E2151" s="14"/>
      <c r="F2151" s="6"/>
      <c r="G2151" s="6"/>
      <c r="H2151" s="6"/>
      <c r="I2151" s="14"/>
      <c r="J2151" s="97">
        <f t="normal">IF(AE2151="-","-",(AE2151/AG2150)*$AI$1)</f>
        <v>579.8196</v>
      </c>
      <c r="K2151" s="97">
        <f t="normal">MIN(J2150:J2152)</f>
        <v>548.7048</v>
      </c>
      <c r="L2151" s="71"/>
      <c r="M2151" s="97"/>
      <c r="N2151" s="97">
        <f t="normal">IF(AF2151="-","-",(AF2151/AG2150)*$AI$1)</f>
        <v>353.6352</v>
      </c>
      <c r="O2151" s="97">
        <f t="normal">MIN(N2150:N2152)</f>
        <v>337.2624</v>
      </c>
      <c r="P2151" s="71"/>
      <c r="Q2151" s="97"/>
      <c r="R2151" s="71"/>
      <c r="S2151" s="103">
        <v>8.63</v>
      </c>
      <c r="T2151" s="104"/>
      <c r="U2151" s="103"/>
      <c r="V2151" s="103">
        <f t="normal">100-Y2151</f>
        <v>83.92</v>
      </c>
      <c r="W2151" s="104"/>
      <c r="X2151" s="103"/>
      <c r="Y2151" s="103">
        <v>16.08</v>
      </c>
      <c r="Z2151" s="71" t="s">
        <v>34</v>
      </c>
      <c r="AA2151" s="27"/>
      <c r="AB2151" s="104" t="s">
        <v>34</v>
      </c>
      <c r="AC2151" s="28"/>
      <c r="AE2151" s="114">
        <v>536.87</v>
      </c>
      <c r="AF2151" s="114">
        <v>327.44</v>
      </c>
      <c r="AG2151" s="135"/>
    </row>
    <row r="2152" spans="1:33">
      <c r="A2152" s="70"/>
      <c r="B2152" s="71">
        <v>652</v>
      </c>
      <c r="C2152" s="84"/>
      <c r="D2152" s="17"/>
      <c r="E2152" s="17"/>
      <c r="F2152" s="6"/>
      <c r="G2152" s="6"/>
      <c r="H2152" s="6"/>
      <c r="I2152" s="17"/>
      <c r="J2152" s="97">
        <f t="normal">IF(AE2152="-","-",(AE2152/AG2150)*$AI$1)</f>
        <v>548.7048</v>
      </c>
      <c r="K2152" s="97"/>
      <c r="L2152" s="71"/>
      <c r="M2152" s="97"/>
      <c r="N2152" s="97">
        <f t="normal">IF(AF2152="-","-",(AF2152/AG2150)*$AI$1)</f>
        <v>337.2624</v>
      </c>
      <c r="O2152" s="97"/>
      <c r="P2152" s="71"/>
      <c r="Q2152" s="97"/>
      <c r="R2152" s="71"/>
      <c r="S2152" s="103">
        <v>8.94</v>
      </c>
      <c r="T2152" s="104"/>
      <c r="U2152" s="103"/>
      <c r="V2152" s="103">
        <f t="normal">100-Y2152</f>
        <v>84.5</v>
      </c>
      <c r="W2152" s="104"/>
      <c r="X2152" s="103"/>
      <c r="Y2152" s="103">
        <v>15.5</v>
      </c>
      <c r="Z2152" s="71" t="s">
        <v>34</v>
      </c>
      <c r="AA2152" s="29"/>
      <c r="AB2152" s="104" t="s">
        <v>34</v>
      </c>
      <c r="AC2152" s="30"/>
      <c r="AE2152" s="114">
        <v>508.06</v>
      </c>
      <c r="AF2152" s="114">
        <v>312.28</v>
      </c>
      <c r="AG2152" s="135"/>
    </row>
    <row r="2153" spans="1:33" ht="15" customHeight="1">
      <c r="A2153" s="70">
        <v>42681</v>
      </c>
      <c r="B2153" s="71">
        <v>653</v>
      </c>
      <c r="C2153" s="80" t="s">
        <v>991</v>
      </c>
      <c r="D2153" s="12" t="s">
        <v>41</v>
      </c>
      <c r="E2153" s="12" t="s">
        <v>74</v>
      </c>
      <c r="F2153" s="6" t="s">
        <v>85</v>
      </c>
      <c r="G2153" s="6" t="s">
        <v>34</v>
      </c>
      <c r="H2153" s="6" t="s">
        <v>992</v>
      </c>
      <c r="I2153" s="12" t="s">
        <v>1019</v>
      </c>
      <c r="J2153" s="97">
        <f t="normal">IF(AE2153="-","-",(AE2153/AG2153)*$AI$1)</f>
        <v>685.1088</v>
      </c>
      <c r="K2153" s="97">
        <f t="normal">MAX(J2153:J2155)</f>
        <v>693.7704</v>
      </c>
      <c r="L2153" s="71">
        <f t="normal">IF(A2153=0,"",(K2153-K2154)/K2154)</f>
        <v>0.0126426634718455</v>
      </c>
      <c r="M2153" s="97">
        <f t="normal">IF(J2153="-","-",AVERAGE(J2153:J2155))</f>
        <v>688.5108</v>
      </c>
      <c r="N2153" s="97">
        <f t="normal">IF(AF2153="-","-",(AF2153/AG2153)*$AI$1)</f>
        <v>550.7136</v>
      </c>
      <c r="O2153" s="97">
        <f t="normal">MAX(N2153:N2155)</f>
        <v>567.864</v>
      </c>
      <c r="P2153" s="71">
        <f t="normal">IF(A2153=0,"",(O2153-O2154)/O2154)</f>
        <v>0.0311421399435205</v>
      </c>
      <c r="Q2153" s="97">
        <f t="normal">IF(N2153="-","-",AVERAGE(N2153:N2155))</f>
        <v>560.304</v>
      </c>
      <c r="R2153" s="71">
        <f t="normal">IF(Q2153="-","-",Q2153/M2153)</f>
        <v>0.813791156217157</v>
      </c>
      <c r="S2153" s="103">
        <v>1.71</v>
      </c>
      <c r="T2153" s="104">
        <f t="normal">AVERAGE(S2153:S2155)*10</f>
        <v>17.75</v>
      </c>
      <c r="U2153" s="103">
        <f t="normal">((LARGE(S2153:S2155,1))-(SMALL(S2153:S2155,1)))/(((LARGE(S2153:S2155,1))+(SMALL(S2153:S2155,1)))/2)*100</f>
        <v>7.32394366197184</v>
      </c>
      <c r="V2153" s="103">
        <f t="normal">100-Y2153</f>
        <v>58.88</v>
      </c>
      <c r="W2153" s="104">
        <f t="normal">AVERAGE(V2153:V2155)*10</f>
        <v>594.1</v>
      </c>
      <c r="X2153" s="103">
        <f t="normal">((LARGE(V2153:V2155,1))-(SMALL(V2153:V2155,1)))/(((LARGE(V2153:V2155,1))+(SMALL(V2153:V2155,1)))/2)*100</f>
        <v>1.78421141222016</v>
      </c>
      <c r="Y2153" s="103">
        <v>41.12</v>
      </c>
      <c r="Z2153" s="71" t="s">
        <v>34</v>
      </c>
      <c r="AA2153" s="25" t="s">
        <v>34</v>
      </c>
      <c r="AB2153" s="104" t="s">
        <v>34</v>
      </c>
      <c r="AC2153" s="26" t="str">
        <f t="shared" ref="AC2153" si="782">IF(AB2153="-","-",AVERAGE(AB2153:AB2155))</f>
        <v>-</v>
      </c>
      <c r="AE2153" s="114">
        <v>634.36</v>
      </c>
      <c r="AF2153" s="114">
        <v>509.92</v>
      </c>
      <c r="AG2153" s="135">
        <v>1</v>
      </c>
    </row>
    <row r="2154" spans="1:33">
      <c r="A2154" s="70"/>
      <c r="B2154" s="71">
        <v>653</v>
      </c>
      <c r="C2154" s="82"/>
      <c r="D2154" s="14"/>
      <c r="E2154" s="14"/>
      <c r="F2154" s="6"/>
      <c r="G2154" s="6"/>
      <c r="H2154" s="6"/>
      <c r="I2154" s="14"/>
      <c r="J2154" s="97">
        <f t="normal">IF(AE2154="-","-",(AE2154/AG2153)*$AI$1)</f>
        <v>693.7704</v>
      </c>
      <c r="K2154" s="97">
        <f t="normal">MIN(J2153:J2155)</f>
        <v>685.1088</v>
      </c>
      <c r="L2154" s="71"/>
      <c r="M2154" s="97"/>
      <c r="N2154" s="97">
        <v>567.864</v>
      </c>
      <c r="O2154" s="97">
        <f t="normal">MIN(N2153:N2155)</f>
        <v>550.7136</v>
      </c>
      <c r="P2154" s="71"/>
      <c r="Q2154" s="97"/>
      <c r="R2154" s="71"/>
      <c r="S2154" s="103">
        <v>1.84</v>
      </c>
      <c r="T2154" s="104"/>
      <c r="U2154" s="103"/>
      <c r="V2154" s="103">
        <f t="normal">100-Y2154</f>
        <v>59.94</v>
      </c>
      <c r="W2154" s="104"/>
      <c r="X2154" s="103"/>
      <c r="Y2154" s="103">
        <v>40.06</v>
      </c>
      <c r="Z2154" s="71" t="s">
        <v>34</v>
      </c>
      <c r="AA2154" s="27"/>
      <c r="AB2154" s="104" t="s">
        <v>34</v>
      </c>
      <c r="AC2154" s="28"/>
      <c r="AE2154" s="114">
        <v>642.38</v>
      </c>
      <c r="AF2154" s="114">
        <v>525.8</v>
      </c>
      <c r="AG2154" s="135"/>
    </row>
    <row r="2155" spans="1:33">
      <c r="A2155" s="70"/>
      <c r="B2155" s="71">
        <v>653</v>
      </c>
      <c r="C2155" s="84"/>
      <c r="D2155" s="17"/>
      <c r="E2155" s="17"/>
      <c r="F2155" s="6"/>
      <c r="G2155" s="6"/>
      <c r="H2155" s="6"/>
      <c r="I2155" s="17"/>
      <c r="J2155" s="97">
        <f t="normal">IF(AE2155="-","-",(AE2155/AG2153)*$AI$1)</f>
        <v>686.6532</v>
      </c>
      <c r="K2155" s="97"/>
      <c r="L2155" s="71"/>
      <c r="M2155" s="97"/>
      <c r="N2155" s="97">
        <f t="normal">IF(AF2155="-","-",(AF2155/AG2153)*$AI$1)</f>
        <v>562.3344</v>
      </c>
      <c r="O2155" s="97"/>
      <c r="P2155" s="71"/>
      <c r="Q2155" s="97"/>
      <c r="R2155" s="71"/>
      <c r="S2155" s="103" t="s">
        <v>34</v>
      </c>
      <c r="T2155" s="104"/>
      <c r="U2155" s="103"/>
      <c r="V2155" s="103" t="s">
        <v>34</v>
      </c>
      <c r="W2155" s="104"/>
      <c r="X2155" s="103"/>
      <c r="Y2155" s="103" t="s">
        <v>34</v>
      </c>
      <c r="Z2155" s="71" t="s">
        <v>34</v>
      </c>
      <c r="AA2155" s="29"/>
      <c r="AB2155" s="104" t="s">
        <v>34</v>
      </c>
      <c r="AC2155" s="30"/>
      <c r="AE2155" s="114">
        <v>635.79</v>
      </c>
      <c r="AF2155" s="114">
        <v>520.68</v>
      </c>
      <c r="AG2155" s="135"/>
    </row>
    <row r="2156" spans="1:33" ht="15" customHeight="1">
      <c r="A2156" s="70">
        <v>42681</v>
      </c>
      <c r="B2156" s="71">
        <v>654</v>
      </c>
      <c r="C2156" s="72" t="s">
        <v>991</v>
      </c>
      <c r="D2156" s="6" t="s">
        <v>41</v>
      </c>
      <c r="E2156" s="6" t="s">
        <v>74</v>
      </c>
      <c r="F2156" s="6" t="s">
        <v>85</v>
      </c>
      <c r="G2156" s="6" t="s">
        <v>34</v>
      </c>
      <c r="H2156" s="6" t="s">
        <v>992</v>
      </c>
      <c r="I2156" s="6" t="s">
        <v>1020</v>
      </c>
      <c r="J2156" s="97">
        <f t="normal">IF(AE2156="-","-",(AE2156/AG2156)*$AI$1)</f>
        <v>409.3632</v>
      </c>
      <c r="K2156" s="97">
        <f t="normal">MAX(J2156:J2158)</f>
        <v>409.3632</v>
      </c>
      <c r="L2156" s="71">
        <f t="normal">IF(A2156=0,"",(K2156-K2157)/K2157)</f>
        <v>0.0587709497206704</v>
      </c>
      <c r="M2156" s="97">
        <f t="normal">IF(J2156="-","-",AVERAGE(J2156:J2158))</f>
        <v>394.416</v>
      </c>
      <c r="N2156" s="97">
        <f t="normal">IF(AF2156="-","-",(AF2156/AG2156)*$AI$1)</f>
        <v>320.2848</v>
      </c>
      <c r="O2156" s="97">
        <f t="normal">MAX(N2156:N2158)</f>
        <v>320.2848</v>
      </c>
      <c r="P2156" s="71">
        <f t="normal">IF(A2156=0,"",(O2156-O2157)/O2157)</f>
        <v>0.0351134380453752</v>
      </c>
      <c r="Q2156" s="97">
        <f t="normal">IF(N2156="-","-",AVERAGE(N2156:N2158))</f>
        <v>313.6248</v>
      </c>
      <c r="R2156" s="71">
        <v>0.795162468054034</v>
      </c>
      <c r="S2156" s="103">
        <v>2.06</v>
      </c>
      <c r="T2156" s="104">
        <f t="normal">AVERAGE(S2156:S2158)*10</f>
        <v>20.6333333333333</v>
      </c>
      <c r="U2156" s="103">
        <f t="normal">((LARGE(S2156:S2158,1))-(SMALL(S2156:S2158,1)))/(((LARGE(S2156:S2158,1))+(SMALL(S2156:S2158,1)))/2)*100</f>
        <v>0.484261501210643</v>
      </c>
      <c r="V2156" s="103">
        <f t="normal">100-Y2156</f>
        <v>66.8</v>
      </c>
      <c r="W2156" s="104">
        <f t="normal">AVERAGE(V2156:V2158)*10</f>
        <v>668.633333333333</v>
      </c>
      <c r="X2156" s="103">
        <f t="normal">((LARGE(V2156:V2158,1))-(SMALL(V2156:V2158,1)))/(((LARGE(V2156:V2158,1))+(SMALL(V2156:V2158,1)))/2)*100</f>
        <v>0.239234449760782</v>
      </c>
      <c r="Y2156" s="103">
        <v>33.2</v>
      </c>
      <c r="Z2156" s="71" t="s">
        <v>34</v>
      </c>
      <c r="AA2156" s="23" t="str">
        <f t="normal">IF(Z2156="-","-",AVERAGE(Z2156:Z2158))</f>
        <v>-</v>
      </c>
      <c r="AB2156" s="104" t="s">
        <v>34</v>
      </c>
      <c r="AC2156" s="24" t="str">
        <f t="shared" ref="AC2156" si="783">IF(AB2156="-","-",AVERAGE(AB2156:AB2158))</f>
        <v>-</v>
      </c>
      <c r="AE2156" s="114">
        <v>379.04</v>
      </c>
      <c r="AF2156" s="114">
        <v>296.56</v>
      </c>
      <c r="AG2156" s="135">
        <v>1</v>
      </c>
    </row>
    <row r="2157" spans="1:33">
      <c r="A2157" s="70"/>
      <c r="B2157" s="71">
        <v>654</v>
      </c>
      <c r="C2157" s="72"/>
      <c r="D2157" s="6"/>
      <c r="E2157" s="6"/>
      <c r="F2157" s="6"/>
      <c r="G2157" s="6"/>
      <c r="H2157" s="6"/>
      <c r="I2157" s="6"/>
      <c r="J2157" s="97">
        <f t="normal">IF(AE2157="-","-",(AE2157/AG2156)*$AI$1)</f>
        <v>387.2448</v>
      </c>
      <c r="K2157" s="97">
        <f t="normal">MIN(J2156:J2158)</f>
        <v>386.64</v>
      </c>
      <c r="L2157" s="71"/>
      <c r="M2157" s="97"/>
      <c r="N2157" s="97">
        <f t="normal">IF(AF2157="-","-",(AF2157/AG2156)*$AI$1)</f>
        <v>311.1696</v>
      </c>
      <c r="O2157" s="97">
        <f t="normal">MIN(N2156:N2158)</f>
        <v>309.42</v>
      </c>
      <c r="P2157" s="71"/>
      <c r="Q2157" s="97"/>
      <c r="R2157" s="71"/>
      <c r="S2157" s="103">
        <v>2.06</v>
      </c>
      <c r="T2157" s="104"/>
      <c r="U2157" s="103"/>
      <c r="V2157" s="103">
        <f t="normal">100-Y2157</f>
        <v>66.83</v>
      </c>
      <c r="W2157" s="104"/>
      <c r="X2157" s="103"/>
      <c r="Y2157" s="103">
        <v>33.17</v>
      </c>
      <c r="Z2157" s="71" t="s">
        <v>34</v>
      </c>
      <c r="AA2157" s="23"/>
      <c r="AB2157" s="104" t="s">
        <v>34</v>
      </c>
      <c r="AC2157" s="24"/>
      <c r="AE2157" s="114">
        <v>358.56</v>
      </c>
      <c r="AF2157" s="114">
        <v>288.12</v>
      </c>
      <c r="AG2157" s="135"/>
    </row>
    <row r="2158" spans="1:33">
      <c r="A2158" s="70"/>
      <c r="B2158" s="71">
        <v>654</v>
      </c>
      <c r="C2158" s="72"/>
      <c r="D2158" s="6"/>
      <c r="E2158" s="6"/>
      <c r="F2158" s="6"/>
      <c r="G2158" s="6"/>
      <c r="H2158" s="6"/>
      <c r="I2158" s="6"/>
      <c r="J2158" s="97">
        <f t="normal">IF(AE2158="-","-",(AE2158/AG2156)*$AI$1)</f>
        <v>386.64</v>
      </c>
      <c r="K2158" s="97"/>
      <c r="L2158" s="71"/>
      <c r="M2158" s="97"/>
      <c r="N2158" s="97">
        <f t="normal">IF(AF2158="-","-",(AF2158/AG2156)*$AI$1)</f>
        <v>309.42</v>
      </c>
      <c r="O2158" s="97"/>
      <c r="P2158" s="71"/>
      <c r="Q2158" s="97"/>
      <c r="R2158" s="71"/>
      <c r="S2158" s="103">
        <v>2.07</v>
      </c>
      <c r="T2158" s="104"/>
      <c r="U2158" s="103"/>
      <c r="V2158" s="103">
        <f t="normal">100-Y2158</f>
        <v>66.96</v>
      </c>
      <c r="W2158" s="104"/>
      <c r="X2158" s="103"/>
      <c r="Y2158" s="103">
        <v>33.04</v>
      </c>
      <c r="Z2158" s="71" t="s">
        <v>34</v>
      </c>
      <c r="AA2158" s="23"/>
      <c r="AB2158" s="104" t="s">
        <v>34</v>
      </c>
      <c r="AC2158" s="24"/>
      <c r="AE2158" s="114">
        <v>358</v>
      </c>
      <c r="AF2158" s="114">
        <v>286.5</v>
      </c>
      <c r="AG2158" s="135"/>
    </row>
    <row r="2159" spans="1:33">
      <c r="A2159" s="70">
        <v>42681</v>
      </c>
      <c r="B2159" s="71">
        <v>655</v>
      </c>
      <c r="C2159" s="72" t="s">
        <v>991</v>
      </c>
      <c r="D2159" s="6" t="s">
        <v>41</v>
      </c>
      <c r="E2159" s="6" t="s">
        <v>733</v>
      </c>
      <c r="F2159" s="6" t="s">
        <v>1021</v>
      </c>
      <c r="G2159" s="6" t="s">
        <v>1022</v>
      </c>
      <c r="H2159" s="6" t="s">
        <v>34</v>
      </c>
      <c r="I2159" s="12" t="s">
        <v>34</v>
      </c>
      <c r="J2159" s="97">
        <f t="normal">IF(AE2159="-","-",(AE2159/AG2159)*$AI$1)</f>
        <v>1147.3272</v>
      </c>
      <c r="K2159" s="97">
        <f t="normal">MAX(J2159:J2161)</f>
        <v>1180.2456</v>
      </c>
      <c r="L2159" s="71">
        <f t="normal">IF(A2159=0,"",(K2159-K2160)/K2160)</f>
        <v>0.0286913794077226</v>
      </c>
      <c r="M2159" s="97">
        <f t="normal">IF(J2159="-","-",AVERAGE(J2159:J2161))</f>
        <v>1166.0472</v>
      </c>
      <c r="N2159" s="97">
        <f t="normal">IF(AF2159="-","-",(AF2159/AG2159)*$AI$1)</f>
        <v>951.0912</v>
      </c>
      <c r="O2159" s="97">
        <f t="normal">MAX(N2159:N2161)</f>
        <v>997.542</v>
      </c>
      <c r="P2159" s="71">
        <f t="normal">IF(A2159=0,"",(O2159-O2160)/O2160)</f>
        <v>0.0488394803779069</v>
      </c>
      <c r="Q2159" s="97">
        <f t="normal">IF(N2159="-","-",AVERAGE(N2159:N2161))</f>
        <v>975.6792</v>
      </c>
      <c r="R2159" s="71">
        <f t="normal">IF(Q2159="-","-",Q2159/M2159)</f>
        <v>0.836740742570284</v>
      </c>
      <c r="S2159" s="103">
        <v>4.19</v>
      </c>
      <c r="T2159" s="104">
        <f t="normal">AVERAGE(S2159:S2161)*10</f>
        <v>42.05</v>
      </c>
      <c r="U2159" s="103">
        <f t="normal">((LARGE(S2159:S2161,1))-(SMALL(S2159:S2161,1)))/(((LARGE(S2159:S2161,1))+(SMALL(S2159:S2161,1)))/2)*100</f>
        <v>0.713436385255633</v>
      </c>
      <c r="V2159" s="103">
        <f t="normal">100-Y2159</f>
        <v>81.08</v>
      </c>
      <c r="W2159" s="104">
        <f t="normal">AVERAGE(V2159:V2161)*10</f>
        <v>812.2</v>
      </c>
      <c r="X2159" s="103">
        <f t="normal">((LARGE(V2159:V2161,1))-(SMALL(V2159:V2161,1)))/(((LARGE(V2159:V2161,1))+(SMALL(V2159:V2161,1)))/2)*100</f>
        <v>0.344742674218174</v>
      </c>
      <c r="Y2159" s="103">
        <v>18.92</v>
      </c>
      <c r="Z2159" s="71" t="s">
        <v>34</v>
      </c>
      <c r="AA2159" s="25" t="str">
        <f t="normal">IF(Z2159="-","-",AVERAGE(Z2159:Z2161))</f>
        <v>-</v>
      </c>
      <c r="AB2159" s="104" t="s">
        <v>34</v>
      </c>
      <c r="AC2159" s="26" t="str">
        <f t="shared" ref="AC2159" si="784">IF(AB2159="-","-",AVERAGE(AB2159:AB2161))</f>
        <v>-</v>
      </c>
      <c r="AE2159" s="114">
        <v>1062.34</v>
      </c>
      <c r="AF2159" s="114">
        <v>880.64</v>
      </c>
      <c r="AG2159" s="135">
        <v>1</v>
      </c>
    </row>
    <row r="2160" spans="1:33">
      <c r="A2160" s="70"/>
      <c r="B2160" s="71">
        <v>655</v>
      </c>
      <c r="C2160" s="72"/>
      <c r="D2160" s="6"/>
      <c r="E2160" s="6"/>
      <c r="F2160" s="6"/>
      <c r="G2160" s="6"/>
      <c r="H2160" s="6"/>
      <c r="I2160" s="14"/>
      <c r="J2160" s="97">
        <f t="normal">IF(AE2160="-","-",(AE2160/AG2159)*$AI$1)</f>
        <v>1180.2456</v>
      </c>
      <c r="K2160" s="97">
        <f t="normal">MIN(J2159:J2161)</f>
        <v>1147.3272</v>
      </c>
      <c r="L2160" s="71"/>
      <c r="M2160" s="97"/>
      <c r="N2160" s="97">
        <f t="normal">IF(AF2160="-","-",(AF2160/AG2159)*$AI$1)</f>
        <v>997.542</v>
      </c>
      <c r="O2160" s="97">
        <f t="normal">MIN(N2159:N2161)</f>
        <v>951.0912</v>
      </c>
      <c r="P2160" s="71"/>
      <c r="Q2160" s="97"/>
      <c r="R2160" s="71"/>
      <c r="S2160" s="103">
        <v>4.22</v>
      </c>
      <c r="T2160" s="104"/>
      <c r="U2160" s="103"/>
      <c r="V2160" s="103">
        <f t="normal">100-Y2160</f>
        <v>81.36</v>
      </c>
      <c r="W2160" s="104"/>
      <c r="X2160" s="103"/>
      <c r="Y2160" s="103">
        <v>18.64</v>
      </c>
      <c r="Z2160" s="71" t="s">
        <v>34</v>
      </c>
      <c r="AA2160" s="27"/>
      <c r="AB2160" s="104" t="s">
        <v>34</v>
      </c>
      <c r="AC2160" s="28"/>
      <c r="AE2160" s="114">
        <v>1092.82</v>
      </c>
      <c r="AF2160" s="114">
        <v>923.65</v>
      </c>
      <c r="AG2160" s="135"/>
    </row>
    <row r="2161" spans="1:33">
      <c r="A2161" s="70"/>
      <c r="B2161" s="71">
        <v>655</v>
      </c>
      <c r="C2161" s="72"/>
      <c r="D2161" s="6"/>
      <c r="E2161" s="6"/>
      <c r="F2161" s="6"/>
      <c r="G2161" s="6"/>
      <c r="H2161" s="6"/>
      <c r="I2161" s="17"/>
      <c r="J2161" s="97">
        <f t="normal">IF(AE2161="-","-",(AE2161/AG2159)*$AI$1)</f>
        <v>1170.5688</v>
      </c>
      <c r="K2161" s="97"/>
      <c r="L2161" s="71"/>
      <c r="M2161" s="97"/>
      <c r="N2161" s="97">
        <f t="normal">IF(AF2161="-","-",(AF2161/AG2159)*$AI$1)</f>
        <v>978.4044</v>
      </c>
      <c r="O2161" s="97"/>
      <c r="P2161" s="71"/>
      <c r="Q2161" s="97"/>
      <c r="R2161" s="71"/>
      <c r="S2161" s="103" t="s">
        <v>34</v>
      </c>
      <c r="T2161" s="104"/>
      <c r="U2161" s="103"/>
      <c r="V2161" s="103" t="s">
        <v>34</v>
      </c>
      <c r="W2161" s="104"/>
      <c r="X2161" s="103"/>
      <c r="Y2161" s="103">
        <v>1.897</v>
      </c>
      <c r="Z2161" s="71" t="s">
        <v>34</v>
      </c>
      <c r="AA2161" s="29"/>
      <c r="AB2161" s="104" t="s">
        <v>34</v>
      </c>
      <c r="AC2161" s="30"/>
      <c r="AE2161" s="114">
        <v>1083.86</v>
      </c>
      <c r="AF2161" s="114">
        <v>905.93</v>
      </c>
      <c r="AG2161" s="135"/>
    </row>
    <row r="2162" spans="1:33">
      <c r="A2162" s="73">
        <v>42681</v>
      </c>
      <c r="B2162" s="74">
        <v>656</v>
      </c>
      <c r="C2162" s="75" t="s">
        <v>991</v>
      </c>
      <c r="D2162" s="9" t="s">
        <v>41</v>
      </c>
      <c r="E2162" s="9" t="s">
        <v>80</v>
      </c>
      <c r="F2162" s="9" t="s">
        <v>80</v>
      </c>
      <c r="G2162" s="9" t="s">
        <v>1023</v>
      </c>
      <c r="H2162" s="9" t="s">
        <v>34</v>
      </c>
      <c r="I2162" s="9" t="s">
        <v>1024</v>
      </c>
      <c r="J2162" s="98">
        <f t="normal">IF(AE2162="-","-",(AE2162/AG2162)*$AI$1)</f>
        <v>500.58</v>
      </c>
      <c r="K2162" s="98">
        <f t="normal">MAX(J2162:J2164)</f>
        <v>500.58</v>
      </c>
      <c r="L2162" s="74">
        <f t="normal">IF(A2162=0,"",(K2162-K2163)/K2163)</f>
        <v>0.0912815200244861</v>
      </c>
      <c r="M2162" s="98">
        <f t="normal">IF(J2162="-","-",AVERAGE(J2162:J2164))</f>
        <v>483.03</v>
      </c>
      <c r="N2162" s="98">
        <f t="normal">IF(AF2162="-","-",(AF2162/AG2162)*$AI$1)</f>
        <v>423.252</v>
      </c>
      <c r="O2162" s="98">
        <f t="normal">MAX(N2162:N2164)</f>
        <v>423.252</v>
      </c>
      <c r="P2162" s="74">
        <f t="normal">IF(A2162=0,"",(O2162-O2163)/O2163)</f>
        <v>0.0940815187046343</v>
      </c>
      <c r="Q2162" s="98">
        <f t="normal">IF(N2162="-","-",AVERAGE(N2162:N2164))</f>
        <v>410.2056</v>
      </c>
      <c r="R2162" s="74">
        <f t="normal">IF(Q2162="-","-",Q2162/M2162)</f>
        <v>0.849234209055338</v>
      </c>
      <c r="S2162" s="105" t="s">
        <v>34</v>
      </c>
      <c r="T2162" s="106">
        <f t="normal">AVERAGE(S2162:S2164)*10</f>
        <v>20.65</v>
      </c>
      <c r="U2162" s="105">
        <f t="normal">((LARGE(S2162:S2164,1))-(SMALL(S2162:S2164,1)))/(((LARGE(S2162:S2164,1))+(SMALL(S2162:S2164,1)))/2)*100</f>
        <v>16.9491525423729</v>
      </c>
      <c r="V2162" s="105" t="s">
        <v>34</v>
      </c>
      <c r="W2162" s="106">
        <f t="normal">AVERAGE(V2162:V2164)*10</f>
        <v>800.7</v>
      </c>
      <c r="X2162" s="105">
        <f t="normal">((LARGE(V2162:V2164,1))-(SMALL(V2162:V2164,1)))/(((LARGE(V2162:V2164,1))+(SMALL(V2162:V2164,1)))/2)*100</f>
        <v>3.74672161858374</v>
      </c>
      <c r="Y2162" s="105" t="s">
        <v>34</v>
      </c>
      <c r="Z2162" s="74" t="s">
        <v>34</v>
      </c>
      <c r="AA2162" s="115" t="str">
        <f t="normal">IF(Z2162="-","-",AVERAGE(Z2162:Z2164))</f>
        <v>-</v>
      </c>
      <c r="AB2162" s="106" t="s">
        <v>34</v>
      </c>
      <c r="AC2162" s="116" t="str">
        <f t="shared" ref="AC2162" si="785">IF(AB2162="-","-",AVERAGE(AB2162:AB2164))</f>
        <v>-</v>
      </c>
      <c r="AE2162" s="114">
        <v>463.5</v>
      </c>
      <c r="AF2162" s="114">
        <v>391.9</v>
      </c>
      <c r="AG2162" s="135">
        <v>1</v>
      </c>
    </row>
    <row r="2163" spans="1:33">
      <c r="A2163" s="73"/>
      <c r="B2163" s="74">
        <v>656</v>
      </c>
      <c r="C2163" s="75"/>
      <c r="D2163" s="9"/>
      <c r="E2163" s="9"/>
      <c r="F2163" s="9"/>
      <c r="G2163" s="9"/>
      <c r="H2163" s="9"/>
      <c r="I2163" s="9"/>
      <c r="J2163" s="98">
        <f t="normal">IF(AE2163="-","-",(AE2163/AG2162)*$AI$1)</f>
        <v>489.8016</v>
      </c>
      <c r="K2163" s="98">
        <f t="normal">MIN(J2162:J2164)</f>
        <v>458.7084</v>
      </c>
      <c r="L2163" s="74"/>
      <c r="M2163" s="98"/>
      <c r="N2163" s="98">
        <f t="normal">IF(AF2163="-","-",(AF2163/AG2162)*$AI$1)</f>
        <v>420.5088</v>
      </c>
      <c r="O2163" s="98">
        <f t="normal">MIN(N2162:N2164)</f>
        <v>386.856</v>
      </c>
      <c r="P2163" s="74"/>
      <c r="Q2163" s="98"/>
      <c r="R2163" s="74"/>
      <c r="S2163" s="105">
        <v>2.24</v>
      </c>
      <c r="T2163" s="106"/>
      <c r="U2163" s="105"/>
      <c r="V2163" s="105">
        <f t="shared" ref="V2163:V2172" si="786">100-Y2163</f>
        <v>81.57</v>
      </c>
      <c r="W2163" s="106"/>
      <c r="X2163" s="105"/>
      <c r="Y2163" s="105">
        <v>18.43</v>
      </c>
      <c r="Z2163" s="74" t="s">
        <v>34</v>
      </c>
      <c r="AA2163" s="115"/>
      <c r="AB2163" s="106" t="s">
        <v>34</v>
      </c>
      <c r="AC2163" s="116"/>
      <c r="AE2163" s="114">
        <v>453.52</v>
      </c>
      <c r="AF2163" s="114">
        <v>389.36</v>
      </c>
      <c r="AG2163" s="135"/>
    </row>
    <row r="2164" spans="1:33">
      <c r="A2164" s="73"/>
      <c r="B2164" s="74">
        <v>656</v>
      </c>
      <c r="C2164" s="75"/>
      <c r="D2164" s="9"/>
      <c r="E2164" s="9"/>
      <c r="F2164" s="9"/>
      <c r="G2164" s="9"/>
      <c r="H2164" s="9"/>
      <c r="I2164" s="9"/>
      <c r="J2164" s="98">
        <f t="normal">IF(AE2164="-","-",(AE2164/AG2162)*$AI$1)</f>
        <v>458.7084</v>
      </c>
      <c r="K2164" s="98"/>
      <c r="L2164" s="74"/>
      <c r="M2164" s="98"/>
      <c r="N2164" s="98">
        <f t="normal">IF(AF2164="-","-",(AF2164/AG2162)*$AI$1)</f>
        <v>386.856</v>
      </c>
      <c r="O2164" s="98"/>
      <c r="P2164" s="74"/>
      <c r="Q2164" s="98"/>
      <c r="R2164" s="74"/>
      <c r="S2164" s="105">
        <v>1.89</v>
      </c>
      <c r="T2164" s="106"/>
      <c r="U2164" s="105"/>
      <c r="V2164" s="105">
        <f t="shared" si="786"/>
        <v>78.57</v>
      </c>
      <c r="W2164" s="106"/>
      <c r="X2164" s="105"/>
      <c r="Y2164" s="105">
        <v>21.43</v>
      </c>
      <c r="Z2164" s="74" t="s">
        <v>34</v>
      </c>
      <c r="AA2164" s="115"/>
      <c r="AB2164" s="106" t="s">
        <v>34</v>
      </c>
      <c r="AC2164" s="116"/>
      <c r="AE2164" s="114">
        <v>424.73</v>
      </c>
      <c r="AF2164" s="114">
        <v>358.2</v>
      </c>
      <c r="AG2164" s="135"/>
    </row>
    <row r="2165" spans="1:33" ht="15" customHeight="1">
      <c r="A2165" s="70">
        <v>42681</v>
      </c>
      <c r="B2165" s="71">
        <v>657</v>
      </c>
      <c r="C2165" s="80" t="s">
        <v>991</v>
      </c>
      <c r="D2165" s="12" t="s">
        <v>41</v>
      </c>
      <c r="E2165" s="12" t="s">
        <v>74</v>
      </c>
      <c r="F2165" s="6" t="s">
        <v>85</v>
      </c>
      <c r="G2165" s="6" t="s">
        <v>34</v>
      </c>
      <c r="H2165" s="6" t="s">
        <v>992</v>
      </c>
      <c r="I2165" s="12" t="s">
        <v>1025</v>
      </c>
      <c r="J2165" s="97">
        <f t="normal">IF(AE2165="-","-",(AE2165/AG2165)*$AI$1)</f>
        <v>539.2656</v>
      </c>
      <c r="K2165" s="97">
        <f t="normal">MAX(J2165:J2167)</f>
        <v>552.0852</v>
      </c>
      <c r="L2165" s="71">
        <f t="normal">IF(A2165=0,"",(K2165-K2166)/K2166)</f>
        <v>0.0237723303693021</v>
      </c>
      <c r="M2165" s="97">
        <f t="normal">IF(J2165="-","-",AVERAGE(J2165:J2167))</f>
        <v>547.3908</v>
      </c>
      <c r="N2165" s="97">
        <f t="normal">IF(AF2165="-","-",(AF2165/AG2165)*$AI$1)</f>
        <v>442.9944</v>
      </c>
      <c r="O2165" s="97">
        <f t="normal">MAX(N2165:N2167)</f>
        <v>462.7368</v>
      </c>
      <c r="P2165" s="71">
        <f t="normal">IF(A2165=0,"",(O2165-O2166)/O2166)</f>
        <v>0.0445658003803208</v>
      </c>
      <c r="Q2165" s="97">
        <f t="normal">IF(N2165="-","-",AVERAGE(N2165:N2167))</f>
        <v>453.0168</v>
      </c>
      <c r="R2165" s="71">
        <f t="normal">IF(Q2165="-","-",Q2165/M2165)</f>
        <v>0.827593010331924</v>
      </c>
      <c r="S2165" s="103">
        <v>1.34</v>
      </c>
      <c r="T2165" s="104">
        <f t="normal">AVERAGE(S2165:S2167)*10</f>
        <v>13.5</v>
      </c>
      <c r="U2165" s="103">
        <f t="normal">((LARGE(S2165:S2167,1))-(SMALL(S2165:S2167,1)))/(((LARGE(S2165:S2167,1))+(SMALL(S2165:S2167,1)))/2)*100</f>
        <v>1.48148148148148</v>
      </c>
      <c r="V2165" s="103">
        <f t="shared" si="786"/>
        <v>71.54</v>
      </c>
      <c r="W2165" s="104">
        <f t="normal">AVERAGE(V2165:V2167)*10</f>
        <v>718.133333333333</v>
      </c>
      <c r="X2165" s="103">
        <f t="normal">((LARGE(V2165:V2167,1))-(SMALL(V2165:V2167,1)))/(((LARGE(V2165:V2167,1))+(SMALL(V2165:V2167,1)))/2)*100</f>
        <v>0.640936324369525</v>
      </c>
      <c r="Y2165" s="103">
        <v>28.46</v>
      </c>
      <c r="Z2165" s="71" t="s">
        <v>34</v>
      </c>
      <c r="AA2165" s="25" t="str">
        <f t="normal">IF(Z2165="-","-",AVERAGE(Z2165:Z2167))</f>
        <v>-</v>
      </c>
      <c r="AB2165" s="104" t="s">
        <v>34</v>
      </c>
      <c r="AC2165" s="26" t="str">
        <f t="shared" ref="AC2165" si="787">IF(AB2165="-","-",AVERAGE(AB2165:AB2167))</f>
        <v>-</v>
      </c>
      <c r="AE2165" s="114">
        <v>499.32</v>
      </c>
      <c r="AF2165" s="114">
        <v>410.18</v>
      </c>
      <c r="AG2165" s="135">
        <v>1</v>
      </c>
    </row>
    <row r="2166" spans="1:33">
      <c r="A2166" s="70"/>
      <c r="B2166" s="71">
        <v>657</v>
      </c>
      <c r="C2166" s="82"/>
      <c r="D2166" s="14"/>
      <c r="E2166" s="14"/>
      <c r="F2166" s="6"/>
      <c r="G2166" s="6"/>
      <c r="H2166" s="6"/>
      <c r="I2166" s="14"/>
      <c r="J2166" s="97">
        <f t="normal">IF(AE2166="-","-",(AE2166/AG2165)*$AI$1)</f>
        <v>550.8216</v>
      </c>
      <c r="K2166" s="97">
        <f t="normal">MIN(J2165:J2167)</f>
        <v>539.2656</v>
      </c>
      <c r="L2166" s="71"/>
      <c r="M2166" s="97"/>
      <c r="N2166" s="97">
        <f t="normal">IF(AF2166="-","-",(AF2166/AG2165)*$AI$1)</f>
        <v>462.7368</v>
      </c>
      <c r="O2166" s="97">
        <f t="normal">MIN(N2165:N2167)</f>
        <v>442.9944</v>
      </c>
      <c r="P2166" s="71"/>
      <c r="Q2166" s="97"/>
      <c r="R2166" s="71"/>
      <c r="S2166" s="103">
        <v>1.35</v>
      </c>
      <c r="T2166" s="104"/>
      <c r="U2166" s="103"/>
      <c r="V2166" s="103">
        <f t="shared" si="786"/>
        <v>72</v>
      </c>
      <c r="W2166" s="104"/>
      <c r="X2166" s="103"/>
      <c r="Y2166" s="103">
        <v>28</v>
      </c>
      <c r="Z2166" s="71" t="s">
        <v>34</v>
      </c>
      <c r="AA2166" s="27"/>
      <c r="AB2166" s="104" t="s">
        <v>34</v>
      </c>
      <c r="AC2166" s="28"/>
      <c r="AE2166" s="114">
        <v>510.02</v>
      </c>
      <c r="AF2166" s="114">
        <v>428.46</v>
      </c>
      <c r="AG2166" s="135"/>
    </row>
    <row r="2167" spans="1:33">
      <c r="A2167" s="70"/>
      <c r="B2167" s="71">
        <v>657</v>
      </c>
      <c r="C2167" s="84"/>
      <c r="D2167" s="17"/>
      <c r="E2167" s="17"/>
      <c r="F2167" s="6"/>
      <c r="G2167" s="6"/>
      <c r="H2167" s="6"/>
      <c r="I2167" s="17"/>
      <c r="J2167" s="97">
        <f t="normal">IF(AE2167="-","-",(AE2167/AG2165)*$AI$1)</f>
        <v>552.0852</v>
      </c>
      <c r="K2167" s="97"/>
      <c r="L2167" s="71"/>
      <c r="M2167" s="97"/>
      <c r="N2167" s="97">
        <f t="normal">IF(AF2167="-","-",(AF2167/AG2165)*$AI$1)</f>
        <v>453.3192</v>
      </c>
      <c r="O2167" s="97"/>
      <c r="P2167" s="71"/>
      <c r="Q2167" s="97"/>
      <c r="R2167" s="71"/>
      <c r="S2167" s="103">
        <v>1.36</v>
      </c>
      <c r="T2167" s="104"/>
      <c r="U2167" s="103"/>
      <c r="V2167" s="103">
        <f t="shared" si="786"/>
        <v>71.9</v>
      </c>
      <c r="W2167" s="104"/>
      <c r="X2167" s="103"/>
      <c r="Y2167" s="103">
        <v>28.1</v>
      </c>
      <c r="Z2167" s="71" t="s">
        <v>34</v>
      </c>
      <c r="AA2167" s="29"/>
      <c r="AB2167" s="104" t="s">
        <v>34</v>
      </c>
      <c r="AC2167" s="30"/>
      <c r="AE2167" s="114">
        <v>511.19</v>
      </c>
      <c r="AF2167" s="114">
        <v>419.74</v>
      </c>
      <c r="AG2167" s="135"/>
    </row>
    <row r="2168" spans="1:33" ht="15" customHeight="1">
      <c r="A2168" s="70">
        <v>42681</v>
      </c>
      <c r="B2168" s="71">
        <v>658</v>
      </c>
      <c r="C2168" s="80" t="s">
        <v>991</v>
      </c>
      <c r="D2168" s="12" t="s">
        <v>41</v>
      </c>
      <c r="E2168" s="12" t="s">
        <v>74</v>
      </c>
      <c r="F2168" s="6" t="s">
        <v>85</v>
      </c>
      <c r="G2168" s="6" t="s">
        <v>34</v>
      </c>
      <c r="H2168" s="6" t="s">
        <v>992</v>
      </c>
      <c r="I2168" s="12" t="s">
        <v>1026</v>
      </c>
      <c r="J2168" s="97">
        <f t="normal">IF(AE2168="-","-",(AE2168/AG2168)*$AI$1)</f>
        <v>756.6912</v>
      </c>
      <c r="K2168" s="97">
        <f t="normal">MAX(J2168:J2170)</f>
        <v>797.04</v>
      </c>
      <c r="L2168" s="71">
        <f t="normal">IF(A2168=0,"",(K2168-K2169)/K2169)</f>
        <v>0.0533226764101394</v>
      </c>
      <c r="M2168" s="97">
        <f t="normal">IF(J2168="-","-",AVERAGE(J2168:J2170))</f>
        <v>779.112</v>
      </c>
      <c r="N2168" s="97">
        <f t="normal">IF(AF2168="-","-",(AF2168/AG2168)*$AI$1)</f>
        <v>640.5264</v>
      </c>
      <c r="O2168" s="97">
        <f t="normal">MAX(N2168:N2170)</f>
        <v>692.7876</v>
      </c>
      <c r="P2168" s="71">
        <f t="normal">IF(A2168=0,"",(O2168-O2169)/O2169)</f>
        <v>0.0815910163890201</v>
      </c>
      <c r="Q2168" s="97">
        <f t="normal">IF(N2168="-","-",AVERAGE(N2168:N2170))</f>
        <v>667.0692</v>
      </c>
      <c r="R2168" s="71">
        <f t="normal">IF(Q2168="-","-",Q2168/M2168)</f>
        <v>0.856191664356344</v>
      </c>
      <c r="S2168" s="103">
        <v>1.07</v>
      </c>
      <c r="T2168" s="104">
        <f t="normal">AVERAGE(S2168:S2170)*10</f>
        <v>11.0666666666667</v>
      </c>
      <c r="U2168" s="103">
        <f t="normal">((LARGE(S2168:S2170,1))-(SMALL(S2168:S2170,1)))/(((LARGE(S2168:S2170,1))+(SMALL(S2168:S2170,1)))/2)*100</f>
        <v>5.45454545454544</v>
      </c>
      <c r="V2168" s="103">
        <f t="shared" si="786"/>
        <v>63.69</v>
      </c>
      <c r="W2168" s="104">
        <f t="normal">AVERAGE(V2168:V2170)*10</f>
        <v>642.633333333333</v>
      </c>
      <c r="X2168" s="103">
        <f t="normal">((LARGE(V2168:V2170,1))-(SMALL(V2168:V2170,1)))/(((LARGE(V2168:V2170,1))+(SMALL(V2168:V2170,1)))/2)*100</f>
        <v>1.65057614450327</v>
      </c>
      <c r="Y2168" s="103">
        <v>36.31</v>
      </c>
      <c r="Z2168" s="71" t="s">
        <v>34</v>
      </c>
      <c r="AA2168" s="25" t="str">
        <f t="normal">IF(Z2168="-","-",AVERAGE(Z2168:Z2170))</f>
        <v>-</v>
      </c>
      <c r="AB2168" s="104" t="s">
        <v>34</v>
      </c>
      <c r="AC2168" s="26" t="str">
        <f t="shared" ref="AC2168" si="788">IF(AB2168="-","-",AVERAGE(AB2168:AB2170))</f>
        <v>-</v>
      </c>
      <c r="AE2168" s="114">
        <v>700.64</v>
      </c>
      <c r="AF2168" s="114">
        <v>593.08</v>
      </c>
      <c r="AG2168" s="135">
        <v>1</v>
      </c>
    </row>
    <row r="2169" spans="1:33">
      <c r="A2169" s="70"/>
      <c r="B2169" s="71">
        <v>658</v>
      </c>
      <c r="C2169" s="82"/>
      <c r="D2169" s="14"/>
      <c r="E2169" s="14"/>
      <c r="F2169" s="6"/>
      <c r="G2169" s="6"/>
      <c r="H2169" s="6"/>
      <c r="I2169" s="14"/>
      <c r="J2169" s="97">
        <f t="normal">IF(AE2169="-","-",(AE2169/AG2168)*$AI$1)</f>
        <v>797.04</v>
      </c>
      <c r="K2169" s="97">
        <f t="normal">MIN(J2168:J2170)</f>
        <v>756.6912</v>
      </c>
      <c r="L2169" s="71"/>
      <c r="M2169" s="97"/>
      <c r="N2169" s="97">
        <f t="normal">IF(AF2169="-","-",(AF2169/AG2168)*$AI$1)</f>
        <v>692.7876</v>
      </c>
      <c r="O2169" s="97">
        <f t="normal">MIN(N2168:N2170)</f>
        <v>640.5264</v>
      </c>
      <c r="P2169" s="71"/>
      <c r="Q2169" s="97"/>
      <c r="R2169" s="71"/>
      <c r="S2169" s="103">
        <v>1.13</v>
      </c>
      <c r="T2169" s="104"/>
      <c r="U2169" s="103"/>
      <c r="V2169" s="103">
        <f t="shared" si="786"/>
        <v>64.75</v>
      </c>
      <c r="W2169" s="104"/>
      <c r="X2169" s="103"/>
      <c r="Y2169" s="103">
        <v>35.25</v>
      </c>
      <c r="Z2169" s="71" t="s">
        <v>34</v>
      </c>
      <c r="AA2169" s="27"/>
      <c r="AB2169" s="104" t="s">
        <v>34</v>
      </c>
      <c r="AC2169" s="28"/>
      <c r="AE2169" s="114">
        <v>738</v>
      </c>
      <c r="AF2169" s="114">
        <v>641.47</v>
      </c>
      <c r="AG2169" s="135"/>
    </row>
    <row r="2170" spans="1:33">
      <c r="A2170" s="70"/>
      <c r="B2170" s="71">
        <v>658</v>
      </c>
      <c r="C2170" s="84"/>
      <c r="D2170" s="17"/>
      <c r="E2170" s="17"/>
      <c r="F2170" s="6"/>
      <c r="G2170" s="6"/>
      <c r="H2170" s="6"/>
      <c r="I2170" s="17"/>
      <c r="J2170" s="97">
        <f t="normal">IF(AE2170="-","-",(AE2170/AG2168)*$AI$1)</f>
        <v>783.6048</v>
      </c>
      <c r="K2170" s="97"/>
      <c r="L2170" s="71"/>
      <c r="M2170" s="97"/>
      <c r="N2170" s="97">
        <f t="normal">IF(AF2170="-","-",(AF2170/AG2168)*$AI$1)</f>
        <v>667.8936</v>
      </c>
      <c r="O2170" s="97"/>
      <c r="P2170" s="71"/>
      <c r="Q2170" s="97"/>
      <c r="R2170" s="71"/>
      <c r="S2170" s="103">
        <v>1.12</v>
      </c>
      <c r="T2170" s="104"/>
      <c r="U2170" s="103"/>
      <c r="V2170" s="103">
        <f t="shared" si="786"/>
        <v>64.35</v>
      </c>
      <c r="W2170" s="104"/>
      <c r="X2170" s="103"/>
      <c r="Y2170" s="103">
        <v>35.65</v>
      </c>
      <c r="Z2170" s="71" t="s">
        <v>34</v>
      </c>
      <c r="AA2170" s="29"/>
      <c r="AB2170" s="104" t="s">
        <v>34</v>
      </c>
      <c r="AC2170" s="30"/>
      <c r="AE2170" s="114">
        <v>725.56</v>
      </c>
      <c r="AF2170" s="114">
        <v>618.42</v>
      </c>
      <c r="AG2170" s="135"/>
    </row>
    <row r="2171" spans="1:33" ht="15" customHeight="1">
      <c r="A2171" s="70">
        <v>42681</v>
      </c>
      <c r="B2171" s="71">
        <v>659</v>
      </c>
      <c r="C2171" s="72" t="s">
        <v>991</v>
      </c>
      <c r="D2171" s="6" t="s">
        <v>41</v>
      </c>
      <c r="E2171" s="6" t="s">
        <v>74</v>
      </c>
      <c r="F2171" s="6" t="s">
        <v>85</v>
      </c>
      <c r="G2171" s="6" t="s">
        <v>34</v>
      </c>
      <c r="H2171" s="6" t="s">
        <v>992</v>
      </c>
      <c r="I2171" s="6" t="s">
        <v>1027</v>
      </c>
      <c r="J2171" s="97">
        <f t="normal">IF(AE2171="-","-",(AE2171/AG2171)*$AI$1)</f>
        <v>406.8684</v>
      </c>
      <c r="K2171" s="97">
        <f t="normal">MAX(J2171:J2173)</f>
        <v>459.0324</v>
      </c>
      <c r="L2171" s="71">
        <f t="normal">IF(A2171=0,"",(K2171-K2172)/K2172)</f>
        <v>0.128208531308895</v>
      </c>
      <c r="M2171" s="97">
        <f t="normal">IF(J2171="-","-",AVERAGE(J2171:J2173))</f>
        <v>432.9504</v>
      </c>
      <c r="N2171" s="97">
        <f t="normal">IF(AF2171="-","-",(AF2171/AG2171)*$AI$1)</f>
        <v>347.1336</v>
      </c>
      <c r="O2171" s="97">
        <f t="normal">MAX(N2171:N2173)</f>
        <v>347.9328</v>
      </c>
      <c r="P2171" s="71">
        <f t="normal">IF(A2171=0,"",(O2171-O2172)/O2172)</f>
        <v>0.00230228361645195</v>
      </c>
      <c r="Q2171" s="97">
        <f t="normal">IF(N2171="-","-",AVERAGE(N2171:N2173))</f>
        <v>347.5332</v>
      </c>
      <c r="R2171" s="71">
        <f t="normal">IF(Q2171="-","-",Q2171/M2171)</f>
        <v>0.802709040111754</v>
      </c>
      <c r="S2171" s="103">
        <v>1.1</v>
      </c>
      <c r="T2171" s="104">
        <f t="normal">AVERAGE(S2171:S2173)*10</f>
        <v>11.45</v>
      </c>
      <c r="U2171" s="103">
        <f t="normal">((LARGE(S2171:S2173,1))-(SMALL(S2171:S2173,1)))/(((LARGE(S2171:S2173,1))+(SMALL(S2171:S2173,1)))/2)*100</f>
        <v>7.86026200873361</v>
      </c>
      <c r="V2171" s="103">
        <f t="shared" si="786"/>
        <v>72.61</v>
      </c>
      <c r="W2171" s="104">
        <f t="normal">AVERAGE(V2171:V2173)*10</f>
        <v>727</v>
      </c>
      <c r="X2171" s="103">
        <f t="normal">((LARGE(V2171:V2173,1))-(SMALL(V2171:V2173,1)))/(((LARGE(V2171:V2173,1))+(SMALL(V2171:V2173,1)))/2)*100</f>
        <v>0.247592847317734</v>
      </c>
      <c r="Y2171" s="103">
        <v>27.39</v>
      </c>
      <c r="Z2171" s="71" t="s">
        <v>34</v>
      </c>
      <c r="AA2171" s="23" t="str">
        <f t="normal">IF(Z2171="-","-",AVERAGE(Z2171:Z2173))</f>
        <v>-</v>
      </c>
      <c r="AB2171" s="104" t="s">
        <v>34</v>
      </c>
      <c r="AC2171" s="24" t="str">
        <f t="shared" ref="AC2171" si="789">IF(AB2171="-","-",AVERAGE(AB2171:AB2173))</f>
        <v>-</v>
      </c>
      <c r="AE2171" s="114">
        <v>376.73</v>
      </c>
      <c r="AF2171" s="114">
        <v>321.42</v>
      </c>
      <c r="AG2171" s="135">
        <v>1</v>
      </c>
    </row>
    <row r="2172" spans="1:33">
      <c r="A2172" s="70"/>
      <c r="B2172" s="71">
        <v>659</v>
      </c>
      <c r="C2172" s="72"/>
      <c r="D2172" s="6"/>
      <c r="E2172" s="6"/>
      <c r="F2172" s="6"/>
      <c r="G2172" s="6"/>
      <c r="H2172" s="6"/>
      <c r="I2172" s="6"/>
      <c r="J2172" s="97" t="str">
        <f t="normal">IF(AE2172="-","-",(AE2172/AG2171)*$AI$1)</f>
        <v>-</v>
      </c>
      <c r="K2172" s="97">
        <f t="normal">MIN(J2171:J2173)</f>
        <v>406.8684</v>
      </c>
      <c r="L2172" s="71"/>
      <c r="M2172" s="97"/>
      <c r="N2172" s="97" t="str">
        <f t="normal">IF(AF2172="-","-",(AF2172/AG2171)*$AI$1)</f>
        <v>-</v>
      </c>
      <c r="O2172" s="97">
        <f t="normal">MIN(N2171:N2173)</f>
        <v>347.1336</v>
      </c>
      <c r="P2172" s="71"/>
      <c r="Q2172" s="97"/>
      <c r="R2172" s="71"/>
      <c r="S2172" s="103">
        <v>1.19</v>
      </c>
      <c r="T2172" s="104"/>
      <c r="U2172" s="103"/>
      <c r="V2172" s="103">
        <f t="shared" si="786"/>
        <v>72.79</v>
      </c>
      <c r="W2172" s="104"/>
      <c r="X2172" s="103"/>
      <c r="Y2172" s="103">
        <v>27.21</v>
      </c>
      <c r="Z2172" s="71" t="s">
        <v>34</v>
      </c>
      <c r="AA2172" s="23"/>
      <c r="AB2172" s="104" t="s">
        <v>34</v>
      </c>
      <c r="AC2172" s="24"/>
      <c r="AE2172" s="114" t="s">
        <v>34</v>
      </c>
      <c r="AF2172" s="114" t="s">
        <v>34</v>
      </c>
      <c r="AG2172" s="135"/>
    </row>
    <row r="2173" spans="1:33">
      <c r="A2173" s="70"/>
      <c r="B2173" s="71">
        <v>659</v>
      </c>
      <c r="C2173" s="72"/>
      <c r="D2173" s="6"/>
      <c r="E2173" s="6"/>
      <c r="F2173" s="6"/>
      <c r="G2173" s="6"/>
      <c r="H2173" s="6"/>
      <c r="I2173" s="6"/>
      <c r="J2173" s="97">
        <f t="normal">IF(AE2173="-","-",(AE2173/AG2171)*$AI$1)</f>
        <v>459.0324</v>
      </c>
      <c r="K2173" s="97"/>
      <c r="L2173" s="71"/>
      <c r="M2173" s="97"/>
      <c r="N2173" s="97">
        <f t="normal">IF(AF2173="-","-",(AF2173/AG2171)*$AI$1)</f>
        <v>347.9328</v>
      </c>
      <c r="O2173" s="97"/>
      <c r="P2173" s="71"/>
      <c r="Q2173" s="97"/>
      <c r="R2173" s="71"/>
      <c r="S2173" s="103" t="s">
        <v>34</v>
      </c>
      <c r="T2173" s="104"/>
      <c r="U2173" s="103"/>
      <c r="V2173" s="103" t="s">
        <v>34</v>
      </c>
      <c r="W2173" s="104"/>
      <c r="X2173" s="103"/>
      <c r="Y2173" s="103" t="s">
        <v>34</v>
      </c>
      <c r="Z2173" s="71" t="s">
        <v>34</v>
      </c>
      <c r="AA2173" s="23"/>
      <c r="AB2173" s="104" t="s">
        <v>34</v>
      </c>
      <c r="AC2173" s="24"/>
      <c r="AE2173" s="114">
        <v>425.03</v>
      </c>
      <c r="AF2173" s="114">
        <v>322.16</v>
      </c>
      <c r="AG2173" s="135"/>
    </row>
    <row r="2174" spans="1:33">
      <c r="A2174" s="73">
        <v>42681</v>
      </c>
      <c r="B2174" s="74">
        <v>660</v>
      </c>
      <c r="C2174" s="75" t="s">
        <v>991</v>
      </c>
      <c r="D2174" s="9" t="s">
        <v>41</v>
      </c>
      <c r="E2174" s="9" t="s">
        <v>74</v>
      </c>
      <c r="F2174" s="9" t="s">
        <v>85</v>
      </c>
      <c r="G2174" s="9" t="s">
        <v>34</v>
      </c>
      <c r="H2174" s="9" t="s">
        <v>992</v>
      </c>
      <c r="I2174" s="9" t="s">
        <v>1028</v>
      </c>
      <c r="J2174" s="98">
        <f t="normal">IF(AE2174="-","-",(AE2174/AG2174)*$AI$1)</f>
        <v>419.3208</v>
      </c>
      <c r="K2174" s="98">
        <f t="normal">MAX(J2174:J2176)</f>
        <v>419.3208</v>
      </c>
      <c r="L2174" s="74">
        <f t="normal">IF(A2174=0,"",(K2174-K2175)/K2175)</f>
        <v>0.0663261102414105</v>
      </c>
      <c r="M2174" s="98">
        <f t="normal">IF(J2174="-","-",AVERAGE(J2174:J2176))</f>
        <v>405.4752</v>
      </c>
      <c r="N2174" s="98">
        <f t="normal">IF(AF2174="-","-",(AF2174/AG2174)*$AI$1)</f>
        <v>388.098</v>
      </c>
      <c r="O2174" s="98">
        <f t="normal">MAX(N2174:N2176)</f>
        <v>388.098</v>
      </c>
      <c r="P2174" s="74">
        <f t="normal">IF(A2174=0,"",(O2174-O2175)/O2175)</f>
        <v>0.0341304785749231</v>
      </c>
      <c r="Q2174" s="98">
        <f t="normal">IF(N2174="-","-",AVERAGE(N2174:N2176))</f>
        <v>382.1004</v>
      </c>
      <c r="R2174" s="74">
        <f t="normal">IF(Q2174="-","-",Q2174/M2174)</f>
        <v>0.942352084665104</v>
      </c>
      <c r="S2174" s="105">
        <v>0.38</v>
      </c>
      <c r="T2174" s="106">
        <f t="normal">AVERAGE(S2174:S2176)*10</f>
        <v>4.03333333333333</v>
      </c>
      <c r="U2174" s="105">
        <f t="normal">((LARGE(S2174:S2176,1))-(SMALL(S2174:S2176,1)))/(((LARGE(S2174:S2176,1))+(SMALL(S2174:S2176,1)))/2)*100</f>
        <v>9.99999999999999</v>
      </c>
      <c r="V2174" s="105">
        <v>59.87</v>
      </c>
      <c r="W2174" s="106">
        <f t="normal">AVERAGE(V2174:V2176)*10</f>
        <v>608.2</v>
      </c>
      <c r="X2174" s="105">
        <f t="normal">((LARGE(V2174:V2176,1))-(SMALL(V2174:V2176,1)))/(((LARGE(V2174:V2176,1))+(SMALL(V2174:V2176,1)))/2)*100</f>
        <v>2.60468183316849</v>
      </c>
      <c r="Y2174" s="105">
        <v>40.13</v>
      </c>
      <c r="Z2174" s="74" t="s">
        <v>34</v>
      </c>
      <c r="AA2174" s="115" t="str">
        <f t="normal">IF(Z2174="-","-",AVERAGE(Z2174:Z2176))</f>
        <v>-</v>
      </c>
      <c r="AB2174" s="106" t="s">
        <v>34</v>
      </c>
      <c r="AC2174" s="116" t="str">
        <f t="shared" ref="AC2174" si="790">IF(AB2174="-","-",AVERAGE(AB2174:AB2176))</f>
        <v>-</v>
      </c>
      <c r="AE2174" s="114">
        <v>388.26</v>
      </c>
      <c r="AF2174" s="114">
        <v>359.35</v>
      </c>
      <c r="AG2174" s="135">
        <v>1</v>
      </c>
    </row>
    <row r="2175" spans="1:33">
      <c r="A2175" s="73"/>
      <c r="B2175" s="74">
        <v>660</v>
      </c>
      <c r="C2175" s="75"/>
      <c r="D2175" s="9"/>
      <c r="E2175" s="9"/>
      <c r="F2175" s="9"/>
      <c r="G2175" s="9"/>
      <c r="H2175" s="9"/>
      <c r="I2175" s="9"/>
      <c r="J2175" s="98">
        <f t="normal">IF(AE2175="-","-",(AE2175/AG2174)*$AI$1)</f>
        <v>403.866</v>
      </c>
      <c r="K2175" s="98">
        <f t="normal">MIN(J2174:J2176)</f>
        <v>393.2388</v>
      </c>
      <c r="L2175" s="74"/>
      <c r="M2175" s="98"/>
      <c r="N2175" s="98">
        <f t="normal">IF(AF2175="-","-",(AF2175/AG2174)*$AI$1)</f>
        <v>382.914</v>
      </c>
      <c r="O2175" s="98">
        <f t="normal">MIN(N2174:N2176)</f>
        <v>375.2892</v>
      </c>
      <c r="P2175" s="74"/>
      <c r="Q2175" s="98"/>
      <c r="R2175" s="74"/>
      <c r="S2175" s="105">
        <v>0.42</v>
      </c>
      <c r="T2175" s="106"/>
      <c r="U2175" s="105"/>
      <c r="V2175" s="105">
        <f t="normal">100-38.86</f>
        <v>61.14</v>
      </c>
      <c r="W2175" s="106"/>
      <c r="X2175" s="105"/>
      <c r="Y2175" s="105">
        <v>38.86</v>
      </c>
      <c r="Z2175" s="74" t="s">
        <v>34</v>
      </c>
      <c r="AA2175" s="115"/>
      <c r="AB2175" s="106" t="s">
        <v>34</v>
      </c>
      <c r="AC2175" s="116"/>
      <c r="AE2175" s="114">
        <v>373.95</v>
      </c>
      <c r="AF2175" s="114">
        <v>354.55</v>
      </c>
      <c r="AG2175" s="135"/>
    </row>
    <row r="2176" spans="1:33">
      <c r="A2176" s="73"/>
      <c r="B2176" s="74">
        <v>660</v>
      </c>
      <c r="C2176" s="75"/>
      <c r="D2176" s="9"/>
      <c r="E2176" s="9"/>
      <c r="F2176" s="9"/>
      <c r="G2176" s="9"/>
      <c r="H2176" s="9"/>
      <c r="I2176" s="9"/>
      <c r="J2176" s="98">
        <f t="normal">IF(AE2176="-","-",(AE2176/AG2174)*$AI$1)</f>
        <v>393.2388</v>
      </c>
      <c r="K2176" s="98"/>
      <c r="L2176" s="74"/>
      <c r="M2176" s="98"/>
      <c r="N2176" s="98">
        <f t="normal">IF(AF2176="-","-",(AF2176/AG2174)*$AI$1)</f>
        <v>375.2892</v>
      </c>
      <c r="O2176" s="98"/>
      <c r="P2176" s="74"/>
      <c r="Q2176" s="98"/>
      <c r="R2176" s="74"/>
      <c r="S2176" s="105">
        <v>0.41</v>
      </c>
      <c r="T2176" s="106"/>
      <c r="U2176" s="105"/>
      <c r="V2176" s="105">
        <f t="normal">100-38.55</f>
        <v>61.45</v>
      </c>
      <c r="W2176" s="106"/>
      <c r="X2176" s="105"/>
      <c r="Y2176" s="105">
        <v>38.55</v>
      </c>
      <c r="Z2176" s="74" t="s">
        <v>34</v>
      </c>
      <c r="AA2176" s="115"/>
      <c r="AB2176" s="106" t="s">
        <v>34</v>
      </c>
      <c r="AC2176" s="116"/>
      <c r="AE2176" s="114">
        <v>364.11</v>
      </c>
      <c r="AF2176" s="114">
        <v>347.49</v>
      </c>
      <c r="AG2176" s="135"/>
    </row>
    <row r="2177" spans="1:33" ht="15" customHeight="1">
      <c r="A2177" s="70">
        <v>42681</v>
      </c>
      <c r="B2177" s="71">
        <v>661</v>
      </c>
      <c r="C2177" s="72" t="s">
        <v>991</v>
      </c>
      <c r="D2177" s="6" t="s">
        <v>41</v>
      </c>
      <c r="E2177" s="6" t="s">
        <v>74</v>
      </c>
      <c r="F2177" s="6" t="s">
        <v>1029</v>
      </c>
      <c r="G2177" s="6" t="s">
        <v>34</v>
      </c>
      <c r="H2177" s="6" t="s">
        <v>992</v>
      </c>
      <c r="I2177" s="12" t="s">
        <v>1030</v>
      </c>
      <c r="J2177" s="97">
        <f t="normal">IF(AE2177="-","-",(AE2177/AG2177)*$AI$1)</f>
        <v>556.6644</v>
      </c>
      <c r="K2177" s="97">
        <f t="normal">MAX(J2177:J2179)</f>
        <v>556.6644</v>
      </c>
      <c r="L2177" s="71">
        <f t="normal">IF(A2177=0,"",(K2177-K2178)/K2178)</f>
        <v>0.0760318156197155</v>
      </c>
      <c r="M2177" s="97">
        <f t="normal">IF(J2177="-","-",AVERAGE(J2177:J2179))</f>
        <v>535.8492</v>
      </c>
      <c r="N2177" s="97">
        <f t="normal">IF(AF2177="-","-",(AF2177/AG2177)*$AI$1)</f>
        <v>376.65</v>
      </c>
      <c r="O2177" s="97">
        <f t="normal">MAX(N2177:N2179)</f>
        <v>376.65</v>
      </c>
      <c r="P2177" s="71">
        <f t="normal">IF(A2177=0,"",(O2177-O2178)/O2178)</f>
        <v>0.0552832244008715</v>
      </c>
      <c r="Q2177" s="97">
        <f t="normal">IF(N2177="-","-",AVERAGE(N2177:N2179))</f>
        <v>365.5332</v>
      </c>
      <c r="R2177" s="71">
        <f t="normal">IF(Q2177="-","-",Q2177/M2177)</f>
        <v>0.682156845619999</v>
      </c>
      <c r="S2177" s="103">
        <v>7.36</v>
      </c>
      <c r="T2177" s="104">
        <f t="normal">AVERAGE(S2177:S2179)*10</f>
        <v>75.25</v>
      </c>
      <c r="U2177" s="103">
        <f t="normal">((LARGE(S2177:S2179,1))-(SMALL(S2177:S2179,1)))/(((LARGE(S2177:S2179,1))+(SMALL(S2177:S2179,1)))/2)*100</f>
        <v>4.38538205980067</v>
      </c>
      <c r="V2177" s="103">
        <f t="normal">100-26.15</f>
        <v>73.85</v>
      </c>
      <c r="W2177" s="104">
        <f t="normal">AVERAGE(V2177:V2179)*10</f>
        <v>742.45</v>
      </c>
      <c r="X2177" s="103">
        <f t="normal">((LARGE(V2177:V2179,1))-(SMALL(V2177:V2179,1)))/(((LARGE(V2177:V2179,1))+(SMALL(V2177:V2179,1)))/2)*100</f>
        <v>1.06404471681596</v>
      </c>
      <c r="Y2177" s="103">
        <v>26.15</v>
      </c>
      <c r="Z2177" s="71" t="s">
        <v>34</v>
      </c>
      <c r="AA2177" s="25" t="str">
        <f t="normal">IF(Z2177="-","-",AVERAGE(Z2177:Z2179))</f>
        <v>-</v>
      </c>
      <c r="AB2177" s="104" t="s">
        <v>34</v>
      </c>
      <c r="AC2177" s="26" t="str">
        <f t="shared" ref="AC2177" si="791">IF(AB2177="-","-",AVERAGE(AB2177:AB2179))</f>
        <v>-</v>
      </c>
      <c r="AE2177" s="114">
        <v>515.43</v>
      </c>
      <c r="AF2177" s="114">
        <v>348.75</v>
      </c>
      <c r="AG2177" s="135">
        <v>1</v>
      </c>
    </row>
    <row r="2178" spans="1:33">
      <c r="A2178" s="70"/>
      <c r="B2178" s="71">
        <v>661</v>
      </c>
      <c r="C2178" s="72"/>
      <c r="D2178" s="6"/>
      <c r="E2178" s="6"/>
      <c r="F2178" s="6"/>
      <c r="G2178" s="6"/>
      <c r="H2178" s="6"/>
      <c r="I2178" s="14"/>
      <c r="J2178" s="97">
        <f t="normal">IF(AE2178="-","-",(AE2178/AG2177)*$AI$1)</f>
        <v>517.3308</v>
      </c>
      <c r="K2178" s="97">
        <f t="normal">MIN(J2177:J2179)</f>
        <v>517.3308</v>
      </c>
      <c r="L2178" s="71"/>
      <c r="M2178" s="97"/>
      <c r="N2178" s="97">
        <f t="normal">IF(AF2178="-","-",(AF2178/AG2177)*$AI$1)</f>
        <v>356.9184</v>
      </c>
      <c r="O2178" s="97">
        <f t="normal">MIN(N2177:N2179)</f>
        <v>356.9184</v>
      </c>
      <c r="P2178" s="71"/>
      <c r="Q2178" s="97"/>
      <c r="R2178" s="71"/>
      <c r="S2178" s="103">
        <v>7.69</v>
      </c>
      <c r="T2178" s="104"/>
      <c r="U2178" s="103"/>
      <c r="V2178" s="103">
        <f t="normal">100-25.36</f>
        <v>74.64</v>
      </c>
      <c r="W2178" s="104"/>
      <c r="X2178" s="103"/>
      <c r="Y2178" s="103">
        <v>25.36</v>
      </c>
      <c r="Z2178" s="71" t="s">
        <v>34</v>
      </c>
      <c r="AA2178" s="27"/>
      <c r="AB2178" s="104" t="s">
        <v>34</v>
      </c>
      <c r="AC2178" s="28"/>
      <c r="AE2178" s="114">
        <v>479.01</v>
      </c>
      <c r="AF2178" s="114">
        <v>330.48</v>
      </c>
      <c r="AG2178" s="135"/>
    </row>
    <row r="2179" spans="1:33">
      <c r="A2179" s="70"/>
      <c r="B2179" s="71">
        <v>661</v>
      </c>
      <c r="C2179" s="72"/>
      <c r="D2179" s="6"/>
      <c r="E2179" s="6"/>
      <c r="F2179" s="6"/>
      <c r="G2179" s="6"/>
      <c r="H2179" s="6"/>
      <c r="I2179" s="17"/>
      <c r="J2179" s="97">
        <f t="normal">IF(AE2179="-","-",(AE2179/AG2177)*$AI$1)</f>
        <v>533.5524</v>
      </c>
      <c r="K2179" s="97"/>
      <c r="L2179" s="71"/>
      <c r="M2179" s="97"/>
      <c r="N2179" s="97">
        <f t="normal">IF(AF2179="-","-",(AF2179/AG2177)*$AI$1)</f>
        <v>363.0312</v>
      </c>
      <c r="O2179" s="97"/>
      <c r="P2179" s="71"/>
      <c r="Q2179" s="97"/>
      <c r="R2179" s="71"/>
      <c r="S2179" s="103" t="s">
        <v>34</v>
      </c>
      <c r="T2179" s="104"/>
      <c r="U2179" s="103"/>
      <c r="V2179" s="103" t="s">
        <v>34</v>
      </c>
      <c r="W2179" s="104"/>
      <c r="X2179" s="103"/>
      <c r="Y2179" s="103" t="s">
        <v>34</v>
      </c>
      <c r="Z2179" s="71" t="s">
        <v>34</v>
      </c>
      <c r="AA2179" s="29"/>
      <c r="AB2179" s="104" t="s">
        <v>34</v>
      </c>
      <c r="AC2179" s="30"/>
      <c r="AE2179" s="114">
        <v>494.03</v>
      </c>
      <c r="AF2179" s="114">
        <v>336.14</v>
      </c>
      <c r="AG2179" s="135"/>
    </row>
    <row r="2180" spans="1:33" ht="15" customHeight="1">
      <c r="A2180" s="70">
        <v>42681</v>
      </c>
      <c r="B2180" s="71">
        <v>662</v>
      </c>
      <c r="C2180" s="72" t="s">
        <v>991</v>
      </c>
      <c r="D2180" s="6" t="s">
        <v>41</v>
      </c>
      <c r="E2180" s="6" t="s">
        <v>74</v>
      </c>
      <c r="F2180" s="6" t="s">
        <v>85</v>
      </c>
      <c r="G2180" s="6" t="s">
        <v>34</v>
      </c>
      <c r="H2180" s="6" t="s">
        <v>992</v>
      </c>
      <c r="I2180" s="12" t="s">
        <v>1031</v>
      </c>
      <c r="J2180" s="97">
        <f t="normal">IF(AE2180="-","-",(AE2180/AG2180)*$AI$1)</f>
        <v>535.6044</v>
      </c>
      <c r="K2180" s="97">
        <f t="normal">MAX(J2180:J2182)</f>
        <v>535.6044</v>
      </c>
      <c r="L2180" s="71">
        <f t="normal">IF(A2180=0,"",(K2180-K2181)/K2181)</f>
        <v>0.0384881164275993</v>
      </c>
      <c r="M2180" s="97">
        <f t="normal">IF(J2180="-","-",AVERAGE(J2180:J2182))</f>
        <v>524.7252</v>
      </c>
      <c r="N2180" s="97">
        <f t="normal">IF(AF2180="-","-",(AF2180/AG2180)*$AI$1)</f>
        <v>432.3348</v>
      </c>
      <c r="O2180" s="97">
        <f t="normal">MAX(N2180:N2182)</f>
        <v>432.3348</v>
      </c>
      <c r="P2180" s="71">
        <f t="normal">IF(A2180=0,"",(O2180-O2181)/O2181)</f>
        <v>0.00290617562319938</v>
      </c>
      <c r="Q2180" s="97">
        <f t="normal">IF(N2180="-","-",AVERAGE(N2180:N2182))</f>
        <v>431.8308</v>
      </c>
      <c r="R2180" s="71">
        <f t="normal">IF(Q2180="-","-",Q2180/M2180)</f>
        <v>0.82296562086212</v>
      </c>
      <c r="S2180" s="103">
        <v>1.4</v>
      </c>
      <c r="T2180" s="104">
        <f t="normal">AVERAGE(S2180:S2182)*10</f>
        <v>14.0333333333333</v>
      </c>
      <c r="U2180" s="103">
        <f t="normal">((LARGE(S2180:S2182,1))-(SMALL(S2180:S2182,1)))/(((LARGE(S2180:S2182,1))+(SMALL(S2180:S2182,1)))/2)*100</f>
        <v>2.13523131672598</v>
      </c>
      <c r="V2180" s="103">
        <f t="shared" ref="V2180:V2211" si="792">100-Y2180</f>
        <v>64.97</v>
      </c>
      <c r="W2180" s="104">
        <f t="normal">AVERAGE(V2180:V2182)*10</f>
        <v>650.1</v>
      </c>
      <c r="X2180" s="103">
        <f t="normal">((LARGE(V2180:V2182,1))-(SMALL(V2180:V2182,1)))/(((LARGE(V2180:V2182,1))+(SMALL(V2180:V2182,1)))/2)*100</f>
        <v>0.584345686606175</v>
      </c>
      <c r="Y2180" s="103">
        <v>35.03</v>
      </c>
      <c r="Z2180" s="71" t="s">
        <v>34</v>
      </c>
      <c r="AA2180" s="25" t="str">
        <f t="normal">IF(Z2180="-","-",AVERAGE(Z2180:Z2182))</f>
        <v>-</v>
      </c>
      <c r="AB2180" s="104" t="s">
        <v>34</v>
      </c>
      <c r="AC2180" s="26" t="str">
        <f t="shared" ref="AC2180" si="793">IF(AB2180="-","-",AVERAGE(AB2180:AB2182))</f>
        <v>-</v>
      </c>
      <c r="AE2180" s="114">
        <v>495.93</v>
      </c>
      <c r="AF2180" s="114">
        <v>400.31</v>
      </c>
      <c r="AG2180" s="135">
        <v>1</v>
      </c>
    </row>
    <row r="2181" spans="1:33">
      <c r="A2181" s="70"/>
      <c r="B2181" s="71">
        <v>662</v>
      </c>
      <c r="C2181" s="72"/>
      <c r="D2181" s="6"/>
      <c r="E2181" s="6"/>
      <c r="F2181" s="6"/>
      <c r="G2181" s="6"/>
      <c r="H2181" s="6"/>
      <c r="I2181" s="14"/>
      <c r="J2181" s="97">
        <f t="normal">IF(AE2181="-","-",(AE2181/AG2180)*$AI$1)</f>
        <v>515.754</v>
      </c>
      <c r="K2181" s="97">
        <f t="normal">MIN(J2180:J2182)</f>
        <v>515.754</v>
      </c>
      <c r="L2181" s="71"/>
      <c r="M2181" s="97"/>
      <c r="N2181" s="97">
        <f t="normal">IF(AF2181="-","-",(AF2181/AG2180)*$AI$1)</f>
        <v>431.082</v>
      </c>
      <c r="O2181" s="97">
        <f t="normal">MIN(N2180:N2182)</f>
        <v>431.082</v>
      </c>
      <c r="P2181" s="71"/>
      <c r="Q2181" s="97"/>
      <c r="R2181" s="71"/>
      <c r="S2181" s="103">
        <v>1.39</v>
      </c>
      <c r="T2181" s="104"/>
      <c r="U2181" s="103"/>
      <c r="V2181" s="103">
        <f t="shared" si="792"/>
        <v>64.84</v>
      </c>
      <c r="W2181" s="104"/>
      <c r="X2181" s="103"/>
      <c r="Y2181" s="103">
        <v>35.16</v>
      </c>
      <c r="Z2181" s="71" t="s">
        <v>34</v>
      </c>
      <c r="AA2181" s="27"/>
      <c r="AB2181" s="104" t="s">
        <v>34</v>
      </c>
      <c r="AC2181" s="28"/>
      <c r="AE2181" s="114">
        <v>477.55</v>
      </c>
      <c r="AF2181" s="114">
        <v>399.15</v>
      </c>
      <c r="AG2181" s="135"/>
    </row>
    <row r="2182" spans="1:33">
      <c r="A2182" s="70"/>
      <c r="B2182" s="71">
        <v>662</v>
      </c>
      <c r="C2182" s="72"/>
      <c r="D2182" s="6"/>
      <c r="E2182" s="6"/>
      <c r="F2182" s="6"/>
      <c r="G2182" s="6"/>
      <c r="H2182" s="6"/>
      <c r="I2182" s="17"/>
      <c r="J2182" s="97">
        <f t="normal">IF(AE2182="-","-",(AE2182/AG2180)*$AI$1)</f>
        <v>522.8172</v>
      </c>
      <c r="K2182" s="97"/>
      <c r="L2182" s="71"/>
      <c r="M2182" s="97"/>
      <c r="N2182" s="97">
        <f t="normal">IF(AF2182="-","-",(AF2182/AG2180)*$AI$1)</f>
        <v>432.0756</v>
      </c>
      <c r="O2182" s="97"/>
      <c r="P2182" s="71"/>
      <c r="Q2182" s="97"/>
      <c r="R2182" s="71"/>
      <c r="S2182" s="103">
        <v>1.42</v>
      </c>
      <c r="T2182" s="104"/>
      <c r="U2182" s="103"/>
      <c r="V2182" s="103">
        <f t="shared" si="792"/>
        <v>65.22</v>
      </c>
      <c r="W2182" s="104"/>
      <c r="X2182" s="103"/>
      <c r="Y2182" s="103">
        <v>34.78</v>
      </c>
      <c r="Z2182" s="71" t="s">
        <v>34</v>
      </c>
      <c r="AA2182" s="29"/>
      <c r="AB2182" s="104" t="s">
        <v>34</v>
      </c>
      <c r="AC2182" s="30"/>
      <c r="AE2182" s="114">
        <v>484.09</v>
      </c>
      <c r="AF2182" s="114">
        <v>400.07</v>
      </c>
      <c r="AG2182" s="135"/>
    </row>
    <row r="2183" spans="1:33" s="44" customFormat="1" ht="15" customHeight="1">
      <c r="A2183" s="60">
        <v>42387</v>
      </c>
      <c r="B2183" s="61" t="s">
        <v>1032</v>
      </c>
      <c r="C2183" s="62" t="s">
        <v>29</v>
      </c>
      <c r="D2183" s="63" t="s">
        <v>30</v>
      </c>
      <c r="E2183" s="63" t="s">
        <v>31</v>
      </c>
      <c r="F2183" s="63" t="s">
        <v>32</v>
      </c>
      <c r="G2183" s="63" t="s">
        <v>33</v>
      </c>
      <c r="H2183" s="63" t="s">
        <v>34</v>
      </c>
      <c r="I2183" s="63" t="s">
        <v>1033</v>
      </c>
      <c r="J2183" s="94">
        <f t="normal">IF(AE2183="-","-",(AE2183/AG2183)*$AI$1)</f>
        <v>51.037371864</v>
      </c>
      <c r="K2183" s="94">
        <f t="normal">MAX(J2183:J2185)</f>
        <v>52.501620852</v>
      </c>
      <c r="L2183" s="61">
        <f t="normal">IF(A2183=0,"",(K2183-K2184)/K2184)</f>
        <v>0.128365353380468</v>
      </c>
      <c r="M2183" s="94">
        <f t="normal">IF(J2183="-","-",AVERAGE(J2183:J2185))</f>
        <v>50.022637452</v>
      </c>
      <c r="N2183" s="94" t="str">
        <f t="normal">IF(AF2183="-","-",(AF2183/AG2183)*$AI$1)</f>
        <v>-</v>
      </c>
      <c r="O2183" s="94">
        <f t="normal">MAX(N2183:N2185)</f>
        <v>0</v>
      </c>
      <c r="P2183" s="61" t="e">
        <v>#DIV/0!</v>
      </c>
      <c r="Q2183" s="94" t="str">
        <f t="normal">IF(N2183="-","-",AVERAGE(N2183:N2185))</f>
        <v>-</v>
      </c>
      <c r="R2183" s="61" t="str">
        <f t="normal">IF(Q2183="-","-",Q2183/M2183)</f>
        <v>-</v>
      </c>
      <c r="S2183" s="101">
        <v>3.32</v>
      </c>
      <c r="T2183" s="102">
        <f t="normal">AVERAGE(S2183:S2185)*10</f>
        <v>33.1666666666667</v>
      </c>
      <c r="U2183" s="101">
        <f t="normal">((LARGE(S2183:S2185,1))-(SMALL(S2183:S2185,1)))/(((LARGE(S2183:S2185,1))+(SMALL(S2183:S2185,1)))/2)*100</f>
        <v>0.301659125188531</v>
      </c>
      <c r="V2183" s="101">
        <f t="shared" si="792"/>
        <v>63.37</v>
      </c>
      <c r="W2183" s="102">
        <f t="normal">AVERAGE(V2183:V2185)*10</f>
        <v>634.5</v>
      </c>
      <c r="X2183" s="101">
        <f t="normal">((LARGE(V2183:V2185,1))-(SMALL(V2183:V2185,1)))/(((LARGE(V2183:V2185,1))+(SMALL(V2183:V2185,1)))/2)*100</f>
        <v>0.724523547015279</v>
      </c>
      <c r="Y2183" s="101">
        <v>36.63</v>
      </c>
      <c r="Z2183" s="94" t="s">
        <v>34</v>
      </c>
      <c r="AA2183" s="111" t="str">
        <f t="normal">IF(Z2183="-","-",AVERAGE(Z2183:Z2185))</f>
        <v>-</v>
      </c>
      <c r="AB2183" s="102" t="s">
        <v>34</v>
      </c>
      <c r="AC2183" s="112" t="str">
        <f t="shared" ref="AC2183" si="794">IF(AB2183="-","-",AVERAGE(AB2183:AB2185))</f>
        <v>-</v>
      </c>
      <c r="AD2183" s="113"/>
      <c r="AE2183" s="94">
        <v>47.2568258</v>
      </c>
      <c r="AF2183" s="94" t="s">
        <v>34</v>
      </c>
      <c r="AG2183" s="134">
        <v>1</v>
      </c>
    </row>
    <row r="2184" spans="1:33" s="44" customFormat="1" customHeight="0">
      <c r="A2184" s="60"/>
      <c r="B2184" s="61" t="s">
        <v>1032</v>
      </c>
      <c r="C2184" s="62"/>
      <c r="D2184" s="63"/>
      <c r="E2184" s="63"/>
      <c r="F2184" s="63"/>
      <c r="G2184" s="63"/>
      <c r="H2184" s="63"/>
      <c r="I2184" s="63"/>
      <c r="J2184" s="94">
        <f t="normal">IF(AE2184="-","-",(AE2184/AG2183)*$AI$1)</f>
        <v>52.501620852</v>
      </c>
      <c r="K2184" s="94">
        <f t="normal">MIN(J2183:J2185)</f>
        <v>46.52891964</v>
      </c>
      <c r="L2184" s="61"/>
      <c r="M2184" s="94"/>
      <c r="N2184" s="94" t="str">
        <f t="normal">IF(AF2184="-","-",(AF2184/AG2183)*$AI$1)</f>
        <v>-</v>
      </c>
      <c r="O2184" s="94">
        <f t="normal">MIN(N2183:N2185)</f>
        <v>0</v>
      </c>
      <c r="P2184" s="61"/>
      <c r="Q2184" s="94"/>
      <c r="R2184" s="61"/>
      <c r="S2184" s="101">
        <v>3.32</v>
      </c>
      <c r="T2184" s="102"/>
      <c r="U2184" s="101"/>
      <c r="V2184" s="101">
        <f t="shared" si="792"/>
        <v>63.72</v>
      </c>
      <c r="W2184" s="102"/>
      <c r="X2184" s="101"/>
      <c r="Y2184" s="101">
        <v>36.28</v>
      </c>
      <c r="Z2184" s="94" t="s">
        <v>34</v>
      </c>
      <c r="AA2184" s="111"/>
      <c r="AB2184" s="102" t="s">
        <v>34</v>
      </c>
      <c r="AC2184" s="112"/>
      <c r="AD2184" s="113"/>
      <c r="AE2184" s="94">
        <v>48.6126119</v>
      </c>
      <c r="AF2184" s="94" t="s">
        <v>34</v>
      </c>
      <c r="AG2184" s="134"/>
    </row>
    <row r="2185" spans="1:33" s="44" customFormat="1" customHeight="0">
      <c r="A2185" s="60"/>
      <c r="B2185" s="61" t="s">
        <v>1032</v>
      </c>
      <c r="C2185" s="62"/>
      <c r="D2185" s="63"/>
      <c r="E2185" s="63"/>
      <c r="F2185" s="63"/>
      <c r="G2185" s="63"/>
      <c r="H2185" s="63"/>
      <c r="I2185" s="63"/>
      <c r="J2185" s="94">
        <f t="normal">IF(AE2185="-","-",(AE2185/AG2183)*$AI$1)</f>
        <v>46.52891964</v>
      </c>
      <c r="K2185" s="94"/>
      <c r="L2185" s="61"/>
      <c r="M2185" s="94"/>
      <c r="N2185" s="94" t="str">
        <f t="normal">IF(AF2185="-","-",(AF2185/AG2183)*$AI$1)</f>
        <v>-</v>
      </c>
      <c r="O2185" s="94"/>
      <c r="P2185" s="61"/>
      <c r="Q2185" s="94"/>
      <c r="R2185" s="61"/>
      <c r="S2185" s="101">
        <v>3.31</v>
      </c>
      <c r="T2185" s="102"/>
      <c r="U2185" s="101"/>
      <c r="V2185" s="101">
        <f t="shared" si="792"/>
        <v>63.26</v>
      </c>
      <c r="W2185" s="102"/>
      <c r="X2185" s="101"/>
      <c r="Y2185" s="101">
        <v>36.74</v>
      </c>
      <c r="Z2185" s="94" t="s">
        <v>34</v>
      </c>
      <c r="AA2185" s="111"/>
      <c r="AB2185" s="102" t="s">
        <v>34</v>
      </c>
      <c r="AC2185" s="112"/>
      <c r="AD2185" s="113"/>
      <c r="AE2185" s="94">
        <v>43.082333</v>
      </c>
      <c r="AF2185" s="94" t="s">
        <v>34</v>
      </c>
      <c r="AG2185" s="134"/>
    </row>
    <row r="2186" spans="1:33" s="44" customFormat="1" ht="15" customHeight="1">
      <c r="A2186" s="60">
        <v>42387</v>
      </c>
      <c r="B2186" s="61" t="s">
        <v>1034</v>
      </c>
      <c r="C2186" s="62" t="s">
        <v>29</v>
      </c>
      <c r="D2186" s="63" t="s">
        <v>30</v>
      </c>
      <c r="E2186" s="63" t="s">
        <v>31</v>
      </c>
      <c r="F2186" s="63" t="s">
        <v>32</v>
      </c>
      <c r="G2186" s="63" t="s">
        <v>33</v>
      </c>
      <c r="H2186" s="63" t="s">
        <v>34</v>
      </c>
      <c r="I2186" s="63" t="s">
        <v>34</v>
      </c>
      <c r="J2186" s="94">
        <f t="normal">IF(AE2186="-","-",(AE2186/AG2186)*$AI$1)</f>
        <v>12.7008</v>
      </c>
      <c r="K2186" s="94">
        <f t="normal">MAX(J2186:J2188)</f>
        <v>22.0104</v>
      </c>
      <c r="L2186" s="61">
        <f t="normal">IF(A2186=0,"",(K2186-K2187)/K2187)</f>
        <v>0.732993197278911</v>
      </c>
      <c r="M2186" s="94">
        <f t="normal">IF(J2186="-","-",AVERAGE(J2186:J2188))</f>
        <v>18.6228</v>
      </c>
      <c r="N2186" s="94">
        <f t="normal">IF(AF2186="-","-",(AF2186/AG2186)*$AI$1)</f>
        <v>17.8524</v>
      </c>
      <c r="O2186" s="94">
        <f t="normal">MAX(N2186:N2188)</f>
        <v>25.0884</v>
      </c>
      <c r="P2186" s="61">
        <f t="normal">IF(A2186=0,"",(O2186-O2187)/O2187)</f>
        <v>0.405323653962492</v>
      </c>
      <c r="Q2186" s="94">
        <f t="normal">IF(N2186="-","-",AVERAGE(N2186:N2188))</f>
        <v>22.212</v>
      </c>
      <c r="R2186" s="61">
        <f t="normal">IF(Q2186="-","-",Q2186/M2186)</f>
        <v>1.19273149043108</v>
      </c>
      <c r="S2186" s="101">
        <v>3.32</v>
      </c>
      <c r="T2186" s="102">
        <f t="normal">AVERAGE(S2186:S2188)*10</f>
        <v>33.1666666666667</v>
      </c>
      <c r="U2186" s="101">
        <f t="normal">((LARGE(S2186:S2188,1))-(SMALL(S2186:S2188,1)))/(((LARGE(S2186:S2188,1))+(SMALL(S2186:S2188,1)))/2)*100</f>
        <v>0.301659125188531</v>
      </c>
      <c r="V2186" s="101">
        <f t="shared" si="792"/>
        <v>63.37</v>
      </c>
      <c r="W2186" s="102">
        <f t="normal">AVERAGE(V2186:V2188)*10</f>
        <v>634.5</v>
      </c>
      <c r="X2186" s="101">
        <f t="normal">((LARGE(V2186:V2188,1))-(SMALL(V2186:V2188,1)))/(((LARGE(V2186:V2188,1))+(SMALL(V2186:V2188,1)))/2)*100</f>
        <v>0.724523547015279</v>
      </c>
      <c r="Y2186" s="101">
        <v>36.63</v>
      </c>
      <c r="Z2186" s="94" t="s">
        <v>34</v>
      </c>
      <c r="AA2186" s="111" t="str">
        <f t="normal">IF(Z2186="-","-",AVERAGE(Z2186:Z2188))</f>
        <v>-</v>
      </c>
      <c r="AB2186" s="102" t="s">
        <v>34</v>
      </c>
      <c r="AC2186" s="112" t="str">
        <f t="shared" ref="AC2186" si="795">IF(AB2186="-","-",AVERAGE(AB2186:AB2188))</f>
        <v>-</v>
      </c>
      <c r="AD2186" s="113"/>
      <c r="AE2186" s="94">
        <v>11.76</v>
      </c>
      <c r="AF2186" s="94">
        <v>16.53</v>
      </c>
      <c r="AG2186" s="134">
        <v>1</v>
      </c>
    </row>
    <row r="2187" spans="1:33" s="44" customFormat="1" customHeight="0">
      <c r="A2187" s="60"/>
      <c r="B2187" s="61" t="s">
        <v>1034</v>
      </c>
      <c r="C2187" s="62"/>
      <c r="D2187" s="63"/>
      <c r="E2187" s="63"/>
      <c r="F2187" s="63"/>
      <c r="G2187" s="63"/>
      <c r="H2187" s="63"/>
      <c r="I2187" s="63"/>
      <c r="J2187" s="94">
        <f t="normal">IF(AE2187="-","-",(AE2187/AG2186)*$AI$1)</f>
        <v>22.0104</v>
      </c>
      <c r="K2187" s="94">
        <f t="normal">MIN(J2186:J2188)</f>
        <v>12.7008</v>
      </c>
      <c r="L2187" s="61"/>
      <c r="M2187" s="94"/>
      <c r="N2187" s="94">
        <f t="normal">IF(AF2187="-","-",(AF2187/AG2186)*$AI$1)</f>
        <v>25.0884</v>
      </c>
      <c r="O2187" s="94">
        <f t="normal">MIN(N2186:N2188)</f>
        <v>17.8524</v>
      </c>
      <c r="P2187" s="61"/>
      <c r="Q2187" s="94"/>
      <c r="R2187" s="61"/>
      <c r="S2187" s="101">
        <v>3.32</v>
      </c>
      <c r="T2187" s="102"/>
      <c r="U2187" s="101"/>
      <c r="V2187" s="101">
        <f t="shared" si="792"/>
        <v>63.72</v>
      </c>
      <c r="W2187" s="102"/>
      <c r="X2187" s="101"/>
      <c r="Y2187" s="101">
        <v>36.28</v>
      </c>
      <c r="Z2187" s="94" t="s">
        <v>34</v>
      </c>
      <c r="AA2187" s="111"/>
      <c r="AB2187" s="102" t="s">
        <v>34</v>
      </c>
      <c r="AC2187" s="112"/>
      <c r="AD2187" s="113"/>
      <c r="AE2187" s="94">
        <v>20.38</v>
      </c>
      <c r="AF2187" s="94">
        <v>23.23</v>
      </c>
      <c r="AG2187" s="134"/>
    </row>
    <row r="2188" spans="1:33" s="44" customFormat="1" customHeight="0">
      <c r="A2188" s="60"/>
      <c r="B2188" s="61" t="s">
        <v>1034</v>
      </c>
      <c r="C2188" s="62"/>
      <c r="D2188" s="63"/>
      <c r="E2188" s="63"/>
      <c r="F2188" s="63"/>
      <c r="G2188" s="63"/>
      <c r="H2188" s="63"/>
      <c r="I2188" s="63"/>
      <c r="J2188" s="94">
        <f t="normal">IF(AE2188="-","-",(AE2188/AG2186)*$AI$1)</f>
        <v>21.1572</v>
      </c>
      <c r="K2188" s="94"/>
      <c r="L2188" s="61"/>
      <c r="M2188" s="94"/>
      <c r="N2188" s="94">
        <f t="normal">IF(AF2188="-","-",(AF2188/AG2186)*$AI$1)</f>
        <v>23.6952</v>
      </c>
      <c r="O2188" s="94"/>
      <c r="P2188" s="61"/>
      <c r="Q2188" s="94"/>
      <c r="R2188" s="61"/>
      <c r="S2188" s="101">
        <v>3.31</v>
      </c>
      <c r="T2188" s="102"/>
      <c r="U2188" s="101"/>
      <c r="V2188" s="101">
        <f t="shared" si="792"/>
        <v>63.26</v>
      </c>
      <c r="W2188" s="102"/>
      <c r="X2188" s="101"/>
      <c r="Y2188" s="101">
        <v>36.74</v>
      </c>
      <c r="Z2188" s="94" t="s">
        <v>34</v>
      </c>
      <c r="AA2188" s="111"/>
      <c r="AB2188" s="102" t="s">
        <v>34</v>
      </c>
      <c r="AC2188" s="112"/>
      <c r="AD2188" s="113"/>
      <c r="AE2188" s="94">
        <v>19.59</v>
      </c>
      <c r="AF2188" s="94">
        <v>21.94</v>
      </c>
      <c r="AG2188" s="134"/>
    </row>
    <row r="2189" spans="1:33" s="44" customFormat="1" ht="15" customHeight="1">
      <c r="A2189" s="60">
        <v>42387</v>
      </c>
      <c r="B2189" s="61" t="s">
        <v>1034</v>
      </c>
      <c r="C2189" s="62" t="s">
        <v>29</v>
      </c>
      <c r="D2189" s="63" t="s">
        <v>30</v>
      </c>
      <c r="E2189" s="63" t="s">
        <v>31</v>
      </c>
      <c r="F2189" s="63" t="s">
        <v>32</v>
      </c>
      <c r="G2189" s="63" t="s">
        <v>33</v>
      </c>
      <c r="H2189" s="63" t="s">
        <v>34</v>
      </c>
      <c r="I2189" s="63" t="s">
        <v>34</v>
      </c>
      <c r="J2189" s="94">
        <f t="normal">IF(AE2189="-","-",(AE2189/AG2189)*$AI$1)</f>
        <v>35.1324</v>
      </c>
      <c r="K2189" s="94">
        <f t="normal">MAX(J2189:J2191)</f>
        <v>46.7424</v>
      </c>
      <c r="L2189" s="61">
        <f t="normal">IF(A2189=0,"",(K2189-K2190)/K2190)</f>
        <v>0.677519379844961</v>
      </c>
      <c r="M2189" s="94">
        <f t="normal">IF(J2189="-","-",AVERAGE(J2189:J2191))</f>
        <v>36.5796</v>
      </c>
      <c r="N2189" s="94">
        <f t="normal">IF(AF2189="-","-",(AF2189/AG2189)*$AI$1)</f>
        <v>31.32</v>
      </c>
      <c r="O2189" s="94">
        <f t="normal">MAX(N2189:N2191)</f>
        <v>40.3488</v>
      </c>
      <c r="P2189" s="61">
        <f t="normal">IF(A2189=0,"",(O2189-O2190)/O2190)</f>
        <v>0.4749309119621</v>
      </c>
      <c r="Q2189" s="94">
        <f t="normal">IF(N2189="-","-",AVERAGE(N2189:N2191))</f>
        <v>33.0084</v>
      </c>
      <c r="R2189" s="61">
        <f t="normal">IF(Q2189="-","-",Q2189/M2189)</f>
        <v>0.902371813797854</v>
      </c>
      <c r="S2189" s="101">
        <v>3.32</v>
      </c>
      <c r="T2189" s="102">
        <f t="normal">AVERAGE(S2189:S2191)*10</f>
        <v>33.1666666666667</v>
      </c>
      <c r="U2189" s="101">
        <f t="normal">((LARGE(S2189:S2191,1))-(SMALL(S2189:S2191,1)))/(((LARGE(S2189:S2191,1))+(SMALL(S2189:S2191,1)))/2)*100</f>
        <v>0.301659125188531</v>
      </c>
      <c r="V2189" s="101">
        <f t="shared" si="792"/>
        <v>63.37</v>
      </c>
      <c r="W2189" s="102">
        <f t="normal">AVERAGE(V2189:V2191)*10</f>
        <v>634.5</v>
      </c>
      <c r="X2189" s="101">
        <f t="normal">((LARGE(V2189:V2191,1))-(SMALL(V2189:V2191,1)))/(((LARGE(V2189:V2191,1))+(SMALL(V2189:V2191,1)))/2)*100</f>
        <v>0.724523547015279</v>
      </c>
      <c r="Y2189" s="101">
        <v>36.63</v>
      </c>
      <c r="Z2189" s="94" t="s">
        <v>34</v>
      </c>
      <c r="AA2189" s="111" t="str">
        <f t="normal">IF(Z2189="-","-",AVERAGE(Z2189:Z2191))</f>
        <v>-</v>
      </c>
      <c r="AB2189" s="102" t="s">
        <v>34</v>
      </c>
      <c r="AC2189" s="112" t="str">
        <f t="shared" ref="AC2189" si="796">IF(AB2189="-","-",AVERAGE(AB2189:AB2191))</f>
        <v>-</v>
      </c>
      <c r="AD2189" s="113"/>
      <c r="AE2189" s="94">
        <v>32.53</v>
      </c>
      <c r="AF2189" s="94">
        <v>29</v>
      </c>
      <c r="AG2189" s="134">
        <v>1</v>
      </c>
    </row>
    <row r="2190" spans="1:33" s="44" customFormat="1" customHeight="0">
      <c r="A2190" s="60"/>
      <c r="B2190" s="61" t="s">
        <v>1034</v>
      </c>
      <c r="C2190" s="62"/>
      <c r="D2190" s="63"/>
      <c r="E2190" s="63"/>
      <c r="F2190" s="63"/>
      <c r="G2190" s="63"/>
      <c r="H2190" s="63"/>
      <c r="I2190" s="63"/>
      <c r="J2190" s="94">
        <f t="normal">IF(AE2190="-","-",(AE2190/AG2189)*$AI$1)</f>
        <v>46.7424</v>
      </c>
      <c r="K2190" s="94">
        <f t="normal">MIN(J2189:J2191)</f>
        <v>27.864</v>
      </c>
      <c r="L2190" s="61"/>
      <c r="M2190" s="94"/>
      <c r="N2190" s="94">
        <f t="normal">IF(AF2190="-","-",(AF2190/AG2189)*$AI$1)</f>
        <v>40.3488</v>
      </c>
      <c r="O2190" s="94">
        <f t="normal">MIN(N2189:N2191)</f>
        <v>27.3564</v>
      </c>
      <c r="P2190" s="61"/>
      <c r="Q2190" s="94"/>
      <c r="R2190" s="61"/>
      <c r="S2190" s="101">
        <v>3.32</v>
      </c>
      <c r="T2190" s="102"/>
      <c r="U2190" s="101"/>
      <c r="V2190" s="101">
        <f t="shared" si="792"/>
        <v>63.72</v>
      </c>
      <c r="W2190" s="102"/>
      <c r="X2190" s="101"/>
      <c r="Y2190" s="101">
        <v>36.28</v>
      </c>
      <c r="Z2190" s="94" t="s">
        <v>34</v>
      </c>
      <c r="AA2190" s="111"/>
      <c r="AB2190" s="102" t="s">
        <v>34</v>
      </c>
      <c r="AC2190" s="112"/>
      <c r="AD2190" s="113"/>
      <c r="AE2190" s="94">
        <v>43.28</v>
      </c>
      <c r="AF2190" s="94">
        <v>37.36</v>
      </c>
      <c r="AG2190" s="134"/>
    </row>
    <row r="2191" spans="1:33" s="44" customFormat="1" customHeight="0">
      <c r="A2191" s="60"/>
      <c r="B2191" s="61" t="s">
        <v>1034</v>
      </c>
      <c r="C2191" s="62"/>
      <c r="D2191" s="63"/>
      <c r="E2191" s="63"/>
      <c r="F2191" s="63"/>
      <c r="G2191" s="63"/>
      <c r="H2191" s="63"/>
      <c r="I2191" s="63"/>
      <c r="J2191" s="94">
        <f t="normal">IF(AE2191="-","-",(AE2191/AG2189)*$AI$1)</f>
        <v>27.864</v>
      </c>
      <c r="K2191" s="94"/>
      <c r="L2191" s="61"/>
      <c r="M2191" s="94"/>
      <c r="N2191" s="94">
        <f t="normal">IF(AF2191="-","-",(AF2191/AG2189)*$AI$1)</f>
        <v>27.3564</v>
      </c>
      <c r="O2191" s="94"/>
      <c r="P2191" s="61"/>
      <c r="Q2191" s="94"/>
      <c r="R2191" s="61"/>
      <c r="S2191" s="101">
        <v>3.31</v>
      </c>
      <c r="T2191" s="102"/>
      <c r="U2191" s="101"/>
      <c r="V2191" s="101">
        <f t="shared" si="792"/>
        <v>63.26</v>
      </c>
      <c r="W2191" s="102"/>
      <c r="X2191" s="101"/>
      <c r="Y2191" s="101">
        <v>36.74</v>
      </c>
      <c r="Z2191" s="94" t="s">
        <v>34</v>
      </c>
      <c r="AA2191" s="111"/>
      <c r="AB2191" s="102" t="s">
        <v>34</v>
      </c>
      <c r="AC2191" s="112"/>
      <c r="AD2191" s="113"/>
      <c r="AE2191" s="94">
        <v>25.8</v>
      </c>
      <c r="AF2191" s="94">
        <v>25.33</v>
      </c>
      <c r="AG2191" s="134"/>
    </row>
    <row r="2192" spans="1:33" s="44" customFormat="1" ht="15" customHeight="1">
      <c r="A2192" s="60">
        <v>42387</v>
      </c>
      <c r="B2192" s="61" t="s">
        <v>1034</v>
      </c>
      <c r="C2192" s="62" t="s">
        <v>29</v>
      </c>
      <c r="D2192" s="63" t="s">
        <v>30</v>
      </c>
      <c r="E2192" s="63" t="s">
        <v>31</v>
      </c>
      <c r="F2192" s="63" t="s">
        <v>32</v>
      </c>
      <c r="G2192" s="63" t="s">
        <v>33</v>
      </c>
      <c r="H2192" s="63" t="s">
        <v>34</v>
      </c>
      <c r="I2192" s="63" t="s">
        <v>34</v>
      </c>
      <c r="J2192" s="94">
        <f t="normal">IF(AE2192="-","-",(AE2192/AG2192)*$AI$1)</f>
        <v>9.666</v>
      </c>
      <c r="K2192" s="94">
        <f t="normal">MAX(J2192:J2194)</f>
        <v>45.684</v>
      </c>
      <c r="L2192" s="61">
        <f t="normal">IF(A2192=0,"",(K2192-K2193)/K2193)</f>
        <v>3.72625698324022</v>
      </c>
      <c r="M2192" s="94">
        <f t="normal">IF(J2192="-","-",AVERAGE(J2192:J2194))</f>
        <v>31.7232</v>
      </c>
      <c r="N2192" s="94">
        <f t="normal">IF(AF2192="-","-",(AF2192/AG2192)*$AI$1)</f>
        <v>14.8932</v>
      </c>
      <c r="O2192" s="94">
        <f t="normal">MAX(N2192:N2194)</f>
        <v>42.3792</v>
      </c>
      <c r="P2192" s="61">
        <f t="normal">IF(A2192=0,"",(O2192-O2193)/O2193)</f>
        <v>1.84554024655548</v>
      </c>
      <c r="Q2192" s="94">
        <f t="normal">IF(N2192="-","-",AVERAGE(N2192:N2194))</f>
        <v>33.0624</v>
      </c>
      <c r="R2192" s="61">
        <f t="normal">IF(Q2192="-","-",Q2192/M2192)</f>
        <v>1.04221516114389</v>
      </c>
      <c r="S2192" s="101">
        <v>3.32</v>
      </c>
      <c r="T2192" s="102">
        <f t="normal">AVERAGE(S2192:S2194)*10</f>
        <v>33.1666666666667</v>
      </c>
      <c r="U2192" s="101">
        <f t="normal">((LARGE(S2192:S2194,1))-(SMALL(S2192:S2194,1)))/(((LARGE(S2192:S2194,1))+(SMALL(S2192:S2194,1)))/2)*100</f>
        <v>0.301659125188531</v>
      </c>
      <c r="V2192" s="101">
        <f t="shared" si="792"/>
        <v>63.37</v>
      </c>
      <c r="W2192" s="102">
        <f t="normal">AVERAGE(V2192:V2194)*10</f>
        <v>634.5</v>
      </c>
      <c r="X2192" s="101">
        <f t="normal">((LARGE(V2192:V2194,1))-(SMALL(V2192:V2194,1)))/(((LARGE(V2192:V2194,1))+(SMALL(V2192:V2194,1)))/2)*100</f>
        <v>0.724523547015279</v>
      </c>
      <c r="Y2192" s="101">
        <v>36.63</v>
      </c>
      <c r="Z2192" s="94" t="s">
        <v>34</v>
      </c>
      <c r="AA2192" s="111" t="str">
        <f t="normal">IF(Z2192="-","-",AVERAGE(Z2192:Z2194))</f>
        <v>-</v>
      </c>
      <c r="AB2192" s="102" t="s">
        <v>34</v>
      </c>
      <c r="AC2192" s="112" t="str">
        <f t="shared" ref="AC2192" si="797">IF(AB2192="-","-",AVERAGE(AB2192:AB2194))</f>
        <v>-</v>
      </c>
      <c r="AD2192" s="113"/>
      <c r="AE2192" s="94">
        <v>8.95</v>
      </c>
      <c r="AF2192" s="94">
        <v>13.79</v>
      </c>
      <c r="AG2192" s="134">
        <v>1</v>
      </c>
    </row>
    <row r="2193" spans="1:33" s="44" customFormat="1" customHeight="0">
      <c r="A2193" s="60"/>
      <c r="B2193" s="61" t="s">
        <v>1034</v>
      </c>
      <c r="C2193" s="62"/>
      <c r="D2193" s="63"/>
      <c r="E2193" s="63"/>
      <c r="F2193" s="63"/>
      <c r="G2193" s="63"/>
      <c r="H2193" s="63"/>
      <c r="I2193" s="63"/>
      <c r="J2193" s="94">
        <f t="normal">IF(AE2193="-","-",(AE2193/AG2192)*$AI$1)</f>
        <v>39.8196</v>
      </c>
      <c r="K2193" s="94">
        <f t="normal">MIN(J2192:J2194)</f>
        <v>9.666</v>
      </c>
      <c r="L2193" s="61"/>
      <c r="M2193" s="94"/>
      <c r="N2193" s="94">
        <f t="normal">IF(AF2193="-","-",(AF2193/AG2192)*$AI$1)</f>
        <v>42.3792</v>
      </c>
      <c r="O2193" s="94">
        <f t="normal">MIN(N2192:N2194)</f>
        <v>14.8932</v>
      </c>
      <c r="P2193" s="61"/>
      <c r="Q2193" s="94"/>
      <c r="R2193" s="61"/>
      <c r="S2193" s="101">
        <v>3.32</v>
      </c>
      <c r="T2193" s="102"/>
      <c r="U2193" s="101"/>
      <c r="V2193" s="101">
        <f t="shared" si="792"/>
        <v>63.72</v>
      </c>
      <c r="W2193" s="102"/>
      <c r="X2193" s="101"/>
      <c r="Y2193" s="101">
        <v>36.28</v>
      </c>
      <c r="Z2193" s="94" t="s">
        <v>34</v>
      </c>
      <c r="AA2193" s="111"/>
      <c r="AB2193" s="102" t="s">
        <v>34</v>
      </c>
      <c r="AC2193" s="112"/>
      <c r="AD2193" s="113"/>
      <c r="AE2193" s="94">
        <v>36.87</v>
      </c>
      <c r="AF2193" s="94">
        <v>39.24</v>
      </c>
      <c r="AG2193" s="134"/>
    </row>
    <row r="2194" spans="1:33" s="44" customFormat="1" customHeight="0">
      <c r="A2194" s="60"/>
      <c r="B2194" s="61" t="s">
        <v>1034</v>
      </c>
      <c r="C2194" s="62"/>
      <c r="D2194" s="63"/>
      <c r="E2194" s="63"/>
      <c r="F2194" s="63"/>
      <c r="G2194" s="63"/>
      <c r="H2194" s="63"/>
      <c r="I2194" s="63"/>
      <c r="J2194" s="94">
        <f t="normal">IF(AE2194="-","-",(AE2194/AG2192)*$AI$1)</f>
        <v>45.684</v>
      </c>
      <c r="K2194" s="94"/>
      <c r="L2194" s="61"/>
      <c r="M2194" s="94"/>
      <c r="N2194" s="94">
        <f t="normal">IF(AF2194="-","-",(AF2194/AG2192)*$AI$1)</f>
        <v>41.9148</v>
      </c>
      <c r="O2194" s="94"/>
      <c r="P2194" s="61"/>
      <c r="Q2194" s="94"/>
      <c r="R2194" s="61"/>
      <c r="S2194" s="101">
        <v>3.31</v>
      </c>
      <c r="T2194" s="102"/>
      <c r="U2194" s="101"/>
      <c r="V2194" s="101">
        <f t="shared" si="792"/>
        <v>63.26</v>
      </c>
      <c r="W2194" s="102"/>
      <c r="X2194" s="101"/>
      <c r="Y2194" s="101">
        <v>36.74</v>
      </c>
      <c r="Z2194" s="94" t="s">
        <v>34</v>
      </c>
      <c r="AA2194" s="111"/>
      <c r="AB2194" s="102" t="s">
        <v>34</v>
      </c>
      <c r="AC2194" s="112"/>
      <c r="AD2194" s="113"/>
      <c r="AE2194" s="94">
        <v>42.3</v>
      </c>
      <c r="AF2194" s="94">
        <v>38.81</v>
      </c>
      <c r="AG2194" s="134"/>
    </row>
    <row r="2195" spans="1:33" s="44" customFormat="1" ht="15" customHeight="1">
      <c r="A2195" s="60">
        <v>42387</v>
      </c>
      <c r="B2195" s="61" t="s">
        <v>1035</v>
      </c>
      <c r="C2195" s="62" t="s">
        <v>29</v>
      </c>
      <c r="D2195" s="63" t="s">
        <v>30</v>
      </c>
      <c r="E2195" s="63" t="s">
        <v>31</v>
      </c>
      <c r="F2195" s="63" t="s">
        <v>37</v>
      </c>
      <c r="G2195" s="63" t="s">
        <v>140</v>
      </c>
      <c r="H2195" s="63" t="s">
        <v>34</v>
      </c>
      <c r="I2195" s="63" t="s">
        <v>34</v>
      </c>
      <c r="J2195" s="94">
        <f t="normal">IF(AE2195="-","-",(AE2195/AG2195)*$AI$1)</f>
        <v>641.2932</v>
      </c>
      <c r="K2195" s="94">
        <f t="normal">MAX(J2195:J2197)</f>
        <v>657.0504</v>
      </c>
      <c r="L2195" s="61">
        <f t="normal">IF(A2195=0,"",(K2195-K2196)/K2196)</f>
        <v>0.0889012188792039</v>
      </c>
      <c r="M2195" s="94">
        <f t="normal">IF(J2195="-","-",AVERAGE(J2195:J2197))</f>
        <v>633.9168</v>
      </c>
      <c r="N2195" s="94">
        <f t="normal">IF(AF2195="-","-",(AF2195/AG2195)*$AI$1)</f>
        <v>483.3648</v>
      </c>
      <c r="O2195" s="94">
        <f t="normal">MAX(N2195:N2197)</f>
        <v>483.3648</v>
      </c>
      <c r="P2195" s="61">
        <f t="normal">IF(A2195=0,"",(O2195-O2196)/O2196)</f>
        <v>0.184021164021164</v>
      </c>
      <c r="Q2195" s="94">
        <f t="normal">IF(N2195="-","-",AVERAGE(N2195:N2197))</f>
        <v>446.382</v>
      </c>
      <c r="R2195" s="61">
        <f t="normal">IF(Q2195="-","-",Q2195/M2195)</f>
        <v>0.704164962973059</v>
      </c>
      <c r="S2195" s="101">
        <v>95.81</v>
      </c>
      <c r="T2195" s="102">
        <f t="normal">AVERAGE(S2195:S2197)*10</f>
        <v>965.833333333333</v>
      </c>
      <c r="U2195" s="101">
        <f t="normal">((LARGE(S2195:S2197,1))-(SMALL(S2195:S2197,1)))/(((LARGE(S2195:S2197,1))+(SMALL(S2195:S2197,1)))/2)*100</f>
        <v>1.23437581038328</v>
      </c>
      <c r="V2195" s="101">
        <f t="shared" si="792"/>
        <v>99.99</v>
      </c>
      <c r="W2195" s="102">
        <f t="normal">AVERAGE(V2195:V2197)*10</f>
        <v>999.9</v>
      </c>
      <c r="X2195" s="101">
        <f t="normal">((LARGE(V2195:V2197,1))-(SMALL(V2195:V2197,1)))/(((LARGE(V2195:V2197,1))+(SMALL(V2195:V2197,1)))/2)*100</f>
        <v>0</v>
      </c>
      <c r="Y2195" s="101">
        <v>0.01</v>
      </c>
      <c r="Z2195" s="94" t="s">
        <v>34</v>
      </c>
      <c r="AA2195" s="111" t="str">
        <f t="normal">IF(Z2195="-","-",AVERAGE(Z2195:Z2197))</f>
        <v>-</v>
      </c>
      <c r="AB2195" s="102" t="s">
        <v>34</v>
      </c>
      <c r="AC2195" s="112" t="str">
        <f t="shared" ref="AC2195" si="798">IF(AB2195="-","-",AVERAGE(AB2195:AB2197))</f>
        <v>-</v>
      </c>
      <c r="AD2195" s="113"/>
      <c r="AE2195" s="94">
        <v>593.79</v>
      </c>
      <c r="AF2195" s="94">
        <v>447.56</v>
      </c>
      <c r="AG2195" s="134">
        <v>1</v>
      </c>
    </row>
    <row r="2196" spans="1:33" s="44" customFormat="1" customHeight="0">
      <c r="A2196" s="60"/>
      <c r="B2196" s="61" t="s">
        <v>1035</v>
      </c>
      <c r="C2196" s="62"/>
      <c r="D2196" s="63"/>
      <c r="E2196" s="63"/>
      <c r="F2196" s="63"/>
      <c r="G2196" s="63"/>
      <c r="H2196" s="63"/>
      <c r="I2196" s="63"/>
      <c r="J2196" s="94">
        <f t="normal">IF(AE2196="-","-",(AE2196/AG2195)*$AI$1)</f>
        <v>603.4068</v>
      </c>
      <c r="K2196" s="94">
        <f t="normal">MIN(J2195:J2197)</f>
        <v>603.4068</v>
      </c>
      <c r="L2196" s="61"/>
      <c r="M2196" s="94"/>
      <c r="N2196" s="94">
        <f t="normal">IF(AF2196="-","-",(AF2196/AG2195)*$AI$1)</f>
        <v>408.24</v>
      </c>
      <c r="O2196" s="94">
        <f t="normal">MIN(N2195:N2197)</f>
        <v>408.24</v>
      </c>
      <c r="P2196" s="61"/>
      <c r="Q2196" s="94"/>
      <c r="R2196" s="61"/>
      <c r="S2196" s="101">
        <v>97</v>
      </c>
      <c r="T2196" s="102"/>
      <c r="U2196" s="101"/>
      <c r="V2196" s="101">
        <f t="shared" si="792"/>
        <v>99.99</v>
      </c>
      <c r="W2196" s="102"/>
      <c r="X2196" s="101"/>
      <c r="Y2196" s="101">
        <v>0.01</v>
      </c>
      <c r="Z2196" s="94" t="s">
        <v>34</v>
      </c>
      <c r="AA2196" s="111"/>
      <c r="AB2196" s="102" t="s">
        <v>34</v>
      </c>
      <c r="AC2196" s="112"/>
      <c r="AD2196" s="113"/>
      <c r="AE2196" s="94">
        <v>558.71</v>
      </c>
      <c r="AF2196" s="94">
        <v>378</v>
      </c>
      <c r="AG2196" s="134"/>
    </row>
    <row r="2197" spans="1:33" s="44" customFormat="1" customHeight="0">
      <c r="A2197" s="60"/>
      <c r="B2197" s="61" t="s">
        <v>1035</v>
      </c>
      <c r="C2197" s="62"/>
      <c r="D2197" s="63"/>
      <c r="E2197" s="63"/>
      <c r="F2197" s="63"/>
      <c r="G2197" s="63"/>
      <c r="H2197" s="63"/>
      <c r="I2197" s="63"/>
      <c r="J2197" s="94">
        <f t="normal">IF(AE2197="-","-",(AE2197/AG2195)*$AI$1)</f>
        <v>657.0504</v>
      </c>
      <c r="K2197" s="94"/>
      <c r="L2197" s="61"/>
      <c r="M2197" s="94"/>
      <c r="N2197" s="94">
        <f t="normal">IF(AF2197="-","-",(AF2197/AG2195)*$AI$1)</f>
        <v>447.5412</v>
      </c>
      <c r="O2197" s="94"/>
      <c r="P2197" s="61"/>
      <c r="Q2197" s="94"/>
      <c r="R2197" s="61"/>
      <c r="S2197" s="101">
        <v>96.94</v>
      </c>
      <c r="T2197" s="102"/>
      <c r="U2197" s="101"/>
      <c r="V2197" s="101">
        <f t="shared" si="792"/>
        <v>99.99</v>
      </c>
      <c r="W2197" s="102"/>
      <c r="X2197" s="101"/>
      <c r="Y2197" s="101">
        <v>0.01</v>
      </c>
      <c r="Z2197" s="94" t="s">
        <v>34</v>
      </c>
      <c r="AA2197" s="111"/>
      <c r="AB2197" s="102" t="s">
        <v>34</v>
      </c>
      <c r="AC2197" s="112"/>
      <c r="AD2197" s="113"/>
      <c r="AE2197" s="94">
        <v>608.38</v>
      </c>
      <c r="AF2197" s="94">
        <v>414.39</v>
      </c>
      <c r="AG2197" s="134"/>
    </row>
    <row r="2198" spans="1:33" s="44" customFormat="1" ht="15" customHeight="1">
      <c r="A2198" s="60">
        <v>42387</v>
      </c>
      <c r="B2198" s="61" t="s">
        <v>1036</v>
      </c>
      <c r="C2198" s="62" t="s">
        <v>29</v>
      </c>
      <c r="D2198" s="63" t="s">
        <v>30</v>
      </c>
      <c r="E2198" s="63" t="s">
        <v>31</v>
      </c>
      <c r="F2198" s="63" t="s">
        <v>37</v>
      </c>
      <c r="G2198" s="63" t="s">
        <v>140</v>
      </c>
      <c r="H2198" s="63" t="s">
        <v>34</v>
      </c>
      <c r="I2198" s="63" t="s">
        <v>34</v>
      </c>
      <c r="J2198" s="94">
        <f t="normal">IF(AE2198="-","-",(AE2198/AG2198)*$AI$1)</f>
        <v>605.1132</v>
      </c>
      <c r="K2198" s="94">
        <f t="normal">MAX(J2198:J2200)</f>
        <v>666.3276</v>
      </c>
      <c r="L2198" s="61">
        <f t="normal">IF(A2198=0,"",(K2198-K2199)/K2199)</f>
        <v>0.101161898302665</v>
      </c>
      <c r="M2198" s="94">
        <f t="normal">IF(J2198="-","-",AVERAGE(J2198:J2200))</f>
        <v>635.5116</v>
      </c>
      <c r="N2198" s="94">
        <f t="normal">IF(AF2198="-","-",(AF2198/AG2198)*$AI$1)</f>
        <v>389.934</v>
      </c>
      <c r="O2198" s="94">
        <f t="normal">MAX(N2198:N2200)</f>
        <v>425.2176</v>
      </c>
      <c r="P2198" s="61">
        <f t="normal">IF(A2198=0,"",(O2198-O2199)/O2199)</f>
        <v>0.0904860822600749</v>
      </c>
      <c r="Q2198" s="94">
        <f t="normal">IF(N2198="-","-",AVERAGE(N2198:N2200))</f>
        <v>412.4052</v>
      </c>
      <c r="R2198" s="61">
        <f t="normal">IF(Q2198="-","-",Q2198/M2198)</f>
        <v>0.648934181531856</v>
      </c>
      <c r="S2198" s="101">
        <v>95.81</v>
      </c>
      <c r="T2198" s="102">
        <f t="normal">AVERAGE(S2198:S2200)*10</f>
        <v>965.833333333333</v>
      </c>
      <c r="U2198" s="101">
        <f t="normal">((LARGE(S2198:S2200,1))-(SMALL(S2198:S2200,1)))/(((LARGE(S2198:S2200,1))+(SMALL(S2198:S2200,1)))/2)*100</f>
        <v>1.23437581038328</v>
      </c>
      <c r="V2198" s="101">
        <f t="shared" si="792"/>
        <v>99.99</v>
      </c>
      <c r="W2198" s="102">
        <f t="normal">AVERAGE(V2198:V2200)*10</f>
        <v>999.9</v>
      </c>
      <c r="X2198" s="101">
        <f t="normal">((LARGE(V2198:V2200,1))-(SMALL(V2198:V2200,1)))/(((LARGE(V2198:V2200,1))+(SMALL(V2198:V2200,1)))/2)*100</f>
        <v>0</v>
      </c>
      <c r="Y2198" s="101">
        <v>0.01</v>
      </c>
      <c r="Z2198" s="94" t="s">
        <v>34</v>
      </c>
      <c r="AA2198" s="111" t="str">
        <f t="normal">IF(Z2198="-","-",AVERAGE(Z2198:Z2200))</f>
        <v>-</v>
      </c>
      <c r="AB2198" s="102" t="s">
        <v>34</v>
      </c>
      <c r="AC2198" s="112" t="str">
        <f t="shared" ref="AC2198" si="799">IF(AB2198="-","-",AVERAGE(AB2198:AB2200))</f>
        <v>-</v>
      </c>
      <c r="AD2198" s="113"/>
      <c r="AE2198" s="94">
        <v>560.29</v>
      </c>
      <c r="AF2198" s="94">
        <v>361.05</v>
      </c>
      <c r="AG2198" s="134">
        <v>1</v>
      </c>
    </row>
    <row r="2199" spans="1:33" s="44" customFormat="1" customHeight="0">
      <c r="A2199" s="60"/>
      <c r="B2199" s="61" t="s">
        <v>1036</v>
      </c>
      <c r="C2199" s="62"/>
      <c r="D2199" s="63"/>
      <c r="E2199" s="63"/>
      <c r="F2199" s="63"/>
      <c r="G2199" s="63"/>
      <c r="H2199" s="63"/>
      <c r="I2199" s="63"/>
      <c r="J2199" s="94">
        <f t="normal">IF(AE2199="-","-",(AE2199/AG2198)*$AI$1)</f>
        <v>635.094</v>
      </c>
      <c r="K2199" s="94">
        <f t="normal">MIN(J2198:J2200)</f>
        <v>605.1132</v>
      </c>
      <c r="L2199" s="61"/>
      <c r="M2199" s="94"/>
      <c r="N2199" s="94">
        <f t="normal">IF(AF2199="-","-",(AF2199/AG2198)*$AI$1)</f>
        <v>422.064</v>
      </c>
      <c r="O2199" s="94">
        <f t="normal">MIN(N2198:N2200)</f>
        <v>389.934</v>
      </c>
      <c r="P2199" s="61"/>
      <c r="Q2199" s="94"/>
      <c r="R2199" s="61"/>
      <c r="S2199" s="101">
        <v>97</v>
      </c>
      <c r="T2199" s="102"/>
      <c r="U2199" s="101"/>
      <c r="V2199" s="101">
        <f t="shared" si="792"/>
        <v>99.99</v>
      </c>
      <c r="W2199" s="102"/>
      <c r="X2199" s="101"/>
      <c r="Y2199" s="101">
        <v>0.01</v>
      </c>
      <c r="Z2199" s="94" t="s">
        <v>34</v>
      </c>
      <c r="AA2199" s="111"/>
      <c r="AB2199" s="102" t="s">
        <v>34</v>
      </c>
      <c r="AC2199" s="112"/>
      <c r="AD2199" s="113"/>
      <c r="AE2199" s="94">
        <v>588.05</v>
      </c>
      <c r="AF2199" s="94">
        <v>390.8</v>
      </c>
      <c r="AG2199" s="134"/>
    </row>
    <row r="2200" spans="1:33" s="44" customFormat="1" customHeight="0">
      <c r="A2200" s="60"/>
      <c r="B2200" s="61" t="s">
        <v>1036</v>
      </c>
      <c r="C2200" s="62"/>
      <c r="D2200" s="63"/>
      <c r="E2200" s="63"/>
      <c r="F2200" s="63"/>
      <c r="G2200" s="63"/>
      <c r="H2200" s="63"/>
      <c r="I2200" s="63"/>
      <c r="J2200" s="94">
        <f t="normal">IF(AE2200="-","-",(AE2200/AG2198)*$AI$1)</f>
        <v>666.3276</v>
      </c>
      <c r="K2200" s="94"/>
      <c r="L2200" s="61"/>
      <c r="M2200" s="94"/>
      <c r="N2200" s="94">
        <f t="normal">IF(AF2200="-","-",(AF2200/AG2198)*$AI$1)</f>
        <v>425.2176</v>
      </c>
      <c r="O2200" s="94"/>
      <c r="P2200" s="61"/>
      <c r="Q2200" s="94"/>
      <c r="R2200" s="61"/>
      <c r="S2200" s="101">
        <v>96.94</v>
      </c>
      <c r="T2200" s="102"/>
      <c r="U2200" s="101"/>
      <c r="V2200" s="101">
        <f t="shared" si="792"/>
        <v>99.99</v>
      </c>
      <c r="W2200" s="102"/>
      <c r="X2200" s="101"/>
      <c r="Y2200" s="101">
        <v>0.01</v>
      </c>
      <c r="Z2200" s="94" t="s">
        <v>34</v>
      </c>
      <c r="AA2200" s="111"/>
      <c r="AB2200" s="102" t="s">
        <v>34</v>
      </c>
      <c r="AC2200" s="112"/>
      <c r="AD2200" s="113"/>
      <c r="AE2200" s="94">
        <v>616.97</v>
      </c>
      <c r="AF2200" s="94">
        <v>393.72</v>
      </c>
      <c r="AG2200" s="134"/>
    </row>
    <row r="2201" spans="1:33">
      <c r="A2201" s="70">
        <v>42387</v>
      </c>
      <c r="B2201" s="71">
        <v>427</v>
      </c>
      <c r="C2201" s="80" t="s">
        <v>29</v>
      </c>
      <c r="D2201" s="12" t="s">
        <v>41</v>
      </c>
      <c r="E2201" s="12" t="s">
        <v>74</v>
      </c>
      <c r="F2201" s="12" t="s">
        <v>234</v>
      </c>
      <c r="G2201" s="12" t="s">
        <v>305</v>
      </c>
      <c r="H2201" s="12" t="s">
        <v>34</v>
      </c>
      <c r="I2201" s="12" t="s">
        <v>34</v>
      </c>
      <c r="J2201" s="97">
        <f t="normal">IF(AE2201="-","-",(AE2201/AG2201)*$AI$1)</f>
        <v>266.1984</v>
      </c>
      <c r="K2201" s="97">
        <f t="normal">MAX(J2201:J2203)</f>
        <v>275.2272</v>
      </c>
      <c r="L2201" s="71">
        <f t="normal">IF(A2201=0,"",(K2201-K2202)/K2202)</f>
        <v>0.0339175592340151</v>
      </c>
      <c r="M2201" s="97">
        <f t="normal">IF(J2201="-","-",AVERAGE(J2201:J2203))</f>
        <v>271.9296</v>
      </c>
      <c r="N2201" s="97">
        <f t="normal">IF(AF2201="-","-",(AF2201/AG2201)*$AI$1)</f>
        <v>162.432</v>
      </c>
      <c r="O2201" s="97">
        <f t="normal">MAX(N2201:N2203)</f>
        <v>178.2432</v>
      </c>
      <c r="P2201" s="71">
        <f t="normal">IF(A2201=0,"",(O2201-O2202)/O2202)</f>
        <v>0.0973404255319148</v>
      </c>
      <c r="Q2201" s="97">
        <f t="normal">IF(N2201="-","-",AVERAGE(N2201:N2203))</f>
        <v>169.4484</v>
      </c>
      <c r="R2201" s="71">
        <f t="normal">IF(Q2201="-","-",Q2201/M2201)</f>
        <v>0.623133340393984</v>
      </c>
      <c r="S2201" s="103">
        <v>79.73</v>
      </c>
      <c r="T2201" s="104">
        <f t="normal">AVERAGE(S2201:S2203)*10</f>
        <v>799.866666666667</v>
      </c>
      <c r="U2201" s="103">
        <f t="normal">((LARGE(S2201:S2203,1))-(SMALL(S2201:S2203,1)))/(((LARGE(S2201:S2203,1))+(SMALL(S2201:S2203,1)))/2)*100</f>
        <v>0.512916744855191</v>
      </c>
      <c r="V2201" s="103">
        <f t="shared" si="792"/>
        <v>69.23</v>
      </c>
      <c r="W2201" s="104">
        <f t="normal">AVERAGE(V2201:V2203)*10</f>
        <v>688.3</v>
      </c>
      <c r="X2201" s="103">
        <f t="normal">((LARGE(V2201:V2203,1))-(SMALL(V2201:V2203,1)))/(((LARGE(V2201:V2203,1))+(SMALL(V2201:V2203,1)))/2)*100</f>
        <v>1.77764825877896</v>
      </c>
      <c r="Y2201" s="103">
        <v>30.77</v>
      </c>
      <c r="Z2201" s="97" t="s">
        <v>34</v>
      </c>
      <c r="AA2201" s="25" t="str">
        <f t="normal">IF(Z2201="-","-",AVERAGE(Z2201:Z2203))</f>
        <v>-</v>
      </c>
      <c r="AB2201" s="104" t="s">
        <v>34</v>
      </c>
      <c r="AC2201" s="26" t="str">
        <f t="shared" ref="AC2201" si="800">IF(AB2201="-","-",AVERAGE(AB2201:AB2203))</f>
        <v>-</v>
      </c>
      <c r="AE2201" s="114">
        <v>246.48</v>
      </c>
      <c r="AF2201" s="114">
        <v>150.4</v>
      </c>
      <c r="AG2201" s="135">
        <v>1</v>
      </c>
    </row>
    <row r="2202" spans="1:33">
      <c r="A2202" s="70"/>
      <c r="B2202" s="71">
        <v>427</v>
      </c>
      <c r="C2202" s="82"/>
      <c r="D2202" s="14"/>
      <c r="E2202" s="14"/>
      <c r="F2202" s="15"/>
      <c r="G2202" s="14"/>
      <c r="H2202" s="14"/>
      <c r="I2202" s="14"/>
      <c r="J2202" s="97">
        <f t="normal">IF(AE2202="-","-",(AE2202/AG2201)*$AI$1)</f>
        <v>275.2272</v>
      </c>
      <c r="K2202" s="97">
        <f t="normal">MIN(J2201:J2203)</f>
        <v>266.1984</v>
      </c>
      <c r="L2202" s="71"/>
      <c r="M2202" s="97"/>
      <c r="N2202" s="97">
        <f t="normal">IF(AF2202="-","-",(AF2202/AG2201)*$AI$1)</f>
        <v>178.2432</v>
      </c>
      <c r="O2202" s="97">
        <f t="normal">MIN(N2201:N2203)</f>
        <v>162.432</v>
      </c>
      <c r="P2202" s="71"/>
      <c r="Q2202" s="97"/>
      <c r="R2202" s="71"/>
      <c r="S2202" s="103">
        <v>80.09</v>
      </c>
      <c r="T2202" s="104"/>
      <c r="U2202" s="103"/>
      <c r="V2202" s="103">
        <f t="shared" si="792"/>
        <v>69.24</v>
      </c>
      <c r="W2202" s="104"/>
      <c r="X2202" s="103"/>
      <c r="Y2202" s="103">
        <v>30.76</v>
      </c>
      <c r="Z2202" s="97" t="s">
        <v>34</v>
      </c>
      <c r="AA2202" s="27"/>
      <c r="AB2202" s="104" t="s">
        <v>34</v>
      </c>
      <c r="AC2202" s="28"/>
      <c r="AE2202" s="114">
        <v>254.84</v>
      </c>
      <c r="AF2202" s="114">
        <v>165.04</v>
      </c>
      <c r="AG2202" s="135"/>
    </row>
    <row r="2203" spans="1:33">
      <c r="A2203" s="70"/>
      <c r="B2203" s="71">
        <v>427</v>
      </c>
      <c r="C2203" s="84"/>
      <c r="D2203" s="17"/>
      <c r="E2203" s="17"/>
      <c r="F2203" s="18"/>
      <c r="G2203" s="17"/>
      <c r="H2203" s="17"/>
      <c r="I2203" s="17"/>
      <c r="J2203" s="97">
        <f t="normal">IF(AE2203="-","-",(AE2203/AG2201)*$AI$1)</f>
        <v>274.3632</v>
      </c>
      <c r="K2203" s="97"/>
      <c r="L2203" s="71"/>
      <c r="M2203" s="97"/>
      <c r="N2203" s="97">
        <f t="normal">IF(AF2203="-","-",(AF2203/AG2201)*$AI$1)</f>
        <v>167.67</v>
      </c>
      <c r="O2203" s="97"/>
      <c r="P2203" s="71"/>
      <c r="Q2203" s="97"/>
      <c r="R2203" s="71"/>
      <c r="S2203" s="103">
        <v>80.14</v>
      </c>
      <c r="T2203" s="104"/>
      <c r="U2203" s="103"/>
      <c r="V2203" s="103">
        <f t="shared" si="792"/>
        <v>68.02</v>
      </c>
      <c r="W2203" s="104"/>
      <c r="X2203" s="103"/>
      <c r="Y2203" s="103">
        <v>31.98</v>
      </c>
      <c r="Z2203" s="97" t="s">
        <v>34</v>
      </c>
      <c r="AA2203" s="29"/>
      <c r="AB2203" s="104" t="s">
        <v>34</v>
      </c>
      <c r="AC2203" s="30"/>
      <c r="AE2203" s="114">
        <v>254.04</v>
      </c>
      <c r="AF2203" s="114">
        <v>155.25</v>
      </c>
      <c r="AG2203" s="135"/>
    </row>
    <row r="2204" spans="1:33" s="44" customFormat="1" ht="15" customHeight="1">
      <c r="A2204" s="60">
        <v>42485</v>
      </c>
      <c r="B2204" s="61" t="s">
        <v>1037</v>
      </c>
      <c r="C2204" s="62" t="s">
        <v>29</v>
      </c>
      <c r="D2204" s="63" t="s">
        <v>30</v>
      </c>
      <c r="E2204" s="63" t="s">
        <v>31</v>
      </c>
      <c r="F2204" s="63" t="s">
        <v>32</v>
      </c>
      <c r="G2204" s="63" t="s">
        <v>33</v>
      </c>
      <c r="H2204" s="63" t="s">
        <v>34</v>
      </c>
      <c r="I2204" s="63" t="s">
        <v>34</v>
      </c>
      <c r="J2204" s="94">
        <f t="normal">IF(AE2204="-","-",(AE2204/AG2204)*$AI$1)</f>
        <v>56.430003564</v>
      </c>
      <c r="K2204" s="94">
        <f t="normal">MAX(J2204:J2206)</f>
        <v>60.787974636</v>
      </c>
      <c r="L2204" s="61">
        <f t="normal">IF(A2204=0,"",(K2204-K2205)/K2205)</f>
        <v>0.0772279070841704</v>
      </c>
      <c r="M2204" s="94">
        <f t="normal">IF(J2204="-","-",AVERAGE(J2204:J2206))</f>
        <v>58.481101296</v>
      </c>
      <c r="N2204" s="94" t="str">
        <f t="normal">IF(AF2204="-","-",(AF2204/AG2204)*$AI$1)</f>
        <v>-</v>
      </c>
      <c r="O2204" s="94">
        <f t="normal">MAX(N2204:N2206)</f>
        <v>0</v>
      </c>
      <c r="P2204" s="61" t="e">
        <v>#DIV/0!</v>
      </c>
      <c r="Q2204" s="94" t="str">
        <f t="normal">IF(N2204="-","-",AVERAGE(N2204:N2206))</f>
        <v>-</v>
      </c>
      <c r="R2204" s="61" t="str">
        <f t="normal">IF(Q2204="-","-",Q2204/M2204)</f>
        <v>-</v>
      </c>
      <c r="S2204" s="101">
        <v>3.88</v>
      </c>
      <c r="T2204" s="102">
        <f t="normal">AVERAGE(S2204:S2206)*10</f>
        <v>38.8</v>
      </c>
      <c r="U2204" s="101">
        <f t="normal">((LARGE(S2204:S2206,1))-(SMALL(S2204:S2206,1)))/(((LARGE(S2204:S2206,1))+(SMALL(S2204:S2206,1)))/2)*100</f>
        <v>0.515463917525774</v>
      </c>
      <c r="V2204" s="101">
        <f t="shared" si="792"/>
        <v>65.18</v>
      </c>
      <c r="W2204" s="102">
        <f t="normal">AVERAGE(V2204:V2206)*10</f>
        <v>653.033333333333</v>
      </c>
      <c r="X2204" s="101">
        <f t="normal">((LARGE(V2204:V2206,1))-(SMALL(V2204:V2206,1)))/(((LARGE(V2204:V2206,1))+(SMALL(V2204:V2206,1)))/2)*100</f>
        <v>0.352247492150991</v>
      </c>
      <c r="Y2204" s="101">
        <v>34.82</v>
      </c>
      <c r="Z2204" s="94" t="s">
        <v>34</v>
      </c>
      <c r="AA2204" s="111" t="str">
        <f t="normal">IF(Z2204="-","-",AVERAGE(Z2204:Z2206))</f>
        <v>-</v>
      </c>
      <c r="AB2204" s="102" t="s">
        <v>34</v>
      </c>
      <c r="AC2204" s="112" t="str">
        <f t="shared" ref="AC2204" si="801">IF(AB2204="-","-",AVERAGE(AB2204:AB2206))</f>
        <v>-</v>
      </c>
      <c r="AD2204" s="113"/>
      <c r="AE2204" s="94">
        <v>52.2500033</v>
      </c>
      <c r="AF2204" s="94" t="s">
        <v>34</v>
      </c>
      <c r="AG2204" s="134">
        <v>1</v>
      </c>
    </row>
    <row r="2205" spans="1:33" s="44" customFormat="1" customHeight="0">
      <c r="A2205" s="60"/>
      <c r="B2205" s="61" t="s">
        <v>1037</v>
      </c>
      <c r="C2205" s="62"/>
      <c r="D2205" s="63"/>
      <c r="E2205" s="63"/>
      <c r="F2205" s="63"/>
      <c r="G2205" s="63"/>
      <c r="H2205" s="63"/>
      <c r="I2205" s="63"/>
      <c r="J2205" s="94">
        <f t="normal">IF(AE2205="-","-",(AE2205/AG2204)*$AI$1)</f>
        <v>60.787974636</v>
      </c>
      <c r="K2205" s="94">
        <f t="normal">MIN(J2204:J2206)</f>
        <v>56.430003564</v>
      </c>
      <c r="L2205" s="61"/>
      <c r="M2205" s="94"/>
      <c r="N2205" s="94" t="str">
        <f t="normal">IF(AF2205="-","-",(AF2205/AG2204)*$AI$1)</f>
        <v>-</v>
      </c>
      <c r="O2205" s="94">
        <f t="normal">MIN(N2204:N2206)</f>
        <v>0</v>
      </c>
      <c r="P2205" s="61"/>
      <c r="Q2205" s="94"/>
      <c r="R2205" s="61"/>
      <c r="S2205" s="101">
        <v>3.89</v>
      </c>
      <c r="T2205" s="102"/>
      <c r="U2205" s="101"/>
      <c r="V2205" s="101">
        <f t="shared" si="792"/>
        <v>65.41</v>
      </c>
      <c r="W2205" s="102"/>
      <c r="X2205" s="101"/>
      <c r="Y2205" s="101">
        <v>34.59</v>
      </c>
      <c r="Z2205" s="94" t="s">
        <v>34</v>
      </c>
      <c r="AA2205" s="111"/>
      <c r="AB2205" s="102" t="s">
        <v>34</v>
      </c>
      <c r="AC2205" s="112"/>
      <c r="AD2205" s="113"/>
      <c r="AE2205" s="94">
        <v>56.2851617</v>
      </c>
      <c r="AF2205" s="94" t="s">
        <v>34</v>
      </c>
      <c r="AG2205" s="134"/>
    </row>
    <row r="2206" spans="1:33" s="44" customFormat="1" customHeight="0">
      <c r="A2206" s="60"/>
      <c r="B2206" s="61" t="s">
        <v>1037</v>
      </c>
      <c r="C2206" s="62"/>
      <c r="D2206" s="63"/>
      <c r="E2206" s="63"/>
      <c r="F2206" s="63"/>
      <c r="G2206" s="63"/>
      <c r="H2206" s="63"/>
      <c r="I2206" s="63"/>
      <c r="J2206" s="94">
        <f t="normal">IF(AE2206="-","-",(AE2206/AG2204)*$AI$1)</f>
        <v>58.225325688</v>
      </c>
      <c r="K2206" s="94"/>
      <c r="L2206" s="61"/>
      <c r="M2206" s="94"/>
      <c r="N2206" s="94" t="str">
        <f t="normal">IF(AF2206="-","-",(AF2206/AG2204)*$AI$1)</f>
        <v>-</v>
      </c>
      <c r="O2206" s="94"/>
      <c r="P2206" s="61"/>
      <c r="Q2206" s="94"/>
      <c r="R2206" s="61"/>
      <c r="S2206" s="101">
        <v>3.87</v>
      </c>
      <c r="T2206" s="102"/>
      <c r="U2206" s="101"/>
      <c r="V2206" s="101">
        <f t="shared" si="792"/>
        <v>65.32</v>
      </c>
      <c r="W2206" s="102"/>
      <c r="X2206" s="101"/>
      <c r="Y2206" s="101">
        <v>34.68</v>
      </c>
      <c r="Z2206" s="94" t="s">
        <v>34</v>
      </c>
      <c r="AA2206" s="111"/>
      <c r="AB2206" s="102" t="s">
        <v>34</v>
      </c>
      <c r="AC2206" s="112"/>
      <c r="AD2206" s="113"/>
      <c r="AE2206" s="94">
        <v>53.9123386</v>
      </c>
      <c r="AF2206" s="94" t="s">
        <v>34</v>
      </c>
      <c r="AG2206" s="134"/>
    </row>
    <row r="2207" spans="1:33" s="44" customFormat="1" ht="15" customHeight="1">
      <c r="A2207" s="60">
        <v>42485</v>
      </c>
      <c r="B2207" s="61" t="s">
        <v>1038</v>
      </c>
      <c r="C2207" s="62" t="s">
        <v>29</v>
      </c>
      <c r="D2207" s="63" t="s">
        <v>30</v>
      </c>
      <c r="E2207" s="63" t="s">
        <v>31</v>
      </c>
      <c r="F2207" s="63" t="s">
        <v>37</v>
      </c>
      <c r="G2207" s="63" t="s">
        <v>140</v>
      </c>
      <c r="H2207" s="63" t="s">
        <v>34</v>
      </c>
      <c r="I2207" s="63" t="s">
        <v>34</v>
      </c>
      <c r="J2207" s="94">
        <f t="normal">IF(AE2207="-","-",(AE2207/AG2207)*$AI$1)</f>
        <v>684.8604</v>
      </c>
      <c r="K2207" s="94">
        <f t="normal">MAX(J2207:J2209)</f>
        <v>684.8604</v>
      </c>
      <c r="L2207" s="61">
        <f t="normal">IF(A2207=0,"",(K2207-K2208)/K2208)</f>
        <v>0.0307369721400474</v>
      </c>
      <c r="M2207" s="94">
        <f t="normal">IF(J2207="-","-",AVERAGE(J2207:J2209))</f>
        <v>675.7524</v>
      </c>
      <c r="N2207" s="94">
        <f t="normal">IF(AF2207="-","-",(AF2207/AG2207)*$AI$1)</f>
        <v>442.0116</v>
      </c>
      <c r="O2207" s="94">
        <f t="normal">MAX(N2207:N2209)</f>
        <v>466.0416</v>
      </c>
      <c r="P2207" s="61">
        <f t="normal">IF(A2207=0,"",(O2207-O2208)/O2208)</f>
        <v>0.116076970825574</v>
      </c>
      <c r="Q2207" s="94">
        <f t="normal">IF(N2207="-","-",AVERAGE(N2207:N2209))</f>
        <v>441.8748</v>
      </c>
      <c r="R2207" s="61">
        <f t="normal">IF(Q2207="-","-",Q2207/M2207)</f>
        <v>0.653900452295841</v>
      </c>
      <c r="S2207" s="101">
        <v>96.73</v>
      </c>
      <c r="T2207" s="102">
        <f t="normal">AVERAGE(S2207:S2209)*10</f>
        <v>967.233333333333</v>
      </c>
      <c r="U2207" s="101">
        <f t="normal">((LARGE(S2207:S2209,1))-(SMALL(S2207:S2209,1)))/(((LARGE(S2207:S2209,1))+(SMALL(S2207:S2209,1)))/2)*100</f>
        <v>0.0620347394540966</v>
      </c>
      <c r="V2207" s="101">
        <f t="shared" si="792"/>
        <v>99.99</v>
      </c>
      <c r="W2207" s="102">
        <f t="normal">AVERAGE(V2207:V2209)*10</f>
        <v>999.9</v>
      </c>
      <c r="X2207" s="101">
        <f t="normal">((LARGE(V2207:V2209,1))-(SMALL(V2207:V2209,1)))/(((LARGE(V2207:V2209,1))+(SMALL(V2207:V2209,1)))/2)*100</f>
        <v>0</v>
      </c>
      <c r="Y2207" s="101">
        <v>0.01</v>
      </c>
      <c r="Z2207" s="94" t="s">
        <v>34</v>
      </c>
      <c r="AA2207" s="111" t="str">
        <f t="normal">IF(Z2207="-","-",AVERAGE(Z2207:Z2209))</f>
        <v>-</v>
      </c>
      <c r="AB2207" s="102" t="s">
        <v>34</v>
      </c>
      <c r="AC2207" s="112" t="str">
        <f t="shared" ref="AC2207" si="802">IF(AB2207="-","-",AVERAGE(AB2207:AB2209))</f>
        <v>-</v>
      </c>
      <c r="AD2207" s="113"/>
      <c r="AE2207" s="94">
        <v>634.13</v>
      </c>
      <c r="AF2207" s="94">
        <v>409.27</v>
      </c>
      <c r="AG2207" s="134">
        <v>1</v>
      </c>
    </row>
    <row r="2208" spans="1:33" s="44" customFormat="1" customHeight="0">
      <c r="A2208" s="60"/>
      <c r="B2208" s="61" t="s">
        <v>1038</v>
      </c>
      <c r="C2208" s="62"/>
      <c r="D2208" s="63"/>
      <c r="E2208" s="63"/>
      <c r="F2208" s="63"/>
      <c r="G2208" s="63"/>
      <c r="H2208" s="63"/>
      <c r="I2208" s="63"/>
      <c r="J2208" s="94">
        <f t="normal">IF(AE2208="-","-",(AE2208/AG2207)*$AI$1)</f>
        <v>677.9592</v>
      </c>
      <c r="K2208" s="94">
        <f t="normal">MIN(J2207:J2209)</f>
        <v>664.4376</v>
      </c>
      <c r="L2208" s="61"/>
      <c r="M2208" s="94"/>
      <c r="N2208" s="94">
        <f t="normal">IF(AF2208="-","-",(AF2208/AG2207)*$AI$1)</f>
        <v>466.0416</v>
      </c>
      <c r="O2208" s="94">
        <f t="normal">MIN(N2207:N2209)</f>
        <v>417.5712</v>
      </c>
      <c r="P2208" s="61"/>
      <c r="Q2208" s="94"/>
      <c r="R2208" s="61"/>
      <c r="S2208" s="101">
        <v>96.69</v>
      </c>
      <c r="T2208" s="102"/>
      <c r="U2208" s="101"/>
      <c r="V2208" s="101">
        <f t="shared" si="792"/>
        <v>99.99</v>
      </c>
      <c r="W2208" s="102"/>
      <c r="X2208" s="101"/>
      <c r="Y2208" s="101">
        <v>0.01</v>
      </c>
      <c r="Z2208" s="94" t="s">
        <v>34</v>
      </c>
      <c r="AA2208" s="111"/>
      <c r="AB2208" s="102" t="s">
        <v>34</v>
      </c>
      <c r="AC2208" s="112"/>
      <c r="AD2208" s="113"/>
      <c r="AE2208" s="94">
        <v>627.74</v>
      </c>
      <c r="AF2208" s="94">
        <v>431.52</v>
      </c>
      <c r="AG2208" s="134"/>
    </row>
    <row r="2209" spans="1:33" s="44" customFormat="1" customHeight="0">
      <c r="A2209" s="60"/>
      <c r="B2209" s="61" t="s">
        <v>1038</v>
      </c>
      <c r="C2209" s="62"/>
      <c r="D2209" s="63"/>
      <c r="E2209" s="63"/>
      <c r="F2209" s="63"/>
      <c r="G2209" s="63"/>
      <c r="H2209" s="63"/>
      <c r="I2209" s="63"/>
      <c r="J2209" s="94">
        <f t="normal">IF(AE2209="-","-",(AE2209/AG2207)*$AI$1)</f>
        <v>664.4376</v>
      </c>
      <c r="K2209" s="94"/>
      <c r="L2209" s="61"/>
      <c r="M2209" s="94"/>
      <c r="N2209" s="94">
        <f t="normal">IF(AF2209="-","-",(AF2209/AG2207)*$AI$1)</f>
        <v>417.5712</v>
      </c>
      <c r="O2209" s="94"/>
      <c r="P2209" s="61"/>
      <c r="Q2209" s="94"/>
      <c r="R2209" s="61"/>
      <c r="S2209" s="101">
        <v>96.75</v>
      </c>
      <c r="T2209" s="102"/>
      <c r="U2209" s="101"/>
      <c r="V2209" s="101">
        <f t="shared" si="792"/>
        <v>99.99</v>
      </c>
      <c r="W2209" s="102"/>
      <c r="X2209" s="101"/>
      <c r="Y2209" s="101">
        <v>0.01</v>
      </c>
      <c r="Z2209" s="94" t="s">
        <v>34</v>
      </c>
      <c r="AA2209" s="111"/>
      <c r="AB2209" s="102" t="s">
        <v>34</v>
      </c>
      <c r="AC2209" s="112"/>
      <c r="AD2209" s="113"/>
      <c r="AE2209" s="94">
        <v>615.22</v>
      </c>
      <c r="AF2209" s="94">
        <v>386.64</v>
      </c>
      <c r="AG2209" s="134"/>
    </row>
    <row r="2210" spans="1:33" s="44" customFormat="1" ht="15" customHeight="1">
      <c r="A2210" s="60">
        <v>42485</v>
      </c>
      <c r="B2210" s="61" t="s">
        <v>1039</v>
      </c>
      <c r="C2210" s="62" t="s">
        <v>29</v>
      </c>
      <c r="D2210" s="63" t="s">
        <v>30</v>
      </c>
      <c r="E2210" s="63" t="s">
        <v>31</v>
      </c>
      <c r="F2210" s="63" t="s">
        <v>37</v>
      </c>
      <c r="G2210" s="63" t="s">
        <v>140</v>
      </c>
      <c r="H2210" s="63" t="s">
        <v>34</v>
      </c>
      <c r="I2210" s="63" t="s">
        <v>34</v>
      </c>
      <c r="J2210" s="94">
        <f t="normal">IF(AE2210="-","-",(AE2210/AG2210)*$AI$1)</f>
        <v>648.4968</v>
      </c>
      <c r="K2210" s="94">
        <f t="normal">MAX(J2210:J2212)</f>
        <v>690.8976</v>
      </c>
      <c r="L2210" s="61">
        <f t="normal">IF(A2210=0,"",(K2210-K2211)/K2211)</f>
        <v>0.0653832062085734</v>
      </c>
      <c r="M2210" s="94">
        <f t="normal">IF(J2210="-","-",AVERAGE(J2210:J2212))</f>
        <v>674.2224</v>
      </c>
      <c r="N2210" s="94">
        <f t="normal">IF(AF2210="-","-",(AF2210/AG2210)*$AI$1)</f>
        <v>415.6704</v>
      </c>
      <c r="O2210" s="94">
        <f t="normal">MAX(N2210:N2212)</f>
        <v>441.8388</v>
      </c>
      <c r="P2210" s="61">
        <f t="normal">IF(A2210=0,"",(O2210-O2211)/O2211)</f>
        <v>0.0820153398571806</v>
      </c>
      <c r="Q2210" s="94">
        <f t="normal">IF(N2210="-","-",AVERAGE(N2210:N2212))</f>
        <v>421.9524</v>
      </c>
      <c r="R2210" s="61">
        <f t="normal">IF(Q2210="-","-",Q2210/M2210)</f>
        <v>0.625835629311634</v>
      </c>
      <c r="S2210" s="101">
        <v>96.73</v>
      </c>
      <c r="T2210" s="102">
        <f t="normal">AVERAGE(S2210:S2212)*10</f>
        <v>967.233333333333</v>
      </c>
      <c r="U2210" s="101">
        <f t="normal">((LARGE(S2210:S2212,1))-(SMALL(S2210:S2212,1)))/(((LARGE(S2210:S2212,1))+(SMALL(S2210:S2212,1)))/2)*100</f>
        <v>0.0620347394540966</v>
      </c>
      <c r="V2210" s="101">
        <f t="shared" si="792"/>
        <v>99.99</v>
      </c>
      <c r="W2210" s="102">
        <f t="normal">AVERAGE(V2210:V2212)*10</f>
        <v>999.9</v>
      </c>
      <c r="X2210" s="101">
        <f t="normal">((LARGE(V2210:V2212,1))-(SMALL(V2210:V2212,1)))/(((LARGE(V2210:V2212,1))+(SMALL(V2210:V2212,1)))/2)*100</f>
        <v>0</v>
      </c>
      <c r="Y2210" s="101">
        <v>0.01</v>
      </c>
      <c r="Z2210" s="94" t="s">
        <v>34</v>
      </c>
      <c r="AA2210" s="111" t="str">
        <f t="normal">IF(Z2210="-","-",AVERAGE(Z2210:Z2212))</f>
        <v>-</v>
      </c>
      <c r="AB2210" s="102" t="s">
        <v>34</v>
      </c>
      <c r="AC2210" s="112" t="str">
        <f t="shared" ref="AC2210" si="803">IF(AB2210="-","-",AVERAGE(AB2210:AB2212))</f>
        <v>-</v>
      </c>
      <c r="AD2210" s="113"/>
      <c r="AE2210" s="94">
        <v>600.46</v>
      </c>
      <c r="AF2210" s="94">
        <v>384.88</v>
      </c>
      <c r="AG2210" s="134">
        <v>1</v>
      </c>
    </row>
    <row r="2211" spans="1:33" s="44" customFormat="1" customHeight="0">
      <c r="A2211" s="60"/>
      <c r="B2211" s="61" t="s">
        <v>1039</v>
      </c>
      <c r="C2211" s="62"/>
      <c r="D2211" s="63"/>
      <c r="E2211" s="63"/>
      <c r="F2211" s="63"/>
      <c r="G2211" s="63"/>
      <c r="H2211" s="63"/>
      <c r="I2211" s="63"/>
      <c r="J2211" s="94">
        <f t="normal">IF(AE2211="-","-",(AE2211/AG2210)*$AI$1)</f>
        <v>683.2728</v>
      </c>
      <c r="K2211" s="94">
        <f t="normal">MIN(J2210:J2212)</f>
        <v>648.4968</v>
      </c>
      <c r="L2211" s="61"/>
      <c r="M2211" s="94"/>
      <c r="N2211" s="94">
        <f t="normal">IF(AF2211="-","-",(AF2211/AG2210)*$AI$1)</f>
        <v>441.8388</v>
      </c>
      <c r="O2211" s="94">
        <f t="normal">MIN(N2210:N2212)</f>
        <v>408.348</v>
      </c>
      <c r="P2211" s="61"/>
      <c r="Q2211" s="94"/>
      <c r="R2211" s="61"/>
      <c r="S2211" s="101">
        <v>96.69</v>
      </c>
      <c r="T2211" s="102"/>
      <c r="U2211" s="101"/>
      <c r="V2211" s="101">
        <f t="shared" si="792"/>
        <v>99.99</v>
      </c>
      <c r="W2211" s="102"/>
      <c r="X2211" s="101"/>
      <c r="Y2211" s="101">
        <v>0.01</v>
      </c>
      <c r="Z2211" s="94" t="s">
        <v>34</v>
      </c>
      <c r="AA2211" s="111"/>
      <c r="AB2211" s="102" t="s">
        <v>34</v>
      </c>
      <c r="AC2211" s="112"/>
      <c r="AD2211" s="113"/>
      <c r="AE2211" s="94">
        <v>632.66</v>
      </c>
      <c r="AF2211" s="94">
        <v>409.11</v>
      </c>
      <c r="AG2211" s="134"/>
    </row>
    <row r="2212" spans="1:33" s="44" customFormat="1" customHeight="0">
      <c r="A2212" s="60"/>
      <c r="B2212" s="61" t="s">
        <v>1039</v>
      </c>
      <c r="C2212" s="62"/>
      <c r="D2212" s="63"/>
      <c r="E2212" s="63"/>
      <c r="F2212" s="63"/>
      <c r="G2212" s="63"/>
      <c r="H2212" s="63"/>
      <c r="I2212" s="63"/>
      <c r="J2212" s="94">
        <f t="normal">IF(AE2212="-","-",(AE2212/AG2210)*$AI$1)</f>
        <v>690.8976</v>
      </c>
      <c r="K2212" s="94"/>
      <c r="L2212" s="61"/>
      <c r="M2212" s="94"/>
      <c r="N2212" s="94">
        <f t="normal">IF(AF2212="-","-",(AF2212/AG2210)*$AI$1)</f>
        <v>408.348</v>
      </c>
      <c r="O2212" s="94"/>
      <c r="P2212" s="61"/>
      <c r="Q2212" s="94"/>
      <c r="R2212" s="61"/>
      <c r="S2212" s="101">
        <v>96.75</v>
      </c>
      <c r="T2212" s="102"/>
      <c r="U2212" s="101"/>
      <c r="V2212" s="101">
        <f t="shared" ref="V2212:V2243" si="804">100-Y2212</f>
        <v>99.99</v>
      </c>
      <c r="W2212" s="102"/>
      <c r="X2212" s="101"/>
      <c r="Y2212" s="101">
        <v>0.01</v>
      </c>
      <c r="Z2212" s="94" t="s">
        <v>34</v>
      </c>
      <c r="AA2212" s="111"/>
      <c r="AB2212" s="102" t="s">
        <v>34</v>
      </c>
      <c r="AC2212" s="112"/>
      <c r="AD2212" s="113"/>
      <c r="AE2212" s="94">
        <v>639.72</v>
      </c>
      <c r="AF2212" s="94">
        <v>378.1</v>
      </c>
      <c r="AG2212" s="134"/>
    </row>
    <row r="2213" spans="1:33" ht="0" customHeight="1" hidden="1">
      <c r="A2213" s="70">
        <v>42485</v>
      </c>
      <c r="B2213" s="71">
        <v>566</v>
      </c>
      <c r="C2213" s="80" t="s">
        <v>299</v>
      </c>
      <c r="D2213" s="12" t="s">
        <v>41</v>
      </c>
      <c r="E2213" s="12" t="s">
        <v>74</v>
      </c>
      <c r="F2213" s="12" t="s">
        <v>75</v>
      </c>
      <c r="G2213" s="12" t="s">
        <v>34</v>
      </c>
      <c r="H2213" s="12" t="s">
        <v>44</v>
      </c>
      <c r="I2213" s="12" t="s">
        <v>76</v>
      </c>
      <c r="J2213" s="97">
        <f t="normal">IF(AE2213="-","-",(AE2213/AG2213)*$AI$1)</f>
        <v>316.7424</v>
      </c>
      <c r="K2213" s="97">
        <f t="normal">MAX(J2213:J2215)</f>
        <v>360.0828</v>
      </c>
      <c r="L2213" s="71">
        <f t="normal">IF(A2213=0,"",(K2213-K2214)/K2214)</f>
        <v>0.136831696672123</v>
      </c>
      <c r="M2213" s="97">
        <f t="normal">IF(J2213="-","-",AVERAGE(J2213:J2215))</f>
        <v>336.1608</v>
      </c>
      <c r="N2213" s="97">
        <f t="normal">IF(AF2213="-","-",(AF2213/AG2213)*$AI$1)</f>
        <v>223.3116</v>
      </c>
      <c r="O2213" s="97">
        <f t="normal">MAX(N2213:N2215)</f>
        <v>241.6608</v>
      </c>
      <c r="P2213" s="71">
        <f t="normal">IF(A2213=0,"",(O2213-O2214)/O2214)</f>
        <v>0.0821685931227933</v>
      </c>
      <c r="Q2213" s="97">
        <v>234.99</v>
      </c>
      <c r="R2213" s="71">
        <f t="normal">IF(Q2213="-","-",Q2213/M2213)</f>
        <v>0.699040459208807</v>
      </c>
      <c r="S2213" s="103">
        <v>3.62</v>
      </c>
      <c r="T2213" s="104">
        <f t="normal">AVERAGE(S2213:S2215)*10</f>
        <v>37.2333333333333</v>
      </c>
      <c r="U2213" s="103">
        <f t="normal">((LARGE(S2213:S2215,1))-(SMALL(S2213:S2215,1)))/(((LARGE(S2213:S2215,1))+(SMALL(S2213:S2215,1)))/2)*100</f>
        <v>4.58839406207827</v>
      </c>
      <c r="V2213" s="103">
        <f t="shared" si="804"/>
        <v>73</v>
      </c>
      <c r="W2213" s="104">
        <f t="normal">AVERAGE(V2213:V2215)*10</f>
        <v>731.433333333333</v>
      </c>
      <c r="X2213" s="103">
        <f t="normal">((LARGE(V2213:V2215,1))-(SMALL(V2213:V2215,1)))/(((LARGE(V2213:V2215,1))+(SMALL(V2213:V2215,1)))/2)*100</f>
        <v>0.396472759587111</v>
      </c>
      <c r="Y2213" s="103">
        <v>27</v>
      </c>
      <c r="Z2213" s="97">
        <v>29669</v>
      </c>
      <c r="AA2213" s="25">
        <f t="normal">IF(Z2213="-","-",AVERAGE(Z2213:Z2215))</f>
        <v>29688.3333333333</v>
      </c>
      <c r="AB2213" s="104">
        <v>6.54</v>
      </c>
      <c r="AC2213" s="26">
        <f t="shared" ref="AC2213" si="805">IF(AB2213="-","-",AVERAGE(AB2213:AB2215))</f>
        <v>6.54066666666667</v>
      </c>
      <c r="AE2213" s="114">
        <v>293.28</v>
      </c>
      <c r="AF2213" s="114">
        <v>206.77</v>
      </c>
      <c r="AG2213" s="135">
        <v>1</v>
      </c>
    </row>
    <row r="2214" spans="1:33">
      <c r="A2214" s="70"/>
      <c r="B2214" s="71">
        <v>566</v>
      </c>
      <c r="C2214" s="82"/>
      <c r="D2214" s="14"/>
      <c r="E2214" s="14"/>
      <c r="F2214" s="15"/>
      <c r="G2214" s="14"/>
      <c r="H2214" s="14"/>
      <c r="I2214" s="14"/>
      <c r="J2214" s="97">
        <f t="normal">IF(AE2214="-","-",(AE2214/AG2213)*$AI$1)</f>
        <v>331.6572</v>
      </c>
      <c r="K2214" s="97">
        <f t="normal">MIN(J2213:J2215)</f>
        <v>316.7424</v>
      </c>
      <c r="L2214" s="71"/>
      <c r="M2214" s="97"/>
      <c r="N2214" s="97">
        <f t="normal">IF(AF2214="-","-",(AF2214/AG2213)*$AI$1)</f>
        <v>239.9976</v>
      </c>
      <c r="O2214" s="97">
        <f t="normal">MIN(N2213:N2215)</f>
        <v>223.3116</v>
      </c>
      <c r="P2214" s="71"/>
      <c r="Q2214" s="97"/>
      <c r="R2214" s="71"/>
      <c r="S2214" s="103">
        <v>3.76</v>
      </c>
      <c r="T2214" s="104"/>
      <c r="U2214" s="103"/>
      <c r="V2214" s="103">
        <f t="shared" si="804"/>
        <v>73.29</v>
      </c>
      <c r="W2214" s="104"/>
      <c r="X2214" s="103"/>
      <c r="Y2214" s="103">
        <v>26.71</v>
      </c>
      <c r="Z2214" s="97">
        <v>29683</v>
      </c>
      <c r="AA2214" s="27"/>
      <c r="AB2214" s="104">
        <v>6.551</v>
      </c>
      <c r="AC2214" s="28"/>
      <c r="AE2214" s="114">
        <v>307.09</v>
      </c>
      <c r="AF2214" s="114">
        <v>222.22</v>
      </c>
      <c r="AG2214" s="135"/>
    </row>
    <row r="2215" spans="1:33">
      <c r="A2215" s="70"/>
      <c r="B2215" s="71">
        <v>566</v>
      </c>
      <c r="C2215" s="84"/>
      <c r="D2215" s="17"/>
      <c r="E2215" s="17"/>
      <c r="F2215" s="18"/>
      <c r="G2215" s="17"/>
      <c r="H2215" s="17"/>
      <c r="I2215" s="17"/>
      <c r="J2215" s="97">
        <f t="normal">IF(AE2215="-","-",(AE2215/AG2213)*$AI$1)</f>
        <v>360.0828</v>
      </c>
      <c r="K2215" s="97"/>
      <c r="L2215" s="71"/>
      <c r="M2215" s="97"/>
      <c r="N2215" s="97">
        <f t="normal">IF(AF2215="-","-",(AF2215/AG2213)*$AI$1)</f>
        <v>241.6608</v>
      </c>
      <c r="O2215" s="97"/>
      <c r="P2215" s="71"/>
      <c r="Q2215" s="97"/>
      <c r="R2215" s="71"/>
      <c r="S2215" s="103">
        <v>3.79</v>
      </c>
      <c r="T2215" s="104"/>
      <c r="U2215" s="103"/>
      <c r="V2215" s="103">
        <f t="shared" si="804"/>
        <v>73.14</v>
      </c>
      <c r="W2215" s="104"/>
      <c r="X2215" s="103"/>
      <c r="Y2215" s="103">
        <v>26.86</v>
      </c>
      <c r="Z2215" s="97">
        <v>29713</v>
      </c>
      <c r="AA2215" s="29"/>
      <c r="AB2215" s="104">
        <v>6.531</v>
      </c>
      <c r="AC2215" s="30"/>
      <c r="AE2215" s="114">
        <v>333.41</v>
      </c>
      <c r="AF2215" s="114">
        <v>223.76</v>
      </c>
      <c r="AG2215" s="135"/>
    </row>
    <row r="2216" spans="1:33">
      <c r="A2216" s="70">
        <v>42485</v>
      </c>
      <c r="B2216" s="71">
        <v>570</v>
      </c>
      <c r="C2216" s="80" t="s">
        <v>84</v>
      </c>
      <c r="D2216" s="12" t="s">
        <v>41</v>
      </c>
      <c r="E2216" s="12" t="s">
        <v>74</v>
      </c>
      <c r="F2216" s="12" t="s">
        <v>85</v>
      </c>
      <c r="G2216" s="12" t="s">
        <v>34</v>
      </c>
      <c r="H2216" s="12" t="s">
        <v>44</v>
      </c>
      <c r="I2216" s="12" t="s">
        <v>34</v>
      </c>
      <c r="J2216" s="97">
        <f t="normal">IF(AE2216="-","-",(AE2216/AG2216)*$AI$1)</f>
        <v>654.4908</v>
      </c>
      <c r="K2216" s="97">
        <f t="normal">MAX(J2216:J2218)</f>
        <v>668.3688</v>
      </c>
      <c r="L2216" s="71">
        <f t="normal">IF(A2216=0,"",(K2216-K2217)/K2217)</f>
        <v>0.0648152927614032</v>
      </c>
      <c r="M2216" s="97">
        <f t="normal">IF(J2216="-","-",AVERAGE(J2216:J2218))</f>
        <v>650.1816</v>
      </c>
      <c r="N2216" s="97">
        <f t="normal">IF(AF2216="-","-",(AF2216/AG2216)*$AI$1)</f>
        <v>527.8176</v>
      </c>
      <c r="O2216" s="97">
        <f t="normal">MAX(N2216:N2218)</f>
        <v>533.628</v>
      </c>
      <c r="P2216" s="71">
        <f t="normal">IF(A2216=0,"",(O2216-O2217)/O2217)</f>
        <v>0.0531363897947439</v>
      </c>
      <c r="Q2216" s="97">
        <f t="normal">IF(N2216="-","-",AVERAGE(N2216:N2218))</f>
        <v>522.7164</v>
      </c>
      <c r="R2216" s="71">
        <f t="normal">IF(Q2216="-","-",Q2216/M2216)</f>
        <v>0.80395446441425</v>
      </c>
      <c r="S2216" s="103">
        <v>2.6</v>
      </c>
      <c r="T2216" s="104">
        <f t="normal">AVERAGE(S2216:S2218)*10</f>
        <v>26.7666666666667</v>
      </c>
      <c r="U2216" s="103">
        <f t="normal">((LARGE(S2216:S2218,1))-(SMALL(S2216:S2218,1)))/(((LARGE(S2216:S2218,1))+(SMALL(S2216:S2218,1)))/2)*100</f>
        <v>5.97014925373133</v>
      </c>
      <c r="V2216" s="103">
        <f t="shared" si="804"/>
        <v>65.53</v>
      </c>
      <c r="W2216" s="104">
        <f t="normal">AVERAGE(V2216:V2218)*10</f>
        <v>663.4</v>
      </c>
      <c r="X2216" s="103">
        <v>2.38238841978287</v>
      </c>
      <c r="Y2216" s="103">
        <v>34.47</v>
      </c>
      <c r="Z2216" s="97">
        <v>44561</v>
      </c>
      <c r="AA2216" s="25">
        <f t="normal">IF(Z2216="-","-",AVERAGE(Z2216:Z2218))</f>
        <v>44547</v>
      </c>
      <c r="AB2216" s="104">
        <v>7.379</v>
      </c>
      <c r="AC2216" s="26">
        <f t="shared" ref="AC2216" si="806">IF(AB2216="-","-",AVERAGE(AB2216:AB2218))</f>
        <v>7.38266666666667</v>
      </c>
      <c r="AE2216" s="114">
        <v>606.01</v>
      </c>
      <c r="AF2216" s="114">
        <v>488.72</v>
      </c>
      <c r="AG2216" s="135">
        <v>1</v>
      </c>
    </row>
    <row r="2217" spans="1:33">
      <c r="A2217" s="70"/>
      <c r="B2217" s="71">
        <v>570</v>
      </c>
      <c r="C2217" s="82"/>
      <c r="D2217" s="14"/>
      <c r="E2217" s="14"/>
      <c r="F2217" s="14"/>
      <c r="G2217" s="14"/>
      <c r="H2217" s="14"/>
      <c r="I2217" s="14"/>
      <c r="J2217" s="97">
        <f t="normal">IF(AE2217="-","-",(AE2217/AG2216)*$AI$1)</f>
        <v>627.6852</v>
      </c>
      <c r="K2217" s="97">
        <f t="normal">MIN(J2216:J2218)</f>
        <v>627.6852</v>
      </c>
      <c r="L2217" s="71"/>
      <c r="M2217" s="97"/>
      <c r="N2217" s="97">
        <f t="normal">IF(AF2217="-","-",(AF2217/AG2216)*$AI$1)</f>
        <v>506.7036</v>
      </c>
      <c r="O2217" s="97">
        <f t="normal">MIN(N2216:N2218)</f>
        <v>506.7036</v>
      </c>
      <c r="P2217" s="71"/>
      <c r="Q2217" s="97"/>
      <c r="R2217" s="71"/>
      <c r="S2217" s="103">
        <v>2.76</v>
      </c>
      <c r="T2217" s="104"/>
      <c r="U2217" s="103"/>
      <c r="V2217" s="103">
        <f t="shared" si="804"/>
        <v>67.11</v>
      </c>
      <c r="W2217" s="104"/>
      <c r="X2217" s="103"/>
      <c r="Y2217" s="103">
        <v>32.89</v>
      </c>
      <c r="Z2217" s="97">
        <v>44530</v>
      </c>
      <c r="AA2217" s="27"/>
      <c r="AB2217" s="104">
        <v>7.382</v>
      </c>
      <c r="AC2217" s="28"/>
      <c r="AE2217" s="114">
        <v>581.19</v>
      </c>
      <c r="AF2217" s="114">
        <v>469.17</v>
      </c>
      <c r="AG2217" s="135"/>
    </row>
    <row r="2218" spans="1:33">
      <c r="A2218" s="70"/>
      <c r="B2218" s="71">
        <v>570</v>
      </c>
      <c r="C2218" s="84"/>
      <c r="D2218" s="17"/>
      <c r="E2218" s="17"/>
      <c r="F2218" s="17"/>
      <c r="G2218" s="17"/>
      <c r="H2218" s="17"/>
      <c r="I2218" s="17"/>
      <c r="J2218" s="97">
        <f t="normal">IF(AE2218="-","-",(AE2218/AG2216)*$AI$1)</f>
        <v>668.3688</v>
      </c>
      <c r="K2218" s="97"/>
      <c r="L2218" s="71"/>
      <c r="M2218" s="97"/>
      <c r="N2218" s="97">
        <f t="normal">IF(AF2218="-","-",(AF2218/AG2216)*$AI$1)</f>
        <v>533.628</v>
      </c>
      <c r="O2218" s="97"/>
      <c r="P2218" s="71"/>
      <c r="Q2218" s="97"/>
      <c r="R2218" s="71"/>
      <c r="S2218" s="103">
        <v>2.67</v>
      </c>
      <c r="T2218" s="104"/>
      <c r="U2218" s="103"/>
      <c r="V2218" s="103">
        <f t="shared" si="804"/>
        <v>66.38</v>
      </c>
      <c r="W2218" s="104"/>
      <c r="X2218" s="103"/>
      <c r="Y2218" s="103">
        <v>33.62</v>
      </c>
      <c r="Z2218" s="97">
        <v>44550</v>
      </c>
      <c r="AA2218" s="29"/>
      <c r="AB2218" s="104">
        <v>7.387</v>
      </c>
      <c r="AC2218" s="30"/>
      <c r="AE2218" s="114">
        <v>618.86</v>
      </c>
      <c r="AF2218" s="114">
        <v>494.1</v>
      </c>
      <c r="AG2218" s="135"/>
    </row>
    <row r="2219" spans="1:33" ht="0" customHeight="1" hidden="1">
      <c r="A2219" s="70">
        <v>42485</v>
      </c>
      <c r="B2219" s="71">
        <v>572</v>
      </c>
      <c r="C2219" s="80" t="s">
        <v>1040</v>
      </c>
      <c r="D2219" s="12" t="s">
        <v>41</v>
      </c>
      <c r="E2219" s="12" t="s">
        <v>74</v>
      </c>
      <c r="F2219" s="12" t="s">
        <v>75</v>
      </c>
      <c r="G2219" s="12" t="s">
        <v>34</v>
      </c>
      <c r="H2219" s="12" t="s">
        <v>44</v>
      </c>
      <c r="I2219" s="12" t="s">
        <v>76</v>
      </c>
      <c r="J2219" s="97">
        <f t="normal">IF(AE2219="-","-",(AE2219/AG2219)*$AI$1)</f>
        <v>216.8856</v>
      </c>
      <c r="K2219" s="97">
        <f t="normal">MAX(J2219:J2221)</f>
        <v>223.4628</v>
      </c>
      <c r="L2219" s="71">
        <f t="normal">IF(A2219=0,"",(K2219-K2220)/K2220)</f>
        <v>0.0604787043206396</v>
      </c>
      <c r="M2219" s="97">
        <f t="normal">IF(J2219="-","-",AVERAGE(J2219:J2221))</f>
        <v>217.0224</v>
      </c>
      <c r="N2219" s="97">
        <f t="normal">IF(AF2219="-","-",(AF2219/AG2219)*$AI$1)</f>
        <v>129.4704</v>
      </c>
      <c r="O2219" s="97">
        <f t="normal">MAX(N2219:N2221)</f>
        <v>146.6964</v>
      </c>
      <c r="P2219" s="71">
        <f t="normal">IF(A2219=0,"",(O2219-O2220)/O2220)</f>
        <v>0.13304971638305</v>
      </c>
      <c r="Q2219" s="97">
        <f t="normal">IF(N2219="-","-",AVERAGE(N2219:N2221))</f>
        <v>136.044</v>
      </c>
      <c r="R2219" s="71">
        <f t="normal">IF(Q2219="-","-",Q2219/M2219)</f>
        <v>0.626866166810431</v>
      </c>
      <c r="S2219" s="103">
        <v>4.97</v>
      </c>
      <c r="T2219" s="104">
        <f t="normal">AVERAGE(S2219:S2221)*10</f>
        <v>50.6666666666667</v>
      </c>
      <c r="U2219" s="103">
        <f t="normal">((LARGE(S2219:S2221,1))-(SMALL(S2219:S2221,1)))/(((LARGE(S2219:S2221,1))+(SMALL(S2219:S2221,1)))/2)*100</f>
        <v>3.16831683168317</v>
      </c>
      <c r="V2219" s="103">
        <f t="shared" si="804"/>
        <v>74.61</v>
      </c>
      <c r="W2219" s="104">
        <f t="normal">AVERAGE(V2219:V2221)*10</f>
        <v>746.6</v>
      </c>
      <c r="X2219" s="103">
        <f t="normal">((LARGE(V2219:V2221,1))-(SMALL(V2219:V2221,1)))/(((LARGE(V2219:V2221,1))+(SMALL(V2219:V2221,1)))/2)*100</f>
        <v>0.254401820981452</v>
      </c>
      <c r="Y2219" s="103">
        <v>25.39</v>
      </c>
      <c r="Z2219" s="97">
        <v>37159</v>
      </c>
      <c r="AA2219" s="25">
        <f t="normal">IF(Z2219="-","-",AVERAGE(Z2219:Z2221))</f>
        <v>37160.6666666667</v>
      </c>
      <c r="AB2219" s="104">
        <v>7.045</v>
      </c>
      <c r="AC2219" s="26">
        <f t="shared" ref="AC2219" si="807">IF(AB2219="-","-",AVERAGE(AB2219:AB2221))</f>
        <v>7.039</v>
      </c>
      <c r="AE2219" s="114">
        <v>200.82</v>
      </c>
      <c r="AF2219" s="114">
        <v>119.88</v>
      </c>
      <c r="AG2219" s="135">
        <v>1</v>
      </c>
    </row>
    <row r="2220" spans="1:33">
      <c r="A2220" s="70"/>
      <c r="B2220" s="71">
        <v>572</v>
      </c>
      <c r="C2220" s="82"/>
      <c r="D2220" s="14"/>
      <c r="E2220" s="14"/>
      <c r="F2220" s="15"/>
      <c r="G2220" s="14"/>
      <c r="H2220" s="14"/>
      <c r="I2220" s="14"/>
      <c r="J2220" s="97">
        <f t="normal">IF(AE2220="-","-",(AE2220/AG2219)*$AI$1)</f>
        <v>223.4628</v>
      </c>
      <c r="K2220" s="97">
        <f t="normal">MIN(J2219:J2221)</f>
        <v>210.7188</v>
      </c>
      <c r="L2220" s="71"/>
      <c r="M2220" s="97"/>
      <c r="N2220" s="97">
        <f t="normal">IF(AF2220="-","-",(AF2220/AG2219)*$AI$1)</f>
        <v>146.6964</v>
      </c>
      <c r="O2220" s="97">
        <f t="normal">MIN(N2219:N2221)</f>
        <v>129.4704</v>
      </c>
      <c r="P2220" s="71"/>
      <c r="Q2220" s="97"/>
      <c r="R2220" s="71"/>
      <c r="S2220" s="103">
        <v>5.1</v>
      </c>
      <c r="T2220" s="104"/>
      <c r="U2220" s="103"/>
      <c r="V2220" s="103">
        <f t="shared" si="804"/>
        <v>74.59</v>
      </c>
      <c r="W2220" s="104"/>
      <c r="X2220" s="103"/>
      <c r="Y2220" s="103">
        <v>25.41</v>
      </c>
      <c r="Z2220" s="97">
        <v>37140</v>
      </c>
      <c r="AA2220" s="27"/>
      <c r="AB2220" s="104">
        <v>7.051</v>
      </c>
      <c r="AC2220" s="28"/>
      <c r="AE2220" s="114">
        <v>206.91</v>
      </c>
      <c r="AF2220" s="114">
        <v>135.83</v>
      </c>
      <c r="AG2220" s="135"/>
    </row>
    <row r="2221" spans="1:33">
      <c r="A2221" s="70"/>
      <c r="B2221" s="71">
        <v>572</v>
      </c>
      <c r="C2221" s="84"/>
      <c r="D2221" s="17"/>
      <c r="E2221" s="17"/>
      <c r="F2221" s="18"/>
      <c r="G2221" s="17"/>
      <c r="H2221" s="17"/>
      <c r="I2221" s="17"/>
      <c r="J2221" s="97">
        <f t="normal">IF(AE2221="-","-",(AE2221/AG2219)*$AI$1)</f>
        <v>210.7188</v>
      </c>
      <c r="K2221" s="97"/>
      <c r="L2221" s="71"/>
      <c r="M2221" s="97"/>
      <c r="N2221" s="97">
        <f t="normal">IF(AF2221="-","-",(AF2221/AG2219)*$AI$1)</f>
        <v>131.9652</v>
      </c>
      <c r="O2221" s="97"/>
      <c r="P2221" s="71"/>
      <c r="Q2221" s="97"/>
      <c r="R2221" s="71"/>
      <c r="S2221" s="103">
        <v>5.13</v>
      </c>
      <c r="T2221" s="104"/>
      <c r="U2221" s="103"/>
      <c r="V2221" s="103">
        <f t="shared" si="804"/>
        <v>74.78</v>
      </c>
      <c r="W2221" s="104"/>
      <c r="X2221" s="103"/>
      <c r="Y2221" s="103">
        <v>25.22</v>
      </c>
      <c r="Z2221" s="97">
        <v>37183</v>
      </c>
      <c r="AA2221" s="29"/>
      <c r="AB2221" s="104">
        <v>7.021</v>
      </c>
      <c r="AC2221" s="30"/>
      <c r="AE2221" s="114">
        <v>195.11</v>
      </c>
      <c r="AF2221" s="114">
        <v>122.19</v>
      </c>
      <c r="AG2221" s="135"/>
    </row>
    <row r="2222" spans="1:33" ht="15" customHeight="1">
      <c r="A2222" s="70">
        <v>42485</v>
      </c>
      <c r="B2222" s="71">
        <v>568</v>
      </c>
      <c r="C2222" s="80" t="s">
        <v>73</v>
      </c>
      <c r="D2222" s="12" t="s">
        <v>41</v>
      </c>
      <c r="E2222" s="12" t="s">
        <v>74</v>
      </c>
      <c r="F2222" s="6" t="s">
        <v>75</v>
      </c>
      <c r="G2222" s="12" t="s">
        <v>34</v>
      </c>
      <c r="H2222" s="12" t="s">
        <v>44</v>
      </c>
      <c r="I2222" s="6" t="s">
        <v>76</v>
      </c>
      <c r="J2222" s="97">
        <f t="normal">IF(AE2222="-","-",(AE2222/AG2222)*$AI$1)</f>
        <v>365.4612</v>
      </c>
      <c r="K2222" s="97">
        <f t="normal">MAX(J2222:J2224)</f>
        <v>365.4612</v>
      </c>
      <c r="L2222" s="71">
        <f t="normal">IF(A2222=0,"",(K2222-K2223)/K2223)</f>
        <v>0.0776065218775875</v>
      </c>
      <c r="M2222" s="97">
        <f t="normal">IF(J2222="-","-",AVERAGE(J2222:J2224))</f>
        <v>356.4792</v>
      </c>
      <c r="N2222" s="97">
        <f t="normal">IF(AF2222="-","-",(AF2222/AG2222)*$AI$1)</f>
        <v>222.5556</v>
      </c>
      <c r="O2222" s="97">
        <f t="normal">MAX(N2222:N2224)</f>
        <v>230.6232</v>
      </c>
      <c r="P2222" s="71">
        <f t="normal">IF(A2222=0,"",(O2222-O2223)/O2223)</f>
        <v>0.116373902132999</v>
      </c>
      <c r="Q2222" s="97">
        <f t="normal">IF(N2222="-","-",AVERAGE(N2222:N2224))</f>
        <v>219.9204</v>
      </c>
      <c r="R2222" s="71">
        <f t="normal">IF(Q2222="-","-",Q2222/M2222)</f>
        <v>0.61692351194684</v>
      </c>
      <c r="S2222" s="103">
        <v>4.35</v>
      </c>
      <c r="T2222" s="104">
        <f t="normal">AVERAGE(S2222:S2224)*10</f>
        <v>43.3666666666667</v>
      </c>
      <c r="U2222" s="103">
        <f t="normal">((LARGE(S2222:S2224,1))-(SMALL(S2222:S2224,1)))/(((LARGE(S2222:S2224,1))+(SMALL(S2222:S2224,1)))/2)*100</f>
        <v>0.460829493087548</v>
      </c>
      <c r="V2222" s="103">
        <f t="shared" si="804"/>
        <v>72.82</v>
      </c>
      <c r="W2222" s="104">
        <f t="normal">AVERAGE(V2222:V2224)*10</f>
        <v>728.666666666667</v>
      </c>
      <c r="X2222" s="103">
        <f t="normal">((LARGE(V2222:V2224,1))-(SMALL(V2222:V2224,1)))/(((LARGE(V2222:V2224,1))+(SMALL(V2222:V2224,1)))/2)*100</f>
        <v>0.301824667306899</v>
      </c>
      <c r="Y2222" s="103">
        <v>27.18</v>
      </c>
      <c r="Z2222" s="97">
        <v>35087</v>
      </c>
      <c r="AA2222" s="23">
        <f t="normal">IF(Z2222="-","-",AVERAGE(Z2222:Z2224))</f>
        <v>35060</v>
      </c>
      <c r="AB2222" s="104">
        <v>6.729</v>
      </c>
      <c r="AC2222" s="24">
        <f t="shared" ref="AC2222" si="808">IF(AB2222="-","-",AVERAGE(AB2222:AB2224))</f>
        <v>6.745</v>
      </c>
      <c r="AE2222" s="114">
        <v>338.39</v>
      </c>
      <c r="AF2222" s="114">
        <v>206.07</v>
      </c>
      <c r="AG2222" s="135">
        <v>1</v>
      </c>
    </row>
    <row r="2223" spans="1:33">
      <c r="A2223" s="70"/>
      <c r="B2223" s="71">
        <v>568</v>
      </c>
      <c r="C2223" s="82"/>
      <c r="D2223" s="14"/>
      <c r="E2223" s="14"/>
      <c r="F2223" s="9"/>
      <c r="G2223" s="14"/>
      <c r="H2223" s="14"/>
      <c r="I2223" s="6"/>
      <c r="J2223" s="97">
        <f t="normal">IF(AE2223="-","-",(AE2223/AG2222)*$AI$1)</f>
        <v>364.8348</v>
      </c>
      <c r="K2223" s="97">
        <f t="normal">MIN(J2222:J2224)</f>
        <v>339.1416</v>
      </c>
      <c r="L2223" s="71"/>
      <c r="M2223" s="97"/>
      <c r="N2223" s="97">
        <f t="normal">IF(AF2223="-","-",(AF2223/AG2222)*$AI$1)</f>
        <v>230.6232</v>
      </c>
      <c r="O2223" s="97">
        <f t="normal">MIN(N2222:N2224)</f>
        <v>206.5824</v>
      </c>
      <c r="P2223" s="71"/>
      <c r="Q2223" s="97"/>
      <c r="R2223" s="71"/>
      <c r="S2223" s="103">
        <v>4.33</v>
      </c>
      <c r="T2223" s="104"/>
      <c r="U2223" s="103"/>
      <c r="V2223" s="103">
        <f t="shared" si="804"/>
        <v>73</v>
      </c>
      <c r="W2223" s="104"/>
      <c r="X2223" s="103"/>
      <c r="Y2223" s="103">
        <v>27</v>
      </c>
      <c r="Z2223" s="97">
        <v>35062</v>
      </c>
      <c r="AA2223" s="23"/>
      <c r="AB2223" s="104">
        <v>6.744</v>
      </c>
      <c r="AC2223" s="24"/>
      <c r="AE2223" s="114">
        <v>337.81</v>
      </c>
      <c r="AF2223" s="114">
        <v>213.54</v>
      </c>
      <c r="AG2223" s="135"/>
    </row>
    <row r="2224" spans="1:33">
      <c r="A2224" s="70"/>
      <c r="B2224" s="71">
        <v>568</v>
      </c>
      <c r="C2224" s="84"/>
      <c r="D2224" s="17"/>
      <c r="E2224" s="17"/>
      <c r="F2224" s="9"/>
      <c r="G2224" s="17"/>
      <c r="H2224" s="17"/>
      <c r="I2224" s="6"/>
      <c r="J2224" s="97">
        <f t="normal">IF(AE2224="-","-",(AE2224/AG2222)*$AI$1)</f>
        <v>339.1416</v>
      </c>
      <c r="K2224" s="97"/>
      <c r="L2224" s="71"/>
      <c r="M2224" s="97"/>
      <c r="N2224" s="97">
        <f t="normal">IF(AF2224="-","-",(AF2224/AG2222)*$AI$1)</f>
        <v>206.5824</v>
      </c>
      <c r="O2224" s="97"/>
      <c r="P2224" s="71"/>
      <c r="Q2224" s="97"/>
      <c r="R2224" s="71"/>
      <c r="S2224" s="103">
        <v>4.33</v>
      </c>
      <c r="T2224" s="104"/>
      <c r="U2224" s="103"/>
      <c r="V2224" s="103">
        <f t="shared" si="804"/>
        <v>72.78</v>
      </c>
      <c r="W2224" s="104"/>
      <c r="X2224" s="103"/>
      <c r="Y2224" s="103">
        <v>27.22</v>
      </c>
      <c r="Z2224" s="97">
        <v>35031</v>
      </c>
      <c r="AA2224" s="23"/>
      <c r="AB2224" s="104">
        <v>6.762</v>
      </c>
      <c r="AC2224" s="24"/>
      <c r="AE2224" s="114">
        <v>314.02</v>
      </c>
      <c r="AF2224" s="114">
        <v>191.28</v>
      </c>
      <c r="AG2224" s="135"/>
    </row>
    <row r="2225" spans="1:33" s="44" customFormat="1" ht="15" customHeight="1">
      <c r="A2225" s="60">
        <v>42548</v>
      </c>
      <c r="B2225" s="61" t="s">
        <v>1041</v>
      </c>
      <c r="C2225" s="62" t="s">
        <v>29</v>
      </c>
      <c r="D2225" s="63" t="s">
        <v>30</v>
      </c>
      <c r="E2225" s="63" t="s">
        <v>31</v>
      </c>
      <c r="F2225" s="63" t="s">
        <v>32</v>
      </c>
      <c r="G2225" s="63" t="s">
        <v>33</v>
      </c>
      <c r="H2225" s="63" t="s">
        <v>34</v>
      </c>
      <c r="I2225" s="63" t="s">
        <v>1042</v>
      </c>
      <c r="J2225" s="94">
        <f t="normal">IF(AE2225="-","-",(AE2225/AG2225)*$AI$1)</f>
        <v>62.043358428</v>
      </c>
      <c r="K2225" s="94">
        <f t="normal">MAX(J2225:J2227)</f>
        <v>68.297826672</v>
      </c>
      <c r="L2225" s="61">
        <f t="normal">IF(A2225=0,"",(K2225-K2226)/K2226)</f>
        <v>0.100808022042491</v>
      </c>
      <c r="M2225" s="94">
        <f t="normal">IF(J2225="-","-",AVERAGE(J2225:J2227))</f>
        <v>64.219378464</v>
      </c>
      <c r="N2225" s="94" t="str">
        <f t="normal">IF(AF2225="-","-",(AF2225/AG2225)*$AI$1)</f>
        <v>-</v>
      </c>
      <c r="O2225" s="94">
        <f t="normal">MAX(N2225:N2227)</f>
        <v>0</v>
      </c>
      <c r="P2225" s="61" t="e">
        <v>#DIV/0!</v>
      </c>
      <c r="Q2225" s="94" t="str">
        <f t="normal">IF(N2225="-","-",AVERAGE(N2225:N2227))</f>
        <v>-</v>
      </c>
      <c r="R2225" s="61" t="str">
        <f t="normal">IF(Q2225="-","-",Q2225/M2225)</f>
        <v>-</v>
      </c>
      <c r="S2225" s="101">
        <v>3.58</v>
      </c>
      <c r="T2225" s="102">
        <f t="normal">AVERAGE(S2225:S2227)*10</f>
        <v>35.9666666666667</v>
      </c>
      <c r="U2225" s="101">
        <f t="normal">((LARGE(S2225:S2227,1))-(SMALL(S2225:S2227,1)))/(((LARGE(S2225:S2227,1))+(SMALL(S2225:S2227,1)))/2)*100</f>
        <v>0.834492350486782</v>
      </c>
      <c r="V2225" s="101">
        <f t="shared" si="804"/>
        <v>65.27</v>
      </c>
      <c r="W2225" s="102">
        <f t="normal">AVERAGE(V2225:V2227)*10</f>
        <v>653.833333333333</v>
      </c>
      <c r="X2225" s="101">
        <f t="normal">((LARGE(V2225:V2227,1))-(SMALL(V2225:V2227,1)))/(((LARGE(V2225:V2227,1))+(SMALL(V2225:V2227,1)))/2)*100</f>
        <v>0.275397796817614</v>
      </c>
      <c r="Y2225" s="101">
        <v>34.73</v>
      </c>
      <c r="Z2225" s="94" t="s">
        <v>34</v>
      </c>
      <c r="AA2225" s="111" t="str">
        <f t="normal">IF(Z2225="-","-",AVERAGE(Z2225:Z2227))</f>
        <v>-</v>
      </c>
      <c r="AB2225" s="102" t="s">
        <v>34</v>
      </c>
      <c r="AC2225" s="112" t="str">
        <f t="shared" ref="AC2225" si="809">IF(AB2225="-","-",AVERAGE(AB2225:AB2227))</f>
        <v>-</v>
      </c>
      <c r="AD2225" s="113"/>
      <c r="AE2225" s="94">
        <v>57.4475541</v>
      </c>
      <c r="AF2225" s="94" t="s">
        <v>34</v>
      </c>
      <c r="AG2225" s="134">
        <v>1</v>
      </c>
    </row>
    <row r="2226" spans="1:33" s="44" customFormat="1" customHeight="0">
      <c r="A2226" s="60"/>
      <c r="B2226" s="61" t="s">
        <v>1041</v>
      </c>
      <c r="C2226" s="62"/>
      <c r="D2226" s="63"/>
      <c r="E2226" s="63"/>
      <c r="F2226" s="63"/>
      <c r="G2226" s="63"/>
      <c r="H2226" s="63"/>
      <c r="I2226" s="63"/>
      <c r="J2226" s="94">
        <f t="normal">IF(AE2226="-","-",(AE2226/AG2225)*$AI$1)</f>
        <v>62.316950292</v>
      </c>
      <c r="K2226" s="94">
        <f t="normal">MIN(J2225:J2227)</f>
        <v>62.043358428</v>
      </c>
      <c r="L2226" s="61"/>
      <c r="M2226" s="94"/>
      <c r="N2226" s="94" t="str">
        <f t="normal">IF(AF2226="-","-",(AF2226/AG2225)*$AI$1)</f>
        <v>-</v>
      </c>
      <c r="O2226" s="94">
        <f t="normal">MIN(N2225:N2227)</f>
        <v>0</v>
      </c>
      <c r="P2226" s="61"/>
      <c r="Q2226" s="94"/>
      <c r="R2226" s="61"/>
      <c r="S2226" s="101">
        <v>3.6</v>
      </c>
      <c r="T2226" s="102"/>
      <c r="U2226" s="101"/>
      <c r="V2226" s="101">
        <f t="shared" si="804"/>
        <v>65.45</v>
      </c>
      <c r="W2226" s="102"/>
      <c r="X2226" s="101"/>
      <c r="Y2226" s="101">
        <v>34.55</v>
      </c>
      <c r="Z2226" s="94" t="s">
        <v>34</v>
      </c>
      <c r="AA2226" s="111"/>
      <c r="AB2226" s="102" t="s">
        <v>34</v>
      </c>
      <c r="AC2226" s="112"/>
      <c r="AD2226" s="113"/>
      <c r="AE2226" s="94">
        <v>57.7008799</v>
      </c>
      <c r="AF2226" s="94" t="s">
        <v>34</v>
      </c>
      <c r="AG2226" s="134"/>
    </row>
    <row r="2227" spans="1:33" s="44" customFormat="1" customHeight="0">
      <c r="A2227" s="60"/>
      <c r="B2227" s="61" t="s">
        <v>1041</v>
      </c>
      <c r="C2227" s="62"/>
      <c r="D2227" s="63"/>
      <c r="E2227" s="63"/>
      <c r="F2227" s="63"/>
      <c r="G2227" s="63"/>
      <c r="H2227" s="63"/>
      <c r="I2227" s="63"/>
      <c r="J2227" s="94">
        <f t="normal">IF(AE2227="-","-",(AE2227/AG2225)*$AI$1)</f>
        <v>68.297826672</v>
      </c>
      <c r="K2227" s="94"/>
      <c r="L2227" s="61"/>
      <c r="M2227" s="94"/>
      <c r="N2227" s="94" t="str">
        <f t="normal">IF(AF2227="-","-",(AF2227/AG2225)*$AI$1)</f>
        <v>-</v>
      </c>
      <c r="O2227" s="94"/>
      <c r="P2227" s="61"/>
      <c r="Q2227" s="94"/>
      <c r="R2227" s="61"/>
      <c r="S2227" s="101">
        <v>3.61</v>
      </c>
      <c r="T2227" s="102"/>
      <c r="U2227" s="101"/>
      <c r="V2227" s="101">
        <f t="shared" si="804"/>
        <v>65.43</v>
      </c>
      <c r="W2227" s="102"/>
      <c r="X2227" s="101"/>
      <c r="Y2227" s="101">
        <v>34.57</v>
      </c>
      <c r="Z2227" s="94" t="s">
        <v>34</v>
      </c>
      <c r="AA2227" s="111"/>
      <c r="AB2227" s="102" t="s">
        <v>34</v>
      </c>
      <c r="AC2227" s="112"/>
      <c r="AD2227" s="113"/>
      <c r="AE2227" s="94">
        <v>63.2387284</v>
      </c>
      <c r="AF2227" s="94" t="s">
        <v>34</v>
      </c>
      <c r="AG2227" s="134"/>
    </row>
    <row r="2228" spans="1:33" s="44" customFormat="1" ht="15" customHeight="1">
      <c r="A2228" s="60">
        <v>42548</v>
      </c>
      <c r="B2228" s="61" t="s">
        <v>1043</v>
      </c>
      <c r="C2228" s="62" t="s">
        <v>29</v>
      </c>
      <c r="D2228" s="63" t="s">
        <v>30</v>
      </c>
      <c r="E2228" s="63" t="s">
        <v>31</v>
      </c>
      <c r="F2228" s="63" t="s">
        <v>37</v>
      </c>
      <c r="G2228" s="63" t="s">
        <v>140</v>
      </c>
      <c r="H2228" s="63" t="s">
        <v>34</v>
      </c>
      <c r="I2228" s="63" t="s">
        <v>34</v>
      </c>
      <c r="J2228" s="94">
        <f t="normal">IF(AE2228="-","-",(AE2228/AG2228)*$AI$1)</f>
        <v>634.878</v>
      </c>
      <c r="K2228" s="94">
        <f t="normal">MAX(J2228:J2230)</f>
        <v>639.738</v>
      </c>
      <c r="L2228" s="61">
        <f t="normal">IF(A2228=0,"",(K2228-K2229)/K2229)</f>
        <v>0.00873607847144167</v>
      </c>
      <c r="M2228" s="94">
        <f t="normal">IF(J2228="-","-",AVERAGE(J2228:J2230))</f>
        <v>636.2712</v>
      </c>
      <c r="N2228" s="94">
        <f t="normal">IF(AF2228="-","-",(AF2228/AG2228)*$AI$1)</f>
        <v>370.4184</v>
      </c>
      <c r="O2228" s="94">
        <f t="normal">MAX(N2228:N2230)</f>
        <v>370.4184</v>
      </c>
      <c r="P2228" s="61">
        <f t="normal">IF(A2228=0,"",(O2228-O2229)/O2229)</f>
        <v>0.0399005518161422</v>
      </c>
      <c r="Q2228" s="94">
        <f t="normal">IF(N2228="-","-",AVERAGE(N2228:N2230))</f>
        <v>361.6488</v>
      </c>
      <c r="R2228" s="61">
        <f t="normal">IF(Q2228="-","-",Q2228/M2228)</f>
        <v>0.568387819533557</v>
      </c>
      <c r="S2228" s="101">
        <v>96.73</v>
      </c>
      <c r="T2228" s="102">
        <f t="normal">AVERAGE(S2228:S2230)*10</f>
        <v>967.233333333333</v>
      </c>
      <c r="U2228" s="101">
        <f t="normal">((LARGE(S2228:S2230,1))-(SMALL(S2228:S2230,1)))/(((LARGE(S2228:S2230,1))+(SMALL(S2228:S2230,1)))/2)*100</f>
        <v>0.0620347394540966</v>
      </c>
      <c r="V2228" s="101">
        <f t="shared" si="804"/>
        <v>99.99</v>
      </c>
      <c r="W2228" s="102">
        <f t="normal">AVERAGE(V2228:V2230)*10</f>
        <v>999.9</v>
      </c>
      <c r="X2228" s="101">
        <f t="normal">((LARGE(V2228:V2230,1))-(SMALL(V2228:V2230,1)))/(((LARGE(V2228:V2230,1))+(SMALL(V2228:V2230,1)))/2)*100</f>
        <v>0</v>
      </c>
      <c r="Y2228" s="101">
        <v>0.01</v>
      </c>
      <c r="Z2228" s="94" t="s">
        <v>34</v>
      </c>
      <c r="AA2228" s="111" t="str">
        <f t="normal">IF(Z2228="-","-",AVERAGE(Z2228:Z2230))</f>
        <v>-</v>
      </c>
      <c r="AB2228" s="102" t="s">
        <v>34</v>
      </c>
      <c r="AC2228" s="112" t="str">
        <f t="shared" ref="AC2228" si="810">IF(AB2228="-","-",AVERAGE(AB2228:AB2230))</f>
        <v>-</v>
      </c>
      <c r="AD2228" s="113"/>
      <c r="AE2228" s="94">
        <v>587.85</v>
      </c>
      <c r="AF2228" s="94">
        <v>342.98</v>
      </c>
      <c r="AG2228" s="134">
        <v>1</v>
      </c>
    </row>
    <row r="2229" spans="1:33" s="44" customFormat="1" customHeight="0">
      <c r="A2229" s="60"/>
      <c r="B2229" s="61" t="s">
        <v>1043</v>
      </c>
      <c r="C2229" s="62"/>
      <c r="D2229" s="63"/>
      <c r="E2229" s="63"/>
      <c r="F2229" s="63"/>
      <c r="G2229" s="63"/>
      <c r="H2229" s="63"/>
      <c r="I2229" s="63"/>
      <c r="J2229" s="94">
        <f t="normal">IF(AE2229="-","-",(AE2229/AG2228)*$AI$1)</f>
        <v>634.1976</v>
      </c>
      <c r="K2229" s="94">
        <f t="normal">MIN(J2228:J2230)</f>
        <v>634.1976</v>
      </c>
      <c r="L2229" s="61"/>
      <c r="M2229" s="94"/>
      <c r="N2229" s="94">
        <f t="normal">IF(AF2229="-","-",(AF2229/AG2228)*$AI$1)</f>
        <v>356.2056</v>
      </c>
      <c r="O2229" s="94">
        <f t="normal">MIN(N2228:N2230)</f>
        <v>356.2056</v>
      </c>
      <c r="P2229" s="61"/>
      <c r="Q2229" s="94"/>
      <c r="R2229" s="61"/>
      <c r="S2229" s="101">
        <v>96.69</v>
      </c>
      <c r="T2229" s="102"/>
      <c r="U2229" s="101"/>
      <c r="V2229" s="101">
        <f t="shared" si="804"/>
        <v>99.99</v>
      </c>
      <c r="W2229" s="102"/>
      <c r="X2229" s="101"/>
      <c r="Y2229" s="101">
        <v>0.01</v>
      </c>
      <c r="Z2229" s="94" t="s">
        <v>34</v>
      </c>
      <c r="AA2229" s="111"/>
      <c r="AB2229" s="102" t="s">
        <v>34</v>
      </c>
      <c r="AC2229" s="112"/>
      <c r="AD2229" s="113"/>
      <c r="AE2229" s="94">
        <v>587.22</v>
      </c>
      <c r="AF2229" s="94">
        <v>329.82</v>
      </c>
      <c r="AG2229" s="134"/>
    </row>
    <row r="2230" spans="1:33" s="44" customFormat="1" customHeight="0">
      <c r="A2230" s="60"/>
      <c r="B2230" s="61" t="s">
        <v>1043</v>
      </c>
      <c r="C2230" s="62"/>
      <c r="D2230" s="63"/>
      <c r="E2230" s="63"/>
      <c r="F2230" s="63"/>
      <c r="G2230" s="63"/>
      <c r="H2230" s="63"/>
      <c r="I2230" s="63"/>
      <c r="J2230" s="94">
        <f t="normal">IF(AE2230="-","-",(AE2230/AG2228)*$AI$1)</f>
        <v>639.738</v>
      </c>
      <c r="K2230" s="94"/>
      <c r="L2230" s="61"/>
      <c r="M2230" s="94"/>
      <c r="N2230" s="94">
        <f t="normal">IF(AF2230="-","-",(AF2230/AG2228)*$AI$1)</f>
        <v>358.3224</v>
      </c>
      <c r="O2230" s="94"/>
      <c r="P2230" s="61"/>
      <c r="Q2230" s="94"/>
      <c r="R2230" s="61"/>
      <c r="S2230" s="101">
        <v>96.75</v>
      </c>
      <c r="T2230" s="102"/>
      <c r="U2230" s="101"/>
      <c r="V2230" s="101">
        <f t="shared" si="804"/>
        <v>99.99</v>
      </c>
      <c r="W2230" s="102"/>
      <c r="X2230" s="101"/>
      <c r="Y2230" s="101">
        <v>0.01</v>
      </c>
      <c r="Z2230" s="94" t="s">
        <v>34</v>
      </c>
      <c r="AA2230" s="111"/>
      <c r="AB2230" s="102" t="s">
        <v>34</v>
      </c>
      <c r="AC2230" s="112"/>
      <c r="AD2230" s="113"/>
      <c r="AE2230" s="94">
        <v>592.35</v>
      </c>
      <c r="AF2230" s="94">
        <v>331.78</v>
      </c>
      <c r="AG2230" s="134"/>
    </row>
    <row r="2231" spans="1:33" s="44" customFormat="1" ht="15" customHeight="1">
      <c r="A2231" s="60">
        <v>42548</v>
      </c>
      <c r="B2231" s="61" t="s">
        <v>1044</v>
      </c>
      <c r="C2231" s="62" t="s">
        <v>29</v>
      </c>
      <c r="D2231" s="63" t="s">
        <v>30</v>
      </c>
      <c r="E2231" s="63" t="s">
        <v>31</v>
      </c>
      <c r="F2231" s="63" t="s">
        <v>37</v>
      </c>
      <c r="G2231" s="63" t="s">
        <v>140</v>
      </c>
      <c r="H2231" s="63" t="s">
        <v>34</v>
      </c>
      <c r="I2231" s="63" t="s">
        <v>34</v>
      </c>
      <c r="J2231" s="94">
        <f t="normal">IF(AE2231="-","-",(AE2231/AG2231)*$AI$1)</f>
        <v>636.8544</v>
      </c>
      <c r="K2231" s="94">
        <f t="normal">MAX(J2231:J2233)</f>
        <v>723.222</v>
      </c>
      <c r="L2231" s="61">
        <f t="normal">IF(A2231=0,"",(K2231-K2232)/K2232)</f>
        <v>0.135615927282594</v>
      </c>
      <c r="M2231" s="94">
        <f t="normal">IF(J2231="-","-",AVERAGE(J2231:J2233))</f>
        <v>673.2828</v>
      </c>
      <c r="N2231" s="94">
        <f t="normal">IF(AF2231="-","-",(AF2231/AG2231)*$AI$1)</f>
        <v>353.0844</v>
      </c>
      <c r="O2231" s="94">
        <f t="normal">MAX(N2231:N2233)</f>
        <v>397.2996</v>
      </c>
      <c r="P2231" s="61">
        <f t="normal">IF(A2231=0,"",(O2231-O2232)/O2232)</f>
        <v>0.125225583458233</v>
      </c>
      <c r="Q2231" s="94">
        <f t="normal">IF(N2231="-","-",AVERAGE(N2231:N2233))</f>
        <v>371.736</v>
      </c>
      <c r="R2231" s="61">
        <f t="normal">IF(Q2231="-","-",Q2231/M2231)</f>
        <v>0.552124604995108</v>
      </c>
      <c r="S2231" s="101">
        <v>96.73</v>
      </c>
      <c r="T2231" s="102">
        <f t="normal">AVERAGE(S2231:S2233)*10</f>
        <v>967.233333333333</v>
      </c>
      <c r="U2231" s="101">
        <f t="normal">((LARGE(S2231:S2233,1))-(SMALL(S2231:S2233,1)))/(((LARGE(S2231:S2233,1))+(SMALL(S2231:S2233,1)))/2)*100</f>
        <v>0.0620347394540966</v>
      </c>
      <c r="V2231" s="101">
        <f t="shared" si="804"/>
        <v>99.99</v>
      </c>
      <c r="W2231" s="102">
        <f t="normal">AVERAGE(V2231:V2233)*10</f>
        <v>999.9</v>
      </c>
      <c r="X2231" s="101">
        <f t="normal">((LARGE(V2231:V2233,1))-(SMALL(V2231:V2233,1)))/(((LARGE(V2231:V2233,1))+(SMALL(V2231:V2233,1)))/2)*100</f>
        <v>0</v>
      </c>
      <c r="Y2231" s="101">
        <v>0.01</v>
      </c>
      <c r="Z2231" s="94" t="s">
        <v>34</v>
      </c>
      <c r="AA2231" s="111" t="str">
        <f t="normal">IF(Z2231="-","-",AVERAGE(Z2231:Z2233))</f>
        <v>-</v>
      </c>
      <c r="AB2231" s="102" t="s">
        <v>34</v>
      </c>
      <c r="AC2231" s="112" t="s">
        <v>34</v>
      </c>
      <c r="AD2231" s="113"/>
      <c r="AE2231" s="94">
        <v>589.68</v>
      </c>
      <c r="AF2231" s="94">
        <v>326.93</v>
      </c>
      <c r="AG2231" s="134">
        <v>1</v>
      </c>
    </row>
    <row r="2232" spans="1:33" s="44" customFormat="1" customHeight="0">
      <c r="A2232" s="60"/>
      <c r="B2232" s="61" t="s">
        <v>1044</v>
      </c>
      <c r="C2232" s="62"/>
      <c r="D2232" s="63"/>
      <c r="E2232" s="63"/>
      <c r="F2232" s="63"/>
      <c r="G2232" s="63"/>
      <c r="H2232" s="63"/>
      <c r="I2232" s="63"/>
      <c r="J2232" s="94">
        <f t="normal">IF(AE2232="-","-",(AE2232/AG2231)*$AI$1)</f>
        <v>723.222</v>
      </c>
      <c r="K2232" s="94">
        <f t="normal">MIN(J2231:J2233)</f>
        <v>636.8544</v>
      </c>
      <c r="L2232" s="61"/>
      <c r="M2232" s="94"/>
      <c r="N2232" s="94">
        <f t="normal">IF(AF2232="-","-",(AF2232/AG2231)*$AI$1)</f>
        <v>397.2996</v>
      </c>
      <c r="O2232" s="94">
        <f t="normal">MIN(N2231:N2233)</f>
        <v>353.0844</v>
      </c>
      <c r="P2232" s="61"/>
      <c r="Q2232" s="94"/>
      <c r="R2232" s="61"/>
      <c r="S2232" s="101">
        <v>96.69</v>
      </c>
      <c r="T2232" s="102"/>
      <c r="U2232" s="101"/>
      <c r="V2232" s="101">
        <f t="shared" si="804"/>
        <v>99.99</v>
      </c>
      <c r="W2232" s="102"/>
      <c r="X2232" s="101"/>
      <c r="Y2232" s="101">
        <v>0.01</v>
      </c>
      <c r="Z2232" s="94" t="s">
        <v>34</v>
      </c>
      <c r="AA2232" s="111"/>
      <c r="AB2232" s="102" t="s">
        <v>34</v>
      </c>
      <c r="AC2232" s="112"/>
      <c r="AD2232" s="113"/>
      <c r="AE2232" s="94">
        <v>669.65</v>
      </c>
      <c r="AF2232" s="94">
        <v>367.87</v>
      </c>
      <c r="AG2232" s="134"/>
    </row>
    <row r="2233" spans="1:33" s="44" customFormat="1" customHeight="0">
      <c r="A2233" s="60"/>
      <c r="B2233" s="61" t="s">
        <v>1044</v>
      </c>
      <c r="C2233" s="62"/>
      <c r="D2233" s="63"/>
      <c r="E2233" s="63"/>
      <c r="F2233" s="63"/>
      <c r="G2233" s="63"/>
      <c r="H2233" s="63"/>
      <c r="I2233" s="63"/>
      <c r="J2233" s="94">
        <f t="normal">IF(AE2233="-","-",(AE2233/AG2231)*$AI$1)</f>
        <v>659.772</v>
      </c>
      <c r="K2233" s="94"/>
      <c r="L2233" s="61"/>
      <c r="M2233" s="94"/>
      <c r="N2233" s="94">
        <f t="normal">IF(AF2233="-","-",(AF2233/AG2231)*$AI$1)</f>
        <v>364.824</v>
      </c>
      <c r="O2233" s="94"/>
      <c r="P2233" s="61"/>
      <c r="Q2233" s="94"/>
      <c r="R2233" s="61"/>
      <c r="S2233" s="101">
        <v>96.75</v>
      </c>
      <c r="T2233" s="102"/>
      <c r="U2233" s="101"/>
      <c r="V2233" s="101">
        <f t="shared" si="804"/>
        <v>99.99</v>
      </c>
      <c r="W2233" s="102"/>
      <c r="X2233" s="101"/>
      <c r="Y2233" s="101">
        <v>0.01</v>
      </c>
      <c r="Z2233" s="94" t="s">
        <v>34</v>
      </c>
      <c r="AA2233" s="111"/>
      <c r="AB2233" s="102" t="s">
        <v>34</v>
      </c>
      <c r="AC2233" s="112"/>
      <c r="AD2233" s="113"/>
      <c r="AE2233" s="94">
        <v>610.9</v>
      </c>
      <c r="AF2233" s="94">
        <v>337.8</v>
      </c>
      <c r="AG2233" s="134"/>
    </row>
    <row r="2234" spans="1:33" ht="15" customHeight="1">
      <c r="A2234" s="70">
        <v>42548</v>
      </c>
      <c r="B2234" s="71">
        <v>588</v>
      </c>
      <c r="C2234" s="80" t="s">
        <v>29</v>
      </c>
      <c r="D2234" s="12" t="s">
        <v>100</v>
      </c>
      <c r="E2234" s="12" t="s">
        <v>101</v>
      </c>
      <c r="F2234" s="12" t="s">
        <v>438</v>
      </c>
      <c r="G2234" s="12" t="s">
        <v>438</v>
      </c>
      <c r="H2234" s="12" t="s">
        <v>34</v>
      </c>
      <c r="I2234" s="12" t="s">
        <v>1045</v>
      </c>
      <c r="J2234" s="97">
        <f t="normal">IF(AE2234="-","-",(AE2234/AG2234)*$AI$1)</f>
        <v>301.8492</v>
      </c>
      <c r="K2234" s="97">
        <f t="normal">MAX(J2234:J2236)</f>
        <v>324.0972</v>
      </c>
      <c r="L2234" s="71">
        <f t="normal">IF(A2234=0,"",(K2234-K2235)/K2235)</f>
        <v>0.0737056781995776</v>
      </c>
      <c r="M2234" s="97">
        <f t="normal">IF(J2234="-","-",AVERAGE(J2234:J2236))</f>
        <v>311.3028</v>
      </c>
      <c r="N2234" s="97">
        <f t="normal">IF(AF2234="-","-",(AF2234/AG2234)*$AI$1)</f>
        <v>149.418</v>
      </c>
      <c r="O2234" s="97">
        <f t="normal">MAX(N2234:N2236)</f>
        <v>174.6036</v>
      </c>
      <c r="P2234" s="71">
        <f t="normal">IF(A2234=0,"",(O2234-O2235)/O2235)</f>
        <v>0.168558005059631</v>
      </c>
      <c r="Q2234" s="97">
        <f t="normal">IF(N2234="-","-",AVERAGE(N2234:N2236))</f>
        <v>160.1712</v>
      </c>
      <c r="R2234" s="71">
        <f t="normal">IF(Q2234="-","-",Q2234/M2234)</f>
        <v>0.514518982803881</v>
      </c>
      <c r="S2234" s="103">
        <v>90.95</v>
      </c>
      <c r="T2234" s="104">
        <f t="normal">AVERAGE(S2234:S2236)*10</f>
        <v>909.866666666667</v>
      </c>
      <c r="U2234" s="103">
        <f t="normal">((LARGE(S2234:S2236,1))-(SMALL(S2234:S2236,1)))/(((LARGE(S2234:S2236,1))+(SMALL(S2234:S2236,1)))/2)*100</f>
        <v>0.230756551837804</v>
      </c>
      <c r="V2234" s="103">
        <f t="shared" si="804"/>
        <v>91.12</v>
      </c>
      <c r="W2234" s="104">
        <f t="normal">AVERAGE(V2234:V2236)*10</f>
        <v>912.833333333333</v>
      </c>
      <c r="X2234" s="103">
        <f t="normal">((LARGE(V2234:V2236,1))-(SMALL(V2234:V2236,1)))/(((LARGE(V2234:V2236,1))+(SMALL(V2234:V2236,1)))/2)*100</f>
        <v>0.284931506849305</v>
      </c>
      <c r="Y2234" s="103">
        <v>8.88</v>
      </c>
      <c r="Z2234" s="71" t="s">
        <v>34</v>
      </c>
      <c r="AA2234" s="25" t="str">
        <f t="normal">IF(Z2234="-","-",AVERAGE(Z2234:Z2236))</f>
        <v>-</v>
      </c>
      <c r="AB2234" s="104" t="s">
        <v>34</v>
      </c>
      <c r="AC2234" s="26" t="str">
        <f t="shared" ref="AC2234" si="811">IF(AB2234="-","-",AVERAGE(AB2234:AB2236))</f>
        <v>-</v>
      </c>
      <c r="AE2234" s="114">
        <v>279.49</v>
      </c>
      <c r="AF2234" s="114">
        <v>138.35</v>
      </c>
      <c r="AG2234" s="135">
        <v>1</v>
      </c>
    </row>
    <row r="2235" spans="1:33">
      <c r="A2235" s="70"/>
      <c r="B2235" s="71">
        <v>588</v>
      </c>
      <c r="C2235" s="82"/>
      <c r="D2235" s="14"/>
      <c r="E2235" s="14"/>
      <c r="F2235" s="14"/>
      <c r="G2235" s="14"/>
      <c r="H2235" s="14"/>
      <c r="I2235" s="14"/>
      <c r="J2235" s="97">
        <f t="normal">IF(AE2235="-","-",(AE2235/AG2234)*$AI$1)</f>
        <v>324.0972</v>
      </c>
      <c r="K2235" s="97">
        <f t="normal">MIN(J2234:J2236)</f>
        <v>301.8492</v>
      </c>
      <c r="L2235" s="71"/>
      <c r="M2235" s="97"/>
      <c r="N2235" s="97">
        <f t="normal">IF(AF2235="-","-",(AF2235/AG2234)*$AI$1)</f>
        <v>174.6036</v>
      </c>
      <c r="O2235" s="97">
        <f t="normal">MIN(N2234:N2236)</f>
        <v>149.418</v>
      </c>
      <c r="P2235" s="71"/>
      <c r="Q2235" s="97"/>
      <c r="R2235" s="71"/>
      <c r="S2235" s="103">
        <v>91.11</v>
      </c>
      <c r="T2235" s="104"/>
      <c r="U2235" s="103"/>
      <c r="V2235" s="103">
        <f t="shared" si="804"/>
        <v>91.35</v>
      </c>
      <c r="W2235" s="104"/>
      <c r="X2235" s="103"/>
      <c r="Y2235" s="103">
        <v>8.65</v>
      </c>
      <c r="Z2235" s="71" t="s">
        <v>34</v>
      </c>
      <c r="AA2235" s="27"/>
      <c r="AB2235" s="104" t="s">
        <v>34</v>
      </c>
      <c r="AC2235" s="28"/>
      <c r="AE2235" s="114">
        <v>300.09</v>
      </c>
      <c r="AF2235" s="114">
        <v>161.67</v>
      </c>
      <c r="AG2235" s="135"/>
    </row>
    <row r="2236" spans="1:33">
      <c r="A2236" s="70"/>
      <c r="B2236" s="71">
        <v>588</v>
      </c>
      <c r="C2236" s="84"/>
      <c r="D2236" s="17"/>
      <c r="E2236" s="17"/>
      <c r="F2236" s="17"/>
      <c r="G2236" s="17"/>
      <c r="H2236" s="17"/>
      <c r="I2236" s="17"/>
      <c r="J2236" s="97">
        <f t="normal">IF(AE2236="-","-",(AE2236/AG2234)*$AI$1)</f>
        <v>307.962</v>
      </c>
      <c r="K2236" s="97"/>
      <c r="L2236" s="71"/>
      <c r="M2236" s="97"/>
      <c r="N2236" s="97">
        <f t="normal">IF(AF2236="-","-",(AF2236/AG2234)*$AI$1)</f>
        <v>156.492</v>
      </c>
      <c r="O2236" s="97"/>
      <c r="P2236" s="71"/>
      <c r="Q2236" s="97"/>
      <c r="R2236" s="71"/>
      <c r="S2236" s="103">
        <v>90.9</v>
      </c>
      <c r="T2236" s="104"/>
      <c r="U2236" s="103"/>
      <c r="V2236" s="103">
        <f t="shared" si="804"/>
        <v>91.38</v>
      </c>
      <c r="W2236" s="104"/>
      <c r="X2236" s="103"/>
      <c r="Y2236" s="103">
        <v>8.62</v>
      </c>
      <c r="Z2236" s="71" t="s">
        <v>34</v>
      </c>
      <c r="AA2236" s="29"/>
      <c r="AB2236" s="104" t="s">
        <v>34</v>
      </c>
      <c r="AC2236" s="30"/>
      <c r="AE2236" s="114">
        <v>285.15</v>
      </c>
      <c r="AF2236" s="114">
        <v>144.9</v>
      </c>
      <c r="AG2236" s="135"/>
    </row>
    <row r="2237" spans="1:33" ht="15" customHeight="1">
      <c r="A2237" s="70">
        <v>42548</v>
      </c>
      <c r="B2237" s="71">
        <v>589</v>
      </c>
      <c r="C2237" s="80" t="s">
        <v>214</v>
      </c>
      <c r="D2237" s="12" t="s">
        <v>41</v>
      </c>
      <c r="E2237" s="12" t="s">
        <v>74</v>
      </c>
      <c r="F2237" s="12" t="s">
        <v>85</v>
      </c>
      <c r="G2237" s="12" t="s">
        <v>92</v>
      </c>
      <c r="H2237" s="12" t="s">
        <v>44</v>
      </c>
      <c r="I2237" s="12" t="s">
        <v>34</v>
      </c>
      <c r="J2237" s="97">
        <f t="normal">IF(AE2237="-","-",(AE2237/AG2237)*$AI$1)</f>
        <v>101.7792</v>
      </c>
      <c r="K2237" s="97">
        <f t="normal">MAX(J2237:J2239)</f>
        <v>107.676</v>
      </c>
      <c r="L2237" s="71">
        <f t="normal">IF(A2237=0,"",(K2237-K2238)/K2238)</f>
        <v>0.0579371816638371</v>
      </c>
      <c r="M2237" s="97">
        <f t="normal">IF(J2237="-","-",AVERAGE(J2237:J2239))</f>
        <v>104.6952</v>
      </c>
      <c r="N2237" s="97">
        <f t="normal">IF(AF2237="-","-",(AF2237/AG2237)*$AI$1)</f>
        <v>74.6604</v>
      </c>
      <c r="O2237" s="97">
        <f t="normal">MAX(N2237:N2239)</f>
        <v>76.3236</v>
      </c>
      <c r="P2237" s="71">
        <f t="normal">IF(A2237=0,"",(O2237-O2238)/O2238)</f>
        <v>0.0222768696658472</v>
      </c>
      <c r="Q2237" s="97">
        <f t="normal">IF(N2237="-","-",AVERAGE(N2237:N2239))</f>
        <v>75.348</v>
      </c>
      <c r="R2237" s="71">
        <f t="normal">IF(Q2237="-","-",Q2237/M2237)</f>
        <v>0.719689154803659</v>
      </c>
      <c r="S2237" s="103">
        <v>0.76</v>
      </c>
      <c r="T2237" s="104">
        <f t="normal">AVERAGE(S2237:S2239)*10</f>
        <v>7.6</v>
      </c>
      <c r="U2237" s="103">
        <f t="normal">((LARGE(S2237:S2239,1))-(SMALL(S2237:S2239,1)))/(((LARGE(S2237:S2239,1))+(SMALL(S2237:S2239,1)))/2)*100</f>
        <v>0</v>
      </c>
      <c r="V2237" s="103">
        <f t="shared" si="804"/>
        <v>42.54</v>
      </c>
      <c r="W2237" s="104">
        <f t="normal">AVERAGE(V2237:V2239)*10</f>
        <v>418.333333333333</v>
      </c>
      <c r="X2237" s="103">
        <f t="normal">((LARGE(V2237:V2239,1))-(SMALL(V2237:V2239,1)))/(((LARGE(V2237:V2239,1))+(SMALL(V2237:V2239,1)))/2)*100</f>
        <v>2.6679371129109</v>
      </c>
      <c r="Y2237" s="103">
        <v>57.46</v>
      </c>
      <c r="Z2237" s="97">
        <v>71010</v>
      </c>
      <c r="AA2237" s="25">
        <f t="normal">IF(Z2237="-","-",AVERAGE(Z2237:Z2239))</f>
        <v>70833.3333333333</v>
      </c>
      <c r="AB2237" s="104">
        <v>7.565</v>
      </c>
      <c r="AC2237" s="26">
        <f t="shared" ref="AC2237" si="812">IF(AB2237="-","-",AVERAGE(AB2237:AB2239))</f>
        <v>7.571</v>
      </c>
      <c r="AE2237" s="114">
        <v>94.24</v>
      </c>
      <c r="AF2237" s="114">
        <v>69.13</v>
      </c>
      <c r="AG2237" s="135">
        <v>1</v>
      </c>
    </row>
    <row r="2238" spans="1:33">
      <c r="A2238" s="70"/>
      <c r="B2238" s="71">
        <v>589</v>
      </c>
      <c r="C2238" s="82"/>
      <c r="D2238" s="14"/>
      <c r="E2238" s="14"/>
      <c r="F2238" s="14"/>
      <c r="G2238" s="14"/>
      <c r="H2238" s="14"/>
      <c r="I2238" s="14"/>
      <c r="J2238" s="97">
        <f t="normal">IF(AE2238="-","-",(AE2238/AG2237)*$AI$1)</f>
        <v>107.676</v>
      </c>
      <c r="K2238" s="97">
        <f t="normal">MIN(J2237:J2239)</f>
        <v>101.7792</v>
      </c>
      <c r="L2238" s="71"/>
      <c r="M2238" s="97"/>
      <c r="N2238" s="97">
        <f t="normal">IF(AF2238="-","-",(AF2238/AG2237)*$AI$1)</f>
        <v>76.3236</v>
      </c>
      <c r="O2238" s="97">
        <f t="normal">MIN(N2237:N2239)</f>
        <v>74.6604</v>
      </c>
      <c r="P2238" s="71"/>
      <c r="Q2238" s="97"/>
      <c r="R2238" s="71"/>
      <c r="S2238" s="103">
        <v>0.76</v>
      </c>
      <c r="T2238" s="104"/>
      <c r="U2238" s="103"/>
      <c r="V2238" s="103">
        <f t="shared" si="804"/>
        <v>41.54</v>
      </c>
      <c r="W2238" s="104"/>
      <c r="X2238" s="103"/>
      <c r="Y2238" s="103">
        <v>58.46</v>
      </c>
      <c r="Z2238" s="97">
        <v>70460</v>
      </c>
      <c r="AA2238" s="27"/>
      <c r="AB2238" s="104">
        <v>7.564</v>
      </c>
      <c r="AC2238" s="28"/>
      <c r="AE2238" s="114">
        <v>99.7</v>
      </c>
      <c r="AF2238" s="114">
        <v>70.67</v>
      </c>
      <c r="AG2238" s="135"/>
    </row>
    <row r="2239" spans="1:33">
      <c r="A2239" s="70"/>
      <c r="B2239" s="71">
        <v>589</v>
      </c>
      <c r="C2239" s="84"/>
      <c r="D2239" s="17"/>
      <c r="E2239" s="17"/>
      <c r="F2239" s="17"/>
      <c r="G2239" s="17"/>
      <c r="H2239" s="17"/>
      <c r="I2239" s="17"/>
      <c r="J2239" s="97">
        <f t="normal">IF(AE2239="-","-",(AE2239/AG2237)*$AI$1)</f>
        <v>104.6304</v>
      </c>
      <c r="K2239" s="97"/>
      <c r="L2239" s="71"/>
      <c r="M2239" s="97"/>
      <c r="N2239" s="97">
        <f t="normal">IF(AF2239="-","-",(AF2239/AG2237)*$AI$1)</f>
        <v>75.06</v>
      </c>
      <c r="O2239" s="97"/>
      <c r="P2239" s="71"/>
      <c r="Q2239" s="97"/>
      <c r="R2239" s="71"/>
      <c r="S2239" s="103">
        <v>0.76</v>
      </c>
      <c r="T2239" s="104"/>
      <c r="U2239" s="103"/>
      <c r="V2239" s="103">
        <f t="shared" si="804"/>
        <v>41.42</v>
      </c>
      <c r="W2239" s="104"/>
      <c r="X2239" s="103"/>
      <c r="Y2239" s="103">
        <v>58.58</v>
      </c>
      <c r="Z2239" s="97">
        <v>71030</v>
      </c>
      <c r="AA2239" s="29"/>
      <c r="AB2239" s="104">
        <v>7.584</v>
      </c>
      <c r="AC2239" s="30"/>
      <c r="AE2239" s="114">
        <v>96.88</v>
      </c>
      <c r="AF2239" s="114">
        <v>69.5</v>
      </c>
      <c r="AG2239" s="135"/>
    </row>
    <row r="2240" spans="1:33" ht="15" customHeight="1">
      <c r="A2240" s="70">
        <v>42548</v>
      </c>
      <c r="B2240" s="71">
        <v>591</v>
      </c>
      <c r="C2240" s="80" t="s">
        <v>223</v>
      </c>
      <c r="D2240" s="12" t="s">
        <v>41</v>
      </c>
      <c r="E2240" s="12" t="s">
        <v>74</v>
      </c>
      <c r="F2240" s="12" t="s">
        <v>85</v>
      </c>
      <c r="G2240" s="12" t="s">
        <v>92</v>
      </c>
      <c r="H2240" s="12" t="s">
        <v>44</v>
      </c>
      <c r="I2240" s="12" t="s">
        <v>34</v>
      </c>
      <c r="J2240" s="97">
        <f t="normal">IF(AE2240="-","-",(AE2240/AG2240)*$AI$1)</f>
        <v>514.6848</v>
      </c>
      <c r="K2240" s="97">
        <f t="normal">MAX(J2240:J2242)</f>
        <v>516.0132</v>
      </c>
      <c r="L2240" s="71">
        <f t="normal">IF(A2240=0,"",(K2240-K2241)/K2241)</f>
        <v>0.00258099714621473</v>
      </c>
      <c r="M2240" s="97">
        <f t="normal">IF(J2240="-","-",AVERAGE(J2240:J2242))</f>
        <v>515.349</v>
      </c>
      <c r="N2240" s="97">
        <f t="normal">IF(AF2240="-","-",(AF2240/AG2240)*$AI$1)</f>
        <v>391.986</v>
      </c>
      <c r="O2240" s="97">
        <f t="normal">MAX(N2240:N2242)</f>
        <v>409.86</v>
      </c>
      <c r="P2240" s="71">
        <f t="normal">IF(A2240=0,"",(O2240-O2241)/O2241)</f>
        <v>0.0455985672957708</v>
      </c>
      <c r="Q2240" s="97">
        <f t="normal">IF(N2240="-","-",AVERAGE(N2240:N2242))</f>
        <v>400.923</v>
      </c>
      <c r="R2240" s="71">
        <f t="normal">IF(Q2240="-","-",Q2240/M2240)</f>
        <v>0.777964059307382</v>
      </c>
      <c r="S2240" s="103">
        <v>2.44</v>
      </c>
      <c r="T2240" s="104">
        <f t="normal">AVERAGE(S2240:S2242)*10</f>
        <v>24.9333333333333</v>
      </c>
      <c r="U2240" s="103">
        <f t="normal">((LARGE(S2240:S2242,1))-(SMALL(S2240:S2242,1)))/(((LARGE(S2240:S2242,1))+(SMALL(S2240:S2242,1)))/2)*100</f>
        <v>5.57768924302789</v>
      </c>
      <c r="V2240" s="103">
        <f t="shared" si="804"/>
        <v>65.52</v>
      </c>
      <c r="W2240" s="104">
        <f t="normal">AVERAGE(V2240:V2242)*10</f>
        <v>660.466666666667</v>
      </c>
      <c r="X2240" s="103">
        <f t="normal">((LARGE(V2240:V2242,1))-(SMALL(V2240:V2242,1)))/(((LARGE(V2240:V2242,1))+(SMALL(V2240:V2242,1)))/2)*100</f>
        <v>1.97959954665657</v>
      </c>
      <c r="Y2240" s="103">
        <v>34.48</v>
      </c>
      <c r="Z2240" s="97">
        <v>34501</v>
      </c>
      <c r="AA2240" s="25">
        <f t="normal">IF(Z2240="-","-",AVERAGE(Z2240:Z2242))</f>
        <v>34491</v>
      </c>
      <c r="AB2240" s="104">
        <v>8.52</v>
      </c>
      <c r="AC2240" s="26">
        <f t="shared" ref="AC2240" si="813">IF(AB2240="-","-",AVERAGE(AB2240:AB2242))</f>
        <v>8.49</v>
      </c>
      <c r="AE2240" s="114">
        <v>476.56</v>
      </c>
      <c r="AF2240" s="114">
        <v>362.95</v>
      </c>
      <c r="AG2240" s="135">
        <v>1</v>
      </c>
    </row>
    <row r="2241" spans="1:33">
      <c r="A2241" s="70"/>
      <c r="B2241" s="71">
        <v>591</v>
      </c>
      <c r="C2241" s="82"/>
      <c r="D2241" s="14"/>
      <c r="E2241" s="14"/>
      <c r="F2241" s="14"/>
      <c r="G2241" s="14"/>
      <c r="H2241" s="14"/>
      <c r="I2241" s="14"/>
      <c r="J2241" s="97">
        <f t="normal">IF(AE2241="-","-",(AE2241/AG2240)*$AI$1)</f>
        <v>516.0132</v>
      </c>
      <c r="K2241" s="97">
        <f t="normal">MIN(J2240:J2242)</f>
        <v>514.6848</v>
      </c>
      <c r="L2241" s="71"/>
      <c r="M2241" s="97"/>
      <c r="N2241" s="97">
        <f t="normal">IF(AF2241="-","-",(AF2241/AG2240)*$AI$1)</f>
        <v>409.86</v>
      </c>
      <c r="O2241" s="97">
        <f t="normal">MIN(N2240:N2242)</f>
        <v>391.986</v>
      </c>
      <c r="P2241" s="71"/>
      <c r="Q2241" s="97"/>
      <c r="R2241" s="71"/>
      <c r="S2241" s="103">
        <v>2.46</v>
      </c>
      <c r="T2241" s="104"/>
      <c r="U2241" s="103"/>
      <c r="V2241" s="103">
        <f t="shared" si="804"/>
        <v>65.79</v>
      </c>
      <c r="W2241" s="104"/>
      <c r="X2241" s="103"/>
      <c r="Y2241" s="103">
        <v>34.21</v>
      </c>
      <c r="Z2241" s="97">
        <v>34481</v>
      </c>
      <c r="AA2241" s="27"/>
      <c r="AB2241" s="104">
        <v>8.48</v>
      </c>
      <c r="AC2241" s="28"/>
      <c r="AE2241" s="114">
        <v>477.79</v>
      </c>
      <c r="AF2241" s="114">
        <v>379.5</v>
      </c>
      <c r="AG2241" s="135"/>
    </row>
    <row r="2242" spans="1:33">
      <c r="A2242" s="70"/>
      <c r="B2242" s="71">
        <v>591</v>
      </c>
      <c r="C2242" s="84"/>
      <c r="D2242" s="17"/>
      <c r="E2242" s="17"/>
      <c r="F2242" s="17"/>
      <c r="G2242" s="17"/>
      <c r="H2242" s="17"/>
      <c r="I2242" s="17"/>
      <c r="J2242" s="97" t="str">
        <f t="normal">IF(AE2242="-","-",(AE2242/AG2240)*$AI$1)</f>
        <v>-</v>
      </c>
      <c r="K2242" s="97"/>
      <c r="L2242" s="71"/>
      <c r="M2242" s="97"/>
      <c r="N2242" s="97" t="str">
        <f t="normal">IF(AF2242="-","-",(AF2242/AG2240)*$AI$1)</f>
        <v>-</v>
      </c>
      <c r="O2242" s="97"/>
      <c r="P2242" s="71"/>
      <c r="Q2242" s="97"/>
      <c r="R2242" s="71"/>
      <c r="S2242" s="103">
        <v>2.58</v>
      </c>
      <c r="T2242" s="104"/>
      <c r="U2242" s="103"/>
      <c r="V2242" s="103">
        <f t="shared" si="804"/>
        <v>66.83</v>
      </c>
      <c r="W2242" s="104"/>
      <c r="X2242" s="103"/>
      <c r="Y2242" s="103">
        <v>33.17</v>
      </c>
      <c r="Z2242" s="97">
        <v>34491</v>
      </c>
      <c r="AA2242" s="29"/>
      <c r="AB2242" s="104">
        <v>8.47</v>
      </c>
      <c r="AC2242" s="30"/>
      <c r="AE2242" s="114" t="s">
        <v>34</v>
      </c>
      <c r="AF2242" s="114" t="s">
        <v>34</v>
      </c>
      <c r="AG2242" s="135"/>
    </row>
    <row r="2243" spans="1:33">
      <c r="A2243" s="70">
        <v>42548</v>
      </c>
      <c r="B2243" s="71">
        <v>593</v>
      </c>
      <c r="C2243" s="80" t="s">
        <v>84</v>
      </c>
      <c r="D2243" s="12" t="s">
        <v>41</v>
      </c>
      <c r="E2243" s="12" t="s">
        <v>74</v>
      </c>
      <c r="F2243" s="12" t="s">
        <v>85</v>
      </c>
      <c r="G2243" s="12" t="s">
        <v>92</v>
      </c>
      <c r="H2243" s="12" t="s">
        <v>44</v>
      </c>
      <c r="I2243" s="12" t="s">
        <v>34</v>
      </c>
      <c r="J2243" s="97">
        <f t="normal">IF(AE2243="-","-",(AE2243/AG2243)*$AI$1)</f>
        <v>465.6312</v>
      </c>
      <c r="K2243" s="97">
        <f t="normal">MAX(J2243:J2245)</f>
        <v>490.7412</v>
      </c>
      <c r="L2243" s="71">
        <f t="normal">IF(A2243=0,"",(K2243-K2244)/K2244)</f>
        <v>0.0539267987196733</v>
      </c>
      <c r="M2243" s="97">
        <f t="normal">IF(J2243="-","-",AVERAGE(J2243:J2245))</f>
        <v>478.4832</v>
      </c>
      <c r="N2243" s="97">
        <f t="normal">IF(AF2243="-","-",(AF2243/AG2243)*$AI$1)</f>
        <v>302.13</v>
      </c>
      <c r="O2243" s="97">
        <f t="normal">MAX(N2243:N2245)</f>
        <v>319.032</v>
      </c>
      <c r="P2243" s="71">
        <f t="normal">IF(A2243=0,"",(O2243-O2244)/O2244)</f>
        <v>0.0559428060768543</v>
      </c>
      <c r="Q2243" s="97">
        <f t="normal">IF(N2243="-","-",AVERAGE(N2243:N2245))</f>
        <v>311.7708</v>
      </c>
      <c r="R2243" s="71">
        <f t="normal">IF(Q2243="-","-",Q2243/M2243)</f>
        <v>0.651581497532202</v>
      </c>
      <c r="S2243" s="103">
        <v>10.72</v>
      </c>
      <c r="T2243" s="104">
        <f t="normal">AVERAGE(S2243:S2245)*10</f>
        <v>107.1</v>
      </c>
      <c r="U2243" s="103">
        <f t="normal">((LARGE(S2243:S2245,1))-(SMALL(S2243:S2245,1)))/(((LARGE(S2243:S2245,1))+(SMALL(S2243:S2245,1)))/2)*100</f>
        <v>1.21438580102755</v>
      </c>
      <c r="V2243" s="103">
        <f t="shared" si="804"/>
        <v>85.47</v>
      </c>
      <c r="W2243" s="104">
        <f t="normal">AVERAGE(V2243:V2245)*10</f>
        <v>857.233333333333</v>
      </c>
      <c r="X2243" s="103">
        <f t="normal">((LARGE(V2243:V2245,1))-(SMALL(V2243:V2245,1)))/(((LARGE(V2243:V2245,1))+(SMALL(V2243:V2245,1)))/2)*100</f>
        <v>0.52511815158411</v>
      </c>
      <c r="Y2243" s="103">
        <v>14.53</v>
      </c>
      <c r="Z2243" s="97" t="s">
        <v>794</v>
      </c>
      <c r="AA2243" s="25" t="str">
        <f t="normal">Z2243</f>
        <v>&gt;90000</v>
      </c>
      <c r="AB2243" s="104">
        <v>7.323</v>
      </c>
      <c r="AC2243" s="26">
        <f t="shared" ref="AC2243" si="814">IF(AB2243="-","-",AVERAGE(AB2243:AB2245))</f>
        <v>7.30433333333333</v>
      </c>
      <c r="AE2243" s="114">
        <v>431.14</v>
      </c>
      <c r="AF2243" s="114">
        <v>279.75</v>
      </c>
      <c r="AG2243" s="135">
        <v>1</v>
      </c>
    </row>
    <row r="2244" spans="1:33">
      <c r="A2244" s="70"/>
      <c r="B2244" s="71">
        <v>593</v>
      </c>
      <c r="C2244" s="82"/>
      <c r="D2244" s="14"/>
      <c r="E2244" s="14"/>
      <c r="F2244" s="14"/>
      <c r="G2244" s="14"/>
      <c r="H2244" s="14"/>
      <c r="I2244" s="14"/>
      <c r="J2244" s="97">
        <f t="normal">IF(AE2244="-","-",(AE2244/AG2243)*$AI$1)</f>
        <v>479.0772</v>
      </c>
      <c r="K2244" s="97">
        <f t="normal">MIN(J2243:J2245)</f>
        <v>465.6312</v>
      </c>
      <c r="L2244" s="71"/>
      <c r="M2244" s="97"/>
      <c r="N2244" s="97">
        <f t="normal">IF(AF2244="-","-",(AF2244/AG2243)*$AI$1)</f>
        <v>319.032</v>
      </c>
      <c r="O2244" s="97">
        <f t="normal">MIN(N2243:N2245)</f>
        <v>302.13</v>
      </c>
      <c r="P2244" s="71"/>
      <c r="Q2244" s="97"/>
      <c r="R2244" s="71"/>
      <c r="S2244" s="103">
        <v>10.64</v>
      </c>
      <c r="T2244" s="104"/>
      <c r="U2244" s="103"/>
      <c r="V2244" s="103">
        <f t="shared" ref="V2244:V2251" si="815">100-Y2244</f>
        <v>85.78</v>
      </c>
      <c r="W2244" s="104"/>
      <c r="X2244" s="103"/>
      <c r="Y2244" s="103">
        <v>14.22</v>
      </c>
      <c r="Z2244" s="97" t="s">
        <v>794</v>
      </c>
      <c r="AA2244" s="27"/>
      <c r="AB2244" s="104">
        <v>7.331</v>
      </c>
      <c r="AC2244" s="28"/>
      <c r="AE2244" s="114">
        <v>443.59</v>
      </c>
      <c r="AF2244" s="114">
        <v>295.4</v>
      </c>
      <c r="AG2244" s="135"/>
    </row>
    <row r="2245" spans="1:33">
      <c r="A2245" s="70"/>
      <c r="B2245" s="71">
        <v>593</v>
      </c>
      <c r="C2245" s="84"/>
      <c r="D2245" s="17"/>
      <c r="E2245" s="17"/>
      <c r="F2245" s="17"/>
      <c r="G2245" s="17"/>
      <c r="H2245" s="17"/>
      <c r="I2245" s="17"/>
      <c r="J2245" s="97">
        <f t="normal">IF(AE2245="-","-",(AE2245/AG2243)*$AI$1)</f>
        <v>490.7412</v>
      </c>
      <c r="K2245" s="97"/>
      <c r="L2245" s="71"/>
      <c r="M2245" s="97"/>
      <c r="N2245" s="97">
        <f t="normal">IF(AF2245="-","-",(AF2245/AG2243)*$AI$1)</f>
        <v>314.1504</v>
      </c>
      <c r="O2245" s="97"/>
      <c r="P2245" s="71"/>
      <c r="Q2245" s="97"/>
      <c r="R2245" s="71"/>
      <c r="S2245" s="103">
        <v>10.77</v>
      </c>
      <c r="T2245" s="104"/>
      <c r="U2245" s="103"/>
      <c r="V2245" s="103">
        <f t="shared" si="815"/>
        <v>85.92</v>
      </c>
      <c r="W2245" s="104"/>
      <c r="X2245" s="103"/>
      <c r="Y2245" s="103">
        <v>14.08</v>
      </c>
      <c r="Z2245" s="97" t="s">
        <v>794</v>
      </c>
      <c r="AA2245" s="29"/>
      <c r="AB2245" s="104">
        <v>7.259</v>
      </c>
      <c r="AC2245" s="30"/>
      <c r="AE2245" s="114">
        <v>454.39</v>
      </c>
      <c r="AF2245" s="114">
        <v>290.88</v>
      </c>
      <c r="AG2245" s="135"/>
    </row>
    <row r="2246" spans="1:33" ht="0" customHeight="1" hidden="1">
      <c r="A2246" s="70">
        <v>42548</v>
      </c>
      <c r="B2246" s="71">
        <v>595</v>
      </c>
      <c r="C2246" s="80" t="s">
        <v>212</v>
      </c>
      <c r="D2246" s="12" t="s">
        <v>41</v>
      </c>
      <c r="E2246" s="12" t="s">
        <v>74</v>
      </c>
      <c r="F2246" s="6" t="s">
        <v>85</v>
      </c>
      <c r="G2246" s="12" t="s">
        <v>92</v>
      </c>
      <c r="H2246" s="12" t="s">
        <v>44</v>
      </c>
      <c r="I2246" s="6" t="s">
        <v>34</v>
      </c>
      <c r="J2246" s="97">
        <f t="normal">IF(AE2246="-","-",(AE2246/AG2246)*$AI$1)</f>
        <v>295.164</v>
      </c>
      <c r="K2246" s="97">
        <f t="normal">MAX(J2246:J2248)</f>
        <v>333.936</v>
      </c>
      <c r="L2246" s="71">
        <f t="normal">IF(A2246=0,"",(K2246-K2247)/K2247)</f>
        <v>0.131357482619832</v>
      </c>
      <c r="M2246" s="97">
        <f t="normal">IF(J2246="-","-",AVERAGE(J2246:J2248))</f>
        <v>318.2076</v>
      </c>
      <c r="N2246" s="97">
        <f t="normal">IF(AF2246="-","-",(AF2246/AG2246)*$AI$1)</f>
        <v>236.5308</v>
      </c>
      <c r="O2246" s="97">
        <f t="normal">MAX(N2246:N2248)</f>
        <v>276.8256</v>
      </c>
      <c r="P2246" s="71">
        <f t="normal">IF(A2246=0,"",(O2246-O2247)/O2247)</f>
        <v>0.170357517921556</v>
      </c>
      <c r="Q2246" s="97">
        <f t="normal">IF(N2246="-","-",AVERAGE(N2246:N2248))</f>
        <v>260.1864</v>
      </c>
      <c r="R2246" s="71">
        <f t="normal">IF(Q2246="-","-",Q2246/M2246)</f>
        <v>0.817662431695534</v>
      </c>
      <c r="S2246" s="103">
        <v>0.57</v>
      </c>
      <c r="T2246" s="104">
        <f t="normal">AVERAGE(S2246:S2248)*10</f>
        <v>5.76666666666667</v>
      </c>
      <c r="U2246" s="103">
        <f t="normal">((LARGE(S2246:S2248,1))-(SMALL(S2246:S2248,1)))/(((LARGE(S2246:S2248,1))+(SMALL(S2246:S2248,1)))/2)*100</f>
        <v>1.73913043478261</v>
      </c>
      <c r="V2246" s="103">
        <f t="shared" si="815"/>
        <v>56.49</v>
      </c>
      <c r="W2246" s="104">
        <f t="normal">AVERAGE(V2246:V2248)*10</f>
        <v>563.966666666667</v>
      </c>
      <c r="X2246" s="103">
        <f t="normal">((LARGE(V2246:V2248,1))-(SMALL(V2246:V2248,1)))/(((LARGE(V2246:V2248,1))+(SMALL(V2246:V2248,1)))/2)*100</f>
        <v>1.10026619343389</v>
      </c>
      <c r="Y2246" s="103">
        <v>43.51</v>
      </c>
      <c r="Z2246" s="97">
        <v>77290</v>
      </c>
      <c r="AA2246" s="23">
        <f t="normal">IF(Z2246="-","-",AVERAGE(Z2246:Z2248))</f>
        <v>77343.3333333333</v>
      </c>
      <c r="AB2246" s="104">
        <v>7.716</v>
      </c>
      <c r="AC2246" s="24">
        <f t="shared" ref="AC2246" si="816">IF(AB2246="-","-",AVERAGE(AB2246:AB2248))</f>
        <v>7.71266666666667</v>
      </c>
      <c r="AE2246" s="114">
        <v>273.3</v>
      </c>
      <c r="AF2246" s="114">
        <v>219.01</v>
      </c>
      <c r="AG2246" s="135">
        <v>1</v>
      </c>
    </row>
    <row r="2247" spans="1:33">
      <c r="A2247" s="70"/>
      <c r="B2247" s="71">
        <v>595</v>
      </c>
      <c r="C2247" s="82"/>
      <c r="D2247" s="14"/>
      <c r="E2247" s="14"/>
      <c r="F2247" s="6"/>
      <c r="G2247" s="14"/>
      <c r="H2247" s="14"/>
      <c r="I2247" s="6"/>
      <c r="J2247" s="97">
        <f t="normal">IF(AE2247="-","-",(AE2247/AG2246)*$AI$1)</f>
        <v>333.936</v>
      </c>
      <c r="K2247" s="97">
        <f t="normal">MIN(J2246:J2248)</f>
        <v>295.164</v>
      </c>
      <c r="L2247" s="71"/>
      <c r="M2247" s="97"/>
      <c r="N2247" s="97">
        <f t="normal">IF(AF2247="-","-",(AF2247/AG2246)*$AI$1)</f>
        <v>276.8256</v>
      </c>
      <c r="O2247" s="97">
        <f t="normal">MIN(N2246:N2248)</f>
        <v>236.5308</v>
      </c>
      <c r="P2247" s="71"/>
      <c r="Q2247" s="97"/>
      <c r="R2247" s="71"/>
      <c r="S2247" s="103">
        <v>0.58</v>
      </c>
      <c r="T2247" s="104"/>
      <c r="U2247" s="103"/>
      <c r="V2247" s="103">
        <f t="shared" si="815"/>
        <v>56.04</v>
      </c>
      <c r="W2247" s="104"/>
      <c r="X2247" s="103"/>
      <c r="Y2247" s="103">
        <v>43.96</v>
      </c>
      <c r="Z2247" s="97">
        <v>77290</v>
      </c>
      <c r="AA2247" s="23"/>
      <c r="AB2247" s="104">
        <v>7.708</v>
      </c>
      <c r="AC2247" s="24"/>
      <c r="AE2247" s="114">
        <v>309.2</v>
      </c>
      <c r="AF2247" s="114">
        <v>256.32</v>
      </c>
      <c r="AG2247" s="135"/>
    </row>
    <row r="2248" spans="1:33">
      <c r="A2248" s="70"/>
      <c r="B2248" s="71">
        <v>595</v>
      </c>
      <c r="C2248" s="84"/>
      <c r="D2248" s="17"/>
      <c r="E2248" s="17"/>
      <c r="F2248" s="6"/>
      <c r="G2248" s="17"/>
      <c r="H2248" s="17"/>
      <c r="I2248" s="6"/>
      <c r="J2248" s="97">
        <f t="normal">IF(AE2248="-","-",(AE2248/AG2246)*$AI$1)</f>
        <v>325.5228</v>
      </c>
      <c r="K2248" s="97"/>
      <c r="L2248" s="71"/>
      <c r="M2248" s="97"/>
      <c r="N2248" s="97">
        <f t="normal">IF(AF2248="-","-",(AF2248/AG2246)*$AI$1)</f>
        <v>267.2028</v>
      </c>
      <c r="O2248" s="97"/>
      <c r="P2248" s="71"/>
      <c r="Q2248" s="97"/>
      <c r="R2248" s="71"/>
      <c r="S2248" s="103">
        <v>0.58</v>
      </c>
      <c r="T2248" s="104"/>
      <c r="U2248" s="103"/>
      <c r="V2248" s="103">
        <f t="shared" si="815"/>
        <v>56.66</v>
      </c>
      <c r="W2248" s="104"/>
      <c r="X2248" s="103"/>
      <c r="Y2248" s="103">
        <v>43.34</v>
      </c>
      <c r="Z2248" s="97">
        <v>77450</v>
      </c>
      <c r="AA2248" s="23"/>
      <c r="AB2248" s="104">
        <v>7.714</v>
      </c>
      <c r="AC2248" s="24"/>
      <c r="AE2248" s="114">
        <v>301.41</v>
      </c>
      <c r="AF2248" s="114">
        <v>247.41</v>
      </c>
      <c r="AG2248" s="135"/>
    </row>
    <row r="2249" spans="1:33" ht="15" customHeight="1">
      <c r="A2249" s="70">
        <v>42548</v>
      </c>
      <c r="B2249" s="71">
        <v>597</v>
      </c>
      <c r="C2249" s="80" t="s">
        <v>29</v>
      </c>
      <c r="D2249" s="12" t="s">
        <v>100</v>
      </c>
      <c r="E2249" s="12" t="s">
        <v>101</v>
      </c>
      <c r="F2249" s="12" t="s">
        <v>438</v>
      </c>
      <c r="G2249" s="12" t="s">
        <v>438</v>
      </c>
      <c r="H2249" s="12" t="s">
        <v>34</v>
      </c>
      <c r="I2249" s="12" t="s">
        <v>1046</v>
      </c>
      <c r="J2249" s="97">
        <f t="normal">IF(AE2249="-","-",(AE2249/AG2249)*$AI$1)</f>
        <v>204.12</v>
      </c>
      <c r="K2249" s="97">
        <f t="normal">MAX(J2249:J2251)</f>
        <v>257.3856</v>
      </c>
      <c r="L2249" s="71">
        <f t="normal">IF(A2249=0,"",(K2249-K2250)/K2250)</f>
        <v>0.260952380952381</v>
      </c>
      <c r="M2249" s="97">
        <f t="normal">IF(J2249="-","-",AVERAGE(J2249:J2251))</f>
        <v>230.7528</v>
      </c>
      <c r="N2249" s="97">
        <f t="normal">IF(AF2249="-","-",(AF2249/AG2249)*$AI$1)</f>
        <v>106.8768</v>
      </c>
      <c r="O2249" s="97">
        <f t="normal">MAX(N2249:N2251)</f>
        <v>147.4524</v>
      </c>
      <c r="P2249" s="71">
        <f t="normal">IF(A2249=0,"",(O2249-O2250)/O2250)</f>
        <v>0.379648342764754</v>
      </c>
      <c r="Q2249" s="97">
        <f t="normal">IF(N2249="-","-",AVERAGE(N2249:N2251))</f>
        <v>127.1646</v>
      </c>
      <c r="R2249" s="71">
        <f t="normal">IF(Q2249="-","-",Q2249/M2249)</f>
        <v>0.551085837311617</v>
      </c>
      <c r="S2249" s="103">
        <v>87.17</v>
      </c>
      <c r="T2249" s="104">
        <f t="normal">AVERAGE(S2249:S2251)*10</f>
        <v>870.833333333333</v>
      </c>
      <c r="U2249" s="103">
        <f t="normal">((LARGE(S2249:S2251,1))-(SMALL(S2249:S2251,1)))/(((LARGE(S2249:S2251,1))+(SMALL(S2249:S2251,1)))/2)*100</f>
        <v>0.241199104117622</v>
      </c>
      <c r="V2249" s="103">
        <f t="shared" si="815"/>
        <v>89.69</v>
      </c>
      <c r="W2249" s="104">
        <f t="normal">AVERAGE(V2249:V2251)*10</f>
        <v>895.5</v>
      </c>
      <c r="X2249" s="103">
        <f t="normal">((LARGE(V2249:V2251,1))-(SMALL(V2249:V2251,1)))/(((LARGE(V2249:V2251,1))+(SMALL(V2249:V2251,1)))/2)*100</f>
        <v>0.603486812695565</v>
      </c>
      <c r="Y2249" s="103">
        <v>10.31</v>
      </c>
      <c r="Z2249" s="71" t="s">
        <v>34</v>
      </c>
      <c r="AA2249" s="25" t="str">
        <f t="normal">IF(Z2249="-","-",AVERAGE(Z2249:Z2251))</f>
        <v>-</v>
      </c>
      <c r="AB2249" s="104" t="s">
        <v>34</v>
      </c>
      <c r="AC2249" s="26" t="str">
        <f t="shared" ref="AC2249" si="817">IF(AB2249="-","-",AVERAGE(AB2249:AB2251))</f>
        <v>-</v>
      </c>
      <c r="AE2249" s="114">
        <v>189</v>
      </c>
      <c r="AF2249" s="114">
        <v>98.96</v>
      </c>
      <c r="AG2249" s="135">
        <v>1</v>
      </c>
    </row>
    <row r="2250" spans="1:33">
      <c r="A2250" s="70"/>
      <c r="B2250" s="71">
        <v>597</v>
      </c>
      <c r="C2250" s="82"/>
      <c r="D2250" s="14"/>
      <c r="E2250" s="14"/>
      <c r="F2250" s="14"/>
      <c r="G2250" s="14"/>
      <c r="H2250" s="14"/>
      <c r="I2250" s="14"/>
      <c r="J2250" s="97">
        <f t="normal">IF(AE2250="-","-",(AE2250/AG2249)*$AI$1)</f>
        <v>257.3856</v>
      </c>
      <c r="K2250" s="97">
        <f t="normal">MIN(J2249:J2251)</f>
        <v>204.12</v>
      </c>
      <c r="L2250" s="71"/>
      <c r="M2250" s="97"/>
      <c r="N2250" s="97">
        <f t="normal">IF(AF2250="-","-",(AF2250/AG2249)*$AI$1)</f>
        <v>147.4524</v>
      </c>
      <c r="O2250" s="97">
        <f t="normal">MIN(N2249:N2251)</f>
        <v>106.8768</v>
      </c>
      <c r="P2250" s="71"/>
      <c r="Q2250" s="97"/>
      <c r="R2250" s="71"/>
      <c r="S2250" s="103">
        <v>87.12</v>
      </c>
      <c r="T2250" s="104"/>
      <c r="U2250" s="103"/>
      <c r="V2250" s="103">
        <f t="shared" si="815"/>
        <v>89.75</v>
      </c>
      <c r="W2250" s="104"/>
      <c r="X2250" s="103"/>
      <c r="Y2250" s="103">
        <v>10.25</v>
      </c>
      <c r="Z2250" s="71" t="s">
        <v>34</v>
      </c>
      <c r="AA2250" s="27"/>
      <c r="AB2250" s="104" t="s">
        <v>34</v>
      </c>
      <c r="AC2250" s="28"/>
      <c r="AE2250" s="114">
        <v>238.32</v>
      </c>
      <c r="AF2250" s="114">
        <v>136.53</v>
      </c>
      <c r="AG2250" s="135"/>
    </row>
    <row r="2251" spans="1:33">
      <c r="A2251" s="70"/>
      <c r="B2251" s="71">
        <v>597</v>
      </c>
      <c r="C2251" s="84"/>
      <c r="D2251" s="17"/>
      <c r="E2251" s="17"/>
      <c r="F2251" s="17"/>
      <c r="G2251" s="17"/>
      <c r="H2251" s="17"/>
      <c r="I2251" s="17"/>
      <c r="J2251" s="97" t="str">
        <f t="normal">IF(AE2251="-","-",(AE2251/AG2249)*$AI$1)</f>
        <v>-</v>
      </c>
      <c r="K2251" s="97"/>
      <c r="L2251" s="71"/>
      <c r="M2251" s="97"/>
      <c r="N2251" s="97" t="str">
        <f t="normal">IF(AF2251="-","-",(AF2251/AG2249)*$AI$1)</f>
        <v>-</v>
      </c>
      <c r="O2251" s="97"/>
      <c r="P2251" s="71"/>
      <c r="Q2251" s="97"/>
      <c r="R2251" s="71"/>
      <c r="S2251" s="103">
        <v>86.96</v>
      </c>
      <c r="T2251" s="104"/>
      <c r="U2251" s="103"/>
      <c r="V2251" s="103">
        <f t="shared" si="815"/>
        <v>89.21</v>
      </c>
      <c r="W2251" s="104"/>
      <c r="X2251" s="103"/>
      <c r="Y2251" s="103">
        <v>10.79</v>
      </c>
      <c r="Z2251" s="71" t="s">
        <v>34</v>
      </c>
      <c r="AA2251" s="29"/>
      <c r="AB2251" s="104" t="s">
        <v>34</v>
      </c>
      <c r="AC2251" s="30"/>
      <c r="AE2251" s="114" t="s">
        <v>34</v>
      </c>
      <c r="AF2251" s="114" t="s">
        <v>34</v>
      </c>
      <c r="AG2251" s="135"/>
    </row>
    <row r="2252" spans="1:33" ht="15" customHeight="1">
      <c r="A2252" s="70">
        <v>42548</v>
      </c>
      <c r="B2252" s="71">
        <v>598</v>
      </c>
      <c r="C2252" s="80" t="s">
        <v>29</v>
      </c>
      <c r="D2252" s="12" t="s">
        <v>100</v>
      </c>
      <c r="E2252" s="12" t="s">
        <v>101</v>
      </c>
      <c r="F2252" s="12" t="s">
        <v>438</v>
      </c>
      <c r="G2252" s="12" t="s">
        <v>438</v>
      </c>
      <c r="H2252" s="12" t="s">
        <v>34</v>
      </c>
      <c r="I2252" s="6" t="s">
        <v>1047</v>
      </c>
      <c r="J2252" s="97">
        <f t="normal">IF(AE2252="-","-",(AE2252/AG2252)*$AI$1)</f>
        <v>251.6508</v>
      </c>
      <c r="K2252" s="97">
        <f t="normal">MAX(J2252:J2254)</f>
        <v>252.2556</v>
      </c>
      <c r="L2252" s="71">
        <f t="normal">IF(A2252=0,"",(K2252-K2253)/K2253)</f>
        <v>0.0860690039988841</v>
      </c>
      <c r="M2252" s="97">
        <f t="normal">IF(J2252="-","-",AVERAGE(J2252:J2254))</f>
        <v>245.3904</v>
      </c>
      <c r="N2252" s="97">
        <f t="normal">IF(AF2252="-","-",(AF2252/AG2252)*$AI$1)</f>
        <v>115.4196</v>
      </c>
      <c r="O2252" s="97">
        <f t="normal">MAX(N2252:N2254)</f>
        <v>117.126</v>
      </c>
      <c r="P2252" s="71">
        <f t="normal">IF(A2252=0,"",(O2252-O2253)/O2253)</f>
        <v>0.178036063436889</v>
      </c>
      <c r="Q2252" s="97">
        <f t="normal">IF(N2252="-","-",AVERAGE(N2252:N2254))</f>
        <v>110.6568</v>
      </c>
      <c r="R2252" s="71">
        <f t="normal">IF(Q2252="-","-",Q2252/M2252)</f>
        <v>0.45094184613579</v>
      </c>
      <c r="S2252" s="103" t="s">
        <v>34</v>
      </c>
      <c r="T2252" s="104">
        <f t="normal">AVERAGE(S2252:S2254)*10</f>
        <v>834.35</v>
      </c>
      <c r="U2252" s="103">
        <f t="normal">((LARGE(S2252:S2254,1))-(SMALL(S2252:S2254,1)))/(((LARGE(S2252:S2254,1))+(SMALL(S2252:S2254,1)))/2)*100</f>
        <v>0.20375142326362</v>
      </c>
      <c r="V2252" s="103" t="s">
        <v>34</v>
      </c>
      <c r="W2252" s="104">
        <f t="normal">AVERAGE(V2252:V2254)*10</f>
        <v>898.1</v>
      </c>
      <c r="X2252" s="103">
        <f t="normal">((LARGE(V2252:V2254,1))-(SMALL(V2252:V2254,1)))/(((LARGE(V2252:V2254,1))+(SMALL(V2252:V2254,1)))/2)*100</f>
        <v>0.155884645362432</v>
      </c>
      <c r="Y2252" s="103" t="s">
        <v>34</v>
      </c>
      <c r="Z2252" s="71" t="s">
        <v>34</v>
      </c>
      <c r="AA2252" s="23" t="str">
        <f t="normal">IF(Z2252="-","-",AVERAGE(Z2252:Z2254))</f>
        <v>-</v>
      </c>
      <c r="AB2252" s="104" t="s">
        <v>34</v>
      </c>
      <c r="AC2252" s="24" t="str">
        <f t="shared" ref="AC2252" si="818">IF(AB2252="-","-",AVERAGE(AB2252:AB2254))</f>
        <v>-</v>
      </c>
      <c r="AE2252" s="114">
        <v>233.01</v>
      </c>
      <c r="AF2252" s="114">
        <v>106.87</v>
      </c>
      <c r="AG2252" s="135">
        <v>1</v>
      </c>
    </row>
    <row r="2253" spans="1:33">
      <c r="A2253" s="70"/>
      <c r="B2253" s="71">
        <v>598</v>
      </c>
      <c r="C2253" s="82"/>
      <c r="D2253" s="14"/>
      <c r="E2253" s="14"/>
      <c r="F2253" s="14"/>
      <c r="G2253" s="14"/>
      <c r="H2253" s="14"/>
      <c r="I2253" s="6"/>
      <c r="J2253" s="97">
        <f t="normal">IF(AE2253="-","-",(AE2253/AG2252)*$AI$1)</f>
        <v>252.2556</v>
      </c>
      <c r="K2253" s="97">
        <f t="normal">MIN(J2252:J2254)</f>
        <v>232.2648</v>
      </c>
      <c r="L2253" s="71"/>
      <c r="M2253" s="97"/>
      <c r="N2253" s="97">
        <f t="normal">IF(AF2253="-","-",(AF2253/AG2252)*$AI$1)</f>
        <v>117.126</v>
      </c>
      <c r="O2253" s="97">
        <f t="normal">MIN(N2252:N2254)</f>
        <v>99.4248</v>
      </c>
      <c r="P2253" s="71"/>
      <c r="Q2253" s="97"/>
      <c r="R2253" s="71"/>
      <c r="S2253" s="103">
        <v>83.52</v>
      </c>
      <c r="T2253" s="104"/>
      <c r="U2253" s="103"/>
      <c r="V2253" s="103">
        <f t="shared" ref="V2253:V2267" si="819">100-Y2253</f>
        <v>89.88</v>
      </c>
      <c r="W2253" s="104"/>
      <c r="X2253" s="103"/>
      <c r="Y2253" s="103">
        <v>10.12</v>
      </c>
      <c r="Z2253" s="71" t="s">
        <v>34</v>
      </c>
      <c r="AA2253" s="23"/>
      <c r="AB2253" s="104" t="s">
        <v>34</v>
      </c>
      <c r="AC2253" s="24"/>
      <c r="AE2253" s="114">
        <v>233.57</v>
      </c>
      <c r="AF2253" s="114">
        <v>108.45</v>
      </c>
      <c r="AG2253" s="135"/>
    </row>
    <row r="2254" spans="1:33">
      <c r="A2254" s="70"/>
      <c r="B2254" s="71">
        <v>598</v>
      </c>
      <c r="C2254" s="84"/>
      <c r="D2254" s="17"/>
      <c r="E2254" s="17"/>
      <c r="F2254" s="17"/>
      <c r="G2254" s="17"/>
      <c r="H2254" s="17"/>
      <c r="I2254" s="6"/>
      <c r="J2254" s="97">
        <f t="normal">IF(AE2254="-","-",(AE2254/AG2252)*$AI$1)</f>
        <v>232.2648</v>
      </c>
      <c r="K2254" s="97"/>
      <c r="L2254" s="71"/>
      <c r="M2254" s="97"/>
      <c r="N2254" s="97">
        <f t="normal">IF(AF2254="-","-",(AF2254/AG2252)*$AI$1)</f>
        <v>99.4248</v>
      </c>
      <c r="O2254" s="97"/>
      <c r="P2254" s="71"/>
      <c r="Q2254" s="97"/>
      <c r="R2254" s="71"/>
      <c r="S2254" s="103">
        <v>83.35</v>
      </c>
      <c r="T2254" s="104"/>
      <c r="U2254" s="103"/>
      <c r="V2254" s="103">
        <f t="shared" si="819"/>
        <v>89.74</v>
      </c>
      <c r="W2254" s="104"/>
      <c r="X2254" s="103"/>
      <c r="Y2254" s="103">
        <v>10.26</v>
      </c>
      <c r="Z2254" s="71" t="s">
        <v>34</v>
      </c>
      <c r="AA2254" s="23"/>
      <c r="AB2254" s="104" t="s">
        <v>34</v>
      </c>
      <c r="AC2254" s="24"/>
      <c r="AE2254" s="114">
        <v>215.06</v>
      </c>
      <c r="AF2254" s="114">
        <v>92.06</v>
      </c>
      <c r="AG2254" s="135"/>
    </row>
    <row r="2255" spans="1:33" s="44" customFormat="1" ht="15" customHeight="1">
      <c r="A2255" s="60" t="s">
        <v>33</v>
      </c>
      <c r="B2255" s="61" t="s">
        <v>1048</v>
      </c>
      <c r="C2255" s="62" t="s">
        <v>29</v>
      </c>
      <c r="D2255" s="63" t="s">
        <v>30</v>
      </c>
      <c r="E2255" s="63" t="s">
        <v>31</v>
      </c>
      <c r="F2255" s="63" t="s">
        <v>32</v>
      </c>
      <c r="G2255" s="63" t="s">
        <v>33</v>
      </c>
      <c r="H2255" s="63" t="s">
        <v>34</v>
      </c>
      <c r="I2255" s="63" t="s">
        <v>34</v>
      </c>
      <c r="J2255" s="94"/>
      <c r="K2255" s="94"/>
      <c r="L2255" s="61"/>
      <c r="M2255" s="94"/>
      <c r="N2255" s="94"/>
      <c r="O2255" s="94"/>
      <c r="P2255" s="61"/>
      <c r="Q2255" s="94"/>
      <c r="R2255" s="61"/>
      <c r="S2255" s="101"/>
      <c r="T2255" s="102"/>
      <c r="U2255" s="101"/>
      <c r="V2255" s="101"/>
      <c r="W2255" s="102"/>
      <c r="X2255" s="101"/>
      <c r="Y2255" s="101"/>
      <c r="Z2255" s="94" t="s">
        <v>34</v>
      </c>
      <c r="AA2255" s="111" t="str">
        <f t="normal">IF(Z2255="-","-",AVERAGE(Z2255:Z2257))</f>
        <v>-</v>
      </c>
      <c r="AB2255" s="102" t="s">
        <v>34</v>
      </c>
      <c r="AC2255" s="112" t="str">
        <f t="shared" ref="AC2255" si="820">IF(AB2255="-","-",AVERAGE(AB2255:AB2257))</f>
        <v>-</v>
      </c>
      <c r="AD2255" s="113"/>
      <c r="AE2255" s="94"/>
      <c r="AF2255" s="94"/>
      <c r="AG2255" s="134"/>
    </row>
    <row r="2256" spans="1:33" s="44" customFormat="1" customHeight="0">
      <c r="A2256" s="60"/>
      <c r="B2256" s="61" t="s">
        <v>1048</v>
      </c>
      <c r="C2256" s="62"/>
      <c r="D2256" s="63"/>
      <c r="E2256" s="63"/>
      <c r="F2256" s="63"/>
      <c r="G2256" s="63"/>
      <c r="H2256" s="63"/>
      <c r="I2256" s="63"/>
      <c r="J2256" s="94"/>
      <c r="K2256" s="94"/>
      <c r="L2256" s="61"/>
      <c r="M2256" s="94"/>
      <c r="N2256" s="94"/>
      <c r="O2256" s="94"/>
      <c r="P2256" s="61"/>
      <c r="Q2256" s="94"/>
      <c r="R2256" s="61"/>
      <c r="S2256" s="101"/>
      <c r="T2256" s="102"/>
      <c r="U2256" s="101"/>
      <c r="V2256" s="101"/>
      <c r="W2256" s="102"/>
      <c r="X2256" s="101"/>
      <c r="Y2256" s="101"/>
      <c r="Z2256" s="94"/>
      <c r="AA2256" s="111"/>
      <c r="AB2256" s="102"/>
      <c r="AC2256" s="112"/>
      <c r="AD2256" s="113"/>
      <c r="AE2256" s="94"/>
      <c r="AF2256" s="94"/>
      <c r="AG2256" s="134"/>
    </row>
    <row r="2257" spans="1:33" s="44" customFormat="1" customHeight="0">
      <c r="A2257" s="60"/>
      <c r="B2257" s="61" t="s">
        <v>1048</v>
      </c>
      <c r="C2257" s="62"/>
      <c r="D2257" s="63"/>
      <c r="E2257" s="63"/>
      <c r="F2257" s="63"/>
      <c r="G2257" s="63"/>
      <c r="H2257" s="63"/>
      <c r="I2257" s="63"/>
      <c r="J2257" s="94"/>
      <c r="K2257" s="94"/>
      <c r="L2257" s="61"/>
      <c r="M2257" s="94"/>
      <c r="N2257" s="94"/>
      <c r="O2257" s="94"/>
      <c r="P2257" s="61"/>
      <c r="Q2257" s="94"/>
      <c r="R2257" s="61"/>
      <c r="S2257" s="101"/>
      <c r="T2257" s="102"/>
      <c r="U2257" s="101"/>
      <c r="V2257" s="101"/>
      <c r="W2257" s="102"/>
      <c r="X2257" s="101"/>
      <c r="Y2257" s="101"/>
      <c r="Z2257" s="94"/>
      <c r="AA2257" s="111"/>
      <c r="AB2257" s="102"/>
      <c r="AC2257" s="112"/>
      <c r="AD2257" s="113"/>
      <c r="AE2257" s="94"/>
      <c r="AF2257" s="94"/>
      <c r="AG2257" s="134"/>
    </row>
    <row r="2258" spans="1:33" s="44" customFormat="1" ht="15" customHeight="1">
      <c r="A2258" s="60">
        <v>42646</v>
      </c>
      <c r="B2258" s="61" t="s">
        <v>1049</v>
      </c>
      <c r="C2258" s="62" t="s">
        <v>29</v>
      </c>
      <c r="D2258" s="63" t="s">
        <v>30</v>
      </c>
      <c r="E2258" s="63" t="s">
        <v>31</v>
      </c>
      <c r="F2258" s="63" t="s">
        <v>37</v>
      </c>
      <c r="G2258" s="63" t="s">
        <v>140</v>
      </c>
      <c r="H2258" s="63" t="s">
        <v>34</v>
      </c>
      <c r="I2258" s="63" t="s">
        <v>34</v>
      </c>
      <c r="J2258" s="94">
        <f t="normal">IF(AE2258="-","-",(AE2258/AG2258)*$AI$1)</f>
        <v>670.518</v>
      </c>
      <c r="K2258" s="94">
        <f t="normal">MAX(J2258:J2260)</f>
        <v>670.518</v>
      </c>
      <c r="L2258" s="61">
        <f t="normal">IF(A2258=0,"",(K2258-K2259)/K2259)</f>
        <v>0.086789083970802</v>
      </c>
      <c r="M2258" s="94">
        <f t="normal">IF(J2258="-","-",AVERAGE(J2258:J2260))</f>
        <v>652.5504</v>
      </c>
      <c r="N2258" s="94">
        <f t="normal">IF(AF2258="-","-",(AF2258/AG2258)*$AI$1)</f>
        <v>368.7228</v>
      </c>
      <c r="O2258" s="94">
        <f t="normal">MAX(N2258:N2260)</f>
        <v>371.4552</v>
      </c>
      <c r="P2258" s="61">
        <f t="normal">IF(A2258=0,"",(O2258-O2259)/O2259)</f>
        <v>0.134553851228765</v>
      </c>
      <c r="Q2258" s="94">
        <f t="normal">IF(N2258="-","-",AVERAGE(N2258:N2260))</f>
        <v>355.86</v>
      </c>
      <c r="R2258" s="61">
        <f t="normal">IF(Q2258="-","-",Q2258/M2258)</f>
        <v>0.545337187748257</v>
      </c>
      <c r="S2258" s="101">
        <v>96.73</v>
      </c>
      <c r="T2258" s="102">
        <f t="normal">AVERAGE(S2258:S2260)*10</f>
        <v>967.233333333333</v>
      </c>
      <c r="U2258" s="101">
        <f t="normal">((LARGE(S2258:S2260,1))-(SMALL(S2258:S2260,1)))/(((LARGE(S2258:S2260,1))+(SMALL(S2258:S2260,1)))/2)*100</f>
        <v>0.0620347394540966</v>
      </c>
      <c r="V2258" s="101">
        <f t="shared" si="819"/>
        <v>99.99</v>
      </c>
      <c r="W2258" s="102">
        <f t="normal">AVERAGE(V2258:V2260)*10</f>
        <v>999.9</v>
      </c>
      <c r="X2258" s="101">
        <f t="normal">((LARGE(V2258:V2260,1))-(SMALL(V2258:V2260,1)))/(((LARGE(V2258:V2260,1))+(SMALL(V2258:V2260,1)))/2)*100</f>
        <v>0</v>
      </c>
      <c r="Y2258" s="101">
        <v>0.01</v>
      </c>
      <c r="Z2258" s="94" t="s">
        <v>34</v>
      </c>
      <c r="AA2258" s="111" t="str">
        <f t="normal">IF(Z2258="-","-",AVERAGE(Z2258:Z2260))</f>
        <v>-</v>
      </c>
      <c r="AB2258" s="102" t="s">
        <v>34</v>
      </c>
      <c r="AC2258" s="112" t="str">
        <f t="shared" ref="AC2258" si="821">IF(AB2258="-","-",AVERAGE(AB2258:AB2260))</f>
        <v>-</v>
      </c>
      <c r="AD2258" s="113"/>
      <c r="AE2258" s="94">
        <v>620.85</v>
      </c>
      <c r="AF2258" s="94">
        <v>341.41</v>
      </c>
      <c r="AG2258" s="134">
        <v>1</v>
      </c>
    </row>
    <row r="2259" spans="1:33" s="44" customFormat="1" customHeight="0">
      <c r="A2259" s="60"/>
      <c r="B2259" s="61" t="s">
        <v>1049</v>
      </c>
      <c r="C2259" s="62"/>
      <c r="D2259" s="63"/>
      <c r="E2259" s="63"/>
      <c r="F2259" s="63"/>
      <c r="G2259" s="63"/>
      <c r="H2259" s="63"/>
      <c r="I2259" s="63"/>
      <c r="J2259" s="94">
        <f t="normal">IF(AE2259="-","-",(AE2259/AG2258)*$AI$1)</f>
        <v>616.9716</v>
      </c>
      <c r="K2259" s="94">
        <f t="normal">MIN(J2258:J2260)</f>
        <v>616.9716</v>
      </c>
      <c r="L2259" s="61"/>
      <c r="M2259" s="94"/>
      <c r="N2259" s="94">
        <f t="normal">IF(AF2259="-","-",(AF2259/AG2258)*$AI$1)</f>
        <v>327.402</v>
      </c>
      <c r="O2259" s="94">
        <f t="normal">MIN(N2258:N2260)</f>
        <v>327.402</v>
      </c>
      <c r="P2259" s="61"/>
      <c r="Q2259" s="94"/>
      <c r="R2259" s="61"/>
      <c r="S2259" s="101">
        <v>96.69</v>
      </c>
      <c r="T2259" s="102"/>
      <c r="U2259" s="101"/>
      <c r="V2259" s="101">
        <f t="shared" si="819"/>
        <v>99.99</v>
      </c>
      <c r="W2259" s="102"/>
      <c r="X2259" s="101"/>
      <c r="Y2259" s="101">
        <v>0.01</v>
      </c>
      <c r="Z2259" s="94" t="s">
        <v>34</v>
      </c>
      <c r="AA2259" s="111"/>
      <c r="AB2259" s="102" t="s">
        <v>34</v>
      </c>
      <c r="AC2259" s="112"/>
      <c r="AD2259" s="113"/>
      <c r="AE2259" s="94">
        <v>571.27</v>
      </c>
      <c r="AF2259" s="94">
        <v>303.15</v>
      </c>
      <c r="AG2259" s="134"/>
    </row>
    <row r="2260" spans="1:33" s="44" customFormat="1" customHeight="0">
      <c r="A2260" s="60"/>
      <c r="B2260" s="61" t="s">
        <v>1049</v>
      </c>
      <c r="C2260" s="62"/>
      <c r="D2260" s="63"/>
      <c r="E2260" s="63"/>
      <c r="F2260" s="63"/>
      <c r="G2260" s="63"/>
      <c r="H2260" s="63"/>
      <c r="I2260" s="63"/>
      <c r="J2260" s="94">
        <f t="normal">IF(AE2260="-","-",(AE2260/AG2258)*$AI$1)</f>
        <v>670.1616</v>
      </c>
      <c r="K2260" s="94"/>
      <c r="L2260" s="61"/>
      <c r="M2260" s="94"/>
      <c r="N2260" s="94">
        <f t="normal">IF(AF2260="-","-",(AF2260/AG2258)*$AI$1)</f>
        <v>371.4552</v>
      </c>
      <c r="O2260" s="94"/>
      <c r="P2260" s="61"/>
      <c r="Q2260" s="94"/>
      <c r="R2260" s="61"/>
      <c r="S2260" s="101">
        <v>96.75</v>
      </c>
      <c r="T2260" s="102"/>
      <c r="U2260" s="101"/>
      <c r="V2260" s="101">
        <f t="shared" si="819"/>
        <v>99.99</v>
      </c>
      <c r="W2260" s="102"/>
      <c r="X2260" s="101"/>
      <c r="Y2260" s="101">
        <v>0.01</v>
      </c>
      <c r="Z2260" s="94" t="s">
        <v>34</v>
      </c>
      <c r="AA2260" s="111"/>
      <c r="AB2260" s="102" t="s">
        <v>34</v>
      </c>
      <c r="AC2260" s="112"/>
      <c r="AD2260" s="113"/>
      <c r="AE2260" s="94">
        <v>620.52</v>
      </c>
      <c r="AF2260" s="94">
        <v>343.94</v>
      </c>
      <c r="AG2260" s="134"/>
    </row>
    <row r="2261" spans="1:33">
      <c r="A2261" s="70">
        <v>42646</v>
      </c>
      <c r="B2261" s="71">
        <v>626</v>
      </c>
      <c r="C2261" s="72" t="s">
        <v>29</v>
      </c>
      <c r="D2261" s="6" t="s">
        <v>41</v>
      </c>
      <c r="E2261" s="6" t="s">
        <v>74</v>
      </c>
      <c r="F2261" s="12" t="s">
        <v>85</v>
      </c>
      <c r="G2261" s="12" t="s">
        <v>34</v>
      </c>
      <c r="H2261" s="12" t="s">
        <v>44</v>
      </c>
      <c r="I2261" s="12" t="s">
        <v>34</v>
      </c>
      <c r="J2261" s="97">
        <f t="normal">IF(AE2261="-","-",(AE2261/AG2261)*$AI$1)</f>
        <v>290.8116</v>
      </c>
      <c r="K2261" s="97">
        <f t="normal">MAX(J2261:J2263)</f>
        <v>341.4096</v>
      </c>
      <c r="L2261" s="71">
        <f t="normal">IF(A2261=0,"",(K2261-K2262)/K2262)</f>
        <v>0.173988933041185</v>
      </c>
      <c r="M2261" s="97">
        <f t="normal">IF(J2261="-","-",AVERAGE(J2261:J2263))</f>
        <v>321.3</v>
      </c>
      <c r="N2261" s="97">
        <f t="normal">IF(AF2261="-","-",(AF2261/AG2261)*$AI$1)</f>
        <v>164.4192</v>
      </c>
      <c r="O2261" s="97">
        <f t="normal">MAX(N2261:N2263)</f>
        <v>199.8432</v>
      </c>
      <c r="P2261" s="71">
        <f t="normal">IF(A2261=0,"",(O2261-O2262)/O2262)</f>
        <v>0.215449290593799</v>
      </c>
      <c r="Q2261" s="97">
        <f t="normal">IF(N2261="-","-",AVERAGE(N2261:N2263))</f>
        <v>187.8372</v>
      </c>
      <c r="R2261" s="71">
        <f t="normal">IF(Q2261="-","-",Q2261/M2261)</f>
        <v>0.584616246498599</v>
      </c>
      <c r="S2261" s="103">
        <v>5.22</v>
      </c>
      <c r="T2261" s="104">
        <f t="normal">AVERAGE(S2261:S2263)*10</f>
        <v>52.9</v>
      </c>
      <c r="U2261" s="103">
        <f t="normal">((LARGE(S2261:S2263,1))-(SMALL(S2261:S2263,1)))/(((LARGE(S2261:S2263,1))+(SMALL(S2261:S2263,1)))/2)*100</f>
        <v>2.27272727272727</v>
      </c>
      <c r="V2261" s="103">
        <f t="shared" si="819"/>
        <v>72.4</v>
      </c>
      <c r="W2261" s="104">
        <f t="normal">AVERAGE(V2261:V2263)*10</f>
        <v>725.733333333333</v>
      </c>
      <c r="X2261" s="103">
        <f t="normal">((LARGE(V2261:V2263,1))-(SMALL(V2261:V2263,1)))/(((LARGE(V2261:V2263,1))+(SMALL(V2261:V2263,1)))/2)*100</f>
        <v>0.523488083758087</v>
      </c>
      <c r="Y2261" s="103">
        <v>27.6</v>
      </c>
      <c r="Z2261" s="71" t="s">
        <v>34</v>
      </c>
      <c r="AA2261" s="25" t="str">
        <f t="normal">IF(Z2261="-","-",AVERAGE(Z2261:Z2263))</f>
        <v>-</v>
      </c>
      <c r="AB2261" s="104" t="s">
        <v>34</v>
      </c>
      <c r="AC2261" s="26" t="str">
        <f t="shared" ref="AC2261" si="822">IF(AB2261="-","-",AVERAGE(AB2261:AB2263))</f>
        <v>-</v>
      </c>
      <c r="AE2261" s="114">
        <v>269.27</v>
      </c>
      <c r="AF2261" s="114">
        <v>152.24</v>
      </c>
      <c r="AG2261" s="135">
        <v>1</v>
      </c>
    </row>
    <row r="2262" spans="1:33">
      <c r="A2262" s="70"/>
      <c r="B2262" s="71">
        <v>626</v>
      </c>
      <c r="C2262" s="72"/>
      <c r="D2262" s="6"/>
      <c r="E2262" s="6"/>
      <c r="F2262" s="14"/>
      <c r="G2262" s="14"/>
      <c r="H2262" s="14"/>
      <c r="I2262" s="14"/>
      <c r="J2262" s="97">
        <f t="normal">IF(AE2262="-","-",(AE2262/AG2261)*$AI$1)</f>
        <v>331.6788</v>
      </c>
      <c r="K2262" s="97">
        <f t="normal">MIN(J2261:J2263)</f>
        <v>290.8116</v>
      </c>
      <c r="L2262" s="71"/>
      <c r="M2262" s="97"/>
      <c r="N2262" s="97">
        <f t="normal">IF(AF2262="-","-",(AF2262/AG2261)*$AI$1)</f>
        <v>199.2492</v>
      </c>
      <c r="O2262" s="97">
        <f t="normal">MIN(N2261:N2263)</f>
        <v>164.4192</v>
      </c>
      <c r="P2262" s="71"/>
      <c r="Q2262" s="97"/>
      <c r="R2262" s="71"/>
      <c r="S2262" s="103">
        <v>5.34</v>
      </c>
      <c r="T2262" s="104"/>
      <c r="U2262" s="103"/>
      <c r="V2262" s="103">
        <f t="shared" si="819"/>
        <v>72.78</v>
      </c>
      <c r="W2262" s="104"/>
      <c r="X2262" s="103"/>
      <c r="Y2262" s="103">
        <v>27.22</v>
      </c>
      <c r="Z2262" s="71" t="s">
        <v>34</v>
      </c>
      <c r="AA2262" s="27"/>
      <c r="AB2262" s="104" t="s">
        <v>34</v>
      </c>
      <c r="AC2262" s="28"/>
      <c r="AE2262" s="114">
        <v>307.11</v>
      </c>
      <c r="AF2262" s="114">
        <v>184.49</v>
      </c>
      <c r="AG2262" s="135"/>
    </row>
    <row r="2263" spans="1:33">
      <c r="A2263" s="70"/>
      <c r="B2263" s="71">
        <v>626</v>
      </c>
      <c r="C2263" s="72"/>
      <c r="D2263" s="6"/>
      <c r="E2263" s="6"/>
      <c r="F2263" s="17"/>
      <c r="G2263" s="17"/>
      <c r="H2263" s="17"/>
      <c r="I2263" s="17"/>
      <c r="J2263" s="97">
        <f t="normal">IF(AE2263="-","-",(AE2263/AG2261)*$AI$1)</f>
        <v>341.4096</v>
      </c>
      <c r="K2263" s="97"/>
      <c r="L2263" s="71"/>
      <c r="M2263" s="97"/>
      <c r="N2263" s="97">
        <f t="normal">IF(AF2263="-","-",(AF2263/AG2261)*$AI$1)</f>
        <v>199.8432</v>
      </c>
      <c r="O2263" s="97"/>
      <c r="P2263" s="71"/>
      <c r="Q2263" s="97"/>
      <c r="R2263" s="71"/>
      <c r="S2263" s="103">
        <v>5.31</v>
      </c>
      <c r="T2263" s="104"/>
      <c r="U2263" s="103"/>
      <c r="V2263" s="103">
        <f t="shared" si="819"/>
        <v>72.54</v>
      </c>
      <c r="W2263" s="104"/>
      <c r="X2263" s="103"/>
      <c r="Y2263" s="103">
        <v>27.46</v>
      </c>
      <c r="Z2263" s="71" t="s">
        <v>34</v>
      </c>
      <c r="AA2263" s="29"/>
      <c r="AB2263" s="104" t="s">
        <v>34</v>
      </c>
      <c r="AC2263" s="30"/>
      <c r="AE2263" s="114">
        <v>316.12</v>
      </c>
      <c r="AF2263" s="114">
        <v>185.04</v>
      </c>
      <c r="AG2263" s="135"/>
    </row>
    <row r="2264" spans="1:33">
      <c r="A2264" s="70">
        <v>42646</v>
      </c>
      <c r="B2264" s="71">
        <v>628</v>
      </c>
      <c r="C2264" s="72" t="s">
        <v>29</v>
      </c>
      <c r="D2264" s="6" t="s">
        <v>100</v>
      </c>
      <c r="E2264" s="6" t="s">
        <v>101</v>
      </c>
      <c r="F2264" s="12" t="s">
        <v>248</v>
      </c>
      <c r="G2264" s="12" t="s">
        <v>342</v>
      </c>
      <c r="H2264" s="6" t="s">
        <v>463</v>
      </c>
      <c r="I2264" s="12" t="s">
        <v>1050</v>
      </c>
      <c r="J2264" s="97">
        <f t="normal">IF(AE2264="-","-",(AE2264/AG2264)*$AI$1)</f>
        <v>118.854</v>
      </c>
      <c r="K2264" s="97">
        <f t="normal">MAX(J2264:J2266)</f>
        <v>125.2476</v>
      </c>
      <c r="L2264" s="71">
        <f t="normal">IF(A2264=0,"",(K2264-K2265)/K2265)</f>
        <v>0.0762877030162413</v>
      </c>
      <c r="M2264" s="97">
        <f t="normal">IF(J2264="-","-",AVERAGE(J2264:J2266))</f>
        <v>120.1572</v>
      </c>
      <c r="N2264" s="97">
        <f t="normal">IF(AF2264="-","-",(AF2264/AG2264)*$AI$1)</f>
        <v>46.3752</v>
      </c>
      <c r="O2264" s="97">
        <f t="normal">MAX(N2264:N2266)</f>
        <v>60.4908</v>
      </c>
      <c r="P2264" s="71">
        <f t="normal">IF(A2264=0,"",(O2264-O2265)/O2265)</f>
        <v>0.304378202142524</v>
      </c>
      <c r="Q2264" s="97">
        <f t="normal">IF(N2264="-","-",AVERAGE(N2264:N2266))</f>
        <v>51.7392</v>
      </c>
      <c r="R2264" s="71">
        <f t="normal">IF(Q2264="-","-",Q2264/M2264)</f>
        <v>0.430595919345657</v>
      </c>
      <c r="S2264" s="103">
        <v>93.22</v>
      </c>
      <c r="T2264" s="104">
        <f t="normal">AVERAGE(S2264:S2266)*10</f>
        <v>929.366666666667</v>
      </c>
      <c r="U2264" s="103">
        <f t="normal">((LARGE(S2264:S2266,1))-(SMALL(S2264:S2266,1)))/(((LARGE(S2264:S2266,1))+(SMALL(S2264:S2266,1)))/2)*100</f>
        <v>0.527023393385313</v>
      </c>
      <c r="V2264" s="103">
        <f t="shared" si="819"/>
        <v>59.28</v>
      </c>
      <c r="W2264" s="104">
        <f t="normal">AVERAGE(V2264:V2266)*10</f>
        <v>606.833333333333</v>
      </c>
      <c r="X2264" s="103">
        <f t="normal">((LARGE(V2264:V2266,1))-(SMALL(V2264:V2266,1)))/(((LARGE(V2264:V2266,1))+(SMALL(V2264:V2266,1)))/2)*100</f>
        <v>4.5016077170418</v>
      </c>
      <c r="Y2264" s="103">
        <v>40.72</v>
      </c>
      <c r="Z2264" s="71" t="s">
        <v>34</v>
      </c>
      <c r="AA2264" s="25" t="str">
        <f t="normal">IF(Z2264="-","-",AVERAGE(Z2264:Z2266))</f>
        <v>-</v>
      </c>
      <c r="AB2264" s="104" t="s">
        <v>34</v>
      </c>
      <c r="AC2264" s="26" t="str">
        <f t="shared" ref="AC2264" si="823">IF(AB2264="-","-",AVERAGE(AB2264:AB2266))</f>
        <v>-</v>
      </c>
      <c r="AE2264" s="114">
        <v>110.05</v>
      </c>
      <c r="AF2264" s="114">
        <v>42.94</v>
      </c>
      <c r="AG2264" s="135">
        <v>1</v>
      </c>
    </row>
    <row r="2265" spans="1:33">
      <c r="A2265" s="70"/>
      <c r="B2265" s="71">
        <v>628</v>
      </c>
      <c r="C2265" s="72"/>
      <c r="D2265" s="6"/>
      <c r="E2265" s="6"/>
      <c r="F2265" s="14"/>
      <c r="G2265" s="14"/>
      <c r="H2265" s="6"/>
      <c r="I2265" s="14"/>
      <c r="J2265" s="97">
        <f t="normal">IF(AE2265="-","-",(AE2265/AG2264)*$AI$1)</f>
        <v>116.37</v>
      </c>
      <c r="K2265" s="97">
        <f t="normal">MIN(J2264:J2266)</f>
        <v>116.37</v>
      </c>
      <c r="L2265" s="71"/>
      <c r="M2265" s="97"/>
      <c r="N2265" s="97">
        <f t="normal">IF(AF2265="-","-",(AF2265/AG2264)*$AI$1)</f>
        <v>48.3516</v>
      </c>
      <c r="O2265" s="97">
        <f t="normal">MIN(N2264:N2266)</f>
        <v>46.3752</v>
      </c>
      <c r="P2265" s="71"/>
      <c r="Q2265" s="97"/>
      <c r="R2265" s="71"/>
      <c r="S2265" s="103">
        <v>92.86</v>
      </c>
      <c r="T2265" s="104"/>
      <c r="U2265" s="103"/>
      <c r="V2265" s="103">
        <f t="shared" si="819"/>
        <v>60.76</v>
      </c>
      <c r="W2265" s="104"/>
      <c r="X2265" s="103"/>
      <c r="Y2265" s="103">
        <v>39.24</v>
      </c>
      <c r="Z2265" s="71" t="s">
        <v>34</v>
      </c>
      <c r="AA2265" s="27"/>
      <c r="AB2265" s="104" t="s">
        <v>34</v>
      </c>
      <c r="AC2265" s="28"/>
      <c r="AE2265" s="114">
        <v>107.75</v>
      </c>
      <c r="AF2265" s="114">
        <v>44.77</v>
      </c>
      <c r="AG2265" s="135"/>
    </row>
    <row r="2266" spans="1:33">
      <c r="A2266" s="70"/>
      <c r="B2266" s="71">
        <v>628</v>
      </c>
      <c r="C2266" s="72"/>
      <c r="D2266" s="6"/>
      <c r="E2266" s="6"/>
      <c r="F2266" s="17"/>
      <c r="G2266" s="17"/>
      <c r="H2266" s="6"/>
      <c r="I2266" s="17"/>
      <c r="J2266" s="97">
        <f t="normal">IF(AE2266="-","-",(AE2266/AG2264)*$AI$1)</f>
        <v>125.2476</v>
      </c>
      <c r="K2266" s="97"/>
      <c r="L2266" s="71"/>
      <c r="M2266" s="97"/>
      <c r="N2266" s="97">
        <f t="normal">IF(AF2266="-","-",(AF2266/AG2264)*$AI$1)</f>
        <v>60.4908</v>
      </c>
      <c r="O2266" s="97"/>
      <c r="P2266" s="71"/>
      <c r="Q2266" s="97"/>
      <c r="R2266" s="71"/>
      <c r="S2266" s="103">
        <v>92.73</v>
      </c>
      <c r="T2266" s="104"/>
      <c r="U2266" s="103"/>
      <c r="V2266" s="103">
        <f t="shared" si="819"/>
        <v>62.01</v>
      </c>
      <c r="W2266" s="104"/>
      <c r="X2266" s="103"/>
      <c r="Y2266" s="103">
        <v>37.99</v>
      </c>
      <c r="Z2266" s="71" t="s">
        <v>34</v>
      </c>
      <c r="AA2266" s="29"/>
      <c r="AB2266" s="104" t="s">
        <v>34</v>
      </c>
      <c r="AC2266" s="30"/>
      <c r="AE2266" s="114">
        <v>115.97</v>
      </c>
      <c r="AF2266" s="114">
        <v>56.01</v>
      </c>
      <c r="AG2266" s="135"/>
    </row>
    <row r="2267" spans="1:33" ht="15" customHeight="1">
      <c r="A2267" s="73">
        <v>42646</v>
      </c>
      <c r="B2267" s="74" t="s">
        <v>202</v>
      </c>
      <c r="C2267" s="75" t="s">
        <v>29</v>
      </c>
      <c r="D2267" s="9" t="s">
        <v>41</v>
      </c>
      <c r="E2267" s="9" t="s">
        <v>80</v>
      </c>
      <c r="F2267" s="87" t="s">
        <v>80</v>
      </c>
      <c r="G2267" s="87" t="s">
        <v>349</v>
      </c>
      <c r="H2267" s="9" t="s">
        <v>34</v>
      </c>
      <c r="I2267" s="9" t="s">
        <v>1051</v>
      </c>
      <c r="J2267" s="98">
        <f t="normal">IF(AE2267="-","-",(AE2267/AG2267)*$AI$1)</f>
        <v>312.606</v>
      </c>
      <c r="K2267" s="98">
        <f t="normal">MAX(J2267:J2269)</f>
        <v>312.606</v>
      </c>
      <c r="L2267" s="74">
        <f t="normal">IF(A2267=0,"",(K2267-K2268)/K2268)</f>
        <v>0.0184729064039407</v>
      </c>
      <c r="M2267" s="98">
        <f t="normal">IF(J2267="-","-",AVERAGE(J2267:J2269))</f>
        <v>308.9556</v>
      </c>
      <c r="N2267" s="98">
        <f t="normal">IF(AF2267="-","-",(AF2267/AG2267)*$AI$1)</f>
        <v>211.7556</v>
      </c>
      <c r="O2267" s="98">
        <f t="normal">MAX(N2267:N2269)</f>
        <v>218.916</v>
      </c>
      <c r="P2267" s="74">
        <f t="normal">IF(A2267=0,"",(O2267-O2268)/O2268)</f>
        <v>0.0515667150861174</v>
      </c>
      <c r="Q2267" s="98">
        <f t="normal">IF(N2267="-","-",AVERAGE(N2267:N2269))</f>
        <v>212.9508</v>
      </c>
      <c r="R2267" s="74">
        <f t="normal">IF(Q2267="-","-",Q2267/M2267)</f>
        <v>0.689260204378882</v>
      </c>
      <c r="S2267" s="105">
        <v>6</v>
      </c>
      <c r="T2267" s="106">
        <f t="normal">AVERAGE(S2267:S2269)*10</f>
        <v>60</v>
      </c>
      <c r="U2267" s="105">
        <f t="normal">((LARGE(S2267:S2269,1))-(SMALL(S2267:S2269,1)))/(((LARGE(S2267:S2269,1))+(SMALL(S2267:S2269,1)))/2)*100</f>
        <v>0</v>
      </c>
      <c r="V2267" s="105">
        <f t="shared" si="819"/>
        <v>28.93</v>
      </c>
      <c r="W2267" s="106">
        <f t="normal">AVERAGE(V2267:V2269)*10</f>
        <v>289.3</v>
      </c>
      <c r="X2267" s="105">
        <f t="normal">((LARGE(V2267:V2269,1))-(SMALL(V2267:V2269,1)))/(((LARGE(V2267:V2269,1))+(SMALL(V2267:V2269,1)))/2)*100</f>
        <v>0</v>
      </c>
      <c r="Y2267" s="105">
        <v>71.07</v>
      </c>
      <c r="Z2267" s="74" t="s">
        <v>34</v>
      </c>
      <c r="AA2267" s="115" t="str">
        <f t="normal">IF(Z2267="-","-",AVERAGE(Z2267:Z2269))</f>
        <v>-</v>
      </c>
      <c r="AB2267" s="106" t="s">
        <v>34</v>
      </c>
      <c r="AC2267" s="116" t="str">
        <f t="shared" ref="AC2267" si="824">IF(AB2267="-","-",AVERAGE(AB2267:AB2269))</f>
        <v>-</v>
      </c>
      <c r="AE2267" s="114">
        <v>289.45</v>
      </c>
      <c r="AF2267" s="114">
        <v>196.07</v>
      </c>
      <c r="AG2267" s="135">
        <v>1</v>
      </c>
    </row>
    <row r="2268" spans="1:33">
      <c r="A2268" s="73"/>
      <c r="B2268" s="74" t="s">
        <v>202</v>
      </c>
      <c r="C2268" s="75"/>
      <c r="D2268" s="9"/>
      <c r="E2268" s="9"/>
      <c r="F2268" s="15"/>
      <c r="G2268" s="15"/>
      <c r="H2268" s="9"/>
      <c r="I2268" s="9"/>
      <c r="J2268" s="98">
        <f t="normal">IF(AE2268="-","-",(AE2268/AG2267)*$AI$1)</f>
        <v>306.936</v>
      </c>
      <c r="K2268" s="98">
        <f t="normal">MIN(J2267:J2269)</f>
        <v>306.936</v>
      </c>
      <c r="L2268" s="74"/>
      <c r="M2268" s="98"/>
      <c r="N2268" s="98">
        <f t="normal">IF(AF2268="-","-",(AF2268/AG2267)*$AI$1)</f>
        <v>208.1808</v>
      </c>
      <c r="O2268" s="98">
        <f t="normal">MIN(N2267:N2269)</f>
        <v>208.1808</v>
      </c>
      <c r="P2268" s="74"/>
      <c r="Q2268" s="98"/>
      <c r="R2268" s="74"/>
      <c r="S2268" s="105" t="s">
        <v>34</v>
      </c>
      <c r="T2268" s="106"/>
      <c r="U2268" s="105"/>
      <c r="V2268" s="105" t="s">
        <v>34</v>
      </c>
      <c r="W2268" s="106"/>
      <c r="X2268" s="105"/>
      <c r="Y2268" s="105" t="s">
        <v>34</v>
      </c>
      <c r="Z2268" s="74" t="s">
        <v>34</v>
      </c>
      <c r="AA2268" s="115"/>
      <c r="AB2268" s="106" t="s">
        <v>34</v>
      </c>
      <c r="AC2268" s="116"/>
      <c r="AE2268" s="114">
        <v>284.2</v>
      </c>
      <c r="AF2268" s="114">
        <v>192.76</v>
      </c>
      <c r="AG2268" s="135"/>
    </row>
    <row r="2269" spans="1:33">
      <c r="A2269" s="73"/>
      <c r="B2269" s="74" t="s">
        <v>202</v>
      </c>
      <c r="C2269" s="75"/>
      <c r="D2269" s="9"/>
      <c r="E2269" s="9"/>
      <c r="F2269" s="18"/>
      <c r="G2269" s="18"/>
      <c r="H2269" s="9"/>
      <c r="I2269" s="9"/>
      <c r="J2269" s="98">
        <f t="normal">IF(AE2269="-","-",(AE2269/AG2267)*$AI$1)</f>
        <v>307.3248</v>
      </c>
      <c r="K2269" s="98"/>
      <c r="L2269" s="74"/>
      <c r="M2269" s="98"/>
      <c r="N2269" s="98">
        <f t="normal">IF(AF2269="-","-",(AF2269/AG2267)*$AI$1)</f>
        <v>218.916</v>
      </c>
      <c r="O2269" s="98"/>
      <c r="P2269" s="74"/>
      <c r="Q2269" s="98"/>
      <c r="R2269" s="74"/>
      <c r="S2269" s="105" t="s">
        <v>34</v>
      </c>
      <c r="T2269" s="106"/>
      <c r="U2269" s="105"/>
      <c r="V2269" s="105" t="s">
        <v>34</v>
      </c>
      <c r="W2269" s="106"/>
      <c r="X2269" s="105"/>
      <c r="Y2269" s="105" t="s">
        <v>34</v>
      </c>
      <c r="Z2269" s="74" t="s">
        <v>34</v>
      </c>
      <c r="AA2269" s="115"/>
      <c r="AB2269" s="106" t="s">
        <v>34</v>
      </c>
      <c r="AC2269" s="116"/>
      <c r="AE2269" s="114">
        <v>284.56</v>
      </c>
      <c r="AF2269" s="114">
        <v>202.7</v>
      </c>
      <c r="AG2269" s="135"/>
    </row>
    <row r="2270" spans="1:33" ht="15" customHeight="1">
      <c r="A2270" s="73">
        <v>42646</v>
      </c>
      <c r="B2270" s="74" t="s">
        <v>204</v>
      </c>
      <c r="C2270" s="75" t="s">
        <v>29</v>
      </c>
      <c r="D2270" s="9" t="s">
        <v>41</v>
      </c>
      <c r="E2270" s="9" t="s">
        <v>80</v>
      </c>
      <c r="F2270" s="87" t="s">
        <v>80</v>
      </c>
      <c r="G2270" s="87" t="s">
        <v>349</v>
      </c>
      <c r="H2270" s="9" t="s">
        <v>34</v>
      </c>
      <c r="I2270" s="9" t="s">
        <v>1051</v>
      </c>
      <c r="J2270" s="98">
        <f t="normal">IF(AE2270="-","-",(AE2270/AG2270)*$AI$1)</f>
        <v>238.2048</v>
      </c>
      <c r="K2270" s="98">
        <f t="normal">MAX(J2270:J2272)</f>
        <v>287.8524</v>
      </c>
      <c r="L2270" s="74">
        <f t="normal">IF(A2270=0,"",(K2270-K2271)/K2271)</f>
        <v>0.208424011606819</v>
      </c>
      <c r="M2270" s="98">
        <f t="normal">IF(J2270="-","-",AVERAGE(J2270:J2272))</f>
        <v>269.5788</v>
      </c>
      <c r="N2270" s="98">
        <f t="normal">IF(AF2270="-","-",(AF2270/AG2270)*$AI$1)</f>
        <v>165.4128</v>
      </c>
      <c r="O2270" s="98">
        <f t="normal">MAX(N2270:N2272)</f>
        <v>208.0944</v>
      </c>
      <c r="P2270" s="74">
        <f t="normal">IF(A2270=0,"",(O2270-O2271)/O2271)</f>
        <v>0.258030817445808</v>
      </c>
      <c r="Q2270" s="98">
        <f t="normal">IF(N2270="-","-",AVERAGE(N2270:N2272))</f>
        <v>192.1356</v>
      </c>
      <c r="R2270" s="74">
        <f t="normal">IF(Q2270="-","-",Q2270/M2270)</f>
        <v>0.712725184621343</v>
      </c>
      <c r="S2270" s="105">
        <v>7</v>
      </c>
      <c r="T2270" s="106">
        <f t="normal">AVERAGE(S2270:S2272)*10</f>
        <v>70</v>
      </c>
      <c r="U2270" s="105">
        <f t="normal">((LARGE(S2270:S2272,1))-(SMALL(S2270:S2272,1)))/(((LARGE(S2270:S2272,1))+(SMALL(S2270:S2272,1)))/2)*100</f>
        <v>0</v>
      </c>
      <c r="V2270" s="105">
        <f t="normal">100-Y2270</f>
        <v>30.51</v>
      </c>
      <c r="W2270" s="106">
        <f t="normal">AVERAGE(V2270:V2272)*10</f>
        <v>305.1</v>
      </c>
      <c r="X2270" s="105">
        <f t="normal">((LARGE(V2270:V2272,1))-(SMALL(V2270:V2272,1)))/(((LARGE(V2270:V2272,1))+(SMALL(V2270:V2272,1)))/2)*100</f>
        <v>0</v>
      </c>
      <c r="Y2270" s="105">
        <v>69.49</v>
      </c>
      <c r="Z2270" s="74" t="s">
        <v>34</v>
      </c>
      <c r="AA2270" s="115" t="str">
        <f t="normal">IF(Z2270="-","-",AVERAGE(Z2270:Z2272))</f>
        <v>-</v>
      </c>
      <c r="AB2270" s="106" t="s">
        <v>34</v>
      </c>
      <c r="AC2270" s="116" t="str">
        <f t="shared" ref="AC2270" si="825">IF(AB2270="-","-",AVERAGE(AB2270:AB2272))</f>
        <v>-</v>
      </c>
      <c r="AE2270" s="114">
        <v>220.56</v>
      </c>
      <c r="AF2270" s="114">
        <v>153.16</v>
      </c>
      <c r="AG2270" s="135">
        <v>1</v>
      </c>
    </row>
    <row r="2271" spans="1:33">
      <c r="A2271" s="73"/>
      <c r="B2271" s="74" t="s">
        <v>204</v>
      </c>
      <c r="C2271" s="75"/>
      <c r="D2271" s="9"/>
      <c r="E2271" s="9"/>
      <c r="F2271" s="15"/>
      <c r="G2271" s="15"/>
      <c r="H2271" s="9"/>
      <c r="I2271" s="9"/>
      <c r="J2271" s="98">
        <f t="normal">IF(AE2271="-","-",(AE2271/AG2270)*$AI$1)</f>
        <v>287.8524</v>
      </c>
      <c r="K2271" s="98">
        <f t="normal">MIN(J2270:J2272)</f>
        <v>238.2048</v>
      </c>
      <c r="L2271" s="74"/>
      <c r="M2271" s="98"/>
      <c r="N2271" s="98">
        <f t="normal">IF(AF2271="-","-",(AF2271/AG2270)*$AI$1)</f>
        <v>202.8996</v>
      </c>
      <c r="O2271" s="98">
        <f t="normal">MIN(N2270:N2272)</f>
        <v>165.4128</v>
      </c>
      <c r="P2271" s="74"/>
      <c r="Q2271" s="98"/>
      <c r="R2271" s="74"/>
      <c r="S2271" s="105" t="s">
        <v>34</v>
      </c>
      <c r="T2271" s="106"/>
      <c r="U2271" s="105"/>
      <c r="V2271" s="105" t="s">
        <v>34</v>
      </c>
      <c r="W2271" s="106"/>
      <c r="X2271" s="105"/>
      <c r="Y2271" s="105" t="s">
        <v>34</v>
      </c>
      <c r="Z2271" s="74" t="s">
        <v>34</v>
      </c>
      <c r="AA2271" s="115"/>
      <c r="AB2271" s="106" t="s">
        <v>34</v>
      </c>
      <c r="AC2271" s="116"/>
      <c r="AE2271" s="114">
        <v>266.53</v>
      </c>
      <c r="AF2271" s="114">
        <v>187.87</v>
      </c>
      <c r="AG2271" s="135"/>
    </row>
    <row r="2272" spans="1:33">
      <c r="A2272" s="73"/>
      <c r="B2272" s="74" t="s">
        <v>204</v>
      </c>
      <c r="C2272" s="75"/>
      <c r="D2272" s="9"/>
      <c r="E2272" s="9"/>
      <c r="F2272" s="18"/>
      <c r="G2272" s="18"/>
      <c r="H2272" s="9"/>
      <c r="I2272" s="9"/>
      <c r="J2272" s="98">
        <f t="normal">IF(AE2272="-","-",(AE2272/AG2270)*$AI$1)</f>
        <v>282.6792</v>
      </c>
      <c r="K2272" s="98"/>
      <c r="L2272" s="74"/>
      <c r="M2272" s="98"/>
      <c r="N2272" s="98">
        <f t="normal">IF(AF2272="-","-",(AF2272/AG2270)*$AI$1)</f>
        <v>208.0944</v>
      </c>
      <c r="O2272" s="98"/>
      <c r="P2272" s="74"/>
      <c r="Q2272" s="98"/>
      <c r="R2272" s="74"/>
      <c r="S2272" s="105" t="s">
        <v>34</v>
      </c>
      <c r="T2272" s="106"/>
      <c r="U2272" s="105"/>
      <c r="V2272" s="105" t="s">
        <v>34</v>
      </c>
      <c r="W2272" s="106"/>
      <c r="X2272" s="105"/>
      <c r="Y2272" s="105" t="s">
        <v>34</v>
      </c>
      <c r="Z2272" s="74" t="s">
        <v>34</v>
      </c>
      <c r="AA2272" s="115"/>
      <c r="AB2272" s="106" t="s">
        <v>34</v>
      </c>
      <c r="AC2272" s="116"/>
      <c r="AE2272" s="114">
        <v>261.74</v>
      </c>
      <c r="AF2272" s="114">
        <v>192.68</v>
      </c>
      <c r="AG2272" s="135"/>
    </row>
    <row r="2273" spans="1:33" ht="15" customHeight="1">
      <c r="A2273" s="73">
        <v>42646</v>
      </c>
      <c r="B2273" s="74" t="s">
        <v>205</v>
      </c>
      <c r="C2273" s="75" t="s">
        <v>29</v>
      </c>
      <c r="D2273" s="9" t="s">
        <v>41</v>
      </c>
      <c r="E2273" s="9" t="s">
        <v>80</v>
      </c>
      <c r="F2273" s="87" t="s">
        <v>80</v>
      </c>
      <c r="G2273" s="87" t="s">
        <v>349</v>
      </c>
      <c r="H2273" s="9" t="s">
        <v>34</v>
      </c>
      <c r="I2273" s="9" t="s">
        <v>1051</v>
      </c>
      <c r="J2273" s="98">
        <f t="normal">IF(AE2273="-","-",(AE2273/AG2273)*$AI$1)</f>
        <v>240.9696</v>
      </c>
      <c r="K2273" s="98">
        <f t="normal">MAX(J2273:J2275)</f>
        <v>260.7768</v>
      </c>
      <c r="L2273" s="74">
        <f t="normal">IF(A2273=0,"",(K2273-K2274)/K2274)</f>
        <v>0.0821979204015777</v>
      </c>
      <c r="M2273" s="98">
        <f t="normal">IF(J2273="-","-",AVERAGE(J2273:J2275))</f>
        <v>252.648</v>
      </c>
      <c r="N2273" s="98">
        <v>163.5876</v>
      </c>
      <c r="O2273" s="98">
        <f t="normal">MAX(N2273:N2275)</f>
        <v>188.7192</v>
      </c>
      <c r="P2273" s="74">
        <f t="normal">IF(A2273=0,"",(O2273-O2274)/O2274)</f>
        <v>0.153627781078762</v>
      </c>
      <c r="Q2273" s="98">
        <f t="normal">IF(N2273="-","-",AVERAGE(N2273:N2275))</f>
        <v>175.4856</v>
      </c>
      <c r="R2273" s="74">
        <f t="normal">IF(Q2273="-","-",Q2273/M2273)</f>
        <v>0.694585351952123</v>
      </c>
      <c r="S2273" s="105">
        <v>8</v>
      </c>
      <c r="T2273" s="106">
        <f t="normal">AVERAGE(S2273:S2275)*10</f>
        <v>80</v>
      </c>
      <c r="U2273" s="105">
        <f t="normal">((LARGE(S2273:S2275,1))-(SMALL(S2273:S2275,1)))/(((LARGE(S2273:S2275,1))+(SMALL(S2273:S2275,1)))/2)*100</f>
        <v>0</v>
      </c>
      <c r="V2273" s="105">
        <f t="normal">100-Y2273</f>
        <v>31.7</v>
      </c>
      <c r="W2273" s="106">
        <f t="normal">AVERAGE(V2273:V2275)*10</f>
        <v>317</v>
      </c>
      <c r="X2273" s="105">
        <f t="normal">((LARGE(V2273:V2275,1))-(SMALL(V2273:V2275,1)))/(((LARGE(V2273:V2275,1))+(SMALL(V2273:V2275,1)))/2)*100</f>
        <v>0</v>
      </c>
      <c r="Y2273" s="105">
        <v>68.3</v>
      </c>
      <c r="Z2273" s="74" t="s">
        <v>34</v>
      </c>
      <c r="AA2273" s="115" t="str">
        <f t="normal">IF(Z2273="-","-",AVERAGE(Z2273:Z2275))</f>
        <v>-</v>
      </c>
      <c r="AB2273" s="106" t="s">
        <v>34</v>
      </c>
      <c r="AC2273" s="116" t="str">
        <f t="shared" ref="AC2273" si="826">IF(AB2273="-","-",AVERAGE(AB2273:AB2275))</f>
        <v>-</v>
      </c>
      <c r="AE2273" s="114">
        <v>223.12</v>
      </c>
      <c r="AF2273" s="114">
        <v>151.47</v>
      </c>
      <c r="AG2273" s="135">
        <v>1</v>
      </c>
    </row>
    <row r="2274" spans="1:33">
      <c r="A2274" s="73"/>
      <c r="B2274" s="74" t="s">
        <v>205</v>
      </c>
      <c r="C2274" s="75"/>
      <c r="D2274" s="9"/>
      <c r="E2274" s="9"/>
      <c r="F2274" s="15"/>
      <c r="G2274" s="15"/>
      <c r="H2274" s="9"/>
      <c r="I2274" s="9"/>
      <c r="J2274" s="98">
        <f t="normal">IF(AE2274="-","-",(AE2274/AG2273)*$AI$1)</f>
        <v>256.1976</v>
      </c>
      <c r="K2274" s="98">
        <f t="normal">MIN(J2273:J2275)</f>
        <v>240.9696</v>
      </c>
      <c r="L2274" s="74"/>
      <c r="M2274" s="98"/>
      <c r="N2274" s="98">
        <f t="normal">IF(AF2274="-","-",(AF2274/AG2273)*$AI$1)</f>
        <v>174.15</v>
      </c>
      <c r="O2274" s="98">
        <f t="normal">MIN(N2273:N2275)</f>
        <v>163.5876</v>
      </c>
      <c r="P2274" s="74"/>
      <c r="Q2274" s="98"/>
      <c r="R2274" s="74"/>
      <c r="S2274" s="105" t="s">
        <v>34</v>
      </c>
      <c r="T2274" s="106"/>
      <c r="U2274" s="105"/>
      <c r="V2274" s="105" t="s">
        <v>34</v>
      </c>
      <c r="W2274" s="106"/>
      <c r="X2274" s="105"/>
      <c r="Y2274" s="105" t="s">
        <v>34</v>
      </c>
      <c r="Z2274" s="74" t="s">
        <v>34</v>
      </c>
      <c r="AA2274" s="115"/>
      <c r="AB2274" s="106" t="s">
        <v>34</v>
      </c>
      <c r="AC2274" s="116"/>
      <c r="AE2274" s="114">
        <v>237.22</v>
      </c>
      <c r="AF2274" s="114">
        <v>161.25</v>
      </c>
      <c r="AG2274" s="135"/>
    </row>
    <row r="2275" spans="1:33">
      <c r="A2275" s="73"/>
      <c r="B2275" s="74" t="s">
        <v>205</v>
      </c>
      <c r="C2275" s="75"/>
      <c r="D2275" s="9"/>
      <c r="E2275" s="9"/>
      <c r="F2275" s="18"/>
      <c r="G2275" s="18"/>
      <c r="H2275" s="9"/>
      <c r="I2275" s="9"/>
      <c r="J2275" s="98">
        <f t="normal">IF(AE2275="-","-",(AE2275/AG2273)*$AI$1)</f>
        <v>260.7768</v>
      </c>
      <c r="K2275" s="98"/>
      <c r="L2275" s="74"/>
      <c r="M2275" s="98"/>
      <c r="N2275" s="98">
        <f t="normal">IF(AF2275="-","-",(AF2275/AG2273)*$AI$1)</f>
        <v>188.7192</v>
      </c>
      <c r="O2275" s="98"/>
      <c r="P2275" s="74"/>
      <c r="Q2275" s="98"/>
      <c r="R2275" s="74"/>
      <c r="S2275" s="105" t="s">
        <v>34</v>
      </c>
      <c r="T2275" s="106"/>
      <c r="U2275" s="105"/>
      <c r="V2275" s="105" t="s">
        <v>34</v>
      </c>
      <c r="W2275" s="106"/>
      <c r="X2275" s="105"/>
      <c r="Y2275" s="105" t="s">
        <v>34</v>
      </c>
      <c r="Z2275" s="74" t="s">
        <v>34</v>
      </c>
      <c r="AA2275" s="115"/>
      <c r="AB2275" s="106" t="s">
        <v>34</v>
      </c>
      <c r="AC2275" s="116"/>
      <c r="AE2275" s="114">
        <v>241.46</v>
      </c>
      <c r="AF2275" s="114">
        <v>174.74</v>
      </c>
      <c r="AG2275" s="135"/>
    </row>
    <row r="2276" spans="1:33" ht="15" customHeight="1">
      <c r="A2276" s="73">
        <v>42646</v>
      </c>
      <c r="B2276" s="74" t="s">
        <v>952</v>
      </c>
      <c r="C2276" s="75" t="s">
        <v>29</v>
      </c>
      <c r="D2276" s="9" t="s">
        <v>41</v>
      </c>
      <c r="E2276" s="9" t="s">
        <v>80</v>
      </c>
      <c r="F2276" s="87" t="s">
        <v>80</v>
      </c>
      <c r="G2276" s="87" t="s">
        <v>349</v>
      </c>
      <c r="H2276" s="9" t="s">
        <v>34</v>
      </c>
      <c r="I2276" s="9" t="s">
        <v>1051</v>
      </c>
      <c r="J2276" s="98">
        <f t="normal">IF(AE2276="-","-",(AE2276/AG2276)*$AI$1)</f>
        <v>197.1324</v>
      </c>
      <c r="K2276" s="98">
        <f t="normal">MAX(J2276:J2278)</f>
        <v>236.8008</v>
      </c>
      <c r="L2276" s="74">
        <f t="normal">IF(A2276=0,"",(K2276-K2277)/K2277)</f>
        <v>0.201227195529502</v>
      </c>
      <c r="M2276" s="98">
        <f t="normal">IF(J2276="-","-",AVERAGE(J2276:J2278))</f>
        <v>218.8332</v>
      </c>
      <c r="N2276" s="98">
        <f t="normal">IF(AF2276="-","-",(AF2276/AG2276)*$AI$1)</f>
        <v>134.1684</v>
      </c>
      <c r="O2276" s="98">
        <f t="normal">MAX(N2276:N2278)</f>
        <v>167.8428</v>
      </c>
      <c r="P2276" s="74">
        <f t="normal">IF(A2276=0,"",(O2276-O2277)/O2277)</f>
        <v>0.250986074217178</v>
      </c>
      <c r="Q2276" s="98">
        <f t="normal">IF(N2276="-","-",AVERAGE(N2276:N2278))</f>
        <v>153.9972</v>
      </c>
      <c r="R2276" s="74">
        <f t="normal">IF(Q2276="-","-",Q2276/M2276)</f>
        <v>0.703719545297514</v>
      </c>
      <c r="S2276" s="105">
        <v>9</v>
      </c>
      <c r="T2276" s="106">
        <f t="normal">AVERAGE(S2276:S2278)*10</f>
        <v>90</v>
      </c>
      <c r="U2276" s="105">
        <f t="normal">((LARGE(S2276:S2278,1))-(SMALL(S2276:S2278,1)))/(((LARGE(S2276:S2278,1))+(SMALL(S2276:S2278,1)))/2)*100</f>
        <v>0</v>
      </c>
      <c r="V2276" s="105">
        <f t="normal">100-Y2276</f>
        <v>32.62</v>
      </c>
      <c r="W2276" s="106">
        <f t="normal">AVERAGE(V2276:V2278)*10</f>
        <v>326.2</v>
      </c>
      <c r="X2276" s="105">
        <f t="normal">((LARGE(V2276:V2278,1))-(SMALL(V2276:V2278,1)))/(((LARGE(V2276:V2278,1))+(SMALL(V2276:V2278,1)))/2)*100</f>
        <v>0</v>
      </c>
      <c r="Y2276" s="105">
        <v>67.38</v>
      </c>
      <c r="Z2276" s="74" t="s">
        <v>34</v>
      </c>
      <c r="AA2276" s="115" t="str">
        <f t="normal">IF(Z2276="-","-",AVERAGE(Z2276:Z2278))</f>
        <v>-</v>
      </c>
      <c r="AB2276" s="106" t="s">
        <v>34</v>
      </c>
      <c r="AC2276" s="116" t="str">
        <f t="shared" ref="AC2276" si="827">IF(AB2276="-","-",AVERAGE(AB2276:AB2278))</f>
        <v>-</v>
      </c>
      <c r="AE2276" s="114">
        <v>182.53</v>
      </c>
      <c r="AF2276" s="114">
        <v>124.23</v>
      </c>
      <c r="AG2276" s="135">
        <v>1</v>
      </c>
    </row>
    <row r="2277" spans="1:33">
      <c r="A2277" s="73"/>
      <c r="B2277" s="74" t="s">
        <v>952</v>
      </c>
      <c r="C2277" s="75"/>
      <c r="D2277" s="9"/>
      <c r="E2277" s="9"/>
      <c r="F2277" s="15"/>
      <c r="G2277" s="15"/>
      <c r="H2277" s="9"/>
      <c r="I2277" s="9"/>
      <c r="J2277" s="98">
        <f t="normal">IF(AE2277="-","-",(AE2277/AG2276)*$AI$1)</f>
        <v>236.8008</v>
      </c>
      <c r="K2277" s="98">
        <f t="normal">MIN(J2276:J2278)</f>
        <v>197.1324</v>
      </c>
      <c r="L2277" s="74"/>
      <c r="M2277" s="98"/>
      <c r="N2277" s="98">
        <f t="normal">IF(AF2277="-","-",(AF2277/AG2276)*$AI$1)</f>
        <v>167.8428</v>
      </c>
      <c r="O2277" s="98">
        <f t="normal">MIN(N2276:N2278)</f>
        <v>134.1684</v>
      </c>
      <c r="P2277" s="74"/>
      <c r="Q2277" s="98"/>
      <c r="R2277" s="74"/>
      <c r="S2277" s="105" t="s">
        <v>34</v>
      </c>
      <c r="T2277" s="106"/>
      <c r="U2277" s="105"/>
      <c r="V2277" s="105" t="s">
        <v>34</v>
      </c>
      <c r="W2277" s="106"/>
      <c r="X2277" s="105"/>
      <c r="Y2277" s="105" t="s">
        <v>34</v>
      </c>
      <c r="Z2277" s="74" t="s">
        <v>34</v>
      </c>
      <c r="AA2277" s="115"/>
      <c r="AB2277" s="106" t="s">
        <v>34</v>
      </c>
      <c r="AC2277" s="116"/>
      <c r="AE2277" s="114">
        <v>219.26</v>
      </c>
      <c r="AF2277" s="114">
        <v>155.41</v>
      </c>
      <c r="AG2277" s="135"/>
    </row>
    <row r="2278" spans="1:33">
      <c r="A2278" s="73"/>
      <c r="B2278" s="74" t="s">
        <v>952</v>
      </c>
      <c r="C2278" s="75"/>
      <c r="D2278" s="9"/>
      <c r="E2278" s="9"/>
      <c r="F2278" s="18"/>
      <c r="G2278" s="18"/>
      <c r="H2278" s="9"/>
      <c r="I2278" s="9"/>
      <c r="J2278" s="98">
        <f t="normal">IF(AE2278="-","-",(AE2278/AG2276)*$AI$1)</f>
        <v>222.5664</v>
      </c>
      <c r="K2278" s="98"/>
      <c r="L2278" s="74"/>
      <c r="M2278" s="98"/>
      <c r="N2278" s="98">
        <f t="normal">IF(AF2278="-","-",(AF2278/AG2276)*$AI$1)</f>
        <v>159.9804</v>
      </c>
      <c r="O2278" s="98"/>
      <c r="P2278" s="74"/>
      <c r="Q2278" s="98"/>
      <c r="R2278" s="74"/>
      <c r="S2278" s="105" t="s">
        <v>34</v>
      </c>
      <c r="T2278" s="106"/>
      <c r="U2278" s="105"/>
      <c r="V2278" s="105" t="s">
        <v>34</v>
      </c>
      <c r="W2278" s="106"/>
      <c r="X2278" s="105"/>
      <c r="Y2278" s="105" t="s">
        <v>34</v>
      </c>
      <c r="Z2278" s="74" t="s">
        <v>34</v>
      </c>
      <c r="AA2278" s="115"/>
      <c r="AB2278" s="106" t="s">
        <v>34</v>
      </c>
      <c r="AC2278" s="116"/>
      <c r="AE2278" s="114">
        <v>206.08</v>
      </c>
      <c r="AF2278" s="114">
        <v>148.13</v>
      </c>
      <c r="AG2278" s="135"/>
    </row>
    <row r="2279" spans="1:33" s="44" customFormat="1" ht="15" customHeight="1">
      <c r="A2279" s="60">
        <v>42996</v>
      </c>
      <c r="B2279" s="61" t="s">
        <v>1052</v>
      </c>
      <c r="C2279" s="62" t="s">
        <v>29</v>
      </c>
      <c r="D2279" s="63" t="s">
        <v>30</v>
      </c>
      <c r="E2279" s="63" t="s">
        <v>31</v>
      </c>
      <c r="F2279" s="63" t="s">
        <v>32</v>
      </c>
      <c r="G2279" s="63" t="s">
        <v>33</v>
      </c>
      <c r="H2279" s="63" t="s">
        <v>34</v>
      </c>
      <c r="I2279" s="63" t="s">
        <v>1053</v>
      </c>
      <c r="J2279" s="94">
        <f t="normal">IF(AE2279="-","-",(AE2279/AG2279)*$AI$1)</f>
        <v>60</v>
      </c>
      <c r="K2279" s="94">
        <f t="normal">MAX(J2279:J2281)</f>
        <v>60.6070826306914</v>
      </c>
      <c r="L2279" s="61">
        <f t="normal">IF(A2279=0,"",(K2279-K2280)/K2280)</f>
        <v>0.0152542372881355</v>
      </c>
      <c r="M2279" s="94">
        <f t="normal">IF(J2279="-","-",AVERAGE(J2279:J2281))</f>
        <v>60.1011804384486</v>
      </c>
      <c r="N2279" s="94" t="str">
        <f t="normal">IF(AF2279="-","-",(AF2279/AG2279)*$AI$1)</f>
        <v>-</v>
      </c>
      <c r="O2279" s="94">
        <f t="normal">MAX(N2279:N2281)</f>
        <v>0</v>
      </c>
      <c r="P2279" s="61" t="e">
        <v>#DIV/0!</v>
      </c>
      <c r="Q2279" s="94" t="str">
        <f t="normal">IF(N2279="-","-",AVERAGE(N2279:N2281))</f>
        <v>-</v>
      </c>
      <c r="R2279" s="61" t="str">
        <f t="normal">IF(Q2279="-","-",Q2279/M2279)</f>
        <v>-</v>
      </c>
      <c r="S2279" s="101">
        <v>3.86</v>
      </c>
      <c r="T2279" s="102">
        <f t="normal">AVERAGE(S2279:S2281)*10</f>
        <v>38.7333333333333</v>
      </c>
      <c r="U2279" s="101">
        <f t="normal">((LARGE(S2279:S2281,1))-(SMALL(S2279:S2281,1)))/(((LARGE(S2279:S2281,1))+(SMALL(S2279:S2281,1)))/2)*100</f>
        <v>0.516795865633075</v>
      </c>
      <c r="V2279" s="101">
        <f t="normal">100-Y2279</f>
        <v>63.95</v>
      </c>
      <c r="W2279" s="102">
        <f t="normal">AVERAGE(V2279:V2281)*10</f>
        <v>641.2</v>
      </c>
      <c r="X2279" s="101">
        <f t="normal">((LARGE(V2279:V2281,1))-(SMALL(V2279:V2281,1)))/(((LARGE(V2279:V2281,1))+(SMALL(V2279:V2281,1)))/2)*100</f>
        <v>0.483581623898273</v>
      </c>
      <c r="Y2279" s="101">
        <v>36.05</v>
      </c>
      <c r="Z2279" s="94" t="s">
        <v>34</v>
      </c>
      <c r="AA2279" s="111" t="str">
        <f t="normal">IF(Z2279="-","-",AVERAGE(Z2279:Z2281))</f>
        <v>-</v>
      </c>
      <c r="AB2279" s="102" t="s">
        <v>34</v>
      </c>
      <c r="AC2279" s="112" t="str">
        <f t="shared" ref="AC2279" si="828">IF(AB2279="-","-",AVERAGE(AB2279:AB2281))</f>
        <v>-</v>
      </c>
      <c r="AD2279" s="113"/>
      <c r="AE2279" s="94">
        <v>59.3</v>
      </c>
      <c r="AF2279" s="94" t="s">
        <v>34</v>
      </c>
      <c r="AG2279" s="134">
        <v>1.0674</v>
      </c>
    </row>
    <row r="2280" spans="1:33" s="44" customFormat="1" customHeight="0">
      <c r="A2280" s="60"/>
      <c r="B2280" s="61" t="s">
        <v>1052</v>
      </c>
      <c r="C2280" s="62"/>
      <c r="D2280" s="63"/>
      <c r="E2280" s="63"/>
      <c r="F2280" s="63"/>
      <c r="G2280" s="63"/>
      <c r="H2280" s="63"/>
      <c r="I2280" s="63"/>
      <c r="J2280" s="94">
        <f t="normal">IF(AE2280="-","-",(AE2280/AG2279)*$AI$1)</f>
        <v>60.6070826306914</v>
      </c>
      <c r="K2280" s="94">
        <f t="normal">MIN(J2279:J2281)</f>
        <v>59.6964586846543</v>
      </c>
      <c r="L2280" s="61"/>
      <c r="M2280" s="94"/>
      <c r="N2280" s="94" t="str">
        <f t="normal">IF(AF2280="-","-",(AF2280/AG2279)*$AI$1)</f>
        <v>-</v>
      </c>
      <c r="O2280" s="94">
        <f t="normal">MIN(N2279:N2281)</f>
        <v>0</v>
      </c>
      <c r="P2280" s="61"/>
      <c r="Q2280" s="94"/>
      <c r="R2280" s="61"/>
      <c r="S2280" s="101">
        <v>3.88</v>
      </c>
      <c r="T2280" s="102"/>
      <c r="U2280" s="101"/>
      <c r="V2280" s="101">
        <f t="normal">100-Y2280</f>
        <v>64.15</v>
      </c>
      <c r="W2280" s="102"/>
      <c r="X2280" s="101"/>
      <c r="Y2280" s="101">
        <v>35.85</v>
      </c>
      <c r="Z2280" s="94" t="s">
        <v>34</v>
      </c>
      <c r="AA2280" s="111"/>
      <c r="AB2280" s="102" t="s">
        <v>34</v>
      </c>
      <c r="AC2280" s="112"/>
      <c r="AD2280" s="113"/>
      <c r="AE2280" s="94">
        <v>59.9</v>
      </c>
      <c r="AF2280" s="94" t="s">
        <v>34</v>
      </c>
      <c r="AG2280" s="134"/>
    </row>
    <row r="2281" spans="1:33" s="44" customFormat="1" customHeight="0">
      <c r="A2281" s="60"/>
      <c r="B2281" s="61" t="s">
        <v>1052</v>
      </c>
      <c r="C2281" s="62"/>
      <c r="D2281" s="63"/>
      <c r="E2281" s="63"/>
      <c r="F2281" s="63"/>
      <c r="G2281" s="63"/>
      <c r="H2281" s="63"/>
      <c r="I2281" s="63"/>
      <c r="J2281" s="94">
        <f t="normal">IF(AE2281="-","-",(AE2281/AG2279)*$AI$1)</f>
        <v>59.6964586846543</v>
      </c>
      <c r="K2281" s="94"/>
      <c r="L2281" s="61"/>
      <c r="M2281" s="94"/>
      <c r="N2281" s="94" t="str">
        <f t="normal">IF(AF2281="-","-",(AF2281/AG2279)*$AI$1)</f>
        <v>-</v>
      </c>
      <c r="O2281" s="94"/>
      <c r="P2281" s="61"/>
      <c r="Q2281" s="94"/>
      <c r="R2281" s="61"/>
      <c r="S2281" s="101">
        <v>3.88</v>
      </c>
      <c r="T2281" s="102"/>
      <c r="U2281" s="101"/>
      <c r="V2281" s="101">
        <f t="normal">100-Y2281</f>
        <v>64.26</v>
      </c>
      <c r="W2281" s="102"/>
      <c r="X2281" s="101"/>
      <c r="Y2281" s="101">
        <v>35.74</v>
      </c>
      <c r="Z2281" s="94" t="s">
        <v>34</v>
      </c>
      <c r="AA2281" s="111"/>
      <c r="AB2281" s="102" t="s">
        <v>34</v>
      </c>
      <c r="AC2281" s="112"/>
      <c r="AD2281" s="113"/>
      <c r="AE2281" s="94">
        <v>59</v>
      </c>
      <c r="AF2281" s="94" t="s">
        <v>34</v>
      </c>
      <c r="AG2281" s="134"/>
    </row>
    <row r="2282" spans="1:33" s="44" customFormat="1" ht="15" customHeight="1">
      <c r="A2282" s="60">
        <v>42996</v>
      </c>
      <c r="B2282" s="61" t="s">
        <v>1052</v>
      </c>
      <c r="C2282" s="62" t="s">
        <v>29</v>
      </c>
      <c r="D2282" s="63" t="s">
        <v>30</v>
      </c>
      <c r="E2282" s="63" t="s">
        <v>31</v>
      </c>
      <c r="F2282" s="63" t="s">
        <v>32</v>
      </c>
      <c r="G2282" s="63" t="s">
        <v>33</v>
      </c>
      <c r="H2282" s="63" t="s">
        <v>34</v>
      </c>
      <c r="I2282" s="63" t="s">
        <v>1053</v>
      </c>
      <c r="J2282" s="94">
        <f t="normal">IF(AE2282="-","-",(AE2282/AG2282)*$AI$1)</f>
        <v>49.0725126475548</v>
      </c>
      <c r="K2282" s="94">
        <f t="normal">MAX(J2282:J2284)</f>
        <v>49.7807757166948</v>
      </c>
      <c r="L2282" s="61">
        <f t="normal">IF(A2282=0,"",(K2282-K2283)/K2283)</f>
        <v>0.0144329896907217</v>
      </c>
      <c r="M2282" s="94">
        <f t="normal">IF(J2282="-","-",AVERAGE(J2282:J2284))</f>
        <v>49.4772344013491</v>
      </c>
      <c r="N2282" s="94" t="str">
        <f t="normal">IF(AF2282="-","-",(AF2282/AG2282)*$AI$1)</f>
        <v>-</v>
      </c>
      <c r="O2282" s="94">
        <f t="normal">MAX(N2282:N2284)</f>
        <v>0</v>
      </c>
      <c r="P2282" s="61" t="e">
        <v>#DIV/0!</v>
      </c>
      <c r="Q2282" s="94" t="str">
        <f t="normal">IF(N2282="-","-",AVERAGE(N2282:N2284))</f>
        <v>-</v>
      </c>
      <c r="R2282" s="61" t="str">
        <f t="normal">IF(Q2282="-","-",Q2282/M2282)</f>
        <v>-</v>
      </c>
      <c r="S2282" s="101">
        <v>3.86</v>
      </c>
      <c r="T2282" s="102">
        <f t="normal">AVERAGE(S2282:S2284)*10</f>
        <v>38.7333333333333</v>
      </c>
      <c r="U2282" s="101">
        <f t="normal">((LARGE(S2282:S2284,1))-(SMALL(S2282:S2284,1)))/(((LARGE(S2282:S2284,1))+(SMALL(S2282:S2284,1)))/2)*100</f>
        <v>0.516795865633075</v>
      </c>
      <c r="V2282" s="101">
        <v>63.95</v>
      </c>
      <c r="W2282" s="102">
        <f t="normal">AVERAGE(V2282:V2284)*10</f>
        <v>641.2</v>
      </c>
      <c r="X2282" s="101">
        <f t="normal">((LARGE(V2282:V2284,1))-(SMALL(V2282:V2284,1)))/(((LARGE(V2282:V2284,1))+(SMALL(V2282:V2284,1)))/2)*100</f>
        <v>0.483581623898295</v>
      </c>
      <c r="Y2282" s="101">
        <v>36.05</v>
      </c>
      <c r="Z2282" s="94" t="s">
        <v>34</v>
      </c>
      <c r="AA2282" s="111" t="str">
        <f t="normal">IF(Z2282="-","-",AVERAGE(Z2282:Z2284))</f>
        <v>-</v>
      </c>
      <c r="AB2282" s="102" t="s">
        <v>34</v>
      </c>
      <c r="AC2282" s="112" t="str">
        <f t="shared" ref="AC2282" si="829">IF(AB2282="-","-",AVERAGE(AB2282:AB2284))</f>
        <v>-</v>
      </c>
      <c r="AD2282" s="113"/>
      <c r="AE2282" s="94">
        <v>48.5</v>
      </c>
      <c r="AF2282" s="94" t="s">
        <v>34</v>
      </c>
      <c r="AG2282" s="134">
        <v>1.0674</v>
      </c>
    </row>
    <row r="2283" spans="1:33" s="44" customFormat="1" customHeight="0">
      <c r="A2283" s="60"/>
      <c r="B2283" s="61" t="s">
        <v>1052</v>
      </c>
      <c r="C2283" s="62"/>
      <c r="D2283" s="63"/>
      <c r="E2283" s="63"/>
      <c r="F2283" s="63"/>
      <c r="G2283" s="63"/>
      <c r="H2283" s="63"/>
      <c r="I2283" s="63"/>
      <c r="J2283" s="94">
        <f t="normal">IF(AE2283="-","-",(AE2283/AG2282)*$AI$1)</f>
        <v>49.7807757166948</v>
      </c>
      <c r="K2283" s="94">
        <f t="normal">MIN(J2282:J2284)</f>
        <v>49.0725126475548</v>
      </c>
      <c r="L2283" s="61"/>
      <c r="M2283" s="94"/>
      <c r="N2283" s="94" t="s">
        <v>34</v>
      </c>
      <c r="O2283" s="94">
        <f t="normal">MIN(N2282:N2284)</f>
        <v>0</v>
      </c>
      <c r="P2283" s="61"/>
      <c r="Q2283" s="94"/>
      <c r="R2283" s="61"/>
      <c r="S2283" s="101">
        <v>3.88</v>
      </c>
      <c r="T2283" s="102"/>
      <c r="U2283" s="101"/>
      <c r="V2283" s="101">
        <v>64.15</v>
      </c>
      <c r="W2283" s="102"/>
      <c r="X2283" s="101"/>
      <c r="Y2283" s="101">
        <v>35.85</v>
      </c>
      <c r="Z2283" s="94" t="s">
        <v>34</v>
      </c>
      <c r="AA2283" s="111"/>
      <c r="AB2283" s="102" t="s">
        <v>34</v>
      </c>
      <c r="AC2283" s="112"/>
      <c r="AD2283" s="113"/>
      <c r="AE2283" s="94">
        <v>49.2</v>
      </c>
      <c r="AF2283" s="94" t="s">
        <v>34</v>
      </c>
      <c r="AG2283" s="134"/>
    </row>
    <row r="2284" spans="1:33" s="44" customFormat="1" customHeight="0">
      <c r="A2284" s="60"/>
      <c r="B2284" s="61" t="s">
        <v>1052</v>
      </c>
      <c r="C2284" s="62"/>
      <c r="D2284" s="63"/>
      <c r="E2284" s="63"/>
      <c r="F2284" s="63"/>
      <c r="G2284" s="63"/>
      <c r="H2284" s="63"/>
      <c r="I2284" s="63"/>
      <c r="J2284" s="94">
        <f t="normal">IF(AE2284="-","-",(AE2284/AG2282)*$AI$1)</f>
        <v>49.5784148397976</v>
      </c>
      <c r="K2284" s="94"/>
      <c r="L2284" s="61"/>
      <c r="M2284" s="94"/>
      <c r="N2284" s="94" t="str">
        <f t="normal">IF(AF2284="-","-",(AF2284/AG2282)*$AI$1)</f>
        <v>-</v>
      </c>
      <c r="O2284" s="94"/>
      <c r="P2284" s="61"/>
      <c r="Q2284" s="94"/>
      <c r="R2284" s="61"/>
      <c r="S2284" s="101">
        <v>3.88</v>
      </c>
      <c r="T2284" s="102"/>
      <c r="U2284" s="101"/>
      <c r="V2284" s="101">
        <v>64.26</v>
      </c>
      <c r="W2284" s="102"/>
      <c r="X2284" s="101"/>
      <c r="Y2284" s="101">
        <v>35.74</v>
      </c>
      <c r="Z2284" s="94" t="s">
        <v>34</v>
      </c>
      <c r="AA2284" s="111"/>
      <c r="AB2284" s="102" t="s">
        <v>34</v>
      </c>
      <c r="AC2284" s="112"/>
      <c r="AD2284" s="113"/>
      <c r="AE2284" s="94">
        <v>49</v>
      </c>
      <c r="AF2284" s="94" t="s">
        <v>34</v>
      </c>
      <c r="AG2284" s="134"/>
    </row>
    <row r="2285" spans="1:33" s="44" customFormat="1" ht="15" customHeight="1">
      <c r="A2285" s="60">
        <v>42996</v>
      </c>
      <c r="B2285" s="61" t="s">
        <v>1054</v>
      </c>
      <c r="C2285" s="62" t="s">
        <v>29</v>
      </c>
      <c r="D2285" s="63" t="s">
        <v>30</v>
      </c>
      <c r="E2285" s="63" t="s">
        <v>31</v>
      </c>
      <c r="F2285" s="63" t="s">
        <v>37</v>
      </c>
      <c r="G2285" s="63" t="s">
        <v>140</v>
      </c>
      <c r="H2285" s="63" t="s">
        <v>34</v>
      </c>
      <c r="I2285" s="63" t="s">
        <v>34</v>
      </c>
      <c r="J2285" s="94">
        <f t="normal">IF(AE2285="-","-",(AE2285/AG2285)*$AI$1)</f>
        <v>660.95595126523</v>
      </c>
      <c r="K2285" s="94">
        <f t="normal">MAX(J2285:J2287)</f>
        <v>684.236176194939</v>
      </c>
      <c r="L2285" s="61">
        <f t="normal">IF(A2285=0,"",(K2285-K2286)/K2286)</f>
        <v>0.04</v>
      </c>
      <c r="M2285" s="94">
        <v>667.703842549203</v>
      </c>
      <c r="N2285" s="94">
        <f t="normal">IF(AF2285="-","-",(AF2285/AG2285)*$AI$1)</f>
        <v>341.105904404874</v>
      </c>
      <c r="O2285" s="94">
        <f t="normal">MAX(N2285:N2287)</f>
        <v>356.288659793814</v>
      </c>
      <c r="P2285" s="61">
        <f t="normal">IF(A2285=0,"",(O2285-O2286)/O2286)</f>
        <v>0.0445103857566766</v>
      </c>
      <c r="Q2285" s="94">
        <f t="normal">IF(N2285="-","-",AVERAGE(N2285:N2287))</f>
        <v>349.540768509841</v>
      </c>
      <c r="R2285" s="61">
        <f t="normal">IF(Q2285="-","-",Q2285/M2285)</f>
        <v>0.523496715512886</v>
      </c>
      <c r="S2285" s="101">
        <v>96.73</v>
      </c>
      <c r="T2285" s="102">
        <f t="normal">AVERAGE(S2285:S2287)*10</f>
        <v>967.233333333333</v>
      </c>
      <c r="U2285" s="101">
        <f t="normal">((LARGE(S2285:S2287,1))-(SMALL(S2285:S2287,1)))/(((LARGE(S2285:S2287,1))+(SMALL(S2285:S2287,1)))/2)*100</f>
        <v>0.0620347394540966</v>
      </c>
      <c r="V2285" s="101">
        <f t="shared" ref="V2285:V2287" si="830">100-Y2285</f>
        <v>99.99</v>
      </c>
      <c r="W2285" s="102">
        <f t="normal">AVERAGE(V2285:V2287)*10</f>
        <v>999.9</v>
      </c>
      <c r="X2285" s="101">
        <f t="normal">((LARGE(V2285:V2287,1))-(SMALL(V2285:V2287,1)))/(((LARGE(V2285:V2287,1))+(SMALL(V2285:V2287,1)))/2)*100</f>
        <v>0</v>
      </c>
      <c r="Y2285" s="101">
        <v>0.01</v>
      </c>
      <c r="Z2285" s="94" t="s">
        <v>34</v>
      </c>
      <c r="AA2285" s="111" t="str">
        <f t="normal">IF(Z2285="-","-",AVERAGE(Z2285:Z2287))</f>
        <v>-</v>
      </c>
      <c r="AB2285" s="102" t="s">
        <v>34</v>
      </c>
      <c r="AC2285" s="112" t="str">
        <f t="shared" ref="AC2285" si="831">IF(AB2285="-","-",AVERAGE(AB2285:AB2287))</f>
        <v>-</v>
      </c>
      <c r="AD2285" s="113"/>
      <c r="AE2285" s="94">
        <v>653</v>
      </c>
      <c r="AF2285" s="94">
        <v>337</v>
      </c>
      <c r="AG2285" s="134">
        <v>1.067</v>
      </c>
    </row>
    <row r="2286" spans="1:33" s="44" customFormat="1" customHeight="0">
      <c r="A2286" s="60"/>
      <c r="B2286" s="61" t="s">
        <v>1054</v>
      </c>
      <c r="C2286" s="62"/>
      <c r="D2286" s="63"/>
      <c r="E2286" s="63"/>
      <c r="F2286" s="63"/>
      <c r="G2286" s="63"/>
      <c r="H2286" s="63"/>
      <c r="I2286" s="63"/>
      <c r="J2286" s="94">
        <f t="normal">IF(AE2286="-","-",(AE2286/AG2285)*$AI$1)</f>
        <v>657.919400187442</v>
      </c>
      <c r="K2286" s="94">
        <f t="normal">MIN(J2285:J2287)</f>
        <v>657.919400187442</v>
      </c>
      <c r="L2286" s="61"/>
      <c r="M2286" s="94"/>
      <c r="N2286" s="94">
        <f t="normal">IF(AF2286="-","-",(AF2286/AG2285)*$AI$1)</f>
        <v>351.227741330834</v>
      </c>
      <c r="O2286" s="94">
        <f t="normal">MIN(N2285:N2287)</f>
        <v>341.105904404874</v>
      </c>
      <c r="P2286" s="61"/>
      <c r="Q2286" s="94"/>
      <c r="R2286" s="61"/>
      <c r="S2286" s="101">
        <v>96.69</v>
      </c>
      <c r="T2286" s="102"/>
      <c r="U2286" s="101"/>
      <c r="V2286" s="101">
        <f t="shared" si="830"/>
        <v>99.99</v>
      </c>
      <c r="W2286" s="102"/>
      <c r="X2286" s="101"/>
      <c r="Y2286" s="101">
        <v>0.01</v>
      </c>
      <c r="Z2286" s="94" t="s">
        <v>34</v>
      </c>
      <c r="AA2286" s="111"/>
      <c r="AB2286" s="102" t="s">
        <v>34</v>
      </c>
      <c r="AC2286" s="112"/>
      <c r="AD2286" s="113"/>
      <c r="AE2286" s="94">
        <v>650</v>
      </c>
      <c r="AF2286" s="94">
        <v>347</v>
      </c>
      <c r="AG2286" s="134"/>
    </row>
    <row r="2287" spans="1:33" s="44" customFormat="1" customHeight="0">
      <c r="A2287" s="60"/>
      <c r="B2287" s="61" t="s">
        <v>1054</v>
      </c>
      <c r="C2287" s="62"/>
      <c r="D2287" s="63"/>
      <c r="E2287" s="63"/>
      <c r="F2287" s="63"/>
      <c r="G2287" s="63"/>
      <c r="H2287" s="63"/>
      <c r="I2287" s="63"/>
      <c r="J2287" s="94">
        <f t="normal">IF(AE2287="-","-",(AE2287/AG2285)*$AI$1)</f>
        <v>684.236176194939</v>
      </c>
      <c r="K2287" s="94"/>
      <c r="L2287" s="61"/>
      <c r="M2287" s="94"/>
      <c r="N2287" s="94">
        <f t="normal">IF(AF2287="-","-",(AF2287/AG2285)*$AI$1)</f>
        <v>356.288659793814</v>
      </c>
      <c r="O2287" s="94"/>
      <c r="P2287" s="61"/>
      <c r="Q2287" s="94"/>
      <c r="R2287" s="61"/>
      <c r="S2287" s="101">
        <v>96.75</v>
      </c>
      <c r="T2287" s="102"/>
      <c r="U2287" s="101"/>
      <c r="V2287" s="101">
        <f t="shared" si="830"/>
        <v>99.99</v>
      </c>
      <c r="W2287" s="102"/>
      <c r="X2287" s="101"/>
      <c r="Y2287" s="101">
        <v>0.01</v>
      </c>
      <c r="Z2287" s="94" t="s">
        <v>34</v>
      </c>
      <c r="AA2287" s="111"/>
      <c r="AB2287" s="102" t="s">
        <v>34</v>
      </c>
      <c r="AC2287" s="112"/>
      <c r="AD2287" s="113"/>
      <c r="AE2287" s="94">
        <v>676</v>
      </c>
      <c r="AF2287" s="94">
        <v>352</v>
      </c>
      <c r="AG2287" s="134"/>
    </row>
    <row r="2288" spans="1:33">
      <c r="A2288" s="70">
        <v>42996</v>
      </c>
      <c r="B2288" s="71">
        <v>994</v>
      </c>
      <c r="C2288" s="80" t="s">
        <v>40</v>
      </c>
      <c r="D2288" s="12" t="s">
        <v>41</v>
      </c>
      <c r="E2288" s="12" t="s">
        <v>42</v>
      </c>
      <c r="F2288" s="6" t="s">
        <v>43</v>
      </c>
      <c r="G2288" s="6" t="s">
        <v>1055</v>
      </c>
      <c r="H2288" s="12" t="s">
        <v>34</v>
      </c>
      <c r="I2288" s="6" t="s">
        <v>34</v>
      </c>
      <c r="J2288" s="97">
        <f t="normal">IF(AE2288="-","-",(AE2288/AG2288)*$AI$1)</f>
        <v>523</v>
      </c>
      <c r="K2288" s="97">
        <f t="normal">MAX(J2288:J2290)</f>
        <v>532</v>
      </c>
      <c r="L2288" s="71">
        <f t="normal">IF(A2288=0,"",(K2288-K2289)/K2289)</f>
        <v>0.0451866404715128</v>
      </c>
      <c r="M2288" s="97">
        <f t="normal">IF(J2288="-","-",AVERAGE(J2288:J2290))</f>
        <v>521.333333333333</v>
      </c>
      <c r="N2288" s="97">
        <f t="normal">IF(AF2288="-","-",(AF2288/AG2288)*$AI$1)</f>
        <v>268</v>
      </c>
      <c r="O2288" s="97">
        <f t="normal">MAX(N2288:N2290)</f>
        <v>269</v>
      </c>
      <c r="P2288" s="71">
        <f t="normal">IF(A2288=0,"",(O2288-O2289)/O2289)</f>
        <v>0.0346153846153846</v>
      </c>
      <c r="Q2288" s="97">
        <f t="normal">IF(N2288="-","-",AVERAGE(N2288:N2290))</f>
        <v>265.666666666667</v>
      </c>
      <c r="R2288" s="71">
        <f t="normal">IF(Q2288="-","-",Q2288/M2288)</f>
        <v>0.509590792838875</v>
      </c>
      <c r="S2288" s="103">
        <v>9.6</v>
      </c>
      <c r="T2288" s="104">
        <f t="normal">AVERAGE(S2288:S2290)*10</f>
        <v>95.5333333333333</v>
      </c>
      <c r="U2288" s="103">
        <f t="normal">((LARGE(S2288:S2290,1))-(SMALL(S2288:S2290,1)))/(((LARGE(S2288:S2290,1))+(SMALL(S2288:S2290,1)))/2)*100</f>
        <v>1.36339800734136</v>
      </c>
      <c r="V2288" s="103">
        <f t="shared" ref="V2288:V2295" si="832">100-Y2288</f>
        <v>97.82</v>
      </c>
      <c r="W2288" s="104">
        <f t="normal">AVERAGE(V2288:V2290)*10</f>
        <v>979.833333333333</v>
      </c>
      <c r="X2288" s="103">
        <f t="normal">((LARGE(V2288:V2290,1))-(SMALL(V2288:V2290,1)))/(((LARGE(V2288:V2290,1))+(SMALL(V2288:V2290,1)))/2)*100</f>
        <v>0.316407246746621</v>
      </c>
      <c r="Y2288" s="103">
        <v>2.18</v>
      </c>
      <c r="Z2288" s="97" t="s">
        <v>34</v>
      </c>
      <c r="AA2288" s="23" t="str">
        <f t="normal">IF(Z2288="-","-",AVERAGE(Z2288:Z2290))</f>
        <v>-</v>
      </c>
      <c r="AB2288" s="104" t="s">
        <v>34</v>
      </c>
      <c r="AC2288" s="24" t="str">
        <f t="shared" ref="AC2288" si="833">IF(AB2288="-","-",AVERAGE(AB2288:AB2290))</f>
        <v>-</v>
      </c>
      <c r="AE2288" s="114">
        <v>523</v>
      </c>
      <c r="AF2288" s="114">
        <v>268</v>
      </c>
      <c r="AG2288" s="135">
        <v>1.08</v>
      </c>
    </row>
    <row r="2289" spans="1:33">
      <c r="A2289" s="70"/>
      <c r="B2289" s="71">
        <v>994</v>
      </c>
      <c r="C2289" s="82"/>
      <c r="D2289" s="14"/>
      <c r="E2289" s="14"/>
      <c r="F2289" s="9"/>
      <c r="G2289" s="6"/>
      <c r="H2289" s="14"/>
      <c r="I2289" s="6"/>
      <c r="J2289" s="97">
        <f t="normal">IF(AE2289="-","-",(AE2289/AG2288)*$AI$1)</f>
        <v>509</v>
      </c>
      <c r="K2289" s="97">
        <f t="normal">MIN(J2288:J2290)</f>
        <v>509</v>
      </c>
      <c r="L2289" s="71"/>
      <c r="M2289" s="97"/>
      <c r="N2289" s="97">
        <f t="normal">IF(AF2289="-","-",(AF2289/AG2288)*$AI$1)</f>
        <v>260</v>
      </c>
      <c r="O2289" s="97">
        <f t="normal">MIN(N2288:N2290)</f>
        <v>260</v>
      </c>
      <c r="P2289" s="71"/>
      <c r="Q2289" s="97"/>
      <c r="R2289" s="71"/>
      <c r="S2289" s="103">
        <v>9.59</v>
      </c>
      <c r="T2289" s="104"/>
      <c r="U2289" s="103"/>
      <c r="V2289" s="103">
        <f t="shared" si="832"/>
        <v>98</v>
      </c>
      <c r="W2289" s="104"/>
      <c r="X2289" s="103"/>
      <c r="Y2289" s="103">
        <v>2</v>
      </c>
      <c r="Z2289" s="97" t="s">
        <v>34</v>
      </c>
      <c r="AA2289" s="23"/>
      <c r="AB2289" s="104" t="s">
        <v>34</v>
      </c>
      <c r="AC2289" s="24"/>
      <c r="AE2289" s="114">
        <v>509</v>
      </c>
      <c r="AF2289" s="114">
        <v>260</v>
      </c>
      <c r="AG2289" s="135"/>
    </row>
    <row r="2290" spans="1:33">
      <c r="A2290" s="70"/>
      <c r="B2290" s="71">
        <v>994</v>
      </c>
      <c r="C2290" s="84"/>
      <c r="D2290" s="17"/>
      <c r="E2290" s="17"/>
      <c r="F2290" s="9"/>
      <c r="G2290" s="6"/>
      <c r="H2290" s="17"/>
      <c r="I2290" s="6"/>
      <c r="J2290" s="97">
        <f t="normal">IF(AE2290="-","-",(AE2290/AG2288)*$AI$1)</f>
        <v>532</v>
      </c>
      <c r="K2290" s="97"/>
      <c r="L2290" s="71"/>
      <c r="M2290" s="97"/>
      <c r="N2290" s="97">
        <f t="normal">IF(AF2290="-","-",(AF2290/AG2288)*$AI$1)</f>
        <v>269</v>
      </c>
      <c r="O2290" s="97"/>
      <c r="P2290" s="71"/>
      <c r="Q2290" s="97"/>
      <c r="R2290" s="71"/>
      <c r="S2290" s="103">
        <v>9.47</v>
      </c>
      <c r="T2290" s="104"/>
      <c r="U2290" s="103"/>
      <c r="V2290" s="103">
        <f t="shared" si="832"/>
        <v>98.13</v>
      </c>
      <c r="W2290" s="104"/>
      <c r="X2290" s="103"/>
      <c r="Y2290" s="103">
        <v>1.87</v>
      </c>
      <c r="Z2290" s="97" t="s">
        <v>34</v>
      </c>
      <c r="AA2290" s="23"/>
      <c r="AB2290" s="104" t="s">
        <v>34</v>
      </c>
      <c r="AC2290" s="24"/>
      <c r="AE2290" s="114">
        <v>532</v>
      </c>
      <c r="AF2290" s="114">
        <v>269</v>
      </c>
      <c r="AG2290" s="135"/>
    </row>
    <row r="2291" spans="1:33">
      <c r="A2291" s="70">
        <v>42996</v>
      </c>
      <c r="B2291" s="71">
        <v>995</v>
      </c>
      <c r="C2291" s="80" t="s">
        <v>40</v>
      </c>
      <c r="D2291" s="12" t="s">
        <v>41</v>
      </c>
      <c r="E2291" s="12" t="s">
        <v>42</v>
      </c>
      <c r="F2291" s="6" t="s">
        <v>43</v>
      </c>
      <c r="G2291" s="6" t="s">
        <v>89</v>
      </c>
      <c r="H2291" s="12" t="s">
        <v>34</v>
      </c>
      <c r="I2291" s="6" t="s">
        <v>34</v>
      </c>
      <c r="J2291" s="97">
        <f t="normal">IF(AE2291="-","-",(AE2291/AG2291)*$AI$1)</f>
        <v>608</v>
      </c>
      <c r="K2291" s="97">
        <f t="normal">MAX(J2291:J2293)</f>
        <v>608</v>
      </c>
      <c r="L2291" s="71">
        <f t="normal">IF(A2291=0,"",(K2291-K2292)/K2292)</f>
        <v>0.0555555555555556</v>
      </c>
      <c r="M2291" s="97">
        <f t="normal">IF(J2291="-","-",AVERAGE(J2291:J2293))</f>
        <v>592</v>
      </c>
      <c r="N2291" s="97">
        <f t="normal">IF(AF2291="-","-",(AF2291/AG2291)*$AI$1)</f>
        <v>416</v>
      </c>
      <c r="O2291" s="97">
        <f t="normal">MAX(N2291:N2293)</f>
        <v>429</v>
      </c>
      <c r="P2291" s="71">
        <f t="normal">IF(A2291=0,"",(O2291-O2292)/O2292)</f>
        <v>0.03125</v>
      </c>
      <c r="Q2291" s="97">
        <f t="normal">IF(N2291="-","-",AVERAGE(N2291:N2293))</f>
        <v>422.5</v>
      </c>
      <c r="R2291" s="71">
        <f t="normal">IF(Q2291="-","-",Q2291/M2291)</f>
        <v>0.713682432432432</v>
      </c>
      <c r="S2291" s="103">
        <v>0.83</v>
      </c>
      <c r="T2291" s="104">
        <f t="normal">AVERAGE(S2291:S2293)*10</f>
        <v>8.5</v>
      </c>
      <c r="U2291" s="103">
        <f t="normal">((LARGE(S2291:S2293,1))-(SMALL(S2291:S2293,1)))/(((LARGE(S2291:S2293,1))+(SMALL(S2291:S2293,1)))/2)*100</f>
        <v>4.70588235294118</v>
      </c>
      <c r="V2291" s="103">
        <f t="shared" si="832"/>
        <v>78.06</v>
      </c>
      <c r="W2291" s="104">
        <f t="normal">AVERAGE(V2291:V2293)*10</f>
        <v>783.266666666667</v>
      </c>
      <c r="X2291" s="103">
        <f t="normal">((LARGE(V2291:V2293,1))-(SMALL(V2291:V2293,1)))/(((LARGE(V2291:V2293,1))+(SMALL(V2291:V2293,1)))/2)*100</f>
        <v>0.676667730609641</v>
      </c>
      <c r="Y2291" s="103">
        <v>21.94</v>
      </c>
      <c r="Z2291" s="97" t="s">
        <v>34</v>
      </c>
      <c r="AA2291" s="23" t="str">
        <f t="normal">IF(Z2291="-","-",AVERAGE(Z2291:Z2293))</f>
        <v>-</v>
      </c>
      <c r="AB2291" s="104" t="s">
        <v>34</v>
      </c>
      <c r="AC2291" s="24" t="str">
        <f t="shared" ref="AC2291" si="834">IF(AB2291="-","-",AVERAGE(AB2291:AB2293))</f>
        <v>-</v>
      </c>
      <c r="AE2291" s="114">
        <v>608</v>
      </c>
      <c r="AF2291" s="114">
        <v>416</v>
      </c>
      <c r="AG2291" s="135">
        <v>1.08</v>
      </c>
    </row>
    <row r="2292" spans="1:33">
      <c r="A2292" s="70"/>
      <c r="B2292" s="71">
        <v>995</v>
      </c>
      <c r="C2292" s="82"/>
      <c r="D2292" s="14"/>
      <c r="E2292" s="14"/>
      <c r="F2292" s="9"/>
      <c r="G2292" s="6"/>
      <c r="H2292" s="14"/>
      <c r="I2292" s="6"/>
      <c r="J2292" s="97">
        <f t="normal">IF(AE2292="-","-",(AE2292/AG2291)*$AI$1)</f>
        <v>576</v>
      </c>
      <c r="K2292" s="97">
        <f t="normal">MIN(J2291:J2293)</f>
        <v>576</v>
      </c>
      <c r="L2292" s="71"/>
      <c r="M2292" s="97"/>
      <c r="N2292" s="97">
        <f t="normal">IF(AF2292="-","-",(AF2292/AG2291)*$AI$1)</f>
        <v>429</v>
      </c>
      <c r="O2292" s="97">
        <f t="normal">MIN(N2291:N2293)</f>
        <v>416</v>
      </c>
      <c r="P2292" s="71"/>
      <c r="Q2292" s="97"/>
      <c r="R2292" s="71"/>
      <c r="S2292" s="103">
        <v>0.87</v>
      </c>
      <c r="T2292" s="104"/>
      <c r="U2292" s="103"/>
      <c r="V2292" s="103">
        <f t="shared" si="832"/>
        <v>78.59</v>
      </c>
      <c r="W2292" s="104"/>
      <c r="X2292" s="103"/>
      <c r="Y2292" s="103">
        <v>21.41</v>
      </c>
      <c r="Z2292" s="97" t="s">
        <v>34</v>
      </c>
      <c r="AA2292" s="23"/>
      <c r="AB2292" s="104" t="s">
        <v>34</v>
      </c>
      <c r="AC2292" s="24"/>
      <c r="AE2292" s="114">
        <v>576</v>
      </c>
      <c r="AF2292" s="114">
        <v>429</v>
      </c>
      <c r="AG2292" s="135"/>
    </row>
    <row r="2293" spans="1:33">
      <c r="A2293" s="70"/>
      <c r="B2293" s="71">
        <v>995</v>
      </c>
      <c r="C2293" s="84"/>
      <c r="D2293" s="17"/>
      <c r="E2293" s="17"/>
      <c r="F2293" s="9"/>
      <c r="G2293" s="6"/>
      <c r="H2293" s="17"/>
      <c r="I2293" s="6"/>
      <c r="J2293" s="97" t="str">
        <f t="normal">IF(AE2293="-","-",(AE2293/AG2291)*$AI$1)</f>
        <v>-</v>
      </c>
      <c r="K2293" s="97"/>
      <c r="L2293" s="71"/>
      <c r="M2293" s="97"/>
      <c r="N2293" s="97" t="str">
        <f t="normal">IF(AF2293="-","-",(AF2293/AG2291)*$AI$1)</f>
        <v>-</v>
      </c>
      <c r="O2293" s="97"/>
      <c r="P2293" s="71"/>
      <c r="Q2293" s="97"/>
      <c r="R2293" s="71"/>
      <c r="S2293" s="103">
        <v>0.85</v>
      </c>
      <c r="T2293" s="104"/>
      <c r="U2293" s="103"/>
      <c r="V2293" s="103">
        <f t="shared" si="832"/>
        <v>78.33</v>
      </c>
      <c r="W2293" s="104"/>
      <c r="X2293" s="103"/>
      <c r="Y2293" s="103">
        <v>21.67</v>
      </c>
      <c r="Z2293" s="97" t="s">
        <v>34</v>
      </c>
      <c r="AA2293" s="23"/>
      <c r="AB2293" s="104" t="s">
        <v>34</v>
      </c>
      <c r="AC2293" s="24"/>
      <c r="AE2293" s="114" t="s">
        <v>34</v>
      </c>
      <c r="AF2293" s="114" t="s">
        <v>34</v>
      </c>
      <c r="AG2293" s="135"/>
    </row>
    <row r="2294" spans="1:33">
      <c r="A2294" s="70">
        <v>42996</v>
      </c>
      <c r="B2294" s="71">
        <v>996</v>
      </c>
      <c r="C2294" s="80" t="s">
        <v>1056</v>
      </c>
      <c r="D2294" s="12" t="s">
        <v>41</v>
      </c>
      <c r="E2294" s="12" t="s">
        <v>68</v>
      </c>
      <c r="F2294" s="6" t="s">
        <v>69</v>
      </c>
      <c r="G2294" s="6" t="s">
        <v>70</v>
      </c>
      <c r="H2294" s="12" t="s">
        <v>34</v>
      </c>
      <c r="I2294" s="6" t="s">
        <v>34</v>
      </c>
      <c r="J2294" s="97">
        <f t="normal">IF(AE2294="-","-",(AE2294/AG2294)*$AI$1)</f>
        <v>577</v>
      </c>
      <c r="K2294" s="97">
        <f t="normal">MAX(J2294:J2296)</f>
        <v>577</v>
      </c>
      <c r="L2294" s="71">
        <f t="normal">IF(A2294=0,"",(K2294-K2295)/K2295)</f>
        <v>0.135826771653543</v>
      </c>
      <c r="M2294" s="97">
        <f t="normal">IF(J2294="-","-",AVERAGE(J2294:J2296))</f>
        <v>542.5</v>
      </c>
      <c r="N2294" s="97">
        <f t="normal">IF(AF2294="-","-",(AF2294/AG2294)*$AI$1)</f>
        <v>329</v>
      </c>
      <c r="O2294" s="97">
        <f t="normal">MAX(N2294:N2296)</f>
        <v>329</v>
      </c>
      <c r="P2294" s="71">
        <f t="normal">IF(A2294=0,"",(O2294-O2295)/O2295)</f>
        <v>0.0378548895899054</v>
      </c>
      <c r="Q2294" s="97">
        <f t="normal">IF(N2294="-","-",AVERAGE(N2294:N2296))</f>
        <v>323</v>
      </c>
      <c r="R2294" s="71">
        <f t="normal">IF(Q2294="-","-",Q2294/M2294)</f>
        <v>0.595391705069124</v>
      </c>
      <c r="S2294" s="103">
        <v>3.64</v>
      </c>
      <c r="T2294" s="104">
        <f t="normal">AVERAGE(S2294:S2296)*10</f>
        <v>37.15</v>
      </c>
      <c r="U2294" s="103">
        <f t="normal">((LARGE(S2294:S2296,1))-(SMALL(S2294:S2296,1)))/(((LARGE(S2294:S2296,1))+(SMALL(S2294:S2296,1)))/2)*100</f>
        <v>4.03768506056527</v>
      </c>
      <c r="V2294" s="103">
        <f t="shared" si="832"/>
        <v>65.85</v>
      </c>
      <c r="W2294" s="104">
        <f t="normal">AVERAGE(V2294:V2296)*10</f>
        <v>664.8</v>
      </c>
      <c r="X2294" s="103">
        <f t="normal">((LARGE(V2294:V2296,1))-(SMALL(V2294:V2296,1)))/(((LARGE(V2294:V2296,1))+(SMALL(V2294:V2296,1)))/2)*100</f>
        <v>1.89530685920578</v>
      </c>
      <c r="Y2294" s="103">
        <v>34.15</v>
      </c>
      <c r="Z2294" s="97" t="s">
        <v>34</v>
      </c>
      <c r="AA2294" s="23" t="str">
        <f t="normal">IF(Z2294="-","-",AVERAGE(Z2294:Z2296))</f>
        <v>-</v>
      </c>
      <c r="AB2294" s="104" t="s">
        <v>34</v>
      </c>
      <c r="AC2294" s="24" t="str">
        <f t="shared" ref="AC2294" si="835">IF(AB2294="-","-",AVERAGE(AB2294:AB2296))</f>
        <v>-</v>
      </c>
      <c r="AE2294" s="114">
        <v>577</v>
      </c>
      <c r="AF2294" s="114">
        <v>329</v>
      </c>
      <c r="AG2294" s="135">
        <v>1.08</v>
      </c>
    </row>
    <row r="2295" spans="1:33">
      <c r="A2295" s="70"/>
      <c r="B2295" s="71">
        <v>996</v>
      </c>
      <c r="C2295" s="82"/>
      <c r="D2295" s="14"/>
      <c r="E2295" s="14"/>
      <c r="F2295" s="6"/>
      <c r="G2295" s="6"/>
      <c r="H2295" s="14"/>
      <c r="I2295" s="6"/>
      <c r="J2295" s="97">
        <f t="normal">IF(AE2295="-","-",(AE2295/AG2294)*$AI$1)</f>
        <v>508</v>
      </c>
      <c r="K2295" s="97">
        <f t="normal">MIN(J2294:J2296)</f>
        <v>508</v>
      </c>
      <c r="L2295" s="71"/>
      <c r="M2295" s="97"/>
      <c r="N2295" s="97">
        <f t="normal">IF(AF2295="-","-",(AF2295/AG2294)*$AI$1)</f>
        <v>317</v>
      </c>
      <c r="O2295" s="97">
        <f t="normal">MIN(N2294:N2296)</f>
        <v>317</v>
      </c>
      <c r="P2295" s="71"/>
      <c r="Q2295" s="97"/>
      <c r="R2295" s="71"/>
      <c r="S2295" s="103">
        <v>3.79</v>
      </c>
      <c r="T2295" s="104"/>
      <c r="U2295" s="103"/>
      <c r="V2295" s="103">
        <f t="shared" si="832"/>
        <v>67.11</v>
      </c>
      <c r="W2295" s="104"/>
      <c r="X2295" s="103"/>
      <c r="Y2295" s="103">
        <v>32.89</v>
      </c>
      <c r="Z2295" s="97" t="s">
        <v>34</v>
      </c>
      <c r="AA2295" s="23"/>
      <c r="AB2295" s="104" t="s">
        <v>34</v>
      </c>
      <c r="AC2295" s="24"/>
      <c r="AE2295" s="114">
        <v>508</v>
      </c>
      <c r="AF2295" s="114">
        <v>317</v>
      </c>
      <c r="AG2295" s="135"/>
    </row>
    <row r="2296" spans="1:33">
      <c r="A2296" s="70"/>
      <c r="B2296" s="71">
        <v>996</v>
      </c>
      <c r="C2296" s="84"/>
      <c r="D2296" s="17"/>
      <c r="E2296" s="17"/>
      <c r="F2296" s="6"/>
      <c r="G2296" s="6"/>
      <c r="H2296" s="17"/>
      <c r="I2296" s="6"/>
      <c r="J2296" s="97" t="str">
        <f t="normal">IF(AE2296="-","-",(AE2296/AG2294)*$AI$1)</f>
        <v>-</v>
      </c>
      <c r="K2296" s="97"/>
      <c r="L2296" s="71"/>
      <c r="M2296" s="97"/>
      <c r="N2296" s="97" t="str">
        <f t="normal">IF(AF2296="-","-",(AF2296/AG2294)*$AI$1)</f>
        <v>-</v>
      </c>
      <c r="O2296" s="97"/>
      <c r="P2296" s="71"/>
      <c r="Q2296" s="97"/>
      <c r="R2296" s="71"/>
      <c r="S2296" s="103" t="s">
        <v>34</v>
      </c>
      <c r="T2296" s="104"/>
      <c r="U2296" s="103"/>
      <c r="V2296" s="103" t="s">
        <v>34</v>
      </c>
      <c r="W2296" s="104"/>
      <c r="X2296" s="103"/>
      <c r="Y2296" s="103" t="s">
        <v>34</v>
      </c>
      <c r="Z2296" s="97" t="s">
        <v>34</v>
      </c>
      <c r="AA2296" s="23"/>
      <c r="AB2296" s="104" t="s">
        <v>34</v>
      </c>
      <c r="AC2296" s="24"/>
      <c r="AE2296" s="114" t="s">
        <v>34</v>
      </c>
      <c r="AF2296" s="114" t="s">
        <v>34</v>
      </c>
      <c r="AG2296" s="135"/>
    </row>
    <row r="2297" spans="1:33">
      <c r="A2297" s="70">
        <v>42996</v>
      </c>
      <c r="B2297" s="71">
        <v>997</v>
      </c>
      <c r="C2297" s="80" t="s">
        <v>1056</v>
      </c>
      <c r="D2297" s="12" t="s">
        <v>41</v>
      </c>
      <c r="E2297" s="12" t="s">
        <v>68</v>
      </c>
      <c r="F2297" s="6" t="s">
        <v>69</v>
      </c>
      <c r="G2297" s="6" t="s">
        <v>1057</v>
      </c>
      <c r="H2297" s="12" t="s">
        <v>34</v>
      </c>
      <c r="I2297" s="6" t="s">
        <v>34</v>
      </c>
      <c r="J2297" s="97">
        <f t="normal">IF(AE2297="-","-",(AE2297/AG2297)*$AI$1)</f>
        <v>377</v>
      </c>
      <c r="K2297" s="97">
        <f t="normal">MAX(J2297:J2299)</f>
        <v>430</v>
      </c>
      <c r="L2297" s="71">
        <f t="normal">IF(A2297=0,"",(K2297-K2298)/K2298)</f>
        <v>0.140583554376658</v>
      </c>
      <c r="M2297" s="97">
        <f t="normal">IF(J2297="-","-",AVERAGE(J2297:J2299))</f>
        <v>401.333333333333</v>
      </c>
      <c r="N2297" s="97">
        <f t="normal">IF(AF2297="-","-",(AF2297/AG2297)*$AI$1)</f>
        <v>219</v>
      </c>
      <c r="O2297" s="97">
        <f t="normal">MAX(N2297:N2299)</f>
        <v>246</v>
      </c>
      <c r="P2297" s="71">
        <f t="normal">IF(A2297=0,"",(O2297-O2298)/O2298)</f>
        <v>0.123287671232877</v>
      </c>
      <c r="Q2297" s="97">
        <f t="normal">IF(N2297="-","-",AVERAGE(N2297:N2299))</f>
        <v>231.666666666667</v>
      </c>
      <c r="R2297" s="71">
        <f t="normal">IF(Q2297="-","-",Q2297/M2297)</f>
        <v>0.577242524916943</v>
      </c>
      <c r="S2297" s="103">
        <v>26.17</v>
      </c>
      <c r="T2297" s="104">
        <f t="normal">AVERAGE(S2297:S2299)*10</f>
        <v>262.833333333333</v>
      </c>
      <c r="U2297" s="103">
        <f t="normal">((LARGE(S2297:S2299,1))-(SMALL(S2297:S2299,1)))/(((LARGE(S2297:S2299,1))+(SMALL(S2297:S2299,1)))/2)*100</f>
        <v>1.17758784425451</v>
      </c>
      <c r="V2297" s="103">
        <f t="shared" ref="V2297:V2307" si="836">100-Y2297</f>
        <v>78.62</v>
      </c>
      <c r="W2297" s="104">
        <f t="normal">AVERAGE(V2297:V2299)*10</f>
        <v>786.666666666667</v>
      </c>
      <c r="X2297" s="103">
        <f t="normal">((LARGE(V2297:V2299,1))-(SMALL(V2297:V2299,1)))/(((LARGE(V2297:V2299,1))+(SMALL(V2297:V2299,1)))/2)*100</f>
        <v>0.177913330791715</v>
      </c>
      <c r="Y2297" s="103">
        <v>21.38</v>
      </c>
      <c r="Z2297" s="97" t="s">
        <v>34</v>
      </c>
      <c r="AA2297" s="23" t="str">
        <f t="normal">IF(Z2297="-","-",AVERAGE(Z2297:Z2299))</f>
        <v>-</v>
      </c>
      <c r="AB2297" s="104" t="s">
        <v>34</v>
      </c>
      <c r="AC2297" s="24" t="str">
        <f t="shared" ref="AC2297" si="837">IF(AB2297="-","-",AVERAGE(AB2297:AB2299))</f>
        <v>-</v>
      </c>
      <c r="AE2297" s="114">
        <v>377</v>
      </c>
      <c r="AF2297" s="114">
        <v>219</v>
      </c>
      <c r="AG2297" s="135">
        <v>1.08</v>
      </c>
    </row>
    <row r="2298" spans="1:33">
      <c r="A2298" s="70"/>
      <c r="B2298" s="71">
        <v>997</v>
      </c>
      <c r="C2298" s="82"/>
      <c r="D2298" s="14"/>
      <c r="E2298" s="14"/>
      <c r="F2298" s="6"/>
      <c r="G2298" s="6"/>
      <c r="H2298" s="14"/>
      <c r="I2298" s="6"/>
      <c r="J2298" s="97">
        <f t="normal">IF(AE2298="-","-",(AE2298/AG2297)*$AI$1)</f>
        <v>397</v>
      </c>
      <c r="K2298" s="97">
        <f t="normal">MIN(J2297:J2299)</f>
        <v>377</v>
      </c>
      <c r="L2298" s="71"/>
      <c r="M2298" s="97"/>
      <c r="N2298" s="97">
        <f t="normal">IF(AF2298="-","-",(AF2298/AG2297)*$AI$1)</f>
        <v>230</v>
      </c>
      <c r="O2298" s="97">
        <f t="normal">MIN(N2297:N2299)</f>
        <v>219</v>
      </c>
      <c r="P2298" s="71"/>
      <c r="Q2298" s="97"/>
      <c r="R2298" s="71"/>
      <c r="S2298" s="103">
        <v>26.48</v>
      </c>
      <c r="T2298" s="104"/>
      <c r="U2298" s="103"/>
      <c r="V2298" s="103">
        <f t="shared" si="836"/>
        <v>78.62</v>
      </c>
      <c r="W2298" s="104"/>
      <c r="X2298" s="103"/>
      <c r="Y2298" s="103">
        <v>21.38</v>
      </c>
      <c r="Z2298" s="97" t="s">
        <v>34</v>
      </c>
      <c r="AA2298" s="23"/>
      <c r="AB2298" s="104" t="s">
        <v>34</v>
      </c>
      <c r="AC2298" s="24"/>
      <c r="AE2298" s="114">
        <v>397</v>
      </c>
      <c r="AF2298" s="114">
        <v>230</v>
      </c>
      <c r="AG2298" s="135"/>
    </row>
    <row r="2299" spans="1:33">
      <c r="A2299" s="70"/>
      <c r="B2299" s="71">
        <v>997</v>
      </c>
      <c r="C2299" s="84"/>
      <c r="D2299" s="17"/>
      <c r="E2299" s="17"/>
      <c r="F2299" s="6"/>
      <c r="G2299" s="6"/>
      <c r="H2299" s="17"/>
      <c r="I2299" s="6"/>
      <c r="J2299" s="97">
        <f t="normal">IF(AE2299="-","-",(AE2299/AG2297)*$AI$1)</f>
        <v>430</v>
      </c>
      <c r="K2299" s="97"/>
      <c r="L2299" s="71"/>
      <c r="M2299" s="97"/>
      <c r="N2299" s="97">
        <f t="normal">IF(AF2299="-","-",(AF2299/AG2297)*$AI$1)</f>
        <v>246</v>
      </c>
      <c r="O2299" s="97"/>
      <c r="P2299" s="71"/>
      <c r="Q2299" s="97"/>
      <c r="R2299" s="71"/>
      <c r="S2299" s="103">
        <v>26.2</v>
      </c>
      <c r="T2299" s="104"/>
      <c r="U2299" s="103"/>
      <c r="V2299" s="103">
        <f t="shared" si="836"/>
        <v>78.76</v>
      </c>
      <c r="W2299" s="104"/>
      <c r="X2299" s="103"/>
      <c r="Y2299" s="103">
        <v>21.24</v>
      </c>
      <c r="Z2299" s="97" t="s">
        <v>34</v>
      </c>
      <c r="AA2299" s="23"/>
      <c r="AB2299" s="104" t="s">
        <v>34</v>
      </c>
      <c r="AC2299" s="24"/>
      <c r="AE2299" s="114">
        <v>430</v>
      </c>
      <c r="AF2299" s="114">
        <v>246</v>
      </c>
      <c r="AG2299" s="135"/>
    </row>
    <row r="2300" spans="1:33">
      <c r="A2300" s="70">
        <v>42996</v>
      </c>
      <c r="B2300" s="71">
        <v>998</v>
      </c>
      <c r="C2300" s="80" t="s">
        <v>1058</v>
      </c>
      <c r="D2300" s="12" t="s">
        <v>41</v>
      </c>
      <c r="E2300" s="12" t="s">
        <v>74</v>
      </c>
      <c r="F2300" s="6" t="s">
        <v>85</v>
      </c>
      <c r="G2300" s="6" t="s">
        <v>89</v>
      </c>
      <c r="H2300" s="12" t="s">
        <v>34</v>
      </c>
      <c r="I2300" s="6" t="s">
        <v>34</v>
      </c>
      <c r="J2300" s="97">
        <f t="normal">IF(AE2300="-","-",(AE2300/AG2300)*$AI$1)</f>
        <v>546</v>
      </c>
      <c r="K2300" s="97">
        <f t="normal">MAX(J2300:J2302)</f>
        <v>598</v>
      </c>
      <c r="L2300" s="71">
        <f t="normal">IF(A2300=0,"",(K2300-K2301)/K2301)</f>
        <v>0.0952380952380952</v>
      </c>
      <c r="M2300" s="97">
        <f t="normal">IF(J2300="-","-",AVERAGE(J2300:J2302))</f>
        <v>576.666666666667</v>
      </c>
      <c r="N2300" s="97">
        <f t="normal">IF(AF2300="-","-",(AF2300/AG2300)*$AI$1)</f>
        <v>438</v>
      </c>
      <c r="O2300" s="97">
        <f t="normal">MAX(N2300:N2302)</f>
        <v>481</v>
      </c>
      <c r="P2300" s="71">
        <f t="normal">IF(A2300=0,"",(O2300-O2301)/O2301)</f>
        <v>0.0981735159817352</v>
      </c>
      <c r="Q2300" s="97">
        <f t="normal">IF(N2300="-","-",AVERAGE(N2300:N2302))</f>
        <v>463.333333333333</v>
      </c>
      <c r="R2300" s="71">
        <f t="normal">IF(Q2300="-","-",Q2300/M2300)</f>
        <v>0.803468208092486</v>
      </c>
      <c r="S2300" s="103">
        <v>0.87</v>
      </c>
      <c r="T2300" s="104">
        <f t="normal">AVERAGE(S2300:S2302)*10</f>
        <v>8.76666666666667</v>
      </c>
      <c r="U2300" s="103">
        <f t="normal">((LARGE(S2300:S2302,1))-(SMALL(S2300:S2302,1)))/(((LARGE(S2300:S2302,1))+(SMALL(S2300:S2302,1)))/2)*100</f>
        <v>4.54545454545455</v>
      </c>
      <c r="V2300" s="103">
        <f t="shared" si="836"/>
        <v>65.15</v>
      </c>
      <c r="W2300" s="104">
        <f t="normal">AVERAGE(V2300:V2302)*10</f>
        <v>652.366666666667</v>
      </c>
      <c r="X2300" s="103">
        <f t="normal">((LARGE(V2300:V2302,1))-(SMALL(V2300:V2302,1)))/(((LARGE(V2300:V2302,1))+(SMALL(V2300:V2302,1)))/2)*100</f>
        <v>2.45098039215688</v>
      </c>
      <c r="Y2300" s="103">
        <v>34.85</v>
      </c>
      <c r="Z2300" s="97" t="s">
        <v>34</v>
      </c>
      <c r="AA2300" s="23" t="str">
        <f t="normal">IF(Z2300="-","-",AVERAGE(Z2300:Z2302))</f>
        <v>-</v>
      </c>
      <c r="AB2300" s="104" t="s">
        <v>34</v>
      </c>
      <c r="AC2300" s="24" t="str">
        <f t="shared" ref="AC2300" si="838">IF(AB2300="-","-",AVERAGE(AB2300:AB2302))</f>
        <v>-</v>
      </c>
      <c r="AE2300" s="114">
        <v>546</v>
      </c>
      <c r="AF2300" s="114">
        <v>438</v>
      </c>
      <c r="AG2300" s="135">
        <v>1.08</v>
      </c>
    </row>
    <row r="2301" spans="1:33">
      <c r="A2301" s="70"/>
      <c r="B2301" s="71">
        <v>998</v>
      </c>
      <c r="C2301" s="82"/>
      <c r="D2301" s="14"/>
      <c r="E2301" s="14"/>
      <c r="F2301" s="6"/>
      <c r="G2301" s="6"/>
      <c r="H2301" s="14"/>
      <c r="I2301" s="6"/>
      <c r="J2301" s="97">
        <f t="normal">IF(AE2301="-","-",(AE2301/AG2300)*$AI$1)</f>
        <v>586</v>
      </c>
      <c r="K2301" s="97">
        <f t="normal">MIN(J2300:J2302)</f>
        <v>546</v>
      </c>
      <c r="L2301" s="71"/>
      <c r="M2301" s="97"/>
      <c r="N2301" s="97">
        <f t="normal">IF(AF2301="-","-",(AF2301/AG2300)*$AI$1)</f>
        <v>471</v>
      </c>
      <c r="O2301" s="97">
        <f t="normal">MIN(N2300:N2302)</f>
        <v>438</v>
      </c>
      <c r="P2301" s="71"/>
      <c r="Q2301" s="97"/>
      <c r="R2301" s="71"/>
      <c r="S2301" s="103">
        <v>0.86</v>
      </c>
      <c r="T2301" s="104"/>
      <c r="U2301" s="103"/>
      <c r="V2301" s="103">
        <f t="shared" si="836"/>
        <v>64.48</v>
      </c>
      <c r="W2301" s="104"/>
      <c r="X2301" s="103"/>
      <c r="Y2301" s="103">
        <v>35.52</v>
      </c>
      <c r="Z2301" s="97" t="s">
        <v>34</v>
      </c>
      <c r="AA2301" s="23"/>
      <c r="AB2301" s="104" t="s">
        <v>34</v>
      </c>
      <c r="AC2301" s="24"/>
      <c r="AE2301" s="114">
        <v>586</v>
      </c>
      <c r="AF2301" s="114">
        <v>471</v>
      </c>
      <c r="AG2301" s="135"/>
    </row>
    <row r="2302" spans="1:33">
      <c r="A2302" s="70"/>
      <c r="B2302" s="71">
        <v>998</v>
      </c>
      <c r="C2302" s="84"/>
      <c r="D2302" s="17"/>
      <c r="E2302" s="17"/>
      <c r="F2302" s="6"/>
      <c r="G2302" s="6"/>
      <c r="H2302" s="17"/>
      <c r="I2302" s="6"/>
      <c r="J2302" s="97">
        <f t="normal">IF(AE2302="-","-",(AE2302/AG2300)*$AI$1)</f>
        <v>598</v>
      </c>
      <c r="K2302" s="97"/>
      <c r="L2302" s="71"/>
      <c r="M2302" s="97"/>
      <c r="N2302" s="97">
        <f t="normal">IF(AF2302="-","-",(AF2302/AG2300)*$AI$1)</f>
        <v>481</v>
      </c>
      <c r="O2302" s="97"/>
      <c r="P2302" s="71"/>
      <c r="Q2302" s="97"/>
      <c r="R2302" s="71"/>
      <c r="S2302" s="103">
        <v>0.9</v>
      </c>
      <c r="T2302" s="104"/>
      <c r="U2302" s="103"/>
      <c r="V2302" s="103">
        <f t="shared" si="836"/>
        <v>66.08</v>
      </c>
      <c r="W2302" s="104"/>
      <c r="X2302" s="103"/>
      <c r="Y2302" s="103">
        <v>33.92</v>
      </c>
      <c r="Z2302" s="97" t="s">
        <v>34</v>
      </c>
      <c r="AA2302" s="23"/>
      <c r="AB2302" s="104" t="s">
        <v>34</v>
      </c>
      <c r="AC2302" s="24"/>
      <c r="AE2302" s="114">
        <v>598</v>
      </c>
      <c r="AF2302" s="114">
        <v>481</v>
      </c>
      <c r="AG2302" s="135"/>
    </row>
    <row r="2303" spans="1:33">
      <c r="A2303" s="70">
        <v>42996</v>
      </c>
      <c r="B2303" s="71">
        <v>1003</v>
      </c>
      <c r="C2303" s="80" t="s">
        <v>1059</v>
      </c>
      <c r="D2303" s="12" t="s">
        <v>41</v>
      </c>
      <c r="E2303" s="12" t="s">
        <v>74</v>
      </c>
      <c r="F2303" s="6" t="s">
        <v>85</v>
      </c>
      <c r="G2303" s="6" t="s">
        <v>89</v>
      </c>
      <c r="H2303" s="12" t="s">
        <v>34</v>
      </c>
      <c r="I2303" s="6" t="s">
        <v>34</v>
      </c>
      <c r="J2303" s="97">
        <f t="normal">IF(AE2303="-","-",(AE2303/AG2303)*$AI$1)</f>
        <v>498</v>
      </c>
      <c r="K2303" s="97">
        <f t="normal">MAX(J2303:J2305)</f>
        <v>539</v>
      </c>
      <c r="L2303" s="71">
        <f t="normal">IF(A2303=0,"",(K2303-K2304)/K2304)</f>
        <v>0.0823293172690763</v>
      </c>
      <c r="M2303" s="97">
        <f t="normal">IF(J2303="-","-",AVERAGE(J2303:J2305))</f>
        <v>514.666666666667</v>
      </c>
      <c r="N2303" s="97">
        <f t="normal">IF(AF2303="-","-",(AF2303/AG2303)*$AI$1)</f>
        <v>342</v>
      </c>
      <c r="O2303" s="97">
        <f t="normal">MAX(N2303:N2305)</f>
        <v>369</v>
      </c>
      <c r="P2303" s="71">
        <f t="normal">IF(A2303=0,"",(O2303-O2304)/O2304)</f>
        <v>0.0789473684210526</v>
      </c>
      <c r="Q2303" s="97">
        <f t="normal">IF(N2303="-","-",AVERAGE(N2303:N2305))</f>
        <v>357.666666666667</v>
      </c>
      <c r="R2303" s="71">
        <f t="normal">IF(Q2303="-","-",Q2303/M2303)</f>
        <v>0.694948186528498</v>
      </c>
      <c r="S2303" s="103">
        <v>6.86</v>
      </c>
      <c r="T2303" s="104">
        <f t="normal">AVERAGE(S2303:S2305)*10</f>
        <v>64.4333333333333</v>
      </c>
      <c r="U2303" s="103">
        <f t="normal">((LARGE(S2303:S2305,1))-(SMALL(S2303:S2305,1)))/(((LARGE(S2303:S2305,1))+(SMALL(S2303:S2305,1)))/2)*100</f>
        <v>11.0769230769231</v>
      </c>
      <c r="V2303" s="103">
        <f t="shared" si="836"/>
        <v>76.79</v>
      </c>
      <c r="W2303" s="104">
        <f t="normal">AVERAGE(V2303:V2305)*10</f>
        <v>763.566666666667</v>
      </c>
      <c r="X2303" s="103">
        <f t="normal">((LARGE(V2303:V2305,1))-(SMALL(V2303:V2305,1)))/(((LARGE(V2303:V2305,1))+(SMALL(V2303:V2305,1)))/2)*100</f>
        <v>1.12624410686221</v>
      </c>
      <c r="Y2303" s="103">
        <v>23.21</v>
      </c>
      <c r="Z2303" s="97" t="s">
        <v>34</v>
      </c>
      <c r="AA2303" s="23" t="str">
        <f t="normal">IF(Z2303="-","-",AVERAGE(Z2303:Z2305))</f>
        <v>-</v>
      </c>
      <c r="AB2303" s="104" t="s">
        <v>34</v>
      </c>
      <c r="AC2303" s="24" t="str">
        <f t="shared" ref="AC2303" si="839">IF(AB2303="-","-",AVERAGE(AB2303:AB2305))</f>
        <v>-</v>
      </c>
      <c r="AE2303" s="114">
        <v>498</v>
      </c>
      <c r="AF2303" s="114">
        <v>342</v>
      </c>
      <c r="AG2303" s="135">
        <v>1.08</v>
      </c>
    </row>
    <row r="2304" spans="1:33">
      <c r="A2304" s="70"/>
      <c r="B2304" s="71">
        <v>1003</v>
      </c>
      <c r="C2304" s="82"/>
      <c r="D2304" s="14"/>
      <c r="E2304" s="14"/>
      <c r="F2304" s="6"/>
      <c r="G2304" s="6"/>
      <c r="H2304" s="14"/>
      <c r="I2304" s="6"/>
      <c r="J2304" s="97">
        <f t="normal">IF(AE2304="-","-",(AE2304/AG2303)*$AI$1)</f>
        <v>507</v>
      </c>
      <c r="K2304" s="97">
        <f t="normal">MIN(J2303:J2305)</f>
        <v>498</v>
      </c>
      <c r="L2304" s="71"/>
      <c r="M2304" s="97"/>
      <c r="N2304" s="97">
        <f t="normal">IF(AF2304="-","-",(AF2304/AG2303)*$AI$1)</f>
        <v>362</v>
      </c>
      <c r="O2304" s="97">
        <f t="normal">MIN(N2303:N2305)</f>
        <v>342</v>
      </c>
      <c r="P2304" s="71"/>
      <c r="Q2304" s="97"/>
      <c r="R2304" s="71"/>
      <c r="S2304" s="103">
        <v>6.33</v>
      </c>
      <c r="T2304" s="104"/>
      <c r="U2304" s="103"/>
      <c r="V2304" s="103">
        <f t="shared" si="836"/>
        <v>76.35</v>
      </c>
      <c r="W2304" s="104"/>
      <c r="X2304" s="103"/>
      <c r="Y2304" s="103">
        <v>23.65</v>
      </c>
      <c r="Z2304" s="97" t="s">
        <v>34</v>
      </c>
      <c r="AA2304" s="23"/>
      <c r="AB2304" s="104" t="s">
        <v>34</v>
      </c>
      <c r="AC2304" s="24"/>
      <c r="AE2304" s="114">
        <v>507</v>
      </c>
      <c r="AF2304" s="114">
        <v>362</v>
      </c>
      <c r="AG2304" s="135"/>
    </row>
    <row r="2305" spans="1:33">
      <c r="A2305" s="70"/>
      <c r="B2305" s="71">
        <v>1003</v>
      </c>
      <c r="C2305" s="84"/>
      <c r="D2305" s="17"/>
      <c r="E2305" s="17"/>
      <c r="F2305" s="6"/>
      <c r="G2305" s="6"/>
      <c r="H2305" s="17"/>
      <c r="I2305" s="6"/>
      <c r="J2305" s="97">
        <f t="normal">IF(AE2305="-","-",(AE2305/AG2303)*$AI$1)</f>
        <v>539</v>
      </c>
      <c r="K2305" s="97"/>
      <c r="L2305" s="71"/>
      <c r="M2305" s="97"/>
      <c r="N2305" s="97">
        <f t="normal">IF(AF2305="-","-",(AF2305/AG2303)*$AI$1)</f>
        <v>369</v>
      </c>
      <c r="O2305" s="97"/>
      <c r="P2305" s="71"/>
      <c r="Q2305" s="97"/>
      <c r="R2305" s="71"/>
      <c r="S2305" s="103">
        <v>6.14</v>
      </c>
      <c r="T2305" s="104"/>
      <c r="U2305" s="103"/>
      <c r="V2305" s="103">
        <f t="shared" si="836"/>
        <v>75.93</v>
      </c>
      <c r="W2305" s="104"/>
      <c r="X2305" s="103"/>
      <c r="Y2305" s="103">
        <v>24.07</v>
      </c>
      <c r="Z2305" s="97" t="s">
        <v>34</v>
      </c>
      <c r="AA2305" s="23"/>
      <c r="AB2305" s="104" t="s">
        <v>34</v>
      </c>
      <c r="AC2305" s="24"/>
      <c r="AE2305" s="114">
        <v>539</v>
      </c>
      <c r="AF2305" s="114">
        <v>369</v>
      </c>
      <c r="AG2305" s="135"/>
    </row>
    <row r="2306" spans="1:33">
      <c r="A2306" s="70">
        <v>42996</v>
      </c>
      <c r="B2306" s="71">
        <v>1004</v>
      </c>
      <c r="C2306" s="80" t="s">
        <v>1060</v>
      </c>
      <c r="D2306" s="12" t="s">
        <v>41</v>
      </c>
      <c r="E2306" s="12" t="s">
        <v>74</v>
      </c>
      <c r="F2306" s="6" t="s">
        <v>85</v>
      </c>
      <c r="G2306" s="6" t="s">
        <v>92</v>
      </c>
      <c r="H2306" s="6" t="s">
        <v>94</v>
      </c>
      <c r="I2306" s="6" t="s">
        <v>34</v>
      </c>
      <c r="J2306" s="97">
        <f t="normal">IF(AE2306="-","-",(AE2306/AG2306)*$AI$1)</f>
        <v>783</v>
      </c>
      <c r="K2306" s="97">
        <f t="normal">MAX(J2306:J2308)</f>
        <v>864</v>
      </c>
      <c r="L2306" s="71">
        <f t="normal">IF(A2306=0,"",(K2306-K2307)/K2307)</f>
        <v>0.158176943699732</v>
      </c>
      <c r="M2306" s="97">
        <f t="normal">IF(J2306="-","-",AVERAGE(J2306:J2308))</f>
        <v>797.666666666667</v>
      </c>
      <c r="N2306" s="97">
        <f t="normal">IF(AF2306="-","-",(AF2306/AG2306)*$AI$1)</f>
        <v>581</v>
      </c>
      <c r="O2306" s="97">
        <f t="normal">MAX(N2306:N2308)</f>
        <v>633</v>
      </c>
      <c r="P2306" s="71">
        <f t="normal">IF(A2306=0,"",(O2306-O2307)/O2307)</f>
        <v>0.138489208633094</v>
      </c>
      <c r="Q2306" s="97">
        <f t="normal">IF(N2306="-","-",AVERAGE(N2306:N2308))</f>
        <v>590</v>
      </c>
      <c r="R2306" s="71">
        <f t="normal">IF(Q2306="-","-",Q2306/M2306)</f>
        <v>0.739657333890514</v>
      </c>
      <c r="S2306" s="103">
        <v>2.63</v>
      </c>
      <c r="T2306" s="104">
        <f t="normal">AVERAGE(S2306:S2308)*10</f>
        <v>26.3</v>
      </c>
      <c r="U2306" s="103">
        <f t="normal">((LARGE(S2306:S2308,1))-(SMALL(S2306:S2308,1)))/(((LARGE(S2306:S2308,1))+(SMALL(S2306:S2308,1)))/2)*100</f>
        <v>0</v>
      </c>
      <c r="V2306" s="103">
        <f t="shared" si="836"/>
        <v>68.06</v>
      </c>
      <c r="W2306" s="104">
        <f t="normal">AVERAGE(V2306:V2308)*10</f>
        <v>677.3</v>
      </c>
      <c r="X2306" s="103">
        <f t="normal">((LARGE(V2306:V2308,1))-(SMALL(V2306:V2308,1)))/(((LARGE(V2306:V2308,1))+(SMALL(V2306:V2308,1)))/2)*100</f>
        <v>0.974457404399818</v>
      </c>
      <c r="Y2306" s="103">
        <v>31.94</v>
      </c>
      <c r="Z2306" s="97">
        <v>53639</v>
      </c>
      <c r="AA2306" s="23">
        <f t="normal">IF(Z2306="-","-",AVERAGE(Z2306:Z2308))</f>
        <v>53533.3333333333</v>
      </c>
      <c r="AB2306" s="104">
        <v>8.163</v>
      </c>
      <c r="AC2306" s="24">
        <f t="shared" ref="AC2306" si="840">IF(AB2306="-","-",AVERAGE(AB2306:AB2308))</f>
        <v>8.17566666666667</v>
      </c>
      <c r="AE2306" s="114">
        <v>783</v>
      </c>
      <c r="AF2306" s="114">
        <v>581</v>
      </c>
      <c r="AG2306" s="135">
        <v>1.08</v>
      </c>
    </row>
    <row r="2307" spans="1:33">
      <c r="A2307" s="70"/>
      <c r="B2307" s="71">
        <v>1004</v>
      </c>
      <c r="C2307" s="82"/>
      <c r="D2307" s="14"/>
      <c r="E2307" s="14"/>
      <c r="F2307" s="6"/>
      <c r="G2307" s="6"/>
      <c r="H2307" s="6"/>
      <c r="I2307" s="6"/>
      <c r="J2307" s="97">
        <f t="normal">IF(AE2307="-","-",(AE2307/AG2306)*$AI$1)</f>
        <v>746</v>
      </c>
      <c r="K2307" s="97">
        <f t="normal">MIN(J2306:J2308)</f>
        <v>746</v>
      </c>
      <c r="L2307" s="71"/>
      <c r="M2307" s="97"/>
      <c r="N2307" s="97">
        <f t="normal">IF(AF2307="-","-",(AF2307/AG2306)*$AI$1)</f>
        <v>556</v>
      </c>
      <c r="O2307" s="97">
        <f t="normal">MIN(N2306:N2308)</f>
        <v>556</v>
      </c>
      <c r="P2307" s="71"/>
      <c r="Q2307" s="97"/>
      <c r="R2307" s="71"/>
      <c r="S2307" s="103">
        <v>2.63</v>
      </c>
      <c r="T2307" s="104"/>
      <c r="U2307" s="103"/>
      <c r="V2307" s="103">
        <f t="shared" si="836"/>
        <v>67.4</v>
      </c>
      <c r="W2307" s="104"/>
      <c r="X2307" s="103"/>
      <c r="Y2307" s="103">
        <v>32.6</v>
      </c>
      <c r="Z2307" s="97">
        <v>53468</v>
      </c>
      <c r="AA2307" s="23"/>
      <c r="AB2307" s="104">
        <v>8.192</v>
      </c>
      <c r="AC2307" s="24"/>
      <c r="AE2307" s="114">
        <v>746</v>
      </c>
      <c r="AF2307" s="114">
        <v>556</v>
      </c>
      <c r="AG2307" s="135"/>
    </row>
    <row r="2308" spans="1:33">
      <c r="A2308" s="70"/>
      <c r="B2308" s="71">
        <v>1004</v>
      </c>
      <c r="C2308" s="84"/>
      <c r="D2308" s="17"/>
      <c r="E2308" s="17"/>
      <c r="F2308" s="6"/>
      <c r="G2308" s="6"/>
      <c r="H2308" s="6"/>
      <c r="I2308" s="6"/>
      <c r="J2308" s="97">
        <f t="normal">IF(AE2308="-","-",(AE2308/AG2306)*$AI$1)</f>
        <v>864</v>
      </c>
      <c r="K2308" s="97"/>
      <c r="L2308" s="71"/>
      <c r="M2308" s="97"/>
      <c r="N2308" s="97">
        <f t="normal">IF(AF2308="-","-",(AF2308/AG2306)*$AI$1)</f>
        <v>633</v>
      </c>
      <c r="O2308" s="97"/>
      <c r="P2308" s="71"/>
      <c r="Q2308" s="97"/>
      <c r="R2308" s="71"/>
      <c r="S2308" s="103" t="s">
        <v>34</v>
      </c>
      <c r="T2308" s="104"/>
      <c r="U2308" s="103"/>
      <c r="V2308" s="103" t="s">
        <v>34</v>
      </c>
      <c r="W2308" s="104"/>
      <c r="X2308" s="103"/>
      <c r="Y2308" s="103" t="s">
        <v>34</v>
      </c>
      <c r="Z2308" s="97">
        <v>53493</v>
      </c>
      <c r="AA2308" s="23"/>
      <c r="AB2308" s="104">
        <v>8.172</v>
      </c>
      <c r="AC2308" s="24"/>
      <c r="AE2308" s="114">
        <v>864</v>
      </c>
      <c r="AF2308" s="114">
        <v>633</v>
      </c>
      <c r="AG2308" s="135"/>
    </row>
    <row r="2309" spans="1:33">
      <c r="A2309" s="70">
        <v>42996</v>
      </c>
      <c r="B2309" s="71">
        <v>1005</v>
      </c>
      <c r="C2309" s="80" t="s">
        <v>1060</v>
      </c>
      <c r="D2309" s="12" t="s">
        <v>41</v>
      </c>
      <c r="E2309" s="12" t="s">
        <v>74</v>
      </c>
      <c r="F2309" s="6" t="s">
        <v>85</v>
      </c>
      <c r="G2309" s="6" t="s">
        <v>92</v>
      </c>
      <c r="H2309" s="6" t="s">
        <v>48</v>
      </c>
      <c r="I2309" s="6" t="s">
        <v>34</v>
      </c>
      <c r="J2309" s="97">
        <f t="normal">IF(AE2309="-","-",(AE2309/AG2309)*$AI$1)</f>
        <v>220</v>
      </c>
      <c r="K2309" s="97">
        <f t="normal">MAX(J2309:J2311)</f>
        <v>228</v>
      </c>
      <c r="L2309" s="71">
        <f t="normal">IF(A2309=0,"",(K2309-K2310)/K2310)</f>
        <v>0.0363636363636364</v>
      </c>
      <c r="M2309" s="97">
        <f t="normal">IF(J2309="-","-",AVERAGE(J2309:J2311))</f>
        <v>225</v>
      </c>
      <c r="N2309" s="97">
        <f t="normal">IF(AF2309="-","-",(AF2309/AG2309)*$AI$1)</f>
        <v>158</v>
      </c>
      <c r="O2309" s="97">
        <f t="normal">MAX(N2309:N2311)</f>
        <v>177</v>
      </c>
      <c r="P2309" s="71">
        <f t="normal">IF(A2309=0,"",(O2309-O2310)/O2310)</f>
        <v>0.120253164556962</v>
      </c>
      <c r="Q2309" s="97">
        <f t="normal">IF(N2309="-","-",AVERAGE(N2309:N2311))</f>
        <v>167.666666666667</v>
      </c>
      <c r="R2309" s="71">
        <f t="normal">IF(Q2309="-","-",Q2309/M2309)</f>
        <v>0.745185185185185</v>
      </c>
      <c r="S2309" s="103">
        <v>3.86</v>
      </c>
      <c r="T2309" s="104">
        <f t="normal">AVERAGE(S2309:S2311)*10</f>
        <v>37.95</v>
      </c>
      <c r="U2309" s="103">
        <f t="normal">((LARGE(S2309:S2311,1))-(SMALL(S2309:S2311,1)))/(((LARGE(S2309:S2311,1))+(SMALL(S2309:S2311,1)))/2)*100</f>
        <v>3.42555994729907</v>
      </c>
      <c r="V2309" s="103">
        <f t="normal">100-Y2309</f>
        <v>67.7</v>
      </c>
      <c r="W2309" s="104">
        <f t="normal">AVERAGE(V2309:V2311)*10</f>
        <v>677.05</v>
      </c>
      <c r="X2309" s="103">
        <f t="normal">((LARGE(V2309:V2311,1))-(SMALL(V2309:V2311,1)))/(((LARGE(V2309:V2311,1))+(SMALL(V2309:V2311,1)))/2)*100</f>
        <v>0.0147699579056275</v>
      </c>
      <c r="Y2309" s="103">
        <v>32.3</v>
      </c>
      <c r="Z2309" s="97">
        <v>35648</v>
      </c>
      <c r="AA2309" s="23">
        <f t="normal">IF(Z2309="-","-",AVERAGE(Z2309:Z2311))</f>
        <v>35614.3333333333</v>
      </c>
      <c r="AB2309" s="104">
        <v>7.637</v>
      </c>
      <c r="AC2309" s="24">
        <f t="shared" ref="AC2309" si="841">IF(AB2309="-","-",AVERAGE(AB2309:AB2311))</f>
        <v>7.65233333333333</v>
      </c>
      <c r="AE2309" s="114">
        <v>220</v>
      </c>
      <c r="AF2309" s="114">
        <v>158</v>
      </c>
      <c r="AG2309" s="135">
        <v>1.08</v>
      </c>
    </row>
    <row r="2310" spans="1:33">
      <c r="A2310" s="70"/>
      <c r="B2310" s="71">
        <v>1005</v>
      </c>
      <c r="C2310" s="82"/>
      <c r="D2310" s="14"/>
      <c r="E2310" s="14"/>
      <c r="F2310" s="6"/>
      <c r="G2310" s="6"/>
      <c r="H2310" s="6"/>
      <c r="I2310" s="6"/>
      <c r="J2310" s="97">
        <f t="normal">IF(AE2310="-","-",(AE2310/AG2309)*$AI$1)</f>
        <v>227</v>
      </c>
      <c r="K2310" s="97">
        <f t="normal">MIN(J2309:J2311)</f>
        <v>220</v>
      </c>
      <c r="L2310" s="71"/>
      <c r="M2310" s="97"/>
      <c r="N2310" s="97">
        <f t="normal">IF(AF2310="-","-",(AF2310/AG2309)*$AI$1)</f>
        <v>177</v>
      </c>
      <c r="O2310" s="97">
        <f t="normal">MIN(N2309:N2311)</f>
        <v>158</v>
      </c>
      <c r="P2310" s="71"/>
      <c r="Q2310" s="97"/>
      <c r="R2310" s="71"/>
      <c r="S2310" s="103">
        <v>3.73</v>
      </c>
      <c r="T2310" s="104"/>
      <c r="U2310" s="103"/>
      <c r="V2310" s="103">
        <f t="normal">100-Y2310</f>
        <v>67.71</v>
      </c>
      <c r="W2310" s="104"/>
      <c r="X2310" s="103"/>
      <c r="Y2310" s="103">
        <v>32.29</v>
      </c>
      <c r="Z2310" s="97">
        <v>35575</v>
      </c>
      <c r="AA2310" s="23"/>
      <c r="AB2310" s="104">
        <v>7.641</v>
      </c>
      <c r="AC2310" s="24"/>
      <c r="AE2310" s="114">
        <v>227</v>
      </c>
      <c r="AF2310" s="114">
        <v>177</v>
      </c>
      <c r="AG2310" s="135"/>
    </row>
    <row r="2311" spans="1:33">
      <c r="A2311" s="70"/>
      <c r="B2311" s="71">
        <v>1005</v>
      </c>
      <c r="C2311" s="84"/>
      <c r="D2311" s="17"/>
      <c r="E2311" s="17"/>
      <c r="F2311" s="6"/>
      <c r="G2311" s="6"/>
      <c r="H2311" s="6"/>
      <c r="I2311" s="6"/>
      <c r="J2311" s="97">
        <f t="normal">IF(AE2311="-","-",(AE2311/AG2309)*$AI$1)</f>
        <v>228</v>
      </c>
      <c r="K2311" s="97"/>
      <c r="L2311" s="71"/>
      <c r="M2311" s="97"/>
      <c r="N2311" s="97">
        <f t="normal">IF(AF2311="-","-",(AF2311/AG2309)*$AI$1)</f>
        <v>168</v>
      </c>
      <c r="O2311" s="97"/>
      <c r="P2311" s="71"/>
      <c r="Q2311" s="97"/>
      <c r="R2311" s="71"/>
      <c r="S2311" s="103" t="s">
        <v>34</v>
      </c>
      <c r="T2311" s="104"/>
      <c r="U2311" s="103"/>
      <c r="V2311" s="103" t="s">
        <v>34</v>
      </c>
      <c r="W2311" s="104"/>
      <c r="X2311" s="103"/>
      <c r="Y2311" s="103" t="s">
        <v>34</v>
      </c>
      <c r="Z2311" s="97">
        <v>35620</v>
      </c>
      <c r="AA2311" s="23"/>
      <c r="AB2311" s="104">
        <v>7.679</v>
      </c>
      <c r="AC2311" s="24"/>
      <c r="AE2311" s="114">
        <v>228</v>
      </c>
      <c r="AF2311" s="114">
        <v>168</v>
      </c>
      <c r="AG2311" s="135"/>
    </row>
    <row r="2312" spans="1:33" s="44" customFormat="1" ht="15" customHeight="1">
      <c r="A2312" s="60">
        <v>42968</v>
      </c>
      <c r="B2312" s="61" t="s">
        <v>1061</v>
      </c>
      <c r="C2312" s="62" t="s">
        <v>29</v>
      </c>
      <c r="D2312" s="63" t="s">
        <v>30</v>
      </c>
      <c r="E2312" s="63" t="s">
        <v>31</v>
      </c>
      <c r="F2312" s="63" t="s">
        <v>32</v>
      </c>
      <c r="G2312" s="63" t="s">
        <v>33</v>
      </c>
      <c r="H2312" s="63" t="s">
        <v>34</v>
      </c>
      <c r="I2312" s="63" t="s">
        <v>1062</v>
      </c>
      <c r="J2312" s="94">
        <f t="normal">IF(AE2312="-","-",(AE2312/AG2312)*$AI$1)</f>
        <v>68.4991568296796</v>
      </c>
      <c r="K2312" s="94">
        <f t="normal">MAX(J2312:J2314)</f>
        <v>68.4991568296796</v>
      </c>
      <c r="L2312" s="61">
        <f t="normal">IF(A2312=0,"",(K2312-K2313)/K2313)</f>
        <v>0.0119581464872944</v>
      </c>
      <c r="M2312" s="94">
        <f t="normal">IF(J2312="-","-",AVERAGE(J2312:J2314))</f>
        <v>68.1956155143339</v>
      </c>
      <c r="N2312" s="94" t="str">
        <f t="normal">IF(AF2312="-","-",(AF2312/AG2312)*$AI$1)</f>
        <v>-</v>
      </c>
      <c r="O2312" s="94">
        <f t="normal">MAX(N2312:N2314)</f>
        <v>0</v>
      </c>
      <c r="P2312" s="61" t="e">
        <v>#DIV/0!</v>
      </c>
      <c r="Q2312" s="94" t="str">
        <f t="normal">IF(N2312="-","-",AVERAGE(N2312:N2314))</f>
        <v>-</v>
      </c>
      <c r="R2312" s="61" t="str">
        <f t="normal">IF(Q2312="-","-",Q2312/M2312)</f>
        <v>-</v>
      </c>
      <c r="S2312" s="101">
        <v>4.1</v>
      </c>
      <c r="T2312" s="102">
        <f t="normal">AVERAGE(S2312:S2314)*10</f>
        <v>38</v>
      </c>
      <c r="U2312" s="101">
        <f t="normal">((LARGE(S2312:S2314,1))-(SMALL(S2312:S2314,1)))/(((LARGE(S2312:S2314,1))+(SMALL(S2312:S2314,1)))/2)*100</f>
        <v>11.6129032258064</v>
      </c>
      <c r="V2312" s="101">
        <f t="normal">100-Y2312</f>
        <v>63.6</v>
      </c>
      <c r="W2312" s="102">
        <f t="normal">AVERAGE(V2312:V2314)*10</f>
        <v>637.166666666667</v>
      </c>
      <c r="X2312" s="101">
        <v>0.517525288167487</v>
      </c>
      <c r="Y2312" s="101">
        <v>36.4</v>
      </c>
      <c r="Z2312" s="94" t="s">
        <v>34</v>
      </c>
      <c r="AA2312" s="111" t="str">
        <f t="normal">IF(Z2312="-","-",AVERAGE(Z2312:Z2314))</f>
        <v>-</v>
      </c>
      <c r="AB2312" s="102" t="s">
        <v>34</v>
      </c>
      <c r="AC2312" s="112" t="str">
        <f t="shared" ref="AC2312" si="842">IF(AB2312="-","-",AVERAGE(AB2312:AB2314))</f>
        <v>-</v>
      </c>
      <c r="AD2312" s="113"/>
      <c r="AE2312" s="94">
        <v>67.7</v>
      </c>
      <c r="AF2312" s="94" t="s">
        <v>34</v>
      </c>
      <c r="AG2312" s="134">
        <v>1.0674</v>
      </c>
    </row>
    <row r="2313" spans="1:33" s="44" customFormat="1" customHeight="0">
      <c r="A2313" s="60"/>
      <c r="B2313" s="61" t="s">
        <v>1061</v>
      </c>
      <c r="C2313" s="62"/>
      <c r="D2313" s="63"/>
      <c r="E2313" s="63"/>
      <c r="F2313" s="63"/>
      <c r="G2313" s="63"/>
      <c r="H2313" s="63"/>
      <c r="I2313" s="63"/>
      <c r="J2313" s="94">
        <f t="normal">IF(AE2313="-","-",(AE2313/AG2312)*$AI$1)</f>
        <v>68.397976391231</v>
      </c>
      <c r="K2313" s="94">
        <f t="normal">MIN(J2312:J2314)</f>
        <v>67.6897133220911</v>
      </c>
      <c r="L2313" s="61"/>
      <c r="M2313" s="94"/>
      <c r="N2313" s="94" t="str">
        <f t="normal">IF(AF2313="-","-",(AF2313/AG2312)*$AI$1)</f>
        <v>-</v>
      </c>
      <c r="O2313" s="94">
        <f t="normal">MIN(N2312:N2314)</f>
        <v>0</v>
      </c>
      <c r="P2313" s="61"/>
      <c r="Q2313" s="94"/>
      <c r="R2313" s="61"/>
      <c r="S2313" s="101">
        <v>3.65</v>
      </c>
      <c r="T2313" s="102"/>
      <c r="U2313" s="101"/>
      <c r="V2313" s="101">
        <f t="normal">100-Y2313</f>
        <v>63.62</v>
      </c>
      <c r="W2313" s="102"/>
      <c r="X2313" s="101"/>
      <c r="Y2313" s="101">
        <v>36.38</v>
      </c>
      <c r="Z2313" s="94" t="s">
        <v>34</v>
      </c>
      <c r="AA2313" s="111"/>
      <c r="AB2313" s="102" t="s">
        <v>34</v>
      </c>
      <c r="AC2313" s="112"/>
      <c r="AD2313" s="113"/>
      <c r="AE2313" s="94">
        <v>67.6</v>
      </c>
      <c r="AF2313" s="94" t="s">
        <v>34</v>
      </c>
      <c r="AG2313" s="134"/>
    </row>
    <row r="2314" spans="1:33" s="44" customFormat="1" customHeight="0">
      <c r="A2314" s="60"/>
      <c r="B2314" s="61" t="s">
        <v>1061</v>
      </c>
      <c r="C2314" s="62"/>
      <c r="D2314" s="63"/>
      <c r="E2314" s="63"/>
      <c r="F2314" s="63"/>
      <c r="G2314" s="63"/>
      <c r="H2314" s="63"/>
      <c r="I2314" s="63"/>
      <c r="J2314" s="94">
        <f t="normal">IF(AE2314="-","-",(AE2314/AG2312)*$AI$1)</f>
        <v>67.6897133220911</v>
      </c>
      <c r="K2314" s="94"/>
      <c r="L2314" s="61"/>
      <c r="M2314" s="94"/>
      <c r="N2314" s="94" t="str">
        <f t="normal">IF(AF2314="-","-",(AF2314/AG2312)*$AI$1)</f>
        <v>-</v>
      </c>
      <c r="O2314" s="94"/>
      <c r="P2314" s="61"/>
      <c r="Q2314" s="94"/>
      <c r="R2314" s="61"/>
      <c r="S2314" s="101">
        <v>3.65</v>
      </c>
      <c r="T2314" s="102"/>
      <c r="U2314" s="101"/>
      <c r="V2314" s="101">
        <f t="normal">100-Y2314</f>
        <v>63.93</v>
      </c>
      <c r="W2314" s="102"/>
      <c r="X2314" s="101"/>
      <c r="Y2314" s="101">
        <v>36.07</v>
      </c>
      <c r="Z2314" s="94" t="s">
        <v>34</v>
      </c>
      <c r="AA2314" s="111"/>
      <c r="AB2314" s="102" t="s">
        <v>34</v>
      </c>
      <c r="AC2314" s="112"/>
      <c r="AD2314" s="113"/>
      <c r="AE2314" s="94">
        <v>66.9</v>
      </c>
      <c r="AF2314" s="94" t="s">
        <v>34</v>
      </c>
      <c r="AG2314" s="134"/>
    </row>
    <row r="2315" spans="1:33" s="44" customFormat="1" ht="15" customHeight="1">
      <c r="A2315" s="60">
        <v>42968</v>
      </c>
      <c r="B2315" s="61" t="s">
        <v>1063</v>
      </c>
      <c r="C2315" s="62" t="s">
        <v>29</v>
      </c>
      <c r="D2315" s="63" t="s">
        <v>30</v>
      </c>
      <c r="E2315" s="63" t="s">
        <v>31</v>
      </c>
      <c r="F2315" s="63" t="s">
        <v>37</v>
      </c>
      <c r="G2315" s="63" t="s">
        <v>140</v>
      </c>
      <c r="H2315" s="63" t="s">
        <v>34</v>
      </c>
      <c r="I2315" s="63" t="s">
        <v>34</v>
      </c>
      <c r="J2315" s="94">
        <f t="normal">IF(AE2315="-","-",(AE2315/AG2315)*$AI$1)</f>
        <v>671.07778819119</v>
      </c>
      <c r="K2315" s="94">
        <f t="normal">MAX(J2315:J2317)</f>
        <v>677.150890346767</v>
      </c>
      <c r="L2315" s="61">
        <f t="normal">IF(A2315=0,"",(K2315-K2316)/K2316)</f>
        <v>0.0585443037974684</v>
      </c>
      <c r="M2315" s="94">
        <f t="normal">IF(J2315="-","-",AVERAGE(J2315:J2317))</f>
        <v>662.642924086223</v>
      </c>
      <c r="N2315" s="94">
        <f t="normal">IF(AF2315="-","-",(AF2315/AG2315)*$AI$1)</f>
        <v>361.349578256795</v>
      </c>
      <c r="O2315" s="94">
        <f t="normal">MAX(N2315:N2317)</f>
        <v>361.349578256795</v>
      </c>
      <c r="P2315" s="61">
        <f t="normal">IF(A2315=0,"",(O2315-O2316)/O2316)</f>
        <v>0.0950920245398773</v>
      </c>
      <c r="Q2315" s="94">
        <f t="normal">IF(N2315="-","-",AVERAGE(N2315:N2317))</f>
        <v>350.215557638238</v>
      </c>
      <c r="R2315" s="61">
        <f t="normal">IF(Q2315="-","-",Q2315/M2315)</f>
        <v>0.528513238289206</v>
      </c>
      <c r="S2315" s="101">
        <v>96.73</v>
      </c>
      <c r="T2315" s="102">
        <f t="normal">AVERAGE(S2315:S2317)*10</f>
        <v>967.233333333333</v>
      </c>
      <c r="U2315" s="101">
        <f t="normal">((LARGE(S2315:S2317,1))-(SMALL(S2315:S2317,1)))/(((LARGE(S2315:S2317,1))+(SMALL(S2315:S2317,1)))/2)*100</f>
        <v>0.0620347394540966</v>
      </c>
      <c r="V2315" s="101">
        <f t="shared" ref="V2315:V2320" si="843">100-Y2315</f>
        <v>99.99</v>
      </c>
      <c r="W2315" s="102">
        <f t="normal">AVERAGE(V2315:V2317)*10</f>
        <v>999.9</v>
      </c>
      <c r="X2315" s="101">
        <f t="normal">((LARGE(V2315:V2317,1))-(SMALL(V2315:V2317,1)))/(((LARGE(V2315:V2317,1))+(SMALL(V2315:V2317,1)))/2)*100</f>
        <v>0</v>
      </c>
      <c r="Y2315" s="101">
        <v>0.01</v>
      </c>
      <c r="Z2315" s="94" t="s">
        <v>34</v>
      </c>
      <c r="AA2315" s="111" t="str">
        <f t="normal">IF(Z2315="-","-",AVERAGE(Z2315:Z2317))</f>
        <v>-</v>
      </c>
      <c r="AB2315" s="102" t="s">
        <v>34</v>
      </c>
      <c r="AC2315" s="112" t="str">
        <f t="shared" ref="AC2315" si="844">IF(AB2315="-","-",AVERAGE(AB2315:AB2317))</f>
        <v>-</v>
      </c>
      <c r="AD2315" s="113"/>
      <c r="AE2315" s="94">
        <v>663</v>
      </c>
      <c r="AF2315" s="94">
        <v>357</v>
      </c>
      <c r="AG2315" s="134">
        <v>1.067</v>
      </c>
    </row>
    <row r="2316" spans="1:33" s="44" customFormat="1" customHeight="0">
      <c r="A2316" s="60"/>
      <c r="B2316" s="61" t="s">
        <v>1063</v>
      </c>
      <c r="C2316" s="62"/>
      <c r="D2316" s="63"/>
      <c r="E2316" s="63"/>
      <c r="F2316" s="63"/>
      <c r="G2316" s="63"/>
      <c r="H2316" s="63"/>
      <c r="I2316" s="63"/>
      <c r="J2316" s="94">
        <f t="normal">IF(AE2316="-","-",(AE2316/AG2315)*$AI$1)</f>
        <v>639.700093720712</v>
      </c>
      <c r="K2316" s="94">
        <f t="normal">MIN(J2315:J2317)</f>
        <v>639.700093720712</v>
      </c>
      <c r="L2316" s="61"/>
      <c r="M2316" s="94"/>
      <c r="N2316" s="94">
        <f t="normal">IF(AF2316="-","-",(AF2316/AG2315)*$AI$1)</f>
        <v>329.971883786317</v>
      </c>
      <c r="O2316" s="94">
        <f t="normal">MIN(N2315:N2317)</f>
        <v>329.971883786317</v>
      </c>
      <c r="P2316" s="61"/>
      <c r="Q2316" s="94"/>
      <c r="R2316" s="61"/>
      <c r="S2316" s="101">
        <v>96.69</v>
      </c>
      <c r="T2316" s="102"/>
      <c r="U2316" s="101"/>
      <c r="V2316" s="101">
        <f t="shared" si="843"/>
        <v>99.99</v>
      </c>
      <c r="W2316" s="102"/>
      <c r="X2316" s="101"/>
      <c r="Y2316" s="101">
        <v>0.01</v>
      </c>
      <c r="Z2316" s="94" t="s">
        <v>34</v>
      </c>
      <c r="AA2316" s="111"/>
      <c r="AB2316" s="102" t="s">
        <v>34</v>
      </c>
      <c r="AC2316" s="112"/>
      <c r="AD2316" s="113"/>
      <c r="AE2316" s="94">
        <v>632</v>
      </c>
      <c r="AF2316" s="94">
        <v>326</v>
      </c>
      <c r="AG2316" s="134"/>
    </row>
    <row r="2317" spans="1:33" s="44" customFormat="1" customHeight="0">
      <c r="A2317" s="60"/>
      <c r="B2317" s="61" t="s">
        <v>1063</v>
      </c>
      <c r="C2317" s="62"/>
      <c r="D2317" s="63"/>
      <c r="E2317" s="63"/>
      <c r="F2317" s="63"/>
      <c r="G2317" s="63"/>
      <c r="H2317" s="63"/>
      <c r="I2317" s="63"/>
      <c r="J2317" s="94">
        <f t="normal">IF(AE2317="-","-",(AE2317/AG2315)*$AI$1)</f>
        <v>677.150890346767</v>
      </c>
      <c r="K2317" s="94"/>
      <c r="L2317" s="61"/>
      <c r="M2317" s="94"/>
      <c r="N2317" s="94">
        <f t="normal">IF(AF2317="-","-",(AF2317/AG2315)*$AI$1)</f>
        <v>359.325210871603</v>
      </c>
      <c r="O2317" s="94"/>
      <c r="P2317" s="61"/>
      <c r="Q2317" s="94"/>
      <c r="R2317" s="61"/>
      <c r="S2317" s="101">
        <v>96.75</v>
      </c>
      <c r="T2317" s="102"/>
      <c r="U2317" s="101"/>
      <c r="V2317" s="101">
        <f t="shared" si="843"/>
        <v>99.99</v>
      </c>
      <c r="W2317" s="102"/>
      <c r="X2317" s="101"/>
      <c r="Y2317" s="101">
        <v>0.01</v>
      </c>
      <c r="Z2317" s="94" t="s">
        <v>34</v>
      </c>
      <c r="AA2317" s="111"/>
      <c r="AB2317" s="102" t="s">
        <v>34</v>
      </c>
      <c r="AC2317" s="112"/>
      <c r="AD2317" s="113"/>
      <c r="AE2317" s="94">
        <v>669</v>
      </c>
      <c r="AF2317" s="94">
        <v>355</v>
      </c>
      <c r="AG2317" s="134"/>
    </row>
    <row r="2318" spans="1:33" s="44" customFormat="1" ht="15" customHeight="1">
      <c r="A2318" s="60">
        <v>42968</v>
      </c>
      <c r="B2318" s="61" t="s">
        <v>1064</v>
      </c>
      <c r="C2318" s="62" t="s">
        <v>29</v>
      </c>
      <c r="D2318" s="63" t="s">
        <v>30</v>
      </c>
      <c r="E2318" s="63" t="s">
        <v>31</v>
      </c>
      <c r="F2318" s="63" t="s">
        <v>37</v>
      </c>
      <c r="G2318" s="63" t="s">
        <v>140</v>
      </c>
      <c r="H2318" s="63" t="s">
        <v>34</v>
      </c>
      <c r="I2318" s="63" t="s">
        <v>34</v>
      </c>
      <c r="J2318" s="94">
        <f t="normal">IF(AE2318="-","-",(AE2318/AG2318)*$AI$1)</f>
        <v>641.724461105905</v>
      </c>
      <c r="K2318" s="94">
        <f t="normal">MAX(J2318:J2320)</f>
        <v>692.333645735708</v>
      </c>
      <c r="L2318" s="61">
        <f t="normal">IF(A2318=0,"",(K2318-K2319)/K2319)</f>
        <v>0.0788643533123028</v>
      </c>
      <c r="M2318" s="94">
        <f t="normal">IF(J2318="-","-",AVERAGE(J2318:J2320))</f>
        <v>671.07778819119</v>
      </c>
      <c r="N2318" s="94">
        <f t="normal">IF(AF2318="-","-",(AF2318/AG2318)*$AI$1)</f>
        <v>321.874414245548</v>
      </c>
      <c r="O2318" s="94">
        <f t="normal">MAX(N2318:N2320)</f>
        <v>375.52014995314</v>
      </c>
      <c r="P2318" s="61">
        <f t="normal">IF(A2318=0,"",(O2318-O2319)/O2319)</f>
        <v>0.166666666666667</v>
      </c>
      <c r="Q2318" s="94">
        <f t="normal">IF(N2318="-","-",AVERAGE(N2318:N2320))</f>
        <v>353.252108716026</v>
      </c>
      <c r="R2318" s="61">
        <f t="normal">IF(Q2318="-","-",Q2318/M2318)</f>
        <v>0.526395173453997</v>
      </c>
      <c r="S2318" s="101">
        <v>96.73</v>
      </c>
      <c r="T2318" s="102">
        <f t="normal">AVERAGE(S2318:S2320)*10</f>
        <v>967.233333333333</v>
      </c>
      <c r="U2318" s="101">
        <f t="normal">((LARGE(S2318:S2320,1))-(SMALL(S2318:S2320,1)))/(((LARGE(S2318:S2320,1))+(SMALL(S2318:S2320,1)))/2)*100</f>
        <v>0.0620347394540966</v>
      </c>
      <c r="V2318" s="101">
        <f t="shared" si="843"/>
        <v>99.99</v>
      </c>
      <c r="W2318" s="102">
        <f t="normal">AVERAGE(V2318:V2320)*10</f>
        <v>999.9</v>
      </c>
      <c r="X2318" s="101">
        <f t="normal">((LARGE(V2318:V2320,1))-(SMALL(V2318:V2320,1)))/(((LARGE(V2318:V2320,1))+(SMALL(V2318:V2320,1)))/2)*100</f>
        <v>0</v>
      </c>
      <c r="Y2318" s="101">
        <v>0.01</v>
      </c>
      <c r="Z2318" s="94" t="s">
        <v>34</v>
      </c>
      <c r="AA2318" s="111" t="str">
        <f t="normal">IF(Z2318="-","-",AVERAGE(Z2318:Z2320))</f>
        <v>-</v>
      </c>
      <c r="AB2318" s="102" t="s">
        <v>34</v>
      </c>
      <c r="AC2318" s="112" t="str">
        <f t="shared" ref="AC2318" si="845">IF(AB2318="-","-",AVERAGE(AB2318:AB2320))</f>
        <v>-</v>
      </c>
      <c r="AD2318" s="113"/>
      <c r="AE2318" s="94">
        <v>634</v>
      </c>
      <c r="AF2318" s="94">
        <v>318</v>
      </c>
      <c r="AG2318" s="134">
        <v>1.067</v>
      </c>
    </row>
    <row r="2319" spans="1:33" s="44" customFormat="1" customHeight="0">
      <c r="A2319" s="60"/>
      <c r="B2319" s="61" t="s">
        <v>1064</v>
      </c>
      <c r="C2319" s="62"/>
      <c r="D2319" s="63"/>
      <c r="E2319" s="63"/>
      <c r="F2319" s="63"/>
      <c r="G2319" s="63"/>
      <c r="H2319" s="63"/>
      <c r="I2319" s="63"/>
      <c r="J2319" s="94">
        <f t="normal">IF(AE2319="-","-",(AE2319/AG2318)*$AI$1)</f>
        <v>679.175257731959</v>
      </c>
      <c r="K2319" s="94">
        <f t="normal">MIN(J2318:J2320)</f>
        <v>641.724461105905</v>
      </c>
      <c r="L2319" s="61"/>
      <c r="M2319" s="94"/>
      <c r="N2319" s="94">
        <f t="normal">IF(AF2319="-","-",(AF2319/AG2318)*$AI$1)</f>
        <v>375.52014995314</v>
      </c>
      <c r="O2319" s="94">
        <f t="normal">MIN(N2318:N2320)</f>
        <v>321.874414245548</v>
      </c>
      <c r="P2319" s="61"/>
      <c r="Q2319" s="94"/>
      <c r="R2319" s="61"/>
      <c r="S2319" s="101">
        <v>96.69</v>
      </c>
      <c r="T2319" s="102"/>
      <c r="U2319" s="101"/>
      <c r="V2319" s="101">
        <f t="shared" si="843"/>
        <v>99.99</v>
      </c>
      <c r="W2319" s="102"/>
      <c r="X2319" s="101"/>
      <c r="Y2319" s="101">
        <v>0.01</v>
      </c>
      <c r="Z2319" s="94" t="s">
        <v>34</v>
      </c>
      <c r="AA2319" s="111"/>
      <c r="AB2319" s="102" t="s">
        <v>34</v>
      </c>
      <c r="AC2319" s="112"/>
      <c r="AD2319" s="113"/>
      <c r="AE2319" s="94">
        <v>671</v>
      </c>
      <c r="AF2319" s="94">
        <v>371</v>
      </c>
      <c r="AG2319" s="134"/>
    </row>
    <row r="2320" spans="1:33" s="44" customFormat="1" customHeight="0">
      <c r="A2320" s="60"/>
      <c r="B2320" s="61" t="s">
        <v>1064</v>
      </c>
      <c r="C2320" s="62"/>
      <c r="D2320" s="63"/>
      <c r="E2320" s="63"/>
      <c r="F2320" s="63"/>
      <c r="G2320" s="63"/>
      <c r="H2320" s="63"/>
      <c r="I2320" s="63"/>
      <c r="J2320" s="94">
        <f t="normal">IF(AE2320="-","-",(AE2320/AG2318)*$AI$1)</f>
        <v>692.333645735708</v>
      </c>
      <c r="K2320" s="94"/>
      <c r="L2320" s="61"/>
      <c r="M2320" s="94"/>
      <c r="N2320" s="94">
        <f t="normal">IF(AF2320="-","-",(AF2320/AG2318)*$AI$1)</f>
        <v>362.361761949391</v>
      </c>
      <c r="O2320" s="94"/>
      <c r="P2320" s="61"/>
      <c r="Q2320" s="94"/>
      <c r="R2320" s="61"/>
      <c r="S2320" s="101">
        <v>96.75</v>
      </c>
      <c r="T2320" s="102"/>
      <c r="U2320" s="101"/>
      <c r="V2320" s="101">
        <f t="shared" si="843"/>
        <v>99.99</v>
      </c>
      <c r="W2320" s="102"/>
      <c r="X2320" s="101"/>
      <c r="Y2320" s="101">
        <v>0.01</v>
      </c>
      <c r="Z2320" s="94" t="s">
        <v>34</v>
      </c>
      <c r="AA2320" s="111"/>
      <c r="AB2320" s="102" t="s">
        <v>34</v>
      </c>
      <c r="AC2320" s="112"/>
      <c r="AD2320" s="113"/>
      <c r="AE2320" s="94">
        <v>684</v>
      </c>
      <c r="AF2320" s="94">
        <v>358</v>
      </c>
      <c r="AG2320" s="134"/>
    </row>
    <row r="2321" spans="1:33">
      <c r="A2321" s="70">
        <v>42968</v>
      </c>
      <c r="B2321" s="71">
        <v>969</v>
      </c>
      <c r="C2321" s="80" t="s">
        <v>1065</v>
      </c>
      <c r="D2321" s="12" t="s">
        <v>41</v>
      </c>
      <c r="E2321" s="12" t="s">
        <v>68</v>
      </c>
      <c r="F2321" s="6" t="s">
        <v>69</v>
      </c>
      <c r="G2321" s="6" t="s">
        <v>70</v>
      </c>
      <c r="H2321" s="12" t="s">
        <v>34</v>
      </c>
      <c r="I2321" s="6" t="s">
        <v>1066</v>
      </c>
      <c r="J2321" s="97">
        <f t="normal">IF(AE2321="-","-",(AE2321/AG2321)*$AI$1)</f>
        <v>549.615745079663</v>
      </c>
      <c r="K2321" s="97">
        <f t="normal">MAX(J2321:J2323)</f>
        <v>552.652296157451</v>
      </c>
      <c r="L2321" s="71">
        <f t="normal">IF(A2321=0,"",(K2321-K2322)/K2322)</f>
        <v>0.00552486187845306</v>
      </c>
      <c r="M2321" s="97">
        <f t="normal">IF(J2321="-","-",AVERAGE(J2321:J2323))</f>
        <v>550.965323336457</v>
      </c>
      <c r="N2321" s="97">
        <f t="normal">IF(AF2321="-","-",(AF2321/AG2321)*$AI$1)</f>
        <v>327.947516401125</v>
      </c>
      <c r="O2321" s="97">
        <f t="normal">MAX(N2321:N2323)</f>
        <v>335.032802249297</v>
      </c>
      <c r="P2321" s="71">
        <f t="normal">IF(A2321=0,"",(O2321-O2322)/O2322)</f>
        <v>0.021604938271605</v>
      </c>
      <c r="Q2321" s="97">
        <f t="normal">IF(N2321="-","-",AVERAGE(N2321:N2323))</f>
        <v>330.646672914714</v>
      </c>
      <c r="R2321" s="71">
        <f t="normal">IF(Q2321="-","-",Q2321/M2321)</f>
        <v>0.60012247397428</v>
      </c>
      <c r="S2321" s="103">
        <v>3.56</v>
      </c>
      <c r="T2321" s="104">
        <f t="normal">AVERAGE(S2321:S2323)*10</f>
        <v>35.5666666666667</v>
      </c>
      <c r="U2321" s="103">
        <f t="normal">((LARGE(S2321:S2323,1))-(SMALL(S2321:S2323,1)))/(((LARGE(S2321:S2323,1))+(SMALL(S2321:S2323,1)))/2)*100</f>
        <v>0.843881856540079</v>
      </c>
      <c r="V2321" s="103">
        <f t="shared" ref="V2321:V2327" si="846">100-Y2321</f>
        <v>65.15</v>
      </c>
      <c r="W2321" s="104">
        <f t="normal">AVERAGE(V2321:V2323)*10</f>
        <v>652.8</v>
      </c>
      <c r="X2321" s="103">
        <f t="normal">((LARGE(V2321:V2323,1))-(SMALL(V2321:V2323,1)))/(((LARGE(V2321:V2323,1))+(SMALL(V2321:V2323,1)))/2)*100</f>
        <v>0.535782625334855</v>
      </c>
      <c r="Y2321" s="103">
        <v>34.85</v>
      </c>
      <c r="Z2321" s="97" t="s">
        <v>34</v>
      </c>
      <c r="AA2321" s="23" t="str">
        <f t="normal">IF(Z2321="-","-",AVERAGE(Z2321:Z2323))</f>
        <v>-</v>
      </c>
      <c r="AB2321" s="104">
        <v>5.035</v>
      </c>
      <c r="AC2321" s="24">
        <f t="shared" ref="AC2321" si="847">IF(AB2321="-","-",AVERAGE(AB2321:AB2323))</f>
        <v>5.02766666666667</v>
      </c>
      <c r="AE2321" s="114">
        <v>543</v>
      </c>
      <c r="AF2321" s="114">
        <v>324</v>
      </c>
      <c r="AG2321" s="135">
        <v>1.067</v>
      </c>
    </row>
    <row r="2322" spans="1:33">
      <c r="A2322" s="70"/>
      <c r="B2322" s="71">
        <v>969</v>
      </c>
      <c r="C2322" s="82"/>
      <c r="D2322" s="14"/>
      <c r="E2322" s="14"/>
      <c r="F2322" s="6"/>
      <c r="G2322" s="6"/>
      <c r="H2322" s="14"/>
      <c r="I2322" s="6"/>
      <c r="J2322" s="97">
        <f t="normal">IF(AE2322="-","-",(AE2322/AG2321)*$AI$1)</f>
        <v>552.652296157451</v>
      </c>
      <c r="K2322" s="97">
        <f t="normal">MIN(J2321:J2323)</f>
        <v>549.615745079663</v>
      </c>
      <c r="L2322" s="71"/>
      <c r="M2322" s="97"/>
      <c r="N2322" s="97">
        <f t="normal">IF(AF2322="-","-",(AF2322/AG2321)*$AI$1)</f>
        <v>335.032802249297</v>
      </c>
      <c r="O2322" s="97">
        <f t="normal">MIN(N2321:N2323)</f>
        <v>327.947516401125</v>
      </c>
      <c r="P2322" s="71"/>
      <c r="Q2322" s="97"/>
      <c r="R2322" s="71"/>
      <c r="S2322" s="103">
        <v>3.57</v>
      </c>
      <c r="T2322" s="104"/>
      <c r="U2322" s="103"/>
      <c r="V2322" s="103">
        <f t="shared" si="846"/>
        <v>65.5</v>
      </c>
      <c r="W2322" s="104"/>
      <c r="X2322" s="103"/>
      <c r="Y2322" s="103">
        <v>34.5</v>
      </c>
      <c r="Z2322" s="97" t="s">
        <v>34</v>
      </c>
      <c r="AA2322" s="23"/>
      <c r="AB2322" s="104">
        <v>5.026</v>
      </c>
      <c r="AC2322" s="24"/>
      <c r="AE2322" s="114">
        <v>546</v>
      </c>
      <c r="AF2322" s="114">
        <v>331</v>
      </c>
      <c r="AG2322" s="135"/>
    </row>
    <row r="2323" spans="1:33">
      <c r="A2323" s="70"/>
      <c r="B2323" s="71">
        <v>969</v>
      </c>
      <c r="C2323" s="84"/>
      <c r="D2323" s="17"/>
      <c r="E2323" s="17"/>
      <c r="F2323" s="6"/>
      <c r="G2323" s="6"/>
      <c r="H2323" s="17"/>
      <c r="I2323" s="6"/>
      <c r="J2323" s="97">
        <f t="normal">IF(AE2323="-","-",(AE2323/AG2321)*$AI$1)</f>
        <v>550.627928772259</v>
      </c>
      <c r="K2323" s="97"/>
      <c r="L2323" s="71"/>
      <c r="M2323" s="97"/>
      <c r="N2323" s="97">
        <f t="normal">IF(AF2323="-","-",(AF2323/AG2321)*$AI$1)</f>
        <v>328.959700093721</v>
      </c>
      <c r="O2323" s="97"/>
      <c r="P2323" s="71"/>
      <c r="Q2323" s="97"/>
      <c r="R2323" s="71"/>
      <c r="S2323" s="103">
        <v>3.54</v>
      </c>
      <c r="T2323" s="104"/>
      <c r="U2323" s="103"/>
      <c r="V2323" s="103">
        <f t="shared" si="846"/>
        <v>65.19</v>
      </c>
      <c r="W2323" s="104"/>
      <c r="X2323" s="103"/>
      <c r="Y2323" s="103">
        <v>34.81</v>
      </c>
      <c r="Z2323" s="97" t="s">
        <v>34</v>
      </c>
      <c r="AA2323" s="23"/>
      <c r="AB2323" s="104">
        <v>5.022</v>
      </c>
      <c r="AC2323" s="24"/>
      <c r="AE2323" s="114">
        <v>544</v>
      </c>
      <c r="AF2323" s="114">
        <v>325</v>
      </c>
      <c r="AG2323" s="135"/>
    </row>
    <row r="2324" spans="1:33">
      <c r="A2324" s="70">
        <v>42968</v>
      </c>
      <c r="B2324" s="71">
        <v>979</v>
      </c>
      <c r="C2324" s="80" t="s">
        <v>40</v>
      </c>
      <c r="D2324" s="12" t="s">
        <v>41</v>
      </c>
      <c r="E2324" s="12" t="s">
        <v>42</v>
      </c>
      <c r="F2324" s="6" t="s">
        <v>253</v>
      </c>
      <c r="G2324" s="6" t="s">
        <v>1067</v>
      </c>
      <c r="H2324" s="12" t="s">
        <v>1068</v>
      </c>
      <c r="I2324" s="6" t="s">
        <v>34</v>
      </c>
      <c r="J2324" s="97">
        <f t="normal">IF(AE2324="-","-",(AE2324/AG2324)*$AI$1)</f>
        <v>817.84442361762</v>
      </c>
      <c r="K2324" s="97">
        <f t="normal">MAX(J2324:J2326)</f>
        <v>825.941893158388</v>
      </c>
      <c r="L2324" s="71">
        <v>0.0099009900990098</v>
      </c>
      <c r="M2324" s="97">
        <f t="normal">IF(J2324="-","-",AVERAGE(J2324:J2326))</f>
        <v>821.893158388004</v>
      </c>
      <c r="N2324" s="97">
        <f t="normal">IF(AF2324="-","-",(AF2324/AG2324)*$AI$1)</f>
        <v>578.969072164949</v>
      </c>
      <c r="O2324" s="97">
        <f t="normal">MAX(N2324:N2326)</f>
        <v>587.066541705717</v>
      </c>
      <c r="P2324" s="71">
        <f t="normal">IF(A2324=0,"",(O2324-O2325)/O2325)</f>
        <v>0.0139860139860138</v>
      </c>
      <c r="Q2324" s="97">
        <f t="normal">IF(N2324="-","-",AVERAGE(N2324:N2326))</f>
        <v>583.017806935333</v>
      </c>
      <c r="R2324" s="71">
        <f t="normal">IF(Q2324="-","-",Q2324/M2324)</f>
        <v>0.70935960591133</v>
      </c>
      <c r="S2324" s="103">
        <v>6.8</v>
      </c>
      <c r="T2324" s="104">
        <f t="normal">AVERAGE(S2324:S2326)*10</f>
        <v>66.1333333333333</v>
      </c>
      <c r="U2324" s="103">
        <f t="normal">((LARGE(S2324:S2326,1))-(SMALL(S2324:S2326,1)))/(((LARGE(S2324:S2326,1))+(SMALL(S2324:S2326,1)))/2)*100</f>
        <v>4.35762584522915</v>
      </c>
      <c r="V2324" s="103">
        <f t="shared" si="846"/>
        <v>92.26</v>
      </c>
      <c r="W2324" s="104">
        <f t="normal">AVERAGE(V2324:V2326)*10</f>
        <v>917.566666666667</v>
      </c>
      <c r="X2324" s="103">
        <f t="normal">((LARGE(V2324:V2326,1))-(SMALL(V2324:V2326,1)))/(((LARGE(V2324:V2326,1))+(SMALL(V2324:V2326,1)))/2)*100</f>
        <v>0.925573038601849</v>
      </c>
      <c r="Y2324" s="103">
        <v>7.74</v>
      </c>
      <c r="Z2324" s="97" t="s">
        <v>34</v>
      </c>
      <c r="AA2324" s="23" t="str">
        <f t="normal">IF(Z2324="-","-",AVERAGE(Z2324:Z2326))</f>
        <v>-</v>
      </c>
      <c r="AB2324" s="104" t="s">
        <v>34</v>
      </c>
      <c r="AC2324" s="24" t="str">
        <f t="shared" ref="AC2324" si="848">IF(AB2324="-","-",AVERAGE(AB2324:AB2326))</f>
        <v>-</v>
      </c>
      <c r="AE2324" s="114">
        <v>808</v>
      </c>
      <c r="AF2324" s="114">
        <v>572</v>
      </c>
      <c r="AG2324" s="135">
        <v>1.067</v>
      </c>
    </row>
    <row r="2325" spans="1:33">
      <c r="A2325" s="70"/>
      <c r="B2325" s="71">
        <v>979</v>
      </c>
      <c r="C2325" s="82"/>
      <c r="D2325" s="14"/>
      <c r="E2325" s="14"/>
      <c r="F2325" s="6"/>
      <c r="G2325" s="6"/>
      <c r="H2325" s="14"/>
      <c r="I2325" s="6"/>
      <c r="J2325" s="97">
        <f t="normal">IF(AE2325="-","-",(AE2325/AG2324)*$AI$1)</f>
        <v>825.941893158388</v>
      </c>
      <c r="K2325" s="97">
        <f t="normal">MIN(J2324:J2326)</f>
        <v>817.84442361762</v>
      </c>
      <c r="L2325" s="71"/>
      <c r="M2325" s="97"/>
      <c r="N2325" s="97">
        <f t="normal">IF(AF2325="-","-",(AF2325/AG2324)*$AI$1)</f>
        <v>587.066541705717</v>
      </c>
      <c r="O2325" s="97">
        <f t="normal">MIN(N2324:N2326)</f>
        <v>578.969072164949</v>
      </c>
      <c r="P2325" s="71"/>
      <c r="Q2325" s="97"/>
      <c r="R2325" s="71"/>
      <c r="S2325" s="103">
        <v>6.51</v>
      </c>
      <c r="T2325" s="104"/>
      <c r="U2325" s="103"/>
      <c r="V2325" s="103">
        <f t="shared" si="846"/>
        <v>91.6</v>
      </c>
      <c r="W2325" s="104"/>
      <c r="X2325" s="103"/>
      <c r="Y2325" s="103">
        <v>8.4</v>
      </c>
      <c r="Z2325" s="97" t="s">
        <v>34</v>
      </c>
      <c r="AA2325" s="23"/>
      <c r="AB2325" s="104" t="s">
        <v>34</v>
      </c>
      <c r="AC2325" s="24"/>
      <c r="AE2325" s="114">
        <v>816</v>
      </c>
      <c r="AF2325" s="114">
        <v>580</v>
      </c>
      <c r="AG2325" s="135"/>
    </row>
    <row r="2326" spans="1:33">
      <c r="A2326" s="70"/>
      <c r="B2326" s="71">
        <v>979</v>
      </c>
      <c r="C2326" s="84"/>
      <c r="D2326" s="17"/>
      <c r="E2326" s="17"/>
      <c r="F2326" s="6"/>
      <c r="G2326" s="6"/>
      <c r="H2326" s="17"/>
      <c r="I2326" s="6"/>
      <c r="J2326" s="97" t="str">
        <f t="normal">IF(AE2326="-","-",(AE2326/AG2324)*$AI$1)</f>
        <v>-</v>
      </c>
      <c r="K2326" s="97"/>
      <c r="L2326" s="71"/>
      <c r="M2326" s="97"/>
      <c r="N2326" s="97" t="str">
        <f t="normal">IF(AF2326="-","-",(AF2326/AG2324)*$AI$1)</f>
        <v>-</v>
      </c>
      <c r="O2326" s="97"/>
      <c r="P2326" s="71"/>
      <c r="Q2326" s="97"/>
      <c r="R2326" s="71"/>
      <c r="S2326" s="103">
        <v>6.53</v>
      </c>
      <c r="T2326" s="104"/>
      <c r="U2326" s="103"/>
      <c r="V2326" s="103">
        <f t="shared" si="846"/>
        <v>91.41</v>
      </c>
      <c r="W2326" s="104"/>
      <c r="X2326" s="103"/>
      <c r="Y2326" s="103">
        <v>8.59</v>
      </c>
      <c r="Z2326" s="97" t="s">
        <v>34</v>
      </c>
      <c r="AA2326" s="23"/>
      <c r="AB2326" s="104" t="s">
        <v>34</v>
      </c>
      <c r="AC2326" s="24"/>
      <c r="AE2326" s="114" t="s">
        <v>34</v>
      </c>
      <c r="AF2326" s="114" t="s">
        <v>34</v>
      </c>
      <c r="AG2326" s="135"/>
    </row>
    <row r="2327" spans="1:33">
      <c r="A2327" s="70">
        <v>42968</v>
      </c>
      <c r="B2327" s="71">
        <v>981</v>
      </c>
      <c r="C2327" s="80" t="s">
        <v>40</v>
      </c>
      <c r="D2327" s="12" t="s">
        <v>41</v>
      </c>
      <c r="E2327" s="12" t="s">
        <v>74</v>
      </c>
      <c r="F2327" s="6" t="s">
        <v>234</v>
      </c>
      <c r="G2327" s="6" t="s">
        <v>1069</v>
      </c>
      <c r="H2327" s="12" t="s">
        <v>34</v>
      </c>
      <c r="I2327" s="6" t="s">
        <v>34</v>
      </c>
      <c r="J2327" s="97">
        <f t="normal">IF(AE2327="-","-",(AE2327/AG2327)*$AI$1)</f>
        <v>543.542642924086</v>
      </c>
      <c r="K2327" s="97">
        <f t="normal">MAX(J2327:J2329)</f>
        <v>551.640112464855</v>
      </c>
      <c r="L2327" s="71">
        <f t="normal">IF(A2327=0,"",(K2327-K2328)/K2328)</f>
        <v>0.0148975791433893</v>
      </c>
      <c r="M2327" s="97">
        <f t="normal">IF(J2327="-","-",AVERAGE(J2327:J2329))</f>
        <v>547.591377694471</v>
      </c>
      <c r="N2327" s="97">
        <f t="normal">IF(AF2327="-","-",(AF2327/AG2327)*$AI$1)</f>
        <v>392.727272727273</v>
      </c>
      <c r="O2327" s="97">
        <f t="normal">MAX(N2327:N2329)</f>
        <v>409.934395501406</v>
      </c>
      <c r="P2327" s="71">
        <f t="normal">IF(A2327=0,"",(O2327-O2328)/O2328)</f>
        <v>0.0438144329896908</v>
      </c>
      <c r="Q2327" s="97">
        <f t="normal">IF(N2327="-","-",AVERAGE(N2327:N2329))</f>
        <v>398.800374882849</v>
      </c>
      <c r="R2327" s="71">
        <f t="normal">IF(Q2327="-","-",Q2327/M2327)</f>
        <v>0.728280961182994</v>
      </c>
      <c r="S2327" s="103">
        <v>77.34</v>
      </c>
      <c r="T2327" s="104">
        <f t="normal">AVERAGE(S2327:S2329)*10</f>
        <v>768.15</v>
      </c>
      <c r="U2327" s="103">
        <f t="normal">((LARGE(S2327:S2329,1))-(SMALL(S2327:S2329,1)))/(((LARGE(S2327:S2329,1))+(SMALL(S2327:S2329,1)))/2)*100</f>
        <v>1.36692052333528</v>
      </c>
      <c r="V2327" s="103">
        <f t="shared" si="846"/>
        <v>14.72</v>
      </c>
      <c r="W2327" s="104">
        <f t="normal">AVERAGE(V2327:V2329)*10</f>
        <v>144.2</v>
      </c>
      <c r="X2327" s="103">
        <f t="normal">((LARGE(V2327:V2329,1))-(SMALL(V2327:V2329,1)))/(((LARGE(V2327:V2329,1))+(SMALL(V2327:V2329,1)))/2)*100</f>
        <v>4.16088765603325</v>
      </c>
      <c r="Y2327" s="103">
        <v>85.28</v>
      </c>
      <c r="Z2327" s="97" t="s">
        <v>34</v>
      </c>
      <c r="AA2327" s="23" t="str">
        <f t="normal">IF(Z2327="-","-",AVERAGE(Z2327:Z2329))</f>
        <v>-</v>
      </c>
      <c r="AB2327" s="104" t="s">
        <v>34</v>
      </c>
      <c r="AC2327" s="24" t="str">
        <f t="shared" ref="AC2327" si="849">IF(AB2327="-","-",AVERAGE(AB2327:AB2329))</f>
        <v>-</v>
      </c>
      <c r="AE2327" s="114">
        <v>537</v>
      </c>
      <c r="AF2327" s="114">
        <v>388</v>
      </c>
      <c r="AG2327" s="135">
        <v>1.067</v>
      </c>
    </row>
    <row r="2328" spans="1:33">
      <c r="A2328" s="70"/>
      <c r="B2328" s="71">
        <v>981</v>
      </c>
      <c r="C2328" s="82"/>
      <c r="D2328" s="14"/>
      <c r="E2328" s="14"/>
      <c r="F2328" s="9"/>
      <c r="G2328" s="6"/>
      <c r="H2328" s="14"/>
      <c r="I2328" s="6"/>
      <c r="J2328" s="97">
        <f t="normal">IF(AE2328="-","-",(AE2328/AG2327)*$AI$1)</f>
        <v>547.591377694471</v>
      </c>
      <c r="K2328" s="97">
        <f t="normal">MIN(J2327:J2329)</f>
        <v>543.542642924086</v>
      </c>
      <c r="L2328" s="71"/>
      <c r="M2328" s="97"/>
      <c r="N2328" s="97">
        <f t="normal">IF(AF2328="-","-",(AF2328/AG2327)*$AI$1)</f>
        <v>409.934395501406</v>
      </c>
      <c r="O2328" s="97">
        <f t="normal">MIN(N2327:N2329)</f>
        <v>392.727272727273</v>
      </c>
      <c r="P2328" s="71"/>
      <c r="Q2328" s="97"/>
      <c r="R2328" s="71"/>
      <c r="S2328" s="103" t="s">
        <v>34</v>
      </c>
      <c r="T2328" s="104"/>
      <c r="U2328" s="103"/>
      <c r="V2328" s="103" t="s">
        <v>34</v>
      </c>
      <c r="W2328" s="104"/>
      <c r="X2328" s="103"/>
      <c r="Y2328" s="103" t="s">
        <v>34</v>
      </c>
      <c r="Z2328" s="97" t="s">
        <v>34</v>
      </c>
      <c r="AA2328" s="23"/>
      <c r="AB2328" s="104" t="s">
        <v>34</v>
      </c>
      <c r="AC2328" s="24"/>
      <c r="AE2328" s="114">
        <v>541</v>
      </c>
      <c r="AF2328" s="114">
        <v>405</v>
      </c>
      <c r="AG2328" s="135"/>
    </row>
    <row r="2329" spans="1:33">
      <c r="A2329" s="70"/>
      <c r="B2329" s="71">
        <v>981</v>
      </c>
      <c r="C2329" s="84"/>
      <c r="D2329" s="17"/>
      <c r="E2329" s="17"/>
      <c r="F2329" s="9"/>
      <c r="G2329" s="6"/>
      <c r="H2329" s="17"/>
      <c r="I2329" s="6"/>
      <c r="J2329" s="97">
        <f t="normal">IF(AE2329="-","-",(AE2329/AG2327)*$AI$1)</f>
        <v>551.640112464855</v>
      </c>
      <c r="K2329" s="97"/>
      <c r="L2329" s="71"/>
      <c r="M2329" s="97"/>
      <c r="N2329" s="97">
        <f t="normal">IF(AF2329="-","-",(AF2329/AG2327)*$AI$1)</f>
        <v>393.739456419869</v>
      </c>
      <c r="O2329" s="97"/>
      <c r="P2329" s="71"/>
      <c r="Q2329" s="97"/>
      <c r="R2329" s="71"/>
      <c r="S2329" s="103">
        <v>76.29</v>
      </c>
      <c r="T2329" s="104"/>
      <c r="U2329" s="103"/>
      <c r="V2329" s="103">
        <f t="shared" ref="V2329:V2335" si="850">100-Y2329</f>
        <v>14.12</v>
      </c>
      <c r="W2329" s="104"/>
      <c r="X2329" s="103"/>
      <c r="Y2329" s="103">
        <v>85.88</v>
      </c>
      <c r="Z2329" s="97" t="s">
        <v>34</v>
      </c>
      <c r="AA2329" s="23"/>
      <c r="AB2329" s="104" t="s">
        <v>34</v>
      </c>
      <c r="AC2329" s="24"/>
      <c r="AE2329" s="114">
        <v>545</v>
      </c>
      <c r="AF2329" s="114">
        <v>389</v>
      </c>
      <c r="AG2329" s="135"/>
    </row>
    <row r="2330" spans="1:33" ht="15" customHeight="1">
      <c r="A2330" s="70">
        <v>42968</v>
      </c>
      <c r="B2330" s="71">
        <v>982</v>
      </c>
      <c r="C2330" s="80" t="s">
        <v>40</v>
      </c>
      <c r="D2330" s="12" t="s">
        <v>41</v>
      </c>
      <c r="E2330" s="12" t="s">
        <v>42</v>
      </c>
      <c r="F2330" s="6" t="s">
        <v>1070</v>
      </c>
      <c r="G2330" s="6" t="s">
        <v>1071</v>
      </c>
      <c r="H2330" s="12" t="s">
        <v>34</v>
      </c>
      <c r="I2330" s="6" t="s">
        <v>34</v>
      </c>
      <c r="J2330" s="97">
        <f t="normal">IF(AE2330="-","-",(AE2330/AG2330)*$AI$1)</f>
        <v>477.750702905342</v>
      </c>
      <c r="K2330" s="97">
        <f t="normal">MAX(J2330:J2332)</f>
        <v>490.909090909091</v>
      </c>
      <c r="L2330" s="71">
        <f t="normal">IF(A2330=0,"",(K2330-K2331)/K2331)</f>
        <v>0.0275423728813559</v>
      </c>
      <c r="M2330" s="97">
        <f t="normal">IF(J2330="-","-",AVERAGE(J2330:J2332))</f>
        <v>486.185567010309</v>
      </c>
      <c r="N2330" s="97">
        <f t="normal">IF(AF2330="-","-",(AF2330/AG2330)*$AI$1)</f>
        <v>270.253045923149</v>
      </c>
      <c r="O2330" s="97">
        <f t="normal">MAX(N2330:N2332)</f>
        <v>291.508903467666</v>
      </c>
      <c r="P2330" s="71">
        <f t="normal">IF(A2330=0,"",(O2330-O2331)/O2331)</f>
        <v>0.0786516853932585</v>
      </c>
      <c r="Q2330" s="97">
        <f t="normal">IF(N2330="-","-",AVERAGE(N2330:N2332))</f>
        <v>281.049671977507</v>
      </c>
      <c r="R2330" s="71">
        <f t="normal">IF(Q2330="-","-",Q2330/M2330)</f>
        <v>0.578070784177654</v>
      </c>
      <c r="S2330" s="103">
        <v>84</v>
      </c>
      <c r="T2330" s="104">
        <f t="normal">AVERAGE(S2330:S2332)*10</f>
        <v>842.233333333333</v>
      </c>
      <c r="U2330" s="103">
        <f t="normal">((LARGE(S2330:S2332,1))-(SMALL(S2330:S2332,1)))/(((LARGE(S2330:S2332,1))+(SMALL(S2330:S2332,1)))/2)*100</f>
        <v>0.569800569800574</v>
      </c>
      <c r="V2330" s="103">
        <f t="shared" si="850"/>
        <v>95.89</v>
      </c>
      <c r="W2330" s="104">
        <f t="normal">AVERAGE(V2330:V2332)*10</f>
        <v>959.133333333333</v>
      </c>
      <c r="X2330" s="103">
        <f t="normal">((LARGE(V2330:V2332,1))-(SMALL(V2330:V2332,1)))/(((LARGE(V2330:V2332,1))+(SMALL(V2330:V2332,1)))/2)*100</f>
        <v>0.0625521267723126</v>
      </c>
      <c r="Y2330" s="103">
        <v>4.11</v>
      </c>
      <c r="Z2330" s="97" t="s">
        <v>34</v>
      </c>
      <c r="AA2330" s="23" t="str">
        <f t="normal">IF(Z2330="-","-",AVERAGE(Z2330:Z2332))</f>
        <v>-</v>
      </c>
      <c r="AB2330" s="104" t="s">
        <v>34</v>
      </c>
      <c r="AC2330" s="24" t="str">
        <f t="shared" ref="AC2330" si="851">IF(AB2330="-","-",AVERAGE(AB2330:AB2332))</f>
        <v>-</v>
      </c>
      <c r="AE2330" s="114">
        <v>472</v>
      </c>
      <c r="AF2330" s="114">
        <v>267</v>
      </c>
      <c r="AG2330" s="135">
        <v>1.067</v>
      </c>
    </row>
    <row r="2331" spans="1:33">
      <c r="A2331" s="70"/>
      <c r="B2331" s="71">
        <v>982</v>
      </c>
      <c r="C2331" s="82"/>
      <c r="D2331" s="14"/>
      <c r="E2331" s="14"/>
      <c r="F2331" s="6"/>
      <c r="G2331" s="6"/>
      <c r="H2331" s="14"/>
      <c r="I2331" s="6"/>
      <c r="J2331" s="97">
        <f t="normal">IF(AE2331="-","-",(AE2331/AG2330)*$AI$1)</f>
        <v>489.896907216495</v>
      </c>
      <c r="K2331" s="97">
        <f t="normal">MIN(J2330:J2332)</f>
        <v>477.750702905342</v>
      </c>
      <c r="L2331" s="71"/>
      <c r="M2331" s="97"/>
      <c r="N2331" s="97">
        <f t="normal">IF(AF2331="-","-",(AF2331/AG2330)*$AI$1)</f>
        <v>291.508903467666</v>
      </c>
      <c r="O2331" s="97">
        <f t="normal">MIN(N2330:N2332)</f>
        <v>270.253045923149</v>
      </c>
      <c r="P2331" s="71"/>
      <c r="Q2331" s="97"/>
      <c r="R2331" s="71"/>
      <c r="S2331" s="103">
        <v>84.19</v>
      </c>
      <c r="T2331" s="104"/>
      <c r="U2331" s="103"/>
      <c r="V2331" s="103">
        <f t="shared" si="850"/>
        <v>95.9</v>
      </c>
      <c r="W2331" s="104"/>
      <c r="X2331" s="103"/>
      <c r="Y2331" s="103">
        <v>4.1</v>
      </c>
      <c r="Z2331" s="97" t="s">
        <v>34</v>
      </c>
      <c r="AA2331" s="23"/>
      <c r="AB2331" s="104" t="s">
        <v>34</v>
      </c>
      <c r="AC2331" s="24"/>
      <c r="AE2331" s="114">
        <v>484</v>
      </c>
      <c r="AF2331" s="114">
        <v>288</v>
      </c>
      <c r="AG2331" s="135"/>
    </row>
    <row r="2332" spans="1:33">
      <c r="A2332" s="70"/>
      <c r="B2332" s="71">
        <v>982</v>
      </c>
      <c r="C2332" s="84"/>
      <c r="D2332" s="17"/>
      <c r="E2332" s="17"/>
      <c r="F2332" s="6"/>
      <c r="G2332" s="6"/>
      <c r="H2332" s="17"/>
      <c r="I2332" s="6"/>
      <c r="J2332" s="97">
        <f t="normal">IF(AE2332="-","-",(AE2332/AG2330)*$AI$1)</f>
        <v>490.909090909091</v>
      </c>
      <c r="K2332" s="97"/>
      <c r="L2332" s="71"/>
      <c r="M2332" s="97"/>
      <c r="N2332" s="97">
        <f t="normal">IF(AF2332="-","-",(AF2332/AG2330)*$AI$1)</f>
        <v>281.387066541706</v>
      </c>
      <c r="O2332" s="97"/>
      <c r="P2332" s="71"/>
      <c r="Q2332" s="97"/>
      <c r="R2332" s="71"/>
      <c r="S2332" s="103">
        <v>84.48</v>
      </c>
      <c r="T2332" s="104"/>
      <c r="U2332" s="103"/>
      <c r="V2332" s="103">
        <f t="shared" si="850"/>
        <v>95.95</v>
      </c>
      <c r="W2332" s="104"/>
      <c r="X2332" s="103"/>
      <c r="Y2332" s="103">
        <v>4.05</v>
      </c>
      <c r="Z2332" s="97" t="s">
        <v>34</v>
      </c>
      <c r="AA2332" s="23"/>
      <c r="AB2332" s="104" t="s">
        <v>34</v>
      </c>
      <c r="AC2332" s="24"/>
      <c r="AE2332" s="114">
        <v>485</v>
      </c>
      <c r="AF2332" s="114">
        <v>278</v>
      </c>
      <c r="AG2332" s="135"/>
    </row>
    <row r="2333" spans="1:33" ht="15" customHeight="1">
      <c r="A2333" s="70">
        <v>42968</v>
      </c>
      <c r="B2333" s="71">
        <v>983</v>
      </c>
      <c r="C2333" s="80" t="s">
        <v>40</v>
      </c>
      <c r="D2333" s="12" t="s">
        <v>41</v>
      </c>
      <c r="E2333" s="12" t="s">
        <v>42</v>
      </c>
      <c r="F2333" s="6" t="s">
        <v>1070</v>
      </c>
      <c r="G2333" s="6" t="s">
        <v>1072</v>
      </c>
      <c r="H2333" s="12" t="s">
        <v>34</v>
      </c>
      <c r="I2333" s="6" t="s">
        <v>34</v>
      </c>
      <c r="J2333" s="97">
        <f t="normal">IF(AE2333="-","-",(AE2333/AG2333)*$AI$1)</f>
        <v>594.151827553889</v>
      </c>
      <c r="K2333" s="97">
        <f t="normal">MAX(J2333:J2335)</f>
        <v>594.151827553889</v>
      </c>
      <c r="L2333" s="71">
        <f t="normal">IF(A2333=0,"",(K2333-K2334)/K2334)</f>
        <v>0.0173310225303292</v>
      </c>
      <c r="M2333" s="97">
        <f t="normal">IF(J2333="-","-",AVERAGE(J2333:J2335))</f>
        <v>588.078725398313</v>
      </c>
      <c r="N2333" s="97">
        <f t="normal">IF(AF2333="-","-",(AF2333/AG2333)*$AI$1)</f>
        <v>337.057169634489</v>
      </c>
      <c r="O2333" s="97">
        <f t="normal">MAX(N2333:N2335)</f>
        <v>346.166822867854</v>
      </c>
      <c r="P2333" s="71">
        <f t="normal">IF(A2333=0,"",(O2333-O2334)/O2334)</f>
        <v>0.049079754601227</v>
      </c>
      <c r="Q2333" s="97">
        <f t="normal">IF(N2333="-","-",AVERAGE(N2333:N2335))</f>
        <v>337.731958762887</v>
      </c>
      <c r="R2333" s="71">
        <f t="normal">IF(Q2333="-","-",Q2333/M2333)</f>
        <v>0.57429718875502</v>
      </c>
      <c r="S2333" s="103">
        <v>89.1</v>
      </c>
      <c r="T2333" s="104">
        <f t="normal">AVERAGE(S2333:S2335)*10</f>
        <v>891.5</v>
      </c>
      <c r="U2333" s="103">
        <f t="normal">((LARGE(S2333:S2335,1))-(SMALL(S2333:S2335,1)))/(((LARGE(S2333:S2335,1))+(SMALL(S2333:S2335,1)))/2)*100</f>
        <v>0.157003476505552</v>
      </c>
      <c r="V2333" s="103">
        <f t="shared" si="850"/>
        <v>96.83</v>
      </c>
      <c r="W2333" s="104">
        <f t="normal">AVERAGE(V2333:V2335)*10</f>
        <v>969.033333333334</v>
      </c>
      <c r="X2333" s="103">
        <f t="normal">((LARGE(V2333:V2335,1))-(SMALL(V2333:V2335,1)))/(((LARGE(V2333:V2335,1))+(SMALL(V2333:V2335,1)))/2)*100</f>
        <v>0.206334468172911</v>
      </c>
      <c r="Y2333" s="103">
        <v>3.17</v>
      </c>
      <c r="Z2333" s="97" t="s">
        <v>34</v>
      </c>
      <c r="AA2333" s="23" t="str">
        <f t="normal">IF(Z2333="-","-",AVERAGE(Z2333:Z2335))</f>
        <v>-</v>
      </c>
      <c r="AB2333" s="104" t="s">
        <v>34</v>
      </c>
      <c r="AC2333" s="24" t="str">
        <f t="shared" ref="AC2333" si="852">IF(AB2333="-","-",AVERAGE(AB2333:AB2335))</f>
        <v>-</v>
      </c>
      <c r="AE2333" s="114">
        <v>587</v>
      </c>
      <c r="AF2333" s="114">
        <v>333</v>
      </c>
      <c r="AG2333" s="135">
        <v>1.067</v>
      </c>
    </row>
    <row r="2334" spans="1:33">
      <c r="A2334" s="70"/>
      <c r="B2334" s="71">
        <v>983</v>
      </c>
      <c r="C2334" s="82"/>
      <c r="D2334" s="14"/>
      <c r="E2334" s="14"/>
      <c r="F2334" s="6"/>
      <c r="G2334" s="6"/>
      <c r="H2334" s="14"/>
      <c r="I2334" s="6"/>
      <c r="J2334" s="97">
        <f t="normal">IF(AE2334="-","-",(AE2334/AG2333)*$AI$1)</f>
        <v>586.054358013121</v>
      </c>
      <c r="K2334" s="97">
        <f t="normal">MIN(J2333:J2335)</f>
        <v>584.029990627929</v>
      </c>
      <c r="L2334" s="71"/>
      <c r="M2334" s="97"/>
      <c r="N2334" s="97">
        <f t="normal">IF(AF2334="-","-",(AF2334/AG2333)*$AI$1)</f>
        <v>346.166822867854</v>
      </c>
      <c r="O2334" s="97">
        <f t="normal">MIN(N2333:N2335)</f>
        <v>329.971883786317</v>
      </c>
      <c r="P2334" s="71"/>
      <c r="Q2334" s="97"/>
      <c r="R2334" s="71"/>
      <c r="S2334" s="103">
        <v>89.11</v>
      </c>
      <c r="T2334" s="104"/>
      <c r="U2334" s="103"/>
      <c r="V2334" s="103">
        <f t="shared" si="850"/>
        <v>97.03</v>
      </c>
      <c r="W2334" s="104"/>
      <c r="X2334" s="103"/>
      <c r="Y2334" s="103">
        <v>2.97</v>
      </c>
      <c r="Z2334" s="97" t="s">
        <v>34</v>
      </c>
      <c r="AA2334" s="23"/>
      <c r="AB2334" s="104" t="s">
        <v>34</v>
      </c>
      <c r="AC2334" s="24"/>
      <c r="AE2334" s="114">
        <v>579</v>
      </c>
      <c r="AF2334" s="114">
        <v>342</v>
      </c>
      <c r="AG2334" s="135"/>
    </row>
    <row r="2335" spans="1:33">
      <c r="A2335" s="70"/>
      <c r="B2335" s="71">
        <v>983</v>
      </c>
      <c r="C2335" s="84"/>
      <c r="D2335" s="17"/>
      <c r="E2335" s="17"/>
      <c r="F2335" s="6"/>
      <c r="G2335" s="6"/>
      <c r="H2335" s="17"/>
      <c r="I2335" s="6"/>
      <c r="J2335" s="97">
        <f t="normal">IF(AE2335="-","-",(AE2335/AG2333)*$AI$1)</f>
        <v>584.029990627929</v>
      </c>
      <c r="K2335" s="97"/>
      <c r="L2335" s="71"/>
      <c r="M2335" s="97"/>
      <c r="N2335" s="97">
        <f t="normal">IF(AF2335="-","-",(AF2335/AG2333)*$AI$1)</f>
        <v>329.971883786317</v>
      </c>
      <c r="O2335" s="97"/>
      <c r="P2335" s="71"/>
      <c r="Q2335" s="97"/>
      <c r="R2335" s="71"/>
      <c r="S2335" s="103">
        <v>89.24</v>
      </c>
      <c r="T2335" s="104"/>
      <c r="U2335" s="103"/>
      <c r="V2335" s="103">
        <f t="shared" si="850"/>
        <v>96.85</v>
      </c>
      <c r="W2335" s="104"/>
      <c r="X2335" s="103"/>
      <c r="Y2335" s="103">
        <v>3.15</v>
      </c>
      <c r="Z2335" s="97" t="s">
        <v>34</v>
      </c>
      <c r="AA2335" s="23"/>
      <c r="AB2335" s="104" t="s">
        <v>34</v>
      </c>
      <c r="AC2335" s="24"/>
      <c r="AE2335" s="114">
        <v>577</v>
      </c>
      <c r="AF2335" s="114">
        <v>326</v>
      </c>
      <c r="AG2335" s="135"/>
    </row>
    <row r="2336" spans="1:33">
      <c r="A2336" s="70">
        <v>42968</v>
      </c>
      <c r="B2336" s="71">
        <v>984</v>
      </c>
      <c r="C2336" s="80" t="s">
        <v>40</v>
      </c>
      <c r="D2336" s="12" t="s">
        <v>41</v>
      </c>
      <c r="E2336" s="12" t="s">
        <v>74</v>
      </c>
      <c r="F2336" s="6" t="s">
        <v>234</v>
      </c>
      <c r="G2336" s="6" t="s">
        <v>372</v>
      </c>
      <c r="H2336" s="12" t="s">
        <v>34</v>
      </c>
      <c r="I2336" s="6" t="s">
        <v>34</v>
      </c>
      <c r="J2336" s="97">
        <f t="normal">IF(AE2336="-","-",(AE2336/AG2336)*$AI$1)</f>
        <v>419.04404873477</v>
      </c>
      <c r="K2336" s="97">
        <f t="normal">MAX(J2336:J2338)</f>
        <v>437.2633552015</v>
      </c>
      <c r="L2336" s="71">
        <f t="normal">IF(A2336=0,"",(K2336-K2337)/K2337)</f>
        <v>0.0434782608695653</v>
      </c>
      <c r="M2336" s="97">
        <f t="normal">IF(J2336="-","-",AVERAGE(J2336:J2338))</f>
        <v>425.454545454545</v>
      </c>
      <c r="N2336" s="97">
        <f t="normal">IF(AF2336="-","-",(AF2336/AG2336)*$AI$1)</f>
        <v>245.960637300844</v>
      </c>
      <c r="O2336" s="97">
        <f t="normal">MAX(N2336:N2338)</f>
        <v>255.070290534208</v>
      </c>
      <c r="P2336" s="71">
        <f t="normal">IF(A2336=0,"",(O2336-O2337)/O2337)</f>
        <v>0.0370370370370371</v>
      </c>
      <c r="Q2336" s="97">
        <f t="normal">IF(N2336="-","-",AVERAGE(N2336:N2338))</f>
        <v>251.696344892221</v>
      </c>
      <c r="R2336" s="71">
        <f t="normal">IF(Q2336="-","-",Q2336/M2336)</f>
        <v>0.591593973037272</v>
      </c>
      <c r="S2336" s="103" t="s">
        <v>34</v>
      </c>
      <c r="T2336" s="104">
        <f t="normal">AVERAGE(S2336:S2338)*10</f>
        <v>774.25</v>
      </c>
      <c r="U2336" s="103">
        <f t="normal">((LARGE(S2336:S2338,1))-(SMALL(S2336:S2338,1)))/(((LARGE(S2336:S2338,1))+(SMALL(S2336:S2338,1)))/2)*100</f>
        <v>0.658701969648053</v>
      </c>
      <c r="V2336" s="103" t="s">
        <v>34</v>
      </c>
      <c r="W2336" s="104">
        <f t="normal">AVERAGE(V2336:V2338)*10</f>
        <v>667.9</v>
      </c>
      <c r="X2336" s="103">
        <f t="normal">((LARGE(V2336:V2338,1))-(SMALL(V2336:V2338,1)))/(((LARGE(V2336:V2338,1))+(SMALL(V2336:V2338,1)))/2)*100</f>
        <v>1.25767330438689</v>
      </c>
      <c r="Y2336" s="103" t="s">
        <v>34</v>
      </c>
      <c r="Z2336" s="97" t="s">
        <v>34</v>
      </c>
      <c r="AA2336" s="23" t="str">
        <f t="normal">IF(Z2336="-","-",AVERAGE(Z2336:Z2338))</f>
        <v>-</v>
      </c>
      <c r="AB2336" s="104" t="s">
        <v>34</v>
      </c>
      <c r="AC2336" s="24" t="str">
        <f t="shared" ref="AC2336" si="853">IF(AB2336="-","-",AVERAGE(AB2336:AB2338))</f>
        <v>-</v>
      </c>
      <c r="AE2336" s="114">
        <v>414</v>
      </c>
      <c r="AF2336" s="114">
        <v>243</v>
      </c>
      <c r="AG2336" s="135">
        <v>1.067</v>
      </c>
    </row>
    <row r="2337" spans="1:33">
      <c r="A2337" s="70"/>
      <c r="B2337" s="71">
        <v>984</v>
      </c>
      <c r="C2337" s="82"/>
      <c r="D2337" s="14"/>
      <c r="E2337" s="14"/>
      <c r="F2337" s="9"/>
      <c r="G2337" s="6"/>
      <c r="H2337" s="14"/>
      <c r="I2337" s="6"/>
      <c r="J2337" s="97">
        <f t="normal">IF(AE2337="-","-",(AE2337/AG2336)*$AI$1)</f>
        <v>420.056232427367</v>
      </c>
      <c r="K2337" s="97">
        <f t="normal">MIN(J2336:J2338)</f>
        <v>419.04404873477</v>
      </c>
      <c r="L2337" s="71"/>
      <c r="M2337" s="97"/>
      <c r="N2337" s="97">
        <f t="normal">IF(AF2337="-","-",(AF2337/AG2336)*$AI$1)</f>
        <v>254.058106841612</v>
      </c>
      <c r="O2337" s="97">
        <f t="normal">MIN(N2336:N2338)</f>
        <v>245.960637300844</v>
      </c>
      <c r="P2337" s="71"/>
      <c r="Q2337" s="97"/>
      <c r="R2337" s="71"/>
      <c r="S2337" s="103">
        <v>77.17</v>
      </c>
      <c r="T2337" s="104"/>
      <c r="U2337" s="103"/>
      <c r="V2337" s="103">
        <f t="normal">100-Y2337</f>
        <v>66.37</v>
      </c>
      <c r="W2337" s="104"/>
      <c r="X2337" s="103"/>
      <c r="Y2337" s="103">
        <v>33.63</v>
      </c>
      <c r="Z2337" s="97" t="s">
        <v>34</v>
      </c>
      <c r="AA2337" s="23"/>
      <c r="AB2337" s="104" t="s">
        <v>34</v>
      </c>
      <c r="AC2337" s="24"/>
      <c r="AE2337" s="114">
        <v>415</v>
      </c>
      <c r="AF2337" s="114">
        <v>251</v>
      </c>
      <c r="AG2337" s="135"/>
    </row>
    <row r="2338" spans="1:33">
      <c r="A2338" s="70"/>
      <c r="B2338" s="71">
        <v>984</v>
      </c>
      <c r="C2338" s="84"/>
      <c r="D2338" s="17"/>
      <c r="E2338" s="17"/>
      <c r="F2338" s="9"/>
      <c r="G2338" s="6"/>
      <c r="H2338" s="17"/>
      <c r="I2338" s="6"/>
      <c r="J2338" s="97">
        <f t="normal">IF(AE2338="-","-",(AE2338/AG2336)*$AI$1)</f>
        <v>437.2633552015</v>
      </c>
      <c r="K2338" s="97"/>
      <c r="L2338" s="71"/>
      <c r="M2338" s="97"/>
      <c r="N2338" s="97">
        <f t="normal">IF(AF2338="-","-",(AF2338/AG2336)*$AI$1)</f>
        <v>255.070290534208</v>
      </c>
      <c r="O2338" s="97"/>
      <c r="P2338" s="71"/>
      <c r="Q2338" s="97"/>
      <c r="R2338" s="71"/>
      <c r="S2338" s="103">
        <v>77.68</v>
      </c>
      <c r="T2338" s="104"/>
      <c r="U2338" s="103"/>
      <c r="V2338" s="103">
        <f t="normal">100-Y2338</f>
        <v>67.21</v>
      </c>
      <c r="W2338" s="104"/>
      <c r="X2338" s="103"/>
      <c r="Y2338" s="103">
        <v>32.79</v>
      </c>
      <c r="Z2338" s="97" t="s">
        <v>34</v>
      </c>
      <c r="AA2338" s="23"/>
      <c r="AB2338" s="104" t="s">
        <v>34</v>
      </c>
      <c r="AC2338" s="24"/>
      <c r="AE2338" s="114">
        <v>432</v>
      </c>
      <c r="AF2338" s="114">
        <v>252</v>
      </c>
      <c r="AG2338" s="135"/>
    </row>
    <row r="2339" spans="1:33">
      <c r="A2339" s="70">
        <v>42968</v>
      </c>
      <c r="B2339" s="71">
        <v>978</v>
      </c>
      <c r="C2339" s="80" t="s">
        <v>40</v>
      </c>
      <c r="D2339" s="12" t="s">
        <v>41</v>
      </c>
      <c r="E2339" s="12" t="s">
        <v>74</v>
      </c>
      <c r="F2339" s="6" t="s">
        <v>85</v>
      </c>
      <c r="G2339" s="6" t="s">
        <v>168</v>
      </c>
      <c r="H2339" s="6" t="s">
        <v>44</v>
      </c>
      <c r="I2339" s="6" t="s">
        <v>34</v>
      </c>
      <c r="J2339" s="97">
        <f t="normal">IF(AE2339="-","-",(AE2339/AG2339)*$AI$1)</f>
        <v>509</v>
      </c>
      <c r="K2339" s="97">
        <f t="normal">MAX(J2339:J2341)</f>
        <v>531</v>
      </c>
      <c r="L2339" s="71">
        <f t="normal">IF(A2339=0,"",(K2339-K2340)/K2340)</f>
        <v>0.0452755905511811</v>
      </c>
      <c r="M2339" s="97">
        <f t="normal">IF(J2339="-","-",AVERAGE(J2339:J2341))</f>
        <v>516</v>
      </c>
      <c r="N2339" s="97">
        <f t="normal">IF(AF2339="-","-",(AF2339/AG2339)*$AI$1)</f>
        <v>378</v>
      </c>
      <c r="O2339" s="97">
        <f t="normal">MAX(N2339:N2341)</f>
        <v>394</v>
      </c>
      <c r="P2339" s="71">
        <f t="normal">IF(A2339=0,"",(O2339-O2340)/O2340)</f>
        <v>0.0423280423280423</v>
      </c>
      <c r="Q2339" s="97">
        <f t="normal">IF(N2339="-","-",AVERAGE(N2339:N2341))</f>
        <v>384</v>
      </c>
      <c r="R2339" s="71">
        <f t="normal">IF(Q2339="-","-",Q2339/M2339)</f>
        <v>0.744186046511628</v>
      </c>
      <c r="S2339" s="103" t="s">
        <v>34</v>
      </c>
      <c r="T2339" s="104">
        <f t="normal">AVERAGE(S2339:S2341)*10</f>
        <v>14.45</v>
      </c>
      <c r="U2339" s="103">
        <f t="normal">((LARGE(S2339:S2341,1))-(SMALL(S2339:S2341,1)))/(((LARGE(S2339:S2341,1))+(SMALL(S2339:S2341,1)))/2)*100</f>
        <v>0.69204152249135</v>
      </c>
      <c r="V2339" s="103" t="s">
        <v>34</v>
      </c>
      <c r="W2339" s="104">
        <f t="normal">AVERAGE(V2339:V2341)*10</f>
        <v>627.3</v>
      </c>
      <c r="X2339" s="103">
        <f t="normal">((LARGE(V2339:V2341,1))-(SMALL(V2339:V2341,1)))/(((LARGE(V2339:V2341,1))+(SMALL(V2339:V2341,1)))/2)*100</f>
        <v>0.159413358839473</v>
      </c>
      <c r="Y2339" s="103" t="s">
        <v>34</v>
      </c>
      <c r="Z2339" s="97" t="s">
        <v>34</v>
      </c>
      <c r="AA2339" s="23" t="str">
        <f t="normal">IF(Z2339="-","-",AVERAGE(Z2339:Z2341))</f>
        <v>-</v>
      </c>
      <c r="AB2339" s="104" t="s">
        <v>34</v>
      </c>
      <c r="AC2339" s="24" t="str">
        <f t="shared" ref="AC2339" si="854">IF(AB2339="-","-",AVERAGE(AB2339:AB2341))</f>
        <v>-</v>
      </c>
      <c r="AE2339" s="114">
        <v>509</v>
      </c>
      <c r="AF2339" s="114">
        <v>378</v>
      </c>
      <c r="AG2339" s="135">
        <v>1.08</v>
      </c>
    </row>
    <row r="2340" spans="1:33">
      <c r="A2340" s="70"/>
      <c r="B2340" s="71">
        <v>978</v>
      </c>
      <c r="C2340" s="82"/>
      <c r="D2340" s="14"/>
      <c r="E2340" s="14"/>
      <c r="F2340" s="6"/>
      <c r="G2340" s="6"/>
      <c r="H2340" s="6"/>
      <c r="I2340" s="6"/>
      <c r="J2340" s="97">
        <f t="normal">IF(AE2340="-","-",(AE2340/AG2339)*$AI$1)</f>
        <v>508</v>
      </c>
      <c r="K2340" s="97">
        <f t="normal">MIN(J2339:J2341)</f>
        <v>508</v>
      </c>
      <c r="L2340" s="71"/>
      <c r="M2340" s="97"/>
      <c r="N2340" s="97">
        <f t="normal">IF(AF2340="-","-",(AF2340/AG2339)*$AI$1)</f>
        <v>380</v>
      </c>
      <c r="O2340" s="97">
        <f t="normal">MIN(N2339:N2341)</f>
        <v>378</v>
      </c>
      <c r="P2340" s="71"/>
      <c r="Q2340" s="97"/>
      <c r="R2340" s="71"/>
      <c r="S2340" s="103">
        <v>1.44</v>
      </c>
      <c r="T2340" s="104"/>
      <c r="U2340" s="103"/>
      <c r="V2340" s="103">
        <f t="normal">100-Y2340</f>
        <v>62.78</v>
      </c>
      <c r="W2340" s="104"/>
      <c r="X2340" s="103"/>
      <c r="Y2340" s="103">
        <v>37.22</v>
      </c>
      <c r="Z2340" s="97" t="s">
        <v>34</v>
      </c>
      <c r="AA2340" s="23"/>
      <c r="AB2340" s="104" t="s">
        <v>34</v>
      </c>
      <c r="AC2340" s="24"/>
      <c r="AE2340" s="114">
        <v>508</v>
      </c>
      <c r="AF2340" s="114">
        <v>380</v>
      </c>
      <c r="AG2340" s="135"/>
    </row>
    <row r="2341" spans="1:33">
      <c r="A2341" s="70"/>
      <c r="B2341" s="71">
        <v>978</v>
      </c>
      <c r="C2341" s="84"/>
      <c r="D2341" s="17"/>
      <c r="E2341" s="17"/>
      <c r="F2341" s="6"/>
      <c r="G2341" s="6"/>
      <c r="H2341" s="6"/>
      <c r="I2341" s="6"/>
      <c r="J2341" s="97">
        <f t="normal">IF(AE2341="-","-",(AE2341/AG2339)*$AI$1)</f>
        <v>531</v>
      </c>
      <c r="K2341" s="97"/>
      <c r="L2341" s="71"/>
      <c r="M2341" s="97"/>
      <c r="N2341" s="97">
        <f t="normal">IF(AF2341="-","-",(AF2341/AG2339)*$AI$1)</f>
        <v>394</v>
      </c>
      <c r="O2341" s="97"/>
      <c r="P2341" s="71"/>
      <c r="Q2341" s="97"/>
      <c r="R2341" s="71"/>
      <c r="S2341" s="103">
        <v>1.45</v>
      </c>
      <c r="T2341" s="104"/>
      <c r="U2341" s="103"/>
      <c r="V2341" s="103">
        <f t="normal">100-Y2341</f>
        <v>62.68</v>
      </c>
      <c r="W2341" s="104"/>
      <c r="X2341" s="103"/>
      <c r="Y2341" s="103">
        <v>37.32</v>
      </c>
      <c r="Z2341" s="97" t="s">
        <v>34</v>
      </c>
      <c r="AA2341" s="23"/>
      <c r="AB2341" s="104" t="s">
        <v>34</v>
      </c>
      <c r="AC2341" s="24"/>
      <c r="AE2341" s="114">
        <v>531</v>
      </c>
      <c r="AF2341" s="114">
        <v>394</v>
      </c>
      <c r="AG2341" s="135"/>
    </row>
    <row r="2342" spans="1:33" ht="15" customHeight="1">
      <c r="A2342" s="70">
        <v>42968</v>
      </c>
      <c r="B2342" s="71">
        <v>980</v>
      </c>
      <c r="C2342" s="80" t="s">
        <v>40</v>
      </c>
      <c r="D2342" s="12" t="s">
        <v>41</v>
      </c>
      <c r="E2342" s="12" t="s">
        <v>42</v>
      </c>
      <c r="F2342" s="6" t="s">
        <v>253</v>
      </c>
      <c r="G2342" s="6" t="s">
        <v>89</v>
      </c>
      <c r="H2342" s="12" t="s">
        <v>34</v>
      </c>
      <c r="I2342" s="6" t="s">
        <v>34</v>
      </c>
      <c r="J2342" s="97">
        <f t="normal">IF(AE2342="-","-",(AE2342/AG2342)*$AI$1)</f>
        <v>631</v>
      </c>
      <c r="K2342" s="97">
        <f t="normal">MAX(J2342:J2344)</f>
        <v>663</v>
      </c>
      <c r="L2342" s="71">
        <f t="normal">IF(A2342=0,"",(K2342-K2343)/K2343)</f>
        <v>0.0507131537242472</v>
      </c>
      <c r="M2342" s="97">
        <f t="normal">IF(J2342="-","-",AVERAGE(J2342:J2344))</f>
        <v>650.333333333333</v>
      </c>
      <c r="N2342" s="97">
        <f t="normal">IF(AF2342="-","-",(AF2342/AG2342)*$AI$1)</f>
        <v>525</v>
      </c>
      <c r="O2342" s="97">
        <f t="normal">MAX(N2342:N2344)</f>
        <v>553</v>
      </c>
      <c r="P2342" s="71">
        <f t="normal">IF(A2342=0,"",(O2342-O2343)/O2343)</f>
        <v>0.0533333333333333</v>
      </c>
      <c r="Q2342" s="97">
        <f t="normal">IF(N2342="-","-",AVERAGE(N2342:N2344))</f>
        <v>537</v>
      </c>
      <c r="R2342" s="71">
        <f t="normal">IF(Q2342="-","-",Q2342/M2342)</f>
        <v>0.8257303946694</v>
      </c>
      <c r="S2342" s="103">
        <v>0.21</v>
      </c>
      <c r="T2342" s="104">
        <f t="normal">AVERAGE(S2342:S2344)*10</f>
        <v>2.1</v>
      </c>
      <c r="U2342" s="103">
        <f t="normal">((LARGE(S2342:S2344,1))-(SMALL(S2342:S2344,1)))/(((LARGE(S2342:S2344,1))+(SMALL(S2342:S2344,1)))/2)*100</f>
        <v>0</v>
      </c>
      <c r="V2342" s="103">
        <f t="normal">100-Y2342</f>
        <v>88.97</v>
      </c>
      <c r="W2342" s="104">
        <f t="normal">AVERAGE(V2342:V2344)*10</f>
        <v>892.6</v>
      </c>
      <c r="X2342" s="103">
        <f t="normal">((LARGE(V2342:V2344,1))-(SMALL(V2342:V2344,1)))/(((LARGE(V2342:V2344,1))+(SMALL(V2342:V2344,1)))/2)*100</f>
        <v>0.649787138695943</v>
      </c>
      <c r="Y2342" s="103">
        <v>11.03</v>
      </c>
      <c r="Z2342" s="97" t="s">
        <v>34</v>
      </c>
      <c r="AA2342" s="23" t="str">
        <f t="normal">IF(Z2342="-","-",AVERAGE(Z2342:Z2344))</f>
        <v>-</v>
      </c>
      <c r="AB2342" s="104" t="s">
        <v>34</v>
      </c>
      <c r="AC2342" s="24" t="str">
        <f t="shared" ref="AC2342" si="855">IF(AB2342="-","-",AVERAGE(AB2342:AB2344))</f>
        <v>-</v>
      </c>
      <c r="AE2342" s="114">
        <v>631</v>
      </c>
      <c r="AF2342" s="114">
        <v>525</v>
      </c>
      <c r="AG2342" s="135">
        <v>1.08</v>
      </c>
    </row>
    <row r="2343" spans="1:33">
      <c r="A2343" s="70"/>
      <c r="B2343" s="71">
        <v>980</v>
      </c>
      <c r="C2343" s="82"/>
      <c r="D2343" s="14"/>
      <c r="E2343" s="14"/>
      <c r="F2343" s="6"/>
      <c r="G2343" s="6"/>
      <c r="H2343" s="14"/>
      <c r="I2343" s="6"/>
      <c r="J2343" s="97">
        <f t="normal">IF(AE2343="-","-",(AE2343/AG2342)*$AI$1)</f>
        <v>663</v>
      </c>
      <c r="K2343" s="97">
        <f t="normal">MIN(J2342:J2344)</f>
        <v>631</v>
      </c>
      <c r="L2343" s="71"/>
      <c r="M2343" s="97"/>
      <c r="N2343" s="97">
        <f t="normal">IF(AF2343="-","-",(AF2343/AG2342)*$AI$1)</f>
        <v>553</v>
      </c>
      <c r="O2343" s="97">
        <f t="normal">MIN(N2342:N2344)</f>
        <v>525</v>
      </c>
      <c r="P2343" s="71"/>
      <c r="Q2343" s="97"/>
      <c r="R2343" s="71"/>
      <c r="S2343" s="103" t="s">
        <v>34</v>
      </c>
      <c r="T2343" s="104"/>
      <c r="U2343" s="103"/>
      <c r="V2343" s="103" t="s">
        <v>34</v>
      </c>
      <c r="W2343" s="104"/>
      <c r="X2343" s="103"/>
      <c r="Y2343" s="103" t="s">
        <v>34</v>
      </c>
      <c r="Z2343" s="97" t="s">
        <v>34</v>
      </c>
      <c r="AA2343" s="23"/>
      <c r="AB2343" s="104" t="s">
        <v>34</v>
      </c>
      <c r="AC2343" s="24"/>
      <c r="AE2343" s="114">
        <v>663</v>
      </c>
      <c r="AF2343" s="114">
        <v>553</v>
      </c>
      <c r="AG2343" s="135"/>
    </row>
    <row r="2344" spans="1:33">
      <c r="A2344" s="70"/>
      <c r="B2344" s="71">
        <v>980</v>
      </c>
      <c r="C2344" s="84"/>
      <c r="D2344" s="17"/>
      <c r="E2344" s="17"/>
      <c r="F2344" s="6"/>
      <c r="G2344" s="6"/>
      <c r="H2344" s="17"/>
      <c r="I2344" s="6"/>
      <c r="J2344" s="97">
        <f t="normal">IF(AE2344="-","-",(AE2344/AG2342)*$AI$1)</f>
        <v>657</v>
      </c>
      <c r="K2344" s="97"/>
      <c r="L2344" s="71"/>
      <c r="M2344" s="97"/>
      <c r="N2344" s="97">
        <f t="normal">IF(AF2344="-","-",(AF2344/AG2342)*$AI$1)</f>
        <v>533</v>
      </c>
      <c r="O2344" s="97"/>
      <c r="P2344" s="71"/>
      <c r="Q2344" s="97"/>
      <c r="R2344" s="71"/>
      <c r="S2344" s="103">
        <v>0.21</v>
      </c>
      <c r="T2344" s="104"/>
      <c r="U2344" s="103"/>
      <c r="V2344" s="103">
        <f t="normal">100-Y2344</f>
        <v>89.55</v>
      </c>
      <c r="W2344" s="104"/>
      <c r="X2344" s="103"/>
      <c r="Y2344" s="103">
        <v>10.45</v>
      </c>
      <c r="Z2344" s="97" t="s">
        <v>34</v>
      </c>
      <c r="AA2344" s="23"/>
      <c r="AB2344" s="104" t="s">
        <v>34</v>
      </c>
      <c r="AC2344" s="24"/>
      <c r="AE2344" s="114">
        <v>657</v>
      </c>
      <c r="AF2344" s="114">
        <v>533</v>
      </c>
      <c r="AG2344" s="135"/>
    </row>
    <row r="2345" spans="1:33">
      <c r="A2345" s="70">
        <v>42968</v>
      </c>
      <c r="B2345" s="71">
        <v>985</v>
      </c>
      <c r="C2345" s="80" t="s">
        <v>1073</v>
      </c>
      <c r="D2345" s="12" t="s">
        <v>41</v>
      </c>
      <c r="E2345" s="12" t="s">
        <v>733</v>
      </c>
      <c r="F2345" s="6" t="s">
        <v>1021</v>
      </c>
      <c r="G2345" s="6" t="s">
        <v>34</v>
      </c>
      <c r="H2345" s="6" t="s">
        <v>1074</v>
      </c>
      <c r="I2345" s="6" t="s">
        <v>34</v>
      </c>
      <c r="J2345" s="97">
        <f t="normal">IF(AE2345="-","-",(AE2345/AG2345)*$AI$1)</f>
        <v>567</v>
      </c>
      <c r="K2345" s="97">
        <f t="normal">MAX(J2345:J2347)</f>
        <v>567</v>
      </c>
      <c r="L2345" s="71">
        <f t="normal">IF(A2345=0,"",(K2345-K2346)/K2346)</f>
        <v>0.0403669724770642</v>
      </c>
      <c r="M2345" s="97">
        <f t="normal">IF(J2345="-","-",AVERAGE(J2345:J2347))</f>
        <v>556</v>
      </c>
      <c r="N2345" s="97">
        <f t="normal">IF(AF2345="-","-",(AF2345/AG2345)*$AI$1)</f>
        <v>317</v>
      </c>
      <c r="O2345" s="97">
        <f t="normal">MAX(N2345:N2347)</f>
        <v>317</v>
      </c>
      <c r="P2345" s="71">
        <f t="normal">IF(A2345=0,"",(O2345-O2346)/O2346)</f>
        <v>0.053156146179402</v>
      </c>
      <c r="Q2345" s="97">
        <f t="normal">IF(N2345="-","-",AVERAGE(N2345:N2347))</f>
        <v>309</v>
      </c>
      <c r="R2345" s="71">
        <f t="normal">IF(Q2345="-","-",Q2345/M2345)</f>
        <v>0.555755395683453</v>
      </c>
      <c r="S2345" s="103" t="s">
        <v>34</v>
      </c>
      <c r="T2345" s="104">
        <f t="normal">AVERAGE(S2345:S2347)*10</f>
        <v>15.6</v>
      </c>
      <c r="U2345" s="103">
        <f t="normal">((LARGE(S2345:S2347,1))-(SMALL(S2345:S2347,1)))/(((LARGE(S2345:S2347,1))+(SMALL(S2345:S2347,1)))/2)*100</f>
        <v>11.5384615384615</v>
      </c>
      <c r="V2345" s="103" t="s">
        <v>34</v>
      </c>
      <c r="W2345" s="104">
        <f t="normal">AVERAGE(V2345:V2347)*10</f>
        <v>849</v>
      </c>
      <c r="X2345" s="103">
        <f t="normal">((LARGE(V2345:V2347,1))-(SMALL(V2345:V2347,1)))/(((LARGE(V2345:V2347,1))+(SMALL(V2345:V2347,1)))/2)*100</f>
        <v>3.34511189634863</v>
      </c>
      <c r="Y2345" s="103" t="s">
        <v>34</v>
      </c>
      <c r="Z2345" s="97" t="s">
        <v>34</v>
      </c>
      <c r="AA2345" s="23" t="str">
        <f t="normal">IF(Z2345="-","-",AVERAGE(Z2345:Z2347))</f>
        <v>-</v>
      </c>
      <c r="AB2345" s="104" t="s">
        <v>34</v>
      </c>
      <c r="AC2345" s="24" t="str">
        <f t="shared" ref="AC2345" si="856">IF(AB2345="-","-",AVERAGE(AB2345:AB2347))</f>
        <v>-</v>
      </c>
      <c r="AE2345" s="114">
        <v>567</v>
      </c>
      <c r="AF2345" s="114">
        <v>317</v>
      </c>
      <c r="AG2345" s="135">
        <v>1.08</v>
      </c>
    </row>
    <row r="2346" spans="1:33">
      <c r="A2346" s="70"/>
      <c r="B2346" s="71">
        <v>985</v>
      </c>
      <c r="C2346" s="82"/>
      <c r="D2346" s="14"/>
      <c r="E2346" s="14"/>
      <c r="F2346" s="6"/>
      <c r="G2346" s="6"/>
      <c r="H2346" s="6"/>
      <c r="I2346" s="6"/>
      <c r="J2346" s="97">
        <f t="normal">IF(AE2346="-","-",(AE2346/AG2345)*$AI$1)</f>
        <v>545</v>
      </c>
      <c r="K2346" s="97">
        <f t="normal">MIN(J2345:J2347)</f>
        <v>545</v>
      </c>
      <c r="L2346" s="71"/>
      <c r="M2346" s="97"/>
      <c r="N2346" s="97">
        <f t="normal">IF(AF2346="-","-",(AF2346/AG2345)*$AI$1)</f>
        <v>301</v>
      </c>
      <c r="O2346" s="97">
        <f t="normal">MIN(N2345:N2347)</f>
        <v>301</v>
      </c>
      <c r="P2346" s="71"/>
      <c r="Q2346" s="97"/>
      <c r="R2346" s="71"/>
      <c r="S2346" s="103">
        <v>1.47</v>
      </c>
      <c r="T2346" s="104"/>
      <c r="U2346" s="103"/>
      <c r="V2346" s="103">
        <f t="shared" ref="V2346:V2359" si="857">100-Y2346</f>
        <v>83.48</v>
      </c>
      <c r="W2346" s="104"/>
      <c r="X2346" s="103"/>
      <c r="Y2346" s="103">
        <v>16.52</v>
      </c>
      <c r="Z2346" s="97" t="s">
        <v>34</v>
      </c>
      <c r="AA2346" s="23"/>
      <c r="AB2346" s="104" t="s">
        <v>34</v>
      </c>
      <c r="AC2346" s="24"/>
      <c r="AE2346" s="114">
        <v>545</v>
      </c>
      <c r="AF2346" s="114">
        <v>301</v>
      </c>
      <c r="AG2346" s="135"/>
    </row>
    <row r="2347" spans="1:33">
      <c r="A2347" s="70"/>
      <c r="B2347" s="71">
        <v>985</v>
      </c>
      <c r="C2347" s="84"/>
      <c r="D2347" s="17"/>
      <c r="E2347" s="17"/>
      <c r="F2347" s="6"/>
      <c r="G2347" s="6"/>
      <c r="H2347" s="6"/>
      <c r="I2347" s="6"/>
      <c r="J2347" s="97" t="str">
        <f t="normal">IF(AE2347="-","-",(AE2347/AG2345)*$AI$1)</f>
        <v>-</v>
      </c>
      <c r="K2347" s="97"/>
      <c r="L2347" s="71"/>
      <c r="M2347" s="97"/>
      <c r="N2347" s="97" t="str">
        <f t="normal">IF(AF2347="-","-",(AF2347/AG2345)*$AI$1)</f>
        <v>-</v>
      </c>
      <c r="O2347" s="97"/>
      <c r="P2347" s="71"/>
      <c r="Q2347" s="97"/>
      <c r="R2347" s="71"/>
      <c r="S2347" s="103">
        <v>1.65</v>
      </c>
      <c r="T2347" s="104"/>
      <c r="U2347" s="103"/>
      <c r="V2347" s="103">
        <f t="shared" si="857"/>
        <v>86.32</v>
      </c>
      <c r="W2347" s="104"/>
      <c r="X2347" s="103"/>
      <c r="Y2347" s="103">
        <v>13.68</v>
      </c>
      <c r="Z2347" s="97" t="s">
        <v>34</v>
      </c>
      <c r="AA2347" s="23"/>
      <c r="AB2347" s="104" t="s">
        <v>34</v>
      </c>
      <c r="AC2347" s="24"/>
      <c r="AE2347" s="114" t="s">
        <v>34</v>
      </c>
      <c r="AF2347" s="114" t="s">
        <v>34</v>
      </c>
      <c r="AG2347" s="135"/>
    </row>
    <row r="2348" spans="1:33">
      <c r="A2348" s="70">
        <v>42968</v>
      </c>
      <c r="B2348" s="71">
        <v>986</v>
      </c>
      <c r="C2348" s="80" t="s">
        <v>1073</v>
      </c>
      <c r="D2348" s="12" t="s">
        <v>41</v>
      </c>
      <c r="E2348" s="12" t="s">
        <v>733</v>
      </c>
      <c r="F2348" s="6" t="s">
        <v>1021</v>
      </c>
      <c r="G2348" s="6" t="s">
        <v>34</v>
      </c>
      <c r="H2348" s="12" t="s">
        <v>463</v>
      </c>
      <c r="I2348" s="6" t="s">
        <v>34</v>
      </c>
      <c r="J2348" s="97">
        <f t="normal">IF(AE2348="-","-",(AE2348/AG2348)*$AI$1)</f>
        <v>777</v>
      </c>
      <c r="K2348" s="97">
        <f t="normal">MAX(J2348:J2350)</f>
        <v>788</v>
      </c>
      <c r="L2348" s="71">
        <f t="normal">IF(A2348=0,"",(K2348-K2349)/K2349)</f>
        <v>0.0141570141570143</v>
      </c>
      <c r="M2348" s="97">
        <f t="normal">IF(J2348="-","-",AVERAGE(J2348:J2350))</f>
        <v>781.333333333333</v>
      </c>
      <c r="N2348" s="97">
        <f t="normal">IF(AF2348="-","-",(AF2348/AG2348)*$AI$1)</f>
        <v>417</v>
      </c>
      <c r="O2348" s="97">
        <f t="normal">MAX(N2348:N2350)</f>
        <v>417</v>
      </c>
      <c r="P2348" s="71">
        <f t="normal">IF(A2348=0,"",(O2348-O2349)/O2349)</f>
        <v>0.034739454094293</v>
      </c>
      <c r="Q2348" s="97">
        <f t="normal">IF(N2348="-","-",AVERAGE(N2348:N2350))</f>
        <v>411.666666666667</v>
      </c>
      <c r="R2348" s="71">
        <f t="normal">IF(Q2348="-","-",Q2348/M2348)</f>
        <v>0.526877133105802</v>
      </c>
      <c r="S2348" s="103">
        <v>1.17</v>
      </c>
      <c r="T2348" s="104">
        <f t="normal">AVERAGE(S2348:S2350)*10</f>
        <v>11.4666666666667</v>
      </c>
      <c r="U2348" s="103">
        <f t="normal">((LARGE(S2348:S2350,1))-(SMALL(S2348:S2350,1)))/(((LARGE(S2348:S2350,1))+(SMALL(S2348:S2350,1)))/2)*100</f>
        <v>3.47826086956522</v>
      </c>
      <c r="V2348" s="103">
        <f t="shared" si="857"/>
        <v>86.11</v>
      </c>
      <c r="W2348" s="104">
        <f t="normal">AVERAGE(V2348:V2350)*10</f>
        <v>860.966666666666</v>
      </c>
      <c r="X2348" s="103">
        <f t="normal">((LARGE(V2348:V2350,1))-(SMALL(V2348:V2350,1)))/(((LARGE(V2348:V2350,1))+(SMALL(V2348:V2350,1)))/2)*100</f>
        <v>0.696945057497977</v>
      </c>
      <c r="Y2348" s="103">
        <v>13.89</v>
      </c>
      <c r="Z2348" s="97" t="s">
        <v>34</v>
      </c>
      <c r="AA2348" s="23" t="str">
        <f t="normal">IF(Z2348="-","-",AVERAGE(Z2348:Z2350))</f>
        <v>-</v>
      </c>
      <c r="AB2348" s="104" t="s">
        <v>34</v>
      </c>
      <c r="AC2348" s="24" t="str">
        <f t="shared" ref="AC2348" si="858">IF(AB2348="-","-",AVERAGE(AB2348:AB2350))</f>
        <v>-</v>
      </c>
      <c r="AE2348" s="114">
        <v>777</v>
      </c>
      <c r="AF2348" s="114">
        <v>417</v>
      </c>
      <c r="AG2348" s="135">
        <v>1.08</v>
      </c>
    </row>
    <row r="2349" spans="1:33">
      <c r="A2349" s="70"/>
      <c r="B2349" s="71">
        <v>986</v>
      </c>
      <c r="C2349" s="82"/>
      <c r="D2349" s="14"/>
      <c r="E2349" s="14"/>
      <c r="F2349" s="6"/>
      <c r="G2349" s="6"/>
      <c r="H2349" s="14"/>
      <c r="I2349" s="6"/>
      <c r="J2349" s="97">
        <f t="normal">IF(AE2349="-","-",(AE2349/AG2348)*$AI$1)</f>
        <v>779</v>
      </c>
      <c r="K2349" s="97">
        <f t="normal">MIN(J2348:J2350)</f>
        <v>777</v>
      </c>
      <c r="L2349" s="71"/>
      <c r="M2349" s="97"/>
      <c r="N2349" s="97">
        <f t="normal">IF(AF2349="-","-",(AF2349/AG2348)*$AI$1)</f>
        <v>403</v>
      </c>
      <c r="O2349" s="97">
        <f t="normal">MIN(N2348:N2350)</f>
        <v>403</v>
      </c>
      <c r="P2349" s="71"/>
      <c r="Q2349" s="97"/>
      <c r="R2349" s="71"/>
      <c r="S2349" s="103">
        <v>1.14</v>
      </c>
      <c r="T2349" s="104"/>
      <c r="U2349" s="103"/>
      <c r="V2349" s="103">
        <f t="shared" si="857"/>
        <v>86.39</v>
      </c>
      <c r="W2349" s="104"/>
      <c r="X2349" s="103"/>
      <c r="Y2349" s="103">
        <v>13.61</v>
      </c>
      <c r="Z2349" s="97" t="s">
        <v>34</v>
      </c>
      <c r="AA2349" s="23"/>
      <c r="AB2349" s="104" t="s">
        <v>34</v>
      </c>
      <c r="AC2349" s="24"/>
      <c r="AE2349" s="114">
        <v>779</v>
      </c>
      <c r="AF2349" s="114">
        <v>403</v>
      </c>
      <c r="AG2349" s="135"/>
    </row>
    <row r="2350" spans="1:33">
      <c r="A2350" s="70"/>
      <c r="B2350" s="71">
        <v>986</v>
      </c>
      <c r="C2350" s="84"/>
      <c r="D2350" s="17"/>
      <c r="E2350" s="17"/>
      <c r="F2350" s="6"/>
      <c r="G2350" s="6"/>
      <c r="H2350" s="17"/>
      <c r="I2350" s="6"/>
      <c r="J2350" s="97">
        <f t="normal">IF(AE2350="-","-",(AE2350/AG2348)*$AI$1)</f>
        <v>788</v>
      </c>
      <c r="K2350" s="97"/>
      <c r="L2350" s="71"/>
      <c r="M2350" s="97"/>
      <c r="N2350" s="97">
        <f t="normal">IF(AF2350="-","-",(AF2350/AG2348)*$AI$1)</f>
        <v>415</v>
      </c>
      <c r="O2350" s="97"/>
      <c r="P2350" s="71"/>
      <c r="Q2350" s="97"/>
      <c r="R2350" s="71"/>
      <c r="S2350" s="103">
        <v>1.13</v>
      </c>
      <c r="T2350" s="104"/>
      <c r="U2350" s="103"/>
      <c r="V2350" s="103">
        <f t="shared" si="857"/>
        <v>85.79</v>
      </c>
      <c r="W2350" s="104"/>
      <c r="X2350" s="103"/>
      <c r="Y2350" s="103">
        <v>14.21</v>
      </c>
      <c r="Z2350" s="97" t="s">
        <v>34</v>
      </c>
      <c r="AA2350" s="23"/>
      <c r="AB2350" s="104" t="s">
        <v>34</v>
      </c>
      <c r="AC2350" s="24"/>
      <c r="AE2350" s="114">
        <v>788</v>
      </c>
      <c r="AF2350" s="114">
        <v>415</v>
      </c>
      <c r="AG2350" s="135"/>
    </row>
    <row r="2351" spans="1:33" s="44" customFormat="1" ht="15" customHeight="1">
      <c r="A2351" s="60">
        <v>43010</v>
      </c>
      <c r="B2351" s="61" t="s">
        <v>1075</v>
      </c>
      <c r="C2351" s="62" t="s">
        <v>29</v>
      </c>
      <c r="D2351" s="63" t="s">
        <v>30</v>
      </c>
      <c r="E2351" s="63" t="s">
        <v>31</v>
      </c>
      <c r="F2351" s="63" t="s">
        <v>32</v>
      </c>
      <c r="G2351" s="63" t="s">
        <v>33</v>
      </c>
      <c r="H2351" s="63" t="s">
        <v>34</v>
      </c>
      <c r="I2351" s="63" t="s">
        <v>1076</v>
      </c>
      <c r="J2351" s="94">
        <f t="normal">IF(AE2351="-","-",(AE2351/AG2351)*$AI$1)</f>
        <v>73.7605396290051</v>
      </c>
      <c r="K2351" s="94">
        <f t="normal">MAX(J2351:J2353)</f>
        <v>76.9983136593592</v>
      </c>
      <c r="L2351" s="61">
        <v>0.0482093663911845</v>
      </c>
      <c r="M2351" s="94">
        <f t="normal">IF(J2351="-","-",AVERAGE(J2351:J2353))</f>
        <v>74.7386172006745</v>
      </c>
      <c r="N2351" s="94" t="str">
        <f t="normal">IF(AF2351="-","-",(AF2351/AG2351)*$AI$1)</f>
        <v>-</v>
      </c>
      <c r="O2351" s="94">
        <f t="normal">MAX(N2351:N2353)</f>
        <v>0</v>
      </c>
      <c r="P2351" s="61" t="e">
        <v>#DIV/0!</v>
      </c>
      <c r="Q2351" s="94" t="str">
        <f t="normal">IF(N2351="-","-",AVERAGE(N2351:N2353))</f>
        <v>-</v>
      </c>
      <c r="R2351" s="61" t="str">
        <f t="normal">IF(Q2351="-","-",Q2351/M2351)</f>
        <v>-</v>
      </c>
      <c r="S2351" s="101">
        <v>3.81</v>
      </c>
      <c r="T2351" s="102">
        <f t="normal">AVERAGE(S2351:S2353)*10</f>
        <v>38.3666666666667</v>
      </c>
      <c r="U2351" s="101">
        <f t="normal">((LARGE(S2351:S2353,1))-(SMALL(S2351:S2353,1)))/(((LARGE(S2351:S2353,1))+(SMALL(S2351:S2353,1)))/2)*100</f>
        <v>1.0443864229765</v>
      </c>
      <c r="V2351" s="101">
        <f t="shared" si="857"/>
        <v>64.23</v>
      </c>
      <c r="W2351" s="102">
        <f t="normal">AVERAGE(V2351:V2353)*10</f>
        <v>643.533333333333</v>
      </c>
      <c r="X2351" s="101">
        <f t="normal">((LARGE(V2351:V2353,1))-(SMALL(V2351:V2353,1)))/(((LARGE(V2351:V2353,1))+(SMALL(V2351:V2353,1)))/2)*100</f>
        <v>0.326416414082549</v>
      </c>
      <c r="Y2351" s="101">
        <v>35.77</v>
      </c>
      <c r="Z2351" s="94" t="s">
        <v>34</v>
      </c>
      <c r="AA2351" s="111" t="str">
        <f t="normal">IF(Z2351="-","-",AVERAGE(Z2351:Z2353))</f>
        <v>-</v>
      </c>
      <c r="AB2351" s="102" t="s">
        <v>34</v>
      </c>
      <c r="AC2351" s="112" t="str">
        <f t="shared" ref="AC2351" si="859">IF(AB2351="-","-",AVERAGE(AB2351:AB2353))</f>
        <v>-</v>
      </c>
      <c r="AD2351" s="113"/>
      <c r="AE2351" s="94">
        <v>72.9</v>
      </c>
      <c r="AF2351" s="94" t="s">
        <v>34</v>
      </c>
      <c r="AG2351" s="134">
        <v>1.0674</v>
      </c>
    </row>
    <row r="2352" spans="1:33" s="44" customFormat="1" customHeight="0">
      <c r="A2352" s="60"/>
      <c r="B2352" s="61" t="s">
        <v>1075</v>
      </c>
      <c r="C2352" s="62"/>
      <c r="D2352" s="63"/>
      <c r="E2352" s="63"/>
      <c r="F2352" s="63"/>
      <c r="G2352" s="63"/>
      <c r="H2352" s="63"/>
      <c r="I2352" s="63"/>
      <c r="J2352" s="94">
        <f t="normal">IF(AE2352="-","-",(AE2352/AG2351)*$AI$1)</f>
        <v>73.4569983136594</v>
      </c>
      <c r="K2352" s="94">
        <f t="normal">MIN(J2351:J2353)</f>
        <v>73.4569983136594</v>
      </c>
      <c r="L2352" s="61"/>
      <c r="M2352" s="94"/>
      <c r="N2352" s="94" t="str">
        <f t="normal">IF(AF2352="-","-",(AF2352/AG2351)*$AI$1)</f>
        <v>-</v>
      </c>
      <c r="O2352" s="94">
        <f t="normal">MIN(N2351:N2353)</f>
        <v>0</v>
      </c>
      <c r="P2352" s="61"/>
      <c r="Q2352" s="94"/>
      <c r="R2352" s="61"/>
      <c r="S2352" s="101">
        <v>3.85</v>
      </c>
      <c r="T2352" s="102"/>
      <c r="U2352" s="101"/>
      <c r="V2352" s="101">
        <f t="shared" si="857"/>
        <v>64.39</v>
      </c>
      <c r="W2352" s="102"/>
      <c r="X2352" s="101"/>
      <c r="Y2352" s="101">
        <v>35.61</v>
      </c>
      <c r="Z2352" s="94" t="s">
        <v>34</v>
      </c>
      <c r="AA2352" s="111"/>
      <c r="AB2352" s="102" t="s">
        <v>34</v>
      </c>
      <c r="AC2352" s="112"/>
      <c r="AD2352" s="113"/>
      <c r="AE2352" s="94">
        <v>72.6</v>
      </c>
      <c r="AF2352" s="94" t="s">
        <v>34</v>
      </c>
      <c r="AG2352" s="134"/>
    </row>
    <row r="2353" spans="1:33" s="44" customFormat="1" customHeight="0">
      <c r="A2353" s="60"/>
      <c r="B2353" s="61" t="s">
        <v>1075</v>
      </c>
      <c r="C2353" s="62"/>
      <c r="D2353" s="63"/>
      <c r="E2353" s="63"/>
      <c r="F2353" s="63"/>
      <c r="G2353" s="63"/>
      <c r="H2353" s="63"/>
      <c r="I2353" s="63"/>
      <c r="J2353" s="94">
        <f t="normal">IF(AE2353="-","-",(AE2353/AG2351)*$AI$1)</f>
        <v>76.9983136593592</v>
      </c>
      <c r="K2353" s="94"/>
      <c r="L2353" s="61"/>
      <c r="M2353" s="94"/>
      <c r="N2353" s="94" t="str">
        <f t="normal">IF(AF2353="-","-",(AF2353/AG2351)*$AI$1)</f>
        <v>-</v>
      </c>
      <c r="O2353" s="94"/>
      <c r="P2353" s="61"/>
      <c r="Q2353" s="94"/>
      <c r="R2353" s="61"/>
      <c r="S2353" s="101">
        <v>3.85</v>
      </c>
      <c r="T2353" s="102"/>
      <c r="U2353" s="101"/>
      <c r="V2353" s="101">
        <f t="shared" si="857"/>
        <v>64.44</v>
      </c>
      <c r="W2353" s="102"/>
      <c r="X2353" s="101"/>
      <c r="Y2353" s="101">
        <v>35.56</v>
      </c>
      <c r="Z2353" s="94" t="s">
        <v>34</v>
      </c>
      <c r="AA2353" s="111"/>
      <c r="AB2353" s="102" t="s">
        <v>34</v>
      </c>
      <c r="AC2353" s="112"/>
      <c r="AD2353" s="113"/>
      <c r="AE2353" s="94">
        <v>76.1</v>
      </c>
      <c r="AF2353" s="94" t="s">
        <v>34</v>
      </c>
      <c r="AG2353" s="134"/>
    </row>
    <row r="2354" spans="1:33" s="44" customFormat="1" ht="15" customHeight="1">
      <c r="A2354" s="60">
        <v>43010</v>
      </c>
      <c r="B2354" s="61" t="s">
        <v>1077</v>
      </c>
      <c r="C2354" s="62" t="s">
        <v>29</v>
      </c>
      <c r="D2354" s="63" t="s">
        <v>30</v>
      </c>
      <c r="E2354" s="63" t="s">
        <v>31</v>
      </c>
      <c r="F2354" s="63" t="s">
        <v>37</v>
      </c>
      <c r="G2354" s="63" t="s">
        <v>140</v>
      </c>
      <c r="H2354" s="63" t="s">
        <v>34</v>
      </c>
      <c r="I2354" s="63" t="s">
        <v>34</v>
      </c>
      <c r="J2354" s="94">
        <v>620.468603561387</v>
      </c>
      <c r="K2354" s="94">
        <f t="normal">MAX(J2354:J2356)</f>
        <v>670.065604498594</v>
      </c>
      <c r="L2354" s="61">
        <f t="normal">IF(A2354=0,"",(K2354-K2355)/K2355)</f>
        <v>0.0799347471451879</v>
      </c>
      <c r="M2354" s="94">
        <f t="normal">IF(J2354="-","-",AVERAGE(J2354:J2356))</f>
        <v>645.098406747891</v>
      </c>
      <c r="N2354" s="94">
        <f t="normal">IF(AF2354="-","-",(AF2354/AG2354)*$AI$1)</f>
        <v>348.191190253046</v>
      </c>
      <c r="O2354" s="94">
        <f t="normal">MAX(N2354:N2356)</f>
        <v>351.227741330834</v>
      </c>
      <c r="P2354" s="61">
        <f t="normal">IF(A2354=0,"",(O2354-O2355)/O2355)</f>
        <v>0.0611620795107034</v>
      </c>
      <c r="Q2354" s="94">
        <f t="normal">IF(N2354="-","-",AVERAGE(N2354:N2356))</f>
        <v>343.467666354264</v>
      </c>
      <c r="R2354" s="61">
        <f t="normal">IF(Q2354="-","-",Q2354/M2354)</f>
        <v>0.532426778242678</v>
      </c>
      <c r="S2354" s="101">
        <v>96.73</v>
      </c>
      <c r="T2354" s="102">
        <f t="shared" ref="T2354" si="860">AVERAGE(S2354:S2356)*10</f>
        <v>967.233333333333</v>
      </c>
      <c r="U2354" s="101">
        <f t="shared" ref="U2354" si="861">((LARGE(S2354:S2356,1))-(SMALL(S2354:S2356,1)))/(((LARGE(S2354:S2356,1))+(SMALL(S2354:S2356,1)))/2)*100</f>
        <v>0.0620347394540966</v>
      </c>
      <c r="V2354" s="101">
        <f t="shared" si="857"/>
        <v>99.99</v>
      </c>
      <c r="W2354" s="102">
        <f t="normal">AVERAGE(V2354:V2356)*10</f>
        <v>999.9</v>
      </c>
      <c r="X2354" s="101">
        <f t="normal">((LARGE(V2354:V2356,1))-(SMALL(V2354:V2356,1)))/(((LARGE(V2354:V2356,1))+(SMALL(V2354:V2356,1)))/2)*100</f>
        <v>0</v>
      </c>
      <c r="Y2354" s="101">
        <v>0.01</v>
      </c>
      <c r="Z2354" s="94" t="s">
        <v>34</v>
      </c>
      <c r="AA2354" s="111" t="s">
        <v>34</v>
      </c>
      <c r="AB2354" s="102" t="s">
        <v>34</v>
      </c>
      <c r="AC2354" s="112" t="str">
        <f t="shared" ref="AC2354" si="862">IF(AB2354="-","-",AVERAGE(AB2354:AB2356))</f>
        <v>-</v>
      </c>
      <c r="AD2354" s="113"/>
      <c r="AE2354" s="94">
        <v>613</v>
      </c>
      <c r="AF2354" s="94">
        <v>344</v>
      </c>
      <c r="AG2354" s="134">
        <v>1.067</v>
      </c>
    </row>
    <row r="2355" spans="1:33" s="44" customFormat="1" customHeight="0">
      <c r="A2355" s="60"/>
      <c r="B2355" s="61" t="s">
        <v>1077</v>
      </c>
      <c r="C2355" s="62"/>
      <c r="D2355" s="63"/>
      <c r="E2355" s="63"/>
      <c r="F2355" s="63"/>
      <c r="G2355" s="63"/>
      <c r="H2355" s="63"/>
      <c r="I2355" s="63"/>
      <c r="J2355" s="94">
        <f t="normal">IF(AE2355="-","-",(AE2355/AG2354)*$AI$1)</f>
        <v>644.761012183693</v>
      </c>
      <c r="K2355" s="94">
        <f t="normal">MIN(J2354:J2356)</f>
        <v>620.468603561387</v>
      </c>
      <c r="L2355" s="61"/>
      <c r="M2355" s="94"/>
      <c r="N2355" s="94">
        <f t="normal">IF(AF2355="-","-",(AF2355/AG2354)*$AI$1)</f>
        <v>330.984067478913</v>
      </c>
      <c r="O2355" s="94">
        <f t="normal">MIN(N2354:N2356)</f>
        <v>330.984067478913</v>
      </c>
      <c r="P2355" s="61"/>
      <c r="Q2355" s="94"/>
      <c r="R2355" s="61"/>
      <c r="S2355" s="101">
        <v>96.69</v>
      </c>
      <c r="T2355" s="102"/>
      <c r="U2355" s="101"/>
      <c r="V2355" s="101">
        <f t="shared" si="857"/>
        <v>99.99</v>
      </c>
      <c r="W2355" s="102"/>
      <c r="X2355" s="101"/>
      <c r="Y2355" s="101">
        <v>0.01</v>
      </c>
      <c r="Z2355" s="94" t="s">
        <v>34</v>
      </c>
      <c r="AA2355" s="111"/>
      <c r="AB2355" s="102" t="s">
        <v>34</v>
      </c>
      <c r="AC2355" s="112"/>
      <c r="AD2355" s="113"/>
      <c r="AE2355" s="94">
        <v>637</v>
      </c>
      <c r="AF2355" s="94">
        <v>327</v>
      </c>
      <c r="AG2355" s="134"/>
    </row>
    <row r="2356" spans="1:33" s="44" customFormat="1" customHeight="0">
      <c r="A2356" s="60"/>
      <c r="B2356" s="61" t="s">
        <v>1077</v>
      </c>
      <c r="C2356" s="62"/>
      <c r="D2356" s="63"/>
      <c r="E2356" s="63"/>
      <c r="F2356" s="63"/>
      <c r="G2356" s="63"/>
      <c r="H2356" s="63"/>
      <c r="I2356" s="63"/>
      <c r="J2356" s="94">
        <f t="normal">IF(AE2356="-","-",(AE2356/AG2354)*$AI$1)</f>
        <v>670.065604498594</v>
      </c>
      <c r="K2356" s="94"/>
      <c r="L2356" s="61"/>
      <c r="M2356" s="94"/>
      <c r="N2356" s="94">
        <f t="normal">IF(AF2356="-","-",(AF2356/AG2354)*$AI$1)</f>
        <v>351.227741330834</v>
      </c>
      <c r="O2356" s="94"/>
      <c r="P2356" s="61"/>
      <c r="Q2356" s="94"/>
      <c r="R2356" s="61"/>
      <c r="S2356" s="101">
        <v>96.75</v>
      </c>
      <c r="T2356" s="102"/>
      <c r="U2356" s="101"/>
      <c r="V2356" s="101">
        <f t="shared" si="857"/>
        <v>99.99</v>
      </c>
      <c r="W2356" s="102"/>
      <c r="X2356" s="101"/>
      <c r="Y2356" s="101">
        <v>0.01</v>
      </c>
      <c r="Z2356" s="94" t="s">
        <v>34</v>
      </c>
      <c r="AA2356" s="111"/>
      <c r="AB2356" s="102" t="s">
        <v>34</v>
      </c>
      <c r="AC2356" s="112"/>
      <c r="AD2356" s="113"/>
      <c r="AE2356" s="94">
        <v>662</v>
      </c>
      <c r="AF2356" s="94">
        <v>347</v>
      </c>
      <c r="AG2356" s="134"/>
    </row>
    <row r="2357" spans="1:33" s="44" customFormat="1" ht="15" customHeight="1">
      <c r="A2357" s="60">
        <v>43010</v>
      </c>
      <c r="B2357" s="61" t="s">
        <v>1078</v>
      </c>
      <c r="C2357" s="62" t="s">
        <v>29</v>
      </c>
      <c r="D2357" s="63" t="s">
        <v>30</v>
      </c>
      <c r="E2357" s="63" t="s">
        <v>31</v>
      </c>
      <c r="F2357" s="63" t="s">
        <v>37</v>
      </c>
      <c r="G2357" s="63" t="s">
        <v>140</v>
      </c>
      <c r="H2357" s="63" t="s">
        <v>34</v>
      </c>
      <c r="I2357" s="63" t="s">
        <v>34</v>
      </c>
      <c r="J2357" s="94">
        <f t="normal">IF(AE2357="-","-",(AE2357/AG2357)*$AI$1)</f>
        <v>645.773195876289</v>
      </c>
      <c r="K2357" s="94">
        <f t="normal">MAX(J2357:J2359)</f>
        <v>681.199625117151</v>
      </c>
      <c r="L2357" s="61">
        <f t="normal">IF(A2357=0,"",(K2357-K2358)/K2358)</f>
        <v>0.054858934169279</v>
      </c>
      <c r="M2357" s="94">
        <f t="normal">IF(J2357="-","-",AVERAGE(J2357:J2359))</f>
        <v>668.041237113402</v>
      </c>
      <c r="N2357" s="94">
        <f t="normal">IF(AF2357="-","-",(AF2357/AG2357)*$AI$1)</f>
        <v>324.910965323336</v>
      </c>
      <c r="O2357" s="94">
        <f t="normal">MAX(N2357:N2359)</f>
        <v>374.507966260544</v>
      </c>
      <c r="P2357" s="61">
        <f t="normal">IF(A2357=0,"",(O2357-O2358)/O2358)</f>
        <v>0.152647975077882</v>
      </c>
      <c r="Q2357" s="94">
        <f t="normal">IF(N2357="-","-",AVERAGE(N2357:N2359))</f>
        <v>348.528584817245</v>
      </c>
      <c r="R2357" s="61">
        <f t="normal">IF(Q2357="-","-",Q2357/M2357)</f>
        <v>0.521717171717172</v>
      </c>
      <c r="S2357" s="101">
        <v>96.73</v>
      </c>
      <c r="T2357" s="102">
        <f t="shared" ref="T2357" si="863">AVERAGE(S2357:S2359)*10</f>
        <v>967.233333333333</v>
      </c>
      <c r="U2357" s="101">
        <f t="shared" ref="U2357" si="864">((LARGE(S2357:S2359,1))-(SMALL(S2357:S2359,1)))/(((LARGE(S2357:S2359,1))+(SMALL(S2357:S2359,1)))/2)*100</f>
        <v>0.0620347394540966</v>
      </c>
      <c r="V2357" s="101">
        <f t="shared" si="857"/>
        <v>99.99</v>
      </c>
      <c r="W2357" s="102">
        <f t="normal">AVERAGE(V2357:V2359)*10</f>
        <v>999.9</v>
      </c>
      <c r="X2357" s="101">
        <f t="normal">((LARGE(V2357:V2359,1))-(SMALL(V2357:V2359,1)))/(((LARGE(V2357:V2359,1))+(SMALL(V2357:V2359,1)))/2)*100</f>
        <v>0</v>
      </c>
      <c r="Y2357" s="101">
        <v>0.01</v>
      </c>
      <c r="Z2357" s="94" t="s">
        <v>34</v>
      </c>
      <c r="AA2357" s="111" t="str">
        <f t="normal">IF(Z2357="-","-",AVERAGE(Z2357:Z2359))</f>
        <v>-</v>
      </c>
      <c r="AB2357" s="102" t="s">
        <v>34</v>
      </c>
      <c r="AC2357" s="112" t="str">
        <f t="shared" ref="AC2357" si="865">IF(AB2357="-","-",AVERAGE(AB2357:AB2359))</f>
        <v>-</v>
      </c>
      <c r="AD2357" s="113"/>
      <c r="AE2357" s="94">
        <v>638</v>
      </c>
      <c r="AF2357" s="94">
        <v>321</v>
      </c>
      <c r="AG2357" s="134">
        <v>1.067</v>
      </c>
    </row>
    <row r="2358" spans="1:33" s="44" customFormat="1" customHeight="0">
      <c r="A2358" s="60"/>
      <c r="B2358" s="61" t="s">
        <v>1078</v>
      </c>
      <c r="C2358" s="62"/>
      <c r="D2358" s="63"/>
      <c r="E2358" s="63"/>
      <c r="F2358" s="63"/>
      <c r="G2358" s="63"/>
      <c r="H2358" s="63"/>
      <c r="I2358" s="63"/>
      <c r="J2358" s="94">
        <f t="normal">IF(AE2358="-","-",(AE2358/AG2357)*$AI$1)</f>
        <v>681.199625117151</v>
      </c>
      <c r="K2358" s="94">
        <f t="normal">MIN(J2357:J2359)</f>
        <v>645.773195876289</v>
      </c>
      <c r="L2358" s="61"/>
      <c r="M2358" s="94"/>
      <c r="N2358" s="94">
        <f t="normal">IF(AF2358="-","-",(AF2358/AG2357)*$AI$1)</f>
        <v>374.507966260544</v>
      </c>
      <c r="O2358" s="94">
        <f t="normal">MIN(N2357:N2359)</f>
        <v>324.910965323336</v>
      </c>
      <c r="P2358" s="61"/>
      <c r="Q2358" s="94"/>
      <c r="R2358" s="61"/>
      <c r="S2358" s="101">
        <v>96.69</v>
      </c>
      <c r="T2358" s="102"/>
      <c r="U2358" s="101"/>
      <c r="V2358" s="101">
        <f t="shared" si="857"/>
        <v>99.99</v>
      </c>
      <c r="W2358" s="102"/>
      <c r="X2358" s="101"/>
      <c r="Y2358" s="101">
        <v>0.01</v>
      </c>
      <c r="Z2358" s="94" t="s">
        <v>34</v>
      </c>
      <c r="AA2358" s="111"/>
      <c r="AB2358" s="102" t="s">
        <v>34</v>
      </c>
      <c r="AC2358" s="112"/>
      <c r="AD2358" s="113"/>
      <c r="AE2358" s="94">
        <v>673</v>
      </c>
      <c r="AF2358" s="94">
        <v>370</v>
      </c>
      <c r="AG2358" s="134"/>
    </row>
    <row r="2359" spans="1:33" s="44" customFormat="1" customHeight="0">
      <c r="A2359" s="60"/>
      <c r="B2359" s="61" t="s">
        <v>1078</v>
      </c>
      <c r="C2359" s="62"/>
      <c r="D2359" s="63"/>
      <c r="E2359" s="63"/>
      <c r="F2359" s="63"/>
      <c r="G2359" s="63"/>
      <c r="H2359" s="63"/>
      <c r="I2359" s="63"/>
      <c r="J2359" s="94">
        <f t="normal">IF(AE2359="-","-",(AE2359/AG2357)*$AI$1)</f>
        <v>677.150890346767</v>
      </c>
      <c r="K2359" s="94"/>
      <c r="L2359" s="61"/>
      <c r="M2359" s="94"/>
      <c r="N2359" s="94">
        <f t="normal">IF(AF2359="-","-",(AF2359/AG2357)*$AI$1)</f>
        <v>346.166822867854</v>
      </c>
      <c r="O2359" s="94"/>
      <c r="P2359" s="61"/>
      <c r="Q2359" s="94"/>
      <c r="R2359" s="61"/>
      <c r="S2359" s="101">
        <v>96.75</v>
      </c>
      <c r="T2359" s="102"/>
      <c r="U2359" s="101"/>
      <c r="V2359" s="101">
        <f t="shared" si="857"/>
        <v>99.99</v>
      </c>
      <c r="W2359" s="102"/>
      <c r="X2359" s="101"/>
      <c r="Y2359" s="101">
        <v>0.01</v>
      </c>
      <c r="Z2359" s="94" t="s">
        <v>34</v>
      </c>
      <c r="AA2359" s="111"/>
      <c r="AB2359" s="102" t="s">
        <v>34</v>
      </c>
      <c r="AC2359" s="112"/>
      <c r="AD2359" s="113"/>
      <c r="AE2359" s="94">
        <v>669</v>
      </c>
      <c r="AF2359" s="94">
        <v>342</v>
      </c>
      <c r="AG2359" s="134"/>
    </row>
    <row r="2360" spans="1:33">
      <c r="A2360" s="70">
        <v>43010</v>
      </c>
      <c r="B2360" s="71">
        <v>1007</v>
      </c>
      <c r="C2360" s="80" t="s">
        <v>88</v>
      </c>
      <c r="D2360" s="12" t="s">
        <v>41</v>
      </c>
      <c r="E2360" s="12" t="s">
        <v>74</v>
      </c>
      <c r="F2360" s="6" t="s">
        <v>85</v>
      </c>
      <c r="G2360" s="6" t="s">
        <v>92</v>
      </c>
      <c r="H2360" s="6" t="s">
        <v>94</v>
      </c>
      <c r="I2360" s="6" t="s">
        <v>34</v>
      </c>
      <c r="J2360" s="97">
        <f t="normal">IF(AE2360="-","-",(AE2360/AG2360)*$AI$1)</f>
        <v>532.40862230553</v>
      </c>
      <c r="K2360" s="97">
        <f t="normal">MAX(J2360:J2362)</f>
        <v>532.40862230553</v>
      </c>
      <c r="L2360" s="71">
        <f t="normal">IF(A2360=0,"",(K2360-K2361)/K2361)</f>
        <v>0.0499001996007986</v>
      </c>
      <c r="M2360" s="97">
        <f t="normal">IF(J2360="-","-",AVERAGE(J2360:J2362))</f>
        <v>517.225866916589</v>
      </c>
      <c r="N2360" s="97">
        <f t="normal">IF(AF2360="-","-",(AF2360/AG2360)*$AI$1)</f>
        <v>405.885660731022</v>
      </c>
      <c r="O2360" s="97">
        <f t="normal">MAX(N2360:N2362)</f>
        <v>405.885660731022</v>
      </c>
      <c r="P2360" s="71">
        <f t="normal">IF(A2360=0,"",(O2360-O2361)/O2361)</f>
        <v>0.0580474934036939</v>
      </c>
      <c r="Q2360" s="97">
        <f t="normal">IF(N2360="-","-",AVERAGE(N2360:N2362))</f>
        <v>392.052483598875</v>
      </c>
      <c r="R2360" s="71">
        <f t="normal">IF(Q2360="-","-",Q2360/M2360)</f>
        <v>0.757990867579909</v>
      </c>
      <c r="S2360" s="103">
        <v>2.99</v>
      </c>
      <c r="T2360" s="104">
        <f t="normal">AVERAGE(S2360:S2362)*10</f>
        <v>30.5</v>
      </c>
      <c r="U2360" s="103">
        <f t="normal">((LARGE(S2360:S2362,1))-(SMALL(S2360:S2362,1)))/(((LARGE(S2360:S2362,1))+(SMALL(S2360:S2362,1)))/2)*100</f>
        <v>4.25531914893617</v>
      </c>
      <c r="V2360" s="103">
        <f t="shared" ref="V2360:V2365" si="866">100-Y2360</f>
        <v>71.54</v>
      </c>
      <c r="W2360" s="104">
        <f t="normal">AVERAGE(V2360:V2362)*10</f>
        <v>719.066666666666</v>
      </c>
      <c r="X2360" s="103">
        <f t="normal">((LARGE(V2360:V2362,1))-(SMALL(V2360:V2362,1)))/(((LARGE(V2360:V2362,1))+(SMALL(V2360:V2362,1)))/2)*100</f>
        <v>0.835189309576849</v>
      </c>
      <c r="Y2360" s="103">
        <v>28.46</v>
      </c>
      <c r="Z2360" s="97">
        <v>44286</v>
      </c>
      <c r="AA2360" s="23">
        <f t="normal">IF(Z2360="-","-",AVERAGE(Z2360:Z2362))</f>
        <v>44288.6666666667</v>
      </c>
      <c r="AB2360" s="104">
        <v>7.852</v>
      </c>
      <c r="AC2360" s="24">
        <f t="shared" ref="AC2360" si="867">IF(AB2360="-","-",AVERAGE(AB2360:AB2362))</f>
        <v>7.85866666666667</v>
      </c>
      <c r="AE2360" s="114">
        <v>526</v>
      </c>
      <c r="AF2360" s="114">
        <v>401</v>
      </c>
      <c r="AG2360" s="135">
        <v>1.067</v>
      </c>
    </row>
    <row r="2361" spans="1:33">
      <c r="A2361" s="70"/>
      <c r="B2361" s="71">
        <v>1007</v>
      </c>
      <c r="C2361" s="82"/>
      <c r="D2361" s="14"/>
      <c r="E2361" s="14"/>
      <c r="F2361" s="6"/>
      <c r="G2361" s="6"/>
      <c r="H2361" s="6"/>
      <c r="I2361" s="6"/>
      <c r="J2361" s="97">
        <f t="normal">IF(AE2361="-","-",(AE2361/AG2360)*$AI$1)</f>
        <v>512.164948453608</v>
      </c>
      <c r="K2361" s="97">
        <f t="normal">MIN(J2360:J2362)</f>
        <v>507.104029990628</v>
      </c>
      <c r="L2361" s="71"/>
      <c r="M2361" s="97"/>
      <c r="N2361" s="97">
        <f t="normal">IF(AF2361="-","-",(AF2361/AG2360)*$AI$1)</f>
        <v>386.654170571696</v>
      </c>
      <c r="O2361" s="97">
        <f t="normal">MIN(N2360:N2362)</f>
        <v>383.617619493908</v>
      </c>
      <c r="P2361" s="71"/>
      <c r="Q2361" s="97"/>
      <c r="R2361" s="71"/>
      <c r="S2361" s="103">
        <v>3.04</v>
      </c>
      <c r="T2361" s="104"/>
      <c r="U2361" s="103"/>
      <c r="V2361" s="103">
        <f t="shared" si="866"/>
        <v>72.04</v>
      </c>
      <c r="W2361" s="104"/>
      <c r="X2361" s="103"/>
      <c r="Y2361" s="103">
        <v>27.96</v>
      </c>
      <c r="Z2361" s="97">
        <v>44315</v>
      </c>
      <c r="AA2361" s="23"/>
      <c r="AB2361" s="104">
        <v>7.85</v>
      </c>
      <c r="AC2361" s="24"/>
      <c r="AE2361" s="114">
        <v>506</v>
      </c>
      <c r="AF2361" s="114">
        <v>382</v>
      </c>
      <c r="AG2361" s="135"/>
    </row>
    <row r="2362" spans="1:33">
      <c r="A2362" s="70"/>
      <c r="B2362" s="71">
        <v>1007</v>
      </c>
      <c r="C2362" s="84"/>
      <c r="D2362" s="17"/>
      <c r="E2362" s="17"/>
      <c r="F2362" s="6"/>
      <c r="G2362" s="6"/>
      <c r="H2362" s="6"/>
      <c r="I2362" s="6"/>
      <c r="J2362" s="97">
        <f t="normal">IF(AE2362="-","-",(AE2362/AG2360)*$AI$1)</f>
        <v>507.104029990628</v>
      </c>
      <c r="K2362" s="97"/>
      <c r="L2362" s="71"/>
      <c r="M2362" s="97"/>
      <c r="N2362" s="97">
        <f t="normal">IF(AF2362="-","-",(AF2362/AG2360)*$AI$1)</f>
        <v>383.617619493908</v>
      </c>
      <c r="O2362" s="97"/>
      <c r="P2362" s="71"/>
      <c r="Q2362" s="97"/>
      <c r="R2362" s="71"/>
      <c r="S2362" s="103">
        <v>3.12</v>
      </c>
      <c r="T2362" s="104"/>
      <c r="U2362" s="103"/>
      <c r="V2362" s="103">
        <f t="shared" si="866"/>
        <v>72.14</v>
      </c>
      <c r="W2362" s="104"/>
      <c r="X2362" s="103"/>
      <c r="Y2362" s="103">
        <v>27.86</v>
      </c>
      <c r="Z2362" s="97">
        <v>44265</v>
      </c>
      <c r="AA2362" s="23"/>
      <c r="AB2362" s="104">
        <v>7.874</v>
      </c>
      <c r="AC2362" s="24"/>
      <c r="AE2362" s="114">
        <v>501</v>
      </c>
      <c r="AF2362" s="114">
        <v>379</v>
      </c>
      <c r="AG2362" s="135"/>
    </row>
    <row r="2363" spans="1:33">
      <c r="A2363" s="70">
        <v>43010</v>
      </c>
      <c r="B2363" s="71">
        <v>1008</v>
      </c>
      <c r="C2363" s="80" t="s">
        <v>88</v>
      </c>
      <c r="D2363" s="12" t="s">
        <v>41</v>
      </c>
      <c r="E2363" s="12" t="s">
        <v>74</v>
      </c>
      <c r="F2363" s="6" t="s">
        <v>85</v>
      </c>
      <c r="G2363" s="6" t="s">
        <v>92</v>
      </c>
      <c r="H2363" s="6" t="s">
        <v>44</v>
      </c>
      <c r="I2363" s="6" t="s">
        <v>34</v>
      </c>
      <c r="J2363" s="97" t="str">
        <f t="normal">IF(AE2363="-","-",(AE2363/AG2363)*$AI$1)</f>
        <v>-</v>
      </c>
      <c r="K2363" s="97">
        <f t="normal">MAX(J2363:J2365)</f>
        <v>251.021555763824</v>
      </c>
      <c r="L2363" s="71">
        <f t="normal">IF(A2363=0,"",(K2363-K2364)/K2364)</f>
        <v>0.0205761316872428</v>
      </c>
      <c r="M2363" s="97">
        <f t="normal">IF(J2364="-","-",AVERAGE(J2363:J2365))</f>
        <v>248.491096532334</v>
      </c>
      <c r="N2363" s="97" t="str">
        <f t="normal">IF(AF2363="-","-",(AF2363/AG2363)*$AI$1)</f>
        <v>-</v>
      </c>
      <c r="O2363" s="97">
        <f t="normal">MAX(N2363:N2365)</f>
        <v>203.448922211809</v>
      </c>
      <c r="P2363" s="71">
        <f t="normal">IF(A2363=0,"",(O2363-O2364)/O2364)</f>
        <v>0.0806451612903228</v>
      </c>
      <c r="Q2363" s="97">
        <f t="normal">IF(N2364="-","-",AVERAGE(N2363:N2365))</f>
        <v>195.857544517338</v>
      </c>
      <c r="R2363" s="71">
        <f t="normal">IF(Q2363="-","-",Q2363/M2363)</f>
        <v>0.788187372708758</v>
      </c>
      <c r="S2363" s="103">
        <v>1.73</v>
      </c>
      <c r="T2363" s="104">
        <f t="normal">AVERAGE(S2363:S2365)*10</f>
        <v>17.4666666666667</v>
      </c>
      <c r="U2363" s="103">
        <f t="normal">((LARGE(S2363:S2365,1))-(SMALL(S2363:S2365,1)))/(((LARGE(S2363:S2365,1))+(SMALL(S2363:S2365,1)))/2)*100</f>
        <v>1.71919770773639</v>
      </c>
      <c r="V2363" s="103">
        <f t="shared" si="866"/>
        <v>56.81</v>
      </c>
      <c r="W2363" s="104">
        <f t="normal">AVERAGE(V2363:V2365)*10</f>
        <v>569.933333333333</v>
      </c>
      <c r="X2363" s="103">
        <f t="normal">((LARGE(V2363:V2365,1))-(SMALL(V2363:V2365,1)))/(((LARGE(V2363:V2365,1))+(SMALL(V2363:V2365,1)))/2)*100</f>
        <v>1.06858193921345</v>
      </c>
      <c r="Y2363" s="103">
        <v>43.19</v>
      </c>
      <c r="Z2363" s="97">
        <v>17743</v>
      </c>
      <c r="AA2363" s="23">
        <f t="normal">IF(Z2363="-","-",AVERAGE(Z2363:Z2365))</f>
        <v>17750.6666666667</v>
      </c>
      <c r="AB2363" s="104">
        <v>7.925</v>
      </c>
      <c r="AC2363" s="24">
        <f t="shared" ref="AC2363" si="868">IF(AB2363="-","-",AVERAGE(AB2363:AB2365))</f>
        <v>7.936</v>
      </c>
      <c r="AE2363" s="114" t="s">
        <v>34</v>
      </c>
      <c r="AF2363" s="114" t="s">
        <v>34</v>
      </c>
      <c r="AG2363" s="135">
        <v>1.067</v>
      </c>
    </row>
    <row r="2364" spans="1:33">
      <c r="A2364" s="70"/>
      <c r="B2364" s="71">
        <v>1008</v>
      </c>
      <c r="C2364" s="82"/>
      <c r="D2364" s="14"/>
      <c r="E2364" s="14"/>
      <c r="F2364" s="6"/>
      <c r="G2364" s="6"/>
      <c r="H2364" s="6"/>
      <c r="I2364" s="6"/>
      <c r="J2364" s="97">
        <f t="normal">IF(AE2364="-","-",(AE2364/AG2363)*$AI$1)</f>
        <v>251.021555763824</v>
      </c>
      <c r="K2364" s="97">
        <f t="normal">MIN(J2363:J2365)</f>
        <v>245.960637300844</v>
      </c>
      <c r="L2364" s="71"/>
      <c r="M2364" s="97"/>
      <c r="N2364" s="97">
        <f t="normal">IF(AF2364="-","-",(AF2364/AG2363)*$AI$1)</f>
        <v>203.448922211809</v>
      </c>
      <c r="O2364" s="97">
        <f t="normal">MIN(N2363:N2365)</f>
        <v>188.266166822868</v>
      </c>
      <c r="P2364" s="71"/>
      <c r="Q2364" s="97"/>
      <c r="R2364" s="71"/>
      <c r="S2364" s="103">
        <v>1.76</v>
      </c>
      <c r="T2364" s="104"/>
      <c r="U2364" s="103"/>
      <c r="V2364" s="103">
        <f t="shared" si="866"/>
        <v>57.39</v>
      </c>
      <c r="W2364" s="104"/>
      <c r="X2364" s="103"/>
      <c r="Y2364" s="103">
        <v>42.61</v>
      </c>
      <c r="Z2364" s="97">
        <v>17764</v>
      </c>
      <c r="AA2364" s="23"/>
      <c r="AB2364" s="104">
        <v>7.943</v>
      </c>
      <c r="AC2364" s="24"/>
      <c r="AE2364" s="114">
        <v>248</v>
      </c>
      <c r="AF2364" s="114">
        <v>201</v>
      </c>
      <c r="AG2364" s="135"/>
    </row>
    <row r="2365" spans="1:33">
      <c r="A2365" s="70"/>
      <c r="B2365" s="71">
        <v>1008</v>
      </c>
      <c r="C2365" s="84"/>
      <c r="D2365" s="17"/>
      <c r="E2365" s="17"/>
      <c r="F2365" s="6"/>
      <c r="G2365" s="6"/>
      <c r="H2365" s="6"/>
      <c r="I2365" s="6"/>
      <c r="J2365" s="97">
        <f t="normal">IF(AE2365="-","-",(AE2365/AG2363)*$AI$1)</f>
        <v>245.960637300844</v>
      </c>
      <c r="K2365" s="97"/>
      <c r="L2365" s="71"/>
      <c r="M2365" s="97"/>
      <c r="N2365" s="97">
        <f t="normal">IF(AF2365="-","-",(AF2365/AG2363)*$AI$1)</f>
        <v>188.266166822868</v>
      </c>
      <c r="O2365" s="97"/>
      <c r="P2365" s="71"/>
      <c r="Q2365" s="97"/>
      <c r="R2365" s="71"/>
      <c r="S2365" s="103">
        <v>1.75</v>
      </c>
      <c r="T2365" s="104"/>
      <c r="U2365" s="103"/>
      <c r="V2365" s="103">
        <f t="shared" si="866"/>
        <v>56.78</v>
      </c>
      <c r="W2365" s="104"/>
      <c r="X2365" s="103"/>
      <c r="Y2365" s="103">
        <v>43.22</v>
      </c>
      <c r="Z2365" s="97">
        <v>17745</v>
      </c>
      <c r="AA2365" s="23"/>
      <c r="AB2365" s="104">
        <v>7.94</v>
      </c>
      <c r="AC2365" s="24"/>
      <c r="AE2365" s="114">
        <v>243</v>
      </c>
      <c r="AF2365" s="114">
        <v>186</v>
      </c>
      <c r="AG2365" s="135"/>
    </row>
    <row r="2366" spans="1:33" ht="15" customHeight="1">
      <c r="A2366" s="73">
        <v>43010</v>
      </c>
      <c r="B2366" s="74">
        <v>1009</v>
      </c>
      <c r="C2366" s="75" t="s">
        <v>88</v>
      </c>
      <c r="D2366" s="9" t="s">
        <v>41</v>
      </c>
      <c r="E2366" s="9" t="s">
        <v>74</v>
      </c>
      <c r="F2366" s="87" t="s">
        <v>85</v>
      </c>
      <c r="G2366" s="87" t="s">
        <v>92</v>
      </c>
      <c r="H2366" s="9" t="s">
        <v>48</v>
      </c>
      <c r="I2366" s="9" t="s">
        <v>34</v>
      </c>
      <c r="J2366" s="98" t="str">
        <f t="normal">IF(AE2366="-","-",(AE2366/AG2366)*$AI$1)</f>
        <v>-</v>
      </c>
      <c r="K2366" s="98">
        <f t="normal">MAX(J2366:J2368)</f>
        <v>123.48641049672</v>
      </c>
      <c r="L2366" s="74">
        <f t="normal">IF(A2366=0,"",(K2366-K2367)/K2367)</f>
        <v>0.00826446280991727</v>
      </c>
      <c r="M2366" s="98">
        <f t="normal">IF(J2367="-","-",AVERAGE(J2366:J2368))</f>
        <v>122.980318650422</v>
      </c>
      <c r="N2366" s="98" t="str">
        <f t="normal">IF(AF2366="-","-",(AF2366/AG2366)*$AI$1)</f>
        <v>-</v>
      </c>
      <c r="O2366" s="98">
        <f t="normal">MAX(N2366:N2368)</f>
        <v>116.401124648547</v>
      </c>
      <c r="P2366" s="74">
        <f t="normal">IF(A2366=0,"",(O2366-O2367)/O2367)</f>
        <v>0.173469387755102</v>
      </c>
      <c r="Q2366" s="98">
        <f t="normal">IF(N2367="-","-",AVERAGE(N2366:N2368))</f>
        <v>107.797563261481</v>
      </c>
      <c r="R2366" s="74">
        <f t="normal">IF(Q2366="-","-",Q2366/M2366)</f>
        <v>0.876543209876543</v>
      </c>
      <c r="S2366" s="105" t="s">
        <v>34</v>
      </c>
      <c r="T2366" s="106">
        <f t="normal">AVERAGE(S2366:S2368)*10</f>
        <v>10.5</v>
      </c>
      <c r="U2366" s="105">
        <f t="normal">((LARGE(S2366:S2368,1))-(SMALL(S2366:S2368,1)))/(((LARGE(S2366:S2368,1))+(SMALL(S2366:S2368,1)))/2)*100</f>
        <v>0</v>
      </c>
      <c r="V2366" s="105" t="s">
        <v>34</v>
      </c>
      <c r="W2366" s="106">
        <f t="normal">AVERAGE(V2366:V2368)*10</f>
        <v>463.9</v>
      </c>
      <c r="X2366" s="105">
        <v>1.16404397499461</v>
      </c>
      <c r="Y2366" s="105" t="s">
        <v>34</v>
      </c>
      <c r="Z2366" s="74">
        <v>11083</v>
      </c>
      <c r="AA2366" s="115">
        <f t="normal">IF(Z2366="-","-",AVERAGE(Z2366:Z2368))</f>
        <v>11079.3333333333</v>
      </c>
      <c r="AB2366" s="106">
        <v>7.97</v>
      </c>
      <c r="AC2366" s="116">
        <f t="shared" ref="AC2366" si="869">IF(AB2366="-","-",AVERAGE(AB2366:AB2368))</f>
        <v>7.98466666666667</v>
      </c>
      <c r="AE2366" s="114" t="s">
        <v>34</v>
      </c>
      <c r="AF2366" s="114" t="s">
        <v>34</v>
      </c>
      <c r="AG2366" s="135">
        <v>1.067</v>
      </c>
    </row>
    <row r="2367" spans="1:33">
      <c r="A2367" s="73"/>
      <c r="B2367" s="74">
        <v>1009</v>
      </c>
      <c r="C2367" s="75"/>
      <c r="D2367" s="9"/>
      <c r="E2367" s="9"/>
      <c r="F2367" s="15"/>
      <c r="G2367" s="15"/>
      <c r="H2367" s="9"/>
      <c r="I2367" s="9"/>
      <c r="J2367" s="98">
        <f t="normal">IF(AE2367="-","-",(AE2367/AG2366)*$AI$1)</f>
        <v>123.48641049672</v>
      </c>
      <c r="K2367" s="98">
        <f t="normal">MIN(J2366:J2368)</f>
        <v>122.474226804124</v>
      </c>
      <c r="L2367" s="74"/>
      <c r="M2367" s="98"/>
      <c r="N2367" s="98">
        <f t="normal">IF(AF2367="-","-",(AF2367/AG2366)*$AI$1)</f>
        <v>116.401124648547</v>
      </c>
      <c r="O2367" s="98">
        <f t="normal">MIN(N2366:N2368)</f>
        <v>99.1940018744143</v>
      </c>
      <c r="P2367" s="74"/>
      <c r="Q2367" s="98"/>
      <c r="R2367" s="74"/>
      <c r="S2367" s="105">
        <v>1.05</v>
      </c>
      <c r="T2367" s="106"/>
      <c r="U2367" s="105"/>
      <c r="V2367" s="105">
        <f t="normal">100-Y2367</f>
        <v>46.66</v>
      </c>
      <c r="W2367" s="106"/>
      <c r="X2367" s="105"/>
      <c r="Y2367" s="105">
        <v>53.34</v>
      </c>
      <c r="Z2367" s="74">
        <v>11076</v>
      </c>
      <c r="AA2367" s="115"/>
      <c r="AB2367" s="106">
        <v>7.998</v>
      </c>
      <c r="AC2367" s="116"/>
      <c r="AE2367" s="114">
        <v>122</v>
      </c>
      <c r="AF2367" s="114">
        <v>115</v>
      </c>
      <c r="AG2367" s="135"/>
    </row>
    <row r="2368" spans="1:33">
      <c r="A2368" s="73"/>
      <c r="B2368" s="74">
        <v>1009</v>
      </c>
      <c r="C2368" s="75"/>
      <c r="D2368" s="9"/>
      <c r="E2368" s="9"/>
      <c r="F2368" s="18"/>
      <c r="G2368" s="18"/>
      <c r="H2368" s="9"/>
      <c r="I2368" s="9"/>
      <c r="J2368" s="98">
        <f t="normal">IF(AE2368="-","-",(AE2368/AG2366)*$AI$1)</f>
        <v>122.474226804124</v>
      </c>
      <c r="K2368" s="98"/>
      <c r="L2368" s="74"/>
      <c r="M2368" s="98"/>
      <c r="N2368" s="98">
        <f t="normal">IF(AF2368="-","-",(AF2368/AG2366)*$AI$1)</f>
        <v>99.1940018744143</v>
      </c>
      <c r="O2368" s="98"/>
      <c r="P2368" s="74"/>
      <c r="Q2368" s="98"/>
      <c r="R2368" s="74"/>
      <c r="S2368" s="105">
        <v>1.05</v>
      </c>
      <c r="T2368" s="106"/>
      <c r="U2368" s="105"/>
      <c r="V2368" s="105">
        <f t="normal">100-Y2368</f>
        <v>46.12</v>
      </c>
      <c r="W2368" s="106"/>
      <c r="X2368" s="105"/>
      <c r="Y2368" s="105">
        <v>53.88</v>
      </c>
      <c r="Z2368" s="74">
        <v>11079</v>
      </c>
      <c r="AA2368" s="115"/>
      <c r="AB2368" s="106">
        <v>7.986</v>
      </c>
      <c r="AC2368" s="116"/>
      <c r="AE2368" s="114">
        <v>121</v>
      </c>
      <c r="AF2368" s="114">
        <v>98</v>
      </c>
      <c r="AG2368" s="135"/>
    </row>
    <row r="2369" spans="1:33" ht="15" customHeight="1">
      <c r="A2369" s="70">
        <v>43010</v>
      </c>
      <c r="B2369" s="71">
        <v>1010</v>
      </c>
      <c r="C2369" s="80" t="s">
        <v>88</v>
      </c>
      <c r="D2369" s="12" t="s">
        <v>41</v>
      </c>
      <c r="E2369" s="12" t="s">
        <v>74</v>
      </c>
      <c r="F2369" s="6" t="s">
        <v>75</v>
      </c>
      <c r="G2369" s="6" t="s">
        <v>199</v>
      </c>
      <c r="H2369" s="12" t="s">
        <v>34</v>
      </c>
      <c r="I2369" s="6" t="s">
        <v>90</v>
      </c>
      <c r="J2369" s="97">
        <f t="normal">IF(AE2369="-","-",(AE2369/AG2369)*$AI$1)</f>
        <v>512.164948453608</v>
      </c>
      <c r="K2369" s="97">
        <f t="normal">MAX(J2369:J2371)</f>
        <v>554.676663542643</v>
      </c>
      <c r="L2369" s="71">
        <f t="normal">IF(A2369=0,"",(K2369-K2370)/K2370)</f>
        <v>0.0830039525691698</v>
      </c>
      <c r="M2369" s="97">
        <f t="normal">IF(J2369="-","-",AVERAGE(J2369:J2371))</f>
        <v>527.347703842549</v>
      </c>
      <c r="N2369" s="97">
        <f t="normal">IF(AF2369="-","-",(AF2369/AG2369)*$AI$1)</f>
        <v>317.825679475164</v>
      </c>
      <c r="O2369" s="97">
        <f t="normal">MAX(N2369:N2371)</f>
        <v>337.057169634489</v>
      </c>
      <c r="P2369" s="71">
        <f t="normal">IF(A2369=0,"",(O2369-O2370)/O2370)</f>
        <v>0.0605095541401274</v>
      </c>
      <c r="Q2369" s="97">
        <f t="normal">IF(N2369="-","-",AVERAGE(N2369:N2371))</f>
        <v>328.959700093721</v>
      </c>
      <c r="R2369" s="71">
        <f t="normal">IF(Q2369="-","-",Q2369/M2369)</f>
        <v>0.623800383877159</v>
      </c>
      <c r="S2369" s="103">
        <v>24.28</v>
      </c>
      <c r="T2369" s="104">
        <f t="normal">AVERAGE(S2369:S2371)*10</f>
        <v>237.35</v>
      </c>
      <c r="U2369" s="103">
        <f t="normal">((LARGE(S2369:S2371,1))-(SMALL(S2369:S2371,1)))/(((LARGE(S2369:S2371,1))+(SMALL(S2369:S2371,1)))/2)*100</f>
        <v>4.59237413103012</v>
      </c>
      <c r="V2369" s="103">
        <f t="normal">100-Y2369</f>
        <v>91.74</v>
      </c>
      <c r="W2369" s="104">
        <f t="normal">AVERAGE(V2369:V2371)*10</f>
        <v>915.2</v>
      </c>
      <c r="X2369" s="103">
        <f t="normal">((LARGE(V2369:V2371,1))-(SMALL(V2369:V2371,1)))/(((LARGE(V2369:V2371,1))+(SMALL(V2369:V2371,1)))/2)*100</f>
        <v>0.480769230769228</v>
      </c>
      <c r="Y2369" s="103">
        <v>8.26</v>
      </c>
      <c r="Z2369" s="97" t="s">
        <v>34</v>
      </c>
      <c r="AA2369" s="23" t="str">
        <f t="normal">IF(Z2369="-","-",AVERAGE(Z2369:Z2371))</f>
        <v>-</v>
      </c>
      <c r="AB2369" s="104" t="s">
        <v>34</v>
      </c>
      <c r="AC2369" s="24" t="str">
        <f t="shared" ref="AC2369" si="870">IF(AB2369="-","-",AVERAGE(AB2369:AB2371))</f>
        <v>-</v>
      </c>
      <c r="AE2369" s="114">
        <v>506</v>
      </c>
      <c r="AF2369" s="114">
        <v>314</v>
      </c>
      <c r="AG2369" s="135">
        <v>1.067</v>
      </c>
    </row>
    <row r="2370" spans="1:33">
      <c r="A2370" s="70"/>
      <c r="B2370" s="71">
        <v>1010</v>
      </c>
      <c r="C2370" s="82"/>
      <c r="D2370" s="14"/>
      <c r="E2370" s="14"/>
      <c r="F2370" s="9"/>
      <c r="G2370" s="6"/>
      <c r="H2370" s="14"/>
      <c r="I2370" s="6"/>
      <c r="J2370" s="97">
        <f t="normal">IF(AE2370="-","-",(AE2370/AG2369)*$AI$1)</f>
        <v>515.201499531397</v>
      </c>
      <c r="K2370" s="97">
        <f t="normal">MIN(J2369:J2371)</f>
        <v>512.164948453608</v>
      </c>
      <c r="L2370" s="71"/>
      <c r="M2370" s="97"/>
      <c r="N2370" s="97">
        <f t="normal">IF(AF2370="-","-",(AF2370/AG2369)*$AI$1)</f>
        <v>331.996251171509</v>
      </c>
      <c r="O2370" s="97">
        <f t="normal">MIN(N2369:N2371)</f>
        <v>317.825679475164</v>
      </c>
      <c r="P2370" s="71"/>
      <c r="Q2370" s="97"/>
      <c r="R2370" s="71"/>
      <c r="S2370" s="103" t="s">
        <v>34</v>
      </c>
      <c r="T2370" s="104"/>
      <c r="U2370" s="103"/>
      <c r="V2370" s="103" t="s">
        <v>34</v>
      </c>
      <c r="W2370" s="104"/>
      <c r="X2370" s="103"/>
      <c r="Y2370" s="103" t="s">
        <v>34</v>
      </c>
      <c r="Z2370" s="97" t="s">
        <v>34</v>
      </c>
      <c r="AA2370" s="23"/>
      <c r="AB2370" s="104" t="s">
        <v>34</v>
      </c>
      <c r="AC2370" s="24"/>
      <c r="AE2370" s="114">
        <v>509</v>
      </c>
      <c r="AF2370" s="114">
        <v>328</v>
      </c>
      <c r="AG2370" s="135"/>
    </row>
    <row r="2371" spans="1:33">
      <c r="A2371" s="70"/>
      <c r="B2371" s="71">
        <v>1010</v>
      </c>
      <c r="C2371" s="84"/>
      <c r="D2371" s="17"/>
      <c r="E2371" s="17"/>
      <c r="F2371" s="9"/>
      <c r="G2371" s="6"/>
      <c r="H2371" s="17"/>
      <c r="I2371" s="6"/>
      <c r="J2371" s="97">
        <f t="normal">IF(AE2371="-","-",(AE2371/AG2369)*$AI$1)</f>
        <v>554.676663542643</v>
      </c>
      <c r="K2371" s="97"/>
      <c r="L2371" s="71"/>
      <c r="M2371" s="97"/>
      <c r="N2371" s="97">
        <f t="normal">IF(AF2371="-","-",(AF2371/AG2369)*$AI$1)</f>
        <v>337.057169634489</v>
      </c>
      <c r="O2371" s="97"/>
      <c r="P2371" s="71"/>
      <c r="Q2371" s="97"/>
      <c r="R2371" s="71"/>
      <c r="S2371" s="103">
        <v>23.19</v>
      </c>
      <c r="T2371" s="104"/>
      <c r="U2371" s="103"/>
      <c r="V2371" s="103">
        <f t="normal">100-Y2371</f>
        <v>91.3</v>
      </c>
      <c r="W2371" s="104"/>
      <c r="X2371" s="103"/>
      <c r="Y2371" s="103">
        <v>8.7</v>
      </c>
      <c r="Z2371" s="97" t="s">
        <v>34</v>
      </c>
      <c r="AA2371" s="23"/>
      <c r="AB2371" s="104" t="s">
        <v>34</v>
      </c>
      <c r="AC2371" s="24"/>
      <c r="AE2371" s="114">
        <v>548</v>
      </c>
      <c r="AF2371" s="114">
        <v>333</v>
      </c>
      <c r="AG2371" s="135"/>
    </row>
    <row r="2372" spans="1:33" ht="15" customHeight="1">
      <c r="A2372" s="73">
        <v>43010</v>
      </c>
      <c r="B2372" s="74" t="s">
        <v>1079</v>
      </c>
      <c r="C2372" s="75" t="s">
        <v>88</v>
      </c>
      <c r="D2372" s="9" t="s">
        <v>41</v>
      </c>
      <c r="E2372" s="9" t="s">
        <v>80</v>
      </c>
      <c r="F2372" s="87" t="s">
        <v>80</v>
      </c>
      <c r="G2372" s="87" t="s">
        <v>81</v>
      </c>
      <c r="H2372" s="9" t="s">
        <v>34</v>
      </c>
      <c r="I2372" s="9" t="s">
        <v>90</v>
      </c>
      <c r="J2372" s="98">
        <f t="normal">IF(AE2372="-","-",(AE2372/AG2372)*$AI$1)</f>
        <v>505.079662605436</v>
      </c>
      <c r="K2372" s="98">
        <f t="normal">MAX(J2372:J2374)</f>
        <v>526.335520149953</v>
      </c>
      <c r="L2372" s="74">
        <f t="normal">IF(A2372=0,"",(K2372-K2373)/K2373)</f>
        <v>0.0420841683366733</v>
      </c>
      <c r="M2372" s="98">
        <f t="normal">IF(J2372="-","-",AVERAGE(J2372:J2374))</f>
        <v>514.864104967198</v>
      </c>
      <c r="N2372" s="98">
        <f t="normal">IF(AF2372="-","-",(AF2372/AG2372)*$AI$1)</f>
        <v>345.154639175258</v>
      </c>
      <c r="O2372" s="98">
        <f t="normal">MAX(N2372:N2374)</f>
        <v>369.447047797563</v>
      </c>
      <c r="P2372" s="74">
        <f t="normal">IF(A2372=0,"",(O2372-O2373)/O2373)</f>
        <v>0.0703812316715542</v>
      </c>
      <c r="Q2372" s="98">
        <f t="normal">IF(N2372="-","-",AVERAGE(N2372:N2374))</f>
        <v>355.613870665417</v>
      </c>
      <c r="R2372" s="74">
        <f t="normal">IF(Q2372="-","-",Q2372/M2372)</f>
        <v>0.690694626474443</v>
      </c>
      <c r="S2372" s="105" t="s">
        <v>34</v>
      </c>
      <c r="T2372" s="106" t="e">
        <v>#DIV/0!</v>
      </c>
      <c r="U2372" s="105" t="e">
        <v>#NUM!</v>
      </c>
      <c r="V2372" s="105" t="s">
        <v>34</v>
      </c>
      <c r="W2372" s="106" t="e">
        <v>#DIV/0!</v>
      </c>
      <c r="X2372" s="105" t="e">
        <v>#NUM!</v>
      </c>
      <c r="Y2372" s="105" t="s">
        <v>34</v>
      </c>
      <c r="Z2372" s="74" t="s">
        <v>34</v>
      </c>
      <c r="AA2372" s="115" t="str">
        <f t="normal">IF(Z2372="-","-",AVERAGE(Z2372:Z2374))</f>
        <v>-</v>
      </c>
      <c r="AB2372" s="106" t="s">
        <v>34</v>
      </c>
      <c r="AC2372" s="116" t="str">
        <f t="shared" ref="AC2372" si="871">IF(AB2372="-","-",AVERAGE(AB2372:AB2374))</f>
        <v>-</v>
      </c>
      <c r="AE2372" s="114">
        <v>499</v>
      </c>
      <c r="AF2372" s="114">
        <v>341</v>
      </c>
      <c r="AG2372" s="135">
        <v>1.067</v>
      </c>
    </row>
    <row r="2373" spans="1:33">
      <c r="A2373" s="73"/>
      <c r="B2373" s="74" t="s">
        <v>1079</v>
      </c>
      <c r="C2373" s="75"/>
      <c r="D2373" s="9"/>
      <c r="E2373" s="9"/>
      <c r="F2373" s="15"/>
      <c r="G2373" s="15"/>
      <c r="H2373" s="9"/>
      <c r="I2373" s="9"/>
      <c r="J2373" s="98">
        <f t="normal">IF(AE2373="-","-",(AE2373/AG2372)*$AI$1)</f>
        <v>526.335520149953</v>
      </c>
      <c r="K2373" s="98">
        <f t="normal">MIN(J2372:J2374)</f>
        <v>505.079662605436</v>
      </c>
      <c r="L2373" s="74"/>
      <c r="M2373" s="98"/>
      <c r="N2373" s="98">
        <f t="normal">IF(AF2373="-","-",(AF2373/AG2372)*$AI$1)</f>
        <v>369.447047797563</v>
      </c>
      <c r="O2373" s="98">
        <f t="normal">MIN(N2372:N2374)</f>
        <v>345.154639175258</v>
      </c>
      <c r="P2373" s="74"/>
      <c r="Q2373" s="98"/>
      <c r="R2373" s="74"/>
      <c r="S2373" s="105" t="s">
        <v>34</v>
      </c>
      <c r="T2373" s="106"/>
      <c r="U2373" s="105"/>
      <c r="V2373" s="105" t="s">
        <v>34</v>
      </c>
      <c r="W2373" s="106"/>
      <c r="X2373" s="105"/>
      <c r="Y2373" s="105" t="s">
        <v>34</v>
      </c>
      <c r="Z2373" s="74" t="s">
        <v>34</v>
      </c>
      <c r="AA2373" s="115"/>
      <c r="AB2373" s="106" t="s">
        <v>34</v>
      </c>
      <c r="AC2373" s="116"/>
      <c r="AE2373" s="114">
        <v>520</v>
      </c>
      <c r="AF2373" s="114">
        <v>365</v>
      </c>
      <c r="AG2373" s="135"/>
    </row>
    <row r="2374" spans="1:33">
      <c r="A2374" s="73"/>
      <c r="B2374" s="74" t="s">
        <v>1079</v>
      </c>
      <c r="C2374" s="75"/>
      <c r="D2374" s="9"/>
      <c r="E2374" s="9"/>
      <c r="F2374" s="18"/>
      <c r="G2374" s="18"/>
      <c r="H2374" s="9"/>
      <c r="I2374" s="9"/>
      <c r="J2374" s="98">
        <f t="normal">IF(AE2374="-","-",(AE2374/AG2372)*$AI$1)</f>
        <v>513.177132146204</v>
      </c>
      <c r="K2374" s="98"/>
      <c r="L2374" s="74"/>
      <c r="M2374" s="98"/>
      <c r="N2374" s="98">
        <f t="normal">IF(AF2374="-","-",(AF2374/AG2372)*$AI$1)</f>
        <v>352.23992502343</v>
      </c>
      <c r="O2374" s="98"/>
      <c r="P2374" s="74"/>
      <c r="Q2374" s="98"/>
      <c r="R2374" s="74"/>
      <c r="S2374" s="105" t="s">
        <v>34</v>
      </c>
      <c r="T2374" s="106"/>
      <c r="U2374" s="105"/>
      <c r="V2374" s="105" t="s">
        <v>34</v>
      </c>
      <c r="W2374" s="106"/>
      <c r="X2374" s="105"/>
      <c r="Y2374" s="105" t="s">
        <v>34</v>
      </c>
      <c r="Z2374" s="74" t="s">
        <v>34</v>
      </c>
      <c r="AA2374" s="115"/>
      <c r="AB2374" s="106" t="s">
        <v>34</v>
      </c>
      <c r="AC2374" s="116"/>
      <c r="AE2374" s="114">
        <v>507</v>
      </c>
      <c r="AF2374" s="114">
        <v>348</v>
      </c>
      <c r="AG2374" s="135"/>
    </row>
    <row r="2375" spans="1:33">
      <c r="A2375" s="70">
        <v>43010</v>
      </c>
      <c r="B2375" s="71" t="s">
        <v>1080</v>
      </c>
      <c r="C2375" s="80" t="s">
        <v>265</v>
      </c>
      <c r="D2375" s="12" t="s">
        <v>100</v>
      </c>
      <c r="E2375" s="12" t="s">
        <v>101</v>
      </c>
      <c r="F2375" s="6" t="s">
        <v>248</v>
      </c>
      <c r="G2375" s="6" t="s">
        <v>1081</v>
      </c>
      <c r="H2375" s="12" t="s">
        <v>34</v>
      </c>
      <c r="I2375" s="6" t="s">
        <v>1082</v>
      </c>
      <c r="J2375" s="97">
        <f t="normal">IF(AE2375="-","-",(AE2375/AG2375)*$AI$1)</f>
        <v>224.704779756326</v>
      </c>
      <c r="K2375" s="97">
        <f t="normal">MAX(J2375:J2377)</f>
        <v>224.704779756326</v>
      </c>
      <c r="L2375" s="71">
        <f t="normal">IF(A2375=0,"",(K2375-K2376)/K2376)</f>
        <v>0.0422535211267606</v>
      </c>
      <c r="M2375" s="97">
        <f t="normal">IF(J2375="-","-",AVERAGE(J2375:J2377))</f>
        <v>221.330834114339</v>
      </c>
      <c r="N2375" s="97">
        <f t="normal">IF(AF2375="-","-",(AF2375/AG2375)*$AI$1)</f>
        <v>164.985941893158</v>
      </c>
      <c r="O2375" s="97">
        <f t="normal">MAX(N2375:N2377)</f>
        <v>164.985941893158</v>
      </c>
      <c r="P2375" s="71">
        <f t="normal">IF(A2375=0,"",(O2375-O2376)/O2376)</f>
        <v>0.0316455696202533</v>
      </c>
      <c r="Q2375" s="97">
        <f t="normal">IF(N2375="-","-",AVERAGE(N2375:N2377))</f>
        <v>161.611996251172</v>
      </c>
      <c r="R2375" s="71">
        <f t="normal">IF(Q2375="-","-",Q2375/M2375)</f>
        <v>0.730182926829268</v>
      </c>
      <c r="S2375" s="103">
        <v>1.62</v>
      </c>
      <c r="T2375" s="104">
        <f t="normal">AVERAGE(S2375:S2377)*10</f>
        <v>16.3</v>
      </c>
      <c r="U2375" s="103">
        <f t="normal">((LARGE(S2375:S2377,1))-(SMALL(S2375:S2377,1)))/(((LARGE(S2375:S2377,1))+(SMALL(S2375:S2377,1)))/2)*100</f>
        <v>7.95107033639143</v>
      </c>
      <c r="V2375" s="103">
        <f t="shared" ref="V2375:V2400" si="872">100-Y2375</f>
        <v>75.45</v>
      </c>
      <c r="W2375" s="104">
        <f t="normal">AVERAGE(V2375:V2377)*10</f>
        <v>757.266666666667</v>
      </c>
      <c r="X2375" s="103">
        <f t="normal">((LARGE(V2375:V2377,1))-(SMALL(V2375:V2377,1)))/(((LARGE(V2375:V2377,1))+(SMALL(V2375:V2377,1)))/2)*100</f>
        <v>1.30494958149344</v>
      </c>
      <c r="Y2375" s="103">
        <v>24.55</v>
      </c>
      <c r="Z2375" s="97" t="s">
        <v>34</v>
      </c>
      <c r="AA2375" s="23" t="str">
        <f t="normal">IF(Z2375="-","-",AVERAGE(Z2375:Z2377))</f>
        <v>-</v>
      </c>
      <c r="AB2375" s="104" t="s">
        <v>34</v>
      </c>
      <c r="AC2375" s="24" t="str">
        <f t="shared" ref="AC2375" si="873">IF(AB2375="-","-",AVERAGE(AB2375:AB2377))</f>
        <v>-</v>
      </c>
      <c r="AE2375" s="114">
        <v>222</v>
      </c>
      <c r="AF2375" s="114">
        <v>163</v>
      </c>
      <c r="AG2375" s="135">
        <v>1.067</v>
      </c>
    </row>
    <row r="2376" spans="1:33">
      <c r="A2376" s="70"/>
      <c r="B2376" s="71" t="s">
        <v>1080</v>
      </c>
      <c r="C2376" s="82"/>
      <c r="D2376" s="14"/>
      <c r="E2376" s="14"/>
      <c r="F2376" s="6"/>
      <c r="G2376" s="6"/>
      <c r="H2376" s="14"/>
      <c r="I2376" s="6"/>
      <c r="J2376" s="97">
        <f t="normal">IF(AE2376="-","-",(AE2376/AG2375)*$AI$1)</f>
        <v>215.595126522962</v>
      </c>
      <c r="K2376" s="97">
        <f t="normal">MIN(J2375:J2377)</f>
        <v>215.595126522962</v>
      </c>
      <c r="L2376" s="71"/>
      <c r="M2376" s="97"/>
      <c r="N2376" s="97">
        <f t="normal">IF(AF2376="-","-",(AF2376/AG2375)*$AI$1)</f>
        <v>159.925023430178</v>
      </c>
      <c r="O2376" s="97">
        <f t="normal">MIN(N2375:N2377)</f>
        <v>159.925023430178</v>
      </c>
      <c r="P2376" s="71"/>
      <c r="Q2376" s="97"/>
      <c r="R2376" s="71"/>
      <c r="S2376" s="103">
        <v>1.57</v>
      </c>
      <c r="T2376" s="104"/>
      <c r="U2376" s="103"/>
      <c r="V2376" s="103">
        <f t="shared" si="872"/>
        <v>75.37</v>
      </c>
      <c r="W2376" s="104"/>
      <c r="X2376" s="103"/>
      <c r="Y2376" s="103">
        <v>24.63</v>
      </c>
      <c r="Z2376" s="97" t="s">
        <v>34</v>
      </c>
      <c r="AA2376" s="23"/>
      <c r="AB2376" s="104" t="s">
        <v>34</v>
      </c>
      <c r="AC2376" s="24"/>
      <c r="AE2376" s="114">
        <v>213</v>
      </c>
      <c r="AF2376" s="114">
        <v>158</v>
      </c>
      <c r="AG2376" s="135"/>
    </row>
    <row r="2377" spans="1:33">
      <c r="A2377" s="70"/>
      <c r="B2377" s="71" t="s">
        <v>1080</v>
      </c>
      <c r="C2377" s="84"/>
      <c r="D2377" s="17"/>
      <c r="E2377" s="17"/>
      <c r="F2377" s="6"/>
      <c r="G2377" s="6"/>
      <c r="H2377" s="17"/>
      <c r="I2377" s="6"/>
      <c r="J2377" s="97">
        <f t="normal">IF(AE2377="-","-",(AE2377/AG2375)*$AI$1)</f>
        <v>223.69259606373</v>
      </c>
      <c r="K2377" s="97"/>
      <c r="L2377" s="71"/>
      <c r="M2377" s="97"/>
      <c r="N2377" s="97">
        <f t="normal">IF(AF2377="-","-",(AF2377/AG2375)*$AI$1)</f>
        <v>159.925023430178</v>
      </c>
      <c r="O2377" s="97"/>
      <c r="P2377" s="71"/>
      <c r="Q2377" s="97"/>
      <c r="R2377" s="71"/>
      <c r="S2377" s="103">
        <v>1.7</v>
      </c>
      <c r="T2377" s="104"/>
      <c r="U2377" s="103"/>
      <c r="V2377" s="103">
        <f t="shared" si="872"/>
        <v>76.36</v>
      </c>
      <c r="W2377" s="104"/>
      <c r="X2377" s="103"/>
      <c r="Y2377" s="103">
        <v>23.64</v>
      </c>
      <c r="Z2377" s="97" t="s">
        <v>34</v>
      </c>
      <c r="AA2377" s="23"/>
      <c r="AB2377" s="104" t="s">
        <v>34</v>
      </c>
      <c r="AC2377" s="24"/>
      <c r="AE2377" s="114">
        <v>221</v>
      </c>
      <c r="AF2377" s="114">
        <v>158</v>
      </c>
      <c r="AG2377" s="135"/>
    </row>
    <row r="2378" spans="1:33" ht="15" customHeight="1">
      <c r="A2378" s="70">
        <v>43010</v>
      </c>
      <c r="B2378" s="71">
        <v>1011</v>
      </c>
      <c r="C2378" s="80" t="s">
        <v>629</v>
      </c>
      <c r="D2378" s="12" t="s">
        <v>41</v>
      </c>
      <c r="E2378" s="12" t="s">
        <v>80</v>
      </c>
      <c r="F2378" s="6" t="s">
        <v>80</v>
      </c>
      <c r="G2378" s="6" t="s">
        <v>280</v>
      </c>
      <c r="H2378" s="12" t="s">
        <v>44</v>
      </c>
      <c r="I2378" s="6" t="s">
        <v>34</v>
      </c>
      <c r="J2378" s="97">
        <f t="normal">IF(AE2378="-","-",(AE2378/AG2378)*$AI$1)</f>
        <v>486.860356138707</v>
      </c>
      <c r="K2378" s="97">
        <f t="normal">MAX(J2378:J2380)</f>
        <v>514.1893158388</v>
      </c>
      <c r="L2378" s="71">
        <f t="normal">IF(A2378=0,"",(K2378-K2379)/K2379)</f>
        <v>0.0561330561330561</v>
      </c>
      <c r="M2378" s="97">
        <f t="normal">IF(J2378="-","-",AVERAGE(J2378:J2380))</f>
        <v>497.656982193065</v>
      </c>
      <c r="N2378" s="97">
        <f t="normal">IF(AF2378="-","-",(AF2378/AG2378)*$AI$1)</f>
        <v>366.410496719775</v>
      </c>
      <c r="O2378" s="97">
        <f t="normal">MAX(N2378:N2380)</f>
        <v>377.544517338332</v>
      </c>
      <c r="P2378" s="71">
        <f t="normal">IF(A2378=0,"",(O2378-O2379)/O2379)</f>
        <v>0.0303867403314917</v>
      </c>
      <c r="Q2378" s="97">
        <f t="normal">IF(N2378="-","-",AVERAGE(N2378:N2380))</f>
        <v>371.808809746954</v>
      </c>
      <c r="R2378" s="71">
        <f t="normal">IF(Q2378="-","-",Q2378/M2378)</f>
        <v>0.747118644067797</v>
      </c>
      <c r="S2378" s="103">
        <v>4.33</v>
      </c>
      <c r="T2378" s="104">
        <f t="normal">AVERAGE(S2378:S2380)*10</f>
        <v>43.2666666666667</v>
      </c>
      <c r="U2378" s="103">
        <f t="normal">((LARGE(S2378:S2380,1))-(SMALL(S2378:S2380,1)))/(((LARGE(S2378:S2380,1))+(SMALL(S2378:S2380,1)))/2)*100</f>
        <v>1.15606936416185</v>
      </c>
      <c r="V2378" s="103">
        <f t="shared" si="872"/>
        <v>61.75</v>
      </c>
      <c r="W2378" s="104">
        <f t="normal">AVERAGE(V2378:V2380)*10</f>
        <v>616.466666666667</v>
      </c>
      <c r="X2378" s="103">
        <f t="normal">((LARGE(V2378:V2380,1))-(SMALL(V2378:V2380,1)))/(((LARGE(V2378:V2380,1))+(SMALL(V2378:V2380,1)))/2)*100</f>
        <v>1.28257163730822</v>
      </c>
      <c r="Y2378" s="103">
        <v>38.25</v>
      </c>
      <c r="Z2378" s="97">
        <v>59763</v>
      </c>
      <c r="AA2378" s="23">
        <f t="normal">IF(Z2378="-","-",AVERAGE(Z2378:Z2380))</f>
        <v>59740</v>
      </c>
      <c r="AB2378" s="104">
        <v>6.887</v>
      </c>
      <c r="AC2378" s="24">
        <f t="shared" ref="AC2378" si="874">IF(AB2378="-","-",AVERAGE(AB2378:AB2380))</f>
        <v>6.91233333333333</v>
      </c>
      <c r="AE2378" s="114">
        <v>481</v>
      </c>
      <c r="AF2378" s="114">
        <v>362</v>
      </c>
      <c r="AG2378" s="135">
        <v>1.067</v>
      </c>
    </row>
    <row r="2379" spans="1:33" ht="15" customHeight="1">
      <c r="A2379" s="70"/>
      <c r="B2379" s="71">
        <v>1011</v>
      </c>
      <c r="C2379" s="82"/>
      <c r="D2379" s="14"/>
      <c r="E2379" s="14"/>
      <c r="F2379" s="9"/>
      <c r="G2379" s="6"/>
      <c r="H2379" s="14"/>
      <c r="I2379" s="6"/>
      <c r="J2379" s="97">
        <f t="normal">IF(AE2379="-","-",(AE2379/AG2378)*$AI$1)</f>
        <v>491.921274601687</v>
      </c>
      <c r="K2379" s="97">
        <f t="normal">MIN(J2378:J2380)</f>
        <v>486.860356138707</v>
      </c>
      <c r="L2379" s="71"/>
      <c r="M2379" s="97"/>
      <c r="N2379" s="97">
        <f t="normal">IF(AF2379="-","-",(AF2379/AG2378)*$AI$1)</f>
        <v>371.471415182755</v>
      </c>
      <c r="O2379" s="97">
        <f t="normal">MIN(N2378:N2380)</f>
        <v>366.410496719775</v>
      </c>
      <c r="P2379" s="71"/>
      <c r="Q2379" s="97"/>
      <c r="R2379" s="71"/>
      <c r="S2379" s="103">
        <v>4.3</v>
      </c>
      <c r="T2379" s="104"/>
      <c r="U2379" s="103"/>
      <c r="V2379" s="103">
        <f t="shared" si="872"/>
        <v>61.2</v>
      </c>
      <c r="W2379" s="104"/>
      <c r="X2379" s="103"/>
      <c r="Y2379" s="103">
        <v>38.8</v>
      </c>
      <c r="Z2379" s="97">
        <v>59708</v>
      </c>
      <c r="AA2379" s="23"/>
      <c r="AB2379" s="104">
        <v>6.929</v>
      </c>
      <c r="AC2379" s="24"/>
      <c r="AE2379" s="114">
        <v>486</v>
      </c>
      <c r="AF2379" s="114">
        <v>367</v>
      </c>
      <c r="AG2379" s="135"/>
    </row>
    <row r="2380" spans="1:33" ht="15" customHeight="1">
      <c r="A2380" s="70"/>
      <c r="B2380" s="71">
        <v>1011</v>
      </c>
      <c r="C2380" s="84"/>
      <c r="D2380" s="17"/>
      <c r="E2380" s="17"/>
      <c r="F2380" s="9"/>
      <c r="G2380" s="6"/>
      <c r="H2380" s="17"/>
      <c r="I2380" s="6"/>
      <c r="J2380" s="97">
        <f t="normal">IF(AE2380="-","-",(AE2380/AG2378)*$AI$1)</f>
        <v>514.1893158388</v>
      </c>
      <c r="K2380" s="97"/>
      <c r="L2380" s="71"/>
      <c r="M2380" s="97"/>
      <c r="N2380" s="97">
        <f t="normal">IF(AF2380="-","-",(AF2380/AG2378)*$AI$1)</f>
        <v>377.544517338332</v>
      </c>
      <c r="O2380" s="97"/>
      <c r="P2380" s="71"/>
      <c r="Q2380" s="97"/>
      <c r="R2380" s="71"/>
      <c r="S2380" s="103">
        <v>4.35</v>
      </c>
      <c r="T2380" s="104"/>
      <c r="U2380" s="103"/>
      <c r="V2380" s="103">
        <f t="shared" si="872"/>
        <v>61.99</v>
      </c>
      <c r="W2380" s="104"/>
      <c r="X2380" s="103"/>
      <c r="Y2380" s="103">
        <v>38.01</v>
      </c>
      <c r="Z2380" s="97">
        <v>59749</v>
      </c>
      <c r="AA2380" s="23"/>
      <c r="AB2380" s="104">
        <v>6.921</v>
      </c>
      <c r="AC2380" s="24"/>
      <c r="AE2380" s="114">
        <v>508</v>
      </c>
      <c r="AF2380" s="114">
        <v>373</v>
      </c>
      <c r="AG2380" s="135"/>
    </row>
    <row r="2381" spans="1:33" ht="15" customHeight="1">
      <c r="A2381" s="70">
        <v>43010</v>
      </c>
      <c r="B2381" s="71">
        <v>1016</v>
      </c>
      <c r="C2381" s="80" t="s">
        <v>73</v>
      </c>
      <c r="D2381" s="12" t="s">
        <v>41</v>
      </c>
      <c r="E2381" s="12" t="s">
        <v>74</v>
      </c>
      <c r="F2381" s="6" t="s">
        <v>75</v>
      </c>
      <c r="G2381" s="6" t="s">
        <v>34</v>
      </c>
      <c r="H2381" s="6" t="s">
        <v>94</v>
      </c>
      <c r="I2381" s="6" t="s">
        <v>76</v>
      </c>
      <c r="J2381" s="97" t="str">
        <f t="normal">IF(AE2381="-","-",(AE2381/AG2381)*$AI$1)</f>
        <v>-</v>
      </c>
      <c r="K2381" s="97">
        <f t="normal">MAX(J2381:J2383)</f>
        <v>413</v>
      </c>
      <c r="L2381" s="71">
        <f t="normal">IF(A2381=0,"",(K2381-K2382)/K2382)</f>
        <v>0.0147420147420147</v>
      </c>
      <c r="M2381" s="97">
        <f t="normal">IF(J2382="-","-",AVERAGE(J2381:J2383))</f>
        <v>410</v>
      </c>
      <c r="N2381" s="97" t="str">
        <f t="normal">IF(AF2381="-","-",(AF2381/AG2381)*$AI$1)</f>
        <v>-</v>
      </c>
      <c r="O2381" s="97">
        <f t="normal">MAX(N2381:N2383)</f>
        <v>290</v>
      </c>
      <c r="P2381" s="71">
        <f t="normal">IF(A2381=0,"",(O2381-O2382)/O2382)</f>
        <v>0.0740740740740741</v>
      </c>
      <c r="Q2381" s="97">
        <f t="normal">IF(N2382="-","-",AVERAGE(N2381:N2383))</f>
        <v>280</v>
      </c>
      <c r="R2381" s="71">
        <f t="normal">IF(Q2381="-","-",Q2381/M2381)</f>
        <v>0.682926829268293</v>
      </c>
      <c r="S2381" s="103">
        <v>3.41</v>
      </c>
      <c r="T2381" s="104">
        <f t="normal">AVERAGE(S2381:S2383)*10</f>
        <v>35.2666666666667</v>
      </c>
      <c r="U2381" s="103">
        <f t="normal">((LARGE(S2381:S2383,1))-(SMALL(S2381:S2383,1)))/(((LARGE(S2381:S2383,1))+(SMALL(S2381:S2383,1)))/2)*100</f>
        <v>7.07213578500707</v>
      </c>
      <c r="V2381" s="103">
        <f t="shared" si="872"/>
        <v>73.89</v>
      </c>
      <c r="W2381" s="104">
        <f t="normal">AVERAGE(V2381:V2383)*10</f>
        <v>741.1</v>
      </c>
      <c r="X2381" s="103">
        <f t="normal">((LARGE(V2381:V2383,1))-(SMALL(V2381:V2383,1)))/(((LARGE(V2381:V2383,1))+(SMALL(V2381:V2383,1)))/2)*100</f>
        <v>0.822157827346855</v>
      </c>
      <c r="Y2381" s="103">
        <v>26.11</v>
      </c>
      <c r="Z2381" s="97">
        <v>26726</v>
      </c>
      <c r="AA2381" s="23">
        <f t="normal">IF(Z2381="-","-",AVERAGE(Z2381:Z2383))</f>
        <v>26738.3333333333</v>
      </c>
      <c r="AB2381" s="104">
        <v>6.772</v>
      </c>
      <c r="AC2381" s="24">
        <f t="shared" ref="AC2381" si="875">IF(AB2381="-","-",AVERAGE(AB2381:AB2383))</f>
        <v>6.80466666666667</v>
      </c>
      <c r="AE2381" s="114" t="s">
        <v>34</v>
      </c>
      <c r="AF2381" s="114" t="s">
        <v>34</v>
      </c>
      <c r="AG2381" s="135">
        <v>1.08</v>
      </c>
    </row>
    <row r="2382" spans="1:33">
      <c r="A2382" s="70"/>
      <c r="B2382" s="71">
        <v>1016</v>
      </c>
      <c r="C2382" s="82"/>
      <c r="D2382" s="14"/>
      <c r="E2382" s="14"/>
      <c r="F2382" s="9"/>
      <c r="G2382" s="6"/>
      <c r="H2382" s="6"/>
      <c r="I2382" s="6"/>
      <c r="J2382" s="97">
        <f t="normal">IF(AE2382="-","-",(AE2382/AG2381)*$AI$1)</f>
        <v>413</v>
      </c>
      <c r="K2382" s="97">
        <f t="normal">MIN(J2381:J2383)</f>
        <v>407</v>
      </c>
      <c r="L2382" s="71"/>
      <c r="M2382" s="97"/>
      <c r="N2382" s="97">
        <f t="normal">IF(AF2382="-","-",(AF2382/AG2381)*$AI$1)</f>
        <v>290</v>
      </c>
      <c r="O2382" s="97">
        <f t="normal">MIN(N2381:N2383)</f>
        <v>270</v>
      </c>
      <c r="P2382" s="71"/>
      <c r="Q2382" s="97"/>
      <c r="R2382" s="71"/>
      <c r="S2382" s="103">
        <v>3.51</v>
      </c>
      <c r="T2382" s="104"/>
      <c r="U2382" s="103"/>
      <c r="V2382" s="103">
        <f t="shared" si="872"/>
        <v>73.94</v>
      </c>
      <c r="W2382" s="104"/>
      <c r="X2382" s="103"/>
      <c r="Y2382" s="103">
        <v>26.06</v>
      </c>
      <c r="Z2382" s="97">
        <v>26741</v>
      </c>
      <c r="AA2382" s="23"/>
      <c r="AB2382" s="104">
        <v>6.815</v>
      </c>
      <c r="AC2382" s="24"/>
      <c r="AE2382" s="114">
        <v>413</v>
      </c>
      <c r="AF2382" s="114">
        <v>290</v>
      </c>
      <c r="AG2382" s="135"/>
    </row>
    <row r="2383" spans="1:33">
      <c r="A2383" s="70"/>
      <c r="B2383" s="71">
        <v>1016</v>
      </c>
      <c r="C2383" s="84"/>
      <c r="D2383" s="17"/>
      <c r="E2383" s="17"/>
      <c r="F2383" s="9"/>
      <c r="G2383" s="6"/>
      <c r="H2383" s="6"/>
      <c r="I2383" s="6"/>
      <c r="J2383" s="97">
        <f t="normal">IF(AE2383="-","-",(AE2383/AG2381)*$AI$1)</f>
        <v>407</v>
      </c>
      <c r="K2383" s="97"/>
      <c r="L2383" s="71"/>
      <c r="M2383" s="97"/>
      <c r="N2383" s="97">
        <f t="normal">IF(AF2383="-","-",(AF2383/AG2381)*$AI$1)</f>
        <v>270</v>
      </c>
      <c r="O2383" s="97"/>
      <c r="P2383" s="71"/>
      <c r="Q2383" s="97"/>
      <c r="R2383" s="71"/>
      <c r="S2383" s="103">
        <v>3.66</v>
      </c>
      <c r="T2383" s="104"/>
      <c r="U2383" s="103"/>
      <c r="V2383" s="103">
        <f t="shared" si="872"/>
        <v>74.5</v>
      </c>
      <c r="W2383" s="104"/>
      <c r="X2383" s="103"/>
      <c r="Y2383" s="103">
        <v>25.5</v>
      </c>
      <c r="Z2383" s="97">
        <v>26748</v>
      </c>
      <c r="AA2383" s="23"/>
      <c r="AB2383" s="104">
        <v>6.827</v>
      </c>
      <c r="AC2383" s="24"/>
      <c r="AE2383" s="114">
        <v>407</v>
      </c>
      <c r="AF2383" s="114">
        <v>270</v>
      </c>
      <c r="AG2383" s="135"/>
    </row>
    <row r="2384" spans="1:33">
      <c r="A2384" s="70">
        <v>43010</v>
      </c>
      <c r="B2384" s="71" t="s">
        <v>1083</v>
      </c>
      <c r="C2384" s="80" t="s">
        <v>265</v>
      </c>
      <c r="D2384" s="12" t="s">
        <v>335</v>
      </c>
      <c r="E2384" s="12" t="s">
        <v>266</v>
      </c>
      <c r="F2384" s="6" t="s">
        <v>1084</v>
      </c>
      <c r="G2384" s="6" t="s">
        <v>1085</v>
      </c>
      <c r="H2384" s="12" t="s">
        <v>34</v>
      </c>
      <c r="I2384" s="6" t="s">
        <v>34</v>
      </c>
      <c r="J2384" s="97">
        <f t="normal">IF(AE2384="-","-",(AE2384/AG2384)*$AI$1)</f>
        <v>566</v>
      </c>
      <c r="K2384" s="97">
        <f t="normal">MAX(J2384:J2386)</f>
        <v>566</v>
      </c>
      <c r="L2384" s="71">
        <f t="normal">IF(A2384=0,"",(K2384-K2385)/K2385)</f>
        <v>0.00532859680284192</v>
      </c>
      <c r="M2384" s="97">
        <f t="normal">IF(J2384="-","-",AVERAGE(J2384:J2386))</f>
        <v>564.333333333333</v>
      </c>
      <c r="N2384" s="97">
        <f t="normal">IF(AF2384="-","-",(AF2384/AG2384)*$AI$1)</f>
        <v>339</v>
      </c>
      <c r="O2384" s="97">
        <f t="normal">MAX(N2384:N2386)</f>
        <v>339</v>
      </c>
      <c r="P2384" s="71">
        <f t="normal">IF(A2384=0,"",(O2384-O2385)/O2385)</f>
        <v>0.0560747663551402</v>
      </c>
      <c r="Q2384" s="97">
        <f t="normal">IF(N2384="-","-",AVERAGE(N2384:N2386))</f>
        <v>332.333333333333</v>
      </c>
      <c r="R2384" s="71">
        <f t="normal">IF(Q2384="-","-",Q2384/M2384)</f>
        <v>0.588895451860602</v>
      </c>
      <c r="S2384" s="103">
        <v>85.29</v>
      </c>
      <c r="T2384" s="104">
        <f t="normal">AVERAGE(S2384:S2386)*10</f>
        <v>848</v>
      </c>
      <c r="U2384" s="103">
        <f t="normal">((LARGE(S2384:S2386,1))-(SMALL(S2384:S2386,1)))/(((LARGE(S2384:S2386,1))+(SMALL(S2384:S2386,1)))/2)*100</f>
        <v>1.76216663710011</v>
      </c>
      <c r="V2384" s="103">
        <f t="shared" si="872"/>
        <v>95.92</v>
      </c>
      <c r="W2384" s="104">
        <f t="normal">AVERAGE(V2384:V2386)*10</f>
        <v>961.5</v>
      </c>
      <c r="X2384" s="103">
        <f t="normal">((LARGE(V2384:V2386,1))-(SMALL(V2384:V2386,1)))/(((LARGE(V2384:V2386,1))+(SMALL(V2384:V2386,1)))/2)*100</f>
        <v>0.374609781477627</v>
      </c>
      <c r="Y2384" s="103">
        <v>4.08</v>
      </c>
      <c r="Z2384" s="97" t="s">
        <v>34</v>
      </c>
      <c r="AA2384" s="23" t="str">
        <f t="normal">IF(Z2384="-","-",AVERAGE(Z2384:Z2386))</f>
        <v>-</v>
      </c>
      <c r="AB2384" s="104" t="s">
        <v>34</v>
      </c>
      <c r="AC2384" s="24" t="str">
        <f t="shared" ref="AC2384" si="876">IF(AB2384="-","-",AVERAGE(AB2384:AB2386))</f>
        <v>-</v>
      </c>
      <c r="AE2384" s="114">
        <v>566</v>
      </c>
      <c r="AF2384" s="114">
        <v>339</v>
      </c>
      <c r="AG2384" s="135">
        <v>1.08</v>
      </c>
    </row>
    <row r="2385" spans="1:33">
      <c r="A2385" s="70"/>
      <c r="B2385" s="71" t="s">
        <v>1083</v>
      </c>
      <c r="C2385" s="82"/>
      <c r="D2385" s="14"/>
      <c r="E2385" s="14"/>
      <c r="F2385" s="6"/>
      <c r="G2385" s="6"/>
      <c r="H2385" s="14"/>
      <c r="I2385" s="6"/>
      <c r="J2385" s="97">
        <f t="normal">IF(AE2385="-","-",(AE2385/AG2384)*$AI$1)</f>
        <v>563</v>
      </c>
      <c r="K2385" s="97">
        <f t="normal">MIN(J2384:J2386)</f>
        <v>563</v>
      </c>
      <c r="L2385" s="71"/>
      <c r="M2385" s="97"/>
      <c r="N2385" s="97">
        <f t="normal">IF(AF2385="-","-",(AF2385/AG2384)*$AI$1)</f>
        <v>337</v>
      </c>
      <c r="O2385" s="97">
        <f t="normal">MIN(N2384:N2386)</f>
        <v>321</v>
      </c>
      <c r="P2385" s="71"/>
      <c r="Q2385" s="97"/>
      <c r="R2385" s="71"/>
      <c r="S2385" s="103">
        <v>85.3</v>
      </c>
      <c r="T2385" s="104"/>
      <c r="U2385" s="103"/>
      <c r="V2385" s="103">
        <f t="shared" si="872"/>
        <v>96.28</v>
      </c>
      <c r="W2385" s="104"/>
      <c r="X2385" s="103"/>
      <c r="Y2385" s="103">
        <v>3.72</v>
      </c>
      <c r="Z2385" s="97" t="s">
        <v>34</v>
      </c>
      <c r="AA2385" s="23"/>
      <c r="AB2385" s="104" t="s">
        <v>34</v>
      </c>
      <c r="AC2385" s="24"/>
      <c r="AE2385" s="114">
        <v>563</v>
      </c>
      <c r="AF2385" s="114">
        <v>337</v>
      </c>
      <c r="AG2385" s="135"/>
    </row>
    <row r="2386" spans="1:33">
      <c r="A2386" s="70"/>
      <c r="B2386" s="71" t="s">
        <v>1083</v>
      </c>
      <c r="C2386" s="84"/>
      <c r="D2386" s="17"/>
      <c r="E2386" s="17"/>
      <c r="F2386" s="6"/>
      <c r="G2386" s="6"/>
      <c r="H2386" s="17"/>
      <c r="I2386" s="6"/>
      <c r="J2386" s="97">
        <f t="normal">IF(AE2386="-","-",(AE2386/AG2384)*$AI$1)</f>
        <v>564</v>
      </c>
      <c r="K2386" s="97"/>
      <c r="L2386" s="71"/>
      <c r="M2386" s="97"/>
      <c r="N2386" s="97">
        <f t="normal">IF(AF2386="-","-",(AF2386/AG2384)*$AI$1)</f>
        <v>321</v>
      </c>
      <c r="O2386" s="97"/>
      <c r="P2386" s="71"/>
      <c r="Q2386" s="97"/>
      <c r="R2386" s="71"/>
      <c r="S2386" s="103">
        <v>83.81</v>
      </c>
      <c r="T2386" s="104"/>
      <c r="U2386" s="103"/>
      <c r="V2386" s="103">
        <f t="shared" si="872"/>
        <v>96.25</v>
      </c>
      <c r="W2386" s="104"/>
      <c r="X2386" s="103"/>
      <c r="Y2386" s="103">
        <v>3.75</v>
      </c>
      <c r="Z2386" s="97" t="s">
        <v>34</v>
      </c>
      <c r="AA2386" s="23"/>
      <c r="AB2386" s="104" t="s">
        <v>34</v>
      </c>
      <c r="AC2386" s="24"/>
      <c r="AE2386" s="114">
        <v>564</v>
      </c>
      <c r="AF2386" s="114">
        <v>321</v>
      </c>
      <c r="AG2386" s="135"/>
    </row>
    <row r="2387" spans="1:33" s="44" customFormat="1" ht="15" customHeight="1">
      <c r="A2387" s="60">
        <v>42926</v>
      </c>
      <c r="B2387" s="61" t="s">
        <v>1086</v>
      </c>
      <c r="C2387" s="62" t="s">
        <v>29</v>
      </c>
      <c r="D2387" s="63" t="s">
        <v>30</v>
      </c>
      <c r="E2387" s="63" t="s">
        <v>31</v>
      </c>
      <c r="F2387" s="63" t="s">
        <v>32</v>
      </c>
      <c r="G2387" s="63" t="s">
        <v>33</v>
      </c>
      <c r="H2387" s="63" t="s">
        <v>34</v>
      </c>
      <c r="I2387" s="63" t="s">
        <v>1087</v>
      </c>
      <c r="J2387" s="94">
        <f t="normal">IF(AE2387="-","-",(AE2387/AG2387)*$AI$1)</f>
        <v>72.7487352445194</v>
      </c>
      <c r="K2387" s="94">
        <f t="normal">MAX(J2387:J2389)</f>
        <v>73.7605396290051</v>
      </c>
      <c r="L2387" s="61">
        <f t="normal">IF(A2387=0,"",(K2387-K2388)/K2388)</f>
        <v>0.0399429386590587</v>
      </c>
      <c r="M2387" s="94">
        <f t="normal">IF(J2387="-","-",AVERAGE(J2387:J2389))</f>
        <v>72.4789207419899</v>
      </c>
      <c r="N2387" s="94" t="str">
        <f t="normal">IF(AF2387="-","-",(AF2387/AG2387)*$AI$1)</f>
        <v>-</v>
      </c>
      <c r="O2387" s="94">
        <f t="normal">MAX(N2387:N2389)</f>
        <v>0</v>
      </c>
      <c r="P2387" s="61" t="e">
        <v>#DIV/0!</v>
      </c>
      <c r="Q2387" s="94" t="str">
        <f t="normal">IF(N2387="-","-",AVERAGE(N2387:N2389))</f>
        <v>-</v>
      </c>
      <c r="R2387" s="61" t="str">
        <f t="normal">IF(Q2387="-","-",Q2387/M2387)</f>
        <v>-</v>
      </c>
      <c r="S2387" s="101">
        <v>3.61</v>
      </c>
      <c r="T2387" s="102">
        <f t="normal">AVERAGE(S2387:S2389)*10</f>
        <v>36.3</v>
      </c>
      <c r="U2387" s="101">
        <f t="normal">((LARGE(S2387:S2389,1))-(SMALL(S2387:S2389,1)))/(((LARGE(S2387:S2389,1))+(SMALL(S2387:S2389,1)))/2)*100</f>
        <v>1.10192837465565</v>
      </c>
      <c r="V2387" s="101">
        <f t="shared" si="872"/>
        <v>62.12</v>
      </c>
      <c r="W2387" s="102">
        <f t="normal">AVERAGE(V2387:V2389)*10</f>
        <v>623.433333333333</v>
      </c>
      <c r="X2387" s="101">
        <f t="normal">((LARGE(V2387:V2389,1))-(SMALL(V2387:V2389,1)))/(((LARGE(V2387:V2389,1))+(SMALL(V2387:V2389,1)))/2)*100</f>
        <v>0.721790039297462</v>
      </c>
      <c r="Y2387" s="101">
        <v>37.88</v>
      </c>
      <c r="Z2387" s="94" t="s">
        <v>34</v>
      </c>
      <c r="AA2387" s="111" t="str">
        <f t="normal">IF(Z2387="-","-",AVERAGE(Z2387:Z2389))</f>
        <v>-</v>
      </c>
      <c r="AB2387" s="102" t="s">
        <v>34</v>
      </c>
      <c r="AC2387" s="112" t="str">
        <f t="shared" ref="AC2387" si="877">IF(AB2387="-","-",AVERAGE(AB2387:AB2389))</f>
        <v>-</v>
      </c>
      <c r="AD2387" s="113"/>
      <c r="AE2387" s="94">
        <v>71.9</v>
      </c>
      <c r="AF2387" s="94" t="s">
        <v>34</v>
      </c>
      <c r="AG2387" s="134">
        <v>1.0674</v>
      </c>
    </row>
    <row r="2388" spans="1:33" s="44" customFormat="1" customHeight="0">
      <c r="A2388" s="60"/>
      <c r="B2388" s="61" t="s">
        <v>1086</v>
      </c>
      <c r="C2388" s="62"/>
      <c r="D2388" s="63"/>
      <c r="E2388" s="63"/>
      <c r="F2388" s="63"/>
      <c r="G2388" s="63"/>
      <c r="H2388" s="63"/>
      <c r="I2388" s="63"/>
      <c r="J2388" s="94">
        <f t="normal">IF(AE2388="-","-",(AE2388/AG2387)*$AI$1)</f>
        <v>70.9274873524452</v>
      </c>
      <c r="K2388" s="94">
        <f t="normal">MIN(J2387:J2389)</f>
        <v>70.9274873524452</v>
      </c>
      <c r="L2388" s="61"/>
      <c r="M2388" s="94"/>
      <c r="N2388" s="94" t="str">
        <f t="normal">IF(AF2388="-","-",(AF2388/AG2387)*$AI$1)</f>
        <v>-</v>
      </c>
      <c r="O2388" s="94">
        <f t="normal">MIN(N2387:N2389)</f>
        <v>0</v>
      </c>
      <c r="P2388" s="61"/>
      <c r="Q2388" s="94"/>
      <c r="R2388" s="61"/>
      <c r="S2388" s="101">
        <v>3.63</v>
      </c>
      <c r="T2388" s="102"/>
      <c r="U2388" s="101"/>
      <c r="V2388" s="101">
        <f t="shared" si="872"/>
        <v>62.34</v>
      </c>
      <c r="W2388" s="102"/>
      <c r="X2388" s="101"/>
      <c r="Y2388" s="101">
        <v>37.66</v>
      </c>
      <c r="Z2388" s="94" t="s">
        <v>34</v>
      </c>
      <c r="AA2388" s="111"/>
      <c r="AB2388" s="102" t="s">
        <v>34</v>
      </c>
      <c r="AC2388" s="112"/>
      <c r="AD2388" s="113"/>
      <c r="AE2388" s="94">
        <v>70.1</v>
      </c>
      <c r="AF2388" s="94" t="s">
        <v>34</v>
      </c>
      <c r="AG2388" s="134"/>
    </row>
    <row r="2389" spans="1:33" s="44" customFormat="1" customHeight="0">
      <c r="A2389" s="60"/>
      <c r="B2389" s="61" t="s">
        <v>1086</v>
      </c>
      <c r="C2389" s="62"/>
      <c r="D2389" s="63"/>
      <c r="E2389" s="63"/>
      <c r="F2389" s="63"/>
      <c r="G2389" s="63"/>
      <c r="H2389" s="63"/>
      <c r="I2389" s="63"/>
      <c r="J2389" s="94">
        <f t="normal">IF(AE2389="-","-",(AE2389/AG2387)*$AI$1)</f>
        <v>73.7605396290051</v>
      </c>
      <c r="K2389" s="94"/>
      <c r="L2389" s="61"/>
      <c r="M2389" s="94"/>
      <c r="N2389" s="94" t="str">
        <f t="normal">IF(AF2389="-","-",(AF2389/AG2387)*$AI$1)</f>
        <v>-</v>
      </c>
      <c r="O2389" s="94"/>
      <c r="P2389" s="61"/>
      <c r="Q2389" s="94"/>
      <c r="R2389" s="61"/>
      <c r="S2389" s="101">
        <v>3.65</v>
      </c>
      <c r="T2389" s="102"/>
      <c r="U2389" s="101"/>
      <c r="V2389" s="101">
        <f t="shared" si="872"/>
        <v>62.57</v>
      </c>
      <c r="W2389" s="102"/>
      <c r="X2389" s="101"/>
      <c r="Y2389" s="101">
        <v>37.43</v>
      </c>
      <c r="Z2389" s="94" t="s">
        <v>34</v>
      </c>
      <c r="AA2389" s="111"/>
      <c r="AB2389" s="102" t="s">
        <v>34</v>
      </c>
      <c r="AC2389" s="112"/>
      <c r="AD2389" s="113"/>
      <c r="AE2389" s="94">
        <v>72.9</v>
      </c>
      <c r="AF2389" s="94" t="s">
        <v>34</v>
      </c>
      <c r="AG2389" s="134"/>
    </row>
    <row r="2390" spans="1:33" s="44" customFormat="1" ht="15" customHeight="1">
      <c r="A2390" s="60">
        <v>42926</v>
      </c>
      <c r="B2390" s="61" t="s">
        <v>1088</v>
      </c>
      <c r="C2390" s="62" t="s">
        <v>29</v>
      </c>
      <c r="D2390" s="63" t="s">
        <v>30</v>
      </c>
      <c r="E2390" s="63" t="s">
        <v>31</v>
      </c>
      <c r="F2390" s="63" t="s">
        <v>37</v>
      </c>
      <c r="G2390" s="63" t="s">
        <v>140</v>
      </c>
      <c r="H2390" s="63" t="s">
        <v>34</v>
      </c>
      <c r="I2390" s="63" t="s">
        <v>34</v>
      </c>
      <c r="J2390" s="94">
        <f t="normal">IF(AE2390="-","-",(AE2390/AG2390)*$AI$1)</f>
        <v>614.395501405811</v>
      </c>
      <c r="K2390" s="94">
        <f t="normal">MAX(J2390:J2392)</f>
        <v>674.114339268979</v>
      </c>
      <c r="L2390" s="61">
        <f t="normal">IF(A2390=0,"",(K2390-K2391)/K2391)</f>
        <v>0.0971993410214168</v>
      </c>
      <c r="M2390" s="94">
        <f t="normal">IF(J2390="-","-",AVERAGE(J2390:J2392))</f>
        <v>636.326148078726</v>
      </c>
      <c r="N2390" s="94">
        <f t="normal">IF(AF2390="-","-",(AF2390/AG2390)*$AI$1)</f>
        <v>340.093720712277</v>
      </c>
      <c r="O2390" s="94">
        <f t="normal">MAX(N2390:N2392)</f>
        <v>348.191190253046</v>
      </c>
      <c r="P2390" s="61">
        <f t="normal">IF(A2390=0,"",(O2390-O2391)/O2391)</f>
        <v>0.109677419354839</v>
      </c>
      <c r="Q2390" s="94">
        <f t="normal">IF(N2390="-","-",AVERAGE(N2390:N2392))</f>
        <v>334.020618556701</v>
      </c>
      <c r="R2390" s="61">
        <f t="normal">IF(Q2390="-","-",Q2390/M2390)</f>
        <v>0.52492046659597</v>
      </c>
      <c r="S2390" s="101">
        <v>96.73</v>
      </c>
      <c r="T2390" s="102">
        <f t="normal">AVERAGE(S2390:S2392)*10</f>
        <v>967.233333333333</v>
      </c>
      <c r="U2390" s="101">
        <f t="normal">((LARGE(S2390:S2392,1))-(SMALL(S2390:S2392,1)))/(((LARGE(S2390:S2392,1))+(SMALL(S2390:S2392,1)))/2)*100</f>
        <v>0.0620347394540966</v>
      </c>
      <c r="V2390" s="101">
        <f t="shared" si="872"/>
        <v>99.99</v>
      </c>
      <c r="W2390" s="102">
        <f t="normal">AVERAGE(V2390:V2392)*10</f>
        <v>999.9</v>
      </c>
      <c r="X2390" s="101">
        <f t="normal">((LARGE(V2390:V2392,1))-(SMALL(V2390:V2392,1)))/(((LARGE(V2390:V2392,1))+(SMALL(V2390:V2392,1)))/2)*100</f>
        <v>0</v>
      </c>
      <c r="Y2390" s="101">
        <v>0.01</v>
      </c>
      <c r="Z2390" s="94" t="s">
        <v>34</v>
      </c>
      <c r="AA2390" s="111" t="str">
        <f t="normal">IF(Z2390="-","-",AVERAGE(Z2390:Z2392))</f>
        <v>-</v>
      </c>
      <c r="AB2390" s="102" t="s">
        <v>34</v>
      </c>
      <c r="AC2390" s="112" t="str">
        <f t="shared" ref="AC2390" si="878">IF(AB2390="-","-",AVERAGE(AB2390:AB2392))</f>
        <v>-</v>
      </c>
      <c r="AD2390" s="113"/>
      <c r="AE2390" s="94">
        <v>607</v>
      </c>
      <c r="AF2390" s="94">
        <v>336</v>
      </c>
      <c r="AG2390" s="134">
        <v>1.067</v>
      </c>
    </row>
    <row r="2391" spans="1:33" s="44" customFormat="1" customHeight="0">
      <c r="A2391" s="60"/>
      <c r="B2391" s="61" t="s">
        <v>1088</v>
      </c>
      <c r="C2391" s="62"/>
      <c r="D2391" s="63"/>
      <c r="E2391" s="63"/>
      <c r="F2391" s="63"/>
      <c r="G2391" s="63"/>
      <c r="H2391" s="63"/>
      <c r="I2391" s="63"/>
      <c r="J2391" s="94">
        <f t="normal">IF(AE2391="-","-",(AE2391/AG2390)*$AI$1)</f>
        <v>620.468603561387</v>
      </c>
      <c r="K2391" s="94">
        <f t="normal">MIN(J2390:J2392)</f>
        <v>614.395501405811</v>
      </c>
      <c r="L2391" s="61"/>
      <c r="M2391" s="94"/>
      <c r="N2391" s="94">
        <f t="normal">IF(AF2391="-","-",(AF2391/AG2390)*$AI$1)</f>
        <v>313.77694470478</v>
      </c>
      <c r="O2391" s="94">
        <f t="normal">MIN(N2390:N2392)</f>
        <v>313.77694470478</v>
      </c>
      <c r="P2391" s="61"/>
      <c r="Q2391" s="94"/>
      <c r="R2391" s="61"/>
      <c r="S2391" s="101">
        <v>96.69</v>
      </c>
      <c r="T2391" s="102"/>
      <c r="U2391" s="101"/>
      <c r="V2391" s="101">
        <f t="shared" si="872"/>
        <v>99.99</v>
      </c>
      <c r="W2391" s="102"/>
      <c r="X2391" s="101"/>
      <c r="Y2391" s="101">
        <v>0.01</v>
      </c>
      <c r="Z2391" s="94" t="s">
        <v>34</v>
      </c>
      <c r="AA2391" s="111"/>
      <c r="AB2391" s="102" t="s">
        <v>34</v>
      </c>
      <c r="AC2391" s="112"/>
      <c r="AD2391" s="113"/>
      <c r="AE2391" s="94">
        <v>613</v>
      </c>
      <c r="AF2391" s="94">
        <v>310</v>
      </c>
      <c r="AG2391" s="134"/>
    </row>
    <row r="2392" spans="1:33" s="44" customFormat="1" customHeight="0">
      <c r="A2392" s="60"/>
      <c r="B2392" s="61" t="s">
        <v>1088</v>
      </c>
      <c r="C2392" s="62"/>
      <c r="D2392" s="63"/>
      <c r="E2392" s="63"/>
      <c r="F2392" s="63"/>
      <c r="G2392" s="63"/>
      <c r="H2392" s="63"/>
      <c r="I2392" s="63"/>
      <c r="J2392" s="94">
        <f t="normal">IF(AE2392="-","-",(AE2392/AG2390)*$AI$1)</f>
        <v>674.114339268979</v>
      </c>
      <c r="K2392" s="94"/>
      <c r="L2392" s="61"/>
      <c r="M2392" s="94"/>
      <c r="N2392" s="94">
        <f t="normal">IF(AF2392="-","-",(AF2392/AG2390)*$AI$1)</f>
        <v>348.191190253046</v>
      </c>
      <c r="O2392" s="94"/>
      <c r="P2392" s="61"/>
      <c r="Q2392" s="94"/>
      <c r="R2392" s="61"/>
      <c r="S2392" s="101">
        <v>96.75</v>
      </c>
      <c r="T2392" s="102"/>
      <c r="U2392" s="101"/>
      <c r="V2392" s="101">
        <f t="shared" si="872"/>
        <v>99.99</v>
      </c>
      <c r="W2392" s="102"/>
      <c r="X2392" s="101"/>
      <c r="Y2392" s="101">
        <v>0.01</v>
      </c>
      <c r="Z2392" s="94" t="s">
        <v>34</v>
      </c>
      <c r="AA2392" s="111"/>
      <c r="AB2392" s="102" t="s">
        <v>34</v>
      </c>
      <c r="AC2392" s="112"/>
      <c r="AD2392" s="113"/>
      <c r="AE2392" s="94">
        <v>666</v>
      </c>
      <c r="AF2392" s="94">
        <v>344</v>
      </c>
      <c r="AG2392" s="134"/>
    </row>
    <row r="2393" spans="1:33" s="44" customFormat="1" ht="15" customHeight="1">
      <c r="A2393" s="60">
        <v>42926</v>
      </c>
      <c r="B2393" s="61" t="s">
        <v>1089</v>
      </c>
      <c r="C2393" s="62" t="s">
        <v>29</v>
      </c>
      <c r="D2393" s="63" t="s">
        <v>30</v>
      </c>
      <c r="E2393" s="63" t="s">
        <v>31</v>
      </c>
      <c r="F2393" s="63" t="s">
        <v>37</v>
      </c>
      <c r="G2393" s="63" t="s">
        <v>140</v>
      </c>
      <c r="H2393" s="63" t="s">
        <v>34</v>
      </c>
      <c r="I2393" s="63" t="s">
        <v>34</v>
      </c>
      <c r="J2393" s="94">
        <f t="normal">IF(AE2393="-","-",(AE2393/AG2393)*$AI$1)</f>
        <v>648.809746954077</v>
      </c>
      <c r="K2393" s="94">
        <f t="normal">MAX(J2393:J2395)</f>
        <v>691.321462043112</v>
      </c>
      <c r="L2393" s="61">
        <f t="normal">IF(A2393=0,"",(K2393-K2394)/K2394)</f>
        <v>0.0655226209048363</v>
      </c>
      <c r="M2393" s="94">
        <f t="normal">IF(J2393="-","-",AVERAGE(J2393:J2395))</f>
        <v>669.053420805998</v>
      </c>
      <c r="N2393" s="94">
        <f t="normal">IF(AF2393="-","-",(AF2393/AG2393)*$AI$1)</f>
        <v>318.83786316776</v>
      </c>
      <c r="O2393" s="94">
        <f t="normal">MAX(N2393:N2395)</f>
        <v>369.447047797563</v>
      </c>
      <c r="P2393" s="61">
        <f t="normal">IF(A2393=0,"",(O2393-O2394)/O2394)</f>
        <v>0.158730158730159</v>
      </c>
      <c r="Q2393" s="94">
        <f t="normal">IF(N2393="-","-",AVERAGE(N2393:N2395))</f>
        <v>342.11808809747</v>
      </c>
      <c r="R2393" s="61">
        <f t="normal">IF(Q2393="-","-",Q2393/M2393)</f>
        <v>0.511346444780635</v>
      </c>
      <c r="S2393" s="101">
        <v>96.73</v>
      </c>
      <c r="T2393" s="102">
        <f t="normal">AVERAGE(S2393:S2395)*10</f>
        <v>967.233333333333</v>
      </c>
      <c r="U2393" s="101">
        <f t="normal">((LARGE(S2393:S2395,1))-(SMALL(S2393:S2395,1)))/(((LARGE(S2393:S2395,1))+(SMALL(S2393:S2395,1)))/2)*100</f>
        <v>0.0620347394540966</v>
      </c>
      <c r="V2393" s="101">
        <f t="shared" si="872"/>
        <v>99.99</v>
      </c>
      <c r="W2393" s="102">
        <f t="normal">AVERAGE(V2393:V2395)*10</f>
        <v>999.9</v>
      </c>
      <c r="X2393" s="101">
        <f t="normal">((LARGE(V2393:V2395,1))-(SMALL(V2393:V2395,1)))/(((LARGE(V2393:V2395,1))+(SMALL(V2393:V2395,1)))/2)*100</f>
        <v>0</v>
      </c>
      <c r="Y2393" s="101">
        <v>0.01</v>
      </c>
      <c r="Z2393" s="94" t="s">
        <v>34</v>
      </c>
      <c r="AA2393" s="111" t="str">
        <f t="normal">IF(Z2393="-","-",AVERAGE(Z2393:Z2395))</f>
        <v>-</v>
      </c>
      <c r="AB2393" s="102" t="s">
        <v>34</v>
      </c>
      <c r="AC2393" s="112" t="str">
        <f t="shared" ref="AC2393" si="879">IF(AB2393="-","-",AVERAGE(AB2393:AB2395))</f>
        <v>-</v>
      </c>
      <c r="AD2393" s="113"/>
      <c r="AE2393" s="94">
        <v>641</v>
      </c>
      <c r="AF2393" s="94">
        <v>315</v>
      </c>
      <c r="AG2393" s="134">
        <v>1.067</v>
      </c>
    </row>
    <row r="2394" spans="1:33" s="44" customFormat="1" customHeight="0">
      <c r="A2394" s="60"/>
      <c r="B2394" s="61" t="s">
        <v>1089</v>
      </c>
      <c r="C2394" s="62"/>
      <c r="D2394" s="63"/>
      <c r="E2394" s="63"/>
      <c r="F2394" s="63"/>
      <c r="G2394" s="63"/>
      <c r="H2394" s="63"/>
      <c r="I2394" s="63"/>
      <c r="J2394" s="94">
        <f t="normal">IF(AE2394="-","-",(AE2394/AG2393)*$AI$1)</f>
        <v>691.321462043112</v>
      </c>
      <c r="K2394" s="94">
        <f t="normal">MIN(J2393:J2395)</f>
        <v>648.809746954077</v>
      </c>
      <c r="L2394" s="61"/>
      <c r="M2394" s="94"/>
      <c r="N2394" s="94">
        <f t="normal">IF(AF2394="-","-",(AF2394/AG2393)*$AI$1)</f>
        <v>369.447047797563</v>
      </c>
      <c r="O2394" s="94">
        <f t="normal">MIN(N2393:N2395)</f>
        <v>318.83786316776</v>
      </c>
      <c r="P2394" s="61"/>
      <c r="Q2394" s="94"/>
      <c r="R2394" s="61"/>
      <c r="S2394" s="101">
        <v>96.69</v>
      </c>
      <c r="T2394" s="102"/>
      <c r="U2394" s="101"/>
      <c r="V2394" s="101">
        <f t="shared" si="872"/>
        <v>99.99</v>
      </c>
      <c r="W2394" s="102"/>
      <c r="X2394" s="101"/>
      <c r="Y2394" s="101">
        <v>0.01</v>
      </c>
      <c r="Z2394" s="94" t="s">
        <v>34</v>
      </c>
      <c r="AA2394" s="111"/>
      <c r="AB2394" s="102" t="s">
        <v>34</v>
      </c>
      <c r="AC2394" s="112"/>
      <c r="AD2394" s="113"/>
      <c r="AE2394" s="94">
        <v>683</v>
      </c>
      <c r="AF2394" s="94">
        <v>365</v>
      </c>
      <c r="AG2394" s="134"/>
    </row>
    <row r="2395" spans="1:33" s="44" customFormat="1" customHeight="0">
      <c r="A2395" s="60"/>
      <c r="B2395" s="61" t="s">
        <v>1089</v>
      </c>
      <c r="C2395" s="62"/>
      <c r="D2395" s="63"/>
      <c r="E2395" s="63"/>
      <c r="F2395" s="63"/>
      <c r="G2395" s="63"/>
      <c r="H2395" s="63"/>
      <c r="I2395" s="63"/>
      <c r="J2395" s="94">
        <f t="normal">IF(AE2395="-","-",(AE2395/AG2393)*$AI$1)</f>
        <v>667.029053420806</v>
      </c>
      <c r="K2395" s="94"/>
      <c r="L2395" s="61"/>
      <c r="M2395" s="94"/>
      <c r="N2395" s="94">
        <f t="normal">IF(AF2395="-","-",(AF2395/AG2393)*$AI$1)</f>
        <v>338.069353327085</v>
      </c>
      <c r="O2395" s="94"/>
      <c r="P2395" s="61"/>
      <c r="Q2395" s="94"/>
      <c r="R2395" s="61"/>
      <c r="S2395" s="101">
        <v>96.75</v>
      </c>
      <c r="T2395" s="102"/>
      <c r="U2395" s="101"/>
      <c r="V2395" s="101">
        <f t="shared" si="872"/>
        <v>99.99</v>
      </c>
      <c r="W2395" s="102"/>
      <c r="X2395" s="101"/>
      <c r="Y2395" s="101">
        <v>0.01</v>
      </c>
      <c r="Z2395" s="94" t="s">
        <v>34</v>
      </c>
      <c r="AA2395" s="111"/>
      <c r="AB2395" s="102" t="s">
        <v>34</v>
      </c>
      <c r="AC2395" s="112"/>
      <c r="AD2395" s="113"/>
      <c r="AE2395" s="94">
        <v>659</v>
      </c>
      <c r="AF2395" s="94">
        <v>334</v>
      </c>
      <c r="AG2395" s="134"/>
    </row>
    <row r="2396" spans="1:33">
      <c r="A2396" s="70">
        <v>42926</v>
      </c>
      <c r="B2396" s="71">
        <v>905</v>
      </c>
      <c r="C2396" s="80" t="s">
        <v>1090</v>
      </c>
      <c r="D2396" s="12" t="s">
        <v>335</v>
      </c>
      <c r="E2396" s="12" t="s">
        <v>266</v>
      </c>
      <c r="F2396" s="6" t="s">
        <v>1091</v>
      </c>
      <c r="G2396" s="6" t="s">
        <v>1091</v>
      </c>
      <c r="H2396" s="12" t="s">
        <v>34</v>
      </c>
      <c r="I2396" s="6" t="s">
        <v>34</v>
      </c>
      <c r="J2396" s="97">
        <f t="normal">IF(AE2396="-","-",(AE2396/AG2396)*$AI$1)</f>
        <v>781.405810684161</v>
      </c>
      <c r="K2396" s="97">
        <f t="normal">MAX(J2396:J2398)</f>
        <v>781.405810684161</v>
      </c>
      <c r="L2396" s="71">
        <f t="normal">IF(A2396=0,"",(K2396-K2397)/K2397)</f>
        <v>0</v>
      </c>
      <c r="M2396" s="97">
        <f t="normal">IF(J2396="-","-",AVERAGE(J2396:J2398))</f>
        <v>781.405810684161</v>
      </c>
      <c r="N2396" s="97">
        <f t="normal">IF(AF2396="-","-",(AF2396/AG2396)*$AI$1)</f>
        <v>562.774133083411</v>
      </c>
      <c r="O2396" s="97">
        <f t="normal">MAX(N2396:N2398)</f>
        <v>562.774133083411</v>
      </c>
      <c r="P2396" s="71">
        <f t="normal">IF(A2396=0,"",(O2396-O2397)/O2397)</f>
        <v>0</v>
      </c>
      <c r="Q2396" s="97">
        <f t="normal">IF(N2396="-","-",AVERAGE(N2396:N2398))</f>
        <v>562.774133083411</v>
      </c>
      <c r="R2396" s="71">
        <f t="normal">IF(Q2396="-","-",Q2396/M2396)</f>
        <v>0.72020725388601</v>
      </c>
      <c r="S2396" s="103">
        <v>30.42</v>
      </c>
      <c r="T2396" s="104">
        <f t="normal">AVERAGE(S2396:S2398)*10</f>
        <v>321.4</v>
      </c>
      <c r="U2396" s="103">
        <f t="normal">((LARGE(S2396:S2398,1))-(SMALL(S2396:S2398,1)))/(((LARGE(S2396:S2398,1))+(SMALL(S2396:S2398,1)))/2)*100</f>
        <v>9.57746478873238</v>
      </c>
      <c r="V2396" s="103">
        <f t="shared" si="872"/>
        <v>96.92</v>
      </c>
      <c r="W2396" s="104">
        <f t="normal">AVERAGE(V2396:V2398)*10</f>
        <v>971.9</v>
      </c>
      <c r="X2396" s="103">
        <f t="normal">((LARGE(V2396:V2398,1))-(SMALL(V2396:V2398,1)))/(((LARGE(V2396:V2398,1))+(SMALL(V2396:V2398,1)))/2)*100</f>
        <v>0.473494595985583</v>
      </c>
      <c r="Y2396" s="103">
        <v>3.08</v>
      </c>
      <c r="Z2396" s="97" t="s">
        <v>34</v>
      </c>
      <c r="AA2396" s="23" t="str">
        <f t="normal">IF(Z2396="-","-",AVERAGE(Z2396:Z2398))</f>
        <v>-</v>
      </c>
      <c r="AB2396" s="104" t="s">
        <v>34</v>
      </c>
      <c r="AC2396" s="24" t="str">
        <f t="shared" ref="AC2396" si="880">IF(AB2396="-","-",AVERAGE(AB2396:AB2398))</f>
        <v>-</v>
      </c>
      <c r="AE2396" s="114">
        <v>772</v>
      </c>
      <c r="AF2396" s="114">
        <v>556</v>
      </c>
      <c r="AG2396" s="135">
        <v>1.067</v>
      </c>
    </row>
    <row r="2397" spans="1:33">
      <c r="A2397" s="70"/>
      <c r="B2397" s="71">
        <v>905</v>
      </c>
      <c r="C2397" s="82"/>
      <c r="D2397" s="14"/>
      <c r="E2397" s="14"/>
      <c r="F2397" s="6"/>
      <c r="G2397" s="6"/>
      <c r="H2397" s="14"/>
      <c r="I2397" s="6"/>
      <c r="J2397" s="97">
        <f t="normal">IF(AE2397="-","-",(AE2397/AG2396)*$AI$1)</f>
        <v>781.405810684161</v>
      </c>
      <c r="K2397" s="97">
        <f t="normal">MIN(J2396:J2398)</f>
        <v>781.405810684161</v>
      </c>
      <c r="L2397" s="71"/>
      <c r="M2397" s="97"/>
      <c r="N2397" s="97">
        <f t="normal">IF(AF2397="-","-",(AF2397/AG2396)*$AI$1)</f>
        <v>562.774133083411</v>
      </c>
      <c r="O2397" s="97">
        <f t="normal">MIN(N2396:N2398)</f>
        <v>562.774133083411</v>
      </c>
      <c r="P2397" s="71"/>
      <c r="Q2397" s="97"/>
      <c r="R2397" s="71"/>
      <c r="S2397" s="103">
        <v>33.48</v>
      </c>
      <c r="T2397" s="104"/>
      <c r="U2397" s="103"/>
      <c r="V2397" s="103">
        <f t="shared" si="872"/>
        <v>97.38</v>
      </c>
      <c r="W2397" s="104"/>
      <c r="X2397" s="103"/>
      <c r="Y2397" s="103">
        <v>2.62</v>
      </c>
      <c r="Z2397" s="97" t="s">
        <v>34</v>
      </c>
      <c r="AA2397" s="23"/>
      <c r="AB2397" s="104" t="s">
        <v>34</v>
      </c>
      <c r="AC2397" s="24"/>
      <c r="AE2397" s="114">
        <v>772</v>
      </c>
      <c r="AF2397" s="114">
        <v>556</v>
      </c>
      <c r="AG2397" s="135"/>
    </row>
    <row r="2398" spans="1:33">
      <c r="A2398" s="70"/>
      <c r="B2398" s="71">
        <v>905</v>
      </c>
      <c r="C2398" s="84"/>
      <c r="D2398" s="17"/>
      <c r="E2398" s="17"/>
      <c r="F2398" s="6"/>
      <c r="G2398" s="6"/>
      <c r="H2398" s="17"/>
      <c r="I2398" s="6"/>
      <c r="J2398" s="97" t="str">
        <f t="normal">IF(AE2398="-","-",(AE2398/AG2396)*$AI$1)</f>
        <v>-</v>
      </c>
      <c r="K2398" s="97"/>
      <c r="L2398" s="71"/>
      <c r="M2398" s="97"/>
      <c r="N2398" s="97" t="str">
        <f t="normal">IF(AF2398="-","-",(AF2398/AG2396)*$AI$1)</f>
        <v>-</v>
      </c>
      <c r="O2398" s="97"/>
      <c r="P2398" s="71"/>
      <c r="Q2398" s="97"/>
      <c r="R2398" s="71"/>
      <c r="S2398" s="103">
        <v>32.52</v>
      </c>
      <c r="T2398" s="104"/>
      <c r="U2398" s="103"/>
      <c r="V2398" s="103">
        <f t="shared" si="872"/>
        <v>97.27</v>
      </c>
      <c r="W2398" s="104"/>
      <c r="X2398" s="103"/>
      <c r="Y2398" s="103">
        <v>2.73</v>
      </c>
      <c r="Z2398" s="97" t="s">
        <v>34</v>
      </c>
      <c r="AA2398" s="23"/>
      <c r="AB2398" s="104" t="s">
        <v>34</v>
      </c>
      <c r="AC2398" s="24"/>
      <c r="AE2398" s="114" t="s">
        <v>34</v>
      </c>
      <c r="AF2398" s="114" t="s">
        <v>34</v>
      </c>
      <c r="AG2398" s="135"/>
    </row>
    <row r="2399" spans="1:33">
      <c r="A2399" s="70">
        <v>42926</v>
      </c>
      <c r="B2399" s="71">
        <v>912</v>
      </c>
      <c r="C2399" s="80" t="s">
        <v>1090</v>
      </c>
      <c r="D2399" s="12" t="s">
        <v>335</v>
      </c>
      <c r="E2399" s="12" t="s">
        <v>266</v>
      </c>
      <c r="F2399" s="6" t="s">
        <v>1092</v>
      </c>
      <c r="G2399" s="6" t="s">
        <v>1092</v>
      </c>
      <c r="H2399" s="12" t="s">
        <v>34</v>
      </c>
      <c r="I2399" s="6" t="s">
        <v>34</v>
      </c>
      <c r="J2399" s="97">
        <f t="normal">IF(AE2399="-","-",(AE2399/AG2399)*$AI$1)</f>
        <v>600.224929709466</v>
      </c>
      <c r="K2399" s="97">
        <f t="normal">MAX(J2399:J2401)</f>
        <v>611.358950328023</v>
      </c>
      <c r="L2399" s="71">
        <f t="normal">IF(A2399=0,"",(K2399-K2400)/K2400)</f>
        <v>0.018549747048904</v>
      </c>
      <c r="M2399" s="97">
        <f t="normal">IF(J2399="-","-",AVERAGE(J2399:J2401))</f>
        <v>605.791940018744</v>
      </c>
      <c r="N2399" s="97">
        <f t="normal">IF(AF2399="-","-",(AF2399/AG2399)*$AI$1)</f>
        <v>320.862230552952</v>
      </c>
      <c r="O2399" s="97">
        <f t="normal">MAX(N2399:N2401)</f>
        <v>320.862230552952</v>
      </c>
      <c r="P2399" s="71">
        <f t="normal">IF(A2399=0,"",(O2399-O2400)/O2400)</f>
        <v>0.00316455696202551</v>
      </c>
      <c r="Q2399" s="97">
        <f t="normal">IF(N2399="-","-",AVERAGE(N2399:N2401))</f>
        <v>320.356138706654</v>
      </c>
      <c r="R2399" s="71">
        <f t="normal">IF(Q2399="-","-",Q2399/M2399)</f>
        <v>0.528822055137845</v>
      </c>
      <c r="S2399" s="103">
        <v>9.28</v>
      </c>
      <c r="T2399" s="104">
        <f t="normal">AVERAGE(S2399:S2401)*10</f>
        <v>90.3</v>
      </c>
      <c r="U2399" s="103">
        <f t="normal">((LARGE(S2399:S2401,1))-(SMALL(S2399:S2401,1)))/(((LARGE(S2399:S2401,1))+(SMALL(S2399:S2401,1)))/2)*100</f>
        <v>5.53709856035437</v>
      </c>
      <c r="V2399" s="103">
        <f t="shared" si="872"/>
        <v>93.71</v>
      </c>
      <c r="W2399" s="104">
        <f t="normal">AVERAGE(V2399:V2401)*10</f>
        <v>936.5</v>
      </c>
      <c r="X2399" s="103">
        <f t="normal">((LARGE(V2399:V2401,1))-(SMALL(V2399:V2401,1)))/(((LARGE(V2399:V2401,1))+(SMALL(V2399:V2401,1)))/2)*100</f>
        <v>0.128136679124389</v>
      </c>
      <c r="Y2399" s="103">
        <v>6.29</v>
      </c>
      <c r="Z2399" s="97" t="s">
        <v>34</v>
      </c>
      <c r="AA2399" s="23" t="str">
        <f t="normal">IF(Z2399="-","-",AVERAGE(Z2399:Z2401))</f>
        <v>-</v>
      </c>
      <c r="AB2399" s="104" t="s">
        <v>34</v>
      </c>
      <c r="AC2399" s="24" t="str">
        <f t="shared" ref="AC2399" si="881">IF(AB2399="-","-",AVERAGE(AB2399:AB2401))</f>
        <v>-</v>
      </c>
      <c r="AE2399" s="114">
        <v>593</v>
      </c>
      <c r="AF2399" s="114">
        <v>317</v>
      </c>
      <c r="AG2399" s="135">
        <v>1.067</v>
      </c>
    </row>
    <row r="2400" spans="1:33">
      <c r="A2400" s="70"/>
      <c r="B2400" s="71">
        <v>912</v>
      </c>
      <c r="C2400" s="82"/>
      <c r="D2400" s="14"/>
      <c r="E2400" s="14"/>
      <c r="F2400" s="6"/>
      <c r="G2400" s="6"/>
      <c r="H2400" s="14"/>
      <c r="I2400" s="6"/>
      <c r="J2400" s="97" t="str">
        <f t="normal">IF(AE2400="-","-",(AE2400/AG2399)*$AI$1)</f>
        <v>-</v>
      </c>
      <c r="K2400" s="97">
        <f t="normal">MIN(J2399:J2401)</f>
        <v>600.224929709466</v>
      </c>
      <c r="L2400" s="71"/>
      <c r="M2400" s="97"/>
      <c r="N2400" s="97" t="str">
        <f t="normal">IF(AF2400="-","-",(AF2400/AG2399)*$AI$1)</f>
        <v>-</v>
      </c>
      <c r="O2400" s="97">
        <f t="normal">MIN(N2399:N2401)</f>
        <v>319.850046860356</v>
      </c>
      <c r="P2400" s="71"/>
      <c r="Q2400" s="97"/>
      <c r="R2400" s="71"/>
      <c r="S2400" s="103">
        <v>8.78</v>
      </c>
      <c r="T2400" s="104"/>
      <c r="U2400" s="103"/>
      <c r="V2400" s="103">
        <f t="shared" si="872"/>
        <v>93.59</v>
      </c>
      <c r="W2400" s="104"/>
      <c r="X2400" s="103"/>
      <c r="Y2400" s="103">
        <v>6.41</v>
      </c>
      <c r="Z2400" s="97" t="s">
        <v>34</v>
      </c>
      <c r="AA2400" s="23"/>
      <c r="AB2400" s="104" t="s">
        <v>34</v>
      </c>
      <c r="AC2400" s="24"/>
      <c r="AE2400" s="114" t="s">
        <v>34</v>
      </c>
      <c r="AF2400" s="114" t="s">
        <v>34</v>
      </c>
      <c r="AG2400" s="135"/>
    </row>
    <row r="2401" spans="1:33">
      <c r="A2401" s="70"/>
      <c r="B2401" s="71">
        <v>912</v>
      </c>
      <c r="C2401" s="84"/>
      <c r="D2401" s="17"/>
      <c r="E2401" s="17"/>
      <c r="F2401" s="6"/>
      <c r="G2401" s="6"/>
      <c r="H2401" s="17"/>
      <c r="I2401" s="6"/>
      <c r="J2401" s="97">
        <f t="normal">IF(AE2401="-","-",(AE2401/AG2399)*$AI$1)</f>
        <v>611.358950328023</v>
      </c>
      <c r="K2401" s="97"/>
      <c r="L2401" s="71"/>
      <c r="M2401" s="97"/>
      <c r="N2401" s="97">
        <f t="normal">IF(AF2401="-","-",(AF2401/AG2399)*$AI$1)</f>
        <v>319.850046860356</v>
      </c>
      <c r="O2401" s="97"/>
      <c r="P2401" s="71"/>
      <c r="Q2401" s="97"/>
      <c r="R2401" s="71"/>
      <c r="S2401" s="103" t="s">
        <v>34</v>
      </c>
      <c r="T2401" s="104"/>
      <c r="U2401" s="103"/>
      <c r="V2401" s="103" t="s">
        <v>34</v>
      </c>
      <c r="W2401" s="104"/>
      <c r="X2401" s="103"/>
      <c r="Y2401" s="103" t="s">
        <v>34</v>
      </c>
      <c r="Z2401" s="97" t="s">
        <v>34</v>
      </c>
      <c r="AA2401" s="23"/>
      <c r="AB2401" s="104" t="s">
        <v>34</v>
      </c>
      <c r="AC2401" s="24"/>
      <c r="AE2401" s="114">
        <v>604</v>
      </c>
      <c r="AF2401" s="114">
        <v>316</v>
      </c>
      <c r="AG2401" s="135"/>
    </row>
    <row r="2402" spans="1:33">
      <c r="A2402" s="70">
        <v>42926</v>
      </c>
      <c r="B2402" s="71">
        <v>913</v>
      </c>
      <c r="C2402" s="80" t="s">
        <v>1093</v>
      </c>
      <c r="D2402" s="12" t="s">
        <v>41</v>
      </c>
      <c r="E2402" s="12" t="s">
        <v>233</v>
      </c>
      <c r="F2402" s="6" t="s">
        <v>630</v>
      </c>
      <c r="G2402" s="6" t="s">
        <v>1094</v>
      </c>
      <c r="H2402" s="12" t="s">
        <v>34</v>
      </c>
      <c r="I2402" s="6" t="s">
        <v>34</v>
      </c>
      <c r="J2402" s="97">
        <f t="normal">IF(AE2402="-","-",(AE2402/AG2402)*$AI$1)</f>
        <v>613.383317713215</v>
      </c>
      <c r="K2402" s="97">
        <f t="normal">MAX(J2402:J2404)</f>
        <v>613.383317713215</v>
      </c>
      <c r="L2402" s="71">
        <f t="normal">IF(A2402=0,"",(K2402-K2403)/K2403)</f>
        <v>0.063157894736842</v>
      </c>
      <c r="M2402" s="97">
        <f t="normal">IF(J2402="-","-",AVERAGE(J2402:J2404))</f>
        <v>595.501405810684</v>
      </c>
      <c r="N2402" s="97">
        <f t="normal">IF(AF2402="-","-",(AF2402/AG2402)*$AI$1)</f>
        <v>436.251171508904</v>
      </c>
      <c r="O2402" s="97">
        <f t="normal">MAX(N2402:N2404)</f>
        <v>436.251171508904</v>
      </c>
      <c r="P2402" s="71">
        <f t="normal">IF(A2402=0,"",(O2402-O2403)/O2403)</f>
        <v>0.0721393034825871</v>
      </c>
      <c r="Q2402" s="97">
        <f t="normal">IF(N2402="-","-",AVERAGE(N2402:N2404))</f>
        <v>420.731021555764</v>
      </c>
      <c r="R2402" s="71">
        <f t="normal">IF(Q2402="-","-",Q2402/M2402)</f>
        <v>0.706515580736544</v>
      </c>
      <c r="S2402" s="103">
        <v>25.43</v>
      </c>
      <c r="T2402" s="104">
        <f t="normal">AVERAGE(S2402:S2404)*10</f>
        <v>267.3</v>
      </c>
      <c r="U2402" s="103">
        <f t="normal">((LARGE(S2402:S2404,1))-(SMALL(S2402:S2404,1)))/(((LARGE(S2402:S2404,1))+(SMALL(S2402:S2404,1)))/2)*100</f>
        <v>9.72689861578751</v>
      </c>
      <c r="V2402" s="103">
        <f t="normal">100-Y2402</f>
        <v>89.5</v>
      </c>
      <c r="W2402" s="104">
        <f t="normal">AVERAGE(V2402:V2404)*10</f>
        <v>897.25</v>
      </c>
      <c r="X2402" s="103">
        <f t="normal">((LARGE(V2402:V2404,1))-(SMALL(V2402:V2404,1)))/(((LARGE(V2402:V2404,1))+(SMALL(V2402:V2404,1)))/2)*100</f>
        <v>0.50153246029535</v>
      </c>
      <c r="Y2402" s="103">
        <v>10.5</v>
      </c>
      <c r="Z2402" s="97" t="s">
        <v>34</v>
      </c>
      <c r="AA2402" s="23" t="s">
        <v>34</v>
      </c>
      <c r="AB2402" s="104" t="s">
        <v>34</v>
      </c>
      <c r="AC2402" s="24" t="str">
        <f t="shared" ref="AC2402" si="882">IF(AB2402="-","-",AVERAGE(AB2402:AB2404))</f>
        <v>-</v>
      </c>
      <c r="AE2402" s="114">
        <v>606</v>
      </c>
      <c r="AF2402" s="114">
        <v>431</v>
      </c>
      <c r="AG2402" s="135">
        <v>1.067</v>
      </c>
    </row>
    <row r="2403" spans="1:33">
      <c r="A2403" s="70"/>
      <c r="B2403" s="71">
        <v>913</v>
      </c>
      <c r="C2403" s="82"/>
      <c r="D2403" s="14"/>
      <c r="E2403" s="14"/>
      <c r="F2403" s="6"/>
      <c r="G2403" s="6"/>
      <c r="H2403" s="14"/>
      <c r="I2403" s="6"/>
      <c r="J2403" s="97">
        <f t="normal">IF(AE2403="-","-",(AE2403/AG2402)*$AI$1)</f>
        <v>576.944704779756</v>
      </c>
      <c r="K2403" s="97">
        <f t="normal">MIN(J2402:J2404)</f>
        <v>576.944704779756</v>
      </c>
      <c r="L2403" s="71"/>
      <c r="M2403" s="97"/>
      <c r="N2403" s="97">
        <f t="normal">IF(AF2403="-","-",(AF2403/AG2402)*$AI$1)</f>
        <v>406.897844423618</v>
      </c>
      <c r="O2403" s="97">
        <f t="normal">MIN(N2402:N2404)</f>
        <v>406.897844423618</v>
      </c>
      <c r="P2403" s="71"/>
      <c r="Q2403" s="97"/>
      <c r="R2403" s="71"/>
      <c r="S2403" s="103">
        <v>28.03</v>
      </c>
      <c r="T2403" s="104"/>
      <c r="U2403" s="103"/>
      <c r="V2403" s="103">
        <f t="normal">100-Y2403</f>
        <v>89.95</v>
      </c>
      <c r="W2403" s="104"/>
      <c r="X2403" s="103"/>
      <c r="Y2403" s="103">
        <v>10.05</v>
      </c>
      <c r="Z2403" s="97" t="s">
        <v>34</v>
      </c>
      <c r="AA2403" s="23"/>
      <c r="AB2403" s="104" t="s">
        <v>34</v>
      </c>
      <c r="AC2403" s="24"/>
      <c r="AE2403" s="114">
        <v>570</v>
      </c>
      <c r="AF2403" s="114">
        <v>402</v>
      </c>
      <c r="AG2403" s="135"/>
    </row>
    <row r="2404" spans="1:33">
      <c r="A2404" s="70"/>
      <c r="B2404" s="71">
        <v>913</v>
      </c>
      <c r="C2404" s="84"/>
      <c r="D2404" s="17"/>
      <c r="E2404" s="17"/>
      <c r="F2404" s="6"/>
      <c r="G2404" s="6"/>
      <c r="H2404" s="17"/>
      <c r="I2404" s="6"/>
      <c r="J2404" s="97">
        <f t="normal">IF(AE2404="-","-",(AE2404/AG2402)*$AI$1)</f>
        <v>596.176194939082</v>
      </c>
      <c r="K2404" s="97"/>
      <c r="L2404" s="71"/>
      <c r="M2404" s="97"/>
      <c r="N2404" s="97">
        <f t="normal">IF(AF2404="-","-",(AF2404/AG2402)*$AI$1)</f>
        <v>419.04404873477</v>
      </c>
      <c r="O2404" s="97"/>
      <c r="P2404" s="71"/>
      <c r="Q2404" s="97"/>
      <c r="R2404" s="71"/>
      <c r="S2404" s="103" t="s">
        <v>34</v>
      </c>
      <c r="T2404" s="104"/>
      <c r="U2404" s="103"/>
      <c r="V2404" s="103" t="s">
        <v>34</v>
      </c>
      <c r="W2404" s="104"/>
      <c r="X2404" s="103"/>
      <c r="Y2404" s="103" t="s">
        <v>34</v>
      </c>
      <c r="Z2404" s="97" t="s">
        <v>34</v>
      </c>
      <c r="AA2404" s="23"/>
      <c r="AB2404" s="104" t="s">
        <v>34</v>
      </c>
      <c r="AC2404" s="24"/>
      <c r="AE2404" s="114">
        <v>589</v>
      </c>
      <c r="AF2404" s="114">
        <v>414</v>
      </c>
      <c r="AG2404" s="135"/>
    </row>
    <row r="2405" spans="1:33">
      <c r="A2405" s="70">
        <v>42926</v>
      </c>
      <c r="B2405" s="71">
        <v>914</v>
      </c>
      <c r="C2405" s="80" t="s">
        <v>1093</v>
      </c>
      <c r="D2405" s="12" t="s">
        <v>100</v>
      </c>
      <c r="E2405" s="12" t="s">
        <v>101</v>
      </c>
      <c r="F2405" s="6" t="s">
        <v>248</v>
      </c>
      <c r="G2405" s="6" t="s">
        <v>248</v>
      </c>
      <c r="H2405" s="12" t="s">
        <v>34</v>
      </c>
      <c r="I2405" s="6" t="s">
        <v>34</v>
      </c>
      <c r="J2405" s="97" t="str">
        <f t="normal">IF(AE2405="-","-",(AE2405/AG2405)*$AI$1)</f>
        <v>-</v>
      </c>
      <c r="K2405" s="97">
        <f t="normal">MAX(J2405:J2407)</f>
        <v>463.580131208997</v>
      </c>
      <c r="L2405" s="71">
        <f t="normal">IF(A2405=0,"",(K2405-K2406)/K2406)</f>
        <v>0.0801886792452831</v>
      </c>
      <c r="M2405" s="97">
        <f t="normal">IF(J2406="-","-",AVERAGE(J2405:J2407))</f>
        <v>446.373008434864</v>
      </c>
      <c r="N2405" s="97" t="str">
        <f t="normal">IF(AF2405="-","-",(AF2405/AG2405)*$AI$1)</f>
        <v>-</v>
      </c>
      <c r="O2405" s="97">
        <f t="normal">MAX(N2405:N2407)</f>
        <v>277.338331771321</v>
      </c>
      <c r="P2405" s="71">
        <f t="normal">IF(A2405=0,"",(O2405-O2406)/O2406)</f>
        <v>0.0378787878787878</v>
      </c>
      <c r="Q2405" s="97">
        <f t="normal">IF(N2406="-","-",AVERAGE(N2405:N2407))</f>
        <v>272.277413308341</v>
      </c>
      <c r="R2405" s="71">
        <f t="normal">IF(Q2405="-","-",Q2405/M2405)</f>
        <v>0.609977324263038</v>
      </c>
      <c r="S2405" s="103">
        <v>5.22</v>
      </c>
      <c r="T2405" s="104">
        <f t="normal">AVERAGE(S2405:S2407)*10</f>
        <v>51.1</v>
      </c>
      <c r="U2405" s="103">
        <f t="normal">((LARGE(S2405:S2407,1))-(SMALL(S2405:S2407,1)))/(((LARGE(S2405:S2407,1))+(SMALL(S2405:S2407,1)))/2)*100</f>
        <v>6.52818991097923</v>
      </c>
      <c r="V2405" s="103">
        <f t="shared" ref="V2405:V2420" si="883">100-Y2405</f>
        <v>79.8</v>
      </c>
      <c r="W2405" s="104">
        <f t="normal">AVERAGE(V2405:V2407)*10</f>
        <v>799.3</v>
      </c>
      <c r="X2405" s="103">
        <f t="normal">((LARGE(V2405:V2407,1))-(SMALL(V2405:V2407,1)))/(((LARGE(V2405:V2407,1))+(SMALL(V2405:V2407,1)))/2)*100</f>
        <v>0.362749390205774</v>
      </c>
      <c r="Y2405" s="103">
        <v>20.2</v>
      </c>
      <c r="Z2405" s="97" t="s">
        <v>34</v>
      </c>
      <c r="AA2405" s="23" t="str">
        <f t="normal">IF(Z2405="-","-",AVERAGE(Z2405:Z2407))</f>
        <v>-</v>
      </c>
      <c r="AB2405" s="104" t="s">
        <v>34</v>
      </c>
      <c r="AC2405" s="24" t="s">
        <v>34</v>
      </c>
      <c r="AE2405" s="114" t="s">
        <v>34</v>
      </c>
      <c r="AF2405" s="114" t="s">
        <v>34</v>
      </c>
      <c r="AG2405" s="135">
        <v>1.067</v>
      </c>
    </row>
    <row r="2406" spans="1:33">
      <c r="A2406" s="70"/>
      <c r="B2406" s="71">
        <v>914</v>
      </c>
      <c r="C2406" s="82"/>
      <c r="D2406" s="14"/>
      <c r="E2406" s="14"/>
      <c r="F2406" s="6"/>
      <c r="G2406" s="6"/>
      <c r="H2406" s="14"/>
      <c r="I2406" s="6"/>
      <c r="J2406" s="97">
        <f t="normal">IF(AE2406="-","-",(AE2406/AG2405)*$AI$1)</f>
        <v>463.580131208997</v>
      </c>
      <c r="K2406" s="97">
        <f t="normal">MIN(J2405:J2407)</f>
        <v>429.165885660731</v>
      </c>
      <c r="L2406" s="71"/>
      <c r="M2406" s="97"/>
      <c r="N2406" s="97">
        <f t="normal">IF(AF2406="-","-",(AF2406/AG2405)*$AI$1)</f>
        <v>277.338331771321</v>
      </c>
      <c r="O2406" s="97">
        <f t="normal">MIN(N2405:N2407)</f>
        <v>267.216494845361</v>
      </c>
      <c r="P2406" s="71"/>
      <c r="Q2406" s="97"/>
      <c r="R2406" s="71"/>
      <c r="S2406" s="103">
        <v>4.89</v>
      </c>
      <c r="T2406" s="104"/>
      <c r="U2406" s="103"/>
      <c r="V2406" s="103">
        <f t="shared" si="883"/>
        <v>79.9</v>
      </c>
      <c r="W2406" s="104"/>
      <c r="X2406" s="103"/>
      <c r="Y2406" s="103">
        <v>20.1</v>
      </c>
      <c r="Z2406" s="97" t="s">
        <v>34</v>
      </c>
      <c r="AA2406" s="23"/>
      <c r="AB2406" s="104" t="s">
        <v>34</v>
      </c>
      <c r="AC2406" s="24"/>
      <c r="AE2406" s="114">
        <v>458</v>
      </c>
      <c r="AF2406" s="114">
        <v>274</v>
      </c>
      <c r="AG2406" s="135"/>
    </row>
    <row r="2407" spans="1:33">
      <c r="A2407" s="70"/>
      <c r="B2407" s="71">
        <v>914</v>
      </c>
      <c r="C2407" s="84"/>
      <c r="D2407" s="17"/>
      <c r="E2407" s="17"/>
      <c r="F2407" s="6"/>
      <c r="G2407" s="6"/>
      <c r="H2407" s="17"/>
      <c r="I2407" s="6"/>
      <c r="J2407" s="97">
        <f t="normal">IF(AE2407="-","-",(AE2407/AG2405)*$AI$1)</f>
        <v>429.165885660731</v>
      </c>
      <c r="K2407" s="97"/>
      <c r="L2407" s="71"/>
      <c r="M2407" s="97"/>
      <c r="N2407" s="97">
        <f t="normal">IF(AF2407="-","-",(AF2407/AG2405)*$AI$1)</f>
        <v>267.216494845361</v>
      </c>
      <c r="O2407" s="97"/>
      <c r="P2407" s="71"/>
      <c r="Q2407" s="97"/>
      <c r="R2407" s="71"/>
      <c r="S2407" s="103">
        <v>5.22</v>
      </c>
      <c r="T2407" s="104"/>
      <c r="U2407" s="103"/>
      <c r="V2407" s="103">
        <f t="shared" si="883"/>
        <v>80.09</v>
      </c>
      <c r="W2407" s="104"/>
      <c r="X2407" s="103"/>
      <c r="Y2407" s="103">
        <v>19.91</v>
      </c>
      <c r="Z2407" s="97" t="s">
        <v>34</v>
      </c>
      <c r="AA2407" s="23"/>
      <c r="AB2407" s="104" t="s">
        <v>34</v>
      </c>
      <c r="AC2407" s="24"/>
      <c r="AE2407" s="114">
        <v>424</v>
      </c>
      <c r="AF2407" s="114">
        <v>264</v>
      </c>
      <c r="AG2407" s="135"/>
    </row>
    <row r="2408" spans="1:33" ht="15" customHeight="1">
      <c r="A2408" s="70">
        <v>42926</v>
      </c>
      <c r="B2408" s="71">
        <v>920</v>
      </c>
      <c r="C2408" s="80" t="s">
        <v>1093</v>
      </c>
      <c r="D2408" s="12" t="s">
        <v>100</v>
      </c>
      <c r="E2408" s="12" t="s">
        <v>101</v>
      </c>
      <c r="F2408" s="6" t="s">
        <v>1095</v>
      </c>
      <c r="G2408" s="6" t="s">
        <v>1096</v>
      </c>
      <c r="H2408" s="12" t="s">
        <v>34</v>
      </c>
      <c r="I2408" s="6" t="s">
        <v>34</v>
      </c>
      <c r="J2408" s="97">
        <f t="normal">IF(AE2408="-","-",(AE2408/AG2408)*$AI$1)</f>
        <v>163.973758200562</v>
      </c>
      <c r="K2408" s="97">
        <f t="normal">MAX(J2408:J2410)</f>
        <v>184.217432052484</v>
      </c>
      <c r="L2408" s="71">
        <f t="normal">IF(A2408=0,"",(K2408-K2409)/K2409)</f>
        <v>0.197368421052629</v>
      </c>
      <c r="M2408" s="97">
        <f t="normal">IF(J2408="-","-",AVERAGE(J2408:J2410))</f>
        <v>167.347703842549</v>
      </c>
      <c r="N2408" s="97">
        <f t="normal">IF(AF2408="-","-",(AF2408/AG2408)*$AI$1)</f>
        <v>110.328022492971</v>
      </c>
      <c r="O2408" s="97">
        <f t="normal">MAX(N2408:N2410)</f>
        <v>123.48641049672</v>
      </c>
      <c r="P2408" s="71">
        <f t="normal">IF(A2408=0,"",(O2408-O2409)/O2409)</f>
        <v>0.150943396226415</v>
      </c>
      <c r="Q2408" s="97">
        <f t="normal">IF(N2408="-","-",AVERAGE(N2408:N2410))</f>
        <v>113.701968134958</v>
      </c>
      <c r="R2408" s="71">
        <f t="normal">IF(Q2408="-","-",Q2408/M2408)</f>
        <v>0.679435483870967</v>
      </c>
      <c r="S2408" s="103">
        <v>32.33</v>
      </c>
      <c r="T2408" s="104">
        <f t="normal">AVERAGE(S2408:S2410)*10</f>
        <v>325.366666666667</v>
      </c>
      <c r="U2408" s="103">
        <f t="normal">((LARGE(S2408:S2410,1))-(SMALL(S2408:S2410,1)))/(((LARGE(S2408:S2410,1))+(SMALL(S2408:S2410,1)))/2)*100</f>
        <v>3.00245098039217</v>
      </c>
      <c r="V2408" s="103">
        <f t="shared" si="883"/>
        <v>91.43</v>
      </c>
      <c r="W2408" s="104">
        <f t="normal">AVERAGE(V2408:V2410)*10</f>
        <v>919.4</v>
      </c>
      <c r="X2408" s="103">
        <f t="normal">((LARGE(V2408:V2410,1))-(SMALL(V2408:V2410,1)))/(((LARGE(V2408:V2410,1))+(SMALL(V2408:V2410,1)))/2)*100</f>
        <v>1.14186286770703</v>
      </c>
      <c r="Y2408" s="103">
        <v>8.57</v>
      </c>
      <c r="Z2408" s="97" t="s">
        <v>34</v>
      </c>
      <c r="AA2408" s="23" t="str">
        <f t="normal">IF(Z2408="-","-",AVERAGE(Z2408:Z2410))</f>
        <v>-</v>
      </c>
      <c r="AB2408" s="104" t="s">
        <v>34</v>
      </c>
      <c r="AC2408" s="24" t="str">
        <f t="shared" ref="AC2408" si="884">IF(AB2408="-","-",AVERAGE(AB2408:AB2410))</f>
        <v>-</v>
      </c>
      <c r="AE2408" s="114">
        <v>162</v>
      </c>
      <c r="AF2408" s="114">
        <v>109</v>
      </c>
      <c r="AG2408" s="135">
        <v>1.067</v>
      </c>
    </row>
    <row r="2409" spans="1:33">
      <c r="A2409" s="70"/>
      <c r="B2409" s="71">
        <v>920</v>
      </c>
      <c r="C2409" s="82"/>
      <c r="D2409" s="14"/>
      <c r="E2409" s="14"/>
      <c r="F2409" s="6"/>
      <c r="G2409" s="6"/>
      <c r="H2409" s="14"/>
      <c r="I2409" s="6"/>
      <c r="J2409" s="97">
        <v>153.851921274602</v>
      </c>
      <c r="K2409" s="97">
        <f t="normal">MIN(J2408:J2410)</f>
        <v>153.851921274602</v>
      </c>
      <c r="L2409" s="71"/>
      <c r="M2409" s="97"/>
      <c r="N2409" s="97">
        <f t="normal">IF(AF2409="-","-",(AF2409/AG2408)*$AI$1)</f>
        <v>107.291471415183</v>
      </c>
      <c r="O2409" s="97">
        <f t="normal">MIN(N2408:N2410)</f>
        <v>107.291471415183</v>
      </c>
      <c r="P2409" s="71"/>
      <c r="Q2409" s="97"/>
      <c r="R2409" s="71"/>
      <c r="S2409" s="103">
        <v>32.15</v>
      </c>
      <c r="T2409" s="104"/>
      <c r="U2409" s="103"/>
      <c r="V2409" s="103">
        <f t="shared" si="883"/>
        <v>92.48</v>
      </c>
      <c r="W2409" s="104"/>
      <c r="X2409" s="103"/>
      <c r="Y2409" s="103">
        <v>7.52</v>
      </c>
      <c r="Z2409" s="97" t="s">
        <v>34</v>
      </c>
      <c r="AA2409" s="23"/>
      <c r="AB2409" s="104" t="s">
        <v>34</v>
      </c>
      <c r="AC2409" s="24"/>
      <c r="AE2409" s="114">
        <v>152</v>
      </c>
      <c r="AF2409" s="114">
        <v>106</v>
      </c>
      <c r="AG2409" s="135"/>
    </row>
    <row r="2410" spans="1:33">
      <c r="A2410" s="70"/>
      <c r="B2410" s="71">
        <v>920</v>
      </c>
      <c r="C2410" s="84"/>
      <c r="D2410" s="17"/>
      <c r="E2410" s="17"/>
      <c r="F2410" s="6"/>
      <c r="G2410" s="6"/>
      <c r="H2410" s="17"/>
      <c r="I2410" s="6"/>
      <c r="J2410" s="97">
        <f t="normal">IF(AE2410="-","-",(AE2410/AG2408)*$AI$1)</f>
        <v>184.217432052484</v>
      </c>
      <c r="K2410" s="97"/>
      <c r="L2410" s="71"/>
      <c r="M2410" s="97"/>
      <c r="N2410" s="97">
        <f t="normal">IF(AF2410="-","-",(AF2410/AG2408)*$AI$1)</f>
        <v>123.48641049672</v>
      </c>
      <c r="O2410" s="97"/>
      <c r="P2410" s="71"/>
      <c r="Q2410" s="97"/>
      <c r="R2410" s="71"/>
      <c r="S2410" s="103">
        <v>33.13</v>
      </c>
      <c r="T2410" s="104"/>
      <c r="U2410" s="103"/>
      <c r="V2410" s="103">
        <f t="shared" si="883"/>
        <v>91.91</v>
      </c>
      <c r="W2410" s="104"/>
      <c r="X2410" s="103"/>
      <c r="Y2410" s="103">
        <v>8.09</v>
      </c>
      <c r="Z2410" s="97" t="s">
        <v>34</v>
      </c>
      <c r="AA2410" s="23"/>
      <c r="AB2410" s="104" t="s">
        <v>34</v>
      </c>
      <c r="AC2410" s="24"/>
      <c r="AE2410" s="114">
        <v>182</v>
      </c>
      <c r="AF2410" s="114">
        <v>122</v>
      </c>
      <c r="AG2410" s="135"/>
    </row>
    <row r="2411" spans="1:33" ht="15" customHeight="1">
      <c r="A2411" s="70">
        <v>42926</v>
      </c>
      <c r="B2411" s="71">
        <v>882</v>
      </c>
      <c r="C2411" s="80" t="s">
        <v>265</v>
      </c>
      <c r="D2411" s="12" t="s">
        <v>335</v>
      </c>
      <c r="E2411" s="12" t="s">
        <v>266</v>
      </c>
      <c r="F2411" s="6" t="s">
        <v>267</v>
      </c>
      <c r="G2411" s="6" t="s">
        <v>268</v>
      </c>
      <c r="H2411" s="12" t="s">
        <v>34</v>
      </c>
      <c r="I2411" s="12" t="s">
        <v>1097</v>
      </c>
      <c r="J2411" s="97">
        <f t="normal">IF(AE2411="-","-",(AE2411/AG2411)*$AI$1)</f>
        <v>663.992502343018</v>
      </c>
      <c r="K2411" s="97">
        <f t="normal">MAX(J2411:J2413)</f>
        <v>667.029053420806</v>
      </c>
      <c r="L2411" s="71">
        <f t="normal">IF(A2411=0,"",(K2411-K2412)/K2412)</f>
        <v>0.0138461538461537</v>
      </c>
      <c r="M2411" s="97">
        <f t="normal">IF(J2411="-","-",AVERAGE(J2411:J2413))</f>
        <v>662.980318650422</v>
      </c>
      <c r="N2411" s="97">
        <f t="normal">IF(AF2411="-","-",(AF2411/AG2411)*$AI$1)</f>
        <v>411.958762886598</v>
      </c>
      <c r="O2411" s="97">
        <f t="normal">MAX(N2411:N2413)</f>
        <v>421.068416119963</v>
      </c>
      <c r="P2411" s="71">
        <f t="normal">IF(A2411=0,"",(O2411-O2412)/O2412)</f>
        <v>0.0399999999999999</v>
      </c>
      <c r="Q2411" s="97">
        <f t="normal">IF(N2411="-","-",AVERAGE(N2411:N2413))</f>
        <v>412.633552014995</v>
      </c>
      <c r="R2411" s="71">
        <f t="normal">IF(Q2411="-","-",Q2411/M2411)</f>
        <v>0.622391857506361</v>
      </c>
      <c r="S2411" s="103">
        <v>6.71</v>
      </c>
      <c r="T2411" s="104">
        <f t="normal">AVERAGE(S2411:S2413)*10</f>
        <v>66.7</v>
      </c>
      <c r="U2411" s="103">
        <f t="normal">((LARGE(S2411:S2413,1))-(SMALL(S2411:S2413,1)))/(((LARGE(S2411:S2413,1))+(SMALL(S2411:S2413,1)))/2)*100</f>
        <v>2.70676691729324</v>
      </c>
      <c r="V2411" s="103">
        <f t="shared" si="883"/>
        <v>86.88</v>
      </c>
      <c r="W2411" s="104">
        <f t="normal">AVERAGE(V2411:V2413)*10</f>
        <v>866.066666666667</v>
      </c>
      <c r="X2411" s="103">
        <f t="normal">((LARGE(V2411:V2413,1))-(SMALL(V2411:V2413,1)))/(((LARGE(V2411:V2413,1))+(SMALL(V2411:V2413,1)))/2)*100</f>
        <v>0.797365227942448</v>
      </c>
      <c r="Y2411" s="103">
        <v>13.12</v>
      </c>
      <c r="Z2411" s="97" t="s">
        <v>34</v>
      </c>
      <c r="AA2411" s="23" t="str">
        <f t="normal">IF(Z2411="-","-",AVERAGE(Z2411:Z2413))</f>
        <v>-</v>
      </c>
      <c r="AB2411" s="104" t="s">
        <v>34</v>
      </c>
      <c r="AC2411" s="24" t="str">
        <f t="shared" ref="AC2411" si="885">IF(AB2411="-","-",AVERAGE(AB2411:AB2413))</f>
        <v>-</v>
      </c>
      <c r="AE2411" s="114">
        <v>656</v>
      </c>
      <c r="AF2411" s="114">
        <v>407</v>
      </c>
      <c r="AG2411" s="135">
        <v>1.067</v>
      </c>
    </row>
    <row r="2412" spans="1:33">
      <c r="A2412" s="70"/>
      <c r="B2412" s="71">
        <v>882</v>
      </c>
      <c r="C2412" s="82"/>
      <c r="D2412" s="14"/>
      <c r="E2412" s="14"/>
      <c r="F2412" s="6"/>
      <c r="G2412" s="6"/>
      <c r="H2412" s="14"/>
      <c r="I2412" s="14"/>
      <c r="J2412" s="97">
        <f t="normal">IF(AE2412="-","-",(AE2412/AG2411)*$AI$1)</f>
        <v>667.029053420806</v>
      </c>
      <c r="K2412" s="97">
        <f t="normal">MIN(J2411:J2413)</f>
        <v>657.919400187442</v>
      </c>
      <c r="L2412" s="71"/>
      <c r="M2412" s="97"/>
      <c r="N2412" s="97">
        <f t="normal">IF(AF2412="-","-",(AF2412/AG2411)*$AI$1)</f>
        <v>421.068416119963</v>
      </c>
      <c r="O2412" s="97">
        <f t="normal">MIN(N2411:N2413)</f>
        <v>404.873477038426</v>
      </c>
      <c r="P2412" s="71"/>
      <c r="Q2412" s="97"/>
      <c r="R2412" s="71"/>
      <c r="S2412" s="103">
        <v>6.74</v>
      </c>
      <c r="T2412" s="104"/>
      <c r="U2412" s="103"/>
      <c r="V2412" s="103">
        <f t="shared" si="883"/>
        <v>86.19</v>
      </c>
      <c r="W2412" s="104"/>
      <c r="X2412" s="103"/>
      <c r="Y2412" s="103">
        <v>13.81</v>
      </c>
      <c r="Z2412" s="97" t="s">
        <v>34</v>
      </c>
      <c r="AA2412" s="23"/>
      <c r="AB2412" s="104" t="s">
        <v>34</v>
      </c>
      <c r="AC2412" s="24"/>
      <c r="AE2412" s="114">
        <v>659</v>
      </c>
      <c r="AF2412" s="114">
        <v>416</v>
      </c>
      <c r="AG2412" s="135"/>
    </row>
    <row r="2413" spans="1:33">
      <c r="A2413" s="70"/>
      <c r="B2413" s="71">
        <v>882</v>
      </c>
      <c r="C2413" s="84"/>
      <c r="D2413" s="17"/>
      <c r="E2413" s="17"/>
      <c r="F2413" s="6"/>
      <c r="G2413" s="6"/>
      <c r="H2413" s="17"/>
      <c r="I2413" s="17"/>
      <c r="J2413" s="97">
        <f t="normal">IF(AE2413="-","-",(AE2413/AG2411)*$AI$1)</f>
        <v>657.919400187442</v>
      </c>
      <c r="K2413" s="97"/>
      <c r="L2413" s="71"/>
      <c r="M2413" s="97"/>
      <c r="N2413" s="97">
        <f t="normal">IF(AF2413="-","-",(AF2413/AG2411)*$AI$1)</f>
        <v>404.873477038426</v>
      </c>
      <c r="O2413" s="97"/>
      <c r="P2413" s="71"/>
      <c r="Q2413" s="97"/>
      <c r="R2413" s="71"/>
      <c r="S2413" s="103">
        <v>6.56</v>
      </c>
      <c r="T2413" s="104"/>
      <c r="U2413" s="103"/>
      <c r="V2413" s="103">
        <f t="shared" si="883"/>
        <v>86.75</v>
      </c>
      <c r="W2413" s="104"/>
      <c r="X2413" s="103"/>
      <c r="Y2413" s="103">
        <v>13.25</v>
      </c>
      <c r="Z2413" s="97" t="s">
        <v>34</v>
      </c>
      <c r="AA2413" s="23"/>
      <c r="AB2413" s="104" t="s">
        <v>34</v>
      </c>
      <c r="AC2413" s="24"/>
      <c r="AE2413" s="114">
        <v>650</v>
      </c>
      <c r="AF2413" s="114">
        <v>400</v>
      </c>
      <c r="AG2413" s="135"/>
    </row>
    <row r="2414" spans="1:33">
      <c r="A2414" s="70">
        <v>42926</v>
      </c>
      <c r="B2414" s="71">
        <v>885</v>
      </c>
      <c r="C2414" s="80" t="s">
        <v>265</v>
      </c>
      <c r="D2414" s="12" t="s">
        <v>100</v>
      </c>
      <c r="E2414" s="12" t="s">
        <v>101</v>
      </c>
      <c r="F2414" s="6" t="s">
        <v>438</v>
      </c>
      <c r="G2414" s="6" t="s">
        <v>745</v>
      </c>
      <c r="H2414" s="12" t="s">
        <v>34</v>
      </c>
      <c r="I2414" s="12" t="s">
        <v>1098</v>
      </c>
      <c r="J2414" s="97">
        <f t="normal">IF(AE2414="-","-",(AE2414/AG2414)*$AI$1)</f>
        <v>480.78725398313</v>
      </c>
      <c r="K2414" s="97">
        <f t="normal">MAX(J2414:J2416)</f>
        <v>480.78725398313</v>
      </c>
      <c r="L2414" s="71">
        <f t="normal">IF(A2414=0,"",(K2414-K2415)/K2415)</f>
        <v>0.104651162790698</v>
      </c>
      <c r="M2414" s="97">
        <f t="normal">IF(J2414="-","-",AVERAGE(J2414:J2416))</f>
        <v>463.242736644799</v>
      </c>
      <c r="N2414" s="97">
        <f t="normal">IF(AF2414="-","-",(AF2414/AG2414)*$AI$1)</f>
        <v>278.350515463918</v>
      </c>
      <c r="O2414" s="97">
        <f t="normal">MAX(N2414:N2416)</f>
        <v>278.350515463918</v>
      </c>
      <c r="P2414" s="71">
        <f t="normal">IF(A2414=0,"",(O2414-O2415)/O2415)</f>
        <v>0.0869565217391306</v>
      </c>
      <c r="Q2414" s="97">
        <f t="normal">IF(N2414="-","-",AVERAGE(N2414:N2416))</f>
        <v>270.590440487348</v>
      </c>
      <c r="R2414" s="71">
        <f t="normal">IF(Q2414="-","-",Q2414/M2414)</f>
        <v>0.584122359796067</v>
      </c>
      <c r="S2414" s="103">
        <v>15.94</v>
      </c>
      <c r="T2414" s="104">
        <f t="normal">AVERAGE(S2414:S2416)*10</f>
        <v>150.966666666667</v>
      </c>
      <c r="U2414" s="103">
        <f t="normal">((LARGE(S2414:S2416,1))-(SMALL(S2414:S2416,1)))/(((LARGE(S2414:S2416,1))+(SMALL(S2414:S2416,1)))/2)*100</f>
        <v>8.57049394831533</v>
      </c>
      <c r="V2414" s="103">
        <f t="shared" si="883"/>
        <v>76.95</v>
      </c>
      <c r="W2414" s="104">
        <f t="normal">AVERAGE(V2414:V2416)*10</f>
        <v>777.7</v>
      </c>
      <c r="X2414" s="103">
        <f t="normal">((LARGE(V2414:V2416,1))-(SMALL(V2414:V2416,1)))/(((LARGE(V2414:V2416,1))+(SMALL(V2414:V2416,1)))/2)*100</f>
        <v>2.09605863820484</v>
      </c>
      <c r="Y2414" s="103">
        <v>23.05</v>
      </c>
      <c r="Z2414" s="97" t="s">
        <v>34</v>
      </c>
      <c r="AA2414" s="23" t="str">
        <f t="normal">IF(Z2414="-","-",AVERAGE(Z2414:Z2416))</f>
        <v>-</v>
      </c>
      <c r="AB2414" s="104" t="s">
        <v>34</v>
      </c>
      <c r="AC2414" s="24" t="str">
        <f t="shared" ref="AC2414" si="886">IF(AB2414="-","-",AVERAGE(AB2414:AB2416))</f>
        <v>-</v>
      </c>
      <c r="AE2414" s="114">
        <v>475</v>
      </c>
      <c r="AF2414" s="114">
        <v>275</v>
      </c>
      <c r="AG2414" s="135">
        <v>1.067</v>
      </c>
    </row>
    <row r="2415" spans="1:33">
      <c r="A2415" s="70"/>
      <c r="B2415" s="71">
        <v>885</v>
      </c>
      <c r="C2415" s="82"/>
      <c r="D2415" s="14"/>
      <c r="E2415" s="14"/>
      <c r="F2415" s="6"/>
      <c r="G2415" s="6"/>
      <c r="H2415" s="14"/>
      <c r="I2415" s="14"/>
      <c r="J2415" s="97">
        <f t="normal">IF(AE2415="-","-",(AE2415/AG2414)*$AI$1)</f>
        <v>435.238987816307</v>
      </c>
      <c r="K2415" s="97">
        <f t="normal">MIN(J2414:J2416)</f>
        <v>435.238987816307</v>
      </c>
      <c r="L2415" s="71"/>
      <c r="M2415" s="97"/>
      <c r="N2415" s="97">
        <f t="normal">IF(AF2415="-","-",(AF2415/AG2414)*$AI$1)</f>
        <v>256.082474226804</v>
      </c>
      <c r="O2415" s="97">
        <f t="normal">MIN(N2414:N2416)</f>
        <v>256.082474226804</v>
      </c>
      <c r="P2415" s="71"/>
      <c r="Q2415" s="97"/>
      <c r="R2415" s="71"/>
      <c r="S2415" s="103">
        <v>14.63</v>
      </c>
      <c r="T2415" s="104"/>
      <c r="U2415" s="103"/>
      <c r="V2415" s="103">
        <f t="shared" si="883"/>
        <v>78.58</v>
      </c>
      <c r="W2415" s="104"/>
      <c r="X2415" s="103"/>
      <c r="Y2415" s="103">
        <v>21.42</v>
      </c>
      <c r="Z2415" s="97" t="s">
        <v>34</v>
      </c>
      <c r="AA2415" s="23"/>
      <c r="AB2415" s="104" t="s">
        <v>34</v>
      </c>
      <c r="AC2415" s="24"/>
      <c r="AE2415" s="114">
        <v>430</v>
      </c>
      <c r="AF2415" s="114">
        <v>253</v>
      </c>
      <c r="AG2415" s="135"/>
    </row>
    <row r="2416" spans="1:33">
      <c r="A2416" s="70"/>
      <c r="B2416" s="71">
        <v>885</v>
      </c>
      <c r="C2416" s="84"/>
      <c r="D2416" s="17"/>
      <c r="E2416" s="17"/>
      <c r="F2416" s="6"/>
      <c r="G2416" s="6"/>
      <c r="H2416" s="17"/>
      <c r="I2416" s="17"/>
      <c r="J2416" s="97">
        <f t="normal">IF(AE2416="-","-",(AE2416/AG2414)*$AI$1)</f>
        <v>473.701968134958</v>
      </c>
      <c r="K2416" s="97"/>
      <c r="L2416" s="71"/>
      <c r="M2416" s="97"/>
      <c r="N2416" s="97">
        <f t="normal">IF(AF2416="-","-",(AF2416/AG2414)*$AI$1)</f>
        <v>277.338331771321</v>
      </c>
      <c r="O2416" s="97"/>
      <c r="P2416" s="71"/>
      <c r="Q2416" s="97"/>
      <c r="R2416" s="71"/>
      <c r="S2416" s="103">
        <v>14.72</v>
      </c>
      <c r="T2416" s="104"/>
      <c r="U2416" s="103"/>
      <c r="V2416" s="103">
        <f t="shared" si="883"/>
        <v>77.78</v>
      </c>
      <c r="W2416" s="104"/>
      <c r="X2416" s="103"/>
      <c r="Y2416" s="103">
        <v>22.22</v>
      </c>
      <c r="Z2416" s="97" t="s">
        <v>34</v>
      </c>
      <c r="AA2416" s="23"/>
      <c r="AB2416" s="104" t="s">
        <v>34</v>
      </c>
      <c r="AC2416" s="24"/>
      <c r="AE2416" s="114">
        <v>468</v>
      </c>
      <c r="AF2416" s="114">
        <v>274</v>
      </c>
      <c r="AG2416" s="135"/>
    </row>
    <row r="2417" spans="1:33" ht="15" customHeight="1">
      <c r="A2417" s="70">
        <v>42926</v>
      </c>
      <c r="B2417" s="71">
        <v>897</v>
      </c>
      <c r="C2417" s="80" t="s">
        <v>629</v>
      </c>
      <c r="D2417" s="12" t="s">
        <v>41</v>
      </c>
      <c r="E2417" s="12" t="s">
        <v>80</v>
      </c>
      <c r="F2417" s="12" t="s">
        <v>80</v>
      </c>
      <c r="G2417" s="6" t="s">
        <v>280</v>
      </c>
      <c r="H2417" s="12" t="s">
        <v>34</v>
      </c>
      <c r="I2417" s="12" t="s">
        <v>1099</v>
      </c>
      <c r="J2417" s="97" t="str">
        <f t="normal">IF(AE2417="-","-",(AE2417/AG2417)*$AI$1)</f>
        <v>-</v>
      </c>
      <c r="K2417" s="97">
        <f t="normal">MAX(J2417:J2419)</f>
        <v>588.078725398313</v>
      </c>
      <c r="L2417" s="71">
        <f t="normal">IF(A2417=0,"",(K2417-K2418)/K2418)</f>
        <v>0.0680147058823532</v>
      </c>
      <c r="M2417" s="97">
        <f t="normal">IF(J2418="-","-",AVERAGE(J2417:J2419))</f>
        <v>569.353327085286</v>
      </c>
      <c r="N2417" s="97" t="str">
        <f t="normal">IF(AF2417="-","-",(AF2417/AG2417)*$AI$1)</f>
        <v>-</v>
      </c>
      <c r="O2417" s="97">
        <f t="normal">MAX(N2417:N2419)</f>
        <v>383.617619493908</v>
      </c>
      <c r="P2417" s="71">
        <f t="normal">IF(A2417=0,"",(O2417-O2418)/O2418)</f>
        <v>0.191823899371069</v>
      </c>
      <c r="Q2417" s="97">
        <f t="normal">IF(N2418="-","-",AVERAGE(N2417:N2419))</f>
        <v>352.746016869728</v>
      </c>
      <c r="R2417" s="71">
        <f t="normal">IF(Q2417="-","-",Q2417/M2417)</f>
        <v>0.619555555555556</v>
      </c>
      <c r="S2417" s="103">
        <v>32.93</v>
      </c>
      <c r="T2417" s="104">
        <f t="normal">AVERAGE(S2417:S2419)*10</f>
        <v>327.666666666667</v>
      </c>
      <c r="U2417" s="103">
        <f t="normal">((LARGE(S2417:S2419,1))-(SMALL(S2417:S2419,1)))/(((LARGE(S2417:S2419,1))+(SMALL(S2417:S2419,1)))/2)*100</f>
        <v>2.04986997093468</v>
      </c>
      <c r="V2417" s="103">
        <f t="shared" si="883"/>
        <v>45.75</v>
      </c>
      <c r="W2417" s="104">
        <f t="normal">AVERAGE(V2417:V2419)*10</f>
        <v>475</v>
      </c>
      <c r="X2417" s="103">
        <f t="normal">((LARGE(V2417:V2419,1))-(SMALL(V2417:V2419,1)))/(((LARGE(V2417:V2419,1))+(SMALL(V2417:V2419,1)))/2)*100</f>
        <v>7.1247892074199</v>
      </c>
      <c r="Y2417" s="103">
        <v>54.25</v>
      </c>
      <c r="Z2417" s="97" t="s">
        <v>34</v>
      </c>
      <c r="AA2417" s="23" t="str">
        <f t="normal">IF(Z2417="-","-",AVERAGE(Z2417:Z2419))</f>
        <v>-</v>
      </c>
      <c r="AB2417" s="104" t="s">
        <v>34</v>
      </c>
      <c r="AC2417" s="24" t="str">
        <f t="shared" ref="AC2417" si="887">IF(AB2417="-","-",AVERAGE(AB2417:AB2419))</f>
        <v>-</v>
      </c>
      <c r="AE2417" s="114" t="s">
        <v>34</v>
      </c>
      <c r="AF2417" s="114" t="s">
        <v>34</v>
      </c>
      <c r="AG2417" s="135">
        <v>1.067</v>
      </c>
    </row>
    <row r="2418" spans="1:33" ht="15" customHeight="1">
      <c r="A2418" s="70"/>
      <c r="B2418" s="71">
        <v>897</v>
      </c>
      <c r="C2418" s="82"/>
      <c r="D2418" s="14"/>
      <c r="E2418" s="14"/>
      <c r="F2418" s="14"/>
      <c r="G2418" s="6"/>
      <c r="H2418" s="14"/>
      <c r="I2418" s="14"/>
      <c r="J2418" s="97">
        <f t="normal">IF(AE2418="-","-",(AE2418/AG2417)*$AI$1)</f>
        <v>588.078725398313</v>
      </c>
      <c r="K2418" s="97">
        <f t="normal">MIN(J2417:J2419)</f>
        <v>550.627928772259</v>
      </c>
      <c r="L2418" s="71"/>
      <c r="M2418" s="97"/>
      <c r="N2418" s="97">
        <f t="normal">IF(AF2418="-","-",(AF2418/AG2417)*$AI$1)</f>
        <v>383.617619493908</v>
      </c>
      <c r="O2418" s="97">
        <f t="normal">MIN(N2417:N2419)</f>
        <v>321.874414245548</v>
      </c>
      <c r="P2418" s="71"/>
      <c r="Q2418" s="97"/>
      <c r="R2418" s="71"/>
      <c r="S2418" s="103">
        <v>32.35</v>
      </c>
      <c r="T2418" s="104"/>
      <c r="U2418" s="103"/>
      <c r="V2418" s="103">
        <f t="shared" si="883"/>
        <v>49.13</v>
      </c>
      <c r="W2418" s="104"/>
      <c r="X2418" s="103"/>
      <c r="Y2418" s="103">
        <v>50.87</v>
      </c>
      <c r="Z2418" s="97" t="s">
        <v>34</v>
      </c>
      <c r="AA2418" s="23"/>
      <c r="AB2418" s="104" t="s">
        <v>34</v>
      </c>
      <c r="AC2418" s="24"/>
      <c r="AE2418" s="114">
        <v>581</v>
      </c>
      <c r="AF2418" s="114">
        <v>379</v>
      </c>
      <c r="AG2418" s="135"/>
    </row>
    <row r="2419" spans="1:33" ht="15" customHeight="1">
      <c r="A2419" s="70"/>
      <c r="B2419" s="71">
        <v>897</v>
      </c>
      <c r="C2419" s="84"/>
      <c r="D2419" s="17"/>
      <c r="E2419" s="17"/>
      <c r="F2419" s="17"/>
      <c r="G2419" s="6"/>
      <c r="H2419" s="17"/>
      <c r="I2419" s="17"/>
      <c r="J2419" s="97">
        <f t="normal">IF(AE2419="-","-",(AE2419/AG2417)*$AI$1)</f>
        <v>550.627928772259</v>
      </c>
      <c r="K2419" s="97"/>
      <c r="L2419" s="71"/>
      <c r="M2419" s="97"/>
      <c r="N2419" s="97">
        <f t="normal">IF(AF2419="-","-",(AF2419/AG2417)*$AI$1)</f>
        <v>321.874414245548</v>
      </c>
      <c r="O2419" s="97"/>
      <c r="P2419" s="71"/>
      <c r="Q2419" s="97"/>
      <c r="R2419" s="71"/>
      <c r="S2419" s="103">
        <v>33.02</v>
      </c>
      <c r="T2419" s="104"/>
      <c r="U2419" s="103"/>
      <c r="V2419" s="103">
        <f t="shared" si="883"/>
        <v>47.62</v>
      </c>
      <c r="W2419" s="104"/>
      <c r="X2419" s="103"/>
      <c r="Y2419" s="103">
        <v>52.38</v>
      </c>
      <c r="Z2419" s="97" t="s">
        <v>34</v>
      </c>
      <c r="AA2419" s="23"/>
      <c r="AB2419" s="104" t="s">
        <v>34</v>
      </c>
      <c r="AC2419" s="24"/>
      <c r="AE2419" s="114">
        <v>544</v>
      </c>
      <c r="AF2419" s="114">
        <v>318</v>
      </c>
      <c r="AG2419" s="135"/>
    </row>
    <row r="2420" spans="1:33" ht="15" customHeight="1">
      <c r="A2420" s="70">
        <v>42926</v>
      </c>
      <c r="B2420" s="71">
        <v>899</v>
      </c>
      <c r="C2420" s="80" t="s">
        <v>265</v>
      </c>
      <c r="D2420" s="12" t="s">
        <v>100</v>
      </c>
      <c r="E2420" s="12" t="s">
        <v>101</v>
      </c>
      <c r="F2420" s="6" t="s">
        <v>438</v>
      </c>
      <c r="G2420" s="6" t="s">
        <v>746</v>
      </c>
      <c r="H2420" s="12" t="s">
        <v>34</v>
      </c>
      <c r="I2420" s="12" t="s">
        <v>1100</v>
      </c>
      <c r="J2420" s="97">
        <f t="normal">IF(AE2420="-","-",(AE2420/AG2420)*$AI$1)</f>
        <v>335.032802249297</v>
      </c>
      <c r="K2420" s="97">
        <f t="normal">MAX(J2420:J2422)</f>
        <v>370.459231490159</v>
      </c>
      <c r="L2420" s="71">
        <f t="normal">IF(A2420=0,"",(K2420-K2421)/K2421)</f>
        <v>0.105740181268882</v>
      </c>
      <c r="M2420" s="97">
        <f t="normal">IF(J2420="-","-",AVERAGE(J2420:J2422))</f>
        <v>351.565135895033</v>
      </c>
      <c r="N2420" s="97">
        <f t="normal">IF(AF2420="-","-",(AF2420/AG2420)*$AI$1)</f>
        <v>196.363636363636</v>
      </c>
      <c r="O2420" s="97">
        <f t="normal">MAX(N2420:N2422)</f>
        <v>229.765698219306</v>
      </c>
      <c r="P2420" s="71">
        <f t="normal">IF(A2420=0,"",(O2420-O2421)/O2421)</f>
        <v>0.170103092783505</v>
      </c>
      <c r="Q2420" s="97">
        <f t="normal">IF(N2420="-","-",AVERAGE(N2420:N2422))</f>
        <v>210.87160262418</v>
      </c>
      <c r="R2420" s="71">
        <f t="normal">IF(Q2420="-","-",Q2420/M2420)</f>
        <v>0.599808061420346</v>
      </c>
      <c r="S2420" s="103">
        <v>32.38</v>
      </c>
      <c r="T2420" s="104">
        <f t="normal">AVERAGE(S2420:S2422)*10</f>
        <v>326.233333333333</v>
      </c>
      <c r="U2420" s="103">
        <f t="normal">((LARGE(S2420:S2422,1))-(SMALL(S2420:S2422,1)))/(((LARGE(S2420:S2422,1))+(SMALL(S2420:S2422,1)))/2)*100</f>
        <v>2.41258207359902</v>
      </c>
      <c r="V2420" s="103">
        <f t="shared" si="883"/>
        <v>83.65</v>
      </c>
      <c r="W2420" s="104">
        <f t="normal">AVERAGE(V2420:V2422)*10</f>
        <v>831.85</v>
      </c>
      <c r="X2420" s="103">
        <f t="normal">((LARGE(V2420:V2422,1))-(SMALL(V2420:V2422,1)))/(((LARGE(V2420:V2422,1))+(SMALL(V2420:V2422,1)))/2)*100</f>
        <v>1.11799002223959</v>
      </c>
      <c r="Y2420" s="103">
        <v>16.35</v>
      </c>
      <c r="Z2420" s="97" t="s">
        <v>34</v>
      </c>
      <c r="AA2420" s="23" t="str">
        <f t="normal">IF(Z2420="-","-",AVERAGE(Z2420:Z2422))</f>
        <v>-</v>
      </c>
      <c r="AB2420" s="104" t="s">
        <v>34</v>
      </c>
      <c r="AC2420" s="24" t="str">
        <f t="shared" ref="AC2420" si="888">IF(AB2420="-","-",AVERAGE(AB2420:AB2422))</f>
        <v>-</v>
      </c>
      <c r="AE2420" s="114">
        <v>331</v>
      </c>
      <c r="AF2420" s="114">
        <v>194</v>
      </c>
      <c r="AG2420" s="135">
        <v>1.067</v>
      </c>
    </row>
    <row r="2421" spans="1:33">
      <c r="A2421" s="70"/>
      <c r="B2421" s="71">
        <v>899</v>
      </c>
      <c r="C2421" s="82"/>
      <c r="D2421" s="14"/>
      <c r="E2421" s="14"/>
      <c r="F2421" s="6"/>
      <c r="G2421" s="6"/>
      <c r="H2421" s="14"/>
      <c r="I2421" s="14"/>
      <c r="J2421" s="97">
        <f t="normal">IF(AE2421="-","-",(AE2421/AG2420)*$AI$1)</f>
        <v>370.459231490159</v>
      </c>
      <c r="K2421" s="97">
        <f t="normal">MIN(J2420:J2422)</f>
        <v>335.032802249297</v>
      </c>
      <c r="L2421" s="71"/>
      <c r="M2421" s="97"/>
      <c r="N2421" s="97">
        <f t="normal">IF(AF2421="-","-",(AF2421/AG2420)*$AI$1)</f>
        <v>229.765698219306</v>
      </c>
      <c r="O2421" s="97">
        <f t="normal">MIN(N2420:N2422)</f>
        <v>196.363636363636</v>
      </c>
      <c r="P2421" s="71"/>
      <c r="Q2421" s="97"/>
      <c r="R2421" s="71"/>
      <c r="S2421" s="103">
        <v>33.14</v>
      </c>
      <c r="T2421" s="104"/>
      <c r="U2421" s="103"/>
      <c r="V2421" s="103" t="s">
        <v>34</v>
      </c>
      <c r="W2421" s="104"/>
      <c r="X2421" s="103"/>
      <c r="Y2421" s="103" t="s">
        <v>34</v>
      </c>
      <c r="Z2421" s="97" t="s">
        <v>34</v>
      </c>
      <c r="AA2421" s="23"/>
      <c r="AB2421" s="104" t="s">
        <v>34</v>
      </c>
      <c r="AC2421" s="24"/>
      <c r="AE2421" s="114">
        <v>366</v>
      </c>
      <c r="AF2421" s="114">
        <v>227</v>
      </c>
      <c r="AG2421" s="135"/>
    </row>
    <row r="2422" spans="1:33">
      <c r="A2422" s="70"/>
      <c r="B2422" s="71">
        <v>899</v>
      </c>
      <c r="C2422" s="84"/>
      <c r="D2422" s="17"/>
      <c r="E2422" s="17"/>
      <c r="F2422" s="6"/>
      <c r="G2422" s="6"/>
      <c r="H2422" s="17"/>
      <c r="I2422" s="17"/>
      <c r="J2422" s="97">
        <f t="normal">IF(AE2422="-","-",(AE2422/AG2420)*$AI$1)</f>
        <v>349.203373945642</v>
      </c>
      <c r="K2422" s="97"/>
      <c r="L2422" s="71"/>
      <c r="M2422" s="97"/>
      <c r="N2422" s="97">
        <f t="normal">IF(AF2422="-","-",(AF2422/AG2420)*$AI$1)</f>
        <v>206.485473289597</v>
      </c>
      <c r="O2422" s="97"/>
      <c r="P2422" s="71"/>
      <c r="Q2422" s="97"/>
      <c r="R2422" s="71"/>
      <c r="S2422" s="103">
        <v>32.35</v>
      </c>
      <c r="T2422" s="104"/>
      <c r="U2422" s="103"/>
      <c r="V2422" s="103">
        <f t="normal">100-Y2422</f>
        <v>82.72</v>
      </c>
      <c r="W2422" s="104"/>
      <c r="X2422" s="103"/>
      <c r="Y2422" s="103">
        <v>17.28</v>
      </c>
      <c r="Z2422" s="97" t="s">
        <v>34</v>
      </c>
      <c r="AA2422" s="23"/>
      <c r="AB2422" s="104" t="s">
        <v>34</v>
      </c>
      <c r="AC2422" s="24"/>
      <c r="AE2422" s="114">
        <v>345</v>
      </c>
      <c r="AF2422" s="114">
        <v>204</v>
      </c>
      <c r="AG2422" s="135"/>
    </row>
    <row r="2423" spans="1:33" ht="15" customHeight="1">
      <c r="A2423" s="70">
        <v>42926</v>
      </c>
      <c r="B2423" s="71">
        <v>900</v>
      </c>
      <c r="C2423" s="80" t="s">
        <v>265</v>
      </c>
      <c r="D2423" s="12" t="s">
        <v>100</v>
      </c>
      <c r="E2423" s="12" t="s">
        <v>101</v>
      </c>
      <c r="F2423" s="6" t="s">
        <v>438</v>
      </c>
      <c r="G2423" s="6" t="s">
        <v>746</v>
      </c>
      <c r="H2423" s="12" t="s">
        <v>34</v>
      </c>
      <c r="I2423" s="12" t="s">
        <v>1101</v>
      </c>
      <c r="J2423" s="97">
        <f t="normal">IF(AE2423="-","-",(AE2423/AG2423)*$AI$1)</f>
        <v>360.337394564199</v>
      </c>
      <c r="K2423" s="97">
        <f t="normal">MAX(J2423:J2425)</f>
        <v>360.337394564199</v>
      </c>
      <c r="L2423" s="71">
        <f t="normal">IF(A2423=0,"",(K2423-K2424)/K2424)</f>
        <v>0.0787878787878786</v>
      </c>
      <c r="M2423" s="97">
        <f t="normal">IF(J2423="-","-",AVERAGE(J2423:J2425))</f>
        <v>345.154639175258</v>
      </c>
      <c r="N2423" s="97">
        <f t="normal">IF(AF2423="-","-",(AF2423/AG2423)*$AI$1)</f>
        <v>214.582942830366</v>
      </c>
      <c r="O2423" s="97">
        <f t="normal">MAX(N2423:N2425)</f>
        <v>214.582942830366</v>
      </c>
      <c r="P2423" s="71">
        <f t="normal">IF(A2423=0,"",(O2423-O2424)/O2424)</f>
        <v>0.0871794871794872</v>
      </c>
      <c r="Q2423" s="97">
        <f t="normal">IF(N2423="-","-",AVERAGE(N2423:N2425))</f>
        <v>207.160262417994</v>
      </c>
      <c r="R2423" s="71">
        <f t="normal">IF(Q2423="-","-",Q2423/M2423)</f>
        <v>0.60019550342131</v>
      </c>
      <c r="S2423" s="103">
        <v>35.32</v>
      </c>
      <c r="T2423" s="104">
        <f t="normal">AVERAGE(S2423:S2425)*10</f>
        <v>352.933333333333</v>
      </c>
      <c r="U2423" s="103">
        <f t="normal">((LARGE(S2423:S2425,1))-(SMALL(S2423:S2425,1)))/(((LARGE(S2423:S2425,1))+(SMALL(S2423:S2425,1)))/2)*100</f>
        <v>0.850340136054414</v>
      </c>
      <c r="V2423" s="103">
        <f t="normal">100-Y2423</f>
        <v>86.34</v>
      </c>
      <c r="W2423" s="104">
        <f t="normal">AVERAGE(V2423:V2425)*10</f>
        <v>861.9</v>
      </c>
      <c r="X2423" s="103">
        <f t="normal">((LARGE(V2423:V2425,1))-(SMALL(V2423:V2425,1)))/(((LARGE(V2423:V2425,1))+(SMALL(V2423:V2425,1)))/2)*100</f>
        <v>1.42832259188295</v>
      </c>
      <c r="Y2423" s="103">
        <v>13.66</v>
      </c>
      <c r="Z2423" s="97" t="s">
        <v>34</v>
      </c>
      <c r="AA2423" s="23" t="str">
        <f t="normal">IF(Z2423="-","-",AVERAGE(Z2423:Z2425))</f>
        <v>-</v>
      </c>
      <c r="AB2423" s="104" t="s">
        <v>34</v>
      </c>
      <c r="AC2423" s="24" t="str">
        <f t="shared" ref="AC2423" si="889">IF(AB2423="-","-",AVERAGE(AB2423:AB2425))</f>
        <v>-</v>
      </c>
      <c r="AE2423" s="114">
        <v>356</v>
      </c>
      <c r="AF2423" s="114">
        <v>212</v>
      </c>
      <c r="AG2423" s="135">
        <v>1.067</v>
      </c>
    </row>
    <row r="2424" spans="1:33">
      <c r="A2424" s="70"/>
      <c r="B2424" s="71">
        <v>900</v>
      </c>
      <c r="C2424" s="82"/>
      <c r="D2424" s="14"/>
      <c r="E2424" s="14"/>
      <c r="F2424" s="6"/>
      <c r="G2424" s="6"/>
      <c r="H2424" s="14"/>
      <c r="I2424" s="14"/>
      <c r="J2424" s="97">
        <f t="normal">IF(AE2424="-","-",(AE2424/AG2423)*$AI$1)</f>
        <v>341.105904404874</v>
      </c>
      <c r="K2424" s="97">
        <f t="normal">MIN(J2423:J2425)</f>
        <v>334.020618556701</v>
      </c>
      <c r="L2424" s="71"/>
      <c r="M2424" s="97"/>
      <c r="N2424" s="97">
        <f t="normal">IF(AF2424="-","-",(AF2424/AG2423)*$AI$1)</f>
        <v>209.522024367385</v>
      </c>
      <c r="O2424" s="97">
        <f t="normal">MIN(N2423:N2425)</f>
        <v>197.375820056232</v>
      </c>
      <c r="P2424" s="71"/>
      <c r="Q2424" s="97"/>
      <c r="R2424" s="71"/>
      <c r="S2424" s="103">
        <v>35.13</v>
      </c>
      <c r="T2424" s="104"/>
      <c r="U2424" s="103"/>
      <c r="V2424" s="103">
        <f t="normal">100-Y2424</f>
        <v>86.73</v>
      </c>
      <c r="W2424" s="104"/>
      <c r="X2424" s="103"/>
      <c r="Y2424" s="103">
        <v>13.27</v>
      </c>
      <c r="Z2424" s="97" t="s">
        <v>34</v>
      </c>
      <c r="AA2424" s="23"/>
      <c r="AB2424" s="104" t="s">
        <v>34</v>
      </c>
      <c r="AC2424" s="24"/>
      <c r="AE2424" s="114">
        <v>337</v>
      </c>
      <c r="AF2424" s="114">
        <v>207</v>
      </c>
      <c r="AG2424" s="135"/>
    </row>
    <row r="2425" spans="1:33">
      <c r="A2425" s="70"/>
      <c r="B2425" s="71">
        <v>900</v>
      </c>
      <c r="C2425" s="84"/>
      <c r="D2425" s="17"/>
      <c r="E2425" s="17"/>
      <c r="F2425" s="6"/>
      <c r="G2425" s="6"/>
      <c r="H2425" s="17"/>
      <c r="I2425" s="17"/>
      <c r="J2425" s="97">
        <f t="normal">IF(AE2425="-","-",(AE2425/AG2423)*$AI$1)</f>
        <v>334.020618556701</v>
      </c>
      <c r="K2425" s="97"/>
      <c r="L2425" s="71"/>
      <c r="M2425" s="97"/>
      <c r="N2425" s="97">
        <f t="normal">IF(AF2425="-","-",(AF2425/AG2423)*$AI$1)</f>
        <v>197.375820056232</v>
      </c>
      <c r="O2425" s="97"/>
      <c r="P2425" s="71"/>
      <c r="Q2425" s="97"/>
      <c r="R2425" s="71"/>
      <c r="S2425" s="103">
        <v>35.43</v>
      </c>
      <c r="T2425" s="104"/>
      <c r="U2425" s="103"/>
      <c r="V2425" s="103">
        <f t="normal">100-Y2425</f>
        <v>85.5</v>
      </c>
      <c r="W2425" s="104"/>
      <c r="X2425" s="103"/>
      <c r="Y2425" s="103">
        <v>14.5</v>
      </c>
      <c r="Z2425" s="97" t="s">
        <v>34</v>
      </c>
      <c r="AA2425" s="23"/>
      <c r="AB2425" s="104" t="s">
        <v>34</v>
      </c>
      <c r="AC2425" s="24"/>
      <c r="AE2425" s="114">
        <v>330</v>
      </c>
      <c r="AF2425" s="114">
        <v>195</v>
      </c>
      <c r="AG2425" s="135"/>
    </row>
    <row r="2426" spans="1:33" ht="15" customHeight="1">
      <c r="A2426" s="70">
        <v>42926</v>
      </c>
      <c r="B2426" s="71">
        <v>901</v>
      </c>
      <c r="C2426" s="80" t="s">
        <v>265</v>
      </c>
      <c r="D2426" s="12" t="s">
        <v>100</v>
      </c>
      <c r="E2426" s="12" t="s">
        <v>101</v>
      </c>
      <c r="F2426" s="6" t="s">
        <v>438</v>
      </c>
      <c r="G2426" s="6" t="s">
        <v>746</v>
      </c>
      <c r="H2426" s="12" t="s">
        <v>34</v>
      </c>
      <c r="I2426" s="12" t="s">
        <v>1102</v>
      </c>
      <c r="J2426" s="97">
        <f t="normal">IF(AE2426="-","-",(AE2426/AG2426)*$AI$1)</f>
        <v>341.105904404874</v>
      </c>
      <c r="K2426" s="97">
        <f t="normal">MAX(J2426:J2428)</f>
        <v>345.154639175258</v>
      </c>
      <c r="L2426" s="71">
        <f t="normal">IF(A2426=0,"",(K2426-K2427)/K2427)</f>
        <v>0.0859872611464968</v>
      </c>
      <c r="M2426" s="97">
        <f t="normal">IF(J2426="-","-",AVERAGE(J2426:J2428))</f>
        <v>334.695407685098</v>
      </c>
      <c r="N2426" s="97">
        <f t="normal">IF(AF2426="-","-",(AF2426/AG2426)*$AI$1)</f>
        <v>200.412371134021</v>
      </c>
      <c r="O2426" s="97">
        <f t="normal">MAX(N2426:N2428)</f>
        <v>203.448922211809</v>
      </c>
      <c r="P2426" s="71">
        <f t="normal">IF(A2426=0,"",(O2426-O2427)/O2427)</f>
        <v>0.0414507772020726</v>
      </c>
      <c r="Q2426" s="97">
        <f t="normal">IF(N2426="-","-",AVERAGE(N2426:N2428))</f>
        <v>199.737582005623</v>
      </c>
      <c r="R2426" s="71">
        <f t="normal">IF(Q2426="-","-",Q2426/M2426)</f>
        <v>0.596774193548387</v>
      </c>
      <c r="S2426" s="103">
        <v>34.02</v>
      </c>
      <c r="T2426" s="104">
        <f t="normal">AVERAGE(S2426:S2428)*10</f>
        <v>354.9</v>
      </c>
      <c r="U2426" s="103">
        <f t="normal">((LARGE(S2426:S2428,1))-(SMALL(S2426:S2428,1)))/(((LARGE(S2426:S2428,1))+(SMALL(S2426:S2428,1)))/2)*100</f>
        <v>6.48464163822524</v>
      </c>
      <c r="V2426" s="103" t="s">
        <v>34</v>
      </c>
      <c r="W2426" s="104">
        <f t="normal">AVERAGE(V2426:V2428)*10</f>
        <v>854.1</v>
      </c>
      <c r="X2426" s="103">
        <f t="normal">((LARGE(V2426:V2428,1))-(SMALL(V2426:V2428,1)))/(((LARGE(V2426:V2428,1))+(SMALL(V2426:V2428,1)))/2)*100</f>
        <v>0.117082308863141</v>
      </c>
      <c r="Y2426" s="103" t="s">
        <v>34</v>
      </c>
      <c r="Z2426" s="97" t="s">
        <v>34</v>
      </c>
      <c r="AA2426" s="23" t="str">
        <f t="normal">IF(Z2426="-","-",AVERAGE(Z2426:Z2428))</f>
        <v>-</v>
      </c>
      <c r="AB2426" s="104" t="s">
        <v>34</v>
      </c>
      <c r="AC2426" s="24" t="str">
        <f t="shared" ref="AC2426" si="890">IF(AB2426="-","-",AVERAGE(AB2426:AB2428))</f>
        <v>-</v>
      </c>
      <c r="AE2426" s="114">
        <v>337</v>
      </c>
      <c r="AF2426" s="114">
        <v>198</v>
      </c>
      <c r="AG2426" s="135">
        <v>1.067</v>
      </c>
    </row>
    <row r="2427" spans="1:33">
      <c r="A2427" s="70"/>
      <c r="B2427" s="71">
        <v>901</v>
      </c>
      <c r="C2427" s="82"/>
      <c r="D2427" s="14"/>
      <c r="E2427" s="14"/>
      <c r="F2427" s="6"/>
      <c r="G2427" s="6"/>
      <c r="H2427" s="14"/>
      <c r="I2427" s="14"/>
      <c r="J2427" s="97">
        <f t="normal">IF(AE2427="-","-",(AE2427/AG2426)*$AI$1)</f>
        <v>317.825679475164</v>
      </c>
      <c r="K2427" s="97">
        <f t="normal">MIN(J2426:J2428)</f>
        <v>317.825679475164</v>
      </c>
      <c r="L2427" s="71"/>
      <c r="M2427" s="97"/>
      <c r="N2427" s="97">
        <f t="normal">IF(AF2427="-","-",(AF2427/AG2426)*$AI$1)</f>
        <v>195.35145267104</v>
      </c>
      <c r="O2427" s="97">
        <f t="normal">MIN(N2426:N2428)</f>
        <v>195.35145267104</v>
      </c>
      <c r="P2427" s="71"/>
      <c r="Q2427" s="97"/>
      <c r="R2427" s="71"/>
      <c r="S2427" s="103">
        <v>36.3</v>
      </c>
      <c r="T2427" s="104"/>
      <c r="U2427" s="103"/>
      <c r="V2427" s="103">
        <f t="normal">100-Y2427</f>
        <v>85.46</v>
      </c>
      <c r="W2427" s="104"/>
      <c r="X2427" s="103"/>
      <c r="Y2427" s="103">
        <v>14.54</v>
      </c>
      <c r="Z2427" s="97" t="s">
        <v>34</v>
      </c>
      <c r="AA2427" s="23"/>
      <c r="AB2427" s="104" t="s">
        <v>34</v>
      </c>
      <c r="AC2427" s="24"/>
      <c r="AE2427" s="114">
        <v>314</v>
      </c>
      <c r="AF2427" s="114">
        <v>193</v>
      </c>
      <c r="AG2427" s="135"/>
    </row>
    <row r="2428" spans="1:33">
      <c r="A2428" s="70"/>
      <c r="B2428" s="71">
        <v>901</v>
      </c>
      <c r="C2428" s="84"/>
      <c r="D2428" s="17"/>
      <c r="E2428" s="17"/>
      <c r="F2428" s="6"/>
      <c r="G2428" s="6"/>
      <c r="H2428" s="17"/>
      <c r="I2428" s="17"/>
      <c r="J2428" s="97">
        <f t="normal">IF(AE2428="-","-",(AE2428/AG2426)*$AI$1)</f>
        <v>345.154639175258</v>
      </c>
      <c r="K2428" s="97"/>
      <c r="L2428" s="71"/>
      <c r="M2428" s="97"/>
      <c r="N2428" s="97">
        <f t="normal">IF(AF2428="-","-",(AF2428/AG2426)*$AI$1)</f>
        <v>203.448922211809</v>
      </c>
      <c r="O2428" s="97"/>
      <c r="P2428" s="71"/>
      <c r="Q2428" s="97"/>
      <c r="R2428" s="71"/>
      <c r="S2428" s="103">
        <v>36.15</v>
      </c>
      <c r="T2428" s="104"/>
      <c r="U2428" s="103"/>
      <c r="V2428" s="103">
        <f t="normal">100-Y2428</f>
        <v>85.36</v>
      </c>
      <c r="W2428" s="104"/>
      <c r="X2428" s="103"/>
      <c r="Y2428" s="103">
        <v>14.64</v>
      </c>
      <c r="Z2428" s="97" t="s">
        <v>34</v>
      </c>
      <c r="AA2428" s="23"/>
      <c r="AB2428" s="104" t="s">
        <v>34</v>
      </c>
      <c r="AC2428" s="24"/>
      <c r="AE2428" s="114">
        <v>341</v>
      </c>
      <c r="AF2428" s="114">
        <v>201</v>
      </c>
      <c r="AG2428" s="135"/>
    </row>
    <row r="2429" spans="1:33" ht="15" customHeight="1">
      <c r="A2429" s="70">
        <v>42926</v>
      </c>
      <c r="B2429" s="71">
        <v>902</v>
      </c>
      <c r="C2429" s="80" t="s">
        <v>265</v>
      </c>
      <c r="D2429" s="12" t="s">
        <v>100</v>
      </c>
      <c r="E2429" s="12" t="s">
        <v>101</v>
      </c>
      <c r="F2429" s="6" t="s">
        <v>438</v>
      </c>
      <c r="G2429" s="6" t="s">
        <v>746</v>
      </c>
      <c r="H2429" s="12" t="s">
        <v>34</v>
      </c>
      <c r="I2429" s="12" t="s">
        <v>1103</v>
      </c>
      <c r="J2429" s="97">
        <f t="normal">IF(AE2429="-","-",(AE2429/AG2429)*$AI$1)</f>
        <v>390.702905342081</v>
      </c>
      <c r="K2429" s="97">
        <f t="normal">MAX(J2429:J2431)</f>
        <v>390.702905342081</v>
      </c>
      <c r="L2429" s="71">
        <f t="normal">IF(A2429=0,"",(K2429-K2430)/K2430)</f>
        <v>0.128654970760234</v>
      </c>
      <c r="M2429" s="97">
        <f t="normal">IF(J2429="-","-",AVERAGE(J2429:J2431))</f>
        <v>361.349578256795</v>
      </c>
      <c r="N2429" s="97">
        <f t="normal">IF(AF2429="-","-",(AF2429/AG2429)*$AI$1)</f>
        <v>233.814432989691</v>
      </c>
      <c r="O2429" s="97">
        <f t="normal">MAX(N2429:N2431)</f>
        <v>233.814432989691</v>
      </c>
      <c r="P2429" s="71">
        <f t="normal">IF(A2429=0,"",(O2429-O2430)/O2430)</f>
        <v>0.126829268292683</v>
      </c>
      <c r="Q2429" s="97">
        <f t="normal">IF(N2429="-","-",AVERAGE(N2429:N2431))</f>
        <v>216.944704779756</v>
      </c>
      <c r="R2429" s="71">
        <f t="normal">IF(Q2429="-","-",Q2429/M2429)</f>
        <v>0.600373482726424</v>
      </c>
      <c r="S2429" s="103">
        <v>21.05</v>
      </c>
      <c r="T2429" s="104">
        <f t="normal">AVERAGE(S2429:S2431)*10</f>
        <v>210.466666666667</v>
      </c>
      <c r="U2429" s="103">
        <f t="normal">((LARGE(S2429:S2431,1))-(SMALL(S2429:S2431,1)))/(((LARGE(S2429:S2431,1))+(SMALL(S2429:S2431,1)))/2)*100</f>
        <v>8.22047992397244</v>
      </c>
      <c r="V2429" s="103">
        <f t="normal">100-Y2429</f>
        <v>72</v>
      </c>
      <c r="W2429" s="104">
        <f t="normal">AVERAGE(V2429:V2431)*10</f>
        <v>732.95</v>
      </c>
      <c r="X2429" s="103">
        <f t="normal">((LARGE(V2429:V2431,1))-(SMALL(V2429:V2431,1)))/(((LARGE(V2429:V2431,1))+(SMALL(V2429:V2431,1)))/2)*100</f>
        <v>3.53366532505628</v>
      </c>
      <c r="Y2429" s="103">
        <v>28</v>
      </c>
      <c r="Z2429" s="97" t="s">
        <v>34</v>
      </c>
      <c r="AA2429" s="23" t="str">
        <f t="normal">IF(Z2429="-","-",AVERAGE(Z2429:Z2431))</f>
        <v>-</v>
      </c>
      <c r="AB2429" s="104" t="s">
        <v>34</v>
      </c>
      <c r="AC2429" s="24" t="str">
        <f t="shared" ref="AC2429" si="891">IF(AB2429="-","-",AVERAGE(AB2429:AB2431))</f>
        <v>-</v>
      </c>
      <c r="AE2429" s="114">
        <v>386</v>
      </c>
      <c r="AF2429" s="114">
        <v>231</v>
      </c>
      <c r="AG2429" s="135">
        <v>1.067</v>
      </c>
    </row>
    <row r="2430" spans="1:33">
      <c r="A2430" s="70"/>
      <c r="B2430" s="71">
        <v>902</v>
      </c>
      <c r="C2430" s="82"/>
      <c r="D2430" s="14"/>
      <c r="E2430" s="14"/>
      <c r="F2430" s="6"/>
      <c r="G2430" s="6"/>
      <c r="H2430" s="14"/>
      <c r="I2430" s="14"/>
      <c r="J2430" s="97">
        <f t="normal">IF(AE2430="-","-",(AE2430/AG2429)*$AI$1)</f>
        <v>346.166822867854</v>
      </c>
      <c r="K2430" s="97">
        <f t="normal">MIN(J2429:J2431)</f>
        <v>346.166822867854</v>
      </c>
      <c r="L2430" s="71"/>
      <c r="M2430" s="97"/>
      <c r="N2430" s="97">
        <f t="normal">IF(AF2430="-","-",(AF2430/AG2429)*$AI$1)</f>
        <v>209.522024367385</v>
      </c>
      <c r="O2430" s="97">
        <f t="normal">MIN(N2429:N2431)</f>
        <v>207.497656982193</v>
      </c>
      <c r="P2430" s="71"/>
      <c r="Q2430" s="97"/>
      <c r="R2430" s="71"/>
      <c r="S2430" s="103">
        <v>20.18</v>
      </c>
      <c r="T2430" s="104"/>
      <c r="U2430" s="103"/>
      <c r="V2430" s="103">
        <f t="normal">100-Y2430</f>
        <v>74.59</v>
      </c>
      <c r="W2430" s="104"/>
      <c r="X2430" s="103"/>
      <c r="Y2430" s="103">
        <v>25.41</v>
      </c>
      <c r="Z2430" s="97" t="s">
        <v>34</v>
      </c>
      <c r="AA2430" s="23"/>
      <c r="AB2430" s="104" t="s">
        <v>34</v>
      </c>
      <c r="AC2430" s="24"/>
      <c r="AE2430" s="114">
        <v>342</v>
      </c>
      <c r="AF2430" s="114">
        <v>207</v>
      </c>
      <c r="AG2430" s="135"/>
    </row>
    <row r="2431" spans="1:33">
      <c r="A2431" s="70"/>
      <c r="B2431" s="71">
        <v>902</v>
      </c>
      <c r="C2431" s="84"/>
      <c r="D2431" s="17"/>
      <c r="E2431" s="17"/>
      <c r="F2431" s="6"/>
      <c r="G2431" s="6"/>
      <c r="H2431" s="17"/>
      <c r="I2431" s="17"/>
      <c r="J2431" s="97">
        <f t="normal">IF(AE2431="-","-",(AE2431/AG2429)*$AI$1)</f>
        <v>347.17900656045</v>
      </c>
      <c r="K2431" s="97"/>
      <c r="L2431" s="71"/>
      <c r="M2431" s="97"/>
      <c r="N2431" s="97">
        <f t="normal">IF(AF2431="-","-",(AF2431/AG2429)*$AI$1)</f>
        <v>207.497656982193</v>
      </c>
      <c r="O2431" s="97"/>
      <c r="P2431" s="71"/>
      <c r="Q2431" s="97"/>
      <c r="R2431" s="71"/>
      <c r="S2431" s="103">
        <v>21.91</v>
      </c>
      <c r="T2431" s="104"/>
      <c r="U2431" s="103"/>
      <c r="V2431" s="103" t="s">
        <v>34</v>
      </c>
      <c r="W2431" s="104"/>
      <c r="X2431" s="103"/>
      <c r="Y2431" s="103" t="s">
        <v>34</v>
      </c>
      <c r="Z2431" s="97" t="s">
        <v>34</v>
      </c>
      <c r="AA2431" s="23"/>
      <c r="AB2431" s="104" t="s">
        <v>34</v>
      </c>
      <c r="AC2431" s="24"/>
      <c r="AE2431" s="114">
        <v>343</v>
      </c>
      <c r="AF2431" s="114">
        <v>205</v>
      </c>
      <c r="AG2431" s="135"/>
    </row>
    <row r="2432" spans="1:33" ht="15" customHeight="1">
      <c r="A2432" s="70">
        <v>42926</v>
      </c>
      <c r="B2432" s="71">
        <v>903</v>
      </c>
      <c r="C2432" s="80" t="s">
        <v>265</v>
      </c>
      <c r="D2432" s="12" t="s">
        <v>100</v>
      </c>
      <c r="E2432" s="12" t="s">
        <v>101</v>
      </c>
      <c r="F2432" s="6" t="s">
        <v>438</v>
      </c>
      <c r="G2432" s="6" t="s">
        <v>746</v>
      </c>
      <c r="H2432" s="12" t="s">
        <v>34</v>
      </c>
      <c r="I2432" s="12" t="s">
        <v>1104</v>
      </c>
      <c r="J2432" s="97">
        <f t="normal">IF(AE2432="-","-",(AE2432/AG2432)*$AI$1)</f>
        <v>276.326148078725</v>
      </c>
      <c r="K2432" s="97">
        <f t="normal">MAX(J2432:J2434)</f>
        <v>300.618556701031</v>
      </c>
      <c r="L2432" s="71">
        <f t="normal">IF(A2432=0,"",(K2432-K2433)/K2433)</f>
        <v>0.0879120879120878</v>
      </c>
      <c r="M2432" s="97">
        <f t="normal">IF(J2432="-","-",AVERAGE(J2432:J2434))</f>
        <v>286.110590440487</v>
      </c>
      <c r="N2432" s="97">
        <f t="normal">IF(AF2432="-","-",(AF2432/AG2432)*$AI$1)</f>
        <v>177.132146204311</v>
      </c>
      <c r="O2432" s="97">
        <f t="normal">MAX(N2432:N2434)</f>
        <v>187.253983130272</v>
      </c>
      <c r="P2432" s="71">
        <f t="normal">IF(A2432=0,"",(O2432-O2433)/O2433)</f>
        <v>0.0571428571428572</v>
      </c>
      <c r="Q2432" s="97">
        <f t="normal">IF(N2432="-","-",AVERAGE(N2432:N2434))</f>
        <v>183.205248359888</v>
      </c>
      <c r="R2432" s="71">
        <f t="normal">IF(Q2432="-","-",Q2432/M2432)</f>
        <v>0.640330188679245</v>
      </c>
      <c r="S2432" s="103">
        <v>27.06</v>
      </c>
      <c r="T2432" s="104">
        <f t="normal">AVERAGE(S2432:S2434)*10</f>
        <v>278.166666666667</v>
      </c>
      <c r="U2432" s="103">
        <f t="normal">((LARGE(S2432:S2434,1))-(SMALL(S2432:S2434,1)))/(((LARGE(S2432:S2434,1))+(SMALL(S2432:S2434,1)))/2)*100</f>
        <v>7.60753643796659</v>
      </c>
      <c r="V2432" s="103">
        <f t="shared" ref="V2432:V2437" si="892">100-Y2432</f>
        <v>82.12</v>
      </c>
      <c r="W2432" s="104">
        <f t="normal">AVERAGE(V2432:V2434)*10</f>
        <v>831.266666666667</v>
      </c>
      <c r="X2432" s="103">
        <f t="normal">((LARGE(V2432:V2434,1))-(SMALL(V2432:V2434,1)))/(((LARGE(V2432:V2434,1))+(SMALL(V2432:V2434,1)))/2)*100</f>
        <v>2.32292230847926</v>
      </c>
      <c r="Y2432" s="103">
        <v>17.88</v>
      </c>
      <c r="Z2432" s="97" t="s">
        <v>34</v>
      </c>
      <c r="AA2432" s="23" t="str">
        <f t="normal">IF(Z2432="-","-",AVERAGE(Z2432:Z2434))</f>
        <v>-</v>
      </c>
      <c r="AB2432" s="104" t="s">
        <v>34</v>
      </c>
      <c r="AC2432" s="24" t="str">
        <f t="shared" ref="AC2432" si="893">IF(AB2432="-","-",AVERAGE(AB2432:AB2434))</f>
        <v>-</v>
      </c>
      <c r="AE2432" s="114">
        <v>273</v>
      </c>
      <c r="AF2432" s="114">
        <v>175</v>
      </c>
      <c r="AG2432" s="135">
        <v>1.067</v>
      </c>
    </row>
    <row r="2433" spans="1:33">
      <c r="A2433" s="70"/>
      <c r="B2433" s="71">
        <v>903</v>
      </c>
      <c r="C2433" s="82"/>
      <c r="D2433" s="14"/>
      <c r="E2433" s="14"/>
      <c r="F2433" s="6"/>
      <c r="G2433" s="6"/>
      <c r="H2433" s="14"/>
      <c r="I2433" s="14"/>
      <c r="J2433" s="97">
        <f t="normal">IF(AE2433="-","-",(AE2433/AG2432)*$AI$1)</f>
        <v>281.387066541706</v>
      </c>
      <c r="K2433" s="97">
        <f t="normal">MIN(J2432:J2434)</f>
        <v>276.326148078725</v>
      </c>
      <c r="L2433" s="71"/>
      <c r="M2433" s="97"/>
      <c r="N2433" s="97">
        <f t="normal">IF(AF2433="-","-",(AF2433/AG2432)*$AI$1)</f>
        <v>185.22961574508</v>
      </c>
      <c r="O2433" s="97">
        <f t="normal">MIN(N2432:N2434)</f>
        <v>177.132146204311</v>
      </c>
      <c r="P2433" s="71"/>
      <c r="Q2433" s="97"/>
      <c r="R2433" s="71"/>
      <c r="S2433" s="103">
        <v>27.19</v>
      </c>
      <c r="T2433" s="104"/>
      <c r="U2433" s="103"/>
      <c r="V2433" s="103">
        <f t="shared" si="892"/>
        <v>83.21</v>
      </c>
      <c r="W2433" s="104"/>
      <c r="X2433" s="103"/>
      <c r="Y2433" s="103">
        <v>16.79</v>
      </c>
      <c r="Z2433" s="97" t="s">
        <v>34</v>
      </c>
      <c r="AA2433" s="23"/>
      <c r="AB2433" s="104" t="s">
        <v>34</v>
      </c>
      <c r="AC2433" s="24"/>
      <c r="AE2433" s="114">
        <v>278</v>
      </c>
      <c r="AF2433" s="114">
        <v>183</v>
      </c>
      <c r="AG2433" s="135"/>
    </row>
    <row r="2434" spans="1:33">
      <c r="A2434" s="70"/>
      <c r="B2434" s="71">
        <v>903</v>
      </c>
      <c r="C2434" s="84"/>
      <c r="D2434" s="17"/>
      <c r="E2434" s="17"/>
      <c r="F2434" s="6"/>
      <c r="G2434" s="6"/>
      <c r="H2434" s="17"/>
      <c r="I2434" s="17"/>
      <c r="J2434" s="97">
        <f t="normal">IF(AE2434="-","-",(AE2434/AG2432)*$AI$1)</f>
        <v>300.618556701031</v>
      </c>
      <c r="K2434" s="97"/>
      <c r="L2434" s="71"/>
      <c r="M2434" s="97"/>
      <c r="N2434" s="97">
        <f t="normal">IF(AF2434="-","-",(AF2434/AG2432)*$AI$1)</f>
        <v>187.253983130272</v>
      </c>
      <c r="O2434" s="97"/>
      <c r="P2434" s="71"/>
      <c r="Q2434" s="97"/>
      <c r="R2434" s="71"/>
      <c r="S2434" s="103">
        <v>29.2</v>
      </c>
      <c r="T2434" s="104"/>
      <c r="U2434" s="103"/>
      <c r="V2434" s="103">
        <f t="shared" si="892"/>
        <v>84.05</v>
      </c>
      <c r="W2434" s="104"/>
      <c r="X2434" s="103"/>
      <c r="Y2434" s="103">
        <v>15.95</v>
      </c>
      <c r="Z2434" s="97" t="s">
        <v>34</v>
      </c>
      <c r="AA2434" s="23"/>
      <c r="AB2434" s="104" t="s">
        <v>34</v>
      </c>
      <c r="AC2434" s="24"/>
      <c r="AE2434" s="114">
        <v>297</v>
      </c>
      <c r="AF2434" s="114">
        <v>185</v>
      </c>
      <c r="AG2434" s="135"/>
    </row>
    <row r="2435" spans="1:33" s="44" customFormat="1" ht="15" customHeight="1">
      <c r="A2435" s="60">
        <v>43052</v>
      </c>
      <c r="B2435" s="61" t="s">
        <v>1105</v>
      </c>
      <c r="C2435" s="62" t="s">
        <v>29</v>
      </c>
      <c r="D2435" s="63" t="s">
        <v>30</v>
      </c>
      <c r="E2435" s="63" t="s">
        <v>31</v>
      </c>
      <c r="F2435" s="63" t="s">
        <v>32</v>
      </c>
      <c r="G2435" s="63" t="s">
        <v>33</v>
      </c>
      <c r="H2435" s="63" t="s">
        <v>34</v>
      </c>
      <c r="I2435" s="63" t="s">
        <v>1106</v>
      </c>
      <c r="J2435" s="94">
        <f t="normal">IF(AE2435="-","-",(AE2435/AG2435)*$AI$1)</f>
        <v>35.6288659793815</v>
      </c>
      <c r="K2435" s="94">
        <f t="normal">MAX(J2435:J2437)</f>
        <v>39.7788191190253</v>
      </c>
      <c r="L2435" s="61">
        <f t="normal">IF(A2435=0,"",(K2435-K2436)/K2436)</f>
        <v>0.116477272727273</v>
      </c>
      <c r="M2435" s="94">
        <f t="normal">IF(J2435="-","-",AVERAGE(J2435:J2437))</f>
        <v>38.2268041237113</v>
      </c>
      <c r="N2435" s="94" t="str">
        <f t="normal">IF(AF2435="-","-",(AF2435/AG2435)*$AI$1)</f>
        <v>-</v>
      </c>
      <c r="O2435" s="94">
        <f t="normal">MAX(N2435:N2437)</f>
        <v>0</v>
      </c>
      <c r="P2435" s="61" t="e">
        <v>#DIV/0!</v>
      </c>
      <c r="Q2435" s="94" t="str">
        <f t="normal">IF(N2435="-","-",AVERAGE(N2435:N2437))</f>
        <v>-</v>
      </c>
      <c r="R2435" s="61" t="str">
        <f t="normal">IF(Q2435="-","-",Q2435/M2435)</f>
        <v>-</v>
      </c>
      <c r="S2435" s="101">
        <v>3.77</v>
      </c>
      <c r="T2435" s="102">
        <f t="normal">AVERAGE(S2435:S2437)*10</f>
        <v>38</v>
      </c>
      <c r="U2435" s="101">
        <f t="normal">((LARGE(S2435:S2437,1))-(SMALL(S2435:S2437,1)))/(((LARGE(S2435:S2437,1))+(SMALL(S2435:S2437,1)))/2)*100</f>
        <v>1.57894736842105</v>
      </c>
      <c r="V2435" s="101">
        <f t="shared" si="892"/>
        <v>63.57</v>
      </c>
      <c r="W2435" s="102">
        <f t="normal">AVERAGE(V2435:V2437)*10</f>
        <v>638.9</v>
      </c>
      <c r="X2435" s="101">
        <f t="normal">((LARGE(V2435:V2437,1))-(SMALL(V2435:V2437,1)))/(((LARGE(V2435:V2437,1))+(SMALL(V2435:V2437,1)))/2)*100</f>
        <v>1.03286384976524</v>
      </c>
      <c r="Y2435" s="101">
        <v>36.43</v>
      </c>
      <c r="Z2435" s="94" t="s">
        <v>34</v>
      </c>
      <c r="AA2435" s="111" t="str">
        <f t="normal">IF(Z2435="-","-",AVERAGE(Z2435:Z2437))</f>
        <v>-</v>
      </c>
      <c r="AB2435" s="102" t="s">
        <v>34</v>
      </c>
      <c r="AC2435" s="112" t="str">
        <f t="shared" ref="AC2435" si="894">IF(AB2435="-","-",AVERAGE(AB2435:AB2437))</f>
        <v>-</v>
      </c>
      <c r="AD2435" s="113"/>
      <c r="AE2435" s="94">
        <v>35.2</v>
      </c>
      <c r="AF2435" s="94" t="s">
        <v>34</v>
      </c>
      <c r="AG2435" s="134">
        <v>1.067</v>
      </c>
    </row>
    <row r="2436" spans="1:33" s="44" customFormat="1" customHeight="0">
      <c r="A2436" s="60"/>
      <c r="B2436" s="61" t="s">
        <v>1105</v>
      </c>
      <c r="C2436" s="62"/>
      <c r="D2436" s="63"/>
      <c r="E2436" s="63"/>
      <c r="F2436" s="63"/>
      <c r="G2436" s="63"/>
      <c r="H2436" s="63"/>
      <c r="I2436" s="63"/>
      <c r="J2436" s="94">
        <f t="normal">IF(AE2436="-","-",(AE2436/AG2435)*$AI$1)</f>
        <v>39.2727272727273</v>
      </c>
      <c r="K2436" s="94">
        <f t="normal">MIN(J2435:J2437)</f>
        <v>35.6288659793815</v>
      </c>
      <c r="L2436" s="61"/>
      <c r="M2436" s="94"/>
      <c r="N2436" s="94" t="str">
        <f t="normal">IF(AF2436="-","-",(AF2436/AG2435)*$AI$1)</f>
        <v>-</v>
      </c>
      <c r="O2436" s="94">
        <f t="normal">MIN(N2435:N2437)</f>
        <v>0</v>
      </c>
      <c r="P2436" s="61"/>
      <c r="Q2436" s="94"/>
      <c r="R2436" s="61"/>
      <c r="S2436" s="101">
        <v>3.8</v>
      </c>
      <c r="T2436" s="102"/>
      <c r="U2436" s="101"/>
      <c r="V2436" s="101">
        <f t="shared" si="892"/>
        <v>63.87</v>
      </c>
      <c r="W2436" s="102"/>
      <c r="X2436" s="101"/>
      <c r="Y2436" s="101">
        <v>36.13</v>
      </c>
      <c r="Z2436" s="94" t="s">
        <v>34</v>
      </c>
      <c r="AA2436" s="111"/>
      <c r="AB2436" s="102" t="s">
        <v>34</v>
      </c>
      <c r="AC2436" s="112"/>
      <c r="AD2436" s="113"/>
      <c r="AE2436" s="94">
        <v>38.8</v>
      </c>
      <c r="AF2436" s="94" t="s">
        <v>34</v>
      </c>
      <c r="AG2436" s="134"/>
    </row>
    <row r="2437" spans="1:33" s="44" customFormat="1" customHeight="0">
      <c r="A2437" s="60"/>
      <c r="B2437" s="61" t="s">
        <v>1105</v>
      </c>
      <c r="C2437" s="62"/>
      <c r="D2437" s="63"/>
      <c r="E2437" s="63"/>
      <c r="F2437" s="63"/>
      <c r="G2437" s="63"/>
      <c r="H2437" s="63"/>
      <c r="I2437" s="63"/>
      <c r="J2437" s="94">
        <f t="normal">IF(AE2437="-","-",(AE2437/AG2435)*$AI$1)</f>
        <v>39.7788191190253</v>
      </c>
      <c r="K2437" s="94"/>
      <c r="L2437" s="61"/>
      <c r="M2437" s="94"/>
      <c r="N2437" s="94" t="str">
        <f t="normal">IF(AF2437="-","-",(AF2437/AG2435)*$AI$1)</f>
        <v>-</v>
      </c>
      <c r="O2437" s="94"/>
      <c r="P2437" s="61"/>
      <c r="Q2437" s="94"/>
      <c r="R2437" s="61"/>
      <c r="S2437" s="101">
        <v>3.83</v>
      </c>
      <c r="T2437" s="102"/>
      <c r="U2437" s="101"/>
      <c r="V2437" s="101">
        <f t="shared" si="892"/>
        <v>64.23</v>
      </c>
      <c r="W2437" s="102"/>
      <c r="X2437" s="101"/>
      <c r="Y2437" s="101">
        <v>35.77</v>
      </c>
      <c r="Z2437" s="94" t="s">
        <v>34</v>
      </c>
      <c r="AA2437" s="111"/>
      <c r="AB2437" s="102" t="s">
        <v>34</v>
      </c>
      <c r="AC2437" s="112"/>
      <c r="AD2437" s="113"/>
      <c r="AE2437" s="94">
        <v>39.3</v>
      </c>
      <c r="AF2437" s="94" t="s">
        <v>34</v>
      </c>
      <c r="AG2437" s="134"/>
    </row>
    <row r="2438" spans="1:33" s="44" customFormat="1" ht="15" customHeight="1">
      <c r="A2438" s="60">
        <v>43052</v>
      </c>
      <c r="B2438" s="61" t="s">
        <v>1105</v>
      </c>
      <c r="C2438" s="62" t="s">
        <v>29</v>
      </c>
      <c r="D2438" s="63" t="s">
        <v>30</v>
      </c>
      <c r="E2438" s="63" t="s">
        <v>31</v>
      </c>
      <c r="F2438" s="63" t="s">
        <v>32</v>
      </c>
      <c r="G2438" s="63" t="s">
        <v>33</v>
      </c>
      <c r="H2438" s="63" t="s">
        <v>34</v>
      </c>
      <c r="I2438" s="63" t="s">
        <v>1107</v>
      </c>
      <c r="J2438" s="94">
        <f t="normal">IF(AE2438="-","-",(AE2438/AG2438)*$AI$1)</f>
        <v>54.253045923149</v>
      </c>
      <c r="K2438" s="94">
        <f t="normal">MAX(J2438:J2440)</f>
        <v>56.4798500468604</v>
      </c>
      <c r="L2438" s="61">
        <f t="normal">IF(A2438=0,"",(K2438-K2439)/K2439)</f>
        <v>0.041044776119403</v>
      </c>
      <c r="M2438" s="94">
        <f t="normal">IF(J2438="-","-",AVERAGE(J2438:J2440))</f>
        <v>55.7038425492034</v>
      </c>
      <c r="N2438" s="94" t="str">
        <f t="normal">IF(AF2438="-","-",(AF2438/AG2438)*$AI$1)</f>
        <v>-</v>
      </c>
      <c r="O2438" s="94">
        <f t="normal">MAX(N2438:N2440)</f>
        <v>0</v>
      </c>
      <c r="P2438" s="61" t="e">
        <v>#DIV/0!</v>
      </c>
      <c r="Q2438" s="94" t="str">
        <f t="normal">IF(N2438="-","-",AVERAGE(N2438:N2440))</f>
        <v>-</v>
      </c>
      <c r="R2438" s="61" t="str">
        <f t="normal">IF(Q2438="-","-",Q2438/M2438)</f>
        <v>-</v>
      </c>
      <c r="S2438" s="101">
        <v>3.77</v>
      </c>
      <c r="T2438" s="102">
        <f t="normal">AVERAGE(S2438:S2440)*10</f>
        <v>38</v>
      </c>
      <c r="U2438" s="101">
        <f t="normal">((LARGE(S2438:S2440,1))-(SMALL(S2438:S2440,1)))/(((LARGE(S2438:S2440,1))+(SMALL(S2438:S2440,1)))/2)*100</f>
        <v>1.57894736842105</v>
      </c>
      <c r="V2438" s="101">
        <f t="shared" ref="V2438:V2455" si="895">100-Y2438</f>
        <v>63.57</v>
      </c>
      <c r="W2438" s="102">
        <f t="normal">AVERAGE(V2438:V2440)*10</f>
        <v>638.9</v>
      </c>
      <c r="X2438" s="101">
        <f t="normal">((LARGE(V2438:V2440,1))-(SMALL(V2438:V2440,1)))/(((LARGE(V2438:V2440,1))+(SMALL(V2438:V2440,1)))/2)*100</f>
        <v>1.03286384976524</v>
      </c>
      <c r="Y2438" s="101">
        <v>36.43</v>
      </c>
      <c r="Z2438" s="94" t="s">
        <v>34</v>
      </c>
      <c r="AA2438" s="111" t="str">
        <f t="normal">IF(Z2438="-","-",AVERAGE(Z2438:Z2440))</f>
        <v>-</v>
      </c>
      <c r="AB2438" s="102" t="s">
        <v>34</v>
      </c>
      <c r="AC2438" s="112" t="str">
        <f t="shared" ref="AC2438" si="896">IF(AB2438="-","-",AVERAGE(AB2438:AB2440))</f>
        <v>-</v>
      </c>
      <c r="AD2438" s="113"/>
      <c r="AE2438" s="94">
        <v>53.6</v>
      </c>
      <c r="AF2438" s="94" t="s">
        <v>34</v>
      </c>
      <c r="AG2438" s="134">
        <v>1.067</v>
      </c>
    </row>
    <row r="2439" spans="1:33" s="44" customFormat="1" customHeight="0">
      <c r="A2439" s="60"/>
      <c r="B2439" s="61" t="s">
        <v>1105</v>
      </c>
      <c r="C2439" s="62"/>
      <c r="D2439" s="63"/>
      <c r="E2439" s="63"/>
      <c r="F2439" s="63"/>
      <c r="G2439" s="63"/>
      <c r="H2439" s="63"/>
      <c r="I2439" s="63"/>
      <c r="J2439" s="94">
        <f t="normal">IF(AE2439="-","-",(AE2439/AG2438)*$AI$1)</f>
        <v>56.4798500468604</v>
      </c>
      <c r="K2439" s="94">
        <f t="normal">MIN(J2438:J2440)</f>
        <v>54.253045923149</v>
      </c>
      <c r="L2439" s="61"/>
      <c r="M2439" s="94"/>
      <c r="N2439" s="94" t="str">
        <f t="normal">IF(AF2439="-","-",(AF2439/AG2438)*$AI$1)</f>
        <v>-</v>
      </c>
      <c r="O2439" s="94">
        <f t="normal">MIN(N2438:N2440)</f>
        <v>0</v>
      </c>
      <c r="P2439" s="61"/>
      <c r="Q2439" s="94"/>
      <c r="R2439" s="61"/>
      <c r="S2439" s="101">
        <v>3.8</v>
      </c>
      <c r="T2439" s="102"/>
      <c r="U2439" s="101"/>
      <c r="V2439" s="101">
        <f t="shared" si="895"/>
        <v>63.87</v>
      </c>
      <c r="W2439" s="102"/>
      <c r="X2439" s="101"/>
      <c r="Y2439" s="101">
        <v>36.13</v>
      </c>
      <c r="Z2439" s="94" t="s">
        <v>34</v>
      </c>
      <c r="AA2439" s="111"/>
      <c r="AB2439" s="102" t="s">
        <v>34</v>
      </c>
      <c r="AC2439" s="112"/>
      <c r="AD2439" s="113"/>
      <c r="AE2439" s="94">
        <v>55.8</v>
      </c>
      <c r="AF2439" s="94" t="s">
        <v>34</v>
      </c>
      <c r="AG2439" s="134"/>
    </row>
    <row r="2440" spans="1:33" s="44" customFormat="1" customHeight="0">
      <c r="A2440" s="60"/>
      <c r="B2440" s="61" t="s">
        <v>1105</v>
      </c>
      <c r="C2440" s="62"/>
      <c r="D2440" s="63"/>
      <c r="E2440" s="63"/>
      <c r="F2440" s="63"/>
      <c r="G2440" s="63"/>
      <c r="H2440" s="63"/>
      <c r="I2440" s="63"/>
      <c r="J2440" s="94">
        <f t="normal">IF(AE2440="-","-",(AE2440/AG2438)*$AI$1)</f>
        <v>56.3786316776008</v>
      </c>
      <c r="K2440" s="94"/>
      <c r="L2440" s="61"/>
      <c r="M2440" s="94"/>
      <c r="N2440" s="94" t="str">
        <f t="normal">IF(AF2440="-","-",(AF2440/AG2438)*$AI$1)</f>
        <v>-</v>
      </c>
      <c r="O2440" s="94"/>
      <c r="P2440" s="61"/>
      <c r="Q2440" s="94"/>
      <c r="R2440" s="61"/>
      <c r="S2440" s="101">
        <v>3.83</v>
      </c>
      <c r="T2440" s="102"/>
      <c r="U2440" s="101"/>
      <c r="V2440" s="101">
        <f t="shared" si="895"/>
        <v>64.23</v>
      </c>
      <c r="W2440" s="102"/>
      <c r="X2440" s="101"/>
      <c r="Y2440" s="101">
        <v>35.77</v>
      </c>
      <c r="Z2440" s="94" t="s">
        <v>34</v>
      </c>
      <c r="AA2440" s="111"/>
      <c r="AB2440" s="102" t="s">
        <v>34</v>
      </c>
      <c r="AC2440" s="112"/>
      <c r="AD2440" s="113"/>
      <c r="AE2440" s="94">
        <v>55.7</v>
      </c>
      <c r="AF2440" s="94" t="s">
        <v>34</v>
      </c>
      <c r="AG2440" s="134"/>
    </row>
    <row r="2441" spans="1:33" s="44" customFormat="1" ht="15" customHeight="1">
      <c r="A2441" s="60">
        <v>43052</v>
      </c>
      <c r="B2441" s="61" t="s">
        <v>1105</v>
      </c>
      <c r="C2441" s="62" t="s">
        <v>29</v>
      </c>
      <c r="D2441" s="63" t="s">
        <v>30</v>
      </c>
      <c r="E2441" s="63" t="s">
        <v>31</v>
      </c>
      <c r="F2441" s="63" t="s">
        <v>32</v>
      </c>
      <c r="G2441" s="63" t="s">
        <v>33</v>
      </c>
      <c r="H2441" s="63" t="s">
        <v>34</v>
      </c>
      <c r="I2441" s="63" t="s">
        <v>1108</v>
      </c>
      <c r="J2441" s="94">
        <f t="normal">IF(AE2441="-","-",(AE2441/AG2441)*$AI$1)</f>
        <v>61.0346766635426</v>
      </c>
      <c r="K2441" s="94">
        <f t="normal">MAX(J2441:J2443)</f>
        <v>63.5651358950328</v>
      </c>
      <c r="L2441" s="61">
        <f t="normal">IF(A2441=0,"",(K2441-K2442)/K2442)</f>
        <v>0.398663697104677</v>
      </c>
      <c r="M2441" s="94">
        <f t="normal">IF(J2441="-","-",AVERAGE(J2441:J2443))</f>
        <v>56.6822867853796</v>
      </c>
      <c r="N2441" s="94" t="str">
        <f t="normal">IF(AF2441="-","-",(AF2441/AG2441)*$AI$1)</f>
        <v>-</v>
      </c>
      <c r="O2441" s="94">
        <f t="normal">MAX(N2441:N2443)</f>
        <v>0</v>
      </c>
      <c r="P2441" s="61" t="e">
        <v>#DIV/0!</v>
      </c>
      <c r="Q2441" s="94" t="str">
        <f t="normal">IF(N2441="-","-",AVERAGE(N2441:N2443))</f>
        <v>-</v>
      </c>
      <c r="R2441" s="61" t="str">
        <f t="normal">IF(Q2441="-","-",Q2441/M2441)</f>
        <v>-</v>
      </c>
      <c r="S2441" s="101">
        <v>3.77</v>
      </c>
      <c r="T2441" s="102">
        <f t="normal">AVERAGE(S2441:S2443)*10</f>
        <v>38</v>
      </c>
      <c r="U2441" s="101">
        <f t="normal">((LARGE(S2441:S2443,1))-(SMALL(S2441:S2443,1)))/(((LARGE(S2441:S2443,1))+(SMALL(S2441:S2443,1)))/2)*100</f>
        <v>1.57894736842105</v>
      </c>
      <c r="V2441" s="101">
        <f t="shared" si="895"/>
        <v>63.57</v>
      </c>
      <c r="W2441" s="102">
        <f t="normal">AVERAGE(V2441:V2443)*10</f>
        <v>638.9</v>
      </c>
      <c r="X2441" s="101">
        <f t="normal">((LARGE(V2441:V2443,1))-(SMALL(V2441:V2443,1)))/(((LARGE(V2441:V2443,1))+(SMALL(V2441:V2443,1)))/2)*100</f>
        <v>1.03286384976524</v>
      </c>
      <c r="Y2441" s="101">
        <v>36.43</v>
      </c>
      <c r="Z2441" s="94" t="s">
        <v>34</v>
      </c>
      <c r="AA2441" s="111" t="str">
        <f t="normal">IF(Z2441="-","-",AVERAGE(Z2441:Z2443))</f>
        <v>-</v>
      </c>
      <c r="AB2441" s="102" t="s">
        <v>34</v>
      </c>
      <c r="AC2441" s="112" t="str">
        <f t="shared" ref="AC2441" si="897">IF(AB2441="-","-",AVERAGE(AB2441:AB2443))</f>
        <v>-</v>
      </c>
      <c r="AD2441" s="113"/>
      <c r="AE2441" s="94">
        <v>60.3</v>
      </c>
      <c r="AF2441" s="94" t="s">
        <v>34</v>
      </c>
      <c r="AG2441" s="134">
        <v>1.067</v>
      </c>
    </row>
    <row r="2442" spans="1:33" s="44" customFormat="1" customHeight="0">
      <c r="A2442" s="60"/>
      <c r="B2442" s="61" t="s">
        <v>1105</v>
      </c>
      <c r="C2442" s="62"/>
      <c r="D2442" s="63"/>
      <c r="E2442" s="63"/>
      <c r="F2442" s="63"/>
      <c r="G2442" s="63"/>
      <c r="H2442" s="63"/>
      <c r="I2442" s="63"/>
      <c r="J2442" s="94">
        <f t="normal">IF(AE2442="-","-",(AE2442/AG2441)*$AI$1)</f>
        <v>63.5651358950328</v>
      </c>
      <c r="K2442" s="94">
        <f t="normal">MIN(J2441:J2443)</f>
        <v>45.4470477975633</v>
      </c>
      <c r="L2442" s="61"/>
      <c r="M2442" s="94"/>
      <c r="N2442" s="94" t="str">
        <f t="normal">IF(AF2442="-","-",(AF2442/AG2441)*$AI$1)</f>
        <v>-</v>
      </c>
      <c r="O2442" s="94">
        <f t="normal">MIN(N2441:N2443)</f>
        <v>0</v>
      </c>
      <c r="P2442" s="61"/>
      <c r="Q2442" s="94"/>
      <c r="R2442" s="61"/>
      <c r="S2442" s="101">
        <v>3.8</v>
      </c>
      <c r="T2442" s="102"/>
      <c r="U2442" s="101"/>
      <c r="V2442" s="101">
        <f t="shared" si="895"/>
        <v>63.87</v>
      </c>
      <c r="W2442" s="102"/>
      <c r="X2442" s="101"/>
      <c r="Y2442" s="101">
        <v>36.13</v>
      </c>
      <c r="Z2442" s="94" t="s">
        <v>34</v>
      </c>
      <c r="AA2442" s="111"/>
      <c r="AB2442" s="102" t="s">
        <v>34</v>
      </c>
      <c r="AC2442" s="112"/>
      <c r="AD2442" s="113"/>
      <c r="AE2442" s="94">
        <v>62.8</v>
      </c>
      <c r="AF2442" s="94" t="s">
        <v>34</v>
      </c>
      <c r="AG2442" s="134"/>
    </row>
    <row r="2443" spans="1:33" s="44" customFormat="1" customHeight="0">
      <c r="A2443" s="60"/>
      <c r="B2443" s="61" t="s">
        <v>1105</v>
      </c>
      <c r="C2443" s="62"/>
      <c r="D2443" s="63"/>
      <c r="E2443" s="63"/>
      <c r="F2443" s="63"/>
      <c r="G2443" s="63"/>
      <c r="H2443" s="63"/>
      <c r="I2443" s="63"/>
      <c r="J2443" s="94">
        <f t="normal">IF(AE2443="-","-",(AE2443/AG2441)*$AI$1)</f>
        <v>45.4470477975633</v>
      </c>
      <c r="K2443" s="94"/>
      <c r="L2443" s="61"/>
      <c r="M2443" s="94"/>
      <c r="N2443" s="94" t="str">
        <f t="normal">IF(AF2443="-","-",(AF2443/AG2441)*$AI$1)</f>
        <v>-</v>
      </c>
      <c r="O2443" s="94"/>
      <c r="P2443" s="61"/>
      <c r="Q2443" s="94"/>
      <c r="R2443" s="61"/>
      <c r="S2443" s="101">
        <v>3.83</v>
      </c>
      <c r="T2443" s="102"/>
      <c r="U2443" s="101"/>
      <c r="V2443" s="101">
        <f t="shared" si="895"/>
        <v>64.23</v>
      </c>
      <c r="W2443" s="102"/>
      <c r="X2443" s="101"/>
      <c r="Y2443" s="101">
        <v>35.77</v>
      </c>
      <c r="Z2443" s="94" t="s">
        <v>34</v>
      </c>
      <c r="AA2443" s="111"/>
      <c r="AB2443" s="102" t="s">
        <v>34</v>
      </c>
      <c r="AC2443" s="112"/>
      <c r="AD2443" s="113"/>
      <c r="AE2443" s="94">
        <v>44.9</v>
      </c>
      <c r="AF2443" s="94" t="s">
        <v>34</v>
      </c>
      <c r="AG2443" s="134"/>
    </row>
    <row r="2444" spans="1:33" s="44" customFormat="1" ht="15" customHeight="1">
      <c r="A2444" s="60">
        <v>43052</v>
      </c>
      <c r="B2444" s="61" t="s">
        <v>1109</v>
      </c>
      <c r="C2444" s="62" t="s">
        <v>29</v>
      </c>
      <c r="D2444" s="63" t="s">
        <v>30</v>
      </c>
      <c r="E2444" s="63" t="s">
        <v>31</v>
      </c>
      <c r="F2444" s="63" t="s">
        <v>37</v>
      </c>
      <c r="G2444" s="63" t="s">
        <v>140</v>
      </c>
      <c r="H2444" s="63" t="s">
        <v>34</v>
      </c>
      <c r="I2444" s="63" t="s">
        <v>34</v>
      </c>
      <c r="J2444" s="94">
        <f t="normal">IF(AE2444="-","-",(AE2444/AG2444)*$AI$1)</f>
        <v>663.992502343018</v>
      </c>
      <c r="K2444" s="94">
        <f t="normal">MAX(J2444:J2446)</f>
        <v>707.516401124649</v>
      </c>
      <c r="L2444" s="61">
        <f t="normal">IF(A2444=0,"",(K2444-K2445)/K2445)</f>
        <v>0.0655487804878048</v>
      </c>
      <c r="M2444" s="94">
        <f t="normal">IF(J2444="-","-",AVERAGE(J2444:J2446))</f>
        <v>685.754451733833</v>
      </c>
      <c r="N2444" s="94">
        <f t="normal">IF(AF2444="-","-",(AF2444/AG2444)*$AI$1)</f>
        <v>341.105904404874</v>
      </c>
      <c r="O2444" s="94">
        <f t="normal">MAX(N2444:N2446)</f>
        <v>365.398313027179</v>
      </c>
      <c r="P2444" s="61">
        <f t="normal">IF(A2444=0,"",(O2444-O2445)/O2445)</f>
        <v>0.0712166172106824</v>
      </c>
      <c r="Q2444" s="94">
        <f t="normal">IF(N2444="-","-",AVERAGE(N2444:N2446))</f>
        <v>353.252108716026</v>
      </c>
      <c r="R2444" s="61">
        <f t="normal">IF(Q2444="-","-",Q2444/M2444)</f>
        <v>0.515129151291513</v>
      </c>
      <c r="S2444" s="101">
        <v>96.73</v>
      </c>
      <c r="T2444" s="102">
        <f t="normal">AVERAGE(S2444:S2446)*10</f>
        <v>967.233333333333</v>
      </c>
      <c r="U2444" s="101">
        <f t="normal">((LARGE(S2444:S2446,1))-(SMALL(S2444:S2446,1)))/(((LARGE(S2444:S2446,1))+(SMALL(S2444:S2446,1)))/2)*100</f>
        <v>0.0620347394540966</v>
      </c>
      <c r="V2444" s="101">
        <f t="shared" si="895"/>
        <v>99.99</v>
      </c>
      <c r="W2444" s="102">
        <f t="normal">AVERAGE(V2444:V2446)*10</f>
        <v>999.9</v>
      </c>
      <c r="X2444" s="101">
        <f t="normal">((LARGE(V2444:V2446,1))-(SMALL(V2444:V2446,1)))/(((LARGE(V2444:V2446,1))+(SMALL(V2444:V2446,1)))/2)*100</f>
        <v>0</v>
      </c>
      <c r="Y2444" s="101">
        <v>0.01</v>
      </c>
      <c r="Z2444" s="94" t="s">
        <v>34</v>
      </c>
      <c r="AA2444" s="111" t="str">
        <f t="normal">IF(Z2444="-","-",AVERAGE(Z2444:Z2446))</f>
        <v>-</v>
      </c>
      <c r="AB2444" s="102" t="s">
        <v>34</v>
      </c>
      <c r="AC2444" s="112" t="str">
        <f t="shared" ref="AC2444" si="898">IF(AB2444="-","-",AVERAGE(AB2444:AB2446))</f>
        <v>-</v>
      </c>
      <c r="AD2444" s="113"/>
      <c r="AE2444" s="94">
        <v>656</v>
      </c>
      <c r="AF2444" s="94">
        <v>337</v>
      </c>
      <c r="AG2444" s="134">
        <v>1.067</v>
      </c>
    </row>
    <row r="2445" spans="1:33" s="44" customFormat="1" customHeight="0">
      <c r="A2445" s="60"/>
      <c r="B2445" s="61" t="s">
        <v>1109</v>
      </c>
      <c r="C2445" s="62"/>
      <c r="D2445" s="63"/>
      <c r="E2445" s="63"/>
      <c r="F2445" s="63"/>
      <c r="G2445" s="63"/>
      <c r="H2445" s="63"/>
      <c r="I2445" s="63"/>
      <c r="J2445" s="94">
        <f t="normal">IF(AE2445="-","-",(AE2445/AG2444)*$AI$1)</f>
        <v>707.516401124649</v>
      </c>
      <c r="K2445" s="94">
        <f t="normal">MIN(J2444:J2446)</f>
        <v>663.992502343018</v>
      </c>
      <c r="L2445" s="61"/>
      <c r="M2445" s="94"/>
      <c r="N2445" s="94">
        <f t="normal">IF(AF2445="-","-",(AF2445/AG2444)*$AI$1)</f>
        <v>365.398313027179</v>
      </c>
      <c r="O2445" s="94">
        <f t="normal">MIN(N2444:N2446)</f>
        <v>341.105904404874</v>
      </c>
      <c r="P2445" s="61"/>
      <c r="Q2445" s="94"/>
      <c r="R2445" s="61"/>
      <c r="S2445" s="101">
        <v>96.69</v>
      </c>
      <c r="T2445" s="102"/>
      <c r="U2445" s="101"/>
      <c r="V2445" s="101">
        <f t="shared" si="895"/>
        <v>99.99</v>
      </c>
      <c r="W2445" s="102"/>
      <c r="X2445" s="101"/>
      <c r="Y2445" s="101">
        <v>0.01</v>
      </c>
      <c r="Z2445" s="94" t="s">
        <v>34</v>
      </c>
      <c r="AA2445" s="111"/>
      <c r="AB2445" s="102" t="s">
        <v>34</v>
      </c>
      <c r="AC2445" s="112"/>
      <c r="AD2445" s="113"/>
      <c r="AE2445" s="94">
        <v>699</v>
      </c>
      <c r="AF2445" s="94">
        <v>361</v>
      </c>
      <c r="AG2445" s="134"/>
    </row>
    <row r="2446" spans="1:33" s="44" customFormat="1" customHeight="0">
      <c r="A2446" s="60"/>
      <c r="B2446" s="61" t="s">
        <v>1109</v>
      </c>
      <c r="C2446" s="62"/>
      <c r="D2446" s="63"/>
      <c r="E2446" s="63"/>
      <c r="F2446" s="63"/>
      <c r="G2446" s="63"/>
      <c r="H2446" s="63"/>
      <c r="I2446" s="63"/>
      <c r="J2446" s="94" t="str">
        <f t="normal">IF(AE2446="-","-",(AE2446/AG2444)*$AI$1)</f>
        <v>-</v>
      </c>
      <c r="K2446" s="94"/>
      <c r="L2446" s="61"/>
      <c r="M2446" s="94"/>
      <c r="N2446" s="94" t="str">
        <f t="normal">IF(AF2446="-","-",(AF2446/AG2444)*$AI$1)</f>
        <v>-</v>
      </c>
      <c r="O2446" s="94"/>
      <c r="P2446" s="61"/>
      <c r="Q2446" s="94"/>
      <c r="R2446" s="61"/>
      <c r="S2446" s="101">
        <v>96.75</v>
      </c>
      <c r="T2446" s="102"/>
      <c r="U2446" s="101"/>
      <c r="V2446" s="101">
        <f t="shared" si="895"/>
        <v>99.99</v>
      </c>
      <c r="W2446" s="102"/>
      <c r="X2446" s="101"/>
      <c r="Y2446" s="101">
        <v>0.01</v>
      </c>
      <c r="Z2446" s="94" t="s">
        <v>34</v>
      </c>
      <c r="AA2446" s="111"/>
      <c r="AB2446" s="102" t="s">
        <v>34</v>
      </c>
      <c r="AC2446" s="112"/>
      <c r="AD2446" s="113"/>
      <c r="AE2446" s="94" t="s">
        <v>34</v>
      </c>
      <c r="AF2446" s="94" t="s">
        <v>34</v>
      </c>
      <c r="AG2446" s="134"/>
    </row>
    <row r="2447" spans="1:33" s="44" customFormat="1" ht="15" customHeight="1">
      <c r="A2447" s="60">
        <v>43052</v>
      </c>
      <c r="B2447" s="61" t="s">
        <v>1109</v>
      </c>
      <c r="C2447" s="62" t="s">
        <v>29</v>
      </c>
      <c r="D2447" s="63" t="s">
        <v>30</v>
      </c>
      <c r="E2447" s="63" t="s">
        <v>31</v>
      </c>
      <c r="F2447" s="63" t="s">
        <v>37</v>
      </c>
      <c r="G2447" s="63" t="s">
        <v>140</v>
      </c>
      <c r="H2447" s="63" t="s">
        <v>34</v>
      </c>
      <c r="I2447" s="63" t="s">
        <v>1107</v>
      </c>
      <c r="J2447" s="94">
        <f t="normal">IF(AE2447="-","-",(AE2447/AG2447)*$AI$1)</f>
        <v>695.370196813496</v>
      </c>
      <c r="K2447" s="94">
        <f t="normal">MAX(J2447:J2449)</f>
        <v>704.47985004686</v>
      </c>
      <c r="L2447" s="61">
        <f t="normal">IF(A2447=0,"",(K2447-K2448)/K2448)</f>
        <v>0.0131004366812226</v>
      </c>
      <c r="M2447" s="94">
        <f t="normal">IF(J2447="-","-",AVERAGE(J2447:J2449))</f>
        <v>698.744142455483</v>
      </c>
      <c r="N2447" s="94">
        <f t="normal">IF(AF2447="-","-",(AF2447/AG2447)*$AI$1)</f>
        <v>361.349578256795</v>
      </c>
      <c r="O2447" s="94">
        <f t="normal">MAX(N2447:N2449)</f>
        <v>366.410496719775</v>
      </c>
      <c r="P2447" s="61">
        <f t="normal">IF(A2447=0,"",(O2447-O2448)/O2448)</f>
        <v>0.0140056022408964</v>
      </c>
      <c r="Q2447" s="94">
        <f t="normal">IF(N2447="-","-",AVERAGE(N2447:N2449))</f>
        <v>364.048734770384</v>
      </c>
      <c r="R2447" s="61">
        <f t="normal">IF(Q2447="-","-",Q2447/M2447)</f>
        <v>0.521004345726702</v>
      </c>
      <c r="S2447" s="101">
        <v>96.73</v>
      </c>
      <c r="T2447" s="102">
        <f t="normal">AVERAGE(S2447:S2449)*10</f>
        <v>967.233333333333</v>
      </c>
      <c r="U2447" s="101">
        <f t="normal">((LARGE(S2447:S2449,1))-(SMALL(S2447:S2449,1)))/(((LARGE(S2447:S2449,1))+(SMALL(S2447:S2449,1)))/2)*100</f>
        <v>0.0620347394540966</v>
      </c>
      <c r="V2447" s="101">
        <f t="shared" si="895"/>
        <v>99.99</v>
      </c>
      <c r="W2447" s="102">
        <f t="normal">AVERAGE(V2447:V2449)*10</f>
        <v>999.9</v>
      </c>
      <c r="X2447" s="101">
        <f t="normal">((LARGE(V2447:V2449,1))-(SMALL(V2447:V2449,1)))/(((LARGE(V2447:V2449,1))+(SMALL(V2447:V2449,1)))/2)*100</f>
        <v>0</v>
      </c>
      <c r="Y2447" s="101">
        <v>0.01</v>
      </c>
      <c r="Z2447" s="94" t="s">
        <v>34</v>
      </c>
      <c r="AA2447" s="111" t="str">
        <f t="normal">IF(Z2447="-","-",AVERAGE(Z2447:Z2449))</f>
        <v>-</v>
      </c>
      <c r="AB2447" s="102" t="s">
        <v>34</v>
      </c>
      <c r="AC2447" s="112" t="str">
        <f t="shared" ref="AC2447" si="899">IF(AB2447="-","-",AVERAGE(AB2447:AB2449))</f>
        <v>-</v>
      </c>
      <c r="AD2447" s="113"/>
      <c r="AE2447" s="94">
        <v>687</v>
      </c>
      <c r="AF2447" s="94">
        <v>357</v>
      </c>
      <c r="AG2447" s="134">
        <v>1.067</v>
      </c>
    </row>
    <row r="2448" spans="1:33" s="44" customFormat="1" customHeight="0">
      <c r="A2448" s="60"/>
      <c r="B2448" s="61" t="s">
        <v>1109</v>
      </c>
      <c r="C2448" s="62"/>
      <c r="D2448" s="63"/>
      <c r="E2448" s="63"/>
      <c r="F2448" s="63"/>
      <c r="G2448" s="63"/>
      <c r="H2448" s="63"/>
      <c r="I2448" s="63"/>
      <c r="J2448" s="94">
        <f t="normal">IF(AE2448="-","-",(AE2448/AG2447)*$AI$1)</f>
        <v>696.382380506092</v>
      </c>
      <c r="K2448" s="94">
        <f t="normal">MIN(J2447:J2449)</f>
        <v>695.370196813496</v>
      </c>
      <c r="L2448" s="61"/>
      <c r="M2448" s="94"/>
      <c r="N2448" s="94">
        <f t="normal">IF(AF2448="-","-",(AF2448/AG2447)*$AI$1)</f>
        <v>364.386129334583</v>
      </c>
      <c r="O2448" s="94">
        <f t="normal">MIN(N2447:N2449)</f>
        <v>361.349578256795</v>
      </c>
      <c r="P2448" s="61"/>
      <c r="Q2448" s="94"/>
      <c r="R2448" s="61"/>
      <c r="S2448" s="101">
        <v>96.69</v>
      </c>
      <c r="T2448" s="102"/>
      <c r="U2448" s="101"/>
      <c r="V2448" s="101">
        <f t="shared" si="895"/>
        <v>99.99</v>
      </c>
      <c r="W2448" s="102"/>
      <c r="X2448" s="101"/>
      <c r="Y2448" s="101">
        <v>0.01</v>
      </c>
      <c r="Z2448" s="94" t="s">
        <v>34</v>
      </c>
      <c r="AA2448" s="111"/>
      <c r="AB2448" s="102" t="s">
        <v>34</v>
      </c>
      <c r="AC2448" s="112"/>
      <c r="AD2448" s="113"/>
      <c r="AE2448" s="94">
        <v>688</v>
      </c>
      <c r="AF2448" s="94">
        <v>360</v>
      </c>
      <c r="AG2448" s="134"/>
    </row>
    <row r="2449" spans="1:33" s="44" customFormat="1" customHeight="0">
      <c r="A2449" s="60"/>
      <c r="B2449" s="61" t="s">
        <v>1109</v>
      </c>
      <c r="C2449" s="62"/>
      <c r="D2449" s="63"/>
      <c r="E2449" s="63"/>
      <c r="F2449" s="63"/>
      <c r="G2449" s="63"/>
      <c r="H2449" s="63"/>
      <c r="I2449" s="63"/>
      <c r="J2449" s="94">
        <f t="normal">IF(AE2449="-","-",(AE2449/AG2447)*$AI$1)</f>
        <v>704.47985004686</v>
      </c>
      <c r="K2449" s="94"/>
      <c r="L2449" s="61"/>
      <c r="M2449" s="94"/>
      <c r="N2449" s="94">
        <f t="normal">IF(AF2449="-","-",(AF2449/AG2447)*$AI$1)</f>
        <v>366.410496719775</v>
      </c>
      <c r="O2449" s="94"/>
      <c r="P2449" s="61"/>
      <c r="Q2449" s="94"/>
      <c r="R2449" s="61"/>
      <c r="S2449" s="101">
        <v>96.75</v>
      </c>
      <c r="T2449" s="102"/>
      <c r="U2449" s="101"/>
      <c r="V2449" s="101">
        <f t="shared" si="895"/>
        <v>99.99</v>
      </c>
      <c r="W2449" s="102"/>
      <c r="X2449" s="101"/>
      <c r="Y2449" s="101">
        <v>0.01</v>
      </c>
      <c r="Z2449" s="94" t="s">
        <v>34</v>
      </c>
      <c r="AA2449" s="111"/>
      <c r="AB2449" s="102" t="s">
        <v>34</v>
      </c>
      <c r="AC2449" s="112"/>
      <c r="AD2449" s="113"/>
      <c r="AE2449" s="94">
        <v>696</v>
      </c>
      <c r="AF2449" s="94">
        <v>362</v>
      </c>
      <c r="AG2449" s="134"/>
    </row>
    <row r="2450" spans="1:33" s="44" customFormat="1" ht="15" customHeight="1">
      <c r="A2450" s="60">
        <v>43052</v>
      </c>
      <c r="B2450" s="61" t="s">
        <v>1109</v>
      </c>
      <c r="C2450" s="62" t="s">
        <v>29</v>
      </c>
      <c r="D2450" s="63" t="s">
        <v>30</v>
      </c>
      <c r="E2450" s="63" t="s">
        <v>31</v>
      </c>
      <c r="F2450" s="63" t="s">
        <v>37</v>
      </c>
      <c r="G2450" s="63" t="s">
        <v>140</v>
      </c>
      <c r="H2450" s="63" t="s">
        <v>34</v>
      </c>
      <c r="I2450" s="63" t="s">
        <v>34</v>
      </c>
      <c r="J2450" s="94">
        <f t="normal">IF(AE2450="-","-",(AE2450/AG2450)*$AI$1)</f>
        <v>683.223992502343</v>
      </c>
      <c r="K2450" s="94">
        <f t="normal">MAX(J2450:J2452)</f>
        <v>683.223992502343</v>
      </c>
      <c r="L2450" s="61">
        <f t="normal">IF(A2450=0,"",(K2450-K2451)/K2451)</f>
        <v>0.0180995475113123</v>
      </c>
      <c r="M2450" s="94">
        <f t="normal">IF(J2450="-","-",AVERAGE(J2450:J2452))</f>
        <v>678.83786316776</v>
      </c>
      <c r="N2450" s="94">
        <f t="normal">IF(AF2450="-","-",(AF2450/AG2450)*$AI$1)</f>
        <v>368.434864104967</v>
      </c>
      <c r="O2450" s="94">
        <f t="normal">MAX(N2450:N2452)</f>
        <v>368.434864104967</v>
      </c>
      <c r="P2450" s="61">
        <f t="normal">IF(A2450=0,"",(O2450-O2451)/O2451)</f>
        <v>0.0370370370370369</v>
      </c>
      <c r="Q2450" s="94">
        <f t="normal">IF(N2450="-","-",AVERAGE(N2450:N2452))</f>
        <v>360</v>
      </c>
      <c r="R2450" s="61">
        <f t="normal">IF(Q2450="-","-",Q2450/M2450)</f>
        <v>0.530318091451292</v>
      </c>
      <c r="S2450" s="101">
        <v>96.73</v>
      </c>
      <c r="T2450" s="102">
        <f t="normal">AVERAGE(S2450:S2452)*10</f>
        <v>967.233333333333</v>
      </c>
      <c r="U2450" s="101">
        <f t="normal">((LARGE(S2450:S2452,1))-(SMALL(S2450:S2452,1)))/(((LARGE(S2450:S2452,1))+(SMALL(S2450:S2452,1)))/2)*100</f>
        <v>0.0620347394540966</v>
      </c>
      <c r="V2450" s="101">
        <f t="shared" si="895"/>
        <v>99.99</v>
      </c>
      <c r="W2450" s="102">
        <f t="normal">AVERAGE(V2450:V2452)*10</f>
        <v>999.9</v>
      </c>
      <c r="X2450" s="101">
        <f t="normal">((LARGE(V2450:V2452,1))-(SMALL(V2450:V2452,1)))/(((LARGE(V2450:V2452,1))+(SMALL(V2450:V2452,1)))/2)*100</f>
        <v>0</v>
      </c>
      <c r="Y2450" s="101">
        <v>0.01</v>
      </c>
      <c r="Z2450" s="94" t="s">
        <v>34</v>
      </c>
      <c r="AA2450" s="111" t="str">
        <f t="normal">IF(Z2450="-","-",AVERAGE(Z2450:Z2452))</f>
        <v>-</v>
      </c>
      <c r="AB2450" s="102" t="s">
        <v>34</v>
      </c>
      <c r="AC2450" s="112" t="str">
        <f t="shared" ref="AC2450" si="900">IF(AB2450="-","-",AVERAGE(AB2450:AB2452))</f>
        <v>-</v>
      </c>
      <c r="AD2450" s="113"/>
      <c r="AE2450" s="94">
        <v>675</v>
      </c>
      <c r="AF2450" s="94">
        <v>364</v>
      </c>
      <c r="AG2450" s="134">
        <v>1.067</v>
      </c>
    </row>
    <row r="2451" spans="1:33" s="44" customFormat="1" customHeight="0">
      <c r="A2451" s="60"/>
      <c r="B2451" s="61" t="s">
        <v>1109</v>
      </c>
      <c r="C2451" s="62"/>
      <c r="D2451" s="63"/>
      <c r="E2451" s="63"/>
      <c r="F2451" s="63"/>
      <c r="G2451" s="63"/>
      <c r="H2451" s="63"/>
      <c r="I2451" s="63"/>
      <c r="J2451" s="94">
        <f t="normal">IF(AE2451="-","-",(AE2451/AG2450)*$AI$1)</f>
        <v>671.07778819119</v>
      </c>
      <c r="K2451" s="94">
        <f t="normal">MIN(J2450:J2452)</f>
        <v>671.07778819119</v>
      </c>
      <c r="L2451" s="61"/>
      <c r="M2451" s="94"/>
      <c r="N2451" s="94">
        <f t="normal">IF(AF2451="-","-",(AF2451/AG2450)*$AI$1)</f>
        <v>355.276476101218</v>
      </c>
      <c r="O2451" s="94">
        <f t="normal">MIN(N2450:N2452)</f>
        <v>355.276476101218</v>
      </c>
      <c r="P2451" s="61"/>
      <c r="Q2451" s="94"/>
      <c r="R2451" s="61"/>
      <c r="S2451" s="101">
        <v>96.69</v>
      </c>
      <c r="T2451" s="102"/>
      <c r="U2451" s="101"/>
      <c r="V2451" s="101">
        <f t="shared" si="895"/>
        <v>99.99</v>
      </c>
      <c r="W2451" s="102"/>
      <c r="X2451" s="101"/>
      <c r="Y2451" s="101">
        <v>0.01</v>
      </c>
      <c r="Z2451" s="94" t="s">
        <v>34</v>
      </c>
      <c r="AA2451" s="111"/>
      <c r="AB2451" s="102" t="s">
        <v>34</v>
      </c>
      <c r="AC2451" s="112"/>
      <c r="AD2451" s="113"/>
      <c r="AE2451" s="94">
        <v>663</v>
      </c>
      <c r="AF2451" s="94">
        <v>351</v>
      </c>
      <c r="AG2451" s="134"/>
    </row>
    <row r="2452" spans="1:33" s="44" customFormat="1" customHeight="0">
      <c r="A2452" s="60"/>
      <c r="B2452" s="61" t="s">
        <v>1109</v>
      </c>
      <c r="C2452" s="62"/>
      <c r="D2452" s="63"/>
      <c r="E2452" s="63"/>
      <c r="F2452" s="63"/>
      <c r="G2452" s="63"/>
      <c r="H2452" s="63"/>
      <c r="I2452" s="63"/>
      <c r="J2452" s="94">
        <f t="normal">IF(AE2452="-","-",(AE2452/AG2450)*$AI$1)</f>
        <v>682.211808809747</v>
      </c>
      <c r="K2452" s="94"/>
      <c r="L2452" s="61"/>
      <c r="M2452" s="94"/>
      <c r="N2452" s="94">
        <f t="normal">IF(AF2452="-","-",(AF2452/AG2450)*$AI$1)</f>
        <v>356.288659793814</v>
      </c>
      <c r="O2452" s="94"/>
      <c r="P2452" s="61"/>
      <c r="Q2452" s="94"/>
      <c r="R2452" s="61"/>
      <c r="S2452" s="101">
        <v>96.75</v>
      </c>
      <c r="T2452" s="102"/>
      <c r="U2452" s="101"/>
      <c r="V2452" s="101">
        <f t="shared" si="895"/>
        <v>99.99</v>
      </c>
      <c r="W2452" s="102"/>
      <c r="X2452" s="101"/>
      <c r="Y2452" s="101">
        <v>0.01</v>
      </c>
      <c r="Z2452" s="94" t="s">
        <v>34</v>
      </c>
      <c r="AA2452" s="111"/>
      <c r="AB2452" s="102" t="s">
        <v>34</v>
      </c>
      <c r="AC2452" s="112"/>
      <c r="AD2452" s="113"/>
      <c r="AE2452" s="94">
        <v>674</v>
      </c>
      <c r="AF2452" s="94">
        <v>352</v>
      </c>
      <c r="AG2452" s="134"/>
    </row>
    <row r="2453" spans="1:33" s="44" customFormat="1" ht="15" customHeight="1">
      <c r="A2453" s="60">
        <v>43052</v>
      </c>
      <c r="B2453" s="61" t="s">
        <v>1110</v>
      </c>
      <c r="C2453" s="62" t="s">
        <v>29</v>
      </c>
      <c r="D2453" s="63" t="s">
        <v>30</v>
      </c>
      <c r="E2453" s="63" t="s">
        <v>31</v>
      </c>
      <c r="F2453" s="63" t="s">
        <v>37</v>
      </c>
      <c r="G2453" s="63" t="s">
        <v>140</v>
      </c>
      <c r="H2453" s="63" t="s">
        <v>34</v>
      </c>
      <c r="I2453" s="63" t="s">
        <v>34</v>
      </c>
      <c r="J2453" s="94">
        <f t="normal">IF(AE2453="-","-",(AE2453/AG2453)*$AI$1)</f>
        <v>675.126522961575</v>
      </c>
      <c r="K2453" s="94">
        <f t="normal">MAX(J2453:J2455)</f>
        <v>694.3580131209</v>
      </c>
      <c r="L2453" s="61">
        <f t="normal">IF(A2453=0,"",(K2453-K2454)/K2454)</f>
        <v>0.0284857571214394</v>
      </c>
      <c r="M2453" s="94">
        <f t="normal">IF(J2453="-","-",AVERAGE(J2453:J2455))</f>
        <v>687.272727272727</v>
      </c>
      <c r="N2453" s="94">
        <f t="normal">IF(AF2453="-","-",(AF2453/AG2453)*$AI$1)</f>
        <v>331.996251171509</v>
      </c>
      <c r="O2453" s="94">
        <f t="normal">MAX(N2453:N2455)</f>
        <v>424.104967197751</v>
      </c>
      <c r="P2453" s="61">
        <f t="normal">IF(A2453=0,"",(O2453-O2454)/O2454)</f>
        <v>0.277439024390244</v>
      </c>
      <c r="Q2453" s="94">
        <f t="normal">IF(N2453="-","-",AVERAGE(N2453:N2455))</f>
        <v>371.134020618557</v>
      </c>
      <c r="R2453" s="61">
        <f t="normal">IF(Q2453="-","-",Q2453/M2453)</f>
        <v>0.540009818360334</v>
      </c>
      <c r="S2453" s="101">
        <v>96.73</v>
      </c>
      <c r="T2453" s="102">
        <f t="normal">AVERAGE(S2453:S2455)*10</f>
        <v>967.233333333333</v>
      </c>
      <c r="U2453" s="101">
        <f t="normal">((LARGE(S2453:S2455,1))-(SMALL(S2453:S2455,1)))/(((LARGE(S2453:S2455,1))+(SMALL(S2453:S2455,1)))/2)*100</f>
        <v>0.0620347394540966</v>
      </c>
      <c r="V2453" s="101">
        <f t="shared" si="895"/>
        <v>99.99</v>
      </c>
      <c r="W2453" s="102">
        <f t="normal">AVERAGE(V2453:V2455)*10</f>
        <v>999.9</v>
      </c>
      <c r="X2453" s="101">
        <f t="normal">((LARGE(V2453:V2455,1))-(SMALL(V2453:V2455,1)))/(((LARGE(V2453:V2455,1))+(SMALL(V2453:V2455,1)))/2)*100</f>
        <v>0</v>
      </c>
      <c r="Y2453" s="101">
        <v>0.01</v>
      </c>
      <c r="Z2453" s="94" t="s">
        <v>34</v>
      </c>
      <c r="AA2453" s="111" t="str">
        <f t="normal">IF(Z2453="-","-",AVERAGE(Z2453:Z2455))</f>
        <v>-</v>
      </c>
      <c r="AB2453" s="102" t="s">
        <v>34</v>
      </c>
      <c r="AC2453" s="112" t="str">
        <f t="shared" ref="AC2453" si="901">IF(AB2453="-","-",AVERAGE(AB2453:AB2455))</f>
        <v>-</v>
      </c>
      <c r="AD2453" s="113"/>
      <c r="AE2453" s="94">
        <v>667</v>
      </c>
      <c r="AF2453" s="94">
        <v>328</v>
      </c>
      <c r="AG2453" s="134">
        <v>1.067</v>
      </c>
    </row>
    <row r="2454" spans="1:33" s="44" customFormat="1" customHeight="0">
      <c r="A2454" s="60"/>
      <c r="B2454" s="61" t="s">
        <v>1110</v>
      </c>
      <c r="C2454" s="62"/>
      <c r="D2454" s="63"/>
      <c r="E2454" s="63"/>
      <c r="F2454" s="63"/>
      <c r="G2454" s="63"/>
      <c r="H2454" s="63"/>
      <c r="I2454" s="63"/>
      <c r="J2454" s="94">
        <f t="normal">IF(AE2454="-","-",(AE2454/AG2453)*$AI$1)</f>
        <v>694.3580131209</v>
      </c>
      <c r="K2454" s="94">
        <f t="normal">MIN(J2453:J2455)</f>
        <v>675.126522961575</v>
      </c>
      <c r="L2454" s="61"/>
      <c r="M2454" s="94"/>
      <c r="N2454" s="94">
        <f t="normal">IF(AF2454="-","-",(AF2454/AG2453)*$AI$1)</f>
        <v>424.104967197751</v>
      </c>
      <c r="O2454" s="94">
        <f t="normal">MIN(N2453:N2455)</f>
        <v>331.996251171509</v>
      </c>
      <c r="P2454" s="61"/>
      <c r="Q2454" s="94"/>
      <c r="R2454" s="61"/>
      <c r="S2454" s="101">
        <v>96.69</v>
      </c>
      <c r="T2454" s="102"/>
      <c r="U2454" s="101"/>
      <c r="V2454" s="101">
        <f t="shared" si="895"/>
        <v>99.99</v>
      </c>
      <c r="W2454" s="102"/>
      <c r="X2454" s="101"/>
      <c r="Y2454" s="101">
        <v>0.01</v>
      </c>
      <c r="Z2454" s="94" t="s">
        <v>34</v>
      </c>
      <c r="AA2454" s="111"/>
      <c r="AB2454" s="102" t="s">
        <v>34</v>
      </c>
      <c r="AC2454" s="112"/>
      <c r="AD2454" s="113"/>
      <c r="AE2454" s="94">
        <v>686</v>
      </c>
      <c r="AF2454" s="94">
        <v>419</v>
      </c>
      <c r="AG2454" s="134"/>
    </row>
    <row r="2455" spans="1:33" s="44" customFormat="1" customHeight="0">
      <c r="A2455" s="60"/>
      <c r="B2455" s="61" t="s">
        <v>1110</v>
      </c>
      <c r="C2455" s="62"/>
      <c r="D2455" s="63"/>
      <c r="E2455" s="63"/>
      <c r="F2455" s="63"/>
      <c r="G2455" s="63"/>
      <c r="H2455" s="63"/>
      <c r="I2455" s="63"/>
      <c r="J2455" s="94">
        <f t="normal">IF(AE2455="-","-",(AE2455/AG2453)*$AI$1)</f>
        <v>692.333645735708</v>
      </c>
      <c r="K2455" s="94"/>
      <c r="L2455" s="61"/>
      <c r="M2455" s="94"/>
      <c r="N2455" s="94">
        <f t="normal">IF(AF2455="-","-",(AF2455/AG2453)*$AI$1)</f>
        <v>357.300843486411</v>
      </c>
      <c r="O2455" s="94"/>
      <c r="P2455" s="61"/>
      <c r="Q2455" s="94"/>
      <c r="R2455" s="61"/>
      <c r="S2455" s="101">
        <v>96.75</v>
      </c>
      <c r="T2455" s="102"/>
      <c r="U2455" s="101"/>
      <c r="V2455" s="101">
        <f t="shared" si="895"/>
        <v>99.99</v>
      </c>
      <c r="W2455" s="102"/>
      <c r="X2455" s="101"/>
      <c r="Y2455" s="101">
        <v>0.01</v>
      </c>
      <c r="Z2455" s="94" t="s">
        <v>34</v>
      </c>
      <c r="AA2455" s="111"/>
      <c r="AB2455" s="102" t="s">
        <v>34</v>
      </c>
      <c r="AC2455" s="112"/>
      <c r="AD2455" s="113"/>
      <c r="AE2455" s="94">
        <v>684</v>
      </c>
      <c r="AF2455" s="94">
        <v>353</v>
      </c>
      <c r="AG2455" s="134"/>
    </row>
    <row r="2456" spans="1:33" ht="15" customHeight="1">
      <c r="A2456" s="70">
        <v>43052</v>
      </c>
      <c r="B2456" s="71">
        <v>1068</v>
      </c>
      <c r="C2456" s="80" t="s">
        <v>629</v>
      </c>
      <c r="D2456" s="12" t="s">
        <v>41</v>
      </c>
      <c r="E2456" s="12" t="s">
        <v>80</v>
      </c>
      <c r="F2456" s="6" t="s">
        <v>80</v>
      </c>
      <c r="G2456" s="6" t="s">
        <v>280</v>
      </c>
      <c r="H2456" s="6" t="s">
        <v>44</v>
      </c>
      <c r="I2456" s="6" t="s">
        <v>1106</v>
      </c>
      <c r="J2456" s="97">
        <f t="normal">IF(AE2456="-","-",(AE2456/AG2456)*$AI$1)</f>
        <v>451.433926897844</v>
      </c>
      <c r="K2456" s="97">
        <f t="normal">MAX(J2456:J2458)</f>
        <v>479.775070290534</v>
      </c>
      <c r="L2456" s="71">
        <f t="normal">IF(A2456=0,"",(K2456-K2457)/K2457)</f>
        <v>0.062780269058296</v>
      </c>
      <c r="M2456" s="97">
        <f t="normal">IF(J2456="-","-",AVERAGE(J2456:J2458))</f>
        <v>465.604498594189</v>
      </c>
      <c r="N2456" s="97">
        <f t="normal">IF(AF2456="-","-",(AF2456/AG2456)*$AI$1)</f>
        <v>340.093720712277</v>
      </c>
      <c r="O2456" s="97">
        <f t="normal">MAX(N2456:N2458)</f>
        <v>369.447047797563</v>
      </c>
      <c r="P2456" s="71">
        <f t="normal">IF(A2456=0,"",(O2456-O2457)/O2457)</f>
        <v>0.0863095238095238</v>
      </c>
      <c r="Q2456" s="97">
        <f t="normal">IF(N2456="-","-",AVERAGE(N2456:N2458))</f>
        <v>358.987816307404</v>
      </c>
      <c r="R2456" s="71">
        <f t="normal">IF(Q2456="-","-",Q2456/M2456)</f>
        <v>0.771014492753623</v>
      </c>
      <c r="S2456" s="103">
        <v>2.33</v>
      </c>
      <c r="T2456" s="104">
        <f t="normal">AVERAGE(S2456:S2458)*10</f>
        <v>23.2333333333333</v>
      </c>
      <c r="U2456" s="103">
        <f t="normal">((LARGE(S2456:S2458,1))-(SMALL(S2456:S2458,1)))/(((LARGE(S2456:S2458,1))+(SMALL(S2456:S2458,1)))/2)*100</f>
        <v>0.862068965517242</v>
      </c>
      <c r="V2456" s="103">
        <f t="shared" ref="V2456:V2461" si="902">100-Y2456</f>
        <v>57.29</v>
      </c>
      <c r="W2456" s="104">
        <f t="normal">AVERAGE(V2456:V2458)*10</f>
        <v>570.5</v>
      </c>
      <c r="X2456" s="103">
        <f t="normal">((LARGE(V2456:V2458,1))-(SMALL(V2456:V2458,1)))/(((LARGE(V2456:V2458,1))+(SMALL(V2456:V2458,1)))/2)*100</f>
        <v>1.44036536096961</v>
      </c>
      <c r="Y2456" s="103">
        <v>42.71</v>
      </c>
      <c r="Z2456" s="97">
        <v>35952</v>
      </c>
      <c r="AA2456" s="23">
        <f t="normal">IF(Z2456="-","-",AVERAGE(Z2456:Z2458))</f>
        <v>35936.6666666667</v>
      </c>
      <c r="AB2456" s="104">
        <v>7.248</v>
      </c>
      <c r="AC2456" s="24">
        <f t="shared" ref="AC2456" si="903">IF(AB2456="-","-",AVERAGE(AB2456:AB2458))</f>
        <v>7.27</v>
      </c>
      <c r="AE2456" s="114">
        <v>446</v>
      </c>
      <c r="AF2456" s="114">
        <v>336</v>
      </c>
      <c r="AG2456" s="135">
        <v>1.067</v>
      </c>
    </row>
    <row r="2457" spans="1:33">
      <c r="A2457" s="70"/>
      <c r="B2457" s="71">
        <v>1068</v>
      </c>
      <c r="C2457" s="82"/>
      <c r="D2457" s="14"/>
      <c r="E2457" s="14"/>
      <c r="F2457" s="9"/>
      <c r="G2457" s="6"/>
      <c r="H2457" s="6"/>
      <c r="I2457" s="6"/>
      <c r="J2457" s="97">
        <f t="normal">IF(AE2457="-","-",(AE2457/AG2456)*$AI$1)</f>
        <v>465.604498594189</v>
      </c>
      <c r="K2457" s="97">
        <f t="normal">MIN(J2456:J2458)</f>
        <v>451.433926897844</v>
      </c>
      <c r="L2457" s="71"/>
      <c r="M2457" s="97"/>
      <c r="N2457" s="97">
        <f t="normal">IF(AF2457="-","-",(AF2457/AG2456)*$AI$1)</f>
        <v>367.422680412371</v>
      </c>
      <c r="O2457" s="97">
        <f t="normal">MIN(N2456:N2458)</f>
        <v>340.093720712277</v>
      </c>
      <c r="P2457" s="71"/>
      <c r="Q2457" s="97"/>
      <c r="R2457" s="71"/>
      <c r="S2457" s="103">
        <v>2.31</v>
      </c>
      <c r="T2457" s="104"/>
      <c r="U2457" s="103"/>
      <c r="V2457" s="103">
        <f t="shared" si="902"/>
        <v>57.34</v>
      </c>
      <c r="W2457" s="104"/>
      <c r="X2457" s="103"/>
      <c r="Y2457" s="103">
        <v>42.66</v>
      </c>
      <c r="Z2457" s="97">
        <v>35916</v>
      </c>
      <c r="AA2457" s="23"/>
      <c r="AB2457" s="104">
        <v>7.27</v>
      </c>
      <c r="AC2457" s="24"/>
      <c r="AE2457" s="114">
        <v>460</v>
      </c>
      <c r="AF2457" s="114">
        <v>363</v>
      </c>
      <c r="AG2457" s="135"/>
    </row>
    <row r="2458" spans="1:33">
      <c r="A2458" s="70"/>
      <c r="B2458" s="71">
        <v>1068</v>
      </c>
      <c r="C2458" s="84"/>
      <c r="D2458" s="17"/>
      <c r="E2458" s="17"/>
      <c r="F2458" s="9"/>
      <c r="G2458" s="6"/>
      <c r="H2458" s="6"/>
      <c r="I2458" s="6"/>
      <c r="J2458" s="97">
        <f t="normal">IF(AE2458="-","-",(AE2458/AG2456)*$AI$1)</f>
        <v>479.775070290534</v>
      </c>
      <c r="K2458" s="97"/>
      <c r="L2458" s="71"/>
      <c r="M2458" s="97"/>
      <c r="N2458" s="97">
        <f t="normal">IF(AF2458="-","-",(AF2458/AG2456)*$AI$1)</f>
        <v>369.447047797563</v>
      </c>
      <c r="O2458" s="97"/>
      <c r="P2458" s="71"/>
      <c r="Q2458" s="97"/>
      <c r="R2458" s="71"/>
      <c r="S2458" s="103">
        <v>2.33</v>
      </c>
      <c r="T2458" s="104"/>
      <c r="U2458" s="103"/>
      <c r="V2458" s="103">
        <f t="shared" si="902"/>
        <v>56.52</v>
      </c>
      <c r="W2458" s="104"/>
      <c r="X2458" s="103"/>
      <c r="Y2458" s="103">
        <v>43.48</v>
      </c>
      <c r="Z2458" s="97">
        <v>35942</v>
      </c>
      <c r="AA2458" s="23"/>
      <c r="AB2458" s="104">
        <v>7.292</v>
      </c>
      <c r="AC2458" s="24"/>
      <c r="AE2458" s="114">
        <v>474</v>
      </c>
      <c r="AF2458" s="114">
        <v>365</v>
      </c>
      <c r="AG2458" s="135"/>
    </row>
    <row r="2459" spans="1:33" ht="15" customHeight="1">
      <c r="A2459" s="70">
        <v>43052</v>
      </c>
      <c r="B2459" s="71">
        <v>1071</v>
      </c>
      <c r="C2459" s="80" t="s">
        <v>88</v>
      </c>
      <c r="D2459" s="12" t="s">
        <v>41</v>
      </c>
      <c r="E2459" s="12" t="s">
        <v>74</v>
      </c>
      <c r="F2459" s="6" t="s">
        <v>85</v>
      </c>
      <c r="G2459" s="6" t="s">
        <v>92</v>
      </c>
      <c r="H2459" s="6" t="s">
        <v>44</v>
      </c>
      <c r="I2459" s="6" t="s">
        <v>1106</v>
      </c>
      <c r="J2459" s="97">
        <f t="normal">IF(AE2459="-","-",(AE2459/AG2459)*$AI$1)</f>
        <v>556.701030927835</v>
      </c>
      <c r="K2459" s="97">
        <f t="normal">MAX(J2459:J2461)</f>
        <v>556.701030927835</v>
      </c>
      <c r="L2459" s="71">
        <f t="normal">IF(A2459=0,"",(K2459-K2460)/K2460)</f>
        <v>0.0597302504816956</v>
      </c>
      <c r="M2459" s="97">
        <f t="normal">IF(J2459="-","-",AVERAGE(J2459:J2461))</f>
        <v>537.132146204311</v>
      </c>
      <c r="N2459" s="97">
        <f t="normal">IF(AF2459="-","-",(AF2459/AG2459)*$AI$1)</f>
        <v>443.336457357076</v>
      </c>
      <c r="O2459" s="97">
        <f t="normal">MAX(N2459:N2461)</f>
        <v>443.336457357076</v>
      </c>
      <c r="P2459" s="71">
        <f t="normal">IF(A2459=0,"",(O2459-O2460)/O2460)</f>
        <v>0.0528846153846153</v>
      </c>
      <c r="Q2459" s="97">
        <f t="normal">IF(N2459="-","-",AVERAGE(N2459:N2461))</f>
        <v>428.828491096532</v>
      </c>
      <c r="R2459" s="71">
        <f t="normal">IF(Q2459="-","-",Q2459/M2459)</f>
        <v>0.798366834170854</v>
      </c>
      <c r="S2459" s="103">
        <v>2.32</v>
      </c>
      <c r="T2459" s="104">
        <f t="normal">AVERAGE(S2459:S2461)*10</f>
        <v>23.4</v>
      </c>
      <c r="U2459" s="103">
        <f t="normal">((LARGE(S2459:S2461,1))-(SMALL(S2459:S2461,1)))/(((LARGE(S2459:S2461,1))+(SMALL(S2459:S2461,1)))/2)*100</f>
        <v>1.70940170940171</v>
      </c>
      <c r="V2459" s="103">
        <f t="shared" si="902"/>
        <v>68.84</v>
      </c>
      <c r="W2459" s="104">
        <f t="normal">AVERAGE(V2459:V2461)*10</f>
        <v>689.7</v>
      </c>
      <c r="X2459" s="103">
        <f t="normal">((LARGE(V2459:V2461,1))-(SMALL(V2459:V2461,1)))/(((LARGE(V2459:V2461,1))+(SMALL(V2459:V2461,1)))/2)*100</f>
        <v>0.91258057507061</v>
      </c>
      <c r="Y2459" s="103">
        <v>31.16</v>
      </c>
      <c r="Z2459" s="97">
        <v>30419</v>
      </c>
      <c r="AA2459" s="23">
        <f t="normal">IF(Z2459="-","-",AVERAGE(Z2459:Z2461))</f>
        <v>30412.6666666667</v>
      </c>
      <c r="AB2459" s="104">
        <v>7.843</v>
      </c>
      <c r="AC2459" s="24">
        <f t="shared" ref="AC2459" si="904">IF(AB2459="-","-",AVERAGE(AB2459:AB2461))</f>
        <v>7.85066666666667</v>
      </c>
      <c r="AE2459" s="114">
        <v>550</v>
      </c>
      <c r="AF2459" s="114">
        <v>438</v>
      </c>
      <c r="AG2459" s="135">
        <v>1.067</v>
      </c>
    </row>
    <row r="2460" spans="1:33">
      <c r="A2460" s="70"/>
      <c r="B2460" s="71">
        <v>1071</v>
      </c>
      <c r="C2460" s="82"/>
      <c r="D2460" s="14"/>
      <c r="E2460" s="14"/>
      <c r="F2460" s="6"/>
      <c r="G2460" s="6"/>
      <c r="H2460" s="6"/>
      <c r="I2460" s="6"/>
      <c r="J2460" s="97">
        <v>529.372071227741</v>
      </c>
      <c r="K2460" s="97">
        <f t="normal">MIN(J2459:J2461)</f>
        <v>525.323336457357</v>
      </c>
      <c r="L2460" s="71"/>
      <c r="M2460" s="97"/>
      <c r="N2460" s="97">
        <f t="normal">IF(AF2460="-","-",(AF2460/AG2459)*$AI$1)</f>
        <v>421.068416119963</v>
      </c>
      <c r="O2460" s="97">
        <f t="normal">MIN(N2459:N2461)</f>
        <v>421.068416119963</v>
      </c>
      <c r="P2460" s="71"/>
      <c r="Q2460" s="97"/>
      <c r="R2460" s="71"/>
      <c r="S2460" s="103">
        <v>2.36</v>
      </c>
      <c r="T2460" s="104"/>
      <c r="U2460" s="103"/>
      <c r="V2460" s="103">
        <f t="shared" si="902"/>
        <v>69.35</v>
      </c>
      <c r="W2460" s="104"/>
      <c r="X2460" s="103"/>
      <c r="Y2460" s="103">
        <v>30.65</v>
      </c>
      <c r="Z2460" s="97">
        <v>30401</v>
      </c>
      <c r="AA2460" s="23"/>
      <c r="AB2460" s="104">
        <v>7.858</v>
      </c>
      <c r="AC2460" s="24"/>
      <c r="AE2460" s="114">
        <v>523</v>
      </c>
      <c r="AF2460" s="114">
        <v>416</v>
      </c>
      <c r="AG2460" s="135"/>
    </row>
    <row r="2461" spans="1:33">
      <c r="A2461" s="70"/>
      <c r="B2461" s="71">
        <v>1071</v>
      </c>
      <c r="C2461" s="84"/>
      <c r="D2461" s="17"/>
      <c r="E2461" s="17"/>
      <c r="F2461" s="6"/>
      <c r="G2461" s="6"/>
      <c r="H2461" s="6"/>
      <c r="I2461" s="6"/>
      <c r="J2461" s="97">
        <f t="normal">IF(AE2461="-","-",(AE2461/AG2459)*$AI$1)</f>
        <v>525.323336457357</v>
      </c>
      <c r="K2461" s="97"/>
      <c r="L2461" s="71"/>
      <c r="M2461" s="97"/>
      <c r="N2461" s="97">
        <f t="normal">IF(AF2461="-","-",(AF2461/AG2459)*$AI$1)</f>
        <v>422.080599812559</v>
      </c>
      <c r="O2461" s="97"/>
      <c r="P2461" s="71"/>
      <c r="Q2461" s="97"/>
      <c r="R2461" s="71"/>
      <c r="S2461" s="103">
        <v>2.34</v>
      </c>
      <c r="T2461" s="104"/>
      <c r="U2461" s="103"/>
      <c r="V2461" s="103">
        <f t="shared" si="902"/>
        <v>68.72</v>
      </c>
      <c r="W2461" s="104"/>
      <c r="X2461" s="103"/>
      <c r="Y2461" s="103">
        <v>31.28</v>
      </c>
      <c r="Z2461" s="97">
        <v>30418</v>
      </c>
      <c r="AA2461" s="23"/>
      <c r="AB2461" s="104">
        <v>7.851</v>
      </c>
      <c r="AC2461" s="24"/>
      <c r="AE2461" s="114">
        <v>519</v>
      </c>
      <c r="AF2461" s="114">
        <v>417</v>
      </c>
      <c r="AG2461" s="135"/>
    </row>
    <row r="2462" spans="1:33" ht="15" customHeight="1">
      <c r="A2462" s="70">
        <v>43052</v>
      </c>
      <c r="B2462" s="71">
        <v>1068</v>
      </c>
      <c r="C2462" s="80" t="s">
        <v>629</v>
      </c>
      <c r="D2462" s="12" t="s">
        <v>41</v>
      </c>
      <c r="E2462" s="12" t="s">
        <v>80</v>
      </c>
      <c r="F2462" s="6" t="s">
        <v>80</v>
      </c>
      <c r="G2462" s="6" t="s">
        <v>280</v>
      </c>
      <c r="H2462" s="6" t="s">
        <v>44</v>
      </c>
      <c r="I2462" s="6" t="s">
        <v>1107</v>
      </c>
      <c r="J2462" s="97">
        <f t="normal">IF(AE2462="-","-",(AE2462/AG2462)*$AI$1)</f>
        <v>548.603561387067</v>
      </c>
      <c r="K2462" s="97">
        <f t="normal">MAX(J2462:J2464)</f>
        <v>548.603561387067</v>
      </c>
      <c r="L2462" s="71">
        <f t="normal">IF(A2462=0,"",(K2462-K2463)/K2463)</f>
        <v>0.0363288718929256</v>
      </c>
      <c r="M2462" s="97">
        <f t="normal">IF(J2462="-","-",AVERAGE(J2462:J2464))</f>
        <v>538.144329896907</v>
      </c>
      <c r="N2462" s="97">
        <f t="normal">IF(AF2462="-","-",(AF2462/AG2462)*$AI$1)</f>
        <v>409.934395501406</v>
      </c>
      <c r="O2462" s="97">
        <f t="normal">MAX(N2462:N2464)</f>
        <v>409.934395501406</v>
      </c>
      <c r="P2462" s="71">
        <f t="normal">IF(A2462=0,"",(O2462-O2463)/O2463)</f>
        <v>0.0384615384615385</v>
      </c>
      <c r="Q2462" s="97">
        <f t="normal">IF(N2462="-","-",AVERAGE(N2462:N2464))</f>
        <v>402.511715089035</v>
      </c>
      <c r="R2462" s="71">
        <f t="normal">IF(Q2462="-","-",Q2462/M2462)</f>
        <v>0.747962382445141</v>
      </c>
      <c r="S2462" s="103">
        <v>2.33</v>
      </c>
      <c r="T2462" s="104">
        <f t="normal">AVERAGE(S2462:S2464)*10</f>
        <v>23.2333333333333</v>
      </c>
      <c r="U2462" s="103">
        <f t="normal">((LARGE(S2462:S2464,1))-(SMALL(S2462:S2464,1)))/(((LARGE(S2462:S2464,1))+(SMALL(S2462:S2464,1)))/2)*100</f>
        <v>0.862068965517242</v>
      </c>
      <c r="V2462" s="103">
        <f t="shared" ref="V2462:V2467" si="905">100-Y2462</f>
        <v>57.29</v>
      </c>
      <c r="W2462" s="104">
        <f t="normal">AVERAGE(V2462:V2464)*10</f>
        <v>570.5</v>
      </c>
      <c r="X2462" s="103">
        <f t="normal">((LARGE(V2462:V2464,1))-(SMALL(V2462:V2464,1)))/(((LARGE(V2462:V2464,1))+(SMALL(V2462:V2464,1)))/2)*100</f>
        <v>1.44036536096961</v>
      </c>
      <c r="Y2462" s="103">
        <v>42.71</v>
      </c>
      <c r="Z2462" s="97">
        <v>35952</v>
      </c>
      <c r="AA2462" s="23">
        <f t="normal">IF(Z2462="-","-",AVERAGE(Z2462:Z2464))</f>
        <v>35936.6666666667</v>
      </c>
      <c r="AB2462" s="104">
        <v>7.248</v>
      </c>
      <c r="AC2462" s="24">
        <f t="shared" ref="AC2462" si="906">IF(AB2462="-","-",AVERAGE(AB2462:AB2464))</f>
        <v>7.27</v>
      </c>
      <c r="AE2462" s="114">
        <v>542</v>
      </c>
      <c r="AF2462" s="114">
        <v>405</v>
      </c>
      <c r="AG2462" s="135">
        <v>1.067</v>
      </c>
    </row>
    <row r="2463" spans="1:33">
      <c r="A2463" s="70"/>
      <c r="B2463" s="71">
        <v>1068</v>
      </c>
      <c r="C2463" s="82"/>
      <c r="D2463" s="14"/>
      <c r="E2463" s="14"/>
      <c r="F2463" s="9"/>
      <c r="G2463" s="6"/>
      <c r="H2463" s="6"/>
      <c r="I2463" s="6"/>
      <c r="J2463" s="97">
        <f t="normal">IF(AE2463="-","-",(AE2463/AG2462)*$AI$1)</f>
        <v>529.372071227741</v>
      </c>
      <c r="K2463" s="97">
        <f t="normal">MIN(J2462:J2464)</f>
        <v>529.372071227741</v>
      </c>
      <c r="L2463" s="71"/>
      <c r="M2463" s="97"/>
      <c r="N2463" s="97">
        <f t="normal">IF(AF2463="-","-",(AF2463/AG2462)*$AI$1)</f>
        <v>394.751640112465</v>
      </c>
      <c r="O2463" s="97">
        <f t="normal">MIN(N2462:N2464)</f>
        <v>394.751640112465</v>
      </c>
      <c r="P2463" s="71"/>
      <c r="Q2463" s="97"/>
      <c r="R2463" s="71"/>
      <c r="S2463" s="103">
        <v>2.31</v>
      </c>
      <c r="T2463" s="104"/>
      <c r="U2463" s="103"/>
      <c r="V2463" s="103">
        <f t="shared" si="905"/>
        <v>57.34</v>
      </c>
      <c r="W2463" s="104"/>
      <c r="X2463" s="103"/>
      <c r="Y2463" s="103">
        <v>42.66</v>
      </c>
      <c r="Z2463" s="97">
        <v>35916</v>
      </c>
      <c r="AA2463" s="23"/>
      <c r="AB2463" s="104">
        <v>7.27</v>
      </c>
      <c r="AC2463" s="24"/>
      <c r="AE2463" s="114">
        <v>523</v>
      </c>
      <c r="AF2463" s="114">
        <v>390</v>
      </c>
      <c r="AG2463" s="135"/>
    </row>
    <row r="2464" spans="1:33">
      <c r="A2464" s="70"/>
      <c r="B2464" s="71">
        <v>1068</v>
      </c>
      <c r="C2464" s="84"/>
      <c r="D2464" s="17"/>
      <c r="E2464" s="17"/>
      <c r="F2464" s="9"/>
      <c r="G2464" s="6"/>
      <c r="H2464" s="6"/>
      <c r="I2464" s="6"/>
      <c r="J2464" s="97">
        <f t="normal">IF(AE2464="-","-",(AE2464/AG2462)*$AI$1)</f>
        <v>536.457357075914</v>
      </c>
      <c r="K2464" s="97"/>
      <c r="L2464" s="71"/>
      <c r="M2464" s="97"/>
      <c r="N2464" s="97">
        <f t="normal">IF(AF2464="-","-",(AF2464/AG2462)*$AI$1)</f>
        <v>402.849109653233</v>
      </c>
      <c r="O2464" s="97"/>
      <c r="P2464" s="71"/>
      <c r="Q2464" s="97"/>
      <c r="R2464" s="71"/>
      <c r="S2464" s="103">
        <v>2.33</v>
      </c>
      <c r="T2464" s="104"/>
      <c r="U2464" s="103"/>
      <c r="V2464" s="103">
        <f t="shared" si="905"/>
        <v>56.52</v>
      </c>
      <c r="W2464" s="104"/>
      <c r="X2464" s="103"/>
      <c r="Y2464" s="103">
        <v>43.48</v>
      </c>
      <c r="Z2464" s="97">
        <v>35942</v>
      </c>
      <c r="AA2464" s="23"/>
      <c r="AB2464" s="104">
        <v>7.292</v>
      </c>
      <c r="AC2464" s="24"/>
      <c r="AE2464" s="114">
        <v>530</v>
      </c>
      <c r="AF2464" s="114">
        <v>398</v>
      </c>
      <c r="AG2464" s="135"/>
    </row>
    <row r="2465" spans="1:33" ht="15" customHeight="1">
      <c r="A2465" s="70">
        <v>43052</v>
      </c>
      <c r="B2465" s="71">
        <v>1071</v>
      </c>
      <c r="C2465" s="80" t="s">
        <v>88</v>
      </c>
      <c r="D2465" s="12" t="s">
        <v>41</v>
      </c>
      <c r="E2465" s="12" t="s">
        <v>74</v>
      </c>
      <c r="F2465" s="6" t="s">
        <v>85</v>
      </c>
      <c r="G2465" s="6" t="s">
        <v>92</v>
      </c>
      <c r="H2465" s="6" t="s">
        <v>44</v>
      </c>
      <c r="I2465" s="6" t="s">
        <v>1107</v>
      </c>
      <c r="J2465" s="97">
        <f t="normal">IF(AE2465="-","-",(AE2465/AG2465)*$AI$1)</f>
        <v>547.591377694471</v>
      </c>
      <c r="K2465" s="97">
        <f t="normal">MAX(J2465:J2467)</f>
        <v>547.591377694471</v>
      </c>
      <c r="L2465" s="71">
        <f t="normal">IF(A2465=0,"",(K2465-K2466)/K2466)</f>
        <v>0.122406639004149</v>
      </c>
      <c r="M2465" s="97">
        <f t="normal">IF(J2465="-","-",AVERAGE(J2465:J2467))</f>
        <v>522.624179943768</v>
      </c>
      <c r="N2465" s="97">
        <f t="normal">IF(AF2465="-","-",(AF2465/AG2465)*$AI$1)</f>
        <v>434.226804123711</v>
      </c>
      <c r="O2465" s="97">
        <f t="normal">MAX(N2465:N2467)</f>
        <v>434.226804123711</v>
      </c>
      <c r="P2465" s="71">
        <f t="normal">IF(A2465=0,"",(O2465-O2466)/O2466)</f>
        <v>0.1171875</v>
      </c>
      <c r="Q2465" s="97">
        <f t="normal">IF(N2465="-","-",AVERAGE(N2465:N2467))</f>
        <v>414.995313964386</v>
      </c>
      <c r="R2465" s="71">
        <f t="normal">IF(Q2465="-","-",Q2465/M2465)</f>
        <v>0.79406068431246</v>
      </c>
      <c r="S2465" s="103">
        <v>2.32</v>
      </c>
      <c r="T2465" s="104">
        <f t="normal">AVERAGE(S2465:S2467)*10</f>
        <v>23.4</v>
      </c>
      <c r="U2465" s="103">
        <f t="normal">((LARGE(S2465:S2467,1))-(SMALL(S2465:S2467,1)))/(((LARGE(S2465:S2467,1))+(SMALL(S2465:S2467,1)))/2)*100</f>
        <v>1.70940170940171</v>
      </c>
      <c r="V2465" s="103">
        <f t="shared" si="905"/>
        <v>68.84</v>
      </c>
      <c r="W2465" s="104">
        <f t="normal">AVERAGE(V2465:V2467)*10</f>
        <v>689.7</v>
      </c>
      <c r="X2465" s="103">
        <f t="normal">((LARGE(V2465:V2467,1))-(SMALL(V2465:V2467,1)))/(((LARGE(V2465:V2467,1))+(SMALL(V2465:V2467,1)))/2)*100</f>
        <v>0.91258057507061</v>
      </c>
      <c r="Y2465" s="103">
        <v>31.16</v>
      </c>
      <c r="Z2465" s="97">
        <v>30419</v>
      </c>
      <c r="AA2465" s="23">
        <f t="normal">IF(Z2465="-","-",AVERAGE(Z2465:Z2467))</f>
        <v>30412.6666666667</v>
      </c>
      <c r="AB2465" s="104">
        <v>7.843</v>
      </c>
      <c r="AC2465" s="24">
        <v>7.85066666666667</v>
      </c>
      <c r="AE2465" s="114">
        <v>541</v>
      </c>
      <c r="AF2465" s="114">
        <v>429</v>
      </c>
      <c r="AG2465" s="135">
        <v>1.067</v>
      </c>
    </row>
    <row r="2466" spans="1:33">
      <c r="A2466" s="70"/>
      <c r="B2466" s="71">
        <v>1071</v>
      </c>
      <c r="C2466" s="82"/>
      <c r="D2466" s="14"/>
      <c r="E2466" s="14"/>
      <c r="F2466" s="6"/>
      <c r="G2466" s="6"/>
      <c r="H2466" s="6"/>
      <c r="I2466" s="6"/>
      <c r="J2466" s="97">
        <v>532.40862230553</v>
      </c>
      <c r="K2466" s="97">
        <f t="normal">MIN(J2465:J2467)</f>
        <v>487.872539831303</v>
      </c>
      <c r="L2466" s="71"/>
      <c r="M2466" s="97"/>
      <c r="N2466" s="97">
        <f t="normal">IF(AF2466="-","-",(AF2466/AG2465)*$AI$1)</f>
        <v>422.080599812559</v>
      </c>
      <c r="O2466" s="97">
        <f t="normal">MIN(N2465:N2467)</f>
        <v>388.678537956889</v>
      </c>
      <c r="P2466" s="71"/>
      <c r="Q2466" s="97"/>
      <c r="R2466" s="71"/>
      <c r="S2466" s="103">
        <v>2.36</v>
      </c>
      <c r="T2466" s="104"/>
      <c r="U2466" s="103"/>
      <c r="V2466" s="103">
        <f t="shared" si="905"/>
        <v>69.35</v>
      </c>
      <c r="W2466" s="104"/>
      <c r="X2466" s="103"/>
      <c r="Y2466" s="103">
        <v>30.65</v>
      </c>
      <c r="Z2466" s="97">
        <v>30401</v>
      </c>
      <c r="AA2466" s="23"/>
      <c r="AB2466" s="104">
        <v>7.858</v>
      </c>
      <c r="AC2466" s="24"/>
      <c r="AE2466" s="114">
        <v>526</v>
      </c>
      <c r="AF2466" s="114">
        <v>417</v>
      </c>
      <c r="AG2466" s="135"/>
    </row>
    <row r="2467" spans="1:33">
      <c r="A2467" s="70"/>
      <c r="B2467" s="71">
        <v>1071</v>
      </c>
      <c r="C2467" s="84"/>
      <c r="D2467" s="17"/>
      <c r="E2467" s="17"/>
      <c r="F2467" s="6"/>
      <c r="G2467" s="6"/>
      <c r="H2467" s="6"/>
      <c r="I2467" s="6"/>
      <c r="J2467" s="97">
        <f t="normal">IF(AE2467="-","-",(AE2467/AG2465)*$AI$1)</f>
        <v>487.872539831303</v>
      </c>
      <c r="K2467" s="97"/>
      <c r="L2467" s="71"/>
      <c r="M2467" s="97"/>
      <c r="N2467" s="97">
        <f t="normal">IF(AF2467="-","-",(AF2467/AG2465)*$AI$1)</f>
        <v>388.678537956889</v>
      </c>
      <c r="O2467" s="97"/>
      <c r="P2467" s="71"/>
      <c r="Q2467" s="97"/>
      <c r="R2467" s="71"/>
      <c r="S2467" s="103">
        <v>2.34</v>
      </c>
      <c r="T2467" s="104"/>
      <c r="U2467" s="103"/>
      <c r="V2467" s="103">
        <f t="shared" si="905"/>
        <v>68.72</v>
      </c>
      <c r="W2467" s="104"/>
      <c r="X2467" s="103"/>
      <c r="Y2467" s="103">
        <v>31.28</v>
      </c>
      <c r="Z2467" s="97">
        <v>30418</v>
      </c>
      <c r="AA2467" s="23"/>
      <c r="AB2467" s="104">
        <v>7.851</v>
      </c>
      <c r="AC2467" s="24"/>
      <c r="AE2467" s="114">
        <v>482</v>
      </c>
      <c r="AF2467" s="114">
        <v>384</v>
      </c>
      <c r="AG2467" s="135"/>
    </row>
    <row r="2468" spans="1:33" ht="15" customHeight="1">
      <c r="A2468" s="70">
        <v>43052</v>
      </c>
      <c r="B2468" s="71">
        <v>1064</v>
      </c>
      <c r="C2468" s="80" t="s">
        <v>1060</v>
      </c>
      <c r="D2468" s="12" t="s">
        <v>41</v>
      </c>
      <c r="E2468" s="12" t="s">
        <v>74</v>
      </c>
      <c r="F2468" s="6" t="s">
        <v>85</v>
      </c>
      <c r="G2468" s="6" t="s">
        <v>92</v>
      </c>
      <c r="H2468" s="6" t="s">
        <v>48</v>
      </c>
      <c r="I2468" s="6" t="s">
        <v>1111</v>
      </c>
      <c r="J2468" s="97">
        <f t="normal">IF(AE2468="-","-",(AE2468/AG2468)*$AI$1)</f>
        <v>154.864104967198</v>
      </c>
      <c r="K2468" s="97">
        <f t="normal">MAX(J2468:J2470)</f>
        <v>165.998125585754</v>
      </c>
      <c r="L2468" s="71">
        <f t="normal">IF(A2468=0,"",(K2468-K2469)/K2469)</f>
        <v>0.0718954248366012</v>
      </c>
      <c r="M2468" s="97">
        <f t="normal">IF(J2468="-","-",AVERAGE(J2468:J2470))</f>
        <v>160.599812558575</v>
      </c>
      <c r="N2468" s="97">
        <f t="normal">IF(AF2468="-","-",(AF2468/AG2468)*$AI$1)</f>
        <v>125.510777881912</v>
      </c>
      <c r="O2468" s="97">
        <f t="normal">MAX(N2468:N2470)</f>
        <v>132.596063730084</v>
      </c>
      <c r="P2468" s="71">
        <f t="normal">IF(A2468=0,"",(O2468-O2469)/O2469)</f>
        <v>0.0564516129032258</v>
      </c>
      <c r="Q2468" s="97">
        <f t="normal">IF(N2468="-","-",AVERAGE(N2468:N2470))</f>
        <v>128.209934395501</v>
      </c>
      <c r="R2468" s="71">
        <f t="normal">IF(Q2468="-","-",Q2468/M2468)</f>
        <v>0.798319327731092</v>
      </c>
      <c r="S2468" s="103">
        <v>1.26</v>
      </c>
      <c r="T2468" s="104">
        <f t="normal">AVERAGE(S2468:S2470)*10</f>
        <v>12.5666666666667</v>
      </c>
      <c r="U2468" s="103">
        <f t="normal">((LARGE(S2468:S2470,1))-(SMALL(S2468:S2470,1)))/(((LARGE(S2468:S2470,1))+(SMALL(S2468:S2470,1)))/2)*100</f>
        <v>0.796812749003985</v>
      </c>
      <c r="V2468" s="103">
        <f t="shared" ref="V2468:V2478" si="907">100-Y2468</f>
        <v>59.47</v>
      </c>
      <c r="W2468" s="104">
        <f t="normal">AVERAGE(V2468:V2470)*10</f>
        <v>593.166666666667</v>
      </c>
      <c r="X2468" s="103">
        <f t="normal">((LARGE(V2468:V2470,1))-(SMALL(V2468:V2470,1)))/(((LARGE(V2468:V2470,1))+(SMALL(V2468:V2470,1)))/2)*100</f>
        <v>0.573355817875205</v>
      </c>
      <c r="Y2468" s="103">
        <v>40.53</v>
      </c>
      <c r="Z2468" s="97" t="s">
        <v>34</v>
      </c>
      <c r="AA2468" s="23" t="str">
        <f t="normal">IF(Z2468="-","-",AVERAGE(Z2468:Z2470))</f>
        <v>-</v>
      </c>
      <c r="AB2468" s="104">
        <v>7.586</v>
      </c>
      <c r="AC2468" s="24">
        <f t="shared" ref="AC2468" si="908">IF(AB2468="-","-",AVERAGE(AB2468:AB2470))</f>
        <v>7.60033333333333</v>
      </c>
      <c r="AE2468" s="114">
        <v>153</v>
      </c>
      <c r="AF2468" s="114">
        <v>124</v>
      </c>
      <c r="AG2468" s="135">
        <v>1.067</v>
      </c>
    </row>
    <row r="2469" spans="1:33">
      <c r="A2469" s="70"/>
      <c r="B2469" s="71">
        <v>1064</v>
      </c>
      <c r="C2469" s="82"/>
      <c r="D2469" s="14"/>
      <c r="E2469" s="14"/>
      <c r="F2469" s="6"/>
      <c r="G2469" s="6"/>
      <c r="H2469" s="6"/>
      <c r="I2469" s="6"/>
      <c r="J2469" s="97">
        <f t="normal">IF(AE2469="-","-",(AE2469/AG2468)*$AI$1)</f>
        <v>160.937207122774</v>
      </c>
      <c r="K2469" s="97">
        <f t="normal">MIN(J2468:J2470)</f>
        <v>154.864104967198</v>
      </c>
      <c r="L2469" s="71"/>
      <c r="M2469" s="97"/>
      <c r="N2469" s="97">
        <f t="normal">IF(AF2469="-","-",(AF2469/AG2468)*$AI$1)</f>
        <v>126.522961574508</v>
      </c>
      <c r="O2469" s="97">
        <f t="normal">MIN(N2468:N2470)</f>
        <v>125.510777881912</v>
      </c>
      <c r="P2469" s="71"/>
      <c r="Q2469" s="97"/>
      <c r="R2469" s="71"/>
      <c r="S2469" s="103">
        <v>1.25</v>
      </c>
      <c r="T2469" s="104"/>
      <c r="U2469" s="103"/>
      <c r="V2469" s="103">
        <f t="shared" si="907"/>
        <v>59.35</v>
      </c>
      <c r="W2469" s="104"/>
      <c r="X2469" s="103"/>
      <c r="Y2469" s="103">
        <v>40.65</v>
      </c>
      <c r="Z2469" s="97" t="s">
        <v>34</v>
      </c>
      <c r="AA2469" s="23"/>
      <c r="AB2469" s="104">
        <v>7.606</v>
      </c>
      <c r="AC2469" s="24"/>
      <c r="AE2469" s="114">
        <v>159</v>
      </c>
      <c r="AF2469" s="114">
        <v>125</v>
      </c>
      <c r="AG2469" s="135"/>
    </row>
    <row r="2470" spans="1:33">
      <c r="A2470" s="70"/>
      <c r="B2470" s="71">
        <v>1064</v>
      </c>
      <c r="C2470" s="84"/>
      <c r="D2470" s="17"/>
      <c r="E2470" s="17"/>
      <c r="F2470" s="6"/>
      <c r="G2470" s="6"/>
      <c r="H2470" s="6"/>
      <c r="I2470" s="6"/>
      <c r="J2470" s="97">
        <f t="normal">IF(AE2470="-","-",(AE2470/AG2468)*$AI$1)</f>
        <v>165.998125585754</v>
      </c>
      <c r="K2470" s="97"/>
      <c r="L2470" s="71"/>
      <c r="M2470" s="97"/>
      <c r="N2470" s="97">
        <f t="normal">IF(AF2470="-","-",(AF2470/AG2468)*$AI$1)</f>
        <v>132.596063730084</v>
      </c>
      <c r="O2470" s="97"/>
      <c r="P2470" s="71"/>
      <c r="Q2470" s="97"/>
      <c r="R2470" s="71"/>
      <c r="S2470" s="103">
        <v>1.26</v>
      </c>
      <c r="T2470" s="104"/>
      <c r="U2470" s="103"/>
      <c r="V2470" s="103">
        <f t="shared" si="907"/>
        <v>59.13</v>
      </c>
      <c r="W2470" s="104"/>
      <c r="X2470" s="103"/>
      <c r="Y2470" s="103">
        <v>40.87</v>
      </c>
      <c r="Z2470" s="97" t="s">
        <v>34</v>
      </c>
      <c r="AA2470" s="23"/>
      <c r="AB2470" s="104">
        <v>7.609</v>
      </c>
      <c r="AC2470" s="24"/>
      <c r="AE2470" s="114">
        <v>164</v>
      </c>
      <c r="AF2470" s="114">
        <v>131</v>
      </c>
      <c r="AG2470" s="135"/>
    </row>
    <row r="2471" spans="1:33" ht="15" customHeight="1">
      <c r="A2471" s="70">
        <v>43052</v>
      </c>
      <c r="B2471" s="71">
        <v>1068</v>
      </c>
      <c r="C2471" s="80" t="s">
        <v>629</v>
      </c>
      <c r="D2471" s="12" t="s">
        <v>41</v>
      </c>
      <c r="E2471" s="12" t="s">
        <v>80</v>
      </c>
      <c r="F2471" s="6" t="s">
        <v>80</v>
      </c>
      <c r="G2471" s="6" t="s">
        <v>280</v>
      </c>
      <c r="H2471" s="6" t="s">
        <v>44</v>
      </c>
      <c r="I2471" s="6" t="s">
        <v>34</v>
      </c>
      <c r="J2471" s="97">
        <f t="normal">IF(AE2471="-","-",(AE2471/AG2471)*$AI$1)</f>
        <v>540.506091846298</v>
      </c>
      <c r="K2471" s="97">
        <f t="normal">MAX(J2471:J2473)</f>
        <v>551.640112464855</v>
      </c>
      <c r="L2471" s="71">
        <f t="normal">IF(A2471=0,"",(K2471-K2472)/K2472)</f>
        <v>0.0205992509363297</v>
      </c>
      <c r="M2471" s="97">
        <f t="normal">IF(J2471="-","-",AVERAGE(J2471:J2473))</f>
        <v>547.253983130272</v>
      </c>
      <c r="N2471" s="97">
        <f t="normal">IF(AF2471="-","-",(AF2471/AG2471)*$AI$1)</f>
        <v>393.739456419869</v>
      </c>
      <c r="O2471" s="97">
        <f t="normal">MAX(N2471:N2473)</f>
        <v>410.946579194002</v>
      </c>
      <c r="P2471" s="71">
        <f t="normal">IF(A2471=0,"",(O2471-O2472)/O2472)</f>
        <v>0.0437017994858612</v>
      </c>
      <c r="Q2471" s="97">
        <f t="normal">IF(N2471="-","-",AVERAGE(N2471:N2473))</f>
        <v>402.849109653233</v>
      </c>
      <c r="R2471" s="71">
        <f t="normal">IF(Q2471="-","-",Q2471/M2471)</f>
        <v>0.73612823674476</v>
      </c>
      <c r="S2471" s="103">
        <v>2.33</v>
      </c>
      <c r="T2471" s="104">
        <f t="normal">AVERAGE(S2471:S2473)*10</f>
        <v>23.2333333333333</v>
      </c>
      <c r="U2471" s="103">
        <f t="normal">((LARGE(S2471:S2473,1))-(SMALL(S2471:S2473,1)))/(((LARGE(S2471:S2473,1))+(SMALL(S2471:S2473,1)))/2)*100</f>
        <v>0.862068965517242</v>
      </c>
      <c r="V2471" s="103">
        <f t="shared" si="907"/>
        <v>57.29</v>
      </c>
      <c r="W2471" s="104">
        <f t="normal">AVERAGE(V2471:V2473)*10</f>
        <v>570.5</v>
      </c>
      <c r="X2471" s="103">
        <f t="normal">((LARGE(V2471:V2473,1))-(SMALL(V2471:V2473,1)))/(((LARGE(V2471:V2473,1))+(SMALL(V2471:V2473,1)))/2)*100</f>
        <v>1.44036536096961</v>
      </c>
      <c r="Y2471" s="103">
        <v>42.71</v>
      </c>
      <c r="Z2471" s="97">
        <v>35952</v>
      </c>
      <c r="AA2471" s="23">
        <f t="normal">IF(Z2471="-","-",AVERAGE(Z2471:Z2473))</f>
        <v>35936.6666666667</v>
      </c>
      <c r="AB2471" s="104">
        <v>7.248</v>
      </c>
      <c r="AC2471" s="24">
        <f t="shared" ref="AC2471" si="909">IF(AB2471="-","-",AVERAGE(AB2471:AB2473))</f>
        <v>7.27</v>
      </c>
      <c r="AE2471" s="114">
        <v>534</v>
      </c>
      <c r="AF2471" s="114">
        <v>389</v>
      </c>
      <c r="AG2471" s="135">
        <v>1.067</v>
      </c>
    </row>
    <row r="2472" spans="1:33" ht="15" customHeight="1">
      <c r="A2472" s="70"/>
      <c r="B2472" s="71">
        <v>1068</v>
      </c>
      <c r="C2472" s="82"/>
      <c r="D2472" s="14"/>
      <c r="E2472" s="14"/>
      <c r="F2472" s="9"/>
      <c r="G2472" s="6"/>
      <c r="H2472" s="6"/>
      <c r="I2472" s="6"/>
      <c r="J2472" s="97">
        <f t="normal">IF(AE2472="-","-",(AE2472/AG2471)*$AI$1)</f>
        <v>549.615745079663</v>
      </c>
      <c r="K2472" s="97">
        <f t="normal">MIN(J2471:J2473)</f>
        <v>540.506091846298</v>
      </c>
      <c r="L2472" s="71"/>
      <c r="M2472" s="97"/>
      <c r="N2472" s="97">
        <f t="normal">IF(AF2472="-","-",(AF2472/AG2471)*$AI$1)</f>
        <v>410.946579194002</v>
      </c>
      <c r="O2472" s="97">
        <f t="normal">MIN(N2471:N2473)</f>
        <v>393.739456419869</v>
      </c>
      <c r="P2472" s="71"/>
      <c r="Q2472" s="97"/>
      <c r="R2472" s="71"/>
      <c r="S2472" s="103">
        <v>2.31</v>
      </c>
      <c r="T2472" s="104"/>
      <c r="U2472" s="103"/>
      <c r="V2472" s="103">
        <f t="shared" si="907"/>
        <v>57.34</v>
      </c>
      <c r="W2472" s="104"/>
      <c r="X2472" s="103"/>
      <c r="Y2472" s="103">
        <v>42.66</v>
      </c>
      <c r="Z2472" s="97">
        <v>35916</v>
      </c>
      <c r="AA2472" s="23"/>
      <c r="AB2472" s="104">
        <v>7.27</v>
      </c>
      <c r="AC2472" s="24"/>
      <c r="AE2472" s="114">
        <v>543</v>
      </c>
      <c r="AF2472" s="114">
        <v>406</v>
      </c>
      <c r="AG2472" s="135"/>
    </row>
    <row r="2473" spans="1:33" ht="15" customHeight="1">
      <c r="A2473" s="70"/>
      <c r="B2473" s="71">
        <v>1068</v>
      </c>
      <c r="C2473" s="84"/>
      <c r="D2473" s="17"/>
      <c r="E2473" s="17"/>
      <c r="F2473" s="9"/>
      <c r="G2473" s="6"/>
      <c r="H2473" s="6"/>
      <c r="I2473" s="6"/>
      <c r="J2473" s="97">
        <f t="normal">IF(AE2473="-","-",(AE2473/AG2471)*$AI$1)</f>
        <v>551.640112464855</v>
      </c>
      <c r="K2473" s="97"/>
      <c r="L2473" s="71"/>
      <c r="M2473" s="97"/>
      <c r="N2473" s="97">
        <f t="normal">IF(AF2473="-","-",(AF2473/AG2471)*$AI$1)</f>
        <v>403.861293345829</v>
      </c>
      <c r="O2473" s="97"/>
      <c r="P2473" s="71"/>
      <c r="Q2473" s="97"/>
      <c r="R2473" s="71"/>
      <c r="S2473" s="103">
        <v>2.33</v>
      </c>
      <c r="T2473" s="104"/>
      <c r="U2473" s="103"/>
      <c r="V2473" s="103">
        <f t="shared" si="907"/>
        <v>56.52</v>
      </c>
      <c r="W2473" s="104"/>
      <c r="X2473" s="103"/>
      <c r="Y2473" s="103">
        <v>43.48</v>
      </c>
      <c r="Z2473" s="97">
        <v>35942</v>
      </c>
      <c r="AA2473" s="23"/>
      <c r="AB2473" s="104">
        <v>7.292</v>
      </c>
      <c r="AC2473" s="24"/>
      <c r="AE2473" s="114">
        <v>545</v>
      </c>
      <c r="AF2473" s="114">
        <v>399</v>
      </c>
      <c r="AG2473" s="135"/>
    </row>
    <row r="2474" spans="1:33">
      <c r="A2474" s="70">
        <v>43052</v>
      </c>
      <c r="B2474" s="71">
        <v>1071</v>
      </c>
      <c r="C2474" s="80" t="s">
        <v>88</v>
      </c>
      <c r="D2474" s="12" t="s">
        <v>41</v>
      </c>
      <c r="E2474" s="12" t="s">
        <v>74</v>
      </c>
      <c r="F2474" s="6" t="s">
        <v>85</v>
      </c>
      <c r="G2474" s="6" t="s">
        <v>92</v>
      </c>
      <c r="H2474" s="12" t="s">
        <v>34</v>
      </c>
      <c r="I2474" s="6" t="s">
        <v>34</v>
      </c>
      <c r="J2474" s="97">
        <f t="normal">IF(AE2474="-","-",(AE2474/AG2474)*$AI$1)</f>
        <v>493.945641986879</v>
      </c>
      <c r="K2474" s="97">
        <f t="normal">MAX(J2474:J2476)</f>
        <v>493.945641986879</v>
      </c>
      <c r="L2474" s="71">
        <f t="normal">IF(A2474=0,"",(K2474-K2475)/K2475)</f>
        <v>0.0472103004291845</v>
      </c>
      <c r="M2474" s="97">
        <f t="normal">IF(J2474="-","-",AVERAGE(J2474:J2476))</f>
        <v>482.811621368322</v>
      </c>
      <c r="N2474" s="97">
        <f t="normal">IF(AF2474="-","-",(AF2474/AG2474)*$AI$1)</f>
        <v>379.568884723524</v>
      </c>
      <c r="O2474" s="97">
        <f t="normal">MAX(N2474:N2476)</f>
        <v>379.568884723524</v>
      </c>
      <c r="P2474" s="71">
        <f t="normal">IF(A2474=0,"",(O2474-O2475)/O2475)</f>
        <v>0.0359116022099447</v>
      </c>
      <c r="Q2474" s="97">
        <f t="normal">IF(N2474="-","-",AVERAGE(N2474:N2476))</f>
        <v>372.98969072165</v>
      </c>
      <c r="R2474" s="71">
        <f t="normal">IF(Q2474="-","-",Q2474/M2474)</f>
        <v>0.772536687631027</v>
      </c>
      <c r="S2474" s="103">
        <v>2.32</v>
      </c>
      <c r="T2474" s="104">
        <f t="normal">AVERAGE(S2474:S2476)*10</f>
        <v>23.4</v>
      </c>
      <c r="U2474" s="103">
        <f t="normal">((LARGE(S2474:S2476,1))-(SMALL(S2474:S2476,1)))/(((LARGE(S2474:S2476,1))+(SMALL(S2474:S2476,1)))/2)*100</f>
        <v>1.70940170940171</v>
      </c>
      <c r="V2474" s="103">
        <f t="shared" si="907"/>
        <v>68.84</v>
      </c>
      <c r="W2474" s="104">
        <f t="normal">AVERAGE(V2474:V2476)*10</f>
        <v>689.7</v>
      </c>
      <c r="X2474" s="103">
        <f t="normal">((LARGE(V2474:V2476,1))-(SMALL(V2474:V2476,1)))/(((LARGE(V2474:V2476,1))+(SMALL(V2474:V2476,1)))/2)*100</f>
        <v>0.91258057507061</v>
      </c>
      <c r="Y2474" s="103">
        <v>31.16</v>
      </c>
      <c r="Z2474" s="97">
        <v>30419</v>
      </c>
      <c r="AA2474" s="23">
        <f t="normal">IF(Z2474="-","-",AVERAGE(Z2474:Z2476))</f>
        <v>30412.6666666667</v>
      </c>
      <c r="AB2474" s="104">
        <v>7.843</v>
      </c>
      <c r="AC2474" s="24">
        <f t="shared" ref="AC2474" si="910">IF(AB2474="-","-",AVERAGE(AB2474:AB2476))</f>
        <v>7.85066666666667</v>
      </c>
      <c r="AE2474" s="114">
        <v>488</v>
      </c>
      <c r="AF2474" s="114">
        <v>375</v>
      </c>
      <c r="AG2474" s="135">
        <v>1.067</v>
      </c>
    </row>
    <row r="2475" spans="1:33">
      <c r="A2475" s="70"/>
      <c r="B2475" s="71">
        <v>1071</v>
      </c>
      <c r="C2475" s="82"/>
      <c r="D2475" s="14"/>
      <c r="E2475" s="14"/>
      <c r="F2475" s="6"/>
      <c r="G2475" s="6"/>
      <c r="H2475" s="14"/>
      <c r="I2475" s="6"/>
      <c r="J2475" s="97" t="str">
        <f t="normal">IF(AE2475="-","-",(AE2475/AG2474)*$AI$1)</f>
        <v>-</v>
      </c>
      <c r="K2475" s="97">
        <f t="normal">MIN(J2474:J2476)</f>
        <v>471.677600749766</v>
      </c>
      <c r="L2475" s="71"/>
      <c r="M2475" s="97"/>
      <c r="N2475" s="97" t="str">
        <f t="normal">IF(AF2475="-","-",(AF2475/AG2474)*$AI$1)</f>
        <v>-</v>
      </c>
      <c r="O2475" s="97">
        <f t="normal">MIN(N2474:N2476)</f>
        <v>366.410496719775</v>
      </c>
      <c r="P2475" s="71"/>
      <c r="Q2475" s="97"/>
      <c r="R2475" s="71"/>
      <c r="S2475" s="103">
        <v>2.36</v>
      </c>
      <c r="T2475" s="104"/>
      <c r="U2475" s="103"/>
      <c r="V2475" s="103">
        <f t="shared" si="907"/>
        <v>69.35</v>
      </c>
      <c r="W2475" s="104"/>
      <c r="X2475" s="103"/>
      <c r="Y2475" s="103">
        <v>30.65</v>
      </c>
      <c r="Z2475" s="97">
        <v>30401</v>
      </c>
      <c r="AA2475" s="23"/>
      <c r="AB2475" s="104">
        <v>7.858</v>
      </c>
      <c r="AC2475" s="24"/>
      <c r="AE2475" s="114" t="s">
        <v>34</v>
      </c>
      <c r="AF2475" s="114" t="s">
        <v>34</v>
      </c>
      <c r="AG2475" s="135"/>
    </row>
    <row r="2476" spans="1:33">
      <c r="A2476" s="70"/>
      <c r="B2476" s="71">
        <v>1071</v>
      </c>
      <c r="C2476" s="84"/>
      <c r="D2476" s="17"/>
      <c r="E2476" s="17"/>
      <c r="F2476" s="6"/>
      <c r="G2476" s="6"/>
      <c r="H2476" s="17"/>
      <c r="I2476" s="6"/>
      <c r="J2476" s="97">
        <f t="normal">IF(AE2476="-","-",(AE2476/AG2474)*$AI$1)</f>
        <v>471.677600749766</v>
      </c>
      <c r="K2476" s="97"/>
      <c r="L2476" s="71"/>
      <c r="M2476" s="97"/>
      <c r="N2476" s="97">
        <f t="normal">IF(AF2476="-","-",(AF2476/AG2474)*$AI$1)</f>
        <v>366.410496719775</v>
      </c>
      <c r="O2476" s="97"/>
      <c r="P2476" s="71"/>
      <c r="Q2476" s="97"/>
      <c r="R2476" s="71"/>
      <c r="S2476" s="103">
        <v>2.34</v>
      </c>
      <c r="T2476" s="104"/>
      <c r="U2476" s="103"/>
      <c r="V2476" s="103">
        <f t="shared" si="907"/>
        <v>68.72</v>
      </c>
      <c r="W2476" s="104"/>
      <c r="X2476" s="103"/>
      <c r="Y2476" s="103">
        <v>31.28</v>
      </c>
      <c r="Z2476" s="97">
        <v>30418</v>
      </c>
      <c r="AA2476" s="23"/>
      <c r="AB2476" s="104">
        <v>7.851</v>
      </c>
      <c r="AC2476" s="24"/>
      <c r="AE2476" s="114">
        <v>466</v>
      </c>
      <c r="AF2476" s="114">
        <v>362</v>
      </c>
      <c r="AG2476" s="135"/>
    </row>
    <row r="2477" spans="1:33" ht="15" customHeight="1">
      <c r="A2477" s="73">
        <v>43052</v>
      </c>
      <c r="B2477" s="74">
        <v>1067</v>
      </c>
      <c r="C2477" s="86" t="s">
        <v>1112</v>
      </c>
      <c r="D2477" s="87" t="s">
        <v>41</v>
      </c>
      <c r="E2477" s="87" t="s">
        <v>42</v>
      </c>
      <c r="F2477" s="9" t="s">
        <v>253</v>
      </c>
      <c r="G2477" s="9" t="s">
        <v>145</v>
      </c>
      <c r="H2477" s="87" t="s">
        <v>34</v>
      </c>
      <c r="I2477" s="9" t="s">
        <v>1113</v>
      </c>
      <c r="J2477" s="98">
        <f t="normal">IF(AE2477="-","-",(AE2477/AG2477)*$AI$1)</f>
        <v>92.88</v>
      </c>
      <c r="K2477" s="98">
        <f t="normal">MAX(J2477:J2479)</f>
        <v>226.8</v>
      </c>
      <c r="L2477" s="74">
        <f t="normal">IF(A2477=0,"",(K2477-K2478)/K2478)</f>
        <v>2.28125</v>
      </c>
      <c r="M2477" s="98">
        <f t="normal">IF(J2477="-","-",AVERAGE(J2477:J2479))</f>
        <v>129.6</v>
      </c>
      <c r="N2477" s="98">
        <f t="normal">IF(AF2477="-","-",(AF2477/AG2477)*$AI$1)</f>
        <v>193.32</v>
      </c>
      <c r="O2477" s="98">
        <f t="normal">MAX(N2477:N2479)</f>
        <v>336.96</v>
      </c>
      <c r="P2477" s="74">
        <f t="normal">IF(A2477=0,"",(O2477-O2478)/O2478)</f>
        <v>0.937888198757764</v>
      </c>
      <c r="Q2477" s="98">
        <f t="normal">IF(N2477="-","-",AVERAGE(N2477:N2479))</f>
        <v>234.72</v>
      </c>
      <c r="R2477" s="74">
        <f t="normal">IF(Q2477="-","-",Q2477/M2477)</f>
        <v>1.81111111111111</v>
      </c>
      <c r="S2477" s="105">
        <v>0.06</v>
      </c>
      <c r="T2477" s="106">
        <f t="normal">AVERAGE(S2477:S2479)*10</f>
        <v>0.6</v>
      </c>
      <c r="U2477" s="105">
        <f t="normal">((LARGE(S2477:S2479,1))-(SMALL(S2477:S2479,1)))/(((LARGE(S2477:S2479,1))+(SMALL(S2477:S2479,1)))/2)*100</f>
        <v>0</v>
      </c>
      <c r="V2477" s="105">
        <f t="shared" si="907"/>
        <v>51.27</v>
      </c>
      <c r="W2477" s="106">
        <f t="normal">AVERAGE(V2477:V2479)*10</f>
        <v>514</v>
      </c>
      <c r="X2477" s="105">
        <f t="normal">((LARGE(V2477:V2479,1))-(SMALL(V2477:V2479,1)))/(((LARGE(V2477:V2479,1))+(SMALL(V2477:V2479,1)))/2)*100</f>
        <v>0.505836575875482</v>
      </c>
      <c r="Y2477" s="105">
        <v>48.73</v>
      </c>
      <c r="Z2477" s="98">
        <v>445</v>
      </c>
      <c r="AA2477" s="115">
        <f t="normal">IF(Z2477="-","-",AVERAGE(Z2477:Z2479))</f>
        <v>444.333333333333</v>
      </c>
      <c r="AB2477" s="106" t="s">
        <v>34</v>
      </c>
      <c r="AC2477" s="116" t="str">
        <f t="shared" ref="AC2477" si="911">IF(AB2477="-","-",AVERAGE(AB2477:AB2479))</f>
        <v>-</v>
      </c>
      <c r="AE2477" s="114">
        <v>86</v>
      </c>
      <c r="AF2477" s="114">
        <v>179</v>
      </c>
      <c r="AG2477" s="135">
        <v>1</v>
      </c>
    </row>
    <row r="2478" spans="1:33">
      <c r="A2478" s="73"/>
      <c r="B2478" s="74">
        <v>1067</v>
      </c>
      <c r="C2478" s="89"/>
      <c r="D2478" s="15"/>
      <c r="E2478" s="15"/>
      <c r="F2478" s="18"/>
      <c r="G2478" s="9"/>
      <c r="H2478" s="15"/>
      <c r="I2478" s="9"/>
      <c r="J2478" s="98">
        <f t="normal">IF(AE2478="-","-",(AE2478/AG2477)*$AI$1)</f>
        <v>226.8</v>
      </c>
      <c r="K2478" s="98">
        <f t="normal">MIN(J2477:J2479)</f>
        <v>69.12</v>
      </c>
      <c r="L2478" s="74"/>
      <c r="M2478" s="98"/>
      <c r="N2478" s="98">
        <f t="normal">IF(AF2478="-","-",(AF2478/AG2477)*$AI$1)</f>
        <v>336.96</v>
      </c>
      <c r="O2478" s="98">
        <f t="normal">MIN(N2477:N2479)</f>
        <v>173.88</v>
      </c>
      <c r="P2478" s="74"/>
      <c r="Q2478" s="98"/>
      <c r="R2478" s="74"/>
      <c r="S2478" s="105">
        <v>0.06</v>
      </c>
      <c r="T2478" s="106"/>
      <c r="U2478" s="105"/>
      <c r="V2478" s="105">
        <f t="shared" si="907"/>
        <v>51.53</v>
      </c>
      <c r="W2478" s="106"/>
      <c r="X2478" s="105"/>
      <c r="Y2478" s="105">
        <v>48.47</v>
      </c>
      <c r="Z2478" s="98">
        <v>443</v>
      </c>
      <c r="AA2478" s="115"/>
      <c r="AB2478" s="106" t="s">
        <v>34</v>
      </c>
      <c r="AC2478" s="116"/>
      <c r="AE2478" s="114">
        <v>210</v>
      </c>
      <c r="AF2478" s="114">
        <v>312</v>
      </c>
      <c r="AG2478" s="135"/>
    </row>
    <row r="2479" spans="1:33">
      <c r="A2479" s="73"/>
      <c r="B2479" s="74">
        <v>1067</v>
      </c>
      <c r="C2479" s="91"/>
      <c r="D2479" s="18"/>
      <c r="E2479" s="18"/>
      <c r="F2479" s="9"/>
      <c r="G2479" s="9"/>
      <c r="H2479" s="18"/>
      <c r="I2479" s="9"/>
      <c r="J2479" s="98">
        <f t="normal">IF(AE2479="-","-",(AE2479/AG2477)*$AI$1)</f>
        <v>69.12</v>
      </c>
      <c r="K2479" s="98"/>
      <c r="L2479" s="74"/>
      <c r="M2479" s="98"/>
      <c r="N2479" s="98">
        <f t="normal">IF(AF2479="-","-",(AF2479/AG2477)*$AI$1)</f>
        <v>173.88</v>
      </c>
      <c r="O2479" s="98"/>
      <c r="P2479" s="74"/>
      <c r="Q2479" s="98"/>
      <c r="R2479" s="74"/>
      <c r="S2479" s="105" t="s">
        <v>34</v>
      </c>
      <c r="T2479" s="106"/>
      <c r="U2479" s="105"/>
      <c r="V2479" s="105" t="s">
        <v>34</v>
      </c>
      <c r="W2479" s="106"/>
      <c r="X2479" s="105"/>
      <c r="Y2479" s="105" t="s">
        <v>34</v>
      </c>
      <c r="Z2479" s="98">
        <v>445</v>
      </c>
      <c r="AA2479" s="115"/>
      <c r="AB2479" s="106" t="s">
        <v>34</v>
      </c>
      <c r="AC2479" s="116"/>
      <c r="AE2479" s="114">
        <v>64</v>
      </c>
      <c r="AF2479" s="114">
        <v>161</v>
      </c>
      <c r="AG2479" s="135"/>
    </row>
    <row r="2480" spans="1:33" s="44" customFormat="1" ht="15" customHeight="1">
      <c r="A2480" s="60">
        <v>42751</v>
      </c>
      <c r="B2480" s="61" t="s">
        <v>1114</v>
      </c>
      <c r="C2480" s="62" t="s">
        <v>29</v>
      </c>
      <c r="D2480" s="63" t="s">
        <v>30</v>
      </c>
      <c r="E2480" s="63" t="s">
        <v>31</v>
      </c>
      <c r="F2480" s="63" t="s">
        <v>32</v>
      </c>
      <c r="G2480" s="63" t="s">
        <v>33</v>
      </c>
      <c r="H2480" s="63" t="s">
        <v>34</v>
      </c>
      <c r="I2480" s="63" t="s">
        <v>1115</v>
      </c>
      <c r="J2480" s="94">
        <f t="normal">IF(AE2480="-","-",(AE2480/AG2480)*$AI$1)</f>
        <v>62.0352</v>
      </c>
      <c r="K2480" s="94">
        <f t="normal">MAX(J2480:J2482)</f>
        <v>62.0352</v>
      </c>
      <c r="L2480" s="61">
        <f t="normal">IF(A2480=0,"",(K2480-K2481)/K2481)</f>
        <v>0.0770673167072942</v>
      </c>
      <c r="M2480" s="94">
        <f t="normal">IF(J2480="-","-",AVERAGE(J2480:J2482))</f>
        <v>60.2568</v>
      </c>
      <c r="N2480" s="94" t="str">
        <f t="normal">IF(AF2480="-","-",(AF2480/AG2480)*$AI$1)</f>
        <v>-</v>
      </c>
      <c r="O2480" s="94">
        <f t="normal">MAX(N2480:N2482)</f>
        <v>0</v>
      </c>
      <c r="P2480" s="61" t="e">
        <v>#DIV/0!</v>
      </c>
      <c r="Q2480" s="94" t="str">
        <f t="normal">IF(N2480="-","-",AVERAGE(N2480:N2482))</f>
        <v>-</v>
      </c>
      <c r="R2480" s="61" t="str">
        <f t="normal">IF(Q2480="-","-",Q2480/M2480)</f>
        <v>-</v>
      </c>
      <c r="S2480" s="101">
        <v>3.32</v>
      </c>
      <c r="T2480" s="102">
        <f t="normal">AVERAGE(S2480:S2482)*10</f>
        <v>33.1666666666667</v>
      </c>
      <c r="U2480" s="101">
        <f t="normal">((LARGE(S2480:S2482,1))-(SMALL(S2480:S2482,1)))/(((LARGE(S2480:S2482,1))+(SMALL(S2480:S2482,1)))/2)*100</f>
        <v>0.301659125188531</v>
      </c>
      <c r="V2480" s="101">
        <f t="normal">100-Y2480</f>
        <v>63.65</v>
      </c>
      <c r="W2480" s="102">
        <f t="normal">AVERAGE(V2480:V2482)*10</f>
        <v>637.133333333333</v>
      </c>
      <c r="X2480" s="101">
        <f t="normal">((LARGE(V2480:V2482,1))-(SMALL(V2480:V2482,1)))/(((LARGE(V2480:V2482,1))+(SMALL(V2480:V2482,1)))/2)*100</f>
        <v>0.392187622558632</v>
      </c>
      <c r="Y2480" s="101">
        <v>36.35</v>
      </c>
      <c r="Z2480" s="94" t="s">
        <v>34</v>
      </c>
      <c r="AA2480" s="111" t="str">
        <f t="normal">IF(Z2480="-","-",AVERAGE(Z2480:Z2482))</f>
        <v>-</v>
      </c>
      <c r="AB2480" s="102" t="s">
        <v>34</v>
      </c>
      <c r="AC2480" s="112" t="str">
        <f t="shared" ref="AC2480" si="912">IF(AB2480="-","-",AVERAGE(AB2480:AB2482))</f>
        <v>-</v>
      </c>
      <c r="AD2480" s="113"/>
      <c r="AE2480" s="94">
        <v>57.44</v>
      </c>
      <c r="AF2480" s="94" t="s">
        <v>34</v>
      </c>
      <c r="AG2480" s="134">
        <v>1</v>
      </c>
    </row>
    <row r="2481" spans="1:33" s="44" customFormat="1" customHeight="0">
      <c r="A2481" s="60"/>
      <c r="B2481" s="61" t="s">
        <v>1114</v>
      </c>
      <c r="C2481" s="62"/>
      <c r="D2481" s="63"/>
      <c r="E2481" s="63"/>
      <c r="F2481" s="63"/>
      <c r="G2481" s="63"/>
      <c r="H2481" s="63"/>
      <c r="I2481" s="63"/>
      <c r="J2481" s="94">
        <f t="normal">IF(AE2481="-","-",(AE2481/AG2480)*$AI$1)</f>
        <v>61.1388</v>
      </c>
      <c r="K2481" s="94">
        <f t="normal">MIN(J2480:J2482)</f>
        <v>57.5964</v>
      </c>
      <c r="L2481" s="61"/>
      <c r="M2481" s="94"/>
      <c r="N2481" s="94" t="str">
        <f t="normal">IF(AF2481="-","-",(AF2481/AG2480)*$AI$1)</f>
        <v>-</v>
      </c>
      <c r="O2481" s="94">
        <f t="normal">MIN(N2480:N2482)</f>
        <v>0</v>
      </c>
      <c r="P2481" s="61"/>
      <c r="Q2481" s="94"/>
      <c r="R2481" s="61"/>
      <c r="S2481" s="101">
        <v>3.32</v>
      </c>
      <c r="T2481" s="102"/>
      <c r="U2481" s="101"/>
      <c r="V2481" s="101">
        <f t="normal">100-Y2481</f>
        <v>63.87</v>
      </c>
      <c r="W2481" s="102"/>
      <c r="X2481" s="101"/>
      <c r="Y2481" s="101">
        <v>36.13</v>
      </c>
      <c r="Z2481" s="94" t="s">
        <v>34</v>
      </c>
      <c r="AA2481" s="111"/>
      <c r="AB2481" s="102" t="s">
        <v>34</v>
      </c>
      <c r="AC2481" s="112"/>
      <c r="AD2481" s="113"/>
      <c r="AE2481" s="94">
        <v>56.61</v>
      </c>
      <c r="AF2481" s="94" t="s">
        <v>34</v>
      </c>
      <c r="AG2481" s="134"/>
    </row>
    <row r="2482" spans="1:33" s="44" customFormat="1" customHeight="0">
      <c r="A2482" s="60"/>
      <c r="B2482" s="61" t="s">
        <v>1114</v>
      </c>
      <c r="C2482" s="62"/>
      <c r="D2482" s="63"/>
      <c r="E2482" s="63"/>
      <c r="F2482" s="63"/>
      <c r="G2482" s="63"/>
      <c r="H2482" s="63"/>
      <c r="I2482" s="63"/>
      <c r="J2482" s="94">
        <f t="normal">IF(AE2482="-","-",(AE2482/AG2480)*$AI$1)</f>
        <v>57.5964</v>
      </c>
      <c r="K2482" s="94"/>
      <c r="L2482" s="61"/>
      <c r="M2482" s="94"/>
      <c r="N2482" s="94" t="str">
        <f t="normal">IF(AF2482="-","-",(AF2482/AG2480)*$AI$1)</f>
        <v>-</v>
      </c>
      <c r="O2482" s="94"/>
      <c r="P2482" s="61"/>
      <c r="Q2482" s="94"/>
      <c r="R2482" s="61"/>
      <c r="S2482" s="101">
        <v>3.31</v>
      </c>
      <c r="T2482" s="102"/>
      <c r="U2482" s="101"/>
      <c r="V2482" s="101">
        <f t="normal">100-Y2482</f>
        <v>63.62</v>
      </c>
      <c r="W2482" s="102"/>
      <c r="X2482" s="101"/>
      <c r="Y2482" s="101">
        <v>36.38</v>
      </c>
      <c r="Z2482" s="94" t="s">
        <v>34</v>
      </c>
      <c r="AA2482" s="111"/>
      <c r="AB2482" s="102" t="s">
        <v>34</v>
      </c>
      <c r="AC2482" s="112"/>
      <c r="AD2482" s="113"/>
      <c r="AE2482" s="94">
        <v>53.33</v>
      </c>
      <c r="AF2482" s="94" t="s">
        <v>34</v>
      </c>
      <c r="AG2482" s="134"/>
    </row>
    <row r="2483" spans="1:33" s="44" customFormat="1" ht="15" customHeight="1">
      <c r="A2483" s="60">
        <v>42751</v>
      </c>
      <c r="B2483" s="61" t="s">
        <v>1116</v>
      </c>
      <c r="C2483" s="62" t="s">
        <v>29</v>
      </c>
      <c r="D2483" s="63" t="s">
        <v>30</v>
      </c>
      <c r="E2483" s="63" t="s">
        <v>31</v>
      </c>
      <c r="F2483" s="63" t="s">
        <v>37</v>
      </c>
      <c r="G2483" s="63" t="s">
        <v>140</v>
      </c>
      <c r="H2483" s="63" t="s">
        <v>34</v>
      </c>
      <c r="I2483" s="63" t="s">
        <v>34</v>
      </c>
      <c r="J2483" s="94">
        <f t="normal">IF(AE2483="-","-",(AE2483/AG2483)*$AI$1)</f>
        <v>670.2696</v>
      </c>
      <c r="K2483" s="94">
        <f t="normal">MAX(J2483:J2485)</f>
        <v>679.6008</v>
      </c>
      <c r="L2483" s="61">
        <f t="normal">IF(A2483=0,"",(K2483-K2484)/K2484)</f>
        <v>0.069715257118572</v>
      </c>
      <c r="M2483" s="94">
        <f t="normal">IF(J2483="-","-",AVERAGE(J2483:J2485))</f>
        <v>661.7268</v>
      </c>
      <c r="N2483" s="94">
        <f t="normal">IF(AF2483="-","-",(AF2483/AG2483)*$AI$1)</f>
        <v>444.9168</v>
      </c>
      <c r="O2483" s="94">
        <f t="normal">MAX(N2483:N2485)</f>
        <v>444.9168</v>
      </c>
      <c r="P2483" s="61">
        <f t="normal">IF(A2483=0,"",(O2483-O2484)/O2484)</f>
        <v>0.0783728600596828</v>
      </c>
      <c r="Q2483" s="94">
        <f t="normal">IF(N2483="-","-",AVERAGE(N2483:N2485))</f>
        <v>431.1648</v>
      </c>
      <c r="R2483" s="61">
        <f t="normal">IF(Q2483="-","-",Q2483/M2483)</f>
        <v>0.651575242229875</v>
      </c>
      <c r="S2483" s="101">
        <v>96.73</v>
      </c>
      <c r="T2483" s="102">
        <f t="shared" ref="T2483" si="913">AVERAGE(S2483:S2485)*10</f>
        <v>967.233333333333</v>
      </c>
      <c r="U2483" s="101">
        <f t="shared" ref="U2483" si="914">((LARGE(S2483:S2485,1))-(SMALL(S2483:S2485,1)))/(((LARGE(S2483:S2485,1))+(SMALL(S2483:S2485,1)))/2)*100</f>
        <v>0.0620347394540966</v>
      </c>
      <c r="V2483" s="101">
        <f t="shared" ref="V2483:V2488" si="915">100-Y2483</f>
        <v>99.99</v>
      </c>
      <c r="W2483" s="102">
        <f t="normal">AVERAGE(V2483:V2485)*10</f>
        <v>999.9</v>
      </c>
      <c r="X2483" s="101">
        <f t="normal">((LARGE(V2483:V2485,1))-(SMALL(V2483:V2485,1)))/(((LARGE(V2483:V2485,1))+(SMALL(V2483:V2485,1)))/2)*100</f>
        <v>0</v>
      </c>
      <c r="Y2483" s="101">
        <v>0.01</v>
      </c>
      <c r="Z2483" s="94" t="s">
        <v>34</v>
      </c>
      <c r="AA2483" s="111" t="str">
        <f t="normal">IF(Z2483="-","-",AVERAGE(Z2483:Z2485))</f>
        <v>-</v>
      </c>
      <c r="AB2483" s="102" t="s">
        <v>34</v>
      </c>
      <c r="AC2483" s="112" t="str">
        <f t="shared" ref="AC2483" si="916">IF(AB2483="-","-",AVERAGE(AB2483:AB2485))</f>
        <v>-</v>
      </c>
      <c r="AD2483" s="113"/>
      <c r="AE2483" s="94">
        <v>620.62</v>
      </c>
      <c r="AF2483" s="94">
        <v>411.96</v>
      </c>
      <c r="AG2483" s="134">
        <v>1</v>
      </c>
    </row>
    <row r="2484" spans="1:33" s="44" customFormat="1" customHeight="0">
      <c r="A2484" s="60"/>
      <c r="B2484" s="61" t="s">
        <v>1116</v>
      </c>
      <c r="C2484" s="62"/>
      <c r="D2484" s="63"/>
      <c r="E2484" s="63"/>
      <c r="F2484" s="63"/>
      <c r="G2484" s="63"/>
      <c r="H2484" s="63"/>
      <c r="I2484" s="63"/>
      <c r="J2484" s="94">
        <f t="normal">IF(AE2484="-","-",(AE2484/AG2483)*$AI$1)</f>
        <v>635.31</v>
      </c>
      <c r="K2484" s="94">
        <f t="normal">MIN(J2483:J2485)</f>
        <v>635.31</v>
      </c>
      <c r="L2484" s="61"/>
      <c r="M2484" s="94"/>
      <c r="N2484" s="94">
        <f t="normal">IF(AF2484="-","-",(AF2484/AG2483)*$AI$1)</f>
        <v>412.5816</v>
      </c>
      <c r="O2484" s="94">
        <f t="normal">MIN(N2483:N2485)</f>
        <v>412.5816</v>
      </c>
      <c r="P2484" s="61"/>
      <c r="Q2484" s="94"/>
      <c r="R2484" s="61"/>
      <c r="S2484" s="101">
        <v>96.69</v>
      </c>
      <c r="T2484" s="102"/>
      <c r="U2484" s="101"/>
      <c r="V2484" s="101">
        <f t="shared" si="915"/>
        <v>99.99</v>
      </c>
      <c r="W2484" s="102"/>
      <c r="X2484" s="101"/>
      <c r="Y2484" s="101">
        <v>0.01</v>
      </c>
      <c r="Z2484" s="94" t="s">
        <v>34</v>
      </c>
      <c r="AA2484" s="111"/>
      <c r="AB2484" s="102" t="s">
        <v>34</v>
      </c>
      <c r="AC2484" s="112"/>
      <c r="AD2484" s="113"/>
      <c r="AE2484" s="94">
        <v>588.25</v>
      </c>
      <c r="AF2484" s="94">
        <v>382.02</v>
      </c>
      <c r="AG2484" s="134"/>
    </row>
    <row r="2485" spans="1:33" s="44" customFormat="1" customHeight="0">
      <c r="A2485" s="60"/>
      <c r="B2485" s="61" t="s">
        <v>1116</v>
      </c>
      <c r="C2485" s="62"/>
      <c r="D2485" s="63"/>
      <c r="E2485" s="63"/>
      <c r="F2485" s="63"/>
      <c r="G2485" s="63"/>
      <c r="H2485" s="63"/>
      <c r="I2485" s="63"/>
      <c r="J2485" s="94">
        <f t="normal">IF(AE2485="-","-",(AE2485/AG2483)*$AI$1)</f>
        <v>679.6008</v>
      </c>
      <c r="K2485" s="94"/>
      <c r="L2485" s="61"/>
      <c r="M2485" s="94"/>
      <c r="N2485" s="94">
        <f t="normal">IF(AF2485="-","-",(AF2485/AG2483)*$AI$1)</f>
        <v>435.996</v>
      </c>
      <c r="O2485" s="94"/>
      <c r="P2485" s="61"/>
      <c r="Q2485" s="94"/>
      <c r="R2485" s="61"/>
      <c r="S2485" s="101">
        <v>96.75</v>
      </c>
      <c r="T2485" s="102"/>
      <c r="U2485" s="101"/>
      <c r="V2485" s="101">
        <f t="shared" si="915"/>
        <v>99.99</v>
      </c>
      <c r="W2485" s="102"/>
      <c r="X2485" s="101"/>
      <c r="Y2485" s="101">
        <v>0.01</v>
      </c>
      <c r="Z2485" s="94" t="s">
        <v>34</v>
      </c>
      <c r="AA2485" s="111"/>
      <c r="AB2485" s="102" t="s">
        <v>34</v>
      </c>
      <c r="AC2485" s="112"/>
      <c r="AD2485" s="113"/>
      <c r="AE2485" s="94">
        <v>629.26</v>
      </c>
      <c r="AF2485" s="94">
        <v>403.7</v>
      </c>
      <c r="AG2485" s="134"/>
    </row>
    <row r="2486" spans="1:33" s="44" customFormat="1" ht="15" customHeight="1">
      <c r="A2486" s="60">
        <v>42751</v>
      </c>
      <c r="B2486" s="61" t="s">
        <v>1117</v>
      </c>
      <c r="C2486" s="62" t="s">
        <v>29</v>
      </c>
      <c r="D2486" s="63" t="s">
        <v>30</v>
      </c>
      <c r="E2486" s="63" t="s">
        <v>31</v>
      </c>
      <c r="F2486" s="63" t="s">
        <v>37</v>
      </c>
      <c r="G2486" s="63" t="s">
        <v>140</v>
      </c>
      <c r="H2486" s="63" t="s">
        <v>34</v>
      </c>
      <c r="I2486" s="63" t="s">
        <v>34</v>
      </c>
      <c r="J2486" s="94">
        <f t="normal">IF(AE2486="-","-",(AE2486/AG2486)*$AI$1)</f>
        <v>636.8544</v>
      </c>
      <c r="K2486" s="94">
        <f t="normal">MAX(J2486:J2488)</f>
        <v>670.0752</v>
      </c>
      <c r="L2486" s="61">
        <f t="normal">IF(A2486=0,"",(K2486-K2487)/K2487)</f>
        <v>0.0521638854972191</v>
      </c>
      <c r="M2486" s="94">
        <f t="normal">IF(J2486="-","-",AVERAGE(J2486:J2488))</f>
        <v>656.136</v>
      </c>
      <c r="N2486" s="94">
        <f t="normal">IF(AF2486="-","-",(AF2486/AG2486)*$AI$1)</f>
        <v>395.3016</v>
      </c>
      <c r="O2486" s="94">
        <f t="normal">MAX(N2486:N2488)</f>
        <v>413.91</v>
      </c>
      <c r="P2486" s="61">
        <f t="normal">IF(A2486=0,"",(O2486-O2487)/O2487)</f>
        <v>0.0470739303863177</v>
      </c>
      <c r="Q2486" s="94">
        <f t="normal">IF(N2486="-","-",AVERAGE(N2486:N2488))</f>
        <v>406.0908</v>
      </c>
      <c r="R2486" s="61">
        <f t="normal">IF(Q2486="-","-",Q2486/M2486)</f>
        <v>0.618912542521672</v>
      </c>
      <c r="S2486" s="101">
        <v>96.73</v>
      </c>
      <c r="T2486" s="102">
        <f t="shared" ref="T2486" si="917">AVERAGE(S2486:S2488)*10</f>
        <v>967.233333333333</v>
      </c>
      <c r="U2486" s="101">
        <f t="shared" ref="U2486" si="918">((LARGE(S2486:S2488,1))-(SMALL(S2486:S2488,1)))/(((LARGE(S2486:S2488,1))+(SMALL(S2486:S2488,1)))/2)*100</f>
        <v>0.0620347394540966</v>
      </c>
      <c r="V2486" s="101">
        <f t="shared" si="915"/>
        <v>99.99</v>
      </c>
      <c r="W2486" s="102">
        <f t="normal">AVERAGE(V2486:V2488)*10</f>
        <v>999.9</v>
      </c>
      <c r="X2486" s="101">
        <f t="normal">((LARGE(V2486:V2488,1))-(SMALL(V2486:V2488,1)))/(((LARGE(V2486:V2488,1))+(SMALL(V2486:V2488,1)))/2)*100</f>
        <v>0</v>
      </c>
      <c r="Y2486" s="101">
        <v>0.01</v>
      </c>
      <c r="Z2486" s="94" t="s">
        <v>34</v>
      </c>
      <c r="AA2486" s="111" t="str">
        <f t="normal">IF(Z2486="-","-",AVERAGE(Z2486:Z2488))</f>
        <v>-</v>
      </c>
      <c r="AB2486" s="102" t="s">
        <v>34</v>
      </c>
      <c r="AC2486" s="112" t="str">
        <f t="shared" ref="AC2486" si="919">IF(AB2486="-","-",AVERAGE(AB2486:AB2488))</f>
        <v>-</v>
      </c>
      <c r="AD2486" s="113"/>
      <c r="AE2486" s="94">
        <v>589.68</v>
      </c>
      <c r="AF2486" s="94">
        <v>366.02</v>
      </c>
      <c r="AG2486" s="134">
        <v>1</v>
      </c>
    </row>
    <row r="2487" spans="1:33" s="44" customFormat="1" customHeight="0">
      <c r="A2487" s="60"/>
      <c r="B2487" s="61" t="s">
        <v>1117</v>
      </c>
      <c r="C2487" s="62"/>
      <c r="D2487" s="63"/>
      <c r="E2487" s="63"/>
      <c r="F2487" s="63"/>
      <c r="G2487" s="63"/>
      <c r="H2487" s="63"/>
      <c r="I2487" s="63"/>
      <c r="J2487" s="94">
        <f t="normal">IF(AE2487="-","-",(AE2487/AG2486)*$AI$1)</f>
        <v>661.4784</v>
      </c>
      <c r="K2487" s="94">
        <f t="normal">MIN(J2486:J2488)</f>
        <v>636.8544</v>
      </c>
      <c r="L2487" s="61"/>
      <c r="M2487" s="94"/>
      <c r="N2487" s="94">
        <f t="normal">IF(AF2487="-","-",(AF2487/AG2486)*$AI$1)</f>
        <v>413.91</v>
      </c>
      <c r="O2487" s="94">
        <f t="normal">MIN(N2486:N2488)</f>
        <v>395.3016</v>
      </c>
      <c r="P2487" s="61"/>
      <c r="Q2487" s="94"/>
      <c r="R2487" s="61"/>
      <c r="S2487" s="101">
        <v>96.69</v>
      </c>
      <c r="T2487" s="102"/>
      <c r="U2487" s="101"/>
      <c r="V2487" s="101">
        <f t="shared" si="915"/>
        <v>99.99</v>
      </c>
      <c r="W2487" s="102"/>
      <c r="X2487" s="101"/>
      <c r="Y2487" s="101">
        <v>0.01</v>
      </c>
      <c r="Z2487" s="94" t="s">
        <v>34</v>
      </c>
      <c r="AA2487" s="111"/>
      <c r="AB2487" s="102" t="s">
        <v>34</v>
      </c>
      <c r="AC2487" s="112"/>
      <c r="AD2487" s="113"/>
      <c r="AE2487" s="94">
        <v>612.48</v>
      </c>
      <c r="AF2487" s="94">
        <v>383.25</v>
      </c>
      <c r="AG2487" s="134"/>
    </row>
    <row r="2488" spans="1:33" s="44" customFormat="1" customHeight="0">
      <c r="A2488" s="60"/>
      <c r="B2488" s="61" t="s">
        <v>1117</v>
      </c>
      <c r="C2488" s="62"/>
      <c r="D2488" s="63"/>
      <c r="E2488" s="63"/>
      <c r="F2488" s="63"/>
      <c r="G2488" s="63"/>
      <c r="H2488" s="63"/>
      <c r="I2488" s="63"/>
      <c r="J2488" s="94">
        <f t="normal">IF(AE2488="-","-",(AE2488/AG2486)*$AI$1)</f>
        <v>670.0752</v>
      </c>
      <c r="K2488" s="94"/>
      <c r="L2488" s="61"/>
      <c r="M2488" s="94"/>
      <c r="N2488" s="94">
        <f t="normal">IF(AF2488="-","-",(AF2488/AG2486)*$AI$1)</f>
        <v>409.0608</v>
      </c>
      <c r="O2488" s="94"/>
      <c r="P2488" s="61"/>
      <c r="Q2488" s="94"/>
      <c r="R2488" s="61"/>
      <c r="S2488" s="101">
        <v>96.75</v>
      </c>
      <c r="T2488" s="102"/>
      <c r="U2488" s="101"/>
      <c r="V2488" s="101">
        <f t="shared" si="915"/>
        <v>99.99</v>
      </c>
      <c r="W2488" s="102"/>
      <c r="X2488" s="101"/>
      <c r="Y2488" s="101">
        <v>0.01</v>
      </c>
      <c r="Z2488" s="94" t="s">
        <v>34</v>
      </c>
      <c r="AA2488" s="111"/>
      <c r="AB2488" s="102" t="s">
        <v>34</v>
      </c>
      <c r="AC2488" s="112"/>
      <c r="AD2488" s="113"/>
      <c r="AE2488" s="94">
        <v>620.44</v>
      </c>
      <c r="AF2488" s="94">
        <v>378.76</v>
      </c>
      <c r="AG2488" s="134"/>
    </row>
    <row r="2489" spans="1:33" ht="15" customHeight="1">
      <c r="A2489" s="70">
        <v>42751</v>
      </c>
      <c r="B2489" s="71">
        <v>712</v>
      </c>
      <c r="C2489" s="80" t="s">
        <v>1118</v>
      </c>
      <c r="D2489" s="12" t="s">
        <v>473</v>
      </c>
      <c r="E2489" s="12" t="s">
        <v>474</v>
      </c>
      <c r="F2489" s="6" t="s">
        <v>1119</v>
      </c>
      <c r="G2489" s="6" t="s">
        <v>475</v>
      </c>
      <c r="H2489" s="12" t="s">
        <v>34</v>
      </c>
      <c r="I2489" s="6" t="s">
        <v>34</v>
      </c>
      <c r="J2489" s="97" t="str">
        <f t="normal">IF(AE2489="-","-",(AE2489/AG2489)*$AI$1)</f>
        <v>-</v>
      </c>
      <c r="K2489" s="97">
        <f t="normal">MAX(J2489:J2491)</f>
        <v>128.4876</v>
      </c>
      <c r="L2489" s="71">
        <f t="normal">IF(A2489=0,"",(K2489-K2490)/K2490)</f>
        <v>0.132185001903312</v>
      </c>
      <c r="M2489" s="97">
        <f t="normal">IF(J2490="-","-",AVERAGE(J2489:J2491))</f>
        <v>120.987</v>
      </c>
      <c r="N2489" s="97" t="str">
        <f t="normal">IF(AF2489="-","-",(AF2489/AG2489)*$AI$1)</f>
        <v>-</v>
      </c>
      <c r="O2489" s="97">
        <f t="normal">MAX(N2489:N2491)</f>
        <v>111.6828</v>
      </c>
      <c r="P2489" s="71">
        <f t="normal">IF(A2489=0,"",(O2489-O2490)/O2490)</f>
        <v>0.3716673298846</v>
      </c>
      <c r="Q2489" s="97">
        <v>96.552</v>
      </c>
      <c r="R2489" s="71">
        <f t="normal">IF(Q2489="-","-",Q2489/M2489)</f>
        <v>0.798036152644499</v>
      </c>
      <c r="S2489" s="103">
        <v>14.9</v>
      </c>
      <c r="T2489" s="104">
        <f t="normal">AVERAGE(S2489:S2491)*10</f>
        <v>151.966666666667</v>
      </c>
      <c r="U2489" s="103">
        <f t="normal">((LARGE(S2489:S2491,1))-(SMALL(S2489:S2491,1)))/(((LARGE(S2489:S2491,1))+(SMALL(S2489:S2491,1)))/2)*100</f>
        <v>4.07626561472715</v>
      </c>
      <c r="V2489" s="103">
        <f t="shared" ref="V2489:V2494" si="920">100-Y2489</f>
        <v>72.09</v>
      </c>
      <c r="W2489" s="104">
        <f t="normal">AVERAGE(V2489:V2491)*10</f>
        <v>720.233333333333</v>
      </c>
      <c r="X2489" s="103">
        <f t="normal">((LARGE(V2489:V2491,1))-(SMALL(V2489:V2491,1)))/(((LARGE(V2489:V2491,1))+(SMALL(V2489:V2491,1)))/2)*100</f>
        <v>0.361161272398951</v>
      </c>
      <c r="Y2489" s="103">
        <v>27.91</v>
      </c>
      <c r="Z2489" s="97" t="s">
        <v>34</v>
      </c>
      <c r="AA2489" s="23" t="str">
        <f t="normal">IF(Z2489="-","-",AVERAGE(Z2489:Z2491))</f>
        <v>-</v>
      </c>
      <c r="AB2489" s="104" t="s">
        <v>34</v>
      </c>
      <c r="AC2489" s="24" t="str">
        <f t="shared" ref="AC2489" si="921">IF(AB2489="-","-",AVERAGE(AB2489:AB2491))</f>
        <v>-</v>
      </c>
      <c r="AE2489" s="114" t="s">
        <v>34</v>
      </c>
      <c r="AF2489" s="114" t="s">
        <v>34</v>
      </c>
      <c r="AG2489" s="135">
        <v>1</v>
      </c>
    </row>
    <row r="2490" spans="1:33">
      <c r="A2490" s="70"/>
      <c r="B2490" s="71">
        <v>712</v>
      </c>
      <c r="C2490" s="82"/>
      <c r="D2490" s="14"/>
      <c r="E2490" s="14"/>
      <c r="F2490" s="6"/>
      <c r="G2490" s="6"/>
      <c r="H2490" s="14"/>
      <c r="I2490" s="6"/>
      <c r="J2490" s="97">
        <f t="normal">IF(AE2490="-","-",(AE2490/AG2489)*$AI$1)</f>
        <v>128.4876</v>
      </c>
      <c r="K2490" s="97">
        <f t="normal">MIN(J2489:J2491)</f>
        <v>113.4864</v>
      </c>
      <c r="L2490" s="71"/>
      <c r="M2490" s="97"/>
      <c r="N2490" s="97">
        <f t="normal">IF(AF2490="-","-",(AF2490/AG2489)*$AI$1)</f>
        <v>111.6828</v>
      </c>
      <c r="O2490" s="97">
        <f t="normal">MIN(N2489:N2491)</f>
        <v>81.4212</v>
      </c>
      <c r="P2490" s="71"/>
      <c r="Q2490" s="97"/>
      <c r="R2490" s="71"/>
      <c r="S2490" s="103">
        <v>15.52</v>
      </c>
      <c r="T2490" s="104"/>
      <c r="U2490" s="103"/>
      <c r="V2490" s="103">
        <f t="shared" si="920"/>
        <v>72.12</v>
      </c>
      <c r="W2490" s="104"/>
      <c r="X2490" s="103"/>
      <c r="Y2490" s="103">
        <v>27.88</v>
      </c>
      <c r="Z2490" s="97" t="s">
        <v>34</v>
      </c>
      <c r="AA2490" s="23"/>
      <c r="AB2490" s="104" t="s">
        <v>34</v>
      </c>
      <c r="AC2490" s="24"/>
      <c r="AE2490" s="114">
        <v>118.97</v>
      </c>
      <c r="AF2490" s="114">
        <v>103.41</v>
      </c>
      <c r="AG2490" s="135"/>
    </row>
    <row r="2491" spans="1:33">
      <c r="A2491" s="70"/>
      <c r="B2491" s="71">
        <v>712</v>
      </c>
      <c r="C2491" s="84"/>
      <c r="D2491" s="17"/>
      <c r="E2491" s="17"/>
      <c r="F2491" s="6"/>
      <c r="G2491" s="6"/>
      <c r="H2491" s="17"/>
      <c r="I2491" s="6"/>
      <c r="J2491" s="97">
        <f t="normal">IF(AE2491="-","-",(AE2491/AG2489)*$AI$1)</f>
        <v>113.4864</v>
      </c>
      <c r="K2491" s="97"/>
      <c r="L2491" s="71"/>
      <c r="M2491" s="97"/>
      <c r="N2491" s="97">
        <f t="normal">IF(AF2491="-","-",(AF2491/AG2489)*$AI$1)</f>
        <v>81.4212</v>
      </c>
      <c r="O2491" s="97"/>
      <c r="P2491" s="71"/>
      <c r="Q2491" s="97"/>
      <c r="R2491" s="71"/>
      <c r="S2491" s="103">
        <v>15.17</v>
      </c>
      <c r="T2491" s="104"/>
      <c r="U2491" s="103"/>
      <c r="V2491" s="103">
        <f t="shared" si="920"/>
        <v>71.86</v>
      </c>
      <c r="W2491" s="104"/>
      <c r="X2491" s="103"/>
      <c r="Y2491" s="103">
        <v>28.14</v>
      </c>
      <c r="Z2491" s="97" t="s">
        <v>34</v>
      </c>
      <c r="AA2491" s="23"/>
      <c r="AB2491" s="104" t="s">
        <v>34</v>
      </c>
      <c r="AC2491" s="24"/>
      <c r="AE2491" s="114">
        <v>105.08</v>
      </c>
      <c r="AF2491" s="114">
        <v>75.39</v>
      </c>
      <c r="AG2491" s="135"/>
    </row>
    <row r="2492" spans="1:33" ht="15" customHeight="1">
      <c r="A2492" s="70">
        <v>42751</v>
      </c>
      <c r="B2492" s="71">
        <v>713</v>
      </c>
      <c r="C2492" s="80" t="s">
        <v>1118</v>
      </c>
      <c r="D2492" s="12" t="s">
        <v>473</v>
      </c>
      <c r="E2492" s="12" t="s">
        <v>474</v>
      </c>
      <c r="F2492" s="6" t="s">
        <v>1119</v>
      </c>
      <c r="G2492" s="6" t="s">
        <v>475</v>
      </c>
      <c r="H2492" s="12" t="s">
        <v>34</v>
      </c>
      <c r="I2492" s="6" t="s">
        <v>34</v>
      </c>
      <c r="J2492" s="97">
        <f t="normal">IF(AE2492="-","-",(AE2492/AG2492)*$AI$1)</f>
        <v>564.0408</v>
      </c>
      <c r="K2492" s="97">
        <f t="normal">MAX(J2492:J2494)</f>
        <v>564.2028</v>
      </c>
      <c r="L2492" s="71">
        <f t="normal">IF(A2492=0,"",(K2492-K2493)/K2493)</f>
        <v>0.0283863855587707</v>
      </c>
      <c r="M2492" s="97">
        <f t="normal">IF(J2492="-","-",AVERAGE(J2492:J2494))</f>
        <v>558.9576</v>
      </c>
      <c r="N2492" s="97">
        <f t="normal">IF(AF2492="-","-",(AF2492/AG2492)*$AI$1)</f>
        <v>366.0444</v>
      </c>
      <c r="O2492" s="97">
        <f t="normal">MAX(N2492:N2494)</f>
        <v>397.9368</v>
      </c>
      <c r="P2492" s="71">
        <f t="normal">IF(A2492=0,"",(O2492-O2493)/O2493)</f>
        <v>0.0871271353966894</v>
      </c>
      <c r="Q2492" s="97">
        <f t="normal">IF(N2492="-","-",AVERAGE(N2492:N2494))</f>
        <v>377.6976</v>
      </c>
      <c r="R2492" s="71">
        <f t="normal">IF(Q2492="-","-",Q2492/M2492)</f>
        <v>0.675717800419924</v>
      </c>
      <c r="S2492" s="103">
        <v>41.06</v>
      </c>
      <c r="T2492" s="104">
        <f t="normal">AVERAGE(S2492:S2494)*10</f>
        <v>408.933333333333</v>
      </c>
      <c r="U2492" s="103">
        <f t="normal">((LARGE(S2492:S2494,1))-(SMALL(S2492:S2494,1)))/(((LARGE(S2492:S2494,1))+(SMALL(S2492:S2494,1)))/2)*100</f>
        <v>0.659743433109354</v>
      </c>
      <c r="V2492" s="103">
        <f t="shared" si="920"/>
        <v>91.18</v>
      </c>
      <c r="W2492" s="104">
        <f t="normal">AVERAGE(V2492:V2494)*10</f>
        <v>912.033333333333</v>
      </c>
      <c r="X2492" s="103">
        <f t="normal">((LARGE(V2492:V2494,1))-(SMALL(V2492:V2494,1)))/(((LARGE(V2492:V2494,1))+(SMALL(V2492:V2494,1)))/2)*100</f>
        <v>0.120594200515265</v>
      </c>
      <c r="Y2492" s="103">
        <v>8.82</v>
      </c>
      <c r="Z2492" s="97" t="s">
        <v>34</v>
      </c>
      <c r="AA2492" s="23" t="str">
        <f t="normal">IF(Z2492="-","-",AVERAGE(Z2492:Z2494))</f>
        <v>-</v>
      </c>
      <c r="AB2492" s="104" t="s">
        <v>34</v>
      </c>
      <c r="AC2492" s="24" t="str">
        <f t="shared" ref="AC2492" si="922">IF(AB2492="-","-",AVERAGE(AB2492:AB2494))</f>
        <v>-</v>
      </c>
      <c r="AE2492" s="114">
        <v>522.26</v>
      </c>
      <c r="AF2492" s="114">
        <v>338.93</v>
      </c>
      <c r="AG2492" s="135">
        <v>1</v>
      </c>
    </row>
    <row r="2493" spans="1:33">
      <c r="A2493" s="70"/>
      <c r="B2493" s="71">
        <v>713</v>
      </c>
      <c r="C2493" s="82"/>
      <c r="D2493" s="14"/>
      <c r="E2493" s="14"/>
      <c r="F2493" s="6"/>
      <c r="G2493" s="6"/>
      <c r="H2493" s="14"/>
      <c r="I2493" s="6"/>
      <c r="J2493" s="97">
        <f t="normal">IF(AE2493="-","-",(AE2493/AG2492)*$AI$1)</f>
        <v>548.6292</v>
      </c>
      <c r="K2493" s="97">
        <f t="normal">MIN(J2492:J2494)</f>
        <v>548.6292</v>
      </c>
      <c r="L2493" s="71"/>
      <c r="M2493" s="97"/>
      <c r="N2493" s="97">
        <f t="normal">IF(AF2493="-","-",(AF2493/AG2492)*$AI$1)</f>
        <v>397.9368</v>
      </c>
      <c r="O2493" s="97">
        <f t="normal">MIN(N2492:N2494)</f>
        <v>366.0444</v>
      </c>
      <c r="P2493" s="71"/>
      <c r="Q2493" s="97"/>
      <c r="R2493" s="71"/>
      <c r="S2493" s="103">
        <v>40.83</v>
      </c>
      <c r="T2493" s="104"/>
      <c r="U2493" s="103"/>
      <c r="V2493" s="103">
        <f t="shared" si="920"/>
        <v>91.16</v>
      </c>
      <c r="W2493" s="104"/>
      <c r="X2493" s="103"/>
      <c r="Y2493" s="103">
        <v>8.84</v>
      </c>
      <c r="Z2493" s="97" t="s">
        <v>34</v>
      </c>
      <c r="AA2493" s="23"/>
      <c r="AB2493" s="104" t="s">
        <v>34</v>
      </c>
      <c r="AC2493" s="24"/>
      <c r="AE2493" s="114">
        <v>507.99</v>
      </c>
      <c r="AF2493" s="114">
        <v>368.46</v>
      </c>
      <c r="AG2493" s="135"/>
    </row>
    <row r="2494" spans="1:33">
      <c r="A2494" s="70"/>
      <c r="B2494" s="71">
        <v>713</v>
      </c>
      <c r="C2494" s="84"/>
      <c r="D2494" s="17"/>
      <c r="E2494" s="17"/>
      <c r="F2494" s="6"/>
      <c r="G2494" s="6"/>
      <c r="H2494" s="17"/>
      <c r="I2494" s="6"/>
      <c r="J2494" s="97">
        <f t="normal">IF(AE2494="-","-",(AE2494/AG2492)*$AI$1)</f>
        <v>564.2028</v>
      </c>
      <c r="K2494" s="97"/>
      <c r="L2494" s="71"/>
      <c r="M2494" s="97"/>
      <c r="N2494" s="97">
        <f t="normal">IF(AF2494="-","-",(AF2494/AG2492)*$AI$1)</f>
        <v>369.1116</v>
      </c>
      <c r="O2494" s="97"/>
      <c r="P2494" s="71"/>
      <c r="Q2494" s="97"/>
      <c r="R2494" s="71"/>
      <c r="S2494" s="103">
        <v>40.79</v>
      </c>
      <c r="T2494" s="104"/>
      <c r="U2494" s="103"/>
      <c r="V2494" s="103">
        <f t="shared" si="920"/>
        <v>91.27</v>
      </c>
      <c r="W2494" s="104"/>
      <c r="X2494" s="103"/>
      <c r="Y2494" s="103">
        <v>8.73</v>
      </c>
      <c r="Z2494" s="97" t="s">
        <v>34</v>
      </c>
      <c r="AA2494" s="23"/>
      <c r="AB2494" s="104" t="s">
        <v>34</v>
      </c>
      <c r="AC2494" s="24"/>
      <c r="AE2494" s="114">
        <v>522.41</v>
      </c>
      <c r="AF2494" s="114">
        <v>341.77</v>
      </c>
      <c r="AG2494" s="135"/>
    </row>
    <row r="2495" spans="1:33" ht="15" customHeight="1">
      <c r="A2495" s="70">
        <v>42751</v>
      </c>
      <c r="B2495" s="71">
        <v>714</v>
      </c>
      <c r="C2495" s="80" t="s">
        <v>1118</v>
      </c>
      <c r="D2495" s="12" t="s">
        <v>473</v>
      </c>
      <c r="E2495" s="12" t="s">
        <v>474</v>
      </c>
      <c r="F2495" s="6" t="s">
        <v>1119</v>
      </c>
      <c r="G2495" s="6" t="s">
        <v>475</v>
      </c>
      <c r="H2495" s="12" t="s">
        <v>34</v>
      </c>
      <c r="I2495" s="6" t="s">
        <v>34</v>
      </c>
      <c r="J2495" s="97">
        <f t="normal">IF(AE2495="-","-",(AE2495/AG2495)*$AI$1)</f>
        <v>117.1368</v>
      </c>
      <c r="K2495" s="97">
        <f t="normal">MAX(J2495:J2497)</f>
        <v>124.9236</v>
      </c>
      <c r="L2495" s="71">
        <f t="normal">IF(A2495=0,"",(K2495-K2496)/K2496)</f>
        <v>0.0664761202286557</v>
      </c>
      <c r="M2495" s="97">
        <f t="normal">IF(J2495="-","-",AVERAGE(J2495:J2497))</f>
        <v>121.0302</v>
      </c>
      <c r="N2495" s="97">
        <f t="normal">IF(AF2495="-","-",(AF2495/AG2495)*$AI$1)</f>
        <v>84.4452</v>
      </c>
      <c r="O2495" s="97">
        <f t="normal">MAX(N2495:N2497)</f>
        <v>97.6104</v>
      </c>
      <c r="P2495" s="71">
        <f t="normal">IF(A2495=0,"",(O2495-O2496)/O2496)</f>
        <v>0.155902289295306</v>
      </c>
      <c r="Q2495" s="97">
        <f t="normal">IF(N2495="-","-",AVERAGE(N2495:N2497))</f>
        <v>91.0278</v>
      </c>
      <c r="R2495" s="71">
        <f t="normal">IF(Q2495="-","-",Q2495/M2495)</f>
        <v>0.752108151519208</v>
      </c>
      <c r="S2495" s="103" t="s">
        <v>34</v>
      </c>
      <c r="T2495" s="104">
        <f t="normal">AVERAGE(S2495:S2497)*10</f>
        <v>154.05</v>
      </c>
      <c r="U2495" s="103">
        <f t="normal">((LARGE(S2495:S2497,1))-(SMALL(S2495:S2497,1)))/(((LARGE(S2495:S2497,1))+(SMALL(S2495:S2497,1)))/2)*100</f>
        <v>4.34923726062966</v>
      </c>
      <c r="V2495" s="103" t="s">
        <v>34</v>
      </c>
      <c r="W2495" s="104">
        <f t="normal">AVERAGE(V2495:V2497)*10</f>
        <v>709.7</v>
      </c>
      <c r="X2495" s="103">
        <f t="normal">((LARGE(V2495:V2497,1))-(SMALL(V2495:V2497,1)))/(((LARGE(V2495:V2497,1))+(SMALL(V2495:V2497,1)))/2)*100</f>
        <v>3.21262505283923</v>
      </c>
      <c r="Y2495" s="103" t="s">
        <v>34</v>
      </c>
      <c r="Z2495" s="97" t="s">
        <v>34</v>
      </c>
      <c r="AA2495" s="23" t="str">
        <f t="normal">IF(Z2495="-","-",AVERAGE(Z2495:Z2497))</f>
        <v>-</v>
      </c>
      <c r="AB2495" s="104" t="s">
        <v>34</v>
      </c>
      <c r="AC2495" s="24" t="str">
        <f t="shared" ref="AC2495" si="923">IF(AB2495="-","-",AVERAGE(AB2495:AB2497))</f>
        <v>-</v>
      </c>
      <c r="AE2495" s="114">
        <v>108.46</v>
      </c>
      <c r="AF2495" s="114">
        <v>78.19</v>
      </c>
      <c r="AG2495" s="135">
        <v>1</v>
      </c>
    </row>
    <row r="2496" spans="1:33">
      <c r="A2496" s="70"/>
      <c r="B2496" s="71">
        <v>714</v>
      </c>
      <c r="C2496" s="82"/>
      <c r="D2496" s="14"/>
      <c r="E2496" s="14"/>
      <c r="F2496" s="6"/>
      <c r="G2496" s="6"/>
      <c r="H2496" s="14"/>
      <c r="I2496" s="6"/>
      <c r="J2496" s="97">
        <f t="normal">IF(AE2496="-","-",(AE2496/AG2495)*$AI$1)</f>
        <v>124.9236</v>
      </c>
      <c r="K2496" s="97">
        <f t="normal">MIN(J2495:J2497)</f>
        <v>117.1368</v>
      </c>
      <c r="L2496" s="71"/>
      <c r="M2496" s="97"/>
      <c r="N2496" s="97">
        <f t="normal">IF(AF2496="-","-",(AF2496/AG2495)*$AI$1)</f>
        <v>97.6104</v>
      </c>
      <c r="O2496" s="97">
        <f t="normal">MIN(N2495:N2497)</f>
        <v>84.4452</v>
      </c>
      <c r="P2496" s="71"/>
      <c r="Q2496" s="97"/>
      <c r="R2496" s="71"/>
      <c r="S2496" s="103">
        <v>15.74</v>
      </c>
      <c r="T2496" s="104"/>
      <c r="U2496" s="103"/>
      <c r="V2496" s="103">
        <f t="normal">100-Y2496</f>
        <v>69.83</v>
      </c>
      <c r="W2496" s="104"/>
      <c r="X2496" s="103"/>
      <c r="Y2496" s="103">
        <v>30.17</v>
      </c>
      <c r="Z2496" s="97" t="s">
        <v>34</v>
      </c>
      <c r="AA2496" s="23"/>
      <c r="AB2496" s="104" t="s">
        <v>34</v>
      </c>
      <c r="AC2496" s="24"/>
      <c r="AE2496" s="114">
        <v>115.67</v>
      </c>
      <c r="AF2496" s="114">
        <v>90.38</v>
      </c>
      <c r="AG2496" s="135"/>
    </row>
    <row r="2497" spans="1:33">
      <c r="A2497" s="70"/>
      <c r="B2497" s="71">
        <v>714</v>
      </c>
      <c r="C2497" s="84"/>
      <c r="D2497" s="17"/>
      <c r="E2497" s="17"/>
      <c r="F2497" s="6"/>
      <c r="G2497" s="6"/>
      <c r="H2497" s="17"/>
      <c r="I2497" s="6"/>
      <c r="J2497" s="97" t="str">
        <f t="normal">IF(AE2497="-","-",(AE2497/AG2495)*$AI$1)</f>
        <v>-</v>
      </c>
      <c r="K2497" s="97"/>
      <c r="L2497" s="71"/>
      <c r="M2497" s="97"/>
      <c r="N2497" s="97" t="str">
        <f t="normal">IF(AF2497="-","-",(AF2497/AG2495)*$AI$1)</f>
        <v>-</v>
      </c>
      <c r="O2497" s="97"/>
      <c r="P2497" s="71"/>
      <c r="Q2497" s="97"/>
      <c r="R2497" s="71"/>
      <c r="S2497" s="103">
        <v>15.07</v>
      </c>
      <c r="T2497" s="104"/>
      <c r="U2497" s="103"/>
      <c r="V2497" s="103">
        <f t="normal">100-Y2497</f>
        <v>72.11</v>
      </c>
      <c r="W2497" s="104"/>
      <c r="X2497" s="103"/>
      <c r="Y2497" s="103">
        <v>27.89</v>
      </c>
      <c r="Z2497" s="97" t="s">
        <v>34</v>
      </c>
      <c r="AA2497" s="23"/>
      <c r="AB2497" s="104" t="s">
        <v>34</v>
      </c>
      <c r="AC2497" s="24"/>
      <c r="AE2497" s="114" t="s">
        <v>34</v>
      </c>
      <c r="AF2497" s="114" t="s">
        <v>34</v>
      </c>
      <c r="AG2497" s="135"/>
    </row>
    <row r="2498" spans="1:33" ht="15" customHeight="1">
      <c r="A2498" s="70">
        <v>42751</v>
      </c>
      <c r="B2498" s="71">
        <v>715</v>
      </c>
      <c r="C2498" s="80" t="s">
        <v>1118</v>
      </c>
      <c r="D2498" s="12" t="s">
        <v>473</v>
      </c>
      <c r="E2498" s="12" t="s">
        <v>474</v>
      </c>
      <c r="F2498" s="6" t="s">
        <v>1119</v>
      </c>
      <c r="G2498" s="6" t="s">
        <v>475</v>
      </c>
      <c r="H2498" s="12" t="s">
        <v>34</v>
      </c>
      <c r="I2498" s="6" t="s">
        <v>34</v>
      </c>
      <c r="J2498" s="97">
        <f t="normal">IF(AE2498="-","-",(AE2498/AG2498)*$AI$1)</f>
        <v>532.7316</v>
      </c>
      <c r="K2498" s="97">
        <f t="normal">MAX(J2498:J2500)</f>
        <v>602.8992</v>
      </c>
      <c r="L2498" s="71">
        <f t="normal">IF(A2498=0,"",(K2498-K2499)/K2499)</f>
        <v>0.131712855028686</v>
      </c>
      <c r="M2498" s="97">
        <f t="normal">IF(J2498="-","-",AVERAGE(J2498:J2500))</f>
        <v>576.5544</v>
      </c>
      <c r="N2498" s="97">
        <f t="normal">IF(AF2498="-","-",(AF2498/AG2498)*$AI$1)</f>
        <v>324.9072</v>
      </c>
      <c r="O2498" s="97">
        <f t="normal">MAX(N2498:N2500)</f>
        <v>420.606</v>
      </c>
      <c r="P2498" s="71">
        <f t="normal">IF(A2498=0,"",(O2498-O2499)/O2499)</f>
        <v>0.294541949208882</v>
      </c>
      <c r="Q2498" s="97">
        <f t="normal">IF(N2498="-","-",AVERAGE(N2498:N2500))</f>
        <v>369.3564</v>
      </c>
      <c r="R2498" s="71">
        <f t="normal">IF(Q2498="-","-",Q2498/M2498)</f>
        <v>0.640627146371617</v>
      </c>
      <c r="S2498" s="103">
        <v>41.12</v>
      </c>
      <c r="T2498" s="104">
        <f t="normal">AVERAGE(S2498:S2500)*10</f>
        <v>410.75</v>
      </c>
      <c r="U2498" s="103">
        <f t="normal">((LARGE(S2498:S2500,1))-(SMALL(S2498:S2500,1)))/(((LARGE(S2498:S2500,1))+(SMALL(S2498:S2500,1)))/2)*100</f>
        <v>0.219111381618981</v>
      </c>
      <c r="V2498" s="103">
        <f t="normal">100-Y2498</f>
        <v>92.31</v>
      </c>
      <c r="W2498" s="104">
        <f t="normal">AVERAGE(V2498:V2500)*10</f>
        <v>922</v>
      </c>
      <c r="X2498" s="103">
        <f t="normal">((LARGE(V2498:V2500,1))-(SMALL(V2498:V2500,1)))/(((LARGE(V2498:V2500,1))+(SMALL(V2498:V2500,1)))/2)*100</f>
        <v>0.238611713665942</v>
      </c>
      <c r="Y2498" s="103">
        <v>7.69</v>
      </c>
      <c r="Z2498" s="97" t="s">
        <v>34</v>
      </c>
      <c r="AA2498" s="23" t="str">
        <f t="normal">IF(Z2498="-","-",AVERAGE(Z2498:Z2500))</f>
        <v>-</v>
      </c>
      <c r="AB2498" s="104" t="s">
        <v>34</v>
      </c>
      <c r="AC2498" s="24" t="str">
        <f t="shared" ref="AC2498" si="924">IF(AB2498="-","-",AVERAGE(AB2498:AB2500))</f>
        <v>-</v>
      </c>
      <c r="AE2498" s="114">
        <v>493.27</v>
      </c>
      <c r="AF2498" s="114">
        <v>300.84</v>
      </c>
      <c r="AG2498" s="135">
        <v>1</v>
      </c>
    </row>
    <row r="2499" spans="1:33">
      <c r="A2499" s="70"/>
      <c r="B2499" s="71">
        <v>715</v>
      </c>
      <c r="C2499" s="82"/>
      <c r="D2499" s="14"/>
      <c r="E2499" s="14"/>
      <c r="F2499" s="6"/>
      <c r="G2499" s="6"/>
      <c r="H2499" s="14"/>
      <c r="I2499" s="6"/>
      <c r="J2499" s="97">
        <f t="normal">IF(AE2499="-","-",(AE2499/AG2498)*$AI$1)</f>
        <v>602.8992</v>
      </c>
      <c r="K2499" s="97">
        <f t="normal">MIN(J2498:J2500)</f>
        <v>532.7316</v>
      </c>
      <c r="L2499" s="71"/>
      <c r="M2499" s="97"/>
      <c r="N2499" s="97">
        <f t="normal">IF(AF2499="-","-",(AF2499/AG2498)*$AI$1)</f>
        <v>420.606</v>
      </c>
      <c r="O2499" s="97">
        <f t="normal">MIN(N2498:N2500)</f>
        <v>324.9072</v>
      </c>
      <c r="P2499" s="71"/>
      <c r="Q2499" s="97"/>
      <c r="R2499" s="71"/>
      <c r="S2499" s="103">
        <v>41.03</v>
      </c>
      <c r="T2499" s="104"/>
      <c r="U2499" s="103"/>
      <c r="V2499" s="103">
        <f t="normal">100-Y2499</f>
        <v>92.09</v>
      </c>
      <c r="W2499" s="104"/>
      <c r="X2499" s="103"/>
      <c r="Y2499" s="103">
        <v>7.91</v>
      </c>
      <c r="Z2499" s="97" t="s">
        <v>34</v>
      </c>
      <c r="AA2499" s="23"/>
      <c r="AB2499" s="104" t="s">
        <v>34</v>
      </c>
      <c r="AC2499" s="24"/>
      <c r="AE2499" s="114">
        <v>558.24</v>
      </c>
      <c r="AF2499" s="114">
        <v>389.45</v>
      </c>
      <c r="AG2499" s="135"/>
    </row>
    <row r="2500" spans="1:33">
      <c r="A2500" s="70"/>
      <c r="B2500" s="71">
        <v>715</v>
      </c>
      <c r="C2500" s="84"/>
      <c r="D2500" s="17"/>
      <c r="E2500" s="17"/>
      <c r="F2500" s="6"/>
      <c r="G2500" s="6"/>
      <c r="H2500" s="17"/>
      <c r="I2500" s="6"/>
      <c r="J2500" s="97">
        <f t="normal">IF(AE2500="-","-",(AE2500/AG2498)*$AI$1)</f>
        <v>594.0324</v>
      </c>
      <c r="K2500" s="97"/>
      <c r="L2500" s="71"/>
      <c r="M2500" s="97"/>
      <c r="N2500" s="97">
        <f t="normal">IF(AF2500="-","-",(AF2500/AG2498)*$AI$1)</f>
        <v>362.556</v>
      </c>
      <c r="O2500" s="97"/>
      <c r="P2500" s="71"/>
      <c r="Q2500" s="97"/>
      <c r="R2500" s="71"/>
      <c r="S2500" s="103" t="s">
        <v>34</v>
      </c>
      <c r="T2500" s="104"/>
      <c r="U2500" s="103"/>
      <c r="V2500" s="103" t="s">
        <v>34</v>
      </c>
      <c r="W2500" s="104"/>
      <c r="X2500" s="103"/>
      <c r="Y2500" s="103" t="s">
        <v>34</v>
      </c>
      <c r="Z2500" s="97" t="s">
        <v>34</v>
      </c>
      <c r="AA2500" s="23"/>
      <c r="AB2500" s="104" t="s">
        <v>34</v>
      </c>
      <c r="AC2500" s="24"/>
      <c r="AE2500" s="114">
        <v>550.03</v>
      </c>
      <c r="AF2500" s="114">
        <v>335.7</v>
      </c>
      <c r="AG2500" s="135"/>
    </row>
    <row r="2501" spans="1:33" ht="15" customHeight="1">
      <c r="A2501" s="70">
        <v>42751</v>
      </c>
      <c r="B2501" s="71">
        <v>716</v>
      </c>
      <c r="C2501" s="80" t="s">
        <v>1118</v>
      </c>
      <c r="D2501" s="12" t="s">
        <v>473</v>
      </c>
      <c r="E2501" s="12" t="s">
        <v>474</v>
      </c>
      <c r="F2501" s="6" t="s">
        <v>1119</v>
      </c>
      <c r="G2501" s="6" t="s">
        <v>1120</v>
      </c>
      <c r="H2501" s="12" t="s">
        <v>34</v>
      </c>
      <c r="I2501" s="6" t="s">
        <v>34</v>
      </c>
      <c r="J2501" s="97">
        <f t="normal">IF(AE2501="-","-",(AE2501/AG2501)*$AI$1)</f>
        <v>95.688</v>
      </c>
      <c r="K2501" s="97">
        <f t="normal">MAX(J2501:J2503)</f>
        <v>102.384</v>
      </c>
      <c r="L2501" s="71">
        <f t="normal">IF(A2501=0,"",(K2501-K2502)/K2502)</f>
        <v>0.0699774266365688</v>
      </c>
      <c r="M2501" s="97">
        <f t="normal">IF(J2501="-","-",AVERAGE(J2501:J2503))</f>
        <v>99.036</v>
      </c>
      <c r="N2501" s="97">
        <f t="normal">IF(AF2501="-","-",(AF2501/AG2501)*$AI$1)</f>
        <v>50.4792</v>
      </c>
      <c r="O2501" s="97">
        <f t="normal">MAX(N2501:N2503)</f>
        <v>59.6052</v>
      </c>
      <c r="P2501" s="71">
        <f t="normal">IF(A2501=0,"",(O2501-O2502)/O2502)</f>
        <v>0.180787334189131</v>
      </c>
      <c r="Q2501" s="97">
        <f t="normal">IF(N2501="-","-",AVERAGE(N2501:N2503))</f>
        <v>55.0422</v>
      </c>
      <c r="R2501" s="71">
        <f t="normal">IF(Q2501="-","-",Q2501/M2501)</f>
        <v>0.555779716466739</v>
      </c>
      <c r="S2501" s="103">
        <v>70.68</v>
      </c>
      <c r="T2501" s="104">
        <f t="normal">AVERAGE(S2501:S2503)*10</f>
        <v>705.9</v>
      </c>
      <c r="U2501" s="103">
        <f t="normal">((LARGE(S2501:S2503,1))-(SMALL(S2501:S2503,1)))/(((LARGE(S2501:S2503,1))+(SMALL(S2501:S2503,1)))/2)*100</f>
        <v>0.254993625159381</v>
      </c>
      <c r="V2501" s="103">
        <f t="normal">100-Y2501</f>
        <v>98.89</v>
      </c>
      <c r="W2501" s="104">
        <f t="normal">AVERAGE(V2501:V2503)*10</f>
        <v>988.8</v>
      </c>
      <c r="X2501" s="103">
        <f t="normal">((LARGE(V2501:V2503,1))-(SMALL(V2501:V2503,1)))/(((LARGE(V2501:V2503,1))+(SMALL(V2501:V2503,1)))/2)*100</f>
        <v>0.0202265372168245</v>
      </c>
      <c r="Y2501" s="103">
        <v>1.11</v>
      </c>
      <c r="Z2501" s="97" t="s">
        <v>34</v>
      </c>
      <c r="AA2501" s="23" t="str">
        <f t="normal">IF(Z2501="-","-",AVERAGE(Z2501:Z2503))</f>
        <v>-</v>
      </c>
      <c r="AB2501" s="104" t="s">
        <v>34</v>
      </c>
      <c r="AC2501" s="24" t="str">
        <f t="shared" ref="AC2501" si="925">IF(AB2501="-","-",AVERAGE(AB2501:AB2503))</f>
        <v>-</v>
      </c>
      <c r="AE2501" s="114">
        <v>88.6</v>
      </c>
      <c r="AF2501" s="114">
        <v>46.74</v>
      </c>
      <c r="AG2501" s="135">
        <v>1</v>
      </c>
    </row>
    <row r="2502" spans="1:33">
      <c r="A2502" s="70"/>
      <c r="B2502" s="71">
        <v>716</v>
      </c>
      <c r="C2502" s="82"/>
      <c r="D2502" s="14"/>
      <c r="E2502" s="14"/>
      <c r="F2502" s="6"/>
      <c r="G2502" s="6"/>
      <c r="H2502" s="14"/>
      <c r="I2502" s="6"/>
      <c r="J2502" s="97">
        <f t="normal">IF(AE2502="-","-",(AE2502/AG2501)*$AI$1)</f>
        <v>102.384</v>
      </c>
      <c r="K2502" s="97">
        <f t="normal">MIN(J2501:J2503)</f>
        <v>95.688</v>
      </c>
      <c r="L2502" s="71"/>
      <c r="M2502" s="97"/>
      <c r="N2502" s="97">
        <f t="normal">IF(AF2502="-","-",(AF2502/AG2501)*$AI$1)</f>
        <v>59.6052</v>
      </c>
      <c r="O2502" s="97">
        <f t="normal">MIN(N2501:N2503)</f>
        <v>50.4792</v>
      </c>
      <c r="P2502" s="71"/>
      <c r="Q2502" s="97"/>
      <c r="R2502" s="71"/>
      <c r="S2502" s="103">
        <v>70.5</v>
      </c>
      <c r="T2502" s="104"/>
      <c r="U2502" s="103"/>
      <c r="V2502" s="103">
        <f t="normal">100-Y2502</f>
        <v>98.87</v>
      </c>
      <c r="W2502" s="104"/>
      <c r="X2502" s="103"/>
      <c r="Y2502" s="103">
        <v>1.13</v>
      </c>
      <c r="Z2502" s="97" t="s">
        <v>34</v>
      </c>
      <c r="AA2502" s="23"/>
      <c r="AB2502" s="104" t="s">
        <v>34</v>
      </c>
      <c r="AC2502" s="24"/>
      <c r="AE2502" s="114">
        <v>94.8</v>
      </c>
      <c r="AF2502" s="114">
        <v>55.19</v>
      </c>
      <c r="AG2502" s="135"/>
    </row>
    <row r="2503" spans="1:33">
      <c r="A2503" s="70"/>
      <c r="B2503" s="71">
        <v>716</v>
      </c>
      <c r="C2503" s="84"/>
      <c r="D2503" s="17"/>
      <c r="E2503" s="17"/>
      <c r="F2503" s="6"/>
      <c r="G2503" s="6"/>
      <c r="H2503" s="17"/>
      <c r="I2503" s="6"/>
      <c r="J2503" s="97" t="str">
        <f t="normal">IF(AE2503="-","-",(AE2503/AG2501)*$AI$1)</f>
        <v>-</v>
      </c>
      <c r="K2503" s="97"/>
      <c r="L2503" s="71"/>
      <c r="M2503" s="97"/>
      <c r="N2503" s="97" t="str">
        <f t="normal">IF(AF2503="-","-",(AF2503/AG2501)*$AI$1)</f>
        <v>-</v>
      </c>
      <c r="O2503" s="97"/>
      <c r="P2503" s="71"/>
      <c r="Q2503" s="97"/>
      <c r="R2503" s="71"/>
      <c r="S2503" s="103" t="s">
        <v>34</v>
      </c>
      <c r="T2503" s="104"/>
      <c r="U2503" s="103"/>
      <c r="V2503" s="103" t="s">
        <v>34</v>
      </c>
      <c r="W2503" s="104"/>
      <c r="X2503" s="103"/>
      <c r="Y2503" s="103" t="s">
        <v>34</v>
      </c>
      <c r="Z2503" s="97" t="s">
        <v>34</v>
      </c>
      <c r="AA2503" s="23"/>
      <c r="AB2503" s="104" t="s">
        <v>34</v>
      </c>
      <c r="AC2503" s="24"/>
      <c r="AE2503" s="114" t="s">
        <v>34</v>
      </c>
      <c r="AF2503" s="114" t="s">
        <v>34</v>
      </c>
      <c r="AG2503" s="135"/>
    </row>
    <row r="2504" spans="1:33" ht="15" customHeight="1">
      <c r="A2504" s="70">
        <v>42751</v>
      </c>
      <c r="B2504" s="71">
        <v>717</v>
      </c>
      <c r="C2504" s="80" t="s">
        <v>1118</v>
      </c>
      <c r="D2504" s="12" t="s">
        <v>473</v>
      </c>
      <c r="E2504" s="12" t="s">
        <v>474</v>
      </c>
      <c r="F2504" s="6" t="s">
        <v>1119</v>
      </c>
      <c r="G2504" s="6" t="s">
        <v>1121</v>
      </c>
      <c r="H2504" s="12" t="s">
        <v>34</v>
      </c>
      <c r="I2504" s="6" t="s">
        <v>34</v>
      </c>
      <c r="J2504" s="97">
        <f t="normal">IF(AE2504="-","-",(AE2504/AG2504)*$AI$1)</f>
        <v>146.502</v>
      </c>
      <c r="K2504" s="97">
        <f t="normal">MAX(J2504:J2506)</f>
        <v>158.1336</v>
      </c>
      <c r="L2504" s="71">
        <f t="normal">IF(A2504=0,"",(K2504-K2505)/K2505)</f>
        <v>0.079395503133063</v>
      </c>
      <c r="M2504" s="97">
        <f t="normal">IF(J2504="-","-",AVERAGE(J2504:J2506))</f>
        <v>152.3178</v>
      </c>
      <c r="N2504" s="97">
        <f t="normal">IF(AF2504="-","-",(AF2504/AG2504)*$AI$1)</f>
        <v>81.7884</v>
      </c>
      <c r="O2504" s="97">
        <f t="normal">MAX(N2504:N2506)</f>
        <v>99.3168</v>
      </c>
      <c r="P2504" s="71">
        <f t="normal">IF(A2504=0,"",(O2504-O2505)/O2505)</f>
        <v>0.214314010299749</v>
      </c>
      <c r="Q2504" s="97">
        <f t="normal">IF(N2504="-","-",AVERAGE(N2504:N2506))</f>
        <v>90.5526</v>
      </c>
      <c r="R2504" s="71">
        <f t="normal">IF(Q2504="-","-",Q2504/M2504)</f>
        <v>0.594497819690148</v>
      </c>
      <c r="S2504" s="103">
        <v>79.52</v>
      </c>
      <c r="T2504" s="104">
        <f t="normal">AVERAGE(S2504:S2506)*10</f>
        <v>795.5</v>
      </c>
      <c r="U2504" s="103">
        <f t="normal">((LARGE(S2504:S2506,1))-(SMALL(S2504:S2506,1)))/(((LARGE(S2504:S2506,1))+(SMALL(S2504:S2506,1)))/2)*100</f>
        <v>0.075424261470776</v>
      </c>
      <c r="V2504" s="103">
        <f t="normal">100-Y2504</f>
        <v>99.12</v>
      </c>
      <c r="W2504" s="104">
        <f t="normal">AVERAGE(V2504:V2506)*10</f>
        <v>991.45</v>
      </c>
      <c r="X2504" s="103">
        <f t="normal">((LARGE(V2504:V2506,1))-(SMALL(V2504:V2506,1)))/(((LARGE(V2504:V2506,1))+(SMALL(V2504:V2506,1)))/2)*100</f>
        <v>0.0504311866458189</v>
      </c>
      <c r="Y2504" s="103">
        <v>0.88</v>
      </c>
      <c r="Z2504" s="97" t="s">
        <v>34</v>
      </c>
      <c r="AA2504" s="23" t="str">
        <f t="normal">IF(Z2504="-","-",AVERAGE(Z2504:Z2506))</f>
        <v>-</v>
      </c>
      <c r="AB2504" s="104" t="s">
        <v>34</v>
      </c>
      <c r="AC2504" s="24" t="str">
        <f t="shared" ref="AC2504" si="926">IF(AB2504="-","-",AVERAGE(AB2504:AB2506))</f>
        <v>-</v>
      </c>
      <c r="AE2504" s="114">
        <v>135.65</v>
      </c>
      <c r="AF2504" s="114">
        <v>75.73</v>
      </c>
      <c r="AG2504" s="135">
        <v>1</v>
      </c>
    </row>
    <row r="2505" spans="1:33">
      <c r="A2505" s="70"/>
      <c r="B2505" s="71">
        <v>717</v>
      </c>
      <c r="C2505" s="82"/>
      <c r="D2505" s="14"/>
      <c r="E2505" s="14"/>
      <c r="F2505" s="6"/>
      <c r="G2505" s="6"/>
      <c r="H2505" s="14"/>
      <c r="I2505" s="6"/>
      <c r="J2505" s="97">
        <f t="normal">IF(AE2505="-","-",(AE2505/AG2504)*$AI$1)</f>
        <v>158.1336</v>
      </c>
      <c r="K2505" s="97">
        <f t="normal">MIN(J2504:J2506)</f>
        <v>146.502</v>
      </c>
      <c r="L2505" s="71"/>
      <c r="M2505" s="97"/>
      <c r="N2505" s="97">
        <f t="normal">IF(AF2505="-","-",(AF2505/AG2504)*$AI$1)</f>
        <v>99.3168</v>
      </c>
      <c r="O2505" s="97">
        <f t="normal">MIN(N2504:N2506)</f>
        <v>81.7884</v>
      </c>
      <c r="P2505" s="71"/>
      <c r="Q2505" s="97"/>
      <c r="R2505" s="71"/>
      <c r="S2505" s="103">
        <v>79.58</v>
      </c>
      <c r="T2505" s="104"/>
      <c r="U2505" s="103"/>
      <c r="V2505" s="103">
        <f t="normal">100-Y2505</f>
        <v>99.17</v>
      </c>
      <c r="W2505" s="104"/>
      <c r="X2505" s="103"/>
      <c r="Y2505" s="103">
        <v>0.83</v>
      </c>
      <c r="Z2505" s="97" t="s">
        <v>34</v>
      </c>
      <c r="AA2505" s="23"/>
      <c r="AB2505" s="104" t="s">
        <v>34</v>
      </c>
      <c r="AC2505" s="24"/>
      <c r="AE2505" s="114">
        <v>146.42</v>
      </c>
      <c r="AF2505" s="114">
        <v>91.96</v>
      </c>
      <c r="AG2505" s="135"/>
    </row>
    <row r="2506" spans="1:33">
      <c r="A2506" s="70"/>
      <c r="B2506" s="71">
        <v>717</v>
      </c>
      <c r="C2506" s="84"/>
      <c r="D2506" s="17"/>
      <c r="E2506" s="17"/>
      <c r="F2506" s="6"/>
      <c r="G2506" s="6"/>
      <c r="H2506" s="17"/>
      <c r="I2506" s="6"/>
      <c r="J2506" s="97" t="str">
        <f t="normal">IF(AE2506="-","-",(AE2506/AG2504)*$AI$1)</f>
        <v>-</v>
      </c>
      <c r="K2506" s="97"/>
      <c r="L2506" s="71"/>
      <c r="M2506" s="97"/>
      <c r="N2506" s="97" t="str">
        <f t="normal">IF(AF2506="-","-",(AF2506/AG2504)*$AI$1)</f>
        <v>-</v>
      </c>
      <c r="O2506" s="97"/>
      <c r="P2506" s="71"/>
      <c r="Q2506" s="97"/>
      <c r="R2506" s="71"/>
      <c r="S2506" s="103" t="s">
        <v>34</v>
      </c>
      <c r="T2506" s="104"/>
      <c r="U2506" s="103"/>
      <c r="V2506" s="103" t="s">
        <v>34</v>
      </c>
      <c r="W2506" s="104"/>
      <c r="X2506" s="103"/>
      <c r="Y2506" s="103" t="s">
        <v>34</v>
      </c>
      <c r="Z2506" s="97" t="s">
        <v>34</v>
      </c>
      <c r="AA2506" s="23"/>
      <c r="AB2506" s="104" t="s">
        <v>34</v>
      </c>
      <c r="AC2506" s="24"/>
      <c r="AE2506" s="114" t="s">
        <v>34</v>
      </c>
      <c r="AF2506" s="114" t="s">
        <v>34</v>
      </c>
      <c r="AG2506" s="135"/>
    </row>
    <row r="2507" spans="1:33" ht="15" customHeight="1">
      <c r="A2507" s="70">
        <v>42751</v>
      </c>
      <c r="B2507" s="71">
        <v>718</v>
      </c>
      <c r="C2507" s="80" t="s">
        <v>1118</v>
      </c>
      <c r="D2507" s="12" t="s">
        <v>473</v>
      </c>
      <c r="E2507" s="12" t="s">
        <v>474</v>
      </c>
      <c r="F2507" s="6" t="s">
        <v>1119</v>
      </c>
      <c r="G2507" s="6" t="s">
        <v>1122</v>
      </c>
      <c r="H2507" s="12" t="s">
        <v>34</v>
      </c>
      <c r="I2507" s="6" t="s">
        <v>34</v>
      </c>
      <c r="J2507" s="97">
        <f t="normal">IF(AE2507="-","-",(AE2507/AG2507)*$AI$1)</f>
        <v>124.038</v>
      </c>
      <c r="K2507" s="97">
        <f t="normal">MAX(J2507:J2509)</f>
        <v>136.2744</v>
      </c>
      <c r="L2507" s="71">
        <f t="normal">IF(A2507=0,"",(K2507-K2508)/K2508)</f>
        <v>0.0986504135829344</v>
      </c>
      <c r="M2507" s="97">
        <f t="normal">IF(J2507="-","-",AVERAGE(J2507:J2509))</f>
        <v>130.0068</v>
      </c>
      <c r="N2507" s="97">
        <f t="normal">IF(AF2507="-","-",(AF2507/AG2507)*$AI$1)</f>
        <v>60.9984</v>
      </c>
      <c r="O2507" s="97">
        <f t="normal">MAX(N2507:N2509)</f>
        <v>71.9928</v>
      </c>
      <c r="P2507" s="71">
        <f t="normal">IF(A2507=0,"",(O2507-O2508)/O2508)</f>
        <v>0.180240793201133</v>
      </c>
      <c r="Q2507" s="97">
        <f t="normal">IF(N2507="-","-",AVERAGE(N2507:N2509))</f>
        <v>66.996</v>
      </c>
      <c r="R2507" s="71">
        <f t="normal">IF(Q2507="-","-",Q2507/M2507)</f>
        <v>0.515326890593415</v>
      </c>
      <c r="S2507" s="103" t="s">
        <v>34</v>
      </c>
      <c r="T2507" s="104">
        <f t="normal">AVERAGE(S2507:S2509)*10</f>
        <v>640.05</v>
      </c>
      <c r="U2507" s="103">
        <f t="normal">((LARGE(S2507:S2509,1))-(SMALL(S2507:S2509,1)))/(((LARGE(S2507:S2509,1))+(SMALL(S2507:S2509,1)))/2)*100</f>
        <v>0.515584719943752</v>
      </c>
      <c r="V2507" s="103" t="s">
        <v>34</v>
      </c>
      <c r="W2507" s="104">
        <f t="normal">AVERAGE(V2507:V2509)*10</f>
        <v>910.15</v>
      </c>
      <c r="X2507" s="103">
        <f t="normal">((LARGE(V2507:V2509,1))-(SMALL(V2507:V2509,1)))/(((LARGE(V2507:V2509,1))+(SMALL(V2507:V2509,1)))/2)*100</f>
        <v>0.340603197275177</v>
      </c>
      <c r="Y2507" s="103" t="s">
        <v>34</v>
      </c>
      <c r="Z2507" s="97" t="s">
        <v>34</v>
      </c>
      <c r="AA2507" s="23" t="str">
        <f t="normal">IF(Z2507="-","-",AVERAGE(Z2507:Z2509))</f>
        <v>-</v>
      </c>
      <c r="AB2507" s="104" t="s">
        <v>34</v>
      </c>
      <c r="AC2507" s="24" t="str">
        <f t="shared" ref="AC2507" si="927">IF(AB2507="-","-",AVERAGE(AB2507:AB2509))</f>
        <v>-</v>
      </c>
      <c r="AE2507" s="114">
        <v>114.85</v>
      </c>
      <c r="AF2507" s="114">
        <v>56.48</v>
      </c>
      <c r="AG2507" s="135">
        <v>1</v>
      </c>
    </row>
    <row r="2508" spans="1:33">
      <c r="A2508" s="70"/>
      <c r="B2508" s="71">
        <v>718</v>
      </c>
      <c r="C2508" s="82"/>
      <c r="D2508" s="14"/>
      <c r="E2508" s="14"/>
      <c r="F2508" s="6"/>
      <c r="G2508" s="6"/>
      <c r="H2508" s="14"/>
      <c r="I2508" s="6"/>
      <c r="J2508" s="97">
        <f t="normal">IF(AE2508="-","-",(AE2508/AG2507)*$AI$1)</f>
        <v>129.708</v>
      </c>
      <c r="K2508" s="97">
        <f t="normal">MIN(J2507:J2509)</f>
        <v>124.038</v>
      </c>
      <c r="L2508" s="71"/>
      <c r="M2508" s="97"/>
      <c r="N2508" s="97">
        <f t="normal">IF(AF2508="-","-",(AF2508/AG2507)*$AI$1)</f>
        <v>71.9928</v>
      </c>
      <c r="O2508" s="97">
        <f t="normal">MIN(N2507:N2509)</f>
        <v>60.9984</v>
      </c>
      <c r="P2508" s="71"/>
      <c r="Q2508" s="97"/>
      <c r="R2508" s="71"/>
      <c r="S2508" s="103">
        <v>64.17</v>
      </c>
      <c r="T2508" s="104"/>
      <c r="U2508" s="103"/>
      <c r="V2508" s="103">
        <f t="normal">100-Y2508</f>
        <v>91.17</v>
      </c>
      <c r="W2508" s="104"/>
      <c r="X2508" s="103"/>
      <c r="Y2508" s="103">
        <v>8.83</v>
      </c>
      <c r="Z2508" s="97" t="s">
        <v>34</v>
      </c>
      <c r="AA2508" s="23"/>
      <c r="AB2508" s="104" t="s">
        <v>34</v>
      </c>
      <c r="AC2508" s="24"/>
      <c r="AE2508" s="114">
        <v>120.1</v>
      </c>
      <c r="AF2508" s="114">
        <v>66.66</v>
      </c>
      <c r="AG2508" s="135"/>
    </row>
    <row r="2509" spans="1:33">
      <c r="A2509" s="70"/>
      <c r="B2509" s="71">
        <v>718</v>
      </c>
      <c r="C2509" s="84"/>
      <c r="D2509" s="17"/>
      <c r="E2509" s="17"/>
      <c r="F2509" s="6"/>
      <c r="G2509" s="6"/>
      <c r="H2509" s="17"/>
      <c r="I2509" s="6"/>
      <c r="J2509" s="97">
        <f t="normal">IF(AE2509="-","-",(AE2509/AG2507)*$AI$1)</f>
        <v>136.2744</v>
      </c>
      <c r="K2509" s="97"/>
      <c r="L2509" s="71"/>
      <c r="M2509" s="97"/>
      <c r="N2509" s="97">
        <f t="normal">IF(AF2509="-","-",(AF2509/AG2507)*$AI$1)</f>
        <v>67.9968</v>
      </c>
      <c r="O2509" s="97"/>
      <c r="P2509" s="71"/>
      <c r="Q2509" s="97"/>
      <c r="R2509" s="71"/>
      <c r="S2509" s="103">
        <v>63.84</v>
      </c>
      <c r="T2509" s="104"/>
      <c r="U2509" s="103"/>
      <c r="V2509" s="103">
        <f t="normal">100-Y2509</f>
        <v>90.86</v>
      </c>
      <c r="W2509" s="104"/>
      <c r="X2509" s="103"/>
      <c r="Y2509" s="103">
        <v>9.14</v>
      </c>
      <c r="Z2509" s="97" t="s">
        <v>34</v>
      </c>
      <c r="AA2509" s="23"/>
      <c r="AB2509" s="104" t="s">
        <v>34</v>
      </c>
      <c r="AC2509" s="24"/>
      <c r="AE2509" s="114">
        <v>126.18</v>
      </c>
      <c r="AF2509" s="114">
        <v>62.96</v>
      </c>
      <c r="AG2509" s="135"/>
    </row>
    <row r="2510" spans="1:33" ht="15" customHeight="1">
      <c r="A2510" s="70">
        <v>42751</v>
      </c>
      <c r="B2510" s="71">
        <v>719</v>
      </c>
      <c r="C2510" s="80" t="s">
        <v>1118</v>
      </c>
      <c r="D2510" s="12" t="s">
        <v>473</v>
      </c>
      <c r="E2510" s="12" t="s">
        <v>474</v>
      </c>
      <c r="F2510" s="6" t="s">
        <v>1119</v>
      </c>
      <c r="G2510" s="6" t="s">
        <v>1120</v>
      </c>
      <c r="H2510" s="12" t="s">
        <v>34</v>
      </c>
      <c r="I2510" s="6" t="s">
        <v>34</v>
      </c>
      <c r="J2510" s="97">
        <f t="normal">IF(AE2510="-","-",(AE2510/AG2510)*$AI$1)</f>
        <v>34.776</v>
      </c>
      <c r="K2510" s="97">
        <f t="normal">MAX(J2510:J2512)</f>
        <v>38.07</v>
      </c>
      <c r="L2510" s="71">
        <f t="normal">IF(A2510=0,"",(K2510-K2511)/K2511)</f>
        <v>0.0947204968944098</v>
      </c>
      <c r="M2510" s="97">
        <f t="normal">IF(J2510="-","-",AVERAGE(J2510:J2512))</f>
        <v>36.423</v>
      </c>
      <c r="N2510" s="97">
        <f t="normal">IF(AF2510="-","-",(AF2510/AG2510)*$AI$1)</f>
        <v>16.8264</v>
      </c>
      <c r="O2510" s="97">
        <f t="normal">MAX(N2510:N2512)</f>
        <v>18.8784</v>
      </c>
      <c r="P2510" s="71">
        <f t="normal">IF(A2510=0,"",(O2510-O2511)/O2511)</f>
        <v>0.121951219512195</v>
      </c>
      <c r="Q2510" s="97">
        <f t="normal">IF(N2510="-","-",AVERAGE(N2510:N2512))</f>
        <v>17.8524</v>
      </c>
      <c r="R2510" s="71">
        <f t="normal">IF(Q2510="-","-",Q2510/M2510)</f>
        <v>0.490140845070423</v>
      </c>
      <c r="S2510" s="103">
        <v>69.74</v>
      </c>
      <c r="T2510" s="104">
        <f t="normal">AVERAGE(S2510:S2512)*10</f>
        <v>698.7</v>
      </c>
      <c r="U2510" s="103">
        <f t="normal">((LARGE(S2510:S2512,1))-(SMALL(S2510:S2512,1)))/(((LARGE(S2510:S2512,1))+(SMALL(S2510:S2512,1)))/2)*100</f>
        <v>0.372119650780027</v>
      </c>
      <c r="V2510" s="103">
        <f t="normal">100-Y2510</f>
        <v>98.69</v>
      </c>
      <c r="W2510" s="104">
        <f t="normal">AVERAGE(V2510:V2512)*10</f>
        <v>986.9</v>
      </c>
      <c r="X2510" s="103">
        <f t="normal">((LARGE(V2510:V2512,1))-(SMALL(V2510:V2512,1)))/(((LARGE(V2510:V2512,1))+(SMALL(V2510:V2512,1)))/2)*100</f>
        <v>0</v>
      </c>
      <c r="Y2510" s="103">
        <v>1.31</v>
      </c>
      <c r="Z2510" s="97" t="s">
        <v>34</v>
      </c>
      <c r="AA2510" s="23" t="str">
        <f t="normal">IF(Z2510="-","-",AVERAGE(Z2510:Z2512))</f>
        <v>-</v>
      </c>
      <c r="AB2510" s="104" t="s">
        <v>34</v>
      </c>
      <c r="AC2510" s="24" t="str">
        <f t="shared" ref="AC2510" si="928">IF(AB2510="-","-",AVERAGE(AB2510:AB2512))</f>
        <v>-</v>
      </c>
      <c r="AE2510" s="114">
        <v>32.2</v>
      </c>
      <c r="AF2510" s="114">
        <v>15.58</v>
      </c>
      <c r="AG2510" s="135">
        <v>1</v>
      </c>
    </row>
    <row r="2511" spans="1:33">
      <c r="A2511" s="70"/>
      <c r="B2511" s="71">
        <v>719</v>
      </c>
      <c r="C2511" s="82"/>
      <c r="D2511" s="14"/>
      <c r="E2511" s="14"/>
      <c r="F2511" s="6"/>
      <c r="G2511" s="6"/>
      <c r="H2511" s="14"/>
      <c r="I2511" s="6"/>
      <c r="J2511" s="97" t="str">
        <f t="normal">IF(AE2511="-","-",(AE2511/AG2510)*$AI$1)</f>
        <v>-</v>
      </c>
      <c r="K2511" s="97">
        <f t="normal">MIN(J2510:J2512)</f>
        <v>34.776</v>
      </c>
      <c r="L2511" s="71"/>
      <c r="M2511" s="97"/>
      <c r="N2511" s="97" t="str">
        <f t="normal">IF(AF2511="-","-",(AF2511/AG2510)*$AI$1)</f>
        <v>-</v>
      </c>
      <c r="O2511" s="97">
        <f t="normal">MIN(N2510:N2512)</f>
        <v>16.8264</v>
      </c>
      <c r="P2511" s="71"/>
      <c r="Q2511" s="97"/>
      <c r="R2511" s="71"/>
      <c r="S2511" s="103" t="s">
        <v>34</v>
      </c>
      <c r="T2511" s="104"/>
      <c r="U2511" s="103"/>
      <c r="V2511" s="103" t="s">
        <v>34</v>
      </c>
      <c r="W2511" s="104"/>
      <c r="X2511" s="103"/>
      <c r="Y2511" s="103" t="s">
        <v>34</v>
      </c>
      <c r="Z2511" s="97" t="s">
        <v>34</v>
      </c>
      <c r="AA2511" s="23"/>
      <c r="AB2511" s="104" t="s">
        <v>34</v>
      </c>
      <c r="AC2511" s="24"/>
      <c r="AE2511" s="114" t="s">
        <v>34</v>
      </c>
      <c r="AF2511" s="114" t="s">
        <v>34</v>
      </c>
      <c r="AG2511" s="135"/>
    </row>
    <row r="2512" spans="1:33">
      <c r="A2512" s="70"/>
      <c r="B2512" s="71">
        <v>719</v>
      </c>
      <c r="C2512" s="84"/>
      <c r="D2512" s="17"/>
      <c r="E2512" s="17"/>
      <c r="F2512" s="6"/>
      <c r="G2512" s="6"/>
      <c r="H2512" s="17"/>
      <c r="I2512" s="6"/>
      <c r="J2512" s="97">
        <f t="normal">IF(AE2512="-","-",(AE2512/AG2510)*$AI$1)</f>
        <v>38.07</v>
      </c>
      <c r="K2512" s="97"/>
      <c r="L2512" s="71"/>
      <c r="M2512" s="97"/>
      <c r="N2512" s="97">
        <f t="normal">IF(AF2512="-","-",(AF2512/AG2510)*$AI$1)</f>
        <v>18.8784</v>
      </c>
      <c r="O2512" s="97"/>
      <c r="P2512" s="71"/>
      <c r="Q2512" s="97"/>
      <c r="R2512" s="71"/>
      <c r="S2512" s="103">
        <v>70</v>
      </c>
      <c r="T2512" s="104"/>
      <c r="U2512" s="103"/>
      <c r="V2512" s="103">
        <f t="shared" ref="V2512:V2520" si="929">100-Y2512</f>
        <v>98.69</v>
      </c>
      <c r="W2512" s="104"/>
      <c r="X2512" s="103"/>
      <c r="Y2512" s="103">
        <v>1.31</v>
      </c>
      <c r="Z2512" s="97" t="s">
        <v>34</v>
      </c>
      <c r="AA2512" s="23"/>
      <c r="AB2512" s="104" t="s">
        <v>34</v>
      </c>
      <c r="AC2512" s="24"/>
      <c r="AE2512" s="114">
        <v>35.25</v>
      </c>
      <c r="AF2512" s="114">
        <v>17.48</v>
      </c>
      <c r="AG2512" s="135"/>
    </row>
    <row r="2513" spans="1:33" ht="15" customHeight="1">
      <c r="A2513" s="70">
        <v>42751</v>
      </c>
      <c r="B2513" s="71">
        <v>720</v>
      </c>
      <c r="C2513" s="80" t="s">
        <v>1118</v>
      </c>
      <c r="D2513" s="12" t="s">
        <v>473</v>
      </c>
      <c r="E2513" s="12" t="s">
        <v>474</v>
      </c>
      <c r="F2513" s="6" t="s">
        <v>1119</v>
      </c>
      <c r="G2513" s="6" t="s">
        <v>1122</v>
      </c>
      <c r="H2513" s="12" t="s">
        <v>34</v>
      </c>
      <c r="I2513" s="6" t="s">
        <v>34</v>
      </c>
      <c r="J2513" s="97" t="str">
        <f t="normal">IF(AE2513="-","-",(AE2513/AG2513)*$AI$1)</f>
        <v>-</v>
      </c>
      <c r="K2513" s="97">
        <f t="normal">MAX(J2513:J2515)</f>
        <v>189.162</v>
      </c>
      <c r="L2513" s="71">
        <f t="normal">IF(A2513=0,"",(K2513-K2514)/K2514)</f>
        <v>0.00223163195239185</v>
      </c>
      <c r="M2513" s="97">
        <f t="normal">IF(J2514="-","-",AVERAGE(J2513:J2515))</f>
        <v>188.9514</v>
      </c>
      <c r="N2513" s="97" t="str">
        <f t="normal">IF(AF2513="-","-",(AF2513/AG2513)*$AI$1)</f>
        <v>-</v>
      </c>
      <c r="O2513" s="97">
        <f t="normal">MAX(N2513:N2515)</f>
        <v>110.4948</v>
      </c>
      <c r="P2513" s="71">
        <f t="normal">IF(A2513=0,"",(O2513-O2514)/O2514)</f>
        <v>0.143000782035527</v>
      </c>
      <c r="Q2513" s="97">
        <f t="normal">IF(N2514="-","-",AVERAGE(N2513:N2515))</f>
        <v>103.5828</v>
      </c>
      <c r="R2513" s="71">
        <f t="normal">IF(Q2513="-","-",Q2513/M2513)</f>
        <v>0.548198108084936</v>
      </c>
      <c r="S2513" s="103">
        <v>73.06</v>
      </c>
      <c r="T2513" s="104">
        <f t="normal">AVERAGE(S2513:S2515)*10</f>
        <v>720.133333333333</v>
      </c>
      <c r="U2513" s="103">
        <f t="normal">((LARGE(S2513:S2515,1))-(SMALL(S2513:S2515,1)))/(((LARGE(S2513:S2515,1))+(SMALL(S2513:S2515,1)))/2)*100</f>
        <v>2.34023402340234</v>
      </c>
      <c r="V2513" s="103">
        <f t="shared" si="929"/>
        <v>87.79</v>
      </c>
      <c r="W2513" s="104">
        <f t="normal">AVERAGE(V2513:V2515)*10</f>
        <v>872.5</v>
      </c>
      <c r="X2513" s="103">
        <f t="normal">((LARGE(V2513:V2515,1))-(SMALL(V2513:V2515,1)))/(((LARGE(V2513:V2515,1))+(SMALL(V2513:V2515,1)))/2)*100</f>
        <v>0.984432234432218</v>
      </c>
      <c r="Y2513" s="103">
        <v>12.21</v>
      </c>
      <c r="Z2513" s="97" t="s">
        <v>34</v>
      </c>
      <c r="AA2513" s="23" t="str">
        <f t="normal">IF(Z2513="-","-",AVERAGE(Z2513:Z2515))</f>
        <v>-</v>
      </c>
      <c r="AB2513" s="104" t="s">
        <v>34</v>
      </c>
      <c r="AC2513" s="24" t="str">
        <f t="shared" ref="AC2513" si="930">IF(AB2513="-","-",AVERAGE(AB2513:AB2515))</f>
        <v>-</v>
      </c>
      <c r="AE2513" s="114" t="s">
        <v>34</v>
      </c>
      <c r="AF2513" s="114" t="s">
        <v>34</v>
      </c>
      <c r="AG2513" s="135">
        <v>1</v>
      </c>
    </row>
    <row r="2514" spans="1:33">
      <c r="A2514" s="70"/>
      <c r="B2514" s="71">
        <v>720</v>
      </c>
      <c r="C2514" s="82"/>
      <c r="D2514" s="14"/>
      <c r="E2514" s="14"/>
      <c r="F2514" s="6"/>
      <c r="G2514" s="6"/>
      <c r="H2514" s="14"/>
      <c r="I2514" s="6"/>
      <c r="J2514" s="97">
        <f t="normal">IF(AE2514="-","-",(AE2514/AG2513)*$AI$1)</f>
        <v>189.162</v>
      </c>
      <c r="K2514" s="97">
        <f t="normal">MIN(J2513:J2515)</f>
        <v>188.7408</v>
      </c>
      <c r="L2514" s="71"/>
      <c r="M2514" s="97"/>
      <c r="N2514" s="97">
        <f t="normal">IF(AF2514="-","-",(AF2514/AG2513)*$AI$1)</f>
        <v>110.4948</v>
      </c>
      <c r="O2514" s="97">
        <f t="normal">MIN(N2513:N2515)</f>
        <v>96.6708</v>
      </c>
      <c r="P2514" s="71"/>
      <c r="Q2514" s="97"/>
      <c r="R2514" s="71"/>
      <c r="S2514" s="103">
        <v>71.61</v>
      </c>
      <c r="T2514" s="104"/>
      <c r="U2514" s="103"/>
      <c r="V2514" s="103">
        <f t="shared" si="929"/>
        <v>86.93</v>
      </c>
      <c r="W2514" s="104"/>
      <c r="X2514" s="103"/>
      <c r="Y2514" s="103">
        <v>13.07</v>
      </c>
      <c r="Z2514" s="97" t="s">
        <v>34</v>
      </c>
      <c r="AA2514" s="23"/>
      <c r="AB2514" s="104" t="s">
        <v>34</v>
      </c>
      <c r="AC2514" s="24"/>
      <c r="AE2514" s="114">
        <v>175.15</v>
      </c>
      <c r="AF2514" s="114">
        <v>102.31</v>
      </c>
      <c r="AG2514" s="135"/>
    </row>
    <row r="2515" spans="1:33">
      <c r="A2515" s="70"/>
      <c r="B2515" s="71">
        <v>720</v>
      </c>
      <c r="C2515" s="84"/>
      <c r="D2515" s="17"/>
      <c r="E2515" s="17"/>
      <c r="F2515" s="6"/>
      <c r="G2515" s="6"/>
      <c r="H2515" s="17"/>
      <c r="I2515" s="6"/>
      <c r="J2515" s="97">
        <f t="normal">IF(AE2515="-","-",(AE2515/AG2513)*$AI$1)</f>
        <v>188.7408</v>
      </c>
      <c r="K2515" s="97"/>
      <c r="L2515" s="71"/>
      <c r="M2515" s="97"/>
      <c r="N2515" s="97">
        <f t="normal">IF(AF2515="-","-",(AF2515/AG2513)*$AI$1)</f>
        <v>96.6708</v>
      </c>
      <c r="O2515" s="97"/>
      <c r="P2515" s="71"/>
      <c r="Q2515" s="97"/>
      <c r="R2515" s="71"/>
      <c r="S2515" s="103">
        <v>71.37</v>
      </c>
      <c r="T2515" s="104"/>
      <c r="U2515" s="103"/>
      <c r="V2515" s="103">
        <f t="shared" si="929"/>
        <v>87.03</v>
      </c>
      <c r="W2515" s="104"/>
      <c r="X2515" s="103"/>
      <c r="Y2515" s="103">
        <v>12.97</v>
      </c>
      <c r="Z2515" s="97" t="s">
        <v>34</v>
      </c>
      <c r="AA2515" s="23"/>
      <c r="AB2515" s="104" t="s">
        <v>34</v>
      </c>
      <c r="AC2515" s="24"/>
      <c r="AE2515" s="114">
        <v>174.76</v>
      </c>
      <c r="AF2515" s="114">
        <v>89.51</v>
      </c>
      <c r="AG2515" s="135"/>
    </row>
    <row r="2516" spans="1:33" ht="15" customHeight="1">
      <c r="A2516" s="85">
        <v>42751</v>
      </c>
      <c r="B2516" s="74">
        <v>721</v>
      </c>
      <c r="C2516" s="86" t="s">
        <v>1118</v>
      </c>
      <c r="D2516" s="87" t="s">
        <v>473</v>
      </c>
      <c r="E2516" s="87" t="s">
        <v>474</v>
      </c>
      <c r="F2516" s="9" t="s">
        <v>1119</v>
      </c>
      <c r="G2516" s="87" t="s">
        <v>1120</v>
      </c>
      <c r="H2516" s="87" t="s">
        <v>34</v>
      </c>
      <c r="I2516" s="87" t="s">
        <v>34</v>
      </c>
      <c r="J2516" s="98">
        <f t="normal">IF(AE2516="-","-",(AE2516/AG2516)*$AI$1)</f>
        <v>76.4424</v>
      </c>
      <c r="K2516" s="98">
        <f t="normal">MAX(J2516:J2518)</f>
        <v>76.4424</v>
      </c>
      <c r="L2516" s="74">
        <f t="normal">IF(A2516=0,"",(K2516-K2517)/K2517)</f>
        <v>2.33239171374765</v>
      </c>
      <c r="M2516" s="98">
        <f t="normal">IF(J2516="-","-",AVERAGE(J2516:J2518))</f>
        <v>46.1844</v>
      </c>
      <c r="N2516" s="98">
        <f t="normal">IF(AF2516="-","-",(AF2516/AG2516)*$AI$1)</f>
        <v>17.5284</v>
      </c>
      <c r="O2516" s="98">
        <f t="normal">MAX(N2516:N2518)</f>
        <v>17.5284</v>
      </c>
      <c r="P2516" s="74">
        <f t="normal">IF(A2516=0,"",(O2516-O2517)/O2517)</f>
        <v>1.80795847750865</v>
      </c>
      <c r="Q2516" s="98">
        <f t="normal">IF(N2516="-","-",AVERAGE(N2516:N2518))</f>
        <v>13.4928</v>
      </c>
      <c r="R2516" s="74">
        <f t="normal">IF(Q2516="-","-",Q2516/M2516)</f>
        <v>0.292150596305246</v>
      </c>
      <c r="S2516" s="105">
        <v>67.55</v>
      </c>
      <c r="T2516" s="106">
        <f t="normal">AVERAGE(S2516:S2518)*10</f>
        <v>688.6</v>
      </c>
      <c r="U2516" s="105">
        <v>3.29062317996506</v>
      </c>
      <c r="V2516" s="105">
        <f t="shared" si="929"/>
        <v>98.7</v>
      </c>
      <c r="W2516" s="106">
        <f t="normal">AVERAGE(V2516:V2518)*10</f>
        <v>987.1</v>
      </c>
      <c r="X2516" s="105">
        <f t="normal">((LARGE(V2516:V2518,1))-(SMALL(V2516:V2518,1)))/(((LARGE(V2516:V2518,1))+(SMALL(V2516:V2518,1)))/2)*100</f>
        <v>0.0709112090361071</v>
      </c>
      <c r="Y2516" s="105">
        <v>1.3</v>
      </c>
      <c r="Z2516" s="98" t="s">
        <v>34</v>
      </c>
      <c r="AA2516" s="123" t="str">
        <f t="normal">IF(Z2516="-","-",AVERAGE(Z2516:Z2518))</f>
        <v>-</v>
      </c>
      <c r="AB2516" s="106" t="s">
        <v>34</v>
      </c>
      <c r="AC2516" s="124" t="str">
        <f t="shared" ref="AC2516" si="931">IF(AB2516="-","-",AVERAGE(AB2516:AB2518))</f>
        <v>-</v>
      </c>
      <c r="AE2516" s="114">
        <v>70.78</v>
      </c>
      <c r="AF2516" s="114">
        <v>16.23</v>
      </c>
      <c r="AG2516" s="139">
        <v>1</v>
      </c>
    </row>
    <row r="2517" spans="1:33">
      <c r="A2517" s="88"/>
      <c r="B2517" s="74">
        <v>721</v>
      </c>
      <c r="C2517" s="89"/>
      <c r="D2517" s="15"/>
      <c r="E2517" s="15"/>
      <c r="F2517" s="9"/>
      <c r="G2517" s="15"/>
      <c r="H2517" s="15"/>
      <c r="I2517" s="15"/>
      <c r="J2517" s="98">
        <f t="normal">IF(AE2517="-","-",(AE2517/AG2516)*$AI$1)</f>
        <v>39.1716</v>
      </c>
      <c r="K2517" s="98">
        <f t="normal">MIN(J2516:J2518)</f>
        <v>22.9392</v>
      </c>
      <c r="L2517" s="74"/>
      <c r="M2517" s="98"/>
      <c r="N2517" s="98">
        <f t="normal">IF(AF2517="-","-",(AF2517/AG2516)*$AI$1)</f>
        <v>16.7076</v>
      </c>
      <c r="O2517" s="98">
        <f t="normal">MIN(N2516:N2518)</f>
        <v>6.2424</v>
      </c>
      <c r="P2517" s="74"/>
      <c r="Q2517" s="98"/>
      <c r="R2517" s="74"/>
      <c r="S2517" s="105">
        <v>69.22</v>
      </c>
      <c r="T2517" s="106"/>
      <c r="U2517" s="105"/>
      <c r="V2517" s="105">
        <f t="shared" si="929"/>
        <v>98.75</v>
      </c>
      <c r="W2517" s="106"/>
      <c r="X2517" s="105"/>
      <c r="Y2517" s="105">
        <v>1.25</v>
      </c>
      <c r="Z2517" s="98" t="s">
        <v>34</v>
      </c>
      <c r="AA2517" s="125"/>
      <c r="AB2517" s="106" t="s">
        <v>34</v>
      </c>
      <c r="AC2517" s="126"/>
      <c r="AE2517" s="114">
        <v>36.27</v>
      </c>
      <c r="AF2517" s="114">
        <v>15.47</v>
      </c>
      <c r="AG2517" s="140"/>
    </row>
    <row r="2518" spans="1:33">
      <c r="A2518" s="90"/>
      <c r="B2518" s="74">
        <v>721</v>
      </c>
      <c r="C2518" s="91"/>
      <c r="D2518" s="18"/>
      <c r="E2518" s="18"/>
      <c r="F2518" s="9"/>
      <c r="G2518" s="18"/>
      <c r="H2518" s="18"/>
      <c r="I2518" s="18"/>
      <c r="J2518" s="98">
        <f t="normal">IF(AE2518="-","-",(AE2518/AG2516)*$AI$1)</f>
        <v>22.9392</v>
      </c>
      <c r="K2518" s="98"/>
      <c r="L2518" s="74"/>
      <c r="M2518" s="98"/>
      <c r="N2518" s="98">
        <f t="normal">IF(AF2518="-","-",(AF2518/AG2516)*$AI$1)</f>
        <v>6.2424</v>
      </c>
      <c r="O2518" s="98"/>
      <c r="P2518" s="74"/>
      <c r="Q2518" s="98"/>
      <c r="R2518" s="74"/>
      <c r="S2518" s="105">
        <v>69.81</v>
      </c>
      <c r="T2518" s="106"/>
      <c r="U2518" s="105"/>
      <c r="V2518" s="105">
        <f t="shared" si="929"/>
        <v>98.68</v>
      </c>
      <c r="W2518" s="106"/>
      <c r="X2518" s="105"/>
      <c r="Y2518" s="105">
        <v>1.32</v>
      </c>
      <c r="Z2518" s="98" t="s">
        <v>34</v>
      </c>
      <c r="AA2518" s="127"/>
      <c r="AB2518" s="106" t="s">
        <v>34</v>
      </c>
      <c r="AC2518" s="128"/>
      <c r="AE2518" s="114">
        <v>21.24</v>
      </c>
      <c r="AF2518" s="114">
        <v>5.78</v>
      </c>
      <c r="AG2518" s="141"/>
    </row>
    <row r="2519" spans="1:33" ht="15" customHeight="1">
      <c r="A2519" s="79">
        <v>42751</v>
      </c>
      <c r="B2519" s="71">
        <v>722</v>
      </c>
      <c r="C2519" s="80" t="s">
        <v>1118</v>
      </c>
      <c r="D2519" s="12" t="s">
        <v>473</v>
      </c>
      <c r="E2519" s="12" t="s">
        <v>474</v>
      </c>
      <c r="F2519" s="6" t="s">
        <v>1119</v>
      </c>
      <c r="G2519" s="12" t="s">
        <v>1121</v>
      </c>
      <c r="H2519" s="12" t="s">
        <v>34</v>
      </c>
      <c r="I2519" s="12" t="s">
        <v>34</v>
      </c>
      <c r="J2519" s="97">
        <f t="normal">IF(AE2519="-","-",(AE2519/AG2519)*$AI$1)</f>
        <v>120.15</v>
      </c>
      <c r="K2519" s="97">
        <f t="normal">MAX(J2519:J2521)</f>
        <v>120.15</v>
      </c>
      <c r="L2519" s="71">
        <f t="normal">IF(A2519=0,"",(K2519-K2520)/K2520)</f>
        <v>0.042349854773728</v>
      </c>
      <c r="M2519" s="97">
        <f t="normal">IF(J2519="-","-",AVERAGE(J2519:J2521))</f>
        <v>118.2852</v>
      </c>
      <c r="N2519" s="97">
        <f t="normal">IF(AF2519="-","-",(AF2519/AG2519)*$AI$1)</f>
        <v>71.604</v>
      </c>
      <c r="O2519" s="97">
        <f t="normal">MAX(N2519:N2521)</f>
        <v>71.604</v>
      </c>
      <c r="P2519" s="71">
        <f t="normal">IF(A2519=0,"",(O2519-O2520)/O2520)</f>
        <v>0.0819190600522193</v>
      </c>
      <c r="Q2519" s="97">
        <f t="normal">IF(N2519="-","-",AVERAGE(N2519:N2521))</f>
        <v>68.436</v>
      </c>
      <c r="R2519" s="71">
        <f t="normal">IF(Q2519="-","-",Q2519/M2519)</f>
        <v>0.578567732903187</v>
      </c>
      <c r="S2519" s="103">
        <v>75.27</v>
      </c>
      <c r="T2519" s="104">
        <f t="normal">AVERAGE(S2519:S2521)*10</f>
        <v>752.55</v>
      </c>
      <c r="U2519" s="103">
        <f t="normal">((LARGE(S2519:S2521,1))-(SMALL(S2519:S2521,1)))/(((LARGE(S2519:S2521,1))+(SMALL(S2519:S2521,1)))/2)*100</f>
        <v>0.0398644608331687</v>
      </c>
      <c r="V2519" s="103">
        <f t="shared" si="929"/>
        <v>99.12</v>
      </c>
      <c r="W2519" s="104">
        <f t="normal">AVERAGE(V2519:V2521)*10</f>
        <v>991.15</v>
      </c>
      <c r="X2519" s="103">
        <f t="normal">((LARGE(V2519:V2521,1))-(SMALL(V2519:V2521,1)))/(((LARGE(V2519:V2521,1))+(SMALL(V2519:V2521,1)))/2)*100</f>
        <v>0.0100892902184383</v>
      </c>
      <c r="Y2519" s="103">
        <v>0.88</v>
      </c>
      <c r="Z2519" s="97" t="s">
        <v>34</v>
      </c>
      <c r="AA2519" s="25" t="str">
        <f t="normal">IF(Z2519="-","-",AVERAGE(Z2519:Z2521))</f>
        <v>-</v>
      </c>
      <c r="AB2519" s="104" t="s">
        <v>34</v>
      </c>
      <c r="AC2519" s="26" t="str">
        <f t="shared" ref="AC2519" si="932">IF(AB2519="-","-",AVERAGE(AB2519:AB2521))</f>
        <v>-</v>
      </c>
      <c r="AE2519" s="114">
        <v>111.25</v>
      </c>
      <c r="AF2519" s="114">
        <v>66.3</v>
      </c>
      <c r="AG2519" s="139">
        <v>1</v>
      </c>
    </row>
    <row r="2520" spans="1:33">
      <c r="A2520" s="81"/>
      <c r="B2520" s="71">
        <v>722</v>
      </c>
      <c r="C2520" s="82"/>
      <c r="D2520" s="14"/>
      <c r="E2520" s="14"/>
      <c r="F2520" s="6"/>
      <c r="G2520" s="14"/>
      <c r="H2520" s="14"/>
      <c r="I2520" s="14"/>
      <c r="J2520" s="97">
        <f t="normal">IF(AE2520="-","-",(AE2520/AG2519)*$AI$1)</f>
        <v>115.2684</v>
      </c>
      <c r="K2520" s="97">
        <f t="normal">MIN(J2519:J2521)</f>
        <v>115.2684</v>
      </c>
      <c r="L2520" s="71"/>
      <c r="M2520" s="97"/>
      <c r="N2520" s="97">
        <f t="normal">IF(AF2520="-","-",(AF2520/AG2519)*$AI$1)</f>
        <v>67.5216</v>
      </c>
      <c r="O2520" s="97">
        <f t="normal">MIN(N2519:N2521)</f>
        <v>66.1824</v>
      </c>
      <c r="P2520" s="71"/>
      <c r="Q2520" s="97"/>
      <c r="R2520" s="71"/>
      <c r="S2520" s="103">
        <v>75.24</v>
      </c>
      <c r="T2520" s="104"/>
      <c r="U2520" s="103"/>
      <c r="V2520" s="103">
        <f t="shared" si="929"/>
        <v>99.11</v>
      </c>
      <c r="W2520" s="104"/>
      <c r="X2520" s="103"/>
      <c r="Y2520" s="103">
        <v>0.89</v>
      </c>
      <c r="Z2520" s="97" t="s">
        <v>34</v>
      </c>
      <c r="AA2520" s="27"/>
      <c r="AB2520" s="104" t="s">
        <v>34</v>
      </c>
      <c r="AC2520" s="28"/>
      <c r="AE2520" s="114">
        <v>106.73</v>
      </c>
      <c r="AF2520" s="114">
        <v>62.52</v>
      </c>
      <c r="AG2520" s="140"/>
    </row>
    <row r="2521" spans="1:33">
      <c r="A2521" s="83"/>
      <c r="B2521" s="71">
        <v>722</v>
      </c>
      <c r="C2521" s="84"/>
      <c r="D2521" s="17"/>
      <c r="E2521" s="17"/>
      <c r="F2521" s="6"/>
      <c r="G2521" s="17"/>
      <c r="H2521" s="17"/>
      <c r="I2521" s="17"/>
      <c r="J2521" s="97">
        <f t="normal">IF(AE2521="-","-",(AE2521/AG2519)*$AI$1)</f>
        <v>119.4372</v>
      </c>
      <c r="K2521" s="97"/>
      <c r="L2521" s="71"/>
      <c r="M2521" s="97"/>
      <c r="N2521" s="97">
        <f t="normal">IF(AF2521="-","-",(AF2521/AG2519)*$AI$1)</f>
        <v>66.1824</v>
      </c>
      <c r="O2521" s="97"/>
      <c r="P2521" s="71"/>
      <c r="Q2521" s="97"/>
      <c r="R2521" s="71"/>
      <c r="S2521" s="103" t="s">
        <v>34</v>
      </c>
      <c r="T2521" s="104"/>
      <c r="U2521" s="103"/>
      <c r="V2521" s="103" t="s">
        <v>34</v>
      </c>
      <c r="W2521" s="104"/>
      <c r="X2521" s="103"/>
      <c r="Y2521" s="103" t="s">
        <v>34</v>
      </c>
      <c r="Z2521" s="97" t="s">
        <v>34</v>
      </c>
      <c r="AA2521" s="29"/>
      <c r="AB2521" s="104" t="s">
        <v>34</v>
      </c>
      <c r="AC2521" s="30"/>
      <c r="AE2521" s="114">
        <v>110.59</v>
      </c>
      <c r="AF2521" s="114">
        <v>61.28</v>
      </c>
      <c r="AG2521" s="141"/>
    </row>
    <row r="2522" spans="1:33" ht="15" customHeight="1">
      <c r="A2522" s="79">
        <v>42751</v>
      </c>
      <c r="B2522" s="71">
        <v>723</v>
      </c>
      <c r="C2522" s="80" t="s">
        <v>1118</v>
      </c>
      <c r="D2522" s="12" t="s">
        <v>473</v>
      </c>
      <c r="E2522" s="12" t="s">
        <v>474</v>
      </c>
      <c r="F2522" s="6" t="s">
        <v>1119</v>
      </c>
      <c r="G2522" s="12" t="s">
        <v>1122</v>
      </c>
      <c r="H2522" s="12" t="s">
        <v>34</v>
      </c>
      <c r="I2522" s="12" t="s">
        <v>34</v>
      </c>
      <c r="J2522" s="97">
        <f t="normal">IF(AE2522="-","-",(AE2522/AG2522)*$AI$1)</f>
        <v>129.6648</v>
      </c>
      <c r="K2522" s="97">
        <f t="normal">MAX(J2522:J2524)</f>
        <v>147.7224</v>
      </c>
      <c r="L2522" s="71">
        <f t="normal">IF(A2522=0,"",(K2522-K2523)/K2523)</f>
        <v>0.139263701482592</v>
      </c>
      <c r="M2522" s="97">
        <f t="normal">IF(J2522="-","-",AVERAGE(J2522:J2524))</f>
        <v>138.6936</v>
      </c>
      <c r="N2522" s="97">
        <f t="normal">IF(AF2522="-","-",(AF2522/AG2522)*$AI$1)</f>
        <v>64.9944</v>
      </c>
      <c r="O2522" s="97">
        <f t="normal">MAX(N2522:N2524)</f>
        <v>94.9104</v>
      </c>
      <c r="P2522" s="71">
        <f t="normal">IF(A2522=0,"",(O2522-O2523)/O2523)</f>
        <v>0.46028580923895</v>
      </c>
      <c r="Q2522" s="97">
        <f t="normal">IF(N2522="-","-",AVERAGE(N2522:N2524))</f>
        <v>79.9524</v>
      </c>
      <c r="R2522" s="71">
        <f t="normal">IF(Q2522="-","-",Q2522/M2522)</f>
        <v>0.576467839900327</v>
      </c>
      <c r="S2522" s="103">
        <v>69.07</v>
      </c>
      <c r="T2522" s="104">
        <f t="normal">AVERAGE(S2522:S2524)*10</f>
        <v>693.666666666667</v>
      </c>
      <c r="U2522" s="103">
        <f t="normal">((LARGE(S2522:S2524,1))-(SMALL(S2522:S2524,1)))/(((LARGE(S2522:S2524,1))+(SMALL(S2522:S2524,1)))/2)*100</f>
        <v>1.06566820276499</v>
      </c>
      <c r="V2522" s="103">
        <f t="shared" ref="V2522:V2530" si="933">100-Y2522</f>
        <v>84.01</v>
      </c>
      <c r="W2522" s="104">
        <f t="normal">AVERAGE(V2522:V2524)*10</f>
        <v>844.366666666667</v>
      </c>
      <c r="X2522" s="103">
        <f t="normal">((LARGE(V2522:V2524,1))-(SMALL(V2522:V2524,1)))/(((LARGE(V2522:V2524,1))+(SMALL(V2522:V2524,1)))/2)*100</f>
        <v>0.924170616113728</v>
      </c>
      <c r="Y2522" s="103">
        <v>15.99</v>
      </c>
      <c r="Z2522" s="97" t="s">
        <v>34</v>
      </c>
      <c r="AA2522" s="25" t="str">
        <f t="normal">IF(Z2522="-","-",AVERAGE(Z2522:Z2524))</f>
        <v>-</v>
      </c>
      <c r="AB2522" s="104" t="s">
        <v>34</v>
      </c>
      <c r="AC2522" s="26" t="str">
        <f t="shared" ref="AC2522" si="934">IF(AB2522="-","-",AVERAGE(AB2522:AB2524))</f>
        <v>-</v>
      </c>
      <c r="AE2522" s="114">
        <v>120.06</v>
      </c>
      <c r="AF2522" s="114">
        <v>60.18</v>
      </c>
      <c r="AG2522" s="139">
        <v>1</v>
      </c>
    </row>
    <row r="2523" spans="1:33">
      <c r="A2523" s="81"/>
      <c r="B2523" s="71">
        <v>723</v>
      </c>
      <c r="C2523" s="82"/>
      <c r="D2523" s="14"/>
      <c r="E2523" s="14"/>
      <c r="F2523" s="6"/>
      <c r="G2523" s="14"/>
      <c r="H2523" s="14"/>
      <c r="I2523" s="14"/>
      <c r="J2523" s="97">
        <f t="normal">IF(AE2523="-","-",(AE2523/AG2522)*$AI$1)</f>
        <v>147.7224</v>
      </c>
      <c r="K2523" s="97">
        <f t="normal">MIN(J2522:J2524)</f>
        <v>129.6648</v>
      </c>
      <c r="L2523" s="71"/>
      <c r="M2523" s="97"/>
      <c r="N2523" s="97">
        <f t="normal">IF(AF2523="-","-",(AF2523/AG2522)*$AI$1)</f>
        <v>94.9104</v>
      </c>
      <c r="O2523" s="97">
        <f t="normal">MIN(N2522:N2524)</f>
        <v>64.9944</v>
      </c>
      <c r="P2523" s="71"/>
      <c r="Q2523" s="97"/>
      <c r="R2523" s="71"/>
      <c r="S2523" s="103">
        <v>69.22</v>
      </c>
      <c r="T2523" s="104"/>
      <c r="U2523" s="103"/>
      <c r="V2523" s="103">
        <f t="shared" si="933"/>
        <v>84.51</v>
      </c>
      <c r="W2523" s="104"/>
      <c r="X2523" s="103"/>
      <c r="Y2523" s="103">
        <v>15.49</v>
      </c>
      <c r="Z2523" s="97" t="s">
        <v>34</v>
      </c>
      <c r="AA2523" s="27"/>
      <c r="AB2523" s="104" t="s">
        <v>34</v>
      </c>
      <c r="AC2523" s="28"/>
      <c r="AE2523" s="114">
        <v>136.78</v>
      </c>
      <c r="AF2523" s="114">
        <v>87.88</v>
      </c>
      <c r="AG2523" s="140"/>
    </row>
    <row r="2524" spans="1:33">
      <c r="A2524" s="83"/>
      <c r="B2524" s="71">
        <v>723</v>
      </c>
      <c r="C2524" s="84"/>
      <c r="D2524" s="17"/>
      <c r="E2524" s="17"/>
      <c r="F2524" s="6"/>
      <c r="G2524" s="17"/>
      <c r="H2524" s="17"/>
      <c r="I2524" s="17"/>
      <c r="J2524" s="97" t="str">
        <f t="normal">IF(AE2524="-","-",(AE2524/AG2522)*$AI$1)</f>
        <v>-</v>
      </c>
      <c r="K2524" s="97"/>
      <c r="L2524" s="71"/>
      <c r="M2524" s="97"/>
      <c r="N2524" s="97" t="str">
        <f t="normal">IF(AF2524="-","-",(AF2524/AG2522)*$AI$1)</f>
        <v>-</v>
      </c>
      <c r="O2524" s="97"/>
      <c r="P2524" s="71"/>
      <c r="Q2524" s="97"/>
      <c r="R2524" s="71"/>
      <c r="S2524" s="103">
        <v>69.81</v>
      </c>
      <c r="T2524" s="104"/>
      <c r="U2524" s="103"/>
      <c r="V2524" s="103">
        <f t="shared" si="933"/>
        <v>84.79</v>
      </c>
      <c r="W2524" s="104"/>
      <c r="X2524" s="103"/>
      <c r="Y2524" s="103">
        <v>15.21</v>
      </c>
      <c r="Z2524" s="97" t="s">
        <v>34</v>
      </c>
      <c r="AA2524" s="29"/>
      <c r="AB2524" s="104" t="s">
        <v>34</v>
      </c>
      <c r="AC2524" s="30"/>
      <c r="AE2524" s="114" t="s">
        <v>34</v>
      </c>
      <c r="AF2524" s="114" t="s">
        <v>34</v>
      </c>
      <c r="AG2524" s="141"/>
    </row>
    <row r="2525" spans="1:33" ht="15" customHeight="1">
      <c r="A2525" s="79">
        <v>42751</v>
      </c>
      <c r="B2525" s="71">
        <v>724</v>
      </c>
      <c r="C2525" s="80" t="s">
        <v>1118</v>
      </c>
      <c r="D2525" s="12" t="s">
        <v>473</v>
      </c>
      <c r="E2525" s="12" t="s">
        <v>474</v>
      </c>
      <c r="F2525" s="6" t="s">
        <v>1119</v>
      </c>
      <c r="G2525" s="12" t="s">
        <v>475</v>
      </c>
      <c r="H2525" s="12" t="s">
        <v>34</v>
      </c>
      <c r="I2525" s="12" t="s">
        <v>34</v>
      </c>
      <c r="J2525" s="97">
        <f t="normal">IF(AE2525="-","-",(AE2525/AG2525)*$AI$1)</f>
        <v>130.0536</v>
      </c>
      <c r="K2525" s="97">
        <f t="normal">MAX(J2525:J2527)</f>
        <v>130.0536</v>
      </c>
      <c r="L2525" s="71">
        <f t="normal">IF(A2525=0,"",(K2525-K2526)/K2526)</f>
        <v>0.045403246809619</v>
      </c>
      <c r="M2525" s="97">
        <f t="normal">IF(J2525="-","-",AVERAGE(J2525:J2527))</f>
        <v>126.4968</v>
      </c>
      <c r="N2525" s="97">
        <f t="normal">IF(AF2525="-","-",(AF2525/AG2525)*$AI$1)</f>
        <v>90.3852</v>
      </c>
      <c r="O2525" s="97">
        <f t="normal">MAX(N2525:N2527)</f>
        <v>90.3852</v>
      </c>
      <c r="P2525" s="71">
        <f t="normal">IF(A2525=0,"",(O2525-O2526)/O2526)</f>
        <v>0.0758452243218921</v>
      </c>
      <c r="Q2525" s="97">
        <f t="normal">IF(N2525="-","-",AVERAGE(N2525:N2527))</f>
        <v>86.5332</v>
      </c>
      <c r="R2525" s="71">
        <f t="normal">IF(Q2525="-","-",Q2525/M2525)</f>
        <v>0.684074221640389</v>
      </c>
      <c r="S2525" s="103">
        <v>15.76</v>
      </c>
      <c r="T2525" s="104">
        <f t="normal">AVERAGE(S2525:S2527)*10</f>
        <v>156.733333333333</v>
      </c>
      <c r="U2525" s="103">
        <f t="normal">((LARGE(S2525:S2527,1))-(SMALL(S2525:S2527,1)))/(((LARGE(S2525:S2527,1))+(SMALL(S2525:S2527,1)))/2)*100</f>
        <v>2.17530390275112</v>
      </c>
      <c r="V2525" s="103">
        <f t="shared" si="933"/>
        <v>72.54</v>
      </c>
      <c r="W2525" s="104">
        <f t="normal">AVERAGE(V2525:V2527)*10</f>
        <v>722.766666666667</v>
      </c>
      <c r="X2525" s="103">
        <f t="normal">((LARGE(V2525:V2527,1))-(SMALL(V2525:V2527,1)))/(((LARGE(V2525:V2527,1))+(SMALL(V2525:V2527,1)))/2)*100</f>
        <v>0.636149910109243</v>
      </c>
      <c r="Y2525" s="103">
        <v>27.46</v>
      </c>
      <c r="Z2525" s="97" t="s">
        <v>34</v>
      </c>
      <c r="AA2525" s="25" t="str">
        <f t="normal">IF(Z2525="-","-",AVERAGE(Z2525:Z2527))</f>
        <v>-</v>
      </c>
      <c r="AB2525" s="104" t="s">
        <v>34</v>
      </c>
      <c r="AC2525" s="26" t="str">
        <f t="shared" ref="AC2525" si="935">IF(AB2525="-","-",AVERAGE(AB2525:AB2527))</f>
        <v>-</v>
      </c>
      <c r="AE2525" s="114">
        <v>120.42</v>
      </c>
      <c r="AF2525" s="114">
        <v>83.69</v>
      </c>
      <c r="AG2525" s="139">
        <v>1</v>
      </c>
    </row>
    <row r="2526" spans="1:33">
      <c r="A2526" s="81"/>
      <c r="B2526" s="71">
        <v>724</v>
      </c>
      <c r="C2526" s="82"/>
      <c r="D2526" s="14"/>
      <c r="E2526" s="14"/>
      <c r="F2526" s="6"/>
      <c r="G2526" s="14"/>
      <c r="H2526" s="14"/>
      <c r="I2526" s="14"/>
      <c r="J2526" s="97">
        <f t="normal">IF(AE2526="-","-",(AE2526/AG2525)*$AI$1)</f>
        <v>124.4052</v>
      </c>
      <c r="K2526" s="97">
        <f t="normal">MIN(J2525:J2527)</f>
        <v>124.4052</v>
      </c>
      <c r="L2526" s="71"/>
      <c r="M2526" s="97"/>
      <c r="N2526" s="97">
        <f t="normal">IF(AF2526="-","-",(AF2526/AG2525)*$AI$1)</f>
        <v>85.2012</v>
      </c>
      <c r="O2526" s="97">
        <f t="normal">MIN(N2525:N2527)</f>
        <v>84.0132</v>
      </c>
      <c r="P2526" s="71"/>
      <c r="Q2526" s="97"/>
      <c r="R2526" s="71"/>
      <c r="S2526" s="103">
        <v>15.8</v>
      </c>
      <c r="T2526" s="104"/>
      <c r="U2526" s="103"/>
      <c r="V2526" s="103">
        <f t="shared" si="933"/>
        <v>72.21</v>
      </c>
      <c r="W2526" s="104"/>
      <c r="X2526" s="103"/>
      <c r="Y2526" s="103">
        <v>27.79</v>
      </c>
      <c r="Z2526" s="97" t="s">
        <v>34</v>
      </c>
      <c r="AA2526" s="27"/>
      <c r="AB2526" s="104" t="s">
        <v>34</v>
      </c>
      <c r="AC2526" s="28"/>
      <c r="AE2526" s="114">
        <v>115.19</v>
      </c>
      <c r="AF2526" s="114">
        <v>78.89</v>
      </c>
      <c r="AG2526" s="140"/>
    </row>
    <row r="2527" spans="1:33">
      <c r="A2527" s="83"/>
      <c r="B2527" s="71">
        <v>724</v>
      </c>
      <c r="C2527" s="84"/>
      <c r="D2527" s="17"/>
      <c r="E2527" s="17"/>
      <c r="F2527" s="6"/>
      <c r="G2527" s="17"/>
      <c r="H2527" s="17"/>
      <c r="I2527" s="17"/>
      <c r="J2527" s="97">
        <f t="normal">IF(AE2527="-","-",(AE2527/AG2525)*$AI$1)</f>
        <v>125.0316</v>
      </c>
      <c r="K2527" s="97"/>
      <c r="L2527" s="71"/>
      <c r="M2527" s="97"/>
      <c r="N2527" s="97">
        <f t="normal">IF(AF2527="-","-",(AF2527/AG2525)*$AI$1)</f>
        <v>84.0132</v>
      </c>
      <c r="O2527" s="97"/>
      <c r="P2527" s="71"/>
      <c r="Q2527" s="97"/>
      <c r="R2527" s="71"/>
      <c r="S2527" s="103">
        <v>15.46</v>
      </c>
      <c r="T2527" s="104"/>
      <c r="U2527" s="103"/>
      <c r="V2527" s="103">
        <f t="shared" si="933"/>
        <v>72.08</v>
      </c>
      <c r="W2527" s="104"/>
      <c r="X2527" s="103"/>
      <c r="Y2527" s="103">
        <v>27.92</v>
      </c>
      <c r="Z2527" s="97" t="s">
        <v>34</v>
      </c>
      <c r="AA2527" s="29"/>
      <c r="AB2527" s="104" t="s">
        <v>34</v>
      </c>
      <c r="AC2527" s="30"/>
      <c r="AE2527" s="114">
        <v>115.77</v>
      </c>
      <c r="AF2527" s="114">
        <v>77.79</v>
      </c>
      <c r="AG2527" s="141"/>
    </row>
    <row r="2528" spans="1:33" ht="15" customHeight="1">
      <c r="A2528" s="79">
        <v>42751</v>
      </c>
      <c r="B2528" s="71">
        <v>725</v>
      </c>
      <c r="C2528" s="80" t="s">
        <v>1118</v>
      </c>
      <c r="D2528" s="12" t="s">
        <v>473</v>
      </c>
      <c r="E2528" s="12" t="s">
        <v>474</v>
      </c>
      <c r="F2528" s="6" t="s">
        <v>1119</v>
      </c>
      <c r="G2528" s="12" t="s">
        <v>475</v>
      </c>
      <c r="H2528" s="12" t="s">
        <v>34</v>
      </c>
      <c r="I2528" s="12" t="s">
        <v>34</v>
      </c>
      <c r="J2528" s="97">
        <f t="normal">IF(AE2528="-","-",(AE2528/AG2528)*$AI$1)</f>
        <v>529.0812</v>
      </c>
      <c r="K2528" s="97">
        <f t="normal">MAX(J2528:J2530)</f>
        <v>542.5272</v>
      </c>
      <c r="L2528" s="71">
        <f t="normal">IF(A2528=0,"",(K2528-K2529)/K2529)</f>
        <v>0.0254138684194412</v>
      </c>
      <c r="M2528" s="97">
        <f t="normal">IF(J2528="-","-",AVERAGE(J2528:J2530))</f>
        <v>535.9932</v>
      </c>
      <c r="N2528" s="97">
        <f t="normal">IF(AF2528="-","-",(AF2528/AG2528)*$AI$1)</f>
        <v>318.3084</v>
      </c>
      <c r="O2528" s="97">
        <f t="normal">MAX(N2528:N2530)</f>
        <v>338.3208</v>
      </c>
      <c r="P2528" s="71">
        <f t="normal">IF(A2528=0,"",(O2528-O2529)/O2529)</f>
        <v>0.0628711023648762</v>
      </c>
      <c r="Q2528" s="97">
        <f t="normal">IF(N2528="-","-",AVERAGE(N2528:N2530))</f>
        <v>325.1268</v>
      </c>
      <c r="R2528" s="71">
        <f t="normal">IF(Q2528="-","-",Q2528/M2528)</f>
        <v>0.606587546259915</v>
      </c>
      <c r="S2528" s="103">
        <v>40.37</v>
      </c>
      <c r="T2528" s="104">
        <f t="normal">AVERAGE(S2528:S2530)*10</f>
        <v>404.1</v>
      </c>
      <c r="U2528" s="103">
        <f t="normal">((LARGE(S2528:S2530,1))-(SMALL(S2528:S2530,1)))/(((LARGE(S2528:S2530,1))+(SMALL(S2528:S2530,1)))/2)*100</f>
        <v>0.840959683403422</v>
      </c>
      <c r="V2528" s="103">
        <f t="shared" si="933"/>
        <v>94.85</v>
      </c>
      <c r="W2528" s="104">
        <f t="normal">AVERAGE(V2528:V2530)*10</f>
        <v>948.933333333333</v>
      </c>
      <c r="X2528" s="103">
        <f t="normal">((LARGE(V2528:V2530,1))-(SMALL(V2528:V2530,1)))/(((LARGE(V2528:V2530,1))+(SMALL(V2528:V2530,1)))/2)*100</f>
        <v>0.179107622609705</v>
      </c>
      <c r="Y2528" s="103">
        <v>5.15</v>
      </c>
      <c r="Z2528" s="97" t="s">
        <v>34</v>
      </c>
      <c r="AA2528" s="25" t="str">
        <f t="normal">IF(Z2528="-","-",AVERAGE(Z2528:Z2530))</f>
        <v>-</v>
      </c>
      <c r="AB2528" s="104" t="s">
        <v>34</v>
      </c>
      <c r="AC2528" s="26" t="str">
        <f t="shared" ref="AC2528" si="936">IF(AB2528="-","-",AVERAGE(AB2528:AB2530))</f>
        <v>-</v>
      </c>
      <c r="AE2528" s="114">
        <v>489.89</v>
      </c>
      <c r="AF2528" s="114">
        <v>294.73</v>
      </c>
      <c r="AG2528" s="139">
        <v>1</v>
      </c>
    </row>
    <row r="2529" spans="1:33">
      <c r="A2529" s="81"/>
      <c r="B2529" s="71">
        <v>725</v>
      </c>
      <c r="C2529" s="82"/>
      <c r="D2529" s="14"/>
      <c r="E2529" s="14"/>
      <c r="F2529" s="6"/>
      <c r="G2529" s="14"/>
      <c r="H2529" s="14"/>
      <c r="I2529" s="14"/>
      <c r="J2529" s="97">
        <f t="normal">IF(AE2529="-","-",(AE2529/AG2528)*$AI$1)</f>
        <v>542.5272</v>
      </c>
      <c r="K2529" s="97">
        <f t="normal">MIN(J2528:J2530)</f>
        <v>529.0812</v>
      </c>
      <c r="L2529" s="71"/>
      <c r="M2529" s="97"/>
      <c r="N2529" s="97">
        <f t="normal">IF(AF2529="-","-",(AF2529/AG2528)*$AI$1)</f>
        <v>338.3208</v>
      </c>
      <c r="O2529" s="97">
        <f t="normal">MIN(N2528:N2530)</f>
        <v>318.3084</v>
      </c>
      <c r="P2529" s="71"/>
      <c r="Q2529" s="97"/>
      <c r="R2529" s="71"/>
      <c r="S2529" s="103">
        <v>40.26</v>
      </c>
      <c r="T2529" s="104"/>
      <c r="U2529" s="103"/>
      <c r="V2529" s="103">
        <f t="shared" si="933"/>
        <v>94.83</v>
      </c>
      <c r="W2529" s="104"/>
      <c r="X2529" s="103"/>
      <c r="Y2529" s="103">
        <v>5.17</v>
      </c>
      <c r="Z2529" s="97" t="s">
        <v>34</v>
      </c>
      <c r="AA2529" s="27"/>
      <c r="AB2529" s="104" t="s">
        <v>34</v>
      </c>
      <c r="AC2529" s="28"/>
      <c r="AE2529" s="114">
        <v>502.34</v>
      </c>
      <c r="AF2529" s="114">
        <v>313.26</v>
      </c>
      <c r="AG2529" s="140"/>
    </row>
    <row r="2530" spans="1:33">
      <c r="A2530" s="83"/>
      <c r="B2530" s="71">
        <v>725</v>
      </c>
      <c r="C2530" s="84"/>
      <c r="D2530" s="17"/>
      <c r="E2530" s="17"/>
      <c r="F2530" s="6"/>
      <c r="G2530" s="17"/>
      <c r="H2530" s="17"/>
      <c r="I2530" s="17"/>
      <c r="J2530" s="97">
        <f t="normal">IF(AE2530="-","-",(AE2530/AG2528)*$AI$1)</f>
        <v>536.3712</v>
      </c>
      <c r="K2530" s="97"/>
      <c r="L2530" s="71"/>
      <c r="M2530" s="97"/>
      <c r="N2530" s="97">
        <f t="normal">IF(AF2530="-","-",(AF2530/AG2528)*$AI$1)</f>
        <v>318.7512</v>
      </c>
      <c r="O2530" s="97"/>
      <c r="P2530" s="71"/>
      <c r="Q2530" s="97"/>
      <c r="R2530" s="71"/>
      <c r="S2530" s="103">
        <v>40.6</v>
      </c>
      <c r="T2530" s="104"/>
      <c r="U2530" s="103"/>
      <c r="V2530" s="103">
        <f t="shared" si="933"/>
        <v>95</v>
      </c>
      <c r="W2530" s="104"/>
      <c r="X2530" s="103"/>
      <c r="Y2530" s="103">
        <v>5</v>
      </c>
      <c r="Z2530" s="97" t="s">
        <v>34</v>
      </c>
      <c r="AA2530" s="29"/>
      <c r="AB2530" s="104" t="s">
        <v>34</v>
      </c>
      <c r="AC2530" s="30"/>
      <c r="AE2530" s="114">
        <v>496.64</v>
      </c>
      <c r="AF2530" s="114">
        <v>295.14</v>
      </c>
      <c r="AG2530" s="141"/>
    </row>
    <row r="2531" spans="1:33" ht="15" customHeight="1">
      <c r="A2531" s="79">
        <v>42751</v>
      </c>
      <c r="B2531" s="71">
        <v>726</v>
      </c>
      <c r="C2531" s="80" t="s">
        <v>1118</v>
      </c>
      <c r="D2531" s="12" t="s">
        <v>473</v>
      </c>
      <c r="E2531" s="12" t="s">
        <v>474</v>
      </c>
      <c r="F2531" s="6" t="s">
        <v>1119</v>
      </c>
      <c r="G2531" s="12" t="s">
        <v>1121</v>
      </c>
      <c r="H2531" s="12" t="s">
        <v>34</v>
      </c>
      <c r="I2531" s="12" t="s">
        <v>34</v>
      </c>
      <c r="J2531" s="97">
        <f t="normal">IF(AE2531="-","-",(AE2531/AG2531)*$AI$1)</f>
        <v>108.6048</v>
      </c>
      <c r="K2531" s="97">
        <f t="normal">MAX(J2531:J2533)</f>
        <v>130.9176</v>
      </c>
      <c r="L2531" s="71">
        <f t="normal">IF(A2531=0,"",(K2531-K2532)/K2532)</f>
        <v>0.205449482895784</v>
      </c>
      <c r="M2531" s="97">
        <f t="normal">IF(J2531="-","-",AVERAGE(J2531:J2533))</f>
        <v>116.1</v>
      </c>
      <c r="N2531" s="97">
        <f t="normal">IF(AF2531="-","-",(AF2531/AG2531)*$AI$1)</f>
        <v>54.54</v>
      </c>
      <c r="O2531" s="97">
        <f t="normal">MAX(N2531:N2533)</f>
        <v>65.3832</v>
      </c>
      <c r="P2531" s="71">
        <f t="normal">IF(A2531=0,"",(O2531-O2532)/O2532)</f>
        <v>0.198811881188119</v>
      </c>
      <c r="Q2531" s="97">
        <f t="normal">IF(N2531="-","-",AVERAGE(N2531:N2533))</f>
        <v>60.0768</v>
      </c>
      <c r="R2531" s="71">
        <f t="normal">IF(Q2531="-","-",Q2531/M2531)</f>
        <v>0.517457364341085</v>
      </c>
      <c r="S2531" s="103" t="s">
        <v>34</v>
      </c>
      <c r="T2531" s="104">
        <f t="normal">AVERAGE(S2531:S2533)*10</f>
        <v>831.55</v>
      </c>
      <c r="U2531" s="103">
        <f t="normal">((LARGE(S2531:S2533,1))-(SMALL(S2531:S2533,1)))/(((LARGE(S2531:S2533,1))+(SMALL(S2531:S2533,1)))/2)*100</f>
        <v>0.0120257350730454</v>
      </c>
      <c r="V2531" s="103" t="s">
        <v>34</v>
      </c>
      <c r="W2531" s="104">
        <f t="normal">AVERAGE(V2531:V2533)*10</f>
        <v>989.5</v>
      </c>
      <c r="X2531" s="103">
        <f t="normal">((LARGE(V2531:V2533,1))-(SMALL(V2531:V2533,1)))/(((LARGE(V2531:V2533,1))+(SMALL(V2531:V2533,1)))/2)*100</f>
        <v>0.0808489135927219</v>
      </c>
      <c r="Y2531" s="103" t="s">
        <v>34</v>
      </c>
      <c r="Z2531" s="97" t="s">
        <v>34</v>
      </c>
      <c r="AA2531" s="25" t="str">
        <f t="normal">IF(Z2531="-","-",AVERAGE(Z2531:Z2533))</f>
        <v>-</v>
      </c>
      <c r="AB2531" s="104" t="s">
        <v>34</v>
      </c>
      <c r="AC2531" s="26" t="str">
        <f t="shared" ref="AC2531" si="937">IF(AB2531="-","-",AVERAGE(AB2531:AB2533))</f>
        <v>-</v>
      </c>
      <c r="AE2531" s="114">
        <v>100.56</v>
      </c>
      <c r="AF2531" s="114">
        <v>50.5</v>
      </c>
      <c r="AG2531" s="139">
        <v>1</v>
      </c>
    </row>
    <row r="2532" spans="1:33">
      <c r="A2532" s="81"/>
      <c r="B2532" s="71">
        <v>726</v>
      </c>
      <c r="C2532" s="82"/>
      <c r="D2532" s="14"/>
      <c r="E2532" s="14"/>
      <c r="F2532" s="6"/>
      <c r="G2532" s="14"/>
      <c r="H2532" s="14"/>
      <c r="I2532" s="14"/>
      <c r="J2532" s="97">
        <f t="normal">IF(AE2532="-","-",(AE2532/AG2531)*$AI$1)</f>
        <v>108.7776</v>
      </c>
      <c r="K2532" s="97">
        <f t="normal">MIN(J2531:J2533)</f>
        <v>108.6048</v>
      </c>
      <c r="L2532" s="71"/>
      <c r="M2532" s="97"/>
      <c r="N2532" s="97">
        <f t="normal">IF(AF2532="-","-",(AF2532/AG2531)*$AI$1)</f>
        <v>60.3072</v>
      </c>
      <c r="O2532" s="97">
        <f t="normal">MIN(N2531:N2533)</f>
        <v>54.54</v>
      </c>
      <c r="P2532" s="71"/>
      <c r="Q2532" s="97"/>
      <c r="R2532" s="71"/>
      <c r="S2532" s="103">
        <v>83.15</v>
      </c>
      <c r="T2532" s="104"/>
      <c r="U2532" s="103"/>
      <c r="V2532" s="103">
        <f t="normal">100-Y2532</f>
        <v>98.99</v>
      </c>
      <c r="W2532" s="104"/>
      <c r="X2532" s="103"/>
      <c r="Y2532" s="103">
        <v>1.01</v>
      </c>
      <c r="Z2532" s="97" t="s">
        <v>34</v>
      </c>
      <c r="AA2532" s="27"/>
      <c r="AB2532" s="104" t="s">
        <v>34</v>
      </c>
      <c r="AC2532" s="28"/>
      <c r="AE2532" s="114">
        <v>100.72</v>
      </c>
      <c r="AF2532" s="114">
        <v>55.84</v>
      </c>
      <c r="AG2532" s="140"/>
    </row>
    <row r="2533" spans="1:33">
      <c r="A2533" s="83"/>
      <c r="B2533" s="71">
        <v>726</v>
      </c>
      <c r="C2533" s="84"/>
      <c r="D2533" s="17"/>
      <c r="E2533" s="17"/>
      <c r="F2533" s="6"/>
      <c r="G2533" s="17"/>
      <c r="H2533" s="17"/>
      <c r="I2533" s="17"/>
      <c r="J2533" s="97">
        <f t="normal">IF(AE2533="-","-",(AE2533/AG2531)*$AI$1)</f>
        <v>130.9176</v>
      </c>
      <c r="K2533" s="97"/>
      <c r="L2533" s="71"/>
      <c r="M2533" s="97"/>
      <c r="N2533" s="97">
        <f t="normal">IF(AF2533="-","-",(AF2533/AG2531)*$AI$1)</f>
        <v>65.3832</v>
      </c>
      <c r="O2533" s="97"/>
      <c r="P2533" s="71"/>
      <c r="Q2533" s="97"/>
      <c r="R2533" s="71"/>
      <c r="S2533" s="103">
        <v>83.16</v>
      </c>
      <c r="T2533" s="104"/>
      <c r="U2533" s="103"/>
      <c r="V2533" s="103">
        <f t="normal">100-Y2533</f>
        <v>98.91</v>
      </c>
      <c r="W2533" s="104"/>
      <c r="X2533" s="103"/>
      <c r="Y2533" s="103">
        <v>1.09</v>
      </c>
      <c r="Z2533" s="97" t="s">
        <v>34</v>
      </c>
      <c r="AA2533" s="29"/>
      <c r="AB2533" s="104" t="s">
        <v>34</v>
      </c>
      <c r="AC2533" s="30"/>
      <c r="AE2533" s="114">
        <v>121.22</v>
      </c>
      <c r="AF2533" s="114">
        <v>60.54</v>
      </c>
      <c r="AG2533" s="141"/>
    </row>
    <row r="2534" spans="1:33" ht="15" customHeight="1">
      <c r="A2534" s="79">
        <v>42751</v>
      </c>
      <c r="B2534" s="71">
        <v>727</v>
      </c>
      <c r="C2534" s="80" t="s">
        <v>629</v>
      </c>
      <c r="D2534" s="12" t="s">
        <v>41</v>
      </c>
      <c r="E2534" s="12" t="s">
        <v>74</v>
      </c>
      <c r="F2534" s="12" t="s">
        <v>234</v>
      </c>
      <c r="G2534" s="12" t="s">
        <v>80</v>
      </c>
      <c r="H2534" s="12" t="s">
        <v>34</v>
      </c>
      <c r="I2534" s="12" t="s">
        <v>1123</v>
      </c>
      <c r="J2534" s="97">
        <f t="normal">IF(AE2534="-","-",(AE2534/AG2534)*$AI$1)</f>
        <v>542.9052</v>
      </c>
      <c r="K2534" s="97">
        <f t="normal">MAX(J2534:J2536)</f>
        <v>542.9052</v>
      </c>
      <c r="L2534" s="71">
        <f t="normal">IF(A2534=0,"",(K2534-K2535)/K2535)</f>
        <v>0.100218866272707</v>
      </c>
      <c r="M2534" s="97">
        <f t="normal">IF(J2534="-","-",AVERAGE(J2534:J2536))</f>
        <v>521.7228</v>
      </c>
      <c r="N2534" s="97">
        <f t="normal">IF(AF2534="-","-",(AF2534/AG2534)*$AI$1)</f>
        <v>330.1776</v>
      </c>
      <c r="O2534" s="97">
        <f t="normal">MAX(N2534:N2536)</f>
        <v>345.8808</v>
      </c>
      <c r="P2534" s="71">
        <f t="normal">IF(A2534=0,"",(O2534-O2535)/O2535)</f>
        <v>0.147885304659498</v>
      </c>
      <c r="Q2534" s="97">
        <f t="normal">IF(N2534="-","-",AVERAGE(N2534:N2536))</f>
        <v>325.7928</v>
      </c>
      <c r="R2534" s="71">
        <f t="normal">IF(Q2534="-","-",Q2534/M2534)</f>
        <v>0.624455745464833</v>
      </c>
      <c r="S2534" s="103">
        <v>27.35</v>
      </c>
      <c r="T2534" s="104">
        <f t="normal">AVERAGE(S2534:S2536)*10</f>
        <v>267.966666666667</v>
      </c>
      <c r="U2534" s="103">
        <f t="normal">((LARGE(S2534:S2536,1))-(SMALL(S2534:S2536,1)))/(((LARGE(S2534:S2536,1))+(SMALL(S2534:S2536,1)))/2)*100</f>
        <v>3.19465081723627</v>
      </c>
      <c r="V2534" s="103">
        <f t="normal">100-Y2534</f>
        <v>52.46</v>
      </c>
      <c r="W2534" s="104">
        <f t="normal">AVERAGE(V2534:V2536)*10</f>
        <v>543.133333333333</v>
      </c>
      <c r="X2534" s="103">
        <f t="normal">((LARGE(V2534:V2536,1))-(SMALL(V2534:V2536,1)))/(((LARGE(V2534:V2536,1))+(SMALL(V2534:V2536,1)))/2)*100</f>
        <v>5.3973847723268</v>
      </c>
      <c r="Y2534" s="103">
        <v>47.54</v>
      </c>
      <c r="Z2534" s="97" t="s">
        <v>34</v>
      </c>
      <c r="AA2534" s="25" t="str">
        <f t="normal">IF(Z2534="-","-",AVERAGE(Z2534:Z2536))</f>
        <v>-</v>
      </c>
      <c r="AB2534" s="104" t="s">
        <v>34</v>
      </c>
      <c r="AC2534" s="26" t="str">
        <f t="shared" ref="AC2534" si="938">IF(AB2534="-","-",AVERAGE(AB2534:AB2536))</f>
        <v>-</v>
      </c>
      <c r="AE2534" s="114">
        <v>502.69</v>
      </c>
      <c r="AF2534" s="114">
        <v>305.72</v>
      </c>
      <c r="AG2534" s="139">
        <v>1</v>
      </c>
    </row>
    <row r="2535" spans="1:33">
      <c r="A2535" s="81"/>
      <c r="B2535" s="71">
        <v>727</v>
      </c>
      <c r="C2535" s="82"/>
      <c r="D2535" s="14"/>
      <c r="E2535" s="14"/>
      <c r="F2535" s="15"/>
      <c r="G2535" s="14"/>
      <c r="H2535" s="14"/>
      <c r="I2535" s="14"/>
      <c r="J2535" s="97">
        <f t="normal">IF(AE2535="-","-",(AE2535/AG2534)*$AI$1)</f>
        <v>528.8112</v>
      </c>
      <c r="K2535" s="97">
        <f t="normal">MIN(J2534:J2536)</f>
        <v>493.452</v>
      </c>
      <c r="L2535" s="71"/>
      <c r="M2535" s="97"/>
      <c r="N2535" s="97">
        <f t="normal">IF(AF2535="-","-",(AF2535/AG2534)*$AI$1)</f>
        <v>345.8808</v>
      </c>
      <c r="O2535" s="97">
        <f t="normal">MIN(N2534:N2536)</f>
        <v>301.32</v>
      </c>
      <c r="P2535" s="71"/>
      <c r="Q2535" s="97"/>
      <c r="R2535" s="71"/>
      <c r="S2535" s="103">
        <v>26.55</v>
      </c>
      <c r="T2535" s="104"/>
      <c r="U2535" s="103"/>
      <c r="V2535" s="103">
        <f t="normal">100-Y2535</f>
        <v>55.37</v>
      </c>
      <c r="W2535" s="104"/>
      <c r="X2535" s="103"/>
      <c r="Y2535" s="103">
        <v>44.63</v>
      </c>
      <c r="Z2535" s="97" t="s">
        <v>34</v>
      </c>
      <c r="AA2535" s="27"/>
      <c r="AB2535" s="104" t="s">
        <v>34</v>
      </c>
      <c r="AC2535" s="28"/>
      <c r="AE2535" s="114">
        <v>489.64</v>
      </c>
      <c r="AF2535" s="114">
        <v>320.26</v>
      </c>
      <c r="AG2535" s="140"/>
    </row>
    <row r="2536" spans="1:33">
      <c r="A2536" s="83"/>
      <c r="B2536" s="71">
        <v>727</v>
      </c>
      <c r="C2536" s="84"/>
      <c r="D2536" s="17"/>
      <c r="E2536" s="17"/>
      <c r="F2536" s="18"/>
      <c r="G2536" s="17"/>
      <c r="H2536" s="17"/>
      <c r="I2536" s="17"/>
      <c r="J2536" s="97">
        <f t="normal">IF(AE2536="-","-",(AE2536/AG2534)*$AI$1)</f>
        <v>493.452</v>
      </c>
      <c r="K2536" s="97"/>
      <c r="L2536" s="71"/>
      <c r="M2536" s="97"/>
      <c r="N2536" s="97">
        <f t="normal">IF(AF2536="-","-",(AF2536/AG2534)*$AI$1)</f>
        <v>301.32</v>
      </c>
      <c r="O2536" s="97"/>
      <c r="P2536" s="71"/>
      <c r="Q2536" s="97"/>
      <c r="R2536" s="71"/>
      <c r="S2536" s="103">
        <v>26.49</v>
      </c>
      <c r="T2536" s="104"/>
      <c r="U2536" s="103"/>
      <c r="V2536" s="103">
        <f t="normal">100-Y2536</f>
        <v>55.11</v>
      </c>
      <c r="W2536" s="104"/>
      <c r="X2536" s="103"/>
      <c r="Y2536" s="103">
        <v>44.89</v>
      </c>
      <c r="Z2536" s="97" t="s">
        <v>34</v>
      </c>
      <c r="AA2536" s="29"/>
      <c r="AB2536" s="104" t="s">
        <v>34</v>
      </c>
      <c r="AC2536" s="30"/>
      <c r="AE2536" s="114">
        <v>456.9</v>
      </c>
      <c r="AF2536" s="114">
        <v>279</v>
      </c>
      <c r="AG2536" s="141"/>
    </row>
    <row r="2537" spans="1:33" ht="15" customHeight="1">
      <c r="A2537" s="79">
        <v>42751</v>
      </c>
      <c r="B2537" s="71">
        <v>728</v>
      </c>
      <c r="C2537" s="80" t="s">
        <v>629</v>
      </c>
      <c r="D2537" s="12" t="s">
        <v>41</v>
      </c>
      <c r="E2537" s="12" t="s">
        <v>74</v>
      </c>
      <c r="F2537" s="12" t="s">
        <v>75</v>
      </c>
      <c r="G2537" s="12" t="s">
        <v>199</v>
      </c>
      <c r="H2537" s="12" t="s">
        <v>34</v>
      </c>
      <c r="I2537" s="12" t="s">
        <v>90</v>
      </c>
      <c r="J2537" s="97">
        <f t="normal">IF(AE2537="-","-",(AE2537/AG2537)*$AI$1)</f>
        <v>289.872</v>
      </c>
      <c r="K2537" s="97">
        <f t="normal">MAX(J2537:J2539)</f>
        <v>310.1976</v>
      </c>
      <c r="L2537" s="71">
        <f t="normal">IF(A2537=0,"",(K2537-K2538)/K2538)</f>
        <v>0.102318084126497</v>
      </c>
      <c r="M2537" s="97">
        <f t="normal">IF(J2537="-","-",AVERAGE(J2537:J2539))</f>
        <v>293.8248</v>
      </c>
      <c r="N2537" s="97">
        <f t="normal">IF(AF2537="-","-",(AF2537/AG2537)*$AI$1)</f>
        <v>175.8996</v>
      </c>
      <c r="O2537" s="97">
        <f t="normal">MAX(N2537:N2539)</f>
        <v>198.396</v>
      </c>
      <c r="P2537" s="71">
        <f t="normal">IF(A2537=0,"",(O2537-O2538)/O2538)</f>
        <v>0.180667137990873</v>
      </c>
      <c r="Q2537" s="97">
        <f t="normal">IF(N2537="-","-",AVERAGE(N2537:N2539))</f>
        <v>180.7776</v>
      </c>
      <c r="R2537" s="71">
        <f t="normal">IF(Q2537="-","-",Q2537/M2537)</f>
        <v>0.615256438530716</v>
      </c>
      <c r="S2537" s="103" t="s">
        <v>34</v>
      </c>
      <c r="T2537" s="104">
        <f t="normal">AVERAGE(S2537:S2539)*10</f>
        <v>129.5</v>
      </c>
      <c r="U2537" s="103">
        <f t="normal">((LARGE(S2537:S2539,1))-(SMALL(S2537:S2539,1)))/(((LARGE(S2537:S2539,1))+(SMALL(S2537:S2539,1)))/2)*100</f>
        <v>1.54440154440155</v>
      </c>
      <c r="V2537" s="103" t="s">
        <v>34</v>
      </c>
      <c r="W2537" s="104">
        <f t="normal">AVERAGE(V2537:V2539)*10</f>
        <v>768.15</v>
      </c>
      <c r="X2537" s="103">
        <f t="normal">((LARGE(V2537:V2539,1))-(SMALL(V2537:V2539,1)))/(((LARGE(V2537:V2539,1))+(SMALL(V2537:V2539,1)))/2)*100</f>
        <v>0.898262058191756</v>
      </c>
      <c r="Y2537" s="103" t="s">
        <v>34</v>
      </c>
      <c r="Z2537" s="97" t="s">
        <v>34</v>
      </c>
      <c r="AA2537" s="25" t="str">
        <f t="normal">IF(Z2537="-","-",AVERAGE(Z2537:Z2539))</f>
        <v>-</v>
      </c>
      <c r="AB2537" s="104" t="s">
        <v>34</v>
      </c>
      <c r="AC2537" s="26" t="str">
        <f t="shared" ref="AC2537" si="939">IF(AB2537="-","-",AVERAGE(AB2537:AB2539))</f>
        <v>-</v>
      </c>
      <c r="AE2537" s="114">
        <v>268.4</v>
      </c>
      <c r="AF2537" s="114">
        <v>162.87</v>
      </c>
      <c r="AG2537" s="139">
        <v>1</v>
      </c>
    </row>
    <row r="2538" spans="1:33">
      <c r="A2538" s="81"/>
      <c r="B2538" s="71">
        <v>728</v>
      </c>
      <c r="C2538" s="82"/>
      <c r="D2538" s="14"/>
      <c r="E2538" s="14"/>
      <c r="F2538" s="15"/>
      <c r="G2538" s="14"/>
      <c r="H2538" s="14"/>
      <c r="I2538" s="14"/>
      <c r="J2538" s="97">
        <f t="normal">IF(AE2538="-","-",(AE2538/AG2537)*$AI$1)</f>
        <v>310.1976</v>
      </c>
      <c r="K2538" s="97">
        <f t="normal">MIN(J2537:J2539)</f>
        <v>281.4048</v>
      </c>
      <c r="L2538" s="71"/>
      <c r="M2538" s="97"/>
      <c r="N2538" s="97">
        <f t="normal">IF(AF2538="-","-",(AF2538/AG2537)*$AI$1)</f>
        <v>198.396</v>
      </c>
      <c r="O2538" s="97">
        <f t="normal">MIN(N2537:N2539)</f>
        <v>168.0372</v>
      </c>
      <c r="P2538" s="71"/>
      <c r="Q2538" s="97"/>
      <c r="R2538" s="71"/>
      <c r="S2538" s="103">
        <v>12.85</v>
      </c>
      <c r="T2538" s="104"/>
      <c r="U2538" s="103"/>
      <c r="V2538" s="103">
        <f t="normal">100-Y2538</f>
        <v>77.16</v>
      </c>
      <c r="W2538" s="104"/>
      <c r="X2538" s="103"/>
      <c r="Y2538" s="103">
        <v>22.84</v>
      </c>
      <c r="Z2538" s="97" t="s">
        <v>34</v>
      </c>
      <c r="AA2538" s="27"/>
      <c r="AB2538" s="104" t="s">
        <v>34</v>
      </c>
      <c r="AC2538" s="28"/>
      <c r="AE2538" s="114">
        <v>287.22</v>
      </c>
      <c r="AF2538" s="114">
        <v>183.7</v>
      </c>
      <c r="AG2538" s="140"/>
    </row>
    <row r="2539" spans="1:33">
      <c r="A2539" s="83"/>
      <c r="B2539" s="71">
        <v>728</v>
      </c>
      <c r="C2539" s="84"/>
      <c r="D2539" s="17"/>
      <c r="E2539" s="17"/>
      <c r="F2539" s="18"/>
      <c r="G2539" s="17"/>
      <c r="H2539" s="17"/>
      <c r="I2539" s="17"/>
      <c r="J2539" s="97">
        <f t="normal">IF(AE2539="-","-",(AE2539/AG2537)*$AI$1)</f>
        <v>281.4048</v>
      </c>
      <c r="K2539" s="97"/>
      <c r="L2539" s="71"/>
      <c r="M2539" s="97"/>
      <c r="N2539" s="97">
        <f t="normal">IF(AF2539="-","-",(AF2539/AG2537)*$AI$1)</f>
        <v>168.0372</v>
      </c>
      <c r="O2539" s="97"/>
      <c r="P2539" s="71"/>
      <c r="Q2539" s="97"/>
      <c r="R2539" s="71"/>
      <c r="S2539" s="103">
        <v>13.05</v>
      </c>
      <c r="T2539" s="104"/>
      <c r="U2539" s="103"/>
      <c r="V2539" s="103">
        <f t="normal">100-Y2539</f>
        <v>76.47</v>
      </c>
      <c r="W2539" s="104"/>
      <c r="X2539" s="103"/>
      <c r="Y2539" s="103">
        <v>23.53</v>
      </c>
      <c r="Z2539" s="97" t="s">
        <v>34</v>
      </c>
      <c r="AA2539" s="29"/>
      <c r="AB2539" s="104" t="s">
        <v>34</v>
      </c>
      <c r="AC2539" s="30"/>
      <c r="AE2539" s="114">
        <v>260.56</v>
      </c>
      <c r="AF2539" s="114">
        <v>155.59</v>
      </c>
      <c r="AG2539" s="141"/>
    </row>
    <row r="2540" spans="1:33" ht="15" customHeight="1">
      <c r="A2540" s="79">
        <v>42751</v>
      </c>
      <c r="B2540" s="71">
        <v>730</v>
      </c>
      <c r="C2540" s="80" t="s">
        <v>629</v>
      </c>
      <c r="D2540" s="12" t="s">
        <v>41</v>
      </c>
      <c r="E2540" s="12" t="s">
        <v>80</v>
      </c>
      <c r="F2540" s="12" t="s">
        <v>80</v>
      </c>
      <c r="G2540" s="12" t="s">
        <v>280</v>
      </c>
      <c r="H2540" s="12" t="s">
        <v>34</v>
      </c>
      <c r="I2540" s="6" t="s">
        <v>1099</v>
      </c>
      <c r="J2540" s="97">
        <f t="normal">IF(AE2540="-","-",(AE2540/AG2540)*$AI$1)</f>
        <v>531.1656</v>
      </c>
      <c r="K2540" s="97">
        <f t="normal">MAX(J2540:J2542)</f>
        <v>531.1656</v>
      </c>
      <c r="L2540" s="71">
        <f t="normal">IF(A2540=0,"",(K2540-K2541)/K2541)</f>
        <v>0.0680826112450323</v>
      </c>
      <c r="M2540" s="97">
        <f t="normal">IF(J2540="-","-",AVERAGE(J2540:J2542))</f>
        <v>519.1596</v>
      </c>
      <c r="N2540" s="97">
        <f t="normal">IF(AF2540="-","-",(AF2540/AG2540)*$AI$1)</f>
        <v>300.5208</v>
      </c>
      <c r="O2540" s="97">
        <f t="normal">MAX(N2540:N2542)</f>
        <v>300.5208</v>
      </c>
      <c r="P2540" s="71">
        <f t="normal">IF(A2540=0,"",(O2540-O2541)/O2541)</f>
        <v>0.0271686969361388</v>
      </c>
      <c r="Q2540" s="97">
        <f t="normal">IF(N2540="-","-",AVERAGE(N2540:N2542))</f>
        <v>297.7632</v>
      </c>
      <c r="R2540" s="71">
        <f t="normal">IF(Q2540="-","-",Q2540/M2540)</f>
        <v>0.573548481045135</v>
      </c>
      <c r="S2540" s="103">
        <v>30.2</v>
      </c>
      <c r="T2540" s="104">
        <f t="normal">AVERAGE(S2540:S2542)*10</f>
        <v>302.65</v>
      </c>
      <c r="U2540" s="103">
        <f t="normal">((LARGE(S2540:S2542,1))-(SMALL(S2540:S2542,1)))/(((LARGE(S2540:S2542,1))+(SMALL(S2540:S2542,1)))/2)*100</f>
        <v>0.429539071534773</v>
      </c>
      <c r="V2540" s="103">
        <f t="normal">100-Y2540</f>
        <v>61.04</v>
      </c>
      <c r="W2540" s="104">
        <f t="normal">AVERAGE(V2540:V2542)*10</f>
        <v>606.5</v>
      </c>
      <c r="X2540" s="103">
        <f t="normal">((LARGE(V2540:V2542,1))-(SMALL(V2540:V2542,1)))/(((LARGE(V2540:V2542,1))+(SMALL(V2540:V2542,1)))/2)*100</f>
        <v>1.28606760098928</v>
      </c>
      <c r="Y2540" s="103">
        <v>38.96</v>
      </c>
      <c r="Z2540" s="97" t="s">
        <v>34</v>
      </c>
      <c r="AA2540" s="23" t="str">
        <f t="normal">IF(Z2540="-","-",AVERAGE(Z2540:Z2542))</f>
        <v>-</v>
      </c>
      <c r="AB2540" s="104" t="s">
        <v>34</v>
      </c>
      <c r="AC2540" s="24" t="str">
        <f t="shared" ref="AC2540" si="940">IF(AB2540="-","-",AVERAGE(AB2540:AB2542))</f>
        <v>-</v>
      </c>
      <c r="AE2540" s="114">
        <v>491.82</v>
      </c>
      <c r="AF2540" s="114">
        <v>278.26</v>
      </c>
      <c r="AG2540" s="139">
        <v>1</v>
      </c>
    </row>
    <row r="2541" spans="1:33" ht="15" customHeight="1">
      <c r="A2541" s="81"/>
      <c r="B2541" s="71">
        <v>730</v>
      </c>
      <c r="C2541" s="82"/>
      <c r="D2541" s="14"/>
      <c r="E2541" s="14"/>
      <c r="F2541" s="15"/>
      <c r="G2541" s="14"/>
      <c r="H2541" s="14"/>
      <c r="I2541" s="6"/>
      <c r="J2541" s="97">
        <f t="normal">IF(AE2541="-","-",(AE2541/AG2540)*$AI$1)</f>
        <v>497.3076</v>
      </c>
      <c r="K2541" s="97">
        <f t="normal">MIN(J2540:J2542)</f>
        <v>497.3076</v>
      </c>
      <c r="L2541" s="71"/>
      <c r="M2541" s="97"/>
      <c r="N2541" s="97">
        <f t="normal">IF(AF2541="-","-",(AF2541/AG2540)*$AI$1)</f>
        <v>292.572</v>
      </c>
      <c r="O2541" s="97">
        <f t="normal">MIN(N2540:N2542)</f>
        <v>292.572</v>
      </c>
      <c r="P2541" s="71"/>
      <c r="Q2541" s="97"/>
      <c r="R2541" s="71"/>
      <c r="S2541" s="103" t="s">
        <v>34</v>
      </c>
      <c r="T2541" s="104"/>
      <c r="U2541" s="103"/>
      <c r="V2541" s="103" t="s">
        <v>34</v>
      </c>
      <c r="W2541" s="104"/>
      <c r="X2541" s="103"/>
      <c r="Y2541" s="103" t="s">
        <v>34</v>
      </c>
      <c r="Z2541" s="97" t="s">
        <v>34</v>
      </c>
      <c r="AA2541" s="23"/>
      <c r="AB2541" s="104" t="s">
        <v>34</v>
      </c>
      <c r="AC2541" s="24"/>
      <c r="AE2541" s="114">
        <v>460.47</v>
      </c>
      <c r="AF2541" s="114">
        <v>270.9</v>
      </c>
      <c r="AG2541" s="140"/>
    </row>
    <row r="2542" spans="1:33" ht="15" customHeight="1">
      <c r="A2542" s="83"/>
      <c r="B2542" s="71">
        <v>730</v>
      </c>
      <c r="C2542" s="84"/>
      <c r="D2542" s="17"/>
      <c r="E2542" s="17"/>
      <c r="F2542" s="18"/>
      <c r="G2542" s="17"/>
      <c r="H2542" s="17"/>
      <c r="I2542" s="6"/>
      <c r="J2542" s="97">
        <f t="normal">IF(AE2542="-","-",(AE2542/AG2540)*$AI$1)</f>
        <v>529.0056</v>
      </c>
      <c r="K2542" s="97"/>
      <c r="L2542" s="71"/>
      <c r="M2542" s="97"/>
      <c r="N2542" s="97">
        <f t="normal">IF(AF2542="-","-",(AF2542/AG2540)*$AI$1)</f>
        <v>300.1968</v>
      </c>
      <c r="O2542" s="97"/>
      <c r="P2542" s="71"/>
      <c r="Q2542" s="97"/>
      <c r="R2542" s="71"/>
      <c r="S2542" s="103">
        <v>30.33</v>
      </c>
      <c r="T2542" s="104"/>
      <c r="U2542" s="103"/>
      <c r="V2542" s="103">
        <f t="normal">100-Y2542</f>
        <v>60.26</v>
      </c>
      <c r="W2542" s="104"/>
      <c r="X2542" s="103"/>
      <c r="Y2542" s="103">
        <v>39.74</v>
      </c>
      <c r="Z2542" s="97" t="s">
        <v>34</v>
      </c>
      <c r="AA2542" s="23"/>
      <c r="AB2542" s="104" t="s">
        <v>34</v>
      </c>
      <c r="AC2542" s="24"/>
      <c r="AE2542" s="114">
        <v>489.82</v>
      </c>
      <c r="AF2542" s="114">
        <v>277.96</v>
      </c>
      <c r="AG2542" s="141"/>
    </row>
    <row r="2543" spans="1:33">
      <c r="A2543" s="85">
        <v>42751</v>
      </c>
      <c r="B2543" s="74">
        <v>731</v>
      </c>
      <c r="C2543" s="86" t="s">
        <v>1124</v>
      </c>
      <c r="D2543" s="87" t="s">
        <v>41</v>
      </c>
      <c r="E2543" s="87" t="s">
        <v>42</v>
      </c>
      <c r="F2543" s="87" t="s">
        <v>43</v>
      </c>
      <c r="G2543" s="87"/>
      <c r="H2543" s="87" t="s">
        <v>48</v>
      </c>
      <c r="I2543" s="87"/>
      <c r="J2543" s="98">
        <f t="normal">IF(AE2543="-","-",(AE2543/AG2543)*$AI$1)</f>
        <v>4.0176</v>
      </c>
      <c r="K2543" s="98">
        <f t="normal">MAX(J2543:J2545)</f>
        <v>4.0176</v>
      </c>
      <c r="L2543" s="74" t="e">
        <v>#DIV/0!</v>
      </c>
      <c r="M2543" s="98">
        <f t="normal">IF(J2543="-","-",AVERAGE(J2543:J2545))</f>
        <v>2.4048</v>
      </c>
      <c r="N2543" s="98">
        <f t="normal">IF(AF2543="-","-",(AF2543/AG2543)*$AI$1)</f>
        <v>1.4904</v>
      </c>
      <c r="O2543" s="98">
        <f t="normal">MAX(N2543:N2545)</f>
        <v>1.4904</v>
      </c>
      <c r="P2543" s="74" t="e">
        <v>#DIV/0!</v>
      </c>
      <c r="Q2543" s="98">
        <f t="normal">IF(N2543="-","-",AVERAGE(N2543:N2545))</f>
        <v>0.702</v>
      </c>
      <c r="R2543" s="74">
        <f t="normal">IF(Q2543="-","-",Q2543/M2543)</f>
        <v>0.291916167664671</v>
      </c>
      <c r="S2543" s="105">
        <v>0.21</v>
      </c>
      <c r="T2543" s="106">
        <f t="normal">AVERAGE(S2543:S2545)*10</f>
        <v>2.16666666666667</v>
      </c>
      <c r="U2543" s="105">
        <f t="normal">((LARGE(S2543:S2545,1))-(SMALL(S2543:S2545,1)))/(((LARGE(S2543:S2545,1))+(SMALL(S2543:S2545,1)))/2)*100</f>
        <v>4.65116279069768</v>
      </c>
      <c r="V2543" s="105">
        <f t="normal">100-Y2543</f>
        <v>26.36</v>
      </c>
      <c r="W2543" s="106">
        <f t="normal">AVERAGE(V2543:V2545)*10</f>
        <v>269.366666666667</v>
      </c>
      <c r="X2543" s="105">
        <f t="normal">((LARGE(V2543:V2545,1))-(SMALL(V2543:V2545,1)))/(((LARGE(V2543:V2545,1))+(SMALL(V2543:V2545,1)))/2)*100</f>
        <v>4.7045749212817</v>
      </c>
      <c r="Y2543" s="105">
        <v>73.64</v>
      </c>
      <c r="Z2543" s="98" t="s">
        <v>34</v>
      </c>
      <c r="AA2543" s="123" t="str">
        <f t="normal">IF(Z2543="-","-",AVERAGE(Z2543:Z2545))</f>
        <v>-</v>
      </c>
      <c r="AB2543" s="106">
        <v>6.963</v>
      </c>
      <c r="AC2543" s="124">
        <f t="shared" ref="AC2543" si="941">IF(AB2543="-","-",AVERAGE(AB2543:AB2545))</f>
        <v>6.985</v>
      </c>
      <c r="AE2543" s="114">
        <v>3.72</v>
      </c>
      <c r="AF2543" s="114">
        <v>1.38</v>
      </c>
      <c r="AG2543" s="139">
        <v>1</v>
      </c>
    </row>
    <row r="2544" spans="1:33">
      <c r="A2544" s="88"/>
      <c r="B2544" s="74">
        <v>731</v>
      </c>
      <c r="C2544" s="89"/>
      <c r="D2544" s="15"/>
      <c r="E2544" s="15"/>
      <c r="F2544" s="15"/>
      <c r="G2544" s="15"/>
      <c r="H2544" s="15"/>
      <c r="I2544" s="15"/>
      <c r="J2544" s="98">
        <f t="normal">IF(AE2544="-","-",(AE2544/AG2543)*$AI$1)</f>
        <v>3.1968</v>
      </c>
      <c r="K2544" s="98">
        <f t="normal">MIN(J2543:J2545)</f>
        <v>0</v>
      </c>
      <c r="L2544" s="74"/>
      <c r="M2544" s="98"/>
      <c r="N2544" s="98">
        <f t="normal">IF(AF2544="-","-",(AF2544/AG2543)*$AI$1)</f>
        <v>0.6156</v>
      </c>
      <c r="O2544" s="98">
        <f t="normal">MIN(N2543:N2545)</f>
        <v>0</v>
      </c>
      <c r="P2544" s="74"/>
      <c r="Q2544" s="98"/>
      <c r="R2544" s="74"/>
      <c r="S2544" s="105">
        <v>0.22</v>
      </c>
      <c r="T2544" s="106"/>
      <c r="U2544" s="105"/>
      <c r="V2544" s="105">
        <f t="normal">100-Y2544</f>
        <v>26.82</v>
      </c>
      <c r="W2544" s="106"/>
      <c r="X2544" s="105"/>
      <c r="Y2544" s="105">
        <v>73.18</v>
      </c>
      <c r="Z2544" s="98" t="s">
        <v>34</v>
      </c>
      <c r="AA2544" s="125"/>
      <c r="AB2544" s="106">
        <v>6.983</v>
      </c>
      <c r="AC2544" s="126"/>
      <c r="AE2544" s="114">
        <v>2.96</v>
      </c>
      <c r="AF2544" s="114">
        <v>0.57</v>
      </c>
      <c r="AG2544" s="140"/>
    </row>
    <row r="2545" spans="1:33">
      <c r="A2545" s="90"/>
      <c r="B2545" s="74">
        <v>731</v>
      </c>
      <c r="C2545" s="91"/>
      <c r="D2545" s="18"/>
      <c r="E2545" s="18"/>
      <c r="F2545" s="18"/>
      <c r="G2545" s="18"/>
      <c r="H2545" s="18"/>
      <c r="I2545" s="18"/>
      <c r="J2545" s="98">
        <f t="normal">IF(AE2545="-","-",(AE2545/AG2543)*$AI$1)</f>
        <v>0</v>
      </c>
      <c r="K2545" s="98"/>
      <c r="L2545" s="74"/>
      <c r="M2545" s="98"/>
      <c r="N2545" s="98">
        <f t="normal">IF(AF2545="-","-",(AF2545/AG2543)*$AI$1)</f>
        <v>0</v>
      </c>
      <c r="O2545" s="98"/>
      <c r="P2545" s="74"/>
      <c r="Q2545" s="98"/>
      <c r="R2545" s="74"/>
      <c r="S2545" s="105">
        <v>0.22</v>
      </c>
      <c r="T2545" s="106"/>
      <c r="U2545" s="105"/>
      <c r="V2545" s="105">
        <f t="normal">100-Y2545</f>
        <v>27.63</v>
      </c>
      <c r="W2545" s="106"/>
      <c r="X2545" s="105"/>
      <c r="Y2545" s="105">
        <v>72.37</v>
      </c>
      <c r="Z2545" s="98" t="s">
        <v>34</v>
      </c>
      <c r="AA2545" s="127"/>
      <c r="AB2545" s="106">
        <v>7.009</v>
      </c>
      <c r="AC2545" s="128"/>
      <c r="AE2545" s="114">
        <v>0</v>
      </c>
      <c r="AF2545" s="114">
        <v>0</v>
      </c>
      <c r="AG2545" s="141"/>
    </row>
    <row r="2546" spans="1:33">
      <c r="A2546" s="79">
        <v>42751</v>
      </c>
      <c r="B2546" s="71">
        <v>732</v>
      </c>
      <c r="C2546" s="80" t="s">
        <v>1124</v>
      </c>
      <c r="D2546" s="12" t="s">
        <v>41</v>
      </c>
      <c r="E2546" s="12" t="s">
        <v>42</v>
      </c>
      <c r="F2546" s="12" t="s">
        <v>43</v>
      </c>
      <c r="G2546" s="12" t="s">
        <v>1125</v>
      </c>
      <c r="H2546" s="12" t="s">
        <v>34</v>
      </c>
      <c r="I2546" s="12" t="s">
        <v>34</v>
      </c>
      <c r="J2546" s="97">
        <f t="normal">IF(AE2546="-","-",(AE2546/AG2546)*$AI$1)</f>
        <v>561.0168</v>
      </c>
      <c r="K2546" s="97">
        <f t="normal">MAX(J2546:J2548)</f>
        <v>561.0168</v>
      </c>
      <c r="L2546" s="71">
        <f t="normal">IF(A2546=0,"",(K2546-K2547)/K2547)</f>
        <v>0.0467075038284841</v>
      </c>
      <c r="M2546" s="97">
        <f t="normal">IF(J2546="-","-",AVERAGE(J2546:J2548))</f>
        <v>547.9272</v>
      </c>
      <c r="N2546" s="97">
        <f t="normal">IF(AF2546="-","-",(AF2546/AG2546)*$AI$1)</f>
        <v>331.1604</v>
      </c>
      <c r="O2546" s="97">
        <f t="normal">MAX(N2546:N2548)</f>
        <v>336.5388</v>
      </c>
      <c r="P2546" s="71">
        <f t="normal">IF(A2546=0,"",(O2546-O2547)/O2547)</f>
        <v>0.0475342051299289</v>
      </c>
      <c r="Q2546" s="97">
        <f t="normal">IF(N2546="-","-",AVERAGE(N2546:N2548))</f>
        <v>329.6556</v>
      </c>
      <c r="R2546" s="71">
        <f t="normal">IF(Q2546="-","-",Q2546/M2546)</f>
        <v>0.601641239931144</v>
      </c>
      <c r="S2546" s="103" t="s">
        <v>34</v>
      </c>
      <c r="T2546" s="104">
        <f t="normal">AVERAGE(S2546:S2548)*10</f>
        <v>5.8</v>
      </c>
      <c r="U2546" s="103">
        <f t="normal">((LARGE(S2546:S2548,1))-(SMALL(S2546:S2548,1)))/(((LARGE(S2546:S2548,1))+(SMALL(S2546:S2548,1)))/2)*100</f>
        <v>6.89655172413792</v>
      </c>
      <c r="V2546" s="103" t="s">
        <v>34</v>
      </c>
      <c r="W2546" s="104">
        <f t="normal">AVERAGE(V2546:V2548)*10</f>
        <v>923.15</v>
      </c>
      <c r="X2546" s="103">
        <f t="normal">((LARGE(V2546:V2548,1))-(SMALL(V2546:V2548,1)))/(((LARGE(V2546:V2548,1))+(SMALL(V2546:V2548,1)))/2)*100</f>
        <v>0.335806748632402</v>
      </c>
      <c r="Y2546" s="103" t="s">
        <v>34</v>
      </c>
      <c r="Z2546" s="97" t="s">
        <v>34</v>
      </c>
      <c r="AA2546" s="25" t="str">
        <f t="normal">IF(Z2546="-","-",AVERAGE(Z2546:Z2548))</f>
        <v>-</v>
      </c>
      <c r="AB2546" s="104">
        <v>5.348</v>
      </c>
      <c r="AC2546" s="26">
        <f t="shared" ref="AC2546" si="942">IF(AB2546="-","-",AVERAGE(AB2546:AB2548))</f>
        <v>5.34233333333333</v>
      </c>
      <c r="AE2546" s="114">
        <v>519.46</v>
      </c>
      <c r="AF2546" s="114">
        <v>306.63</v>
      </c>
      <c r="AG2546" s="139">
        <v>1</v>
      </c>
    </row>
    <row r="2547" spans="1:33">
      <c r="A2547" s="81"/>
      <c r="B2547" s="71">
        <v>732</v>
      </c>
      <c r="C2547" s="82"/>
      <c r="D2547" s="14"/>
      <c r="E2547" s="14"/>
      <c r="F2547" s="15"/>
      <c r="G2547" s="14"/>
      <c r="H2547" s="14"/>
      <c r="I2547" s="14"/>
      <c r="J2547" s="97">
        <f t="normal">IF(AE2547="-","-",(AE2547/AG2546)*$AI$1)</f>
        <v>535.9824</v>
      </c>
      <c r="K2547" s="97">
        <f t="normal">MIN(J2546:J2548)</f>
        <v>535.9824</v>
      </c>
      <c r="L2547" s="71"/>
      <c r="M2547" s="97"/>
      <c r="N2547" s="97">
        <f t="normal">IF(AF2547="-","-",(AF2547/AG2546)*$AI$1)</f>
        <v>336.5388</v>
      </c>
      <c r="O2547" s="97">
        <f t="normal">MIN(N2546:N2548)</f>
        <v>321.2676</v>
      </c>
      <c r="P2547" s="71"/>
      <c r="Q2547" s="97"/>
      <c r="R2547" s="71"/>
      <c r="S2547" s="103">
        <v>0.56</v>
      </c>
      <c r="T2547" s="104"/>
      <c r="U2547" s="103"/>
      <c r="V2547" s="103">
        <f t="shared" ref="V2547:V2553" si="943">100-Y2547</f>
        <v>92.16</v>
      </c>
      <c r="W2547" s="104"/>
      <c r="X2547" s="103"/>
      <c r="Y2547" s="103">
        <v>7.84</v>
      </c>
      <c r="Z2547" s="97" t="s">
        <v>34</v>
      </c>
      <c r="AA2547" s="27"/>
      <c r="AB2547" s="104">
        <v>5.345</v>
      </c>
      <c r="AC2547" s="28"/>
      <c r="AE2547" s="114">
        <v>496.28</v>
      </c>
      <c r="AF2547" s="114">
        <v>311.61</v>
      </c>
      <c r="AG2547" s="140"/>
    </row>
    <row r="2548" spans="1:33">
      <c r="A2548" s="83"/>
      <c r="B2548" s="71">
        <v>732</v>
      </c>
      <c r="C2548" s="84"/>
      <c r="D2548" s="17"/>
      <c r="E2548" s="17"/>
      <c r="F2548" s="18"/>
      <c r="G2548" s="17"/>
      <c r="H2548" s="17"/>
      <c r="I2548" s="17"/>
      <c r="J2548" s="97">
        <f t="normal">IF(AE2548="-","-",(AE2548/AG2546)*$AI$1)</f>
        <v>546.7824</v>
      </c>
      <c r="K2548" s="97"/>
      <c r="L2548" s="71"/>
      <c r="M2548" s="97"/>
      <c r="N2548" s="97">
        <f t="normal">IF(AF2548="-","-",(AF2548/AG2546)*$AI$1)</f>
        <v>321.2676</v>
      </c>
      <c r="O2548" s="97"/>
      <c r="P2548" s="71"/>
      <c r="Q2548" s="97"/>
      <c r="R2548" s="71"/>
      <c r="S2548" s="103">
        <v>0.6</v>
      </c>
      <c r="T2548" s="104"/>
      <c r="U2548" s="103"/>
      <c r="V2548" s="103">
        <f t="shared" si="943"/>
        <v>92.47</v>
      </c>
      <c r="W2548" s="104"/>
      <c r="X2548" s="103"/>
      <c r="Y2548" s="103">
        <v>7.53</v>
      </c>
      <c r="Z2548" s="97" t="s">
        <v>34</v>
      </c>
      <c r="AA2548" s="29"/>
      <c r="AB2548" s="104">
        <v>5.334</v>
      </c>
      <c r="AC2548" s="30"/>
      <c r="AE2548" s="114">
        <v>506.28</v>
      </c>
      <c r="AF2548" s="114">
        <v>297.47</v>
      </c>
      <c r="AG2548" s="141"/>
    </row>
    <row r="2549" spans="1:33" ht="15" customHeight="1">
      <c r="A2549" s="79">
        <v>42751</v>
      </c>
      <c r="B2549" s="71">
        <v>733</v>
      </c>
      <c r="C2549" s="80" t="s">
        <v>1124</v>
      </c>
      <c r="D2549" s="12" t="s">
        <v>41</v>
      </c>
      <c r="E2549" s="12" t="s">
        <v>42</v>
      </c>
      <c r="F2549" s="12" t="s">
        <v>43</v>
      </c>
      <c r="G2549" s="12" t="s">
        <v>34</v>
      </c>
      <c r="H2549" s="12" t="s">
        <v>1126</v>
      </c>
      <c r="I2549" s="12" t="s">
        <v>34</v>
      </c>
      <c r="J2549" s="97">
        <f t="normal">IF(AE2549="-","-",(AE2549/AG2549)*$AI$1)</f>
        <v>679.0716</v>
      </c>
      <c r="K2549" s="97">
        <f t="normal">MAX(J2549:J2551)</f>
        <v>679.0716</v>
      </c>
      <c r="L2549" s="71">
        <f t="normal">IF(A2549=0,"",(K2549-K2550)/K2550)</f>
        <v>0.0645030219919753</v>
      </c>
      <c r="M2549" s="97">
        <f t="normal">IF(J2549="-","-",AVERAGE(J2549:J2551))</f>
        <v>662.508</v>
      </c>
      <c r="N2549" s="97">
        <f t="normal">IF(AF2549="-","-",(AF2549/AG2549)*$AI$1)</f>
        <v>167.8212</v>
      </c>
      <c r="O2549" s="97">
        <f t="normal">MAX(N2549:N2551)</f>
        <v>205.1244</v>
      </c>
      <c r="P2549" s="71">
        <f t="normal">IF(A2549=0,"",(O2549-O2550)/O2550)</f>
        <v>0.347116816795517</v>
      </c>
      <c r="Q2549" s="97">
        <f t="normal">IF(N2549="-","-",AVERAGE(N2549:N2551))</f>
        <v>175.0716</v>
      </c>
      <c r="R2549" s="71">
        <f t="normal">IF(Q2549="-","-",Q2549/M2549)</f>
        <v>0.264255827854154</v>
      </c>
      <c r="S2549" s="103">
        <v>0.69</v>
      </c>
      <c r="T2549" s="104">
        <f t="normal">AVERAGE(S2549:S2551)*10</f>
        <v>7.06666666666667</v>
      </c>
      <c r="U2549" s="103">
        <f t="normal">((LARGE(S2549:S2551,1))-(SMALL(S2549:S2551,1)))/(((LARGE(S2549:S2551,1))+(SMALL(S2549:S2551,1)))/2)*100</f>
        <v>4.25531914893617</v>
      </c>
      <c r="V2549" s="103">
        <f t="shared" si="943"/>
        <v>85.03</v>
      </c>
      <c r="W2549" s="104">
        <f t="normal">AVERAGE(V2549:V2551)*10</f>
        <v>849</v>
      </c>
      <c r="X2549" s="103">
        <f t="normal">((LARGE(V2549:V2551,1))-(SMALL(V2549:V2551,1)))/(((LARGE(V2549:V2551,1))+(SMALL(V2549:V2551,1)))/2)*100</f>
        <v>0.294446734585713</v>
      </c>
      <c r="Y2549" s="103">
        <v>14.97</v>
      </c>
      <c r="Z2549" s="97" t="s">
        <v>34</v>
      </c>
      <c r="AA2549" s="25" t="str">
        <f t="normal">IF(Z2549="-","-",AVERAGE(Z2549:Z2551))</f>
        <v>-</v>
      </c>
      <c r="AB2549" s="104">
        <v>4.28</v>
      </c>
      <c r="AC2549" s="26">
        <f t="shared" ref="AC2549" si="944">IF(AB2549="-","-",AVERAGE(AB2549:AB2551))</f>
        <v>4.28</v>
      </c>
      <c r="AE2549" s="114">
        <v>628.77</v>
      </c>
      <c r="AF2549" s="114">
        <v>155.39</v>
      </c>
      <c r="AG2549" s="139">
        <v>1</v>
      </c>
    </row>
    <row r="2550" spans="1:33">
      <c r="A2550" s="81"/>
      <c r="B2550" s="71">
        <v>733</v>
      </c>
      <c r="C2550" s="82"/>
      <c r="D2550" s="14"/>
      <c r="E2550" s="14"/>
      <c r="F2550" s="15"/>
      <c r="G2550" s="14"/>
      <c r="H2550" s="14"/>
      <c r="I2550" s="14"/>
      <c r="J2550" s="97">
        <f t="normal">IF(AE2550="-","-",(AE2550/AG2549)*$AI$1)</f>
        <v>637.9236</v>
      </c>
      <c r="K2550" s="97">
        <f t="normal">MIN(J2549:J2551)</f>
        <v>637.9236</v>
      </c>
      <c r="L2550" s="71"/>
      <c r="M2550" s="97"/>
      <c r="N2550" s="97">
        <f t="normal">IF(AF2550="-","-",(AF2550/AG2549)*$AI$1)</f>
        <v>205.1244</v>
      </c>
      <c r="O2550" s="97">
        <f t="normal">MIN(N2549:N2551)</f>
        <v>152.2692</v>
      </c>
      <c r="P2550" s="71"/>
      <c r="Q2550" s="97"/>
      <c r="R2550" s="71"/>
      <c r="S2550" s="103">
        <v>0.72</v>
      </c>
      <c r="T2550" s="104"/>
      <c r="U2550" s="103"/>
      <c r="V2550" s="103">
        <f t="shared" si="943"/>
        <v>84.89</v>
      </c>
      <c r="W2550" s="104"/>
      <c r="X2550" s="103"/>
      <c r="Y2550" s="103">
        <v>15.11</v>
      </c>
      <c r="Z2550" s="97" t="s">
        <v>34</v>
      </c>
      <c r="AA2550" s="27"/>
      <c r="AB2550" s="104">
        <v>4.29</v>
      </c>
      <c r="AC2550" s="28"/>
      <c r="AE2550" s="114">
        <v>590.67</v>
      </c>
      <c r="AF2550" s="114">
        <v>189.93</v>
      </c>
      <c r="AG2550" s="140"/>
    </row>
    <row r="2551" spans="1:33">
      <c r="A2551" s="83"/>
      <c r="B2551" s="71">
        <v>733</v>
      </c>
      <c r="C2551" s="84"/>
      <c r="D2551" s="17"/>
      <c r="E2551" s="17"/>
      <c r="F2551" s="18"/>
      <c r="G2551" s="17"/>
      <c r="H2551" s="17"/>
      <c r="I2551" s="17"/>
      <c r="J2551" s="97">
        <f t="normal">IF(AE2551="-","-",(AE2551/AG2549)*$AI$1)</f>
        <v>670.5288</v>
      </c>
      <c r="K2551" s="97"/>
      <c r="L2551" s="71"/>
      <c r="M2551" s="97"/>
      <c r="N2551" s="97">
        <f t="normal">IF(AF2551="-","-",(AF2551/AG2549)*$AI$1)</f>
        <v>152.2692</v>
      </c>
      <c r="O2551" s="97"/>
      <c r="P2551" s="71"/>
      <c r="Q2551" s="97"/>
      <c r="R2551" s="71"/>
      <c r="S2551" s="103">
        <v>0.71</v>
      </c>
      <c r="T2551" s="104"/>
      <c r="U2551" s="103"/>
      <c r="V2551" s="103">
        <f t="shared" si="943"/>
        <v>84.78</v>
      </c>
      <c r="W2551" s="104"/>
      <c r="X2551" s="103"/>
      <c r="Y2551" s="103">
        <v>15.22</v>
      </c>
      <c r="Z2551" s="97" t="s">
        <v>34</v>
      </c>
      <c r="AA2551" s="29"/>
      <c r="AB2551" s="104">
        <v>4.27</v>
      </c>
      <c r="AC2551" s="30"/>
      <c r="AE2551" s="114">
        <v>620.86</v>
      </c>
      <c r="AF2551" s="114">
        <v>140.99</v>
      </c>
      <c r="AG2551" s="141"/>
    </row>
    <row r="2552" spans="1:33">
      <c r="A2552" s="79">
        <v>42751</v>
      </c>
      <c r="B2552" s="71">
        <v>734</v>
      </c>
      <c r="C2552" s="80" t="s">
        <v>1124</v>
      </c>
      <c r="D2552" s="12" t="s">
        <v>41</v>
      </c>
      <c r="E2552" s="12" t="s">
        <v>42</v>
      </c>
      <c r="F2552" s="12" t="s">
        <v>43</v>
      </c>
      <c r="G2552" s="12" t="s">
        <v>34</v>
      </c>
      <c r="H2552" s="12" t="s">
        <v>840</v>
      </c>
      <c r="I2552" s="12" t="s">
        <v>34</v>
      </c>
      <c r="J2552" s="97">
        <f t="normal">IF(AE2552="-","-",(AE2552/AG2552)*$AI$1)</f>
        <v>636.7356</v>
      </c>
      <c r="K2552" s="97">
        <f t="normal">MAX(J2552:J2554)</f>
        <v>636.7356</v>
      </c>
      <c r="L2552" s="71">
        <f t="normal">IF(A2552=0,"",(K2552-K2553)/K2553)</f>
        <v>0.125541704052997</v>
      </c>
      <c r="M2552" s="97">
        <f t="normal">IF(J2552="-","-",AVERAGE(J2552:J2554))</f>
        <v>597.7872</v>
      </c>
      <c r="N2552" s="97">
        <f t="normal">IF(AF2552="-","-",(AF2552/AG2552)*$AI$1)</f>
        <v>163.9224</v>
      </c>
      <c r="O2552" s="97">
        <f t="normal">MAX(N2552:N2554)</f>
        <v>163.9224</v>
      </c>
      <c r="P2552" s="71">
        <f t="normal">IF(A2552=0,"",(O2552-O2553)/O2553)</f>
        <v>0.242672343212707</v>
      </c>
      <c r="Q2552" s="97">
        <v>150.4764</v>
      </c>
      <c r="R2552" s="71">
        <f t="normal">IF(Q2552="-","-",Q2552/M2552)</f>
        <v>0.251722352034303</v>
      </c>
      <c r="S2552" s="103">
        <v>0.72</v>
      </c>
      <c r="T2552" s="104">
        <f t="normal">AVERAGE(S2552:S2554)*10</f>
        <v>7.25</v>
      </c>
      <c r="U2552" s="103">
        <f t="normal">((LARGE(S2552:S2554,1))-(SMALL(S2552:S2554,1)))/(((LARGE(S2552:S2554,1))+(SMALL(S2552:S2554,1)))/2)*100</f>
        <v>1.37931034482759</v>
      </c>
      <c r="V2552" s="103">
        <f t="shared" si="943"/>
        <v>84.21</v>
      </c>
      <c r="W2552" s="104">
        <f t="normal">AVERAGE(V2552:V2554)*10</f>
        <v>842.4</v>
      </c>
      <c r="X2552" s="103">
        <f t="normal">((LARGE(V2552:V2554,1))-(SMALL(V2552:V2554,1)))/(((LARGE(V2552:V2554,1))+(SMALL(V2552:V2554,1)))/2)*100</f>
        <v>0.071225071225057</v>
      </c>
      <c r="Y2552" s="103">
        <v>15.79</v>
      </c>
      <c r="Z2552" s="97" t="s">
        <v>34</v>
      </c>
      <c r="AA2552" s="25" t="str">
        <f t="normal">IF(Z2552="-","-",AVERAGE(Z2552:Z2554))</f>
        <v>-</v>
      </c>
      <c r="AB2552" s="104">
        <v>4.187</v>
      </c>
      <c r="AC2552" s="26">
        <f t="shared" ref="AC2552" si="945">IF(AB2552="-","-",AVERAGE(AB2552:AB2554))</f>
        <v>4.19333333333333</v>
      </c>
      <c r="AE2552" s="114">
        <v>589.57</v>
      </c>
      <c r="AF2552" s="114">
        <v>151.78</v>
      </c>
      <c r="AG2552" s="139">
        <v>1</v>
      </c>
    </row>
    <row r="2553" spans="1:33">
      <c r="A2553" s="81"/>
      <c r="B2553" s="71">
        <v>734</v>
      </c>
      <c r="C2553" s="82"/>
      <c r="D2553" s="14"/>
      <c r="E2553" s="14"/>
      <c r="F2553" s="15"/>
      <c r="G2553" s="14"/>
      <c r="H2553" s="14"/>
      <c r="I2553" s="14"/>
      <c r="J2553" s="97">
        <f t="normal">IF(AE2553="-","-",(AE2553/AG2552)*$AI$1)</f>
        <v>590.9112</v>
      </c>
      <c r="K2553" s="97">
        <f t="normal">MIN(J2552:J2554)</f>
        <v>565.7148</v>
      </c>
      <c r="L2553" s="71"/>
      <c r="M2553" s="97"/>
      <c r="N2553" s="97">
        <f t="normal">IF(AF2553="-","-",(AF2553/AG2552)*$AI$1)</f>
        <v>155.5956</v>
      </c>
      <c r="O2553" s="97">
        <f t="normal">MIN(N2552:N2554)</f>
        <v>131.9112</v>
      </c>
      <c r="P2553" s="71"/>
      <c r="Q2553" s="97"/>
      <c r="R2553" s="71"/>
      <c r="S2553" s="103">
        <v>0.73</v>
      </c>
      <c r="T2553" s="104"/>
      <c r="U2553" s="103"/>
      <c r="V2553" s="103">
        <f t="shared" si="943"/>
        <v>84.27</v>
      </c>
      <c r="W2553" s="104"/>
      <c r="X2553" s="103"/>
      <c r="Y2553" s="103">
        <v>15.73</v>
      </c>
      <c r="Z2553" s="97" t="s">
        <v>34</v>
      </c>
      <c r="AA2553" s="27"/>
      <c r="AB2553" s="104">
        <v>4.195</v>
      </c>
      <c r="AC2553" s="28"/>
      <c r="AE2553" s="114">
        <v>547.14</v>
      </c>
      <c r="AF2553" s="114">
        <v>144.07</v>
      </c>
      <c r="AG2553" s="140"/>
    </row>
    <row r="2554" spans="1:33">
      <c r="A2554" s="83"/>
      <c r="B2554" s="71">
        <v>734</v>
      </c>
      <c r="C2554" s="84"/>
      <c r="D2554" s="17"/>
      <c r="E2554" s="17"/>
      <c r="F2554" s="18"/>
      <c r="G2554" s="17"/>
      <c r="H2554" s="17"/>
      <c r="I2554" s="17"/>
      <c r="J2554" s="97">
        <f t="normal">IF(AE2554="-","-",(AE2554/AG2552)*$AI$1)</f>
        <v>565.7148</v>
      </c>
      <c r="K2554" s="97"/>
      <c r="L2554" s="71"/>
      <c r="M2554" s="97"/>
      <c r="N2554" s="97">
        <f t="normal">IF(AF2554="-","-",(AF2554/AG2552)*$AI$1)</f>
        <v>131.9112</v>
      </c>
      <c r="O2554" s="97"/>
      <c r="P2554" s="71"/>
      <c r="Q2554" s="97"/>
      <c r="R2554" s="71"/>
      <c r="S2554" s="103" t="s">
        <v>34</v>
      </c>
      <c r="T2554" s="104"/>
      <c r="U2554" s="103"/>
      <c r="V2554" s="103" t="s">
        <v>34</v>
      </c>
      <c r="W2554" s="104"/>
      <c r="X2554" s="103"/>
      <c r="Y2554" s="103" t="s">
        <v>34</v>
      </c>
      <c r="Z2554" s="97" t="s">
        <v>34</v>
      </c>
      <c r="AA2554" s="29"/>
      <c r="AB2554" s="104">
        <v>4.198</v>
      </c>
      <c r="AC2554" s="30"/>
      <c r="AE2554" s="114">
        <v>523.81</v>
      </c>
      <c r="AF2554" s="114">
        <v>122.14</v>
      </c>
      <c r="AG2554" s="141"/>
    </row>
    <row r="2555" spans="1:33" s="44" customFormat="1" ht="15" customHeight="1">
      <c r="A2555" s="60">
        <v>42849</v>
      </c>
      <c r="B2555" s="61" t="s">
        <v>1127</v>
      </c>
      <c r="C2555" s="62" t="s">
        <v>29</v>
      </c>
      <c r="D2555" s="63" t="s">
        <v>30</v>
      </c>
      <c r="E2555" s="63" t="s">
        <v>31</v>
      </c>
      <c r="F2555" s="63" t="s">
        <v>32</v>
      </c>
      <c r="G2555" s="63" t="s">
        <v>33</v>
      </c>
      <c r="H2555" s="63" t="s">
        <v>34</v>
      </c>
      <c r="I2555" s="63" t="s">
        <v>1128</v>
      </c>
      <c r="J2555" s="94">
        <f t="normal">IF(AE2555="-","-",(AE2555/AG2555)*$AI$1)</f>
        <v>59.3892</v>
      </c>
      <c r="K2555" s="94">
        <f t="normal">MAX(J2555:J2557)</f>
        <v>60.5556</v>
      </c>
      <c r="L2555" s="61">
        <f t="normal">IF(A2555=0,"",(K2555-K2556)/K2556)</f>
        <v>0.0196399345335515</v>
      </c>
      <c r="M2555" s="94">
        <f t="normal">IF(J2555="-","-",AVERAGE(J2555:J2557))</f>
        <v>60.1308</v>
      </c>
      <c r="N2555" s="94" t="str">
        <f t="normal">IF(AF2555="-","-",(AF2555/AG2555)*$AI$1)</f>
        <v>-</v>
      </c>
      <c r="O2555" s="94">
        <f t="normal">MAX(N2555:N2557)</f>
        <v>0</v>
      </c>
      <c r="P2555" s="61" t="e">
        <v>#DIV/0!</v>
      </c>
      <c r="Q2555" s="94" t="str">
        <f t="normal">IF(N2555="-","-",AVERAGE(N2555:N2557))</f>
        <v>-</v>
      </c>
      <c r="R2555" s="61" t="str">
        <f t="normal">IF(Q2555="-","-",Q2555/M2555)</f>
        <v>-</v>
      </c>
      <c r="S2555" s="101">
        <v>3.81</v>
      </c>
      <c r="T2555" s="102">
        <f t="normal">AVERAGE(S2555:S2557)*10</f>
        <v>38.2333333333333</v>
      </c>
      <c r="U2555" s="101">
        <f t="normal">((LARGE(S2555:S2557,1))-(SMALL(S2555:S2557,1)))/(((LARGE(S2555:S2557,1))+(SMALL(S2555:S2557,1)))/2)*100</f>
        <v>0.523560209424084</v>
      </c>
      <c r="V2555" s="101">
        <f t="normal">100-Y2555</f>
        <v>65.41</v>
      </c>
      <c r="W2555" s="102">
        <f t="normal">AVERAGE(V2555:V2557)*10</f>
        <v>655.933333333333</v>
      </c>
      <c r="X2555" s="101">
        <f t="normal">((LARGE(V2555:V2557,1))-(SMALL(V2555:V2557,1)))/(((LARGE(V2555:V2557,1))+(SMALL(V2555:V2557,1)))/2)*100</f>
        <v>0.488028061613532</v>
      </c>
      <c r="Y2555" s="101">
        <v>34.59</v>
      </c>
      <c r="Z2555" s="94" t="s">
        <v>34</v>
      </c>
      <c r="AA2555" s="111" t="str">
        <f t="normal">IF(Z2555="-","-",AVERAGE(Z2555:Z2557))</f>
        <v>-</v>
      </c>
      <c r="AB2555" s="102" t="s">
        <v>34</v>
      </c>
      <c r="AC2555" s="112" t="s">
        <v>34</v>
      </c>
      <c r="AD2555" s="113"/>
      <c r="AE2555" s="94">
        <v>54.99</v>
      </c>
      <c r="AF2555" s="94" t="s">
        <v>34</v>
      </c>
      <c r="AG2555" s="134">
        <v>1</v>
      </c>
    </row>
    <row r="2556" spans="1:33" s="44" customFormat="1" customHeight="0">
      <c r="A2556" s="60"/>
      <c r="B2556" s="61" t="s">
        <v>1127</v>
      </c>
      <c r="C2556" s="62"/>
      <c r="D2556" s="63"/>
      <c r="E2556" s="63"/>
      <c r="F2556" s="63"/>
      <c r="G2556" s="63"/>
      <c r="H2556" s="63"/>
      <c r="I2556" s="63"/>
      <c r="J2556" s="94">
        <f t="normal">IF(AE2556="-","-",(AE2556/AG2555)*$AI$1)</f>
        <v>60.4476</v>
      </c>
      <c r="K2556" s="94">
        <f t="normal">MIN(J2555:J2557)</f>
        <v>59.3892</v>
      </c>
      <c r="L2556" s="61"/>
      <c r="M2556" s="94"/>
      <c r="N2556" s="94" t="str">
        <f t="normal">IF(AF2556="-","-",(AF2556/AG2555)*$AI$1)</f>
        <v>-</v>
      </c>
      <c r="O2556" s="94">
        <f t="normal">MIN(N2555:N2557)</f>
        <v>0</v>
      </c>
      <c r="P2556" s="61"/>
      <c r="Q2556" s="94"/>
      <c r="R2556" s="61"/>
      <c r="S2556" s="101">
        <v>3.83</v>
      </c>
      <c r="T2556" s="102"/>
      <c r="U2556" s="101"/>
      <c r="V2556" s="101">
        <f t="normal">100-Y2556</f>
        <v>65.73</v>
      </c>
      <c r="W2556" s="102"/>
      <c r="X2556" s="101"/>
      <c r="Y2556" s="101">
        <v>34.27</v>
      </c>
      <c r="Z2556" s="94" t="s">
        <v>34</v>
      </c>
      <c r="AA2556" s="111"/>
      <c r="AB2556" s="102" t="s">
        <v>34</v>
      </c>
      <c r="AC2556" s="112"/>
      <c r="AD2556" s="113"/>
      <c r="AE2556" s="94">
        <v>55.97</v>
      </c>
      <c r="AF2556" s="94" t="s">
        <v>34</v>
      </c>
      <c r="AG2556" s="134"/>
    </row>
    <row r="2557" spans="1:33" s="44" customFormat="1" customHeight="0">
      <c r="A2557" s="60"/>
      <c r="B2557" s="61" t="s">
        <v>1127</v>
      </c>
      <c r="C2557" s="62"/>
      <c r="D2557" s="63"/>
      <c r="E2557" s="63"/>
      <c r="F2557" s="63"/>
      <c r="G2557" s="63"/>
      <c r="H2557" s="63"/>
      <c r="I2557" s="63"/>
      <c r="J2557" s="94">
        <f t="normal">IF(AE2557="-","-",(AE2557/AG2555)*$AI$1)</f>
        <v>60.5556</v>
      </c>
      <c r="K2557" s="94"/>
      <c r="L2557" s="61"/>
      <c r="M2557" s="94"/>
      <c r="N2557" s="94" t="str">
        <f t="normal">IF(AF2557="-","-",(AF2557/AG2555)*$AI$1)</f>
        <v>-</v>
      </c>
      <c r="O2557" s="94"/>
      <c r="P2557" s="61"/>
      <c r="Q2557" s="94"/>
      <c r="R2557" s="61"/>
      <c r="S2557" s="101">
        <v>3.83</v>
      </c>
      <c r="T2557" s="102"/>
      <c r="U2557" s="101"/>
      <c r="V2557" s="101">
        <f t="normal">100-Y2557</f>
        <v>65.64</v>
      </c>
      <c r="W2557" s="102"/>
      <c r="X2557" s="101"/>
      <c r="Y2557" s="101">
        <v>34.36</v>
      </c>
      <c r="Z2557" s="94" t="s">
        <v>34</v>
      </c>
      <c r="AA2557" s="111"/>
      <c r="AB2557" s="102" t="s">
        <v>34</v>
      </c>
      <c r="AC2557" s="112"/>
      <c r="AD2557" s="113"/>
      <c r="AE2557" s="94">
        <v>56.07</v>
      </c>
      <c r="AF2557" s="94" t="s">
        <v>34</v>
      </c>
      <c r="AG2557" s="134"/>
    </row>
    <row r="2558" spans="1:33" s="44" customFormat="1" ht="15" customHeight="1">
      <c r="A2558" s="60">
        <v>42849</v>
      </c>
      <c r="B2558" s="61" t="s">
        <v>1129</v>
      </c>
      <c r="C2558" s="62" t="s">
        <v>29</v>
      </c>
      <c r="D2558" s="63" t="s">
        <v>30</v>
      </c>
      <c r="E2558" s="63" t="s">
        <v>31</v>
      </c>
      <c r="F2558" s="63" t="s">
        <v>37</v>
      </c>
      <c r="G2558" s="63" t="s">
        <v>140</v>
      </c>
      <c r="H2558" s="63" t="s">
        <v>34</v>
      </c>
      <c r="I2558" s="63" t="s">
        <v>34</v>
      </c>
      <c r="J2558" s="94">
        <f t="normal">IF(AE2558="-","-",(AE2558/AG2558)*$AI$1)</f>
        <v>667.8504</v>
      </c>
      <c r="K2558" s="94">
        <f t="normal">MAX(J2558:J2560)</f>
        <v>667.8504</v>
      </c>
      <c r="L2558" s="61">
        <f t="normal">IF(A2558=0,"",(K2558-K2559)/K2559)</f>
        <v>0.0396435776731675</v>
      </c>
      <c r="M2558" s="94">
        <f t="normal">IF(J2558="-","-",AVERAGE(J2558:J2560))</f>
        <v>659.1564</v>
      </c>
      <c r="N2558" s="94">
        <f t="normal">IF(AF2558="-","-",(AF2558/AG2558)*$AI$1)</f>
        <v>461.6028</v>
      </c>
      <c r="O2558" s="94">
        <f t="normal">MAX(N2558:N2560)</f>
        <v>461.6028</v>
      </c>
      <c r="P2558" s="61">
        <f t="normal">IF(A2558=0,"",(O2558-O2559)/O2559)</f>
        <v>0.0662591992016964</v>
      </c>
      <c r="Q2558" s="94">
        <f t="normal">IF(N2558="-","-",AVERAGE(N2558:N2560))</f>
        <v>446.9436</v>
      </c>
      <c r="R2558" s="61">
        <f t="normal">IF(Q2558="-","-",Q2558/M2558)</f>
        <v>0.678053948956576</v>
      </c>
      <c r="S2558" s="101">
        <v>96.73</v>
      </c>
      <c r="T2558" s="102">
        <f t="shared" ref="T2558" si="946">AVERAGE(S2558:S2560)*10</f>
        <v>967.233333333333</v>
      </c>
      <c r="U2558" s="101">
        <f t="shared" ref="U2558" si="947">((LARGE(S2558:S2560,1))-(SMALL(S2558:S2560,1)))/(((LARGE(S2558:S2560,1))+(SMALL(S2558:S2560,1)))/2)*100</f>
        <v>0.0620347394540966</v>
      </c>
      <c r="V2558" s="101">
        <f t="shared" ref="V2558:V2567" si="948">100-Y2558</f>
        <v>99.99</v>
      </c>
      <c r="W2558" s="102">
        <f t="normal">AVERAGE(V2558:V2560)*10</f>
        <v>999.9</v>
      </c>
      <c r="X2558" s="101">
        <f t="normal">((LARGE(V2558:V2560,1))-(SMALL(V2558:V2560,1)))/(((LARGE(V2558:V2560,1))+(SMALL(V2558:V2560,1)))/2)*100</f>
        <v>0</v>
      </c>
      <c r="Y2558" s="101">
        <v>0.01</v>
      </c>
      <c r="Z2558" s="94" t="s">
        <v>34</v>
      </c>
      <c r="AA2558" s="111" t="str">
        <f t="normal">IF(Z2558="-","-",AVERAGE(Z2558:Z2560))</f>
        <v>-</v>
      </c>
      <c r="AB2558" s="102" t="s">
        <v>34</v>
      </c>
      <c r="AC2558" s="112" t="str">
        <f t="shared" ref="AC2558" si="949">IF(AB2558="-","-",AVERAGE(AB2558:AB2560))</f>
        <v>-</v>
      </c>
      <c r="AD2558" s="113"/>
      <c r="AE2558" s="94">
        <v>618.38</v>
      </c>
      <c r="AF2558" s="94">
        <v>427.41</v>
      </c>
      <c r="AG2558" s="134">
        <v>1</v>
      </c>
    </row>
    <row r="2559" spans="1:33" s="44" customFormat="1" customHeight="0">
      <c r="A2559" s="60"/>
      <c r="B2559" s="61" t="s">
        <v>1129</v>
      </c>
      <c r="C2559" s="62"/>
      <c r="D2559" s="63"/>
      <c r="E2559" s="63"/>
      <c r="F2559" s="63"/>
      <c r="G2559" s="63"/>
      <c r="H2559" s="63"/>
      <c r="I2559" s="63"/>
      <c r="J2559" s="94">
        <f t="normal">IF(AE2559="-","-",(AE2559/AG2558)*$AI$1)</f>
        <v>642.384</v>
      </c>
      <c r="K2559" s="94">
        <f t="normal">MIN(J2558:J2560)</f>
        <v>642.384</v>
      </c>
      <c r="L2559" s="61"/>
      <c r="M2559" s="94"/>
      <c r="N2559" s="94">
        <f t="normal">IF(AF2559="-","-",(AF2559/AG2558)*$AI$1)</f>
        <v>432.918</v>
      </c>
      <c r="O2559" s="94">
        <f t="normal">MIN(N2558:N2560)</f>
        <v>432.918</v>
      </c>
      <c r="P2559" s="61"/>
      <c r="Q2559" s="94"/>
      <c r="R2559" s="61"/>
      <c r="S2559" s="101">
        <v>96.69</v>
      </c>
      <c r="T2559" s="102"/>
      <c r="U2559" s="101"/>
      <c r="V2559" s="101">
        <f t="shared" si="948"/>
        <v>99.99</v>
      </c>
      <c r="W2559" s="102"/>
      <c r="X2559" s="101"/>
      <c r="Y2559" s="101">
        <v>0.01</v>
      </c>
      <c r="Z2559" s="94" t="s">
        <v>34</v>
      </c>
      <c r="AA2559" s="111"/>
      <c r="AB2559" s="102" t="s">
        <v>34</v>
      </c>
      <c r="AC2559" s="112"/>
      <c r="AD2559" s="113"/>
      <c r="AE2559" s="94">
        <v>594.8</v>
      </c>
      <c r="AF2559" s="94">
        <v>400.85</v>
      </c>
      <c r="AG2559" s="134"/>
    </row>
    <row r="2560" spans="1:33" s="44" customFormat="1" customHeight="0">
      <c r="A2560" s="60"/>
      <c r="B2560" s="61" t="s">
        <v>1129</v>
      </c>
      <c r="C2560" s="62"/>
      <c r="D2560" s="63"/>
      <c r="E2560" s="63"/>
      <c r="F2560" s="63"/>
      <c r="G2560" s="63"/>
      <c r="H2560" s="63"/>
      <c r="I2560" s="63"/>
      <c r="J2560" s="94">
        <f t="normal">IF(AE2560="-","-",(AE2560/AG2558)*$AI$1)</f>
        <v>667.2348</v>
      </c>
      <c r="K2560" s="94"/>
      <c r="L2560" s="61"/>
      <c r="M2560" s="94"/>
      <c r="N2560" s="94">
        <f t="normal">IF(AF2560="-","-",(AF2560/AG2558)*$AI$1)</f>
        <v>446.31</v>
      </c>
      <c r="O2560" s="94"/>
      <c r="P2560" s="61"/>
      <c r="Q2560" s="94"/>
      <c r="R2560" s="61"/>
      <c r="S2560" s="101">
        <v>96.75</v>
      </c>
      <c r="T2560" s="102"/>
      <c r="U2560" s="101"/>
      <c r="V2560" s="101">
        <f t="shared" si="948"/>
        <v>99.99</v>
      </c>
      <c r="W2560" s="102"/>
      <c r="X2560" s="101"/>
      <c r="Y2560" s="101">
        <v>0.01</v>
      </c>
      <c r="Z2560" s="94" t="s">
        <v>34</v>
      </c>
      <c r="AA2560" s="111"/>
      <c r="AB2560" s="102" t="s">
        <v>34</v>
      </c>
      <c r="AC2560" s="112"/>
      <c r="AD2560" s="113"/>
      <c r="AE2560" s="94">
        <v>617.81</v>
      </c>
      <c r="AF2560" s="94">
        <v>413.25</v>
      </c>
      <c r="AG2560" s="134"/>
    </row>
    <row r="2561" spans="1:33" s="44" customFormat="1" ht="15" customHeight="1">
      <c r="A2561" s="60">
        <v>42849</v>
      </c>
      <c r="B2561" s="61" t="s">
        <v>1130</v>
      </c>
      <c r="C2561" s="62" t="s">
        <v>29</v>
      </c>
      <c r="D2561" s="63" t="s">
        <v>30</v>
      </c>
      <c r="E2561" s="63" t="s">
        <v>31</v>
      </c>
      <c r="F2561" s="63" t="s">
        <v>37</v>
      </c>
      <c r="G2561" s="63" t="s">
        <v>140</v>
      </c>
      <c r="H2561" s="63" t="s">
        <v>34</v>
      </c>
      <c r="I2561" s="63" t="s">
        <v>34</v>
      </c>
      <c r="J2561" s="94">
        <f t="normal">IF(AE2561="-","-",(AE2561/AG2561)*$AI$1)</f>
        <v>640.656</v>
      </c>
      <c r="K2561" s="94">
        <f t="normal">MAX(J2561:J2563)</f>
        <v>672.7968</v>
      </c>
      <c r="L2561" s="61">
        <f t="normal">IF(A2561=0,"",(K2561-K2562)/K2562)</f>
        <v>0.0501685772083614</v>
      </c>
      <c r="M2561" s="94">
        <f t="normal">IF(J2561="-","-",AVERAGE(J2561:J2563))</f>
        <v>657.4176</v>
      </c>
      <c r="N2561" s="94">
        <f t="normal">IF(AF2561="-","-",(AF2561/AG2561)*$AI$1)</f>
        <v>436.4496</v>
      </c>
      <c r="O2561" s="94">
        <f t="normal">MAX(N2561:N2563)</f>
        <v>448.902</v>
      </c>
      <c r="P2561" s="61">
        <f t="normal">IF(A2561=0,"",(O2561-O2562)/O2562)</f>
        <v>0.0285311293675145</v>
      </c>
      <c r="Q2561" s="94">
        <f t="normal">IF(N2561="-","-",AVERAGE(N2561:N2563))</f>
        <v>442.188</v>
      </c>
      <c r="R2561" s="61">
        <f t="normal">IF(Q2561="-","-",Q2561/M2561)</f>
        <v>0.67261357164761</v>
      </c>
      <c r="S2561" s="101">
        <v>96.73</v>
      </c>
      <c r="T2561" s="102">
        <f t="shared" ref="T2561" si="950">AVERAGE(S2561:S2563)*10</f>
        <v>967.233333333333</v>
      </c>
      <c r="U2561" s="101">
        <f t="shared" ref="U2561" si="951">((LARGE(S2561:S2563,1))-(SMALL(S2561:S2563,1)))/(((LARGE(S2561:S2563,1))+(SMALL(S2561:S2563,1)))/2)*100</f>
        <v>0.0620347394540966</v>
      </c>
      <c r="V2561" s="101">
        <f t="shared" si="948"/>
        <v>99.99</v>
      </c>
      <c r="W2561" s="102">
        <f t="normal">AVERAGE(V2561:V2563)*10</f>
        <v>999.9</v>
      </c>
      <c r="X2561" s="101">
        <f t="normal">((LARGE(V2561:V2563,1))-(SMALL(V2561:V2563,1)))/(((LARGE(V2561:V2563,1))+(SMALL(V2561:V2563,1)))/2)*100</f>
        <v>0</v>
      </c>
      <c r="Y2561" s="101">
        <v>0.01</v>
      </c>
      <c r="Z2561" s="94" t="s">
        <v>34</v>
      </c>
      <c r="AA2561" s="111" t="str">
        <f t="normal">IF(Z2561="-","-",AVERAGE(Z2561:Z2563))</f>
        <v>-</v>
      </c>
      <c r="AB2561" s="102" t="s">
        <v>34</v>
      </c>
      <c r="AC2561" s="112" t="str">
        <f t="shared" ref="AC2561" si="952">IF(AB2561="-","-",AVERAGE(AB2561:AB2563))</f>
        <v>-</v>
      </c>
      <c r="AD2561" s="113"/>
      <c r="AE2561" s="94">
        <v>593.2</v>
      </c>
      <c r="AF2561" s="94">
        <v>404.12</v>
      </c>
      <c r="AG2561" s="134">
        <v>1</v>
      </c>
    </row>
    <row r="2562" spans="1:33" s="44" customFormat="1" customHeight="0">
      <c r="A2562" s="60"/>
      <c r="B2562" s="61" t="s">
        <v>1130</v>
      </c>
      <c r="C2562" s="62"/>
      <c r="D2562" s="63"/>
      <c r="E2562" s="63"/>
      <c r="F2562" s="63"/>
      <c r="G2562" s="63"/>
      <c r="H2562" s="63"/>
      <c r="I2562" s="63"/>
      <c r="J2562" s="94">
        <f t="normal">IF(AE2562="-","-",(AE2562/AG2561)*$AI$1)</f>
        <v>658.8</v>
      </c>
      <c r="K2562" s="94">
        <f t="normal">MIN(J2561:J2563)</f>
        <v>640.656</v>
      </c>
      <c r="L2562" s="61"/>
      <c r="M2562" s="94"/>
      <c r="N2562" s="94">
        <f t="normal">IF(AF2562="-","-",(AF2562/AG2561)*$AI$1)</f>
        <v>448.902</v>
      </c>
      <c r="O2562" s="94">
        <f t="normal">MIN(N2561:N2563)</f>
        <v>436.4496</v>
      </c>
      <c r="P2562" s="61"/>
      <c r="Q2562" s="94"/>
      <c r="R2562" s="61"/>
      <c r="S2562" s="101">
        <v>96.69</v>
      </c>
      <c r="T2562" s="102"/>
      <c r="U2562" s="101"/>
      <c r="V2562" s="101">
        <f t="shared" si="948"/>
        <v>99.99</v>
      </c>
      <c r="W2562" s="102"/>
      <c r="X2562" s="101"/>
      <c r="Y2562" s="101">
        <v>0.01</v>
      </c>
      <c r="Z2562" s="94" t="s">
        <v>34</v>
      </c>
      <c r="AA2562" s="111"/>
      <c r="AB2562" s="102" t="s">
        <v>34</v>
      </c>
      <c r="AC2562" s="112"/>
      <c r="AD2562" s="113"/>
      <c r="AE2562" s="94">
        <v>610</v>
      </c>
      <c r="AF2562" s="94">
        <v>415.65</v>
      </c>
      <c r="AG2562" s="134"/>
    </row>
    <row r="2563" spans="1:33" s="44" customFormat="1" customHeight="0">
      <c r="A2563" s="60"/>
      <c r="B2563" s="61" t="s">
        <v>1130</v>
      </c>
      <c r="C2563" s="62"/>
      <c r="D2563" s="63"/>
      <c r="E2563" s="63"/>
      <c r="F2563" s="63"/>
      <c r="G2563" s="63"/>
      <c r="H2563" s="63"/>
      <c r="I2563" s="63"/>
      <c r="J2563" s="94">
        <f t="normal">IF(AE2563="-","-",(AE2563/AG2561)*$AI$1)</f>
        <v>672.7968</v>
      </c>
      <c r="K2563" s="94"/>
      <c r="L2563" s="61"/>
      <c r="M2563" s="94"/>
      <c r="N2563" s="94">
        <f t="normal">IF(AF2563="-","-",(AF2563/AG2561)*$AI$1)</f>
        <v>441.2124</v>
      </c>
      <c r="O2563" s="94"/>
      <c r="P2563" s="61"/>
      <c r="Q2563" s="94"/>
      <c r="R2563" s="61"/>
      <c r="S2563" s="101">
        <v>96.75</v>
      </c>
      <c r="T2563" s="102"/>
      <c r="U2563" s="101"/>
      <c r="V2563" s="101">
        <f t="shared" si="948"/>
        <v>99.99</v>
      </c>
      <c r="W2563" s="102"/>
      <c r="X2563" s="101"/>
      <c r="Y2563" s="101">
        <v>0.01</v>
      </c>
      <c r="Z2563" s="94" t="s">
        <v>34</v>
      </c>
      <c r="AA2563" s="111"/>
      <c r="AB2563" s="102" t="s">
        <v>34</v>
      </c>
      <c r="AC2563" s="112"/>
      <c r="AD2563" s="113"/>
      <c r="AE2563" s="94">
        <v>622.96</v>
      </c>
      <c r="AF2563" s="94">
        <v>408.53</v>
      </c>
      <c r="AG2563" s="134"/>
    </row>
    <row r="2564" spans="1:33">
      <c r="A2564" s="79">
        <v>42849</v>
      </c>
      <c r="B2564" s="71">
        <v>826</v>
      </c>
      <c r="C2564" s="80" t="s">
        <v>56</v>
      </c>
      <c r="D2564" s="12" t="s">
        <v>41</v>
      </c>
      <c r="E2564" s="12" t="s">
        <v>74</v>
      </c>
      <c r="F2564" s="12" t="s">
        <v>234</v>
      </c>
      <c r="G2564" s="12" t="s">
        <v>305</v>
      </c>
      <c r="H2564" s="12" t="s">
        <v>34</v>
      </c>
      <c r="I2564" s="12" t="s">
        <v>34</v>
      </c>
      <c r="J2564" s="97">
        <v>292.7232</v>
      </c>
      <c r="K2564" s="97">
        <f t="normal">MAX(J2564:J2566)</f>
        <v>292.8852</v>
      </c>
      <c r="L2564" s="71">
        <f t="normal">IF(A2564=0,"",(K2564-K2565)/K2565)</f>
        <v>0.00608421443145972</v>
      </c>
      <c r="M2564" s="97">
        <f t="normal">IF(J2564="-","-",AVERAGE(J2564:J2566))</f>
        <v>292.2408</v>
      </c>
      <c r="N2564" s="97">
        <f t="normal">IF(AF2564="-","-",(AF2564/AG2564)*$AI$1)</f>
        <v>189.0324</v>
      </c>
      <c r="O2564" s="97">
        <f t="normal">MAX(N2564:N2566)</f>
        <v>189.8856</v>
      </c>
      <c r="P2564" s="71">
        <f t="normal">IF(A2564=0,"",(O2564-O2565)/O2565)</f>
        <v>0.0158895244698677</v>
      </c>
      <c r="Q2564" s="97">
        <f t="normal">IF(N2564="-","-",AVERAGE(N2564:N2566))</f>
        <v>188.6112</v>
      </c>
      <c r="R2564" s="71">
        <f t="normal">IF(Q2564="-","-",Q2564/M2564)</f>
        <v>0.645396536007293</v>
      </c>
      <c r="S2564" s="103">
        <v>66.16</v>
      </c>
      <c r="T2564" s="104">
        <f t="normal">AVERAGE(S2564:S2566)*10</f>
        <v>659.666666666667</v>
      </c>
      <c r="U2564" s="103">
        <f t="normal">((LARGE(S2564:S2566,1))-(SMALL(S2564:S2566,1)))/(((LARGE(S2564:S2566,1))+(SMALL(S2564:S2566,1)))/2)*100</f>
        <v>0.667273278738243</v>
      </c>
      <c r="V2564" s="103">
        <f t="shared" si="948"/>
        <v>78.93</v>
      </c>
      <c r="W2564" s="104">
        <f t="normal">AVERAGE(V2564:V2566)*10</f>
        <v>789.766666666667</v>
      </c>
      <c r="X2564" s="103">
        <f t="normal">((LARGE(V2564:V2566,1))-(SMALL(V2564:V2566,1)))/(((LARGE(V2564:V2566,1))+(SMALL(V2564:V2566,1)))/2)*100</f>
        <v>0.430379746835447</v>
      </c>
      <c r="Y2564" s="103">
        <v>21.07</v>
      </c>
      <c r="Z2564" s="97" t="s">
        <v>34</v>
      </c>
      <c r="AA2564" s="25" t="str">
        <f t="normal">IF(Z2564="-","-",AVERAGE(Z2564:Z2566))</f>
        <v>-</v>
      </c>
      <c r="AB2564" s="104" t="s">
        <v>34</v>
      </c>
      <c r="AC2564" s="26" t="str">
        <f t="shared" ref="AC2564" si="953">IF(AB2564="-","-",AVERAGE(AB2564:AB2566))</f>
        <v>-</v>
      </c>
      <c r="AE2564" s="114">
        <v>271.04</v>
      </c>
      <c r="AF2564" s="114">
        <v>175.03</v>
      </c>
      <c r="AG2564" s="139">
        <v>1</v>
      </c>
    </row>
    <row r="2565" spans="1:33">
      <c r="A2565" s="81"/>
      <c r="B2565" s="71">
        <v>826</v>
      </c>
      <c r="C2565" s="82"/>
      <c r="D2565" s="14"/>
      <c r="E2565" s="14"/>
      <c r="F2565" s="15"/>
      <c r="G2565" s="14"/>
      <c r="H2565" s="14"/>
      <c r="I2565" s="14"/>
      <c r="J2565" s="97">
        <f t="normal">IF(AE2565="-","-",(AE2565/AG2564)*$AI$1)</f>
        <v>291.114</v>
      </c>
      <c r="K2565" s="97">
        <f t="normal">MIN(J2564:J2566)</f>
        <v>291.114</v>
      </c>
      <c r="L2565" s="71"/>
      <c r="M2565" s="97"/>
      <c r="N2565" s="97">
        <f t="normal">IF(AF2565="-","-",(AF2565/AG2564)*$AI$1)</f>
        <v>189.8856</v>
      </c>
      <c r="O2565" s="97">
        <f t="normal">MIN(N2564:N2566)</f>
        <v>186.9156</v>
      </c>
      <c r="P2565" s="71"/>
      <c r="Q2565" s="97"/>
      <c r="R2565" s="71"/>
      <c r="S2565" s="103">
        <v>65.72</v>
      </c>
      <c r="T2565" s="104"/>
      <c r="U2565" s="103"/>
      <c r="V2565" s="103">
        <f t="shared" si="948"/>
        <v>79.17</v>
      </c>
      <c r="W2565" s="104"/>
      <c r="X2565" s="103"/>
      <c r="Y2565" s="103">
        <v>20.83</v>
      </c>
      <c r="Z2565" s="97" t="s">
        <v>34</v>
      </c>
      <c r="AA2565" s="27"/>
      <c r="AB2565" s="104" t="s">
        <v>34</v>
      </c>
      <c r="AC2565" s="28"/>
      <c r="AE2565" s="114">
        <v>269.55</v>
      </c>
      <c r="AF2565" s="114">
        <v>175.82</v>
      </c>
      <c r="AG2565" s="140"/>
    </row>
    <row r="2566" spans="1:33">
      <c r="A2566" s="83"/>
      <c r="B2566" s="71">
        <v>826</v>
      </c>
      <c r="C2566" s="84"/>
      <c r="D2566" s="17"/>
      <c r="E2566" s="17"/>
      <c r="F2566" s="18"/>
      <c r="G2566" s="17"/>
      <c r="H2566" s="17"/>
      <c r="I2566" s="17"/>
      <c r="J2566" s="97">
        <f t="normal">IF(AE2566="-","-",(AE2566/AG2564)*$AI$1)</f>
        <v>292.8852</v>
      </c>
      <c r="K2566" s="97"/>
      <c r="L2566" s="71"/>
      <c r="M2566" s="97"/>
      <c r="N2566" s="97">
        <f t="normal">IF(AF2566="-","-",(AF2566/AG2564)*$AI$1)</f>
        <v>186.9156</v>
      </c>
      <c r="O2566" s="97"/>
      <c r="P2566" s="71"/>
      <c r="Q2566" s="97"/>
      <c r="R2566" s="71"/>
      <c r="S2566" s="103">
        <v>66.02</v>
      </c>
      <c r="T2566" s="104"/>
      <c r="U2566" s="103"/>
      <c r="V2566" s="103">
        <f t="shared" si="948"/>
        <v>78.83</v>
      </c>
      <c r="W2566" s="104"/>
      <c r="X2566" s="103"/>
      <c r="Y2566" s="103">
        <v>21.17</v>
      </c>
      <c r="Z2566" s="97" t="s">
        <v>34</v>
      </c>
      <c r="AA2566" s="29"/>
      <c r="AB2566" s="104" t="s">
        <v>34</v>
      </c>
      <c r="AC2566" s="30"/>
      <c r="AE2566" s="114">
        <v>271.19</v>
      </c>
      <c r="AF2566" s="114">
        <v>173.07</v>
      </c>
      <c r="AG2566" s="141"/>
    </row>
    <row r="2567" spans="1:33">
      <c r="A2567" s="85">
        <v>42849</v>
      </c>
      <c r="B2567" s="74">
        <v>827</v>
      </c>
      <c r="C2567" s="86" t="s">
        <v>1131</v>
      </c>
      <c r="D2567" s="87" t="s">
        <v>100</v>
      </c>
      <c r="E2567" s="87" t="s">
        <v>101</v>
      </c>
      <c r="F2567" s="87" t="s">
        <v>482</v>
      </c>
      <c r="G2567" s="87" t="s">
        <v>1132</v>
      </c>
      <c r="H2567" s="87" t="s">
        <v>34</v>
      </c>
      <c r="I2567" s="87" t="s">
        <v>1133</v>
      </c>
      <c r="J2567" s="98">
        <f t="normal">IF(AE2567="-","-",(AE2567/AG2567)*$AI$1)</f>
        <v>516.4128</v>
      </c>
      <c r="K2567" s="98">
        <f t="normal">MAX(J2567:J2569)</f>
        <v>540.6588</v>
      </c>
      <c r="L2567" s="74">
        <f t="normal">IF(A2567=0,"",(K2567-K2568)/K2568)</f>
        <v>0.0469508114438681</v>
      </c>
      <c r="M2567" s="98">
        <f t="normal">IF(J2567="-","-",AVERAGE(J2567:J2569))</f>
        <v>529.2432</v>
      </c>
      <c r="N2567" s="98">
        <f t="normal">IF(AF2567="-","-",(AF2567/AG2567)*$AI$1)</f>
        <v>426.1248</v>
      </c>
      <c r="O2567" s="98">
        <f t="normal">MAX(N2567:N2569)</f>
        <v>438.3936</v>
      </c>
      <c r="P2567" s="74">
        <f t="normal">IF(A2567=0,"",(O2567-O2568)/O2568)</f>
        <v>0.0287915652879156</v>
      </c>
      <c r="Q2567" s="98">
        <f t="normal">IF(N2567="-","-",AVERAGE(N2567:N2569))</f>
        <v>431.4312</v>
      </c>
      <c r="R2567" s="74">
        <f t="normal">IF(Q2567="-","-",Q2567/M2567)</f>
        <v>0.815185154953337</v>
      </c>
      <c r="S2567" s="105">
        <v>6.56</v>
      </c>
      <c r="T2567" s="106">
        <f t="normal">AVERAGE(S2567:S2569)*10</f>
        <v>65.65</v>
      </c>
      <c r="U2567" s="105">
        <f t="normal">((LARGE(S2567:S2569,1))-(SMALL(S2567:S2569,1)))/(((LARGE(S2567:S2569,1))+(SMALL(S2567:S2569,1)))/2)*100</f>
        <v>0.152322924600163</v>
      </c>
      <c r="V2567" s="105">
        <f t="shared" si="948"/>
        <v>81.93</v>
      </c>
      <c r="W2567" s="106">
        <f t="normal">AVERAGE(V2567:V2569)*10</f>
        <v>819.55</v>
      </c>
      <c r="X2567" s="105">
        <f t="normal">((LARGE(V2567:V2569,1))-(SMALL(V2567:V2569,1)))/(((LARGE(V2567:V2569,1))+(SMALL(V2567:V2569,1)))/2)*100</f>
        <v>0.0610090903544593</v>
      </c>
      <c r="Y2567" s="105">
        <v>18.07</v>
      </c>
      <c r="Z2567" s="98" t="s">
        <v>34</v>
      </c>
      <c r="AA2567" s="123" t="str">
        <f t="normal">IF(Z2567="-","-",AVERAGE(Z2567:Z2569))</f>
        <v>-</v>
      </c>
      <c r="AB2567" s="106" t="s">
        <v>34</v>
      </c>
      <c r="AC2567" s="124" t="str">
        <f t="shared" ref="AC2567" si="954">IF(AB2567="-","-",AVERAGE(AB2567:AB2569))</f>
        <v>-</v>
      </c>
      <c r="AE2567" s="114">
        <v>478.16</v>
      </c>
      <c r="AF2567" s="114">
        <v>394.56</v>
      </c>
      <c r="AG2567" s="139">
        <v>1</v>
      </c>
    </row>
    <row r="2568" spans="1:33">
      <c r="A2568" s="88"/>
      <c r="B2568" s="74">
        <v>827</v>
      </c>
      <c r="C2568" s="89"/>
      <c r="D2568" s="15"/>
      <c r="E2568" s="15"/>
      <c r="F2568" s="15"/>
      <c r="G2568" s="15"/>
      <c r="H2568" s="15"/>
      <c r="I2568" s="15"/>
      <c r="J2568" s="98">
        <f t="normal">IF(AE2568="-","-",(AE2568/AG2567)*$AI$1)</f>
        <v>530.658</v>
      </c>
      <c r="K2568" s="98">
        <f t="normal">MIN(J2567:J2569)</f>
        <v>516.4128</v>
      </c>
      <c r="L2568" s="74"/>
      <c r="M2568" s="98"/>
      <c r="N2568" s="98">
        <f t="normal">IF(AF2568="-","-",(AF2568/AG2567)*$AI$1)</f>
        <v>438.3936</v>
      </c>
      <c r="O2568" s="98">
        <f t="normal">MIN(N2567:N2569)</f>
        <v>426.1248</v>
      </c>
      <c r="P2568" s="74"/>
      <c r="Q2568" s="98"/>
      <c r="R2568" s="74"/>
      <c r="S2568" s="105" t="s">
        <v>34</v>
      </c>
      <c r="T2568" s="106"/>
      <c r="U2568" s="105"/>
      <c r="V2568" s="105" t="s">
        <v>34</v>
      </c>
      <c r="W2568" s="106"/>
      <c r="X2568" s="105"/>
      <c r="Y2568" s="105" t="s">
        <v>34</v>
      </c>
      <c r="Z2568" s="98" t="s">
        <v>34</v>
      </c>
      <c r="AA2568" s="125"/>
      <c r="AB2568" s="106" t="s">
        <v>34</v>
      </c>
      <c r="AC2568" s="126"/>
      <c r="AE2568" s="114">
        <v>491.35</v>
      </c>
      <c r="AF2568" s="114">
        <v>405.92</v>
      </c>
      <c r="AG2568" s="140"/>
    </row>
    <row r="2569" spans="1:33">
      <c r="A2569" s="90"/>
      <c r="B2569" s="74">
        <v>827</v>
      </c>
      <c r="C2569" s="91"/>
      <c r="D2569" s="18"/>
      <c r="E2569" s="18"/>
      <c r="F2569" s="18"/>
      <c r="G2569" s="18"/>
      <c r="H2569" s="18"/>
      <c r="I2569" s="18"/>
      <c r="J2569" s="98">
        <f t="normal">IF(AE2569="-","-",(AE2569/AG2567)*$AI$1)</f>
        <v>540.6588</v>
      </c>
      <c r="K2569" s="98"/>
      <c r="L2569" s="74"/>
      <c r="M2569" s="98"/>
      <c r="N2569" s="98">
        <f t="normal">IF(AF2569="-","-",(AF2569/AG2567)*$AI$1)</f>
        <v>429.7752</v>
      </c>
      <c r="O2569" s="98"/>
      <c r="P2569" s="74"/>
      <c r="Q2569" s="98"/>
      <c r="R2569" s="74"/>
      <c r="S2569" s="105">
        <v>6.57</v>
      </c>
      <c r="T2569" s="106"/>
      <c r="U2569" s="105"/>
      <c r="V2569" s="105">
        <f t="shared" ref="V2569:V2575" si="955">100-Y2569</f>
        <v>81.98</v>
      </c>
      <c r="W2569" s="106"/>
      <c r="X2569" s="105"/>
      <c r="Y2569" s="105">
        <v>18.02</v>
      </c>
      <c r="Z2569" s="98" t="s">
        <v>34</v>
      </c>
      <c r="AA2569" s="127"/>
      <c r="AB2569" s="106" t="s">
        <v>34</v>
      </c>
      <c r="AC2569" s="128"/>
      <c r="AE2569" s="114">
        <v>500.61</v>
      </c>
      <c r="AF2569" s="114">
        <v>397.94</v>
      </c>
      <c r="AG2569" s="141"/>
    </row>
    <row r="2570" spans="1:33">
      <c r="A2570" s="85">
        <v>42849</v>
      </c>
      <c r="B2570" s="74">
        <v>828</v>
      </c>
      <c r="C2570" s="86" t="s">
        <v>1131</v>
      </c>
      <c r="D2570" s="87" t="s">
        <v>100</v>
      </c>
      <c r="E2570" s="87" t="s">
        <v>101</v>
      </c>
      <c r="F2570" s="87" t="s">
        <v>482</v>
      </c>
      <c r="G2570" s="87" t="s">
        <v>1132</v>
      </c>
      <c r="H2570" s="87" t="s">
        <v>34</v>
      </c>
      <c r="I2570" s="87" t="s">
        <v>1134</v>
      </c>
      <c r="J2570" s="98">
        <f t="normal">IF(AE2570="-","-",(AE2570/AG2570)*$AI$1)</f>
        <v>465.4152</v>
      </c>
      <c r="K2570" s="98">
        <f t="normal">MAX(J2570:J2572)</f>
        <v>503.7768</v>
      </c>
      <c r="L2570" s="74">
        <f t="normal">IF(A2570=0,"",(K2570-K2571)/K2571)</f>
        <v>0.108086278981376</v>
      </c>
      <c r="M2570" s="98">
        <f t="normal">IF(J2570="-","-",AVERAGE(J2570:J2572))</f>
        <v>474.6096</v>
      </c>
      <c r="N2570" s="98">
        <f t="normal">IF(AF2570="-","-",(AF2570/AG2570)*$AI$1)</f>
        <v>366.3792</v>
      </c>
      <c r="O2570" s="98">
        <f t="normal">MAX(N2570:N2572)</f>
        <v>413.4888</v>
      </c>
      <c r="P2570" s="74">
        <f t="normal">IF(A2570=0,"",(O2570-O2571)/O2571)</f>
        <v>0.157691028393457</v>
      </c>
      <c r="Q2570" s="98">
        <f t="normal">IF(N2570="-","-",AVERAGE(N2570:N2572))</f>
        <v>379.0116</v>
      </c>
      <c r="R2570" s="74">
        <f t="normal">IF(Q2570="-","-",Q2570/M2570)</f>
        <v>0.798575502897539</v>
      </c>
      <c r="S2570" s="105">
        <v>7.74</v>
      </c>
      <c r="T2570" s="106">
        <f t="normal">AVERAGE(S2570:S2572)*10</f>
        <v>78.7</v>
      </c>
      <c r="U2570" s="105">
        <f t="normal">((LARGE(S2570:S2572,1))-(SMALL(S2570:S2572,1)))/(((LARGE(S2570:S2572,1))+(SMALL(S2570:S2572,1)))/2)*100</f>
        <v>2.80254777070063</v>
      </c>
      <c r="V2570" s="105">
        <f t="shared" si="955"/>
        <v>83.03</v>
      </c>
      <c r="W2570" s="106">
        <f t="normal">AVERAGE(V2570:V2572)*10</f>
        <v>832.466666666667</v>
      </c>
      <c r="X2570" s="105">
        <f t="normal">((LARGE(V2570:V2572,1))-(SMALL(V2570:V2572,1)))/(((LARGE(V2570:V2572,1))+(SMALL(V2570:V2572,1)))/2)*100</f>
        <v>0.40865384615385</v>
      </c>
      <c r="Y2570" s="105">
        <v>16.97</v>
      </c>
      <c r="Z2570" s="98" t="s">
        <v>34</v>
      </c>
      <c r="AA2570" s="123" t="str">
        <f t="normal">IF(Z2570="-","-",AVERAGE(Z2570:Z2572))</f>
        <v>-</v>
      </c>
      <c r="AB2570" s="106" t="s">
        <v>34</v>
      </c>
      <c r="AC2570" s="124" t="str">
        <f t="shared" ref="AC2570" si="956">IF(AB2570="-","-",AVERAGE(AB2570:AB2572))</f>
        <v>-</v>
      </c>
      <c r="AE2570" s="114">
        <v>430.94</v>
      </c>
      <c r="AF2570" s="114">
        <v>339.24</v>
      </c>
      <c r="AG2570" s="139">
        <v>1</v>
      </c>
    </row>
    <row r="2571" spans="1:33">
      <c r="A2571" s="88"/>
      <c r="B2571" s="74">
        <v>828</v>
      </c>
      <c r="C2571" s="89"/>
      <c r="D2571" s="15"/>
      <c r="E2571" s="15"/>
      <c r="F2571" s="15"/>
      <c r="G2571" s="15"/>
      <c r="H2571" s="15"/>
      <c r="I2571" s="15"/>
      <c r="J2571" s="98">
        <f t="normal">IF(AE2571="-","-",(AE2571/AG2570)*$AI$1)</f>
        <v>503.7768</v>
      </c>
      <c r="K2571" s="98">
        <f t="normal">MIN(J2570:J2572)</f>
        <v>454.6368</v>
      </c>
      <c r="L2571" s="74"/>
      <c r="M2571" s="98"/>
      <c r="N2571" s="98">
        <f t="normal">IF(AF2571="-","-",(AF2571/AG2570)*$AI$1)</f>
        <v>413.4888</v>
      </c>
      <c r="O2571" s="98">
        <f t="normal">MIN(N2570:N2572)</f>
        <v>357.1668</v>
      </c>
      <c r="P2571" s="74"/>
      <c r="Q2571" s="98"/>
      <c r="R2571" s="74"/>
      <c r="S2571" s="105">
        <v>7.96</v>
      </c>
      <c r="T2571" s="106"/>
      <c r="U2571" s="105"/>
      <c r="V2571" s="105">
        <f t="shared" si="955"/>
        <v>83.37</v>
      </c>
      <c r="W2571" s="106"/>
      <c r="X2571" s="105"/>
      <c r="Y2571" s="105">
        <v>16.63</v>
      </c>
      <c r="Z2571" s="98" t="s">
        <v>34</v>
      </c>
      <c r="AA2571" s="125"/>
      <c r="AB2571" s="106" t="s">
        <v>34</v>
      </c>
      <c r="AC2571" s="126"/>
      <c r="AE2571" s="114">
        <v>466.46</v>
      </c>
      <c r="AF2571" s="114">
        <v>382.86</v>
      </c>
      <c r="AG2571" s="140"/>
    </row>
    <row r="2572" spans="1:33">
      <c r="A2572" s="90"/>
      <c r="B2572" s="74">
        <v>828</v>
      </c>
      <c r="C2572" s="91"/>
      <c r="D2572" s="18"/>
      <c r="E2572" s="18"/>
      <c r="F2572" s="18"/>
      <c r="G2572" s="18"/>
      <c r="H2572" s="18"/>
      <c r="I2572" s="18"/>
      <c r="J2572" s="98">
        <f t="normal">IF(AE2572="-","-",(AE2572/AG2570)*$AI$1)</f>
        <v>454.6368</v>
      </c>
      <c r="K2572" s="98"/>
      <c r="L2572" s="74"/>
      <c r="M2572" s="98"/>
      <c r="N2572" s="98">
        <f t="normal">IF(AF2572="-","-",(AF2572/AG2570)*$AI$1)</f>
        <v>357.1668</v>
      </c>
      <c r="O2572" s="98"/>
      <c r="P2572" s="74"/>
      <c r="Q2572" s="98"/>
      <c r="R2572" s="74"/>
      <c r="S2572" s="105">
        <v>7.91</v>
      </c>
      <c r="T2572" s="106"/>
      <c r="U2572" s="105"/>
      <c r="V2572" s="105">
        <f t="shared" si="955"/>
        <v>83.34</v>
      </c>
      <c r="W2572" s="106"/>
      <c r="X2572" s="105"/>
      <c r="Y2572" s="105">
        <v>16.66</v>
      </c>
      <c r="Z2572" s="98" t="s">
        <v>34</v>
      </c>
      <c r="AA2572" s="127"/>
      <c r="AB2572" s="106" t="s">
        <v>34</v>
      </c>
      <c r="AC2572" s="128"/>
      <c r="AE2572" s="114">
        <v>420.96</v>
      </c>
      <c r="AF2572" s="114">
        <v>330.71</v>
      </c>
      <c r="AG2572" s="141"/>
    </row>
    <row r="2573" spans="1:33">
      <c r="A2573" s="85">
        <v>42849</v>
      </c>
      <c r="B2573" s="74">
        <v>829</v>
      </c>
      <c r="C2573" s="86" t="s">
        <v>1131</v>
      </c>
      <c r="D2573" s="87" t="s">
        <v>100</v>
      </c>
      <c r="E2573" s="87" t="s">
        <v>101</v>
      </c>
      <c r="F2573" s="87" t="s">
        <v>482</v>
      </c>
      <c r="G2573" s="87" t="s">
        <v>1135</v>
      </c>
      <c r="H2573" s="87" t="s">
        <v>34</v>
      </c>
      <c r="I2573" s="87" t="s">
        <v>34</v>
      </c>
      <c r="J2573" s="98">
        <f t="normal">IF(AE2573="-","-",(AE2573/AG2573)*$AI$1)</f>
        <v>483.0624</v>
      </c>
      <c r="K2573" s="98">
        <f t="normal">MAX(J2573:J2575)</f>
        <v>527.6988</v>
      </c>
      <c r="L2573" s="74">
        <f t="normal">IF(A2573=0,"",(K2573-K2574)/K2574)</f>
        <v>0.0964723306853372</v>
      </c>
      <c r="M2573" s="98">
        <f t="normal">IF(J2573="-","-",AVERAGE(J2573:J2575))</f>
        <v>497.3436</v>
      </c>
      <c r="N2573" s="98">
        <f t="normal">IF(AF2573="-","-",(AF2573/AG2573)*$AI$1)</f>
        <v>384.6096</v>
      </c>
      <c r="O2573" s="98">
        <f t="normal">MAX(N2573:N2575)</f>
        <v>424.2996</v>
      </c>
      <c r="P2573" s="74">
        <f t="normal">IF(A2573=0,"",(O2573-O2574)/O2574)</f>
        <v>0.10474663967156</v>
      </c>
      <c r="Q2573" s="98">
        <f t="normal">IF(N2573="-","-",AVERAGE(N2573:N2575))</f>
        <v>397.6596</v>
      </c>
      <c r="R2573" s="74">
        <f t="normal">IF(Q2573="-","-",Q2573/M2573)</f>
        <v>0.799567140303002</v>
      </c>
      <c r="S2573" s="105">
        <v>6.82</v>
      </c>
      <c r="T2573" s="106">
        <f t="normal">AVERAGE(S2573:S2575)*10</f>
        <v>66.6666666666667</v>
      </c>
      <c r="U2573" s="105">
        <f t="normal">((LARGE(S2573:S2575,1))-(SMALL(S2573:S2575,1)))/(((LARGE(S2573:S2575,1))+(SMALL(S2573:S2575,1)))/2)*100</f>
        <v>3.88639760837071</v>
      </c>
      <c r="V2573" s="105">
        <f t="shared" si="955"/>
        <v>88.48</v>
      </c>
      <c r="W2573" s="106">
        <f t="normal">AVERAGE(V2573:V2575)*10</f>
        <v>878.6</v>
      </c>
      <c r="X2573" s="105">
        <f t="normal">((LARGE(V2573:V2575,1))-(SMALL(V2573:V2575,1)))/(((LARGE(V2573:V2575,1))+(SMALL(V2573:V2575,1)))/2)*100</f>
        <v>1.12519179405582</v>
      </c>
      <c r="Y2573" s="105">
        <v>11.52</v>
      </c>
      <c r="Z2573" s="98" t="s">
        <v>34</v>
      </c>
      <c r="AA2573" s="123" t="str">
        <f t="normal">IF(Z2573="-","-",AVERAGE(Z2573:Z2575))</f>
        <v>-</v>
      </c>
      <c r="AB2573" s="106" t="s">
        <v>34</v>
      </c>
      <c r="AC2573" s="124" t="str">
        <f t="shared" ref="AC2573" si="957">IF(AB2573="-","-",AVERAGE(AB2573:AB2575))</f>
        <v>-</v>
      </c>
      <c r="AE2573" s="114">
        <v>447.28</v>
      </c>
      <c r="AF2573" s="114">
        <v>356.12</v>
      </c>
      <c r="AG2573" s="139">
        <v>1</v>
      </c>
    </row>
    <row r="2574" spans="1:33">
      <c r="A2574" s="88"/>
      <c r="B2574" s="74">
        <v>829</v>
      </c>
      <c r="C2574" s="89"/>
      <c r="D2574" s="15"/>
      <c r="E2574" s="15"/>
      <c r="F2574" s="15"/>
      <c r="G2574" s="15"/>
      <c r="H2574" s="15"/>
      <c r="I2574" s="15"/>
      <c r="J2574" s="98">
        <f t="normal">IF(AE2574="-","-",(AE2574/AG2573)*$AI$1)</f>
        <v>481.2696</v>
      </c>
      <c r="K2574" s="98">
        <f t="normal">MIN(J2573:J2575)</f>
        <v>481.2696</v>
      </c>
      <c r="L2574" s="74"/>
      <c r="M2574" s="98"/>
      <c r="N2574" s="98">
        <f t="normal">IF(AF2574="-","-",(AF2574/AG2573)*$AI$1)</f>
        <v>384.0696</v>
      </c>
      <c r="O2574" s="98">
        <f t="normal">MIN(N2573:N2575)</f>
        <v>384.0696</v>
      </c>
      <c r="P2574" s="74"/>
      <c r="Q2574" s="98"/>
      <c r="R2574" s="74"/>
      <c r="S2574" s="105">
        <v>6.56</v>
      </c>
      <c r="T2574" s="106"/>
      <c r="U2574" s="105"/>
      <c r="V2574" s="105">
        <f t="shared" si="955"/>
        <v>87.61</v>
      </c>
      <c r="W2574" s="106"/>
      <c r="X2574" s="105"/>
      <c r="Y2574" s="105">
        <v>12.39</v>
      </c>
      <c r="Z2574" s="98" t="s">
        <v>34</v>
      </c>
      <c r="AA2574" s="125"/>
      <c r="AB2574" s="106" t="s">
        <v>34</v>
      </c>
      <c r="AC2574" s="126"/>
      <c r="AE2574" s="114">
        <v>445.62</v>
      </c>
      <c r="AF2574" s="114">
        <v>355.62</v>
      </c>
      <c r="AG2574" s="140"/>
    </row>
    <row r="2575" spans="1:33">
      <c r="A2575" s="90"/>
      <c r="B2575" s="74">
        <v>829</v>
      </c>
      <c r="C2575" s="91"/>
      <c r="D2575" s="18"/>
      <c r="E2575" s="18"/>
      <c r="F2575" s="18"/>
      <c r="G2575" s="18"/>
      <c r="H2575" s="18"/>
      <c r="I2575" s="18"/>
      <c r="J2575" s="98">
        <f t="normal">IF(AE2575="-","-",(AE2575/AG2573)*$AI$1)</f>
        <v>527.6988</v>
      </c>
      <c r="K2575" s="98"/>
      <c r="L2575" s="74"/>
      <c r="M2575" s="98"/>
      <c r="N2575" s="98">
        <f t="normal">IF(AF2575="-","-",(AF2575/AG2573)*$AI$1)</f>
        <v>424.2996</v>
      </c>
      <c r="O2575" s="98"/>
      <c r="P2575" s="74"/>
      <c r="Q2575" s="98"/>
      <c r="R2575" s="74"/>
      <c r="S2575" s="105">
        <v>6.62</v>
      </c>
      <c r="T2575" s="106"/>
      <c r="U2575" s="105"/>
      <c r="V2575" s="105">
        <f t="shared" si="955"/>
        <v>87.49</v>
      </c>
      <c r="W2575" s="106"/>
      <c r="X2575" s="105"/>
      <c r="Y2575" s="105">
        <v>12.51</v>
      </c>
      <c r="Z2575" s="98" t="s">
        <v>34</v>
      </c>
      <c r="AA2575" s="127"/>
      <c r="AB2575" s="106" t="s">
        <v>34</v>
      </c>
      <c r="AC2575" s="128"/>
      <c r="AE2575" s="114">
        <v>488.61</v>
      </c>
      <c r="AF2575" s="114">
        <v>392.87</v>
      </c>
      <c r="AG2575" s="141"/>
    </row>
    <row r="2576" spans="1:33">
      <c r="A2576" s="85">
        <v>42849</v>
      </c>
      <c r="B2576" s="74">
        <v>830</v>
      </c>
      <c r="C2576" s="86" t="s">
        <v>1131</v>
      </c>
      <c r="D2576" s="87" t="s">
        <v>100</v>
      </c>
      <c r="E2576" s="87" t="s">
        <v>101</v>
      </c>
      <c r="F2576" s="87" t="s">
        <v>482</v>
      </c>
      <c r="G2576" s="87" t="s">
        <v>1136</v>
      </c>
      <c r="H2576" s="87" t="s">
        <v>34</v>
      </c>
      <c r="I2576" s="87" t="s">
        <v>34</v>
      </c>
      <c r="J2576" s="98">
        <f t="normal">IF(AE2576="-","-",(AE2576/AG2576)*$AI$1)</f>
        <v>395.6688</v>
      </c>
      <c r="K2576" s="98">
        <f t="normal">MAX(J2576:J2578)</f>
        <v>418.2084</v>
      </c>
      <c r="L2576" s="74">
        <f t="normal">IF(A2576=0,"",(K2576-K2577)/K2577)</f>
        <v>0.0569658259635331</v>
      </c>
      <c r="M2576" s="98">
        <f t="normal">IF(J2576="-","-",AVERAGE(J2576:J2578))</f>
        <v>406.1412</v>
      </c>
      <c r="N2576" s="98">
        <f t="normal">IF(AF2576="-","-",(AF2576/AG2576)*$AI$1)</f>
        <v>292.8636</v>
      </c>
      <c r="O2576" s="98">
        <f t="normal">MAX(N2576:N2578)</f>
        <v>313.0272</v>
      </c>
      <c r="P2576" s="74">
        <f t="normal">IF(A2576=0,"",(O2576-O2577)/O2577)</f>
        <v>0.0688497990190654</v>
      </c>
      <c r="Q2576" s="98">
        <f t="normal">IF(N2576="-","-",AVERAGE(N2576:N2578))</f>
        <v>305.4564</v>
      </c>
      <c r="R2576" s="74">
        <f t="normal">IF(Q2576="-","-",Q2576/M2576)</f>
        <v>0.752094099293546</v>
      </c>
      <c r="S2576" s="105" t="s">
        <v>34</v>
      </c>
      <c r="T2576" s="106">
        <f t="normal">AVERAGE(S2576:S2578)*10</f>
        <v>60.35</v>
      </c>
      <c r="U2576" s="105">
        <f t="normal">((LARGE(S2576:S2578,1))-(SMALL(S2576:S2578,1)))/(((LARGE(S2576:S2578,1))+(SMALL(S2576:S2578,1)))/2)*100</f>
        <v>4.14250207125104</v>
      </c>
      <c r="V2576" s="105" t="s">
        <v>34</v>
      </c>
      <c r="W2576" s="106">
        <f t="normal">AVERAGE(V2576:V2578)*10</f>
        <v>803.45</v>
      </c>
      <c r="X2576" s="105">
        <f t="normal">((LARGE(V2576:V2578,1))-(SMALL(V2576:V2578,1)))/(((LARGE(V2576:V2578,1))+(SMALL(V2576:V2578,1)))/2)*100</f>
        <v>0.186694878337178</v>
      </c>
      <c r="Y2576" s="105" t="s">
        <v>34</v>
      </c>
      <c r="Z2576" s="98" t="s">
        <v>34</v>
      </c>
      <c r="AA2576" s="123" t="str">
        <f t="normal">IF(Z2576="-","-",AVERAGE(Z2576:Z2578))</f>
        <v>-</v>
      </c>
      <c r="AB2576" s="106" t="s">
        <v>34</v>
      </c>
      <c r="AC2576" s="124" t="str">
        <f t="shared" ref="AC2576" si="958">IF(AB2576="-","-",AVERAGE(AB2576:AB2578))</f>
        <v>-</v>
      </c>
      <c r="AE2576" s="114">
        <v>366.36</v>
      </c>
      <c r="AF2576" s="114">
        <v>271.17</v>
      </c>
      <c r="AG2576" s="139">
        <v>1</v>
      </c>
    </row>
    <row r="2577" spans="1:33">
      <c r="A2577" s="88"/>
      <c r="B2577" s="74">
        <v>830</v>
      </c>
      <c r="C2577" s="89"/>
      <c r="D2577" s="15"/>
      <c r="E2577" s="15"/>
      <c r="F2577" s="15"/>
      <c r="G2577" s="15"/>
      <c r="H2577" s="15"/>
      <c r="I2577" s="15"/>
      <c r="J2577" s="98">
        <f t="normal">IF(AE2577="-","-",(AE2577/AG2576)*$AI$1)</f>
        <v>404.5464</v>
      </c>
      <c r="K2577" s="98">
        <f t="normal">MIN(J2576:J2578)</f>
        <v>395.6688</v>
      </c>
      <c r="L2577" s="74"/>
      <c r="M2577" s="98"/>
      <c r="N2577" s="98">
        <f t="normal">IF(AF2577="-","-",(AF2577/AG2576)*$AI$1)</f>
        <v>313.0272</v>
      </c>
      <c r="O2577" s="98">
        <f t="normal">MIN(N2576:N2578)</f>
        <v>292.8636</v>
      </c>
      <c r="P2577" s="74"/>
      <c r="Q2577" s="98"/>
      <c r="R2577" s="74"/>
      <c r="S2577" s="105">
        <v>6.16</v>
      </c>
      <c r="T2577" s="106"/>
      <c r="U2577" s="105"/>
      <c r="V2577" s="105">
        <f t="shared" ref="V2577:V2598" si="959">100-Y2577</f>
        <v>80.27</v>
      </c>
      <c r="W2577" s="106"/>
      <c r="X2577" s="105"/>
      <c r="Y2577" s="105">
        <v>19.73</v>
      </c>
      <c r="Z2577" s="98" t="s">
        <v>34</v>
      </c>
      <c r="AA2577" s="125"/>
      <c r="AB2577" s="106" t="s">
        <v>34</v>
      </c>
      <c r="AC2577" s="126"/>
      <c r="AE2577" s="114">
        <v>374.58</v>
      </c>
      <c r="AF2577" s="114">
        <v>289.84</v>
      </c>
      <c r="AG2577" s="140"/>
    </row>
    <row r="2578" spans="1:33">
      <c r="A2578" s="90"/>
      <c r="B2578" s="74">
        <v>830</v>
      </c>
      <c r="C2578" s="91"/>
      <c r="D2578" s="18"/>
      <c r="E2578" s="18"/>
      <c r="F2578" s="18"/>
      <c r="G2578" s="18"/>
      <c r="H2578" s="18"/>
      <c r="I2578" s="18"/>
      <c r="J2578" s="98">
        <f t="normal">IF(AE2578="-","-",(AE2578/AG2576)*$AI$1)</f>
        <v>418.2084</v>
      </c>
      <c r="K2578" s="98"/>
      <c r="L2578" s="74"/>
      <c r="M2578" s="98"/>
      <c r="N2578" s="98">
        <f t="normal">IF(AF2578="-","-",(AF2578/AG2576)*$AI$1)</f>
        <v>310.4784</v>
      </c>
      <c r="O2578" s="98"/>
      <c r="P2578" s="74"/>
      <c r="Q2578" s="98"/>
      <c r="R2578" s="74"/>
      <c r="S2578" s="105">
        <v>5.91</v>
      </c>
      <c r="T2578" s="106"/>
      <c r="U2578" s="105"/>
      <c r="V2578" s="105">
        <f t="shared" si="959"/>
        <v>80.42</v>
      </c>
      <c r="W2578" s="106"/>
      <c r="X2578" s="105"/>
      <c r="Y2578" s="105">
        <v>19.58</v>
      </c>
      <c r="Z2578" s="98" t="s">
        <v>34</v>
      </c>
      <c r="AA2578" s="127"/>
      <c r="AB2578" s="106" t="s">
        <v>34</v>
      </c>
      <c r="AC2578" s="128"/>
      <c r="AE2578" s="114">
        <v>387.23</v>
      </c>
      <c r="AF2578" s="114">
        <v>287.48</v>
      </c>
      <c r="AG2578" s="141"/>
    </row>
    <row r="2579" spans="1:33" ht="15" customHeight="1">
      <c r="A2579" s="150">
        <v>42849</v>
      </c>
      <c r="B2579" s="71">
        <v>837</v>
      </c>
      <c r="C2579" s="80" t="s">
        <v>1137</v>
      </c>
      <c r="D2579" s="12" t="s">
        <v>41</v>
      </c>
      <c r="E2579" s="12" t="s">
        <v>839</v>
      </c>
      <c r="F2579" s="12" t="s">
        <v>1138</v>
      </c>
      <c r="G2579" s="12" t="s">
        <v>1139</v>
      </c>
      <c r="H2579" s="12" t="s">
        <v>34</v>
      </c>
      <c r="I2579" s="12" t="s">
        <v>34</v>
      </c>
      <c r="J2579" s="97">
        <f t="normal">IF(AE2579="-","-",(AE2579/AG2579)*$AI$1)</f>
        <v>884.1744</v>
      </c>
      <c r="K2579" s="97">
        <f t="normal">MAX(J2579:J2581)</f>
        <v>911.8548</v>
      </c>
      <c r="L2579" s="71">
        <f t="normal">IF(A2579=0,"",(K2579-K2580)/K2580)</f>
        <v>0.0354803895116387</v>
      </c>
      <c r="M2579" s="97">
        <f t="normal">IF(J2579="-","-",AVERAGE(J2579:J2581))</f>
        <v>892.2132</v>
      </c>
      <c r="N2579" s="97">
        <f t="normal">IF(AF2579="-","-",(AF2579/AG2579)*$AI$1)</f>
        <v>689.5584</v>
      </c>
      <c r="O2579" s="97">
        <f t="normal">MAX(N2579:N2581)</f>
        <v>724.2588</v>
      </c>
      <c r="P2579" s="71">
        <f t="normal">IF(A2579=0,"",(O2579-O2580)/O2580)</f>
        <v>0.0503226412730233</v>
      </c>
      <c r="Q2579" s="97">
        <f t="normal">IF(N2579="-","-",AVERAGE(N2579:N2581))</f>
        <v>701.9856</v>
      </c>
      <c r="R2579" s="71">
        <f t="normal">IF(Q2579="-","-",Q2579/M2579)</f>
        <v>0.786791318487554</v>
      </c>
      <c r="S2579" s="103">
        <v>86.92</v>
      </c>
      <c r="T2579" s="104">
        <f t="normal">AVERAGE(S2579:S2581)*10</f>
        <v>888</v>
      </c>
      <c r="U2579" s="103">
        <f t="normal">((LARGE(S2579:S2581,1))-(SMALL(S2579:S2581,1)))/(((LARGE(S2579:S2581,1))+(SMALL(S2579:S2581,1)))/2)*100</f>
        <v>3.57062146892655</v>
      </c>
      <c r="V2579" s="103">
        <f t="shared" si="959"/>
        <v>38.46</v>
      </c>
      <c r="W2579" s="104">
        <f t="normal">AVERAGE(V2579:V2581)*10</f>
        <v>402.9</v>
      </c>
      <c r="X2579" s="103">
        <f t="normal">((LARGE(V2579:V2581,1))-(SMALL(V2579:V2581,1)))/(((LARGE(V2579:V2581,1))+(SMALL(V2579:V2581,1)))/2)*100</f>
        <v>8.91814681406036</v>
      </c>
      <c r="Y2579" s="103">
        <v>61.54</v>
      </c>
      <c r="Z2579" s="97" t="s">
        <v>34</v>
      </c>
      <c r="AA2579" s="25" t="str">
        <f t="normal">IF(Z2579="-","-",AVERAGE(Z2579:Z2581))</f>
        <v>-</v>
      </c>
      <c r="AB2579" s="104" t="s">
        <v>34</v>
      </c>
      <c r="AC2579" s="26" t="str">
        <f t="shared" ref="AC2579" si="960">IF(AB2579="-","-",AVERAGE(AB2579:AB2581))</f>
        <v>-</v>
      </c>
      <c r="AE2579" s="114">
        <v>818.68</v>
      </c>
      <c r="AF2579" s="114">
        <v>638.48</v>
      </c>
      <c r="AG2579" s="139">
        <v>1</v>
      </c>
    </row>
    <row r="2580" spans="1:33">
      <c r="A2580" s="151"/>
      <c r="B2580" s="71">
        <v>837</v>
      </c>
      <c r="C2580" s="82"/>
      <c r="D2580" s="14"/>
      <c r="E2580" s="14"/>
      <c r="F2580" s="14"/>
      <c r="G2580" s="14"/>
      <c r="H2580" s="14"/>
      <c r="I2580" s="14"/>
      <c r="J2580" s="97">
        <f t="normal">IF(AE2580="-","-",(AE2580/AG2579)*$AI$1)</f>
        <v>880.6104</v>
      </c>
      <c r="K2580" s="97">
        <f t="normal">MIN(J2579:J2581)</f>
        <v>880.6104</v>
      </c>
      <c r="L2580" s="71"/>
      <c r="M2580" s="97"/>
      <c r="N2580" s="97">
        <f t="normal">IF(AF2580="-","-",(AF2580/AG2579)*$AI$1)</f>
        <v>692.1396</v>
      </c>
      <c r="O2580" s="97">
        <f t="normal">MIN(N2579:N2581)</f>
        <v>689.5584</v>
      </c>
      <c r="P2580" s="71"/>
      <c r="Q2580" s="97"/>
      <c r="R2580" s="71"/>
      <c r="S2580" s="103">
        <v>89.4</v>
      </c>
      <c r="T2580" s="104"/>
      <c r="U2580" s="103"/>
      <c r="V2580" s="103">
        <f t="shared" si="959"/>
        <v>40.36</v>
      </c>
      <c r="W2580" s="104"/>
      <c r="X2580" s="103"/>
      <c r="Y2580" s="103">
        <v>59.64</v>
      </c>
      <c r="Z2580" s="97" t="s">
        <v>34</v>
      </c>
      <c r="AA2580" s="27"/>
      <c r="AB2580" s="104" t="s">
        <v>34</v>
      </c>
      <c r="AC2580" s="28"/>
      <c r="AE2580" s="114">
        <v>815.38</v>
      </c>
      <c r="AF2580" s="114">
        <v>640.87</v>
      </c>
      <c r="AG2580" s="140"/>
    </row>
    <row r="2581" spans="1:33">
      <c r="A2581" s="152"/>
      <c r="B2581" s="71">
        <v>837</v>
      </c>
      <c r="C2581" s="84"/>
      <c r="D2581" s="17"/>
      <c r="E2581" s="17"/>
      <c r="F2581" s="17"/>
      <c r="G2581" s="17"/>
      <c r="H2581" s="17"/>
      <c r="I2581" s="17"/>
      <c r="J2581" s="97">
        <f t="normal">IF(AE2581="-","-",(AE2581/AG2579)*$AI$1)</f>
        <v>911.8548</v>
      </c>
      <c r="K2581" s="97"/>
      <c r="L2581" s="71"/>
      <c r="M2581" s="97"/>
      <c r="N2581" s="97">
        <f t="normal">IF(AF2581="-","-",(AF2581/AG2579)*$AI$1)</f>
        <v>724.2588</v>
      </c>
      <c r="O2581" s="97"/>
      <c r="P2581" s="71"/>
      <c r="Q2581" s="97"/>
      <c r="R2581" s="71"/>
      <c r="S2581" s="103">
        <v>90.08</v>
      </c>
      <c r="T2581" s="104"/>
      <c r="U2581" s="103"/>
      <c r="V2581" s="103">
        <f t="shared" si="959"/>
        <v>42.05</v>
      </c>
      <c r="W2581" s="104"/>
      <c r="X2581" s="103"/>
      <c r="Y2581" s="103">
        <v>57.95</v>
      </c>
      <c r="Z2581" s="97" t="s">
        <v>34</v>
      </c>
      <c r="AA2581" s="29"/>
      <c r="AB2581" s="104" t="s">
        <v>34</v>
      </c>
      <c r="AC2581" s="30"/>
      <c r="AE2581" s="114">
        <v>844.31</v>
      </c>
      <c r="AF2581" s="114">
        <v>670.61</v>
      </c>
      <c r="AG2581" s="141"/>
    </row>
    <row r="2582" spans="1:33" ht="15" customHeight="1">
      <c r="A2582" s="73">
        <v>42849</v>
      </c>
      <c r="B2582" s="74">
        <v>838</v>
      </c>
      <c r="C2582" s="75" t="s">
        <v>1073</v>
      </c>
      <c r="D2582" s="9" t="s">
        <v>41</v>
      </c>
      <c r="E2582" s="9" t="s">
        <v>733</v>
      </c>
      <c r="F2582" s="87" t="s">
        <v>1021</v>
      </c>
      <c r="G2582" s="87" t="s">
        <v>34</v>
      </c>
      <c r="H2582" s="9" t="s">
        <v>1140</v>
      </c>
      <c r="I2582" s="9" t="s">
        <v>34</v>
      </c>
      <c r="J2582" s="98">
        <f t="normal">IF(AE2582="-","-",(AE2582/AG2582)*$AI$1)</f>
        <v>410.8428</v>
      </c>
      <c r="K2582" s="98">
        <f t="normal">MAX(J2582:J2584)</f>
        <v>470.7396</v>
      </c>
      <c r="L2582" s="74">
        <f t="normal">IF(A2582=0,"",(K2582-K2583)/K2583)</f>
        <v>0.145790068610184</v>
      </c>
      <c r="M2582" s="98">
        <f t="normal">IF(J2582="-","-",AVERAGE(J2582:J2584))</f>
        <v>436.5324</v>
      </c>
      <c r="N2582" s="98">
        <f t="normal">IF(AF2582="-","-",(AF2582/AG2582)*$AI$1)</f>
        <v>367.6752</v>
      </c>
      <c r="O2582" s="98">
        <f t="normal">MAX(N2582:N2584)</f>
        <v>424.0512</v>
      </c>
      <c r="P2582" s="74">
        <f t="normal">IF(A2582=0,"",(O2582-O2583)/O2583)</f>
        <v>0.153330983433204</v>
      </c>
      <c r="Q2582" s="98">
        <f t="normal">IF(N2582="-","-",AVERAGE(N2582:N2584))</f>
        <v>391.8132</v>
      </c>
      <c r="R2582" s="74">
        <f t="normal">IF(Q2582="-","-",Q2582/M2582)</f>
        <v>0.897558119397323</v>
      </c>
      <c r="S2582" s="105">
        <v>0.15</v>
      </c>
      <c r="T2582" s="106">
        <f t="normal">AVERAGE(S2582:S2584)*10</f>
        <v>1.43333333333333</v>
      </c>
      <c r="U2582" s="105">
        <f t="normal">((LARGE(S2582:S2584,1))-(SMALL(S2582:S2584,1)))/(((LARGE(S2582:S2584,1))+(SMALL(S2582:S2584,1)))/2)*100</f>
        <v>6.89655172413792</v>
      </c>
      <c r="V2582" s="105">
        <f t="shared" si="959"/>
        <v>67.6</v>
      </c>
      <c r="W2582" s="106">
        <f t="normal">AVERAGE(V2582:V2584)*10</f>
        <v>689.2</v>
      </c>
      <c r="X2582" s="105">
        <f t="normal">((LARGE(V2582:V2584,1))-(SMALL(V2582:V2584,1)))/(((LARGE(V2582:V2584,1))+(SMALL(V2582:V2584,1)))/2)*100</f>
        <v>4.15731150865504</v>
      </c>
      <c r="Y2582" s="105">
        <v>32.4</v>
      </c>
      <c r="Z2582" s="74" t="s">
        <v>34</v>
      </c>
      <c r="AA2582" s="115" t="str">
        <f t="normal">IF(Z2582="-","-",AVERAGE(Z2582:Z2584))</f>
        <v>-</v>
      </c>
      <c r="AB2582" s="106" t="s">
        <v>34</v>
      </c>
      <c r="AC2582" s="116" t="str">
        <f t="shared" ref="AC2582" si="961">IF(AB2582="-","-",AVERAGE(AB2582:AB2584))</f>
        <v>-</v>
      </c>
      <c r="AE2582" s="114">
        <v>380.41</v>
      </c>
      <c r="AF2582" s="114">
        <v>340.44</v>
      </c>
      <c r="AG2582" s="135">
        <v>1</v>
      </c>
    </row>
    <row r="2583" spans="1:33">
      <c r="A2583" s="73"/>
      <c r="B2583" s="74">
        <v>838</v>
      </c>
      <c r="C2583" s="75"/>
      <c r="D2583" s="9"/>
      <c r="E2583" s="9"/>
      <c r="F2583" s="15"/>
      <c r="G2583" s="15"/>
      <c r="H2583" s="9"/>
      <c r="I2583" s="9"/>
      <c r="J2583" s="98">
        <f t="normal">IF(AE2583="-","-",(AE2583/AG2582)*$AI$1)</f>
        <v>470.7396</v>
      </c>
      <c r="K2583" s="98">
        <f t="normal">MIN(J2582:J2584)</f>
        <v>410.8428</v>
      </c>
      <c r="L2583" s="74"/>
      <c r="M2583" s="98"/>
      <c r="N2583" s="98">
        <f t="normal">IF(AF2583="-","-",(AF2583/AG2582)*$AI$1)</f>
        <v>424.0512</v>
      </c>
      <c r="O2583" s="98">
        <f t="normal">MIN(N2582:N2584)</f>
        <v>367.6752</v>
      </c>
      <c r="P2583" s="74"/>
      <c r="Q2583" s="98"/>
      <c r="R2583" s="74"/>
      <c r="S2583" s="105">
        <v>0.14</v>
      </c>
      <c r="T2583" s="106"/>
      <c r="U2583" s="105"/>
      <c r="V2583" s="105">
        <f t="shared" si="959"/>
        <v>70.47</v>
      </c>
      <c r="W2583" s="106"/>
      <c r="X2583" s="105"/>
      <c r="Y2583" s="105">
        <v>29.53</v>
      </c>
      <c r="Z2583" s="74" t="s">
        <v>34</v>
      </c>
      <c r="AA2583" s="115"/>
      <c r="AB2583" s="106" t="s">
        <v>34</v>
      </c>
      <c r="AC2583" s="116"/>
      <c r="AE2583" s="114">
        <v>435.87</v>
      </c>
      <c r="AF2583" s="114">
        <v>392.64</v>
      </c>
      <c r="AG2583" s="135"/>
    </row>
    <row r="2584" spans="1:33">
      <c r="A2584" s="73"/>
      <c r="B2584" s="74">
        <v>838</v>
      </c>
      <c r="C2584" s="75"/>
      <c r="D2584" s="9"/>
      <c r="E2584" s="9"/>
      <c r="F2584" s="18"/>
      <c r="G2584" s="18"/>
      <c r="H2584" s="9"/>
      <c r="I2584" s="9"/>
      <c r="J2584" s="98">
        <f t="normal">IF(AE2584="-","-",(AE2584/AG2582)*$AI$1)</f>
        <v>428.0148</v>
      </c>
      <c r="K2584" s="98"/>
      <c r="L2584" s="74"/>
      <c r="M2584" s="98"/>
      <c r="N2584" s="98">
        <f t="normal">IF(AF2584="-","-",(AF2584/AG2582)*$AI$1)</f>
        <v>383.7132</v>
      </c>
      <c r="O2584" s="98"/>
      <c r="P2584" s="74"/>
      <c r="Q2584" s="98"/>
      <c r="R2584" s="74"/>
      <c r="S2584" s="105">
        <v>0.14</v>
      </c>
      <c r="T2584" s="106"/>
      <c r="U2584" s="105"/>
      <c r="V2584" s="105">
        <f t="shared" si="959"/>
        <v>68.69</v>
      </c>
      <c r="W2584" s="106"/>
      <c r="X2584" s="105"/>
      <c r="Y2584" s="105">
        <v>31.31</v>
      </c>
      <c r="Z2584" s="74" t="s">
        <v>34</v>
      </c>
      <c r="AA2584" s="115"/>
      <c r="AB2584" s="106" t="s">
        <v>34</v>
      </c>
      <c r="AC2584" s="116"/>
      <c r="AE2584" s="114">
        <v>396.31</v>
      </c>
      <c r="AF2584" s="114">
        <v>355.29</v>
      </c>
      <c r="AG2584" s="135"/>
    </row>
    <row r="2585" spans="1:33">
      <c r="A2585" s="79">
        <v>42849</v>
      </c>
      <c r="B2585" s="71">
        <v>839</v>
      </c>
      <c r="C2585" s="80" t="s">
        <v>1073</v>
      </c>
      <c r="D2585" s="12" t="s">
        <v>41</v>
      </c>
      <c r="E2585" s="12" t="s">
        <v>733</v>
      </c>
      <c r="F2585" s="12" t="s">
        <v>1021</v>
      </c>
      <c r="G2585" s="12" t="s">
        <v>34</v>
      </c>
      <c r="H2585" s="12" t="s">
        <v>463</v>
      </c>
      <c r="I2585" s="12" t="s">
        <v>34</v>
      </c>
      <c r="J2585" s="97">
        <f t="normal">IF(AE2585="-","-",(AE2585/AG2585)*$AI$1)</f>
        <v>665.2368</v>
      </c>
      <c r="K2585" s="97">
        <f t="normal">MAX(J2585:J2587)</f>
        <v>669.0276</v>
      </c>
      <c r="L2585" s="71">
        <f t="normal">IF(A2585=0,"",(K2585-K2586)/K2586)</f>
        <v>0.0259523020867838</v>
      </c>
      <c r="M2585" s="97">
        <f t="normal">IF(J2585="-","-",AVERAGE(J2585:J2587))</f>
        <v>662.1228</v>
      </c>
      <c r="N2585" s="97">
        <f t="normal">IF(AF2585="-","-",(AF2585/AG2585)*$AI$1)</f>
        <v>498.2796</v>
      </c>
      <c r="O2585" s="97">
        <f t="normal">MAX(N2585:N2587)</f>
        <v>500.4936</v>
      </c>
      <c r="P2585" s="71">
        <f t="normal">IF(A2585=0,"",(O2585-O2586)/O2586)</f>
        <v>0.0130063173541434</v>
      </c>
      <c r="Q2585" s="97">
        <f t="normal">IF(N2585="-","-",AVERAGE(N2585:N2587))</f>
        <v>497.6136</v>
      </c>
      <c r="R2585" s="71">
        <f t="normal">IF(Q2585="-","-",Q2585/M2585)</f>
        <v>0.751542765178906</v>
      </c>
      <c r="S2585" s="103">
        <v>0.53</v>
      </c>
      <c r="T2585" s="104">
        <f t="normal">AVERAGE(S2585:S2587)*10</f>
        <v>5.33333333333333</v>
      </c>
      <c r="U2585" s="103">
        <f t="normal">((LARGE(S2585:S2587,1))-(SMALL(S2585:S2587,1)))/(((LARGE(S2585:S2587,1))+(SMALL(S2585:S2587,1)))/2)*100</f>
        <v>1.86915887850467</v>
      </c>
      <c r="V2585" s="103">
        <f t="shared" si="959"/>
        <v>81.26</v>
      </c>
      <c r="W2585" s="104">
        <f t="normal">AVERAGE(V2585:V2587)*10</f>
        <v>811.4</v>
      </c>
      <c r="X2585" s="103">
        <f t="normal">((LARGE(V2585:V2587,1))-(SMALL(V2585:V2587,1)))/(((LARGE(V2585:V2587,1))+(SMALL(V2585:V2587,1)))/2)*100</f>
        <v>0.234091049097532</v>
      </c>
      <c r="Y2585" s="103">
        <v>18.74</v>
      </c>
      <c r="Z2585" s="97" t="s">
        <v>34</v>
      </c>
      <c r="AA2585" s="25" t="str">
        <f t="normal">IF(Z2585="-","-",AVERAGE(Z2585:Z2587))</f>
        <v>-</v>
      </c>
      <c r="AB2585" s="104" t="s">
        <v>34</v>
      </c>
      <c r="AC2585" s="26" t="str">
        <f t="shared" ref="AC2585" si="962">IF(AB2585="-","-",AVERAGE(AB2585:AB2587))</f>
        <v>-</v>
      </c>
      <c r="AE2585" s="114">
        <v>615.96</v>
      </c>
      <c r="AF2585" s="114">
        <v>461.37</v>
      </c>
      <c r="AG2585" s="139">
        <v>1</v>
      </c>
    </row>
    <row r="2586" spans="1:33">
      <c r="A2586" s="81"/>
      <c r="B2586" s="71">
        <v>839</v>
      </c>
      <c r="C2586" s="82"/>
      <c r="D2586" s="14"/>
      <c r="E2586" s="14"/>
      <c r="F2586" s="14"/>
      <c r="G2586" s="14"/>
      <c r="H2586" s="14"/>
      <c r="I2586" s="14"/>
      <c r="J2586" s="97">
        <f t="normal">IF(AE2586="-","-",(AE2586/AG2585)*$AI$1)</f>
        <v>652.104</v>
      </c>
      <c r="K2586" s="97">
        <f t="normal">MIN(J2585:J2587)</f>
        <v>652.104</v>
      </c>
      <c r="L2586" s="71"/>
      <c r="M2586" s="97"/>
      <c r="N2586" s="97">
        <f t="normal">IF(AF2586="-","-",(AF2586/AG2585)*$AI$1)</f>
        <v>494.0676</v>
      </c>
      <c r="O2586" s="97">
        <f t="normal">MIN(N2585:N2587)</f>
        <v>494.0676</v>
      </c>
      <c r="P2586" s="71"/>
      <c r="Q2586" s="97"/>
      <c r="R2586" s="71"/>
      <c r="S2586" s="103">
        <v>0.53</v>
      </c>
      <c r="T2586" s="104"/>
      <c r="U2586" s="103"/>
      <c r="V2586" s="103">
        <f t="shared" si="959"/>
        <v>81.09</v>
      </c>
      <c r="W2586" s="104"/>
      <c r="X2586" s="103"/>
      <c r="Y2586" s="103">
        <v>18.91</v>
      </c>
      <c r="Z2586" s="97" t="s">
        <v>34</v>
      </c>
      <c r="AA2586" s="27"/>
      <c r="AB2586" s="104" t="s">
        <v>34</v>
      </c>
      <c r="AC2586" s="28"/>
      <c r="AE2586" s="114">
        <v>603.8</v>
      </c>
      <c r="AF2586" s="114">
        <v>457.47</v>
      </c>
      <c r="AG2586" s="140"/>
    </row>
    <row r="2587" spans="1:33">
      <c r="A2587" s="83"/>
      <c r="B2587" s="71">
        <v>839</v>
      </c>
      <c r="C2587" s="84"/>
      <c r="D2587" s="17"/>
      <c r="E2587" s="17"/>
      <c r="F2587" s="17"/>
      <c r="G2587" s="17"/>
      <c r="H2587" s="17"/>
      <c r="I2587" s="17"/>
      <c r="J2587" s="97">
        <f t="normal">IF(AE2587="-","-",(AE2587/AG2585)*$AI$1)</f>
        <v>669.0276</v>
      </c>
      <c r="K2587" s="97"/>
      <c r="L2587" s="71"/>
      <c r="M2587" s="97"/>
      <c r="N2587" s="97">
        <f t="normal">IF(AF2587="-","-",(AF2587/AG2585)*$AI$1)</f>
        <v>500.4936</v>
      </c>
      <c r="O2587" s="97"/>
      <c r="P2587" s="71"/>
      <c r="Q2587" s="97"/>
      <c r="R2587" s="71"/>
      <c r="S2587" s="103">
        <v>0.54</v>
      </c>
      <c r="T2587" s="104"/>
      <c r="U2587" s="103"/>
      <c r="V2587" s="103">
        <f t="shared" si="959"/>
        <v>81.07</v>
      </c>
      <c r="W2587" s="104"/>
      <c r="X2587" s="103"/>
      <c r="Y2587" s="103">
        <v>18.93</v>
      </c>
      <c r="Z2587" s="97" t="s">
        <v>34</v>
      </c>
      <c r="AA2587" s="29"/>
      <c r="AB2587" s="104" t="s">
        <v>34</v>
      </c>
      <c r="AC2587" s="30"/>
      <c r="AE2587" s="114">
        <v>619.47</v>
      </c>
      <c r="AF2587" s="114">
        <v>463.42</v>
      </c>
      <c r="AG2587" s="141"/>
    </row>
    <row r="2588" spans="1:33" ht="15" customHeight="1">
      <c r="A2588" s="73">
        <v>42849</v>
      </c>
      <c r="B2588" s="74">
        <v>840</v>
      </c>
      <c r="C2588" s="75" t="s">
        <v>1060</v>
      </c>
      <c r="D2588" s="9" t="s">
        <v>41</v>
      </c>
      <c r="E2588" s="9" t="s">
        <v>74</v>
      </c>
      <c r="F2588" s="87" t="s">
        <v>85</v>
      </c>
      <c r="G2588" s="87" t="s">
        <v>34</v>
      </c>
      <c r="H2588" s="9" t="s">
        <v>44</v>
      </c>
      <c r="I2588" s="9" t="s">
        <v>34</v>
      </c>
      <c r="J2588" s="98">
        <f t="normal">IF(AE2588="-","-",(AE2588/AG2588)*$AI$1)</f>
        <v>482.652</v>
      </c>
      <c r="K2588" s="98">
        <f t="normal">MAX(J2588:J2590)</f>
        <v>482.652</v>
      </c>
      <c r="L2588" s="74">
        <f t="normal">IF(A2588=0,"",(K2588-K2589)/K2589)</f>
        <v>0.00619160193628273</v>
      </c>
      <c r="M2588" s="98">
        <f t="normal">IF(J2588="-","-",AVERAGE(J2588:J2590))</f>
        <v>481.167</v>
      </c>
      <c r="N2588" s="98">
        <f t="normal">IF(AF2588="-","-",(AF2588/AG2588)*$AI$1)</f>
        <v>429.3864</v>
      </c>
      <c r="O2588" s="98">
        <f t="normal">MAX(N2588:N2590)</f>
        <v>429.3864</v>
      </c>
      <c r="P2588" s="74">
        <f t="normal">IF(A2588=0,"",(O2588-O2589)/O2589)</f>
        <v>0.0119114278442353</v>
      </c>
      <c r="Q2588" s="98">
        <f t="normal">IF(N2588="-","-",AVERAGE(N2588:N2590))</f>
        <v>426.8592</v>
      </c>
      <c r="R2588" s="74">
        <f t="normal">IF(Q2588="-","-",Q2588/M2588)</f>
        <v>0.887133157510802</v>
      </c>
      <c r="S2588" s="105">
        <v>1.11</v>
      </c>
      <c r="T2588" s="106">
        <f t="normal">AVERAGE(S2588:S2590)*10</f>
        <v>11.5</v>
      </c>
      <c r="U2588" s="105">
        <f t="normal">((LARGE(S2588:S2590,1))-(SMALL(S2588:S2590,1)))/(((LARGE(S2588:S2590,1))+(SMALL(S2588:S2590,1)))/2)*100</f>
        <v>7.79220779220778</v>
      </c>
      <c r="V2588" s="105">
        <f t="shared" si="959"/>
        <v>64.7</v>
      </c>
      <c r="W2588" s="106">
        <f t="normal">AVERAGE(V2588:V2590)*10</f>
        <v>653.866666666667</v>
      </c>
      <c r="X2588" s="105">
        <f t="normal">((LARGE(V2588:V2590,1))-(SMALL(V2588:V2590,1)))/(((LARGE(V2588:V2590,1))+(SMALL(V2588:V2590,1)))/2)*100</f>
        <v>2.09528179246003</v>
      </c>
      <c r="Y2588" s="105">
        <v>35.3</v>
      </c>
      <c r="Z2588" s="74">
        <v>53639</v>
      </c>
      <c r="AA2588" s="115">
        <f t="normal">IF(Z2588="-","-",AVERAGE(Z2588:Z2590))</f>
        <v>53533.3333333333</v>
      </c>
      <c r="AB2588" s="106">
        <v>7.901</v>
      </c>
      <c r="AC2588" s="116">
        <f t="shared" ref="AC2588" si="963">IF(AB2588="-","-",AVERAGE(AB2588:AB2590))</f>
        <v>7.89233333333333</v>
      </c>
      <c r="AE2588" s="114">
        <v>446.9</v>
      </c>
      <c r="AF2588" s="114">
        <v>397.58</v>
      </c>
      <c r="AG2588" s="135">
        <v>1</v>
      </c>
    </row>
    <row r="2589" spans="1:33">
      <c r="A2589" s="73"/>
      <c r="B2589" s="74">
        <v>840</v>
      </c>
      <c r="C2589" s="75"/>
      <c r="D2589" s="9"/>
      <c r="E2589" s="9"/>
      <c r="F2589" s="15"/>
      <c r="G2589" s="15"/>
      <c r="H2589" s="9"/>
      <c r="I2589" s="9"/>
      <c r="J2589" s="98" t="str">
        <f t="normal">IF(AE2589="-","-",(AE2589/AG2588)*$AI$1)</f>
        <v>-</v>
      </c>
      <c r="K2589" s="98">
        <f t="normal">MIN(J2588:J2590)</f>
        <v>479.682</v>
      </c>
      <c r="L2589" s="74"/>
      <c r="M2589" s="98"/>
      <c r="N2589" s="98" t="str">
        <f t="normal">IF(AF2589="-","-",(AF2589/AG2588)*$AI$1)</f>
        <v>-</v>
      </c>
      <c r="O2589" s="98">
        <f t="normal">MIN(N2588:N2590)</f>
        <v>424.332</v>
      </c>
      <c r="P2589" s="74"/>
      <c r="Q2589" s="98"/>
      <c r="R2589" s="74"/>
      <c r="S2589" s="105">
        <v>1.14</v>
      </c>
      <c r="T2589" s="106"/>
      <c r="U2589" s="105"/>
      <c r="V2589" s="105">
        <f t="shared" si="959"/>
        <v>65.39</v>
      </c>
      <c r="W2589" s="106"/>
      <c r="X2589" s="105"/>
      <c r="Y2589" s="105">
        <v>34.61</v>
      </c>
      <c r="Z2589" s="74">
        <v>53468</v>
      </c>
      <c r="AA2589" s="115"/>
      <c r="AB2589" s="106">
        <v>7.89</v>
      </c>
      <c r="AC2589" s="116"/>
      <c r="AE2589" s="114" t="s">
        <v>34</v>
      </c>
      <c r="AF2589" s="114" t="s">
        <v>34</v>
      </c>
      <c r="AG2589" s="135"/>
    </row>
    <row r="2590" spans="1:33">
      <c r="A2590" s="73"/>
      <c r="B2590" s="74">
        <v>840</v>
      </c>
      <c r="C2590" s="75"/>
      <c r="D2590" s="9"/>
      <c r="E2590" s="9"/>
      <c r="F2590" s="18"/>
      <c r="G2590" s="18"/>
      <c r="H2590" s="9"/>
      <c r="I2590" s="9"/>
      <c r="J2590" s="98">
        <f t="normal">IF(AE2590="-","-",(AE2590/AG2588)*$AI$1)</f>
        <v>479.682</v>
      </c>
      <c r="K2590" s="98"/>
      <c r="L2590" s="74"/>
      <c r="M2590" s="98"/>
      <c r="N2590" s="98">
        <f t="normal">IF(AF2590="-","-",(AF2590/AG2588)*$AI$1)</f>
        <v>424.332</v>
      </c>
      <c r="O2590" s="98"/>
      <c r="P2590" s="74"/>
      <c r="Q2590" s="98"/>
      <c r="R2590" s="74"/>
      <c r="S2590" s="105">
        <v>1.2</v>
      </c>
      <c r="T2590" s="106"/>
      <c r="U2590" s="105"/>
      <c r="V2590" s="105">
        <f t="shared" si="959"/>
        <v>66.07</v>
      </c>
      <c r="W2590" s="106"/>
      <c r="X2590" s="105"/>
      <c r="Y2590" s="105">
        <v>33.93</v>
      </c>
      <c r="Z2590" s="74">
        <v>53493</v>
      </c>
      <c r="AA2590" s="115"/>
      <c r="AB2590" s="106">
        <v>7.886</v>
      </c>
      <c r="AC2590" s="116"/>
      <c r="AE2590" s="114">
        <v>444.15</v>
      </c>
      <c r="AF2590" s="114">
        <v>392.9</v>
      </c>
      <c r="AG2590" s="135"/>
    </row>
    <row r="2591" spans="1:33">
      <c r="A2591" s="85">
        <v>42849</v>
      </c>
      <c r="B2591" s="74">
        <v>841</v>
      </c>
      <c r="C2591" s="86" t="s">
        <v>1060</v>
      </c>
      <c r="D2591" s="87" t="s">
        <v>41</v>
      </c>
      <c r="E2591" s="87" t="s">
        <v>74</v>
      </c>
      <c r="F2591" s="87" t="s">
        <v>85</v>
      </c>
      <c r="G2591" s="87" t="s">
        <v>34</v>
      </c>
      <c r="H2591" s="87" t="s">
        <v>48</v>
      </c>
      <c r="I2591" s="87" t="s">
        <v>34</v>
      </c>
      <c r="J2591" s="98">
        <f t="normal">IF(AE2591="-","-",(AE2591/AG2591)*$AI$1)</f>
        <v>12.1824</v>
      </c>
      <c r="K2591" s="98">
        <f t="normal">MAX(J2591:J2593)</f>
        <v>19.656</v>
      </c>
      <c r="L2591" s="74">
        <f t="normal">IF(A2591=0,"",(K2591-K2592)/K2592)</f>
        <v>0.613475177304964</v>
      </c>
      <c r="M2591" s="98">
        <f t="normal">IF(J2591="-","-",AVERAGE(J2591:J2593))</f>
        <v>16.8084</v>
      </c>
      <c r="N2591" s="98">
        <f t="normal">IF(AF2591="-","-",(AF2591/AG2591)*$AI$1)</f>
        <v>9.5904</v>
      </c>
      <c r="O2591" s="98">
        <f t="normal">MAX(N2591:N2593)</f>
        <v>19.116</v>
      </c>
      <c r="P2591" s="74">
        <f t="normal">IF(A2591=0,"",(O2591-O2592)/O2592)</f>
        <v>0.993243243243243</v>
      </c>
      <c r="Q2591" s="98">
        <f t="normal">IF(N2591="-","-",AVERAGE(N2591:N2593))</f>
        <v>14.3028</v>
      </c>
      <c r="R2591" s="74">
        <f t="normal">IF(Q2591="-","-",Q2591/M2591)</f>
        <v>0.850931677018633</v>
      </c>
      <c r="S2591" s="105">
        <v>1.02</v>
      </c>
      <c r="T2591" s="106">
        <f t="normal">AVERAGE(S2591:S2593)*10</f>
        <v>10.6333333333333</v>
      </c>
      <c r="U2591" s="105">
        <f t="normal">((LARGE(S2591:S2593,1))-(SMALL(S2591:S2593,1)))/(((LARGE(S2591:S2593,1))+(SMALL(S2591:S2593,1)))/2)*100</f>
        <v>7.54716981132076</v>
      </c>
      <c r="V2591" s="105">
        <f t="shared" si="959"/>
        <v>59.86</v>
      </c>
      <c r="W2591" s="106">
        <f t="normal">AVERAGE(V2591:V2593)*10</f>
        <v>602.6</v>
      </c>
      <c r="X2591" s="105">
        <f t="normal">((LARGE(V2591:V2593,1))-(SMALL(V2591:V2593,1)))/(((LARGE(V2591:V2593,1))+(SMALL(V2591:V2593,1)))/2)*100</f>
        <v>1.0965276624024</v>
      </c>
      <c r="Y2591" s="105">
        <v>40.14</v>
      </c>
      <c r="Z2591" s="98">
        <v>10460</v>
      </c>
      <c r="AA2591" s="123">
        <f t="normal">IF(Z2591="-","-",AVERAGE(Z2591:Z2593))</f>
        <v>10458.6666666667</v>
      </c>
      <c r="AB2591" s="106">
        <v>7.529</v>
      </c>
      <c r="AC2591" s="124">
        <f t="shared" ref="AC2591" si="964">IF(AB2591="-","-",AVERAGE(AB2591:AB2593))</f>
        <v>7.534</v>
      </c>
      <c r="AE2591" s="114">
        <v>11.28</v>
      </c>
      <c r="AF2591" s="114">
        <v>8.88</v>
      </c>
      <c r="AG2591" s="139">
        <v>1</v>
      </c>
    </row>
    <row r="2592" spans="1:33">
      <c r="A2592" s="88"/>
      <c r="B2592" s="74">
        <v>841</v>
      </c>
      <c r="C2592" s="89"/>
      <c r="D2592" s="15"/>
      <c r="E2592" s="15"/>
      <c r="F2592" s="15"/>
      <c r="G2592" s="15"/>
      <c r="H2592" s="15"/>
      <c r="I2592" s="15"/>
      <c r="J2592" s="98">
        <f t="normal">IF(AE2592="-","-",(AE2592/AG2591)*$AI$1)</f>
        <v>19.656</v>
      </c>
      <c r="K2592" s="98">
        <f t="normal">MIN(J2591:J2593)</f>
        <v>12.1824</v>
      </c>
      <c r="L2592" s="74"/>
      <c r="M2592" s="98"/>
      <c r="N2592" s="98">
        <f t="normal">IF(AF2592="-","-",(AF2592/AG2591)*$AI$1)</f>
        <v>19.116</v>
      </c>
      <c r="O2592" s="98">
        <f t="normal">MIN(N2591:N2593)</f>
        <v>9.5904</v>
      </c>
      <c r="P2592" s="74"/>
      <c r="Q2592" s="98"/>
      <c r="R2592" s="74"/>
      <c r="S2592" s="105">
        <v>1.07</v>
      </c>
      <c r="T2592" s="106"/>
      <c r="U2592" s="105"/>
      <c r="V2592" s="105">
        <f t="shared" si="959"/>
        <v>60.52</v>
      </c>
      <c r="W2592" s="106"/>
      <c r="X2592" s="105"/>
      <c r="Y2592" s="105">
        <v>39.48</v>
      </c>
      <c r="Z2592" s="98">
        <v>10457</v>
      </c>
      <c r="AA2592" s="125"/>
      <c r="AB2592" s="106">
        <v>7.533</v>
      </c>
      <c r="AC2592" s="126"/>
      <c r="AE2592" s="114">
        <v>18.2</v>
      </c>
      <c r="AF2592" s="114">
        <v>17.7</v>
      </c>
      <c r="AG2592" s="140"/>
    </row>
    <row r="2593" spans="1:33">
      <c r="A2593" s="90"/>
      <c r="B2593" s="74">
        <v>841</v>
      </c>
      <c r="C2593" s="91"/>
      <c r="D2593" s="18"/>
      <c r="E2593" s="18"/>
      <c r="F2593" s="18"/>
      <c r="G2593" s="18"/>
      <c r="H2593" s="18"/>
      <c r="I2593" s="18"/>
      <c r="J2593" s="98">
        <f t="normal">IF(AE2593="-","-",(AE2593/AG2591)*$AI$1)</f>
        <v>18.5868</v>
      </c>
      <c r="K2593" s="98"/>
      <c r="L2593" s="74"/>
      <c r="M2593" s="98"/>
      <c r="N2593" s="98">
        <f t="normal">IF(AF2593="-","-",(AF2593/AG2591)*$AI$1)</f>
        <v>14.202</v>
      </c>
      <c r="O2593" s="98"/>
      <c r="P2593" s="74"/>
      <c r="Q2593" s="98"/>
      <c r="R2593" s="74"/>
      <c r="S2593" s="105">
        <v>1.1</v>
      </c>
      <c r="T2593" s="106"/>
      <c r="U2593" s="105"/>
      <c r="V2593" s="105">
        <f t="shared" si="959"/>
        <v>60.4</v>
      </c>
      <c r="W2593" s="106"/>
      <c r="X2593" s="105"/>
      <c r="Y2593" s="105">
        <v>39.6</v>
      </c>
      <c r="Z2593" s="98">
        <v>10459</v>
      </c>
      <c r="AA2593" s="127"/>
      <c r="AB2593" s="106">
        <v>7.54</v>
      </c>
      <c r="AC2593" s="128"/>
      <c r="AE2593" s="114">
        <v>17.21</v>
      </c>
      <c r="AF2593" s="114">
        <v>13.15</v>
      </c>
      <c r="AG2593" s="141"/>
    </row>
    <row r="2594" spans="1:33" ht="0" customHeight="1" hidden="1">
      <c r="A2594" s="79">
        <v>42849</v>
      </c>
      <c r="B2594" s="71">
        <v>844</v>
      </c>
      <c r="C2594" s="80" t="s">
        <v>176</v>
      </c>
      <c r="D2594" s="12" t="s">
        <v>41</v>
      </c>
      <c r="E2594" s="12" t="s">
        <v>74</v>
      </c>
      <c r="F2594" s="12" t="s">
        <v>85</v>
      </c>
      <c r="G2594" s="12" t="s">
        <v>34</v>
      </c>
      <c r="H2594" s="12" t="s">
        <v>44</v>
      </c>
      <c r="I2594" s="12" t="s">
        <v>34</v>
      </c>
      <c r="J2594" s="97" t="str">
        <f t="normal">IF(AE2594="-","-",(AE2594/AG2594)*$AI$1)</f>
        <v>-</v>
      </c>
      <c r="K2594" s="97">
        <f t="normal">MAX(J2594:J2596)</f>
        <v>402.7752</v>
      </c>
      <c r="L2594" s="71">
        <f t="normal">IF(A2594=0,"",(K2594-K2595)/K2595)</f>
        <v>0.0944359666627539</v>
      </c>
      <c r="M2594" s="97">
        <f t="normal">IF(J2595="-","-",AVERAGE(J2594:J2596))</f>
        <v>385.398</v>
      </c>
      <c r="N2594" s="97" t="str">
        <f t="normal">IF(AF2594="-","-",(AF2594/AG2594)*$AI$1)</f>
        <v>-</v>
      </c>
      <c r="O2594" s="97">
        <f t="normal">MAX(N2594:N2596)</f>
        <v>323.0172</v>
      </c>
      <c r="P2594" s="71">
        <f t="normal">IF(A2594=0,"",(O2594-O2595)/O2595)</f>
        <v>0.0536903293993305</v>
      </c>
      <c r="Q2594" s="97">
        <f t="normal">IF(N2595="-","-",AVERAGE(N2594:N2596))</f>
        <v>314.7876</v>
      </c>
      <c r="R2594" s="71">
        <f t="normal">IF(Q2594="-","-",Q2594/M2594)</f>
        <v>0.816785764326748</v>
      </c>
      <c r="S2594" s="103">
        <v>2.29</v>
      </c>
      <c r="T2594" s="104">
        <f t="normal">AVERAGE(S2594:S2596)*10</f>
        <v>22.9</v>
      </c>
      <c r="U2594" s="103">
        <f t="normal">((LARGE(S2594:S2596,1))-(SMALL(S2594:S2596,1)))/(((LARGE(S2594:S2596,1))+(SMALL(S2594:S2596,1)))/2)*100</f>
        <v>0.873362445414848</v>
      </c>
      <c r="V2594" s="103">
        <f t="shared" si="959"/>
        <v>65.45</v>
      </c>
      <c r="W2594" s="104">
        <f t="normal">AVERAGE(V2594:V2596)*10</f>
        <v>658.266666666667</v>
      </c>
      <c r="X2594" s="103">
        <f t="normal">((LARGE(V2594:V2596,1))-(SMALL(V2594:V2596,1)))/(((LARGE(V2594:V2596,1))+(SMALL(V2594:V2596,1)))/2)*100</f>
        <v>0.882263462123514</v>
      </c>
      <c r="Y2594" s="103">
        <v>34.55</v>
      </c>
      <c r="Z2594" s="97">
        <v>35397</v>
      </c>
      <c r="AA2594" s="25">
        <f t="normal">IF(Z2594="-","-",AVERAGE(Z2594:Z2596))</f>
        <v>35081.6666666667</v>
      </c>
      <c r="AB2594" s="104" t="s">
        <v>34</v>
      </c>
      <c r="AC2594" s="26" t="str">
        <f t="shared" ref="AC2594" si="965">IF(AB2594="-","-",AVERAGE(AB2594:AB2596))</f>
        <v>-</v>
      </c>
      <c r="AE2594" s="114" t="s">
        <v>34</v>
      </c>
      <c r="AF2594" s="114" t="s">
        <v>34</v>
      </c>
      <c r="AG2594" s="139">
        <v>1</v>
      </c>
    </row>
    <row r="2595" spans="1:33">
      <c r="A2595" s="81"/>
      <c r="B2595" s="71">
        <v>844</v>
      </c>
      <c r="C2595" s="82"/>
      <c r="D2595" s="14"/>
      <c r="E2595" s="14"/>
      <c r="F2595" s="14"/>
      <c r="G2595" s="14"/>
      <c r="H2595" s="14"/>
      <c r="I2595" s="14"/>
      <c r="J2595" s="97">
        <f t="normal">IF(AE2595="-","-",(AE2595/AG2594)*$AI$1)</f>
        <v>368.0208</v>
      </c>
      <c r="K2595" s="97">
        <f t="normal">MIN(J2594:J2596)</f>
        <v>368.0208</v>
      </c>
      <c r="L2595" s="71"/>
      <c r="M2595" s="97"/>
      <c r="N2595" s="97">
        <f t="normal">IF(AF2595="-","-",(AF2595/AG2594)*$AI$1)</f>
        <v>306.558</v>
      </c>
      <c r="O2595" s="97">
        <f t="normal">MIN(N2594:N2596)</f>
        <v>306.558</v>
      </c>
      <c r="P2595" s="71"/>
      <c r="Q2595" s="97"/>
      <c r="R2595" s="71"/>
      <c r="S2595" s="103">
        <v>2.3</v>
      </c>
      <c r="T2595" s="104"/>
      <c r="U2595" s="103"/>
      <c r="V2595" s="103">
        <f t="shared" si="959"/>
        <v>66.03</v>
      </c>
      <c r="W2595" s="104"/>
      <c r="X2595" s="103"/>
      <c r="Y2595" s="103">
        <v>33.97</v>
      </c>
      <c r="Z2595" s="97">
        <v>35453</v>
      </c>
      <c r="AA2595" s="27"/>
      <c r="AB2595" s="104" t="s">
        <v>34</v>
      </c>
      <c r="AC2595" s="28"/>
      <c r="AE2595" s="114">
        <v>340.76</v>
      </c>
      <c r="AF2595" s="114">
        <v>283.85</v>
      </c>
      <c r="AG2595" s="140"/>
    </row>
    <row r="2596" spans="1:33">
      <c r="A2596" s="83"/>
      <c r="B2596" s="71">
        <v>844</v>
      </c>
      <c r="C2596" s="84"/>
      <c r="D2596" s="17"/>
      <c r="E2596" s="17"/>
      <c r="F2596" s="17"/>
      <c r="G2596" s="17"/>
      <c r="H2596" s="17"/>
      <c r="I2596" s="17"/>
      <c r="J2596" s="97">
        <f t="normal">IF(AE2596="-","-",(AE2596/AG2594)*$AI$1)</f>
        <v>402.7752</v>
      </c>
      <c r="K2596" s="97"/>
      <c r="L2596" s="71"/>
      <c r="M2596" s="97"/>
      <c r="N2596" s="97">
        <f t="normal">IF(AF2596="-","-",(AF2596/AG2594)*$AI$1)</f>
        <v>323.0172</v>
      </c>
      <c r="O2596" s="97"/>
      <c r="P2596" s="71"/>
      <c r="Q2596" s="97"/>
      <c r="R2596" s="71"/>
      <c r="S2596" s="103">
        <v>2.28</v>
      </c>
      <c r="T2596" s="104"/>
      <c r="U2596" s="103"/>
      <c r="V2596" s="103">
        <f t="shared" si="959"/>
        <v>66</v>
      </c>
      <c r="W2596" s="104"/>
      <c r="X2596" s="103"/>
      <c r="Y2596" s="103">
        <v>34</v>
      </c>
      <c r="Z2596" s="97">
        <v>34395</v>
      </c>
      <c r="AA2596" s="29"/>
      <c r="AB2596" s="104" t="s">
        <v>34</v>
      </c>
      <c r="AC2596" s="30"/>
      <c r="AE2596" s="114">
        <v>372.94</v>
      </c>
      <c r="AF2596" s="114">
        <v>299.09</v>
      </c>
      <c r="AG2596" s="141"/>
    </row>
    <row r="2597" spans="1:33" ht="15" customHeight="1">
      <c r="A2597" s="70">
        <v>42849</v>
      </c>
      <c r="B2597" s="71">
        <v>848</v>
      </c>
      <c r="C2597" s="72" t="s">
        <v>629</v>
      </c>
      <c r="D2597" s="6" t="s">
        <v>41</v>
      </c>
      <c r="E2597" s="6" t="s">
        <v>80</v>
      </c>
      <c r="F2597" s="87" t="s">
        <v>80</v>
      </c>
      <c r="G2597" s="87" t="s">
        <v>280</v>
      </c>
      <c r="H2597" s="9" t="s">
        <v>44</v>
      </c>
      <c r="I2597" s="9" t="s">
        <v>34</v>
      </c>
      <c r="J2597" s="98">
        <f t="normal">IF(AE2597="-","-",(AE2597/AG2597)*$AI$1)</f>
        <v>515.4408</v>
      </c>
      <c r="K2597" s="98">
        <f t="normal">MAX(J2597:J2599)</f>
        <v>528.606</v>
      </c>
      <c r="L2597" s="74">
        <f t="normal">IF(A2597=0,"",(K2597-K2598)/K2598)</f>
        <v>0.0255416334911789</v>
      </c>
      <c r="M2597" s="98">
        <f t="normal">IF(J2597="-","-",AVERAGE(J2597:J2599))</f>
        <v>524.1924</v>
      </c>
      <c r="N2597" s="98">
        <f t="normal">IF(AF2597="-","-",(AF2597/AG2597)*$AI$1)</f>
        <v>464.9076</v>
      </c>
      <c r="O2597" s="98">
        <f t="normal">MAX(N2597:N2599)</f>
        <v>487.35</v>
      </c>
      <c r="P2597" s="74">
        <f t="normal">IF(A2597=0,"",(O2597-O2598)/O2598)</f>
        <v>0.0482728180825608</v>
      </c>
      <c r="Q2597" s="98">
        <f t="normal">IF(N2597="-","-",AVERAGE(N2597:N2599))</f>
        <v>475.2576</v>
      </c>
      <c r="R2597" s="74">
        <f t="normal">IF(Q2597="-","-",Q2597/M2597)</f>
        <v>0.906647253947215</v>
      </c>
      <c r="S2597" s="105">
        <v>0.85</v>
      </c>
      <c r="T2597" s="106">
        <f t="normal">AVERAGE(S2597:S2599)*10</f>
        <v>8.7</v>
      </c>
      <c r="U2597" s="105">
        <f t="normal">((LARGE(S2597:S2599,1))-(SMALL(S2597:S2599,1)))/(((LARGE(S2597:S2599,1))+(SMALL(S2597:S2599,1)))/2)*100</f>
        <v>4.59770114942529</v>
      </c>
      <c r="V2597" s="105">
        <f t="shared" si="959"/>
        <v>62.42</v>
      </c>
      <c r="W2597" s="106">
        <f t="normal">AVERAGE(V2597:V2599)*10</f>
        <v>629.55</v>
      </c>
      <c r="X2597" s="105">
        <f t="normal">((LARGE(V2597:V2599,1))-(SMALL(V2597:V2599,1)))/(((LARGE(V2597:V2599,1))+(SMALL(V2597:V2599,1)))/2)*100</f>
        <v>1.69962671749663</v>
      </c>
      <c r="Y2597" s="105">
        <v>37.58</v>
      </c>
      <c r="Z2597" s="74">
        <v>10385</v>
      </c>
      <c r="AA2597" s="115">
        <f t="normal">IF(Z2597="-","-",AVERAGE(Z2597:Z2599))</f>
        <v>10405</v>
      </c>
      <c r="AB2597" s="106">
        <v>7.222</v>
      </c>
      <c r="AC2597" s="116">
        <f t="shared" ref="AC2597" si="966">IF(AB2597="-","-",AVERAGE(AB2597:AB2599))</f>
        <v>7.23033333333333</v>
      </c>
      <c r="AE2597" s="114">
        <v>477.26</v>
      </c>
      <c r="AF2597" s="114">
        <v>430.47</v>
      </c>
      <c r="AG2597" s="135">
        <v>1</v>
      </c>
    </row>
    <row r="2598" spans="1:33">
      <c r="A2598" s="70"/>
      <c r="B2598" s="71">
        <v>848</v>
      </c>
      <c r="C2598" s="72"/>
      <c r="D2598" s="6"/>
      <c r="E2598" s="6"/>
      <c r="F2598" s="15"/>
      <c r="G2598" s="15"/>
      <c r="H2598" s="9"/>
      <c r="I2598" s="9"/>
      <c r="J2598" s="98">
        <f t="normal">IF(AE2598="-","-",(AE2598/AG2597)*$AI$1)</f>
        <v>528.606</v>
      </c>
      <c r="K2598" s="98">
        <f t="normal">MIN(J2597:J2599)</f>
        <v>515.4408</v>
      </c>
      <c r="L2598" s="74"/>
      <c r="M2598" s="98"/>
      <c r="N2598" s="98">
        <f t="normal">IF(AF2598="-","-",(AF2598/AG2597)*$AI$1)</f>
        <v>487.35</v>
      </c>
      <c r="O2598" s="98">
        <f t="normal">MIN(N2597:N2599)</f>
        <v>464.9076</v>
      </c>
      <c r="P2598" s="74"/>
      <c r="Q2598" s="98"/>
      <c r="R2598" s="74"/>
      <c r="S2598" s="105">
        <v>0.89</v>
      </c>
      <c r="T2598" s="106"/>
      <c r="U2598" s="105"/>
      <c r="V2598" s="105">
        <f t="shared" si="959"/>
        <v>63.49</v>
      </c>
      <c r="W2598" s="106"/>
      <c r="X2598" s="105"/>
      <c r="Y2598" s="105">
        <v>36.51</v>
      </c>
      <c r="Z2598" s="74">
        <v>10417</v>
      </c>
      <c r="AA2598" s="115"/>
      <c r="AB2598" s="106">
        <v>7.224</v>
      </c>
      <c r="AC2598" s="116"/>
      <c r="AE2598" s="114">
        <v>489.45</v>
      </c>
      <c r="AF2598" s="114">
        <v>451.25</v>
      </c>
      <c r="AG2598" s="135"/>
    </row>
    <row r="2599" spans="1:33">
      <c r="A2599" s="70"/>
      <c r="B2599" s="71">
        <v>848</v>
      </c>
      <c r="C2599" s="72"/>
      <c r="D2599" s="6"/>
      <c r="E2599" s="6"/>
      <c r="F2599" s="18"/>
      <c r="G2599" s="18"/>
      <c r="H2599" s="9"/>
      <c r="I2599" s="9"/>
      <c r="J2599" s="98">
        <f t="normal">IF(AE2599="-","-",(AE2599/AG2597)*$AI$1)</f>
        <v>528.5304</v>
      </c>
      <c r="K2599" s="98"/>
      <c r="L2599" s="74"/>
      <c r="M2599" s="98"/>
      <c r="N2599" s="98">
        <f t="normal">IF(AF2599="-","-",(AF2599/AG2597)*$AI$1)</f>
        <v>473.5152</v>
      </c>
      <c r="O2599" s="98"/>
      <c r="P2599" s="74"/>
      <c r="Q2599" s="98"/>
      <c r="R2599" s="74"/>
      <c r="S2599" s="105" t="s">
        <v>34</v>
      </c>
      <c r="T2599" s="106"/>
      <c r="U2599" s="105"/>
      <c r="V2599" s="105" t="s">
        <v>34</v>
      </c>
      <c r="W2599" s="106"/>
      <c r="X2599" s="105"/>
      <c r="Y2599" s="105" t="s">
        <v>34</v>
      </c>
      <c r="Z2599" s="74">
        <v>10413</v>
      </c>
      <c r="AA2599" s="115"/>
      <c r="AB2599" s="106">
        <v>7.245</v>
      </c>
      <c r="AC2599" s="116"/>
      <c r="AE2599" s="114">
        <v>489.38</v>
      </c>
      <c r="AF2599" s="114">
        <v>438.44</v>
      </c>
      <c r="AG2599" s="135"/>
    </row>
    <row r="2600" spans="1:33" s="44" customFormat="1" ht="15" customHeight="1">
      <c r="A2600" s="60">
        <v>42814</v>
      </c>
      <c r="B2600" s="61" t="s">
        <v>1141</v>
      </c>
      <c r="C2600" s="62" t="s">
        <v>29</v>
      </c>
      <c r="D2600" s="63" t="s">
        <v>30</v>
      </c>
      <c r="E2600" s="63" t="s">
        <v>31</v>
      </c>
      <c r="F2600" s="63" t="s">
        <v>32</v>
      </c>
      <c r="G2600" s="63" t="s">
        <v>33</v>
      </c>
      <c r="H2600" s="63" t="s">
        <v>34</v>
      </c>
      <c r="I2600" s="63" t="s">
        <v>1142</v>
      </c>
      <c r="J2600" s="94">
        <f t="normal">IF(AE2600="-","-",(AE2600/AG2600)*$AI$1)</f>
        <v>65.0808</v>
      </c>
      <c r="K2600" s="94">
        <f t="normal">MAX(J2600:J2602)</f>
        <v>71.2152</v>
      </c>
      <c r="L2600" s="61">
        <f t="normal">IF(A2600=0,"",(K2600-K2601)/K2601)</f>
        <v>0.0942582144042483</v>
      </c>
      <c r="M2600" s="94">
        <f t="normal">IF(J2600="-","-",AVERAGE(J2600:J2602))</f>
        <v>68.3712</v>
      </c>
      <c r="N2600" s="94" t="str">
        <f t="normal">IF(AF2600="-","-",(AF2600/AG2600)*$AI$1)</f>
        <v>-</v>
      </c>
      <c r="O2600" s="94">
        <f t="normal">MAX(N2600:N2602)</f>
        <v>0</v>
      </c>
      <c r="P2600" s="61" t="e">
        <v>#DIV/0!</v>
      </c>
      <c r="Q2600" s="94" t="str">
        <f t="normal">IF(N2600="-","-",AVERAGE(N2600:N2602))</f>
        <v>-</v>
      </c>
      <c r="R2600" s="61" t="str">
        <f t="normal">IF(Q2600="-","-",Q2600/M2600)</f>
        <v>-</v>
      </c>
      <c r="S2600" s="101">
        <v>3.96</v>
      </c>
      <c r="T2600" s="102">
        <f t="normal">AVERAGE(S2600:S2602)*10</f>
        <v>39.5</v>
      </c>
      <c r="U2600" s="101">
        <f t="normal">((LARGE(S2600:S2602,1))-(SMALL(S2600:S2602,1)))/(((LARGE(S2600:S2602,1))+(SMALL(S2600:S2602,1)))/2)*100</f>
        <v>0.760456273764254</v>
      </c>
      <c r="V2600" s="101">
        <f t="normal">100-Y2600</f>
        <v>65.49</v>
      </c>
      <c r="W2600" s="102">
        <f t="normal">AVERAGE(V2600:V2602)*10</f>
        <v>653.7</v>
      </c>
      <c r="X2600" s="101">
        <f t="normal">((LARGE(V2600:V2602,1))-(SMALL(V2600:V2602,1)))/(((LARGE(V2600:V2602,1))+(SMALL(V2600:V2602,1)))/2)*100</f>
        <v>0.382467681480915</v>
      </c>
      <c r="Y2600" s="101">
        <v>34.51</v>
      </c>
      <c r="Z2600" s="94" t="s">
        <v>34</v>
      </c>
      <c r="AA2600" s="111" t="str">
        <f t="normal">IF(Z2600="-","-",AVERAGE(Z2600:Z2602))</f>
        <v>-</v>
      </c>
      <c r="AB2600" s="102" t="s">
        <v>34</v>
      </c>
      <c r="AC2600" s="112" t="str">
        <f t="shared" ref="AC2600" si="967">IF(AB2600="-","-",AVERAGE(AB2600:AB2602))</f>
        <v>-</v>
      </c>
      <c r="AD2600" s="113"/>
      <c r="AE2600" s="94">
        <v>60.26</v>
      </c>
      <c r="AF2600" s="94" t="s">
        <v>34</v>
      </c>
      <c r="AG2600" s="134">
        <v>1</v>
      </c>
    </row>
    <row r="2601" spans="1:33" s="44" customFormat="1" customHeight="0">
      <c r="A2601" s="60"/>
      <c r="B2601" s="61" t="s">
        <v>1141</v>
      </c>
      <c r="C2601" s="62"/>
      <c r="D2601" s="63"/>
      <c r="E2601" s="63"/>
      <c r="F2601" s="63"/>
      <c r="G2601" s="63"/>
      <c r="H2601" s="63"/>
      <c r="I2601" s="63"/>
      <c r="J2601" s="94">
        <f t="normal">IF(AE2601="-","-",(AE2601/AG2600)*$AI$1)</f>
        <v>68.8176</v>
      </c>
      <c r="K2601" s="94">
        <f t="normal">MIN(J2600:J2602)</f>
        <v>65.0808</v>
      </c>
      <c r="L2601" s="61"/>
      <c r="M2601" s="94"/>
      <c r="N2601" s="94" t="str">
        <f t="normal">IF(AF2601="-","-",(AF2601/AG2600)*$AI$1)</f>
        <v>-</v>
      </c>
      <c r="O2601" s="94">
        <f t="normal">MIN(N2600:N2602)</f>
        <v>0</v>
      </c>
      <c r="P2601" s="61"/>
      <c r="Q2601" s="94"/>
      <c r="R2601" s="61"/>
      <c r="S2601" s="101">
        <v>3.96</v>
      </c>
      <c r="T2601" s="102"/>
      <c r="U2601" s="101"/>
      <c r="V2601" s="101">
        <f t="normal">100-Y2601</f>
        <v>65.38</v>
      </c>
      <c r="W2601" s="102"/>
      <c r="X2601" s="101"/>
      <c r="Y2601" s="101">
        <v>34.62</v>
      </c>
      <c r="Z2601" s="94" t="s">
        <v>34</v>
      </c>
      <c r="AA2601" s="111"/>
      <c r="AB2601" s="102" t="s">
        <v>34</v>
      </c>
      <c r="AC2601" s="112"/>
      <c r="AD2601" s="113"/>
      <c r="AE2601" s="94">
        <v>63.72</v>
      </c>
      <c r="AF2601" s="94" t="s">
        <v>34</v>
      </c>
      <c r="AG2601" s="134"/>
    </row>
    <row r="2602" spans="1:33" s="44" customFormat="1" customHeight="0">
      <c r="A2602" s="60"/>
      <c r="B2602" s="61" t="s">
        <v>1141</v>
      </c>
      <c r="C2602" s="62"/>
      <c r="D2602" s="63"/>
      <c r="E2602" s="63"/>
      <c r="F2602" s="63"/>
      <c r="G2602" s="63"/>
      <c r="H2602" s="63"/>
      <c r="I2602" s="63"/>
      <c r="J2602" s="94">
        <f t="normal">IF(AE2602="-","-",(AE2602/AG2600)*$AI$1)</f>
        <v>71.2152</v>
      </c>
      <c r="K2602" s="94"/>
      <c r="L2602" s="61"/>
      <c r="M2602" s="94"/>
      <c r="N2602" s="94" t="str">
        <f t="normal">IF(AF2602="-","-",(AF2602/AG2600)*$AI$1)</f>
        <v>-</v>
      </c>
      <c r="O2602" s="94"/>
      <c r="P2602" s="61"/>
      <c r="Q2602" s="94"/>
      <c r="R2602" s="61"/>
      <c r="S2602" s="101">
        <v>3.93</v>
      </c>
      <c r="T2602" s="102"/>
      <c r="U2602" s="101"/>
      <c r="V2602" s="101">
        <f t="normal">100-Y2602</f>
        <v>65.24</v>
      </c>
      <c r="W2602" s="102"/>
      <c r="X2602" s="101"/>
      <c r="Y2602" s="101">
        <v>34.76</v>
      </c>
      <c r="Z2602" s="94" t="s">
        <v>34</v>
      </c>
      <c r="AA2602" s="111"/>
      <c r="AB2602" s="102" t="s">
        <v>34</v>
      </c>
      <c r="AC2602" s="112"/>
      <c r="AD2602" s="113"/>
      <c r="AE2602" s="94">
        <v>65.94</v>
      </c>
      <c r="AF2602" s="94" t="s">
        <v>34</v>
      </c>
      <c r="AG2602" s="134"/>
    </row>
    <row r="2603" spans="1:33" s="44" customFormat="1" ht="15" customHeight="1">
      <c r="A2603" s="60">
        <v>42814</v>
      </c>
      <c r="B2603" s="61" t="s">
        <v>1143</v>
      </c>
      <c r="C2603" s="62" t="s">
        <v>29</v>
      </c>
      <c r="D2603" s="63" t="s">
        <v>30</v>
      </c>
      <c r="E2603" s="63" t="s">
        <v>31</v>
      </c>
      <c r="F2603" s="63" t="s">
        <v>37</v>
      </c>
      <c r="G2603" s="63" t="s">
        <v>140</v>
      </c>
      <c r="H2603" s="63" t="s">
        <v>34</v>
      </c>
      <c r="I2603" s="63" t="s">
        <v>34</v>
      </c>
      <c r="J2603" s="94">
        <f t="normal">IF(AE2603="-","-",(AE2603/AG2603)*$AI$1)</f>
        <v>646.1208</v>
      </c>
      <c r="K2603" s="94">
        <f t="normal">MAX(J2603:J2605)</f>
        <v>646.1208</v>
      </c>
      <c r="L2603" s="61">
        <f t="normal">IF(A2603=0,"",(K2603-K2604)/K2604)</f>
        <v>0.00536071386559547</v>
      </c>
      <c r="M2603" s="94">
        <f t="normal">IF(J2603="-","-",AVERAGE(J2603:J2605))</f>
        <v>644.3982</v>
      </c>
      <c r="N2603" s="94">
        <f t="normal">IF(AF2603="-","-",(AF2603/AG2603)*$AI$1)</f>
        <v>405.0108</v>
      </c>
      <c r="O2603" s="94">
        <f t="normal">MAX(N2603:N2605)</f>
        <v>410.2812</v>
      </c>
      <c r="P2603" s="61">
        <f t="normal">IF(A2603=0,"",(O2603-O2604)/O2604)</f>
        <v>0.0130129863203648</v>
      </c>
      <c r="Q2603" s="94">
        <f t="normal">IF(N2603="-","-",AVERAGE(N2603:N2605))</f>
        <v>407.646</v>
      </c>
      <c r="R2603" s="61">
        <f t="normal">IF(Q2603="-","-",Q2603/M2603)</f>
        <v>0.632599532400928</v>
      </c>
      <c r="S2603" s="101">
        <v>96.73</v>
      </c>
      <c r="T2603" s="102">
        <f t="shared" ref="T2603" si="968">AVERAGE(S2603:S2605)*10</f>
        <v>967.233333333333</v>
      </c>
      <c r="U2603" s="101">
        <f t="shared" ref="U2603" si="969">((LARGE(S2603:S2605,1))-(SMALL(S2603:S2605,1)))/(((LARGE(S2603:S2605,1))+(SMALL(S2603:S2605,1)))/2)*100</f>
        <v>0.0620347394540966</v>
      </c>
      <c r="V2603" s="101">
        <f t="shared" ref="V2603:V2608" si="970">100-Y2603</f>
        <v>99.99</v>
      </c>
      <c r="W2603" s="102">
        <f t="normal">AVERAGE(V2603:V2605)*10</f>
        <v>999.9</v>
      </c>
      <c r="X2603" s="101">
        <f t="normal">((LARGE(V2603:V2605,1))-(SMALL(V2603:V2605,1)))/(((LARGE(V2603:V2605,1))+(SMALL(V2603:V2605,1)))/2)*100</f>
        <v>0</v>
      </c>
      <c r="Y2603" s="101">
        <v>0.01</v>
      </c>
      <c r="Z2603" s="94" t="s">
        <v>34</v>
      </c>
      <c r="AA2603" s="111" t="str">
        <f t="normal">IF(Z2603="-","-",AVERAGE(Z2603:Z2605))</f>
        <v>-</v>
      </c>
      <c r="AB2603" s="102" t="s">
        <v>34</v>
      </c>
      <c r="AC2603" s="112" t="str">
        <f t="shared" ref="AC2603" si="971">IF(AB2603="-","-",AVERAGE(AB2603:AB2605))</f>
        <v>-</v>
      </c>
      <c r="AD2603" s="113"/>
      <c r="AE2603" s="94">
        <v>598.26</v>
      </c>
      <c r="AF2603" s="94">
        <v>375.01</v>
      </c>
      <c r="AG2603" s="134">
        <v>1</v>
      </c>
    </row>
    <row r="2604" spans="1:33" s="44" customFormat="1" customHeight="0">
      <c r="A2604" s="60"/>
      <c r="B2604" s="61" t="s">
        <v>1143</v>
      </c>
      <c r="C2604" s="62"/>
      <c r="D2604" s="63"/>
      <c r="E2604" s="63"/>
      <c r="F2604" s="63"/>
      <c r="G2604" s="63"/>
      <c r="H2604" s="63"/>
      <c r="I2604" s="63"/>
      <c r="J2604" s="94" t="str">
        <f t="normal">IF(AE2604="-","-",(AE2604/AG2603)*$AI$1)</f>
        <v>-</v>
      </c>
      <c r="K2604" s="94">
        <f t="normal">MIN(J2603:J2605)</f>
        <v>642.6756</v>
      </c>
      <c r="L2604" s="61"/>
      <c r="M2604" s="94"/>
      <c r="N2604" s="94" t="str">
        <f t="normal">IF(AF2604="-","-",(AF2604/AG2603)*$AI$1)</f>
        <v>-</v>
      </c>
      <c r="O2604" s="94">
        <f t="normal">MIN(N2603:N2605)</f>
        <v>405.0108</v>
      </c>
      <c r="P2604" s="61"/>
      <c r="Q2604" s="94"/>
      <c r="R2604" s="61"/>
      <c r="S2604" s="101">
        <v>96.69</v>
      </c>
      <c r="T2604" s="102"/>
      <c r="U2604" s="101"/>
      <c r="V2604" s="101">
        <f t="shared" si="970"/>
        <v>99.99</v>
      </c>
      <c r="W2604" s="102"/>
      <c r="X2604" s="101"/>
      <c r="Y2604" s="101">
        <v>0.01</v>
      </c>
      <c r="Z2604" s="94" t="s">
        <v>34</v>
      </c>
      <c r="AA2604" s="111"/>
      <c r="AB2604" s="102" t="s">
        <v>34</v>
      </c>
      <c r="AC2604" s="112"/>
      <c r="AD2604" s="113"/>
      <c r="AE2604" s="94" t="s">
        <v>34</v>
      </c>
      <c r="AF2604" s="94" t="s">
        <v>34</v>
      </c>
      <c r="AG2604" s="134"/>
    </row>
    <row r="2605" spans="1:33" s="44" customFormat="1" customHeight="0">
      <c r="A2605" s="60"/>
      <c r="B2605" s="61" t="s">
        <v>1143</v>
      </c>
      <c r="C2605" s="62"/>
      <c r="D2605" s="63"/>
      <c r="E2605" s="63"/>
      <c r="F2605" s="63"/>
      <c r="G2605" s="63"/>
      <c r="H2605" s="63"/>
      <c r="I2605" s="63"/>
      <c r="J2605" s="94">
        <f t="normal">IF(AE2605="-","-",(AE2605/AG2603)*$AI$1)</f>
        <v>642.6756</v>
      </c>
      <c r="K2605" s="94"/>
      <c r="L2605" s="61"/>
      <c r="M2605" s="94"/>
      <c r="N2605" s="94">
        <f t="normal">IF(AF2605="-","-",(AF2605/AG2603)*$AI$1)</f>
        <v>410.2812</v>
      </c>
      <c r="O2605" s="94"/>
      <c r="P2605" s="61"/>
      <c r="Q2605" s="94"/>
      <c r="R2605" s="61"/>
      <c r="S2605" s="101">
        <v>96.75</v>
      </c>
      <c r="T2605" s="102"/>
      <c r="U2605" s="101"/>
      <c r="V2605" s="101">
        <f t="shared" si="970"/>
        <v>99.99</v>
      </c>
      <c r="W2605" s="102"/>
      <c r="X2605" s="101"/>
      <c r="Y2605" s="101">
        <v>0.01</v>
      </c>
      <c r="Z2605" s="94" t="s">
        <v>34</v>
      </c>
      <c r="AA2605" s="111"/>
      <c r="AB2605" s="102" t="s">
        <v>34</v>
      </c>
      <c r="AC2605" s="112"/>
      <c r="AD2605" s="113"/>
      <c r="AE2605" s="94">
        <v>595.07</v>
      </c>
      <c r="AF2605" s="94">
        <v>379.89</v>
      </c>
      <c r="AG2605" s="134"/>
    </row>
    <row r="2606" spans="1:33" s="44" customFormat="1" ht="15" customHeight="1">
      <c r="A2606" s="60">
        <v>42814</v>
      </c>
      <c r="B2606" s="61" t="s">
        <v>1144</v>
      </c>
      <c r="C2606" s="62" t="s">
        <v>29</v>
      </c>
      <c r="D2606" s="63" t="s">
        <v>30</v>
      </c>
      <c r="E2606" s="63" t="s">
        <v>31</v>
      </c>
      <c r="F2606" s="63" t="s">
        <v>37</v>
      </c>
      <c r="G2606" s="63" t="s">
        <v>140</v>
      </c>
      <c r="H2606" s="63" t="s">
        <v>34</v>
      </c>
      <c r="I2606" s="63" t="s">
        <v>34</v>
      </c>
      <c r="J2606" s="94">
        <f t="normal">IF(AE2606="-","-",(AE2606/AG2606)*$AI$1)</f>
        <v>620.5464</v>
      </c>
      <c r="K2606" s="94">
        <f t="normal">MAX(J2606:J2608)</f>
        <v>654.8256</v>
      </c>
      <c r="L2606" s="61">
        <f t="normal">IF(A2606=0,"",(K2606-K2607)/K2607)</f>
        <v>0.0552403494726584</v>
      </c>
      <c r="M2606" s="94">
        <f t="normal">IF(J2606="-","-",AVERAGE(J2606:J2608))</f>
        <v>636.7572</v>
      </c>
      <c r="N2606" s="94">
        <f t="normal">IF(AF2606="-","-",(AF2606/AG2606)*$AI$1)</f>
        <v>379.6956</v>
      </c>
      <c r="O2606" s="94">
        <f t="normal">MAX(N2606:N2608)</f>
        <v>414.7092</v>
      </c>
      <c r="P2606" s="61">
        <f t="normal">IF(A2606=0,"",(O2606-O2607)/O2607)</f>
        <v>0.0922149216372273</v>
      </c>
      <c r="Q2606" s="94">
        <f t="normal">IF(N2606="-","-",AVERAGE(N2606:N2608))</f>
        <v>395.6004</v>
      </c>
      <c r="R2606" s="61">
        <v>0.621273540369861</v>
      </c>
      <c r="S2606" s="101">
        <v>96.73</v>
      </c>
      <c r="T2606" s="102">
        <f t="shared" ref="T2606" si="972">AVERAGE(S2606:S2608)*10</f>
        <v>967.233333333333</v>
      </c>
      <c r="U2606" s="101">
        <f t="shared" ref="U2606" si="973">((LARGE(S2606:S2608,1))-(SMALL(S2606:S2608,1)))/(((LARGE(S2606:S2608,1))+(SMALL(S2606:S2608,1)))/2)*100</f>
        <v>0.0620347394540966</v>
      </c>
      <c r="V2606" s="101">
        <f t="shared" si="970"/>
        <v>99.99</v>
      </c>
      <c r="W2606" s="102">
        <f t="normal">AVERAGE(V2606:V2608)*10</f>
        <v>999.9</v>
      </c>
      <c r="X2606" s="101">
        <f t="normal">((LARGE(V2606:V2608,1))-(SMALL(V2606:V2608,1)))/(((LARGE(V2606:V2608,1))+(SMALL(V2606:V2608,1)))/2)*100</f>
        <v>0</v>
      </c>
      <c r="Y2606" s="101">
        <v>0.01</v>
      </c>
      <c r="Z2606" s="94" t="s">
        <v>34</v>
      </c>
      <c r="AA2606" s="111" t="str">
        <f t="normal">IF(Z2606="-","-",AVERAGE(Z2606:Z2608))</f>
        <v>-</v>
      </c>
      <c r="AB2606" s="102" t="s">
        <v>34</v>
      </c>
      <c r="AC2606" s="112" t="str">
        <f t="shared" ref="AC2606" si="974">IF(AB2606="-","-",AVERAGE(AB2606:AB2608))</f>
        <v>-</v>
      </c>
      <c r="AD2606" s="113"/>
      <c r="AE2606" s="94">
        <v>574.58</v>
      </c>
      <c r="AF2606" s="94">
        <v>351.57</v>
      </c>
      <c r="AG2606" s="134">
        <v>1</v>
      </c>
    </row>
    <row r="2607" spans="1:33" s="44" customFormat="1" customHeight="0">
      <c r="A2607" s="60"/>
      <c r="B2607" s="61" t="s">
        <v>1144</v>
      </c>
      <c r="C2607" s="62"/>
      <c r="D2607" s="63"/>
      <c r="E2607" s="63"/>
      <c r="F2607" s="63"/>
      <c r="G2607" s="63"/>
      <c r="H2607" s="63"/>
      <c r="I2607" s="63"/>
      <c r="J2607" s="94">
        <f t="normal">IF(AE2607="-","-",(AE2607/AG2606)*$AI$1)</f>
        <v>654.8256</v>
      </c>
      <c r="K2607" s="94">
        <f t="normal">MIN(J2606:J2608)</f>
        <v>620.5464</v>
      </c>
      <c r="L2607" s="61"/>
      <c r="M2607" s="94"/>
      <c r="N2607" s="94">
        <f t="normal">IF(AF2607="-","-",(AF2607/AG2606)*$AI$1)</f>
        <v>414.7092</v>
      </c>
      <c r="O2607" s="94">
        <f t="normal">MIN(N2606:N2608)</f>
        <v>379.6956</v>
      </c>
      <c r="P2607" s="61"/>
      <c r="Q2607" s="94"/>
      <c r="R2607" s="61"/>
      <c r="S2607" s="101">
        <v>96.69</v>
      </c>
      <c r="T2607" s="102"/>
      <c r="U2607" s="101"/>
      <c r="V2607" s="101">
        <f t="shared" si="970"/>
        <v>99.99</v>
      </c>
      <c r="W2607" s="102"/>
      <c r="X2607" s="101"/>
      <c r="Y2607" s="101">
        <v>0.01</v>
      </c>
      <c r="Z2607" s="94" t="s">
        <v>34</v>
      </c>
      <c r="AA2607" s="111"/>
      <c r="AB2607" s="102" t="s">
        <v>34</v>
      </c>
      <c r="AC2607" s="112"/>
      <c r="AD2607" s="113"/>
      <c r="AE2607" s="94">
        <v>606.32</v>
      </c>
      <c r="AF2607" s="94">
        <v>383.99</v>
      </c>
      <c r="AG2607" s="134"/>
    </row>
    <row r="2608" spans="1:33" s="44" customFormat="1" customHeight="0">
      <c r="A2608" s="60"/>
      <c r="B2608" s="61" t="s">
        <v>1144</v>
      </c>
      <c r="C2608" s="62"/>
      <c r="D2608" s="63"/>
      <c r="E2608" s="63"/>
      <c r="F2608" s="63"/>
      <c r="G2608" s="63"/>
      <c r="H2608" s="63"/>
      <c r="I2608" s="63"/>
      <c r="J2608" s="94">
        <f t="normal">IF(AE2608="-","-",(AE2608/AG2606)*$AI$1)</f>
        <v>634.8996</v>
      </c>
      <c r="K2608" s="94"/>
      <c r="L2608" s="61"/>
      <c r="M2608" s="94"/>
      <c r="N2608" s="94">
        <f t="normal">IF(AF2608="-","-",(AF2608/AG2606)*$AI$1)</f>
        <v>392.3964</v>
      </c>
      <c r="O2608" s="94"/>
      <c r="P2608" s="61"/>
      <c r="Q2608" s="94"/>
      <c r="R2608" s="61"/>
      <c r="S2608" s="101">
        <v>96.75</v>
      </c>
      <c r="T2608" s="102"/>
      <c r="U2608" s="101"/>
      <c r="V2608" s="101">
        <f t="shared" si="970"/>
        <v>99.99</v>
      </c>
      <c r="W2608" s="102"/>
      <c r="X2608" s="101"/>
      <c r="Y2608" s="101">
        <v>0.01</v>
      </c>
      <c r="Z2608" s="94" t="s">
        <v>34</v>
      </c>
      <c r="AA2608" s="111"/>
      <c r="AB2608" s="102" t="s">
        <v>34</v>
      </c>
      <c r="AC2608" s="112"/>
      <c r="AD2608" s="113"/>
      <c r="AE2608" s="94">
        <v>587.87</v>
      </c>
      <c r="AF2608" s="94">
        <v>363.33</v>
      </c>
      <c r="AG2608" s="134"/>
    </row>
    <row r="2609" spans="1:33" ht="15" customHeight="1">
      <c r="A2609" s="79">
        <v>42814</v>
      </c>
      <c r="B2609" s="71">
        <v>765</v>
      </c>
      <c r="C2609" s="80" t="s">
        <v>73</v>
      </c>
      <c r="D2609" s="12" t="s">
        <v>41</v>
      </c>
      <c r="E2609" s="12" t="s">
        <v>74</v>
      </c>
      <c r="F2609" s="12" t="s">
        <v>75</v>
      </c>
      <c r="G2609" s="12" t="s">
        <v>34</v>
      </c>
      <c r="H2609" s="12" t="s">
        <v>44</v>
      </c>
      <c r="I2609" s="12" t="s">
        <v>76</v>
      </c>
      <c r="J2609" s="97">
        <f t="normal">IF(AE2609="-","-",(AE2609/AG2609)*$AI$1)</f>
        <v>350.9784</v>
      </c>
      <c r="K2609" s="97">
        <f t="normal">MAX(J2609:J2611)</f>
        <v>350.9784</v>
      </c>
      <c r="L2609" s="71">
        <f t="normal">IF(A2609=0,"",(K2609-K2610)/K2610)</f>
        <v>0.113937067251662</v>
      </c>
      <c r="M2609" s="97">
        <f t="normal">IF(J2609="-","-",AVERAGE(J2609:J2611))</f>
        <v>330.8508</v>
      </c>
      <c r="N2609" s="97">
        <f t="normal">IF(AF2609="-","-",(AF2609/AG2609)*$AI$1)</f>
        <v>229.446</v>
      </c>
      <c r="O2609" s="97">
        <f t="normal">MAX(N2609:N2611)</f>
        <v>229.446</v>
      </c>
      <c r="P2609" s="71">
        <f t="normal">IF(A2609=0,"",(O2609-O2610)/O2610)</f>
        <v>0.116923400452132</v>
      </c>
      <c r="Q2609" s="97">
        <f t="normal">IF(N2609="-","-",AVERAGE(N2609:N2611))</f>
        <v>215.0316</v>
      </c>
      <c r="R2609" s="71">
        <f t="normal">IF(Q2609="-","-",Q2609/M2609)</f>
        <v>0.649935257826186</v>
      </c>
      <c r="S2609" s="103">
        <v>3.77</v>
      </c>
      <c r="T2609" s="104">
        <f t="normal">AVERAGE(S2609:S2611)*10</f>
        <v>38.2666666666667</v>
      </c>
      <c r="U2609" s="103">
        <f t="normal">((LARGE(S2609:S2611,1))-(SMALL(S2609:S2611,1)))/(((LARGE(S2609:S2611,1))+(SMALL(S2609:S2611,1)))/2)*100</f>
        <v>2.61780104712042</v>
      </c>
      <c r="V2609" s="103">
        <f t="shared" ref="V2609:V2638" si="975">100-Y2609</f>
        <v>71.64</v>
      </c>
      <c r="W2609" s="104">
        <f t="normal">AVERAGE(V2609:V2611)*10</f>
        <v>718.9</v>
      </c>
      <c r="X2609" s="103">
        <f t="normal">((LARGE(V2609:V2611,1))-(SMALL(V2609:V2611,1)))/(((LARGE(V2609:V2611,1))+(SMALL(V2609:V2611,1)))/2)*100</f>
        <v>0.556792873051213</v>
      </c>
      <c r="Y2609" s="103">
        <v>28.36</v>
      </c>
      <c r="Z2609" s="97">
        <v>26880</v>
      </c>
      <c r="AA2609" s="25">
        <f t="normal">IF(Z2609="-","-",AVERAGE(Z2609:Z2611))</f>
        <v>26894.6666666667</v>
      </c>
      <c r="AB2609" s="104">
        <v>6.566</v>
      </c>
      <c r="AC2609" s="26">
        <f t="shared" ref="AC2609" si="976">IF(AB2609="-","-",AVERAGE(AB2609:AB2611))</f>
        <v>6.584</v>
      </c>
      <c r="AE2609" s="114">
        <v>324.98</v>
      </c>
      <c r="AF2609" s="114">
        <v>212.45</v>
      </c>
      <c r="AG2609" s="139">
        <v>1</v>
      </c>
    </row>
    <row r="2610" spans="1:33">
      <c r="A2610" s="81"/>
      <c r="B2610" s="71">
        <v>765</v>
      </c>
      <c r="C2610" s="82"/>
      <c r="D2610" s="14"/>
      <c r="E2610" s="14"/>
      <c r="F2610" s="15"/>
      <c r="G2610" s="14"/>
      <c r="H2610" s="14"/>
      <c r="I2610" s="14"/>
      <c r="J2610" s="97">
        <f t="normal">IF(AE2610="-","-",(AE2610/AG2609)*$AI$1)</f>
        <v>315.0792</v>
      </c>
      <c r="K2610" s="97">
        <f t="normal">MIN(J2609:J2611)</f>
        <v>315.0792</v>
      </c>
      <c r="L2610" s="71"/>
      <c r="M2610" s="97"/>
      <c r="N2610" s="97">
        <f t="normal">IF(AF2610="-","-",(AF2610/AG2609)*$AI$1)</f>
        <v>205.4268</v>
      </c>
      <c r="O2610" s="97">
        <f t="normal">MIN(N2609:N2611)</f>
        <v>205.4268</v>
      </c>
      <c r="P2610" s="71"/>
      <c r="Q2610" s="97"/>
      <c r="R2610" s="71"/>
      <c r="S2610" s="103">
        <v>3.87</v>
      </c>
      <c r="T2610" s="104"/>
      <c r="U2610" s="103"/>
      <c r="V2610" s="103">
        <f t="shared" si="975"/>
        <v>72.04</v>
      </c>
      <c r="W2610" s="104"/>
      <c r="X2610" s="103"/>
      <c r="Y2610" s="103">
        <v>27.96</v>
      </c>
      <c r="Z2610" s="97">
        <v>26892</v>
      </c>
      <c r="AA2610" s="27"/>
      <c r="AB2610" s="104">
        <v>6.583</v>
      </c>
      <c r="AC2610" s="28"/>
      <c r="AE2610" s="114">
        <v>291.74</v>
      </c>
      <c r="AF2610" s="114">
        <v>190.21</v>
      </c>
      <c r="AG2610" s="140"/>
    </row>
    <row r="2611" spans="1:33">
      <c r="A2611" s="83"/>
      <c r="B2611" s="71">
        <v>765</v>
      </c>
      <c r="C2611" s="84"/>
      <c r="D2611" s="17"/>
      <c r="E2611" s="17"/>
      <c r="F2611" s="18"/>
      <c r="G2611" s="17"/>
      <c r="H2611" s="17"/>
      <c r="I2611" s="17"/>
      <c r="J2611" s="97">
        <v>326.4948</v>
      </c>
      <c r="K2611" s="97"/>
      <c r="L2611" s="71"/>
      <c r="M2611" s="97"/>
      <c r="N2611" s="97">
        <f t="normal">IF(AF2611="-","-",(AF2611/AG2609)*$AI$1)</f>
        <v>210.222</v>
      </c>
      <c r="O2611" s="97"/>
      <c r="P2611" s="71"/>
      <c r="Q2611" s="97"/>
      <c r="R2611" s="71"/>
      <c r="S2611" s="103">
        <v>3.84</v>
      </c>
      <c r="T2611" s="104"/>
      <c r="U2611" s="103"/>
      <c r="V2611" s="103">
        <f t="shared" si="975"/>
        <v>71.99</v>
      </c>
      <c r="W2611" s="104"/>
      <c r="X2611" s="103"/>
      <c r="Y2611" s="103">
        <v>28.01</v>
      </c>
      <c r="Z2611" s="97">
        <v>26912</v>
      </c>
      <c r="AA2611" s="29"/>
      <c r="AB2611" s="104">
        <v>6.603</v>
      </c>
      <c r="AC2611" s="30"/>
      <c r="AE2611" s="114">
        <v>302.31</v>
      </c>
      <c r="AF2611" s="114">
        <v>194.65</v>
      </c>
      <c r="AG2611" s="141"/>
    </row>
    <row r="2612" spans="1:33" ht="15" customHeight="1">
      <c r="A2612" s="79">
        <v>42814</v>
      </c>
      <c r="B2612" s="71">
        <v>767</v>
      </c>
      <c r="C2612" s="80" t="s">
        <v>214</v>
      </c>
      <c r="D2612" s="12" t="s">
        <v>41</v>
      </c>
      <c r="E2612" s="12" t="s">
        <v>74</v>
      </c>
      <c r="F2612" s="12" t="s">
        <v>85</v>
      </c>
      <c r="G2612" s="12" t="s">
        <v>34</v>
      </c>
      <c r="H2612" s="12" t="s">
        <v>44</v>
      </c>
      <c r="I2612" s="12" t="s">
        <v>34</v>
      </c>
      <c r="J2612" s="97">
        <v>356.7888</v>
      </c>
      <c r="K2612" s="97">
        <f t="normal">MAX(J2612:J2614)</f>
        <v>356.9724</v>
      </c>
      <c r="L2612" s="71">
        <f t="normal">IF(A2612=0,"",(K2612-K2613)/K2613)</f>
        <v>0.00136330586524476</v>
      </c>
      <c r="M2612" s="97">
        <v>356.7492</v>
      </c>
      <c r="N2612" s="97">
        <v>298.2528</v>
      </c>
      <c r="O2612" s="97">
        <f t="normal">MAX(N2612:N2614)</f>
        <v>305.0352</v>
      </c>
      <c r="P2612" s="71">
        <f t="normal">IF(A2612=0,"",(O2612-O2613)/O2613)</f>
        <v>0.0371240774060883</v>
      </c>
      <c r="Q2612" s="97">
        <f t="normal">IF(N2612="-","-",AVERAGE(N2612:N2614))</f>
        <v>299.1348</v>
      </c>
      <c r="R2612" s="71">
        <f t="normal">IF(Q2612="-","-",Q2612/M2612)</f>
        <v>0.83850167008083</v>
      </c>
      <c r="S2612" s="103">
        <v>1.57</v>
      </c>
      <c r="T2612" s="104">
        <f t="normal">AVERAGE(S2612:S2614)*10</f>
        <v>15.8333333333333</v>
      </c>
      <c r="U2612" s="103">
        <f t="normal">((LARGE(S2612:S2614,1))-(SMALL(S2612:S2614,1)))/(((LARGE(S2612:S2614,1))+(SMALL(S2612:S2614,1)))/2)*100</f>
        <v>1.89274447949527</v>
      </c>
      <c r="V2612" s="103">
        <f t="shared" si="975"/>
        <v>62.28</v>
      </c>
      <c r="W2612" s="104">
        <f t="normal">AVERAGE(V2612:V2614)*10</f>
        <v>626.733333333333</v>
      </c>
      <c r="X2612" s="103">
        <f t="normal">((LARGE(V2612:V2614,1))-(SMALL(V2612:V2614,1)))/(((LARGE(V2612:V2614,1))+(SMALL(V2612:V2614,1)))/2)*100</f>
        <v>1.18116520351158</v>
      </c>
      <c r="Y2612" s="103">
        <v>37.72</v>
      </c>
      <c r="Z2612" s="97">
        <v>21897</v>
      </c>
      <c r="AA2612" s="25">
        <f t="normal">IF(Z2612="-","-",AVERAGE(Z2612:Z2614))</f>
        <v>21905</v>
      </c>
      <c r="AB2612" s="104">
        <v>7.291</v>
      </c>
      <c r="AC2612" s="26">
        <f t="shared" ref="AC2612" si="977">IF(AB2612="-","-",AVERAGE(AB2612:AB2614))</f>
        <v>7.303</v>
      </c>
      <c r="AE2612" s="114">
        <v>330.36</v>
      </c>
      <c r="AF2612" s="114">
        <v>276.16</v>
      </c>
      <c r="AG2612" s="139">
        <v>1</v>
      </c>
    </row>
    <row r="2613" spans="1:33">
      <c r="A2613" s="81"/>
      <c r="B2613" s="71">
        <v>767</v>
      </c>
      <c r="C2613" s="82"/>
      <c r="D2613" s="14"/>
      <c r="E2613" s="14"/>
      <c r="F2613" s="14"/>
      <c r="G2613" s="14"/>
      <c r="H2613" s="14"/>
      <c r="I2613" s="14"/>
      <c r="J2613" s="97">
        <f t="normal">IF(AE2613="-","-",(AE2613/AG2612)*$AI$1)</f>
        <v>356.9724</v>
      </c>
      <c r="K2613" s="97">
        <f t="normal">MIN(J2612:J2614)</f>
        <v>356.4864</v>
      </c>
      <c r="L2613" s="71"/>
      <c r="M2613" s="97"/>
      <c r="N2613" s="97">
        <f t="normal">IF(AF2613="-","-",(AF2613/AG2612)*$AI$1)</f>
        <v>305.0352</v>
      </c>
      <c r="O2613" s="97">
        <f t="normal">MIN(N2612:N2614)</f>
        <v>294.1164</v>
      </c>
      <c r="P2613" s="71"/>
      <c r="Q2613" s="97"/>
      <c r="R2613" s="71"/>
      <c r="S2613" s="103">
        <v>1.6</v>
      </c>
      <c r="T2613" s="104"/>
      <c r="U2613" s="103"/>
      <c r="V2613" s="103">
        <f t="shared" si="975"/>
        <v>63.02</v>
      </c>
      <c r="W2613" s="104"/>
      <c r="X2613" s="103"/>
      <c r="Y2613" s="103">
        <v>36.98</v>
      </c>
      <c r="Z2613" s="97">
        <v>21913</v>
      </c>
      <c r="AA2613" s="27"/>
      <c r="AB2613" s="104">
        <v>7.301</v>
      </c>
      <c r="AC2613" s="28"/>
      <c r="AE2613" s="114">
        <v>330.53</v>
      </c>
      <c r="AF2613" s="114">
        <v>282.44</v>
      </c>
      <c r="AG2613" s="140"/>
    </row>
    <row r="2614" spans="1:33">
      <c r="A2614" s="83"/>
      <c r="B2614" s="71">
        <v>767</v>
      </c>
      <c r="C2614" s="84"/>
      <c r="D2614" s="17"/>
      <c r="E2614" s="17"/>
      <c r="F2614" s="17"/>
      <c r="G2614" s="17"/>
      <c r="H2614" s="17"/>
      <c r="I2614" s="17"/>
      <c r="J2614" s="97">
        <f t="normal">IF(AE2614="-","-",(AE2614/AG2612)*$AI$1)</f>
        <v>356.4864</v>
      </c>
      <c r="K2614" s="97"/>
      <c r="L2614" s="71"/>
      <c r="M2614" s="97"/>
      <c r="N2614" s="97">
        <f t="normal">IF(AF2614="-","-",(AF2614/AG2612)*$AI$1)</f>
        <v>294.1164</v>
      </c>
      <c r="O2614" s="97"/>
      <c r="P2614" s="71"/>
      <c r="Q2614" s="97"/>
      <c r="R2614" s="71"/>
      <c r="S2614" s="103">
        <v>1.58</v>
      </c>
      <c r="T2614" s="104"/>
      <c r="U2614" s="103"/>
      <c r="V2614" s="103">
        <f t="shared" si="975"/>
        <v>62.72</v>
      </c>
      <c r="W2614" s="104"/>
      <c r="X2614" s="103"/>
      <c r="Y2614" s="103">
        <v>37.28</v>
      </c>
      <c r="Z2614" s="97">
        <v>21905</v>
      </c>
      <c r="AA2614" s="29"/>
      <c r="AB2614" s="104">
        <v>7.317</v>
      </c>
      <c r="AC2614" s="30"/>
      <c r="AE2614" s="114">
        <v>330.08</v>
      </c>
      <c r="AF2614" s="114">
        <v>272.33</v>
      </c>
      <c r="AG2614" s="141"/>
    </row>
    <row r="2615" spans="1:33" ht="15" customHeight="1">
      <c r="A2615" s="79">
        <v>42814</v>
      </c>
      <c r="B2615" s="71">
        <v>769</v>
      </c>
      <c r="C2615" s="80" t="s">
        <v>223</v>
      </c>
      <c r="D2615" s="12" t="s">
        <v>41</v>
      </c>
      <c r="E2615" s="12" t="s">
        <v>74</v>
      </c>
      <c r="F2615" s="12" t="s">
        <v>85</v>
      </c>
      <c r="G2615" s="12" t="s">
        <v>34</v>
      </c>
      <c r="H2615" s="12" t="s">
        <v>44</v>
      </c>
      <c r="I2615" s="12" t="s">
        <v>34</v>
      </c>
      <c r="J2615" s="97">
        <f t="normal">IF(AE2615="-","-",(AE2615/AG2615)*$AI$1)</f>
        <v>438.7716</v>
      </c>
      <c r="K2615" s="97">
        <f t="normal">MAX(J2615:J2617)</f>
        <v>438.7716</v>
      </c>
      <c r="L2615" s="71">
        <f t="normal">IF(A2615=0,"",(K2615-K2616)/K2616)</f>
        <v>0.0202918204877069</v>
      </c>
      <c r="M2615" s="97">
        <f t="normal">IF(J2615="-","-",AVERAGE(J2615:J2617))</f>
        <v>433.0332</v>
      </c>
      <c r="N2615" s="97">
        <f t="normal">IF(AF2615="-","-",(AF2615/AG2615)*$AI$1)</f>
        <v>354.9636</v>
      </c>
      <c r="O2615" s="97">
        <f t="normal">MAX(N2615:N2617)</f>
        <v>354.9636</v>
      </c>
      <c r="P2615" s="71">
        <f t="normal">IF(A2615=0,"",(O2615-O2616)/O2616)</f>
        <v>0.0200490363427579</v>
      </c>
      <c r="Q2615" s="97">
        <f t="normal">IF(N2615="-","-",AVERAGE(N2615:N2617))</f>
        <v>351.0756</v>
      </c>
      <c r="R2615" s="71">
        <f t="normal">IF(Q2615="-","-",Q2615/M2615)</f>
        <v>0.810735989757829</v>
      </c>
      <c r="S2615" s="103">
        <v>2.37</v>
      </c>
      <c r="T2615" s="104">
        <f t="normal">AVERAGE(S2615:S2617)*10</f>
        <v>23.6333333333333</v>
      </c>
      <c r="U2615" s="103">
        <f t="normal">((LARGE(S2615:S2617,1))-(SMALL(S2615:S2617,1)))/(((LARGE(S2615:S2617,1))+(SMALL(S2615:S2617,1)))/2)*100</f>
        <v>0.847457627118645</v>
      </c>
      <c r="V2615" s="103">
        <f t="shared" si="975"/>
        <v>62.97</v>
      </c>
      <c r="W2615" s="104">
        <f t="normal">AVERAGE(V2615:V2617)*10</f>
        <v>631.066666666667</v>
      </c>
      <c r="X2615" s="103">
        <f t="normal">((LARGE(V2615:V2617,1))-(SMALL(V2615:V2617,1)))/(((LARGE(V2615:V2617,1))+(SMALL(V2615:V2617,1)))/2)*100</f>
        <v>0.412044374009506</v>
      </c>
      <c r="Y2615" s="103">
        <v>37.03</v>
      </c>
      <c r="Z2615" s="97">
        <v>26366</v>
      </c>
      <c r="AA2615" s="25">
        <f t="normal">IF(Z2615="-","-",AVERAGE(Z2615:Z2617))</f>
        <v>26366.6666666667</v>
      </c>
      <c r="AB2615" s="104">
        <v>7.912</v>
      </c>
      <c r="AC2615" s="26">
        <f t="shared" ref="AC2615" si="978">IF(AB2615="-","-",AVERAGE(AB2615:AB2617))</f>
        <v>7.90733333333333</v>
      </c>
      <c r="AE2615" s="114">
        <v>406.27</v>
      </c>
      <c r="AF2615" s="114">
        <v>328.67</v>
      </c>
      <c r="AG2615" s="139">
        <v>1</v>
      </c>
    </row>
    <row r="2616" spans="1:33">
      <c r="A2616" s="81"/>
      <c r="B2616" s="71">
        <v>769</v>
      </c>
      <c r="C2616" s="82"/>
      <c r="D2616" s="14"/>
      <c r="E2616" s="14"/>
      <c r="F2616" s="14"/>
      <c r="G2616" s="14"/>
      <c r="H2616" s="14"/>
      <c r="I2616" s="14"/>
      <c r="J2616" s="97">
        <f t="normal">IF(AE2616="-","-",(AE2616/AG2615)*$AI$1)</f>
        <v>430.2828</v>
      </c>
      <c r="K2616" s="97">
        <f t="normal">MIN(J2615:J2617)</f>
        <v>430.0452</v>
      </c>
      <c r="L2616" s="71"/>
      <c r="M2616" s="97"/>
      <c r="N2616" s="97">
        <f t="normal">IF(AF2616="-","-",(AF2616/AG2615)*$AI$1)</f>
        <v>350.2764</v>
      </c>
      <c r="O2616" s="97">
        <f t="normal">MIN(N2615:N2617)</f>
        <v>347.9868</v>
      </c>
      <c r="P2616" s="71"/>
      <c r="Q2616" s="97"/>
      <c r="R2616" s="71"/>
      <c r="S2616" s="103">
        <v>2.35</v>
      </c>
      <c r="T2616" s="104"/>
      <c r="U2616" s="103"/>
      <c r="V2616" s="103">
        <f t="shared" si="975"/>
        <v>63.12</v>
      </c>
      <c r="W2616" s="104"/>
      <c r="X2616" s="103"/>
      <c r="Y2616" s="103">
        <v>36.88</v>
      </c>
      <c r="Z2616" s="97">
        <v>26380</v>
      </c>
      <c r="AA2616" s="27"/>
      <c r="AB2616" s="104">
        <v>7.905</v>
      </c>
      <c r="AC2616" s="28"/>
      <c r="AE2616" s="114">
        <v>398.41</v>
      </c>
      <c r="AF2616" s="114">
        <v>324.33</v>
      </c>
      <c r="AG2616" s="140"/>
    </row>
    <row r="2617" spans="1:33">
      <c r="A2617" s="83"/>
      <c r="B2617" s="71">
        <v>769</v>
      </c>
      <c r="C2617" s="84"/>
      <c r="D2617" s="17"/>
      <c r="E2617" s="17"/>
      <c r="F2617" s="17"/>
      <c r="G2617" s="17"/>
      <c r="H2617" s="17"/>
      <c r="I2617" s="17"/>
      <c r="J2617" s="97">
        <f t="normal">IF(AE2617="-","-",(AE2617/AG2615)*$AI$1)</f>
        <v>430.0452</v>
      </c>
      <c r="K2617" s="97"/>
      <c r="L2617" s="71"/>
      <c r="M2617" s="97"/>
      <c r="N2617" s="97">
        <f t="normal">IF(AF2617="-","-",(AF2617/AG2615)*$AI$1)</f>
        <v>347.9868</v>
      </c>
      <c r="O2617" s="97"/>
      <c r="P2617" s="71"/>
      <c r="Q2617" s="97"/>
      <c r="R2617" s="71"/>
      <c r="S2617" s="103">
        <v>2.37</v>
      </c>
      <c r="T2617" s="104"/>
      <c r="U2617" s="103"/>
      <c r="V2617" s="103">
        <f t="shared" si="975"/>
        <v>63.23</v>
      </c>
      <c r="W2617" s="104"/>
      <c r="X2617" s="103"/>
      <c r="Y2617" s="103">
        <v>36.77</v>
      </c>
      <c r="Z2617" s="97">
        <v>26354</v>
      </c>
      <c r="AA2617" s="29"/>
      <c r="AB2617" s="104">
        <v>7.905</v>
      </c>
      <c r="AC2617" s="30"/>
      <c r="AE2617" s="114">
        <v>398.19</v>
      </c>
      <c r="AF2617" s="114">
        <v>322.21</v>
      </c>
      <c r="AG2617" s="141"/>
    </row>
    <row r="2618" spans="1:33">
      <c r="A2618" s="79">
        <v>42814</v>
      </c>
      <c r="B2618" s="71">
        <v>771</v>
      </c>
      <c r="C2618" s="80" t="s">
        <v>88</v>
      </c>
      <c r="D2618" s="12" t="s">
        <v>41</v>
      </c>
      <c r="E2618" s="12" t="s">
        <v>74</v>
      </c>
      <c r="F2618" s="12" t="s">
        <v>85</v>
      </c>
      <c r="G2618" s="12" t="s">
        <v>92</v>
      </c>
      <c r="H2618" s="12" t="s">
        <v>1145</v>
      </c>
      <c r="I2618" s="12" t="s">
        <v>34</v>
      </c>
      <c r="J2618" s="97">
        <f t="normal">IF(AE2618="-","-",(AE2618/AG2618)*$AI$1)</f>
        <v>595.5444</v>
      </c>
      <c r="K2618" s="97">
        <f t="normal">MAX(J2618:J2620)</f>
        <v>595.5444</v>
      </c>
      <c r="L2618" s="71">
        <f t="normal">IF(A2618=0,"",(K2618-K2619)/K2619)</f>
        <v>0.164976549626062</v>
      </c>
      <c r="M2618" s="97">
        <f t="normal">IF(J2618="-","-",AVERAGE(J2618:J2620))</f>
        <v>555.9876</v>
      </c>
      <c r="N2618" s="97">
        <f t="normal">IF(AF2618="-","-",(AF2618/AG2618)*$AI$1)</f>
        <v>458.1792</v>
      </c>
      <c r="O2618" s="97">
        <f t="normal">MAX(N2618:N2620)</f>
        <v>458.1792</v>
      </c>
      <c r="P2618" s="71">
        <f t="normal">IF(A2618=0,"",(O2618-O2619)/O2619)</f>
        <v>0.164119309606783</v>
      </c>
      <c r="Q2618" s="97">
        <f t="normal">IF(N2618="-","-",AVERAGE(N2618:N2620))</f>
        <v>427.1652</v>
      </c>
      <c r="R2618" s="71">
        <f t="normal">IF(Q2618="-","-",Q2618/M2618)</f>
        <v>0.76829986855822</v>
      </c>
      <c r="S2618" s="103">
        <v>2.59</v>
      </c>
      <c r="T2618" s="104">
        <f t="normal">AVERAGE(S2618:S2620)*10</f>
        <v>26.2666666666667</v>
      </c>
      <c r="U2618" s="103">
        <f t="normal">((LARGE(S2618:S2620,1))-(SMALL(S2618:S2620,1)))/(((LARGE(S2618:S2620,1))+(SMALL(S2618:S2620,1)))/2)*100</f>
        <v>3.41555977229603</v>
      </c>
      <c r="V2618" s="103">
        <f t="shared" si="975"/>
        <v>73.34</v>
      </c>
      <c r="W2618" s="104">
        <f t="normal">AVERAGE(V2618:V2620)*10</f>
        <v>735.866666666667</v>
      </c>
      <c r="X2618" s="103">
        <v>0.584596560396972</v>
      </c>
      <c r="Y2618" s="103">
        <v>26.66</v>
      </c>
      <c r="Z2618" s="97">
        <v>36732</v>
      </c>
      <c r="AA2618" s="25">
        <f t="normal">IF(Z2618="-","-",AVERAGE(Z2618:Z2620))</f>
        <v>36736.6666666667</v>
      </c>
      <c r="AB2618" s="104">
        <v>7.504</v>
      </c>
      <c r="AC2618" s="26">
        <f t="shared" ref="AC2618" si="979">IF(AB2618="-","-",AVERAGE(AB2618:AB2620))</f>
        <v>7.51533333333333</v>
      </c>
      <c r="AE2618" s="114">
        <v>551.43</v>
      </c>
      <c r="AF2618" s="114">
        <v>424.24</v>
      </c>
      <c r="AG2618" s="139">
        <v>1</v>
      </c>
    </row>
    <row r="2619" spans="1:33">
      <c r="A2619" s="81"/>
      <c r="B2619" s="71">
        <v>771</v>
      </c>
      <c r="C2619" s="82"/>
      <c r="D2619" s="14"/>
      <c r="E2619" s="14"/>
      <c r="F2619" s="14"/>
      <c r="G2619" s="14"/>
      <c r="H2619" s="14"/>
      <c r="I2619" s="14"/>
      <c r="J2619" s="97">
        <f t="normal">IF(AE2619="-","-",(AE2619/AG2618)*$AI$1)</f>
        <v>561.2112</v>
      </c>
      <c r="K2619" s="97">
        <f t="normal">MIN(J2618:J2620)</f>
        <v>511.2072</v>
      </c>
      <c r="L2619" s="71"/>
      <c r="M2619" s="97"/>
      <c r="N2619" s="97">
        <f t="normal">IF(AF2619="-","-",(AF2619/AG2618)*$AI$1)</f>
        <v>429.732</v>
      </c>
      <c r="O2619" s="97">
        <f t="normal">MIN(N2618:N2620)</f>
        <v>393.5844</v>
      </c>
      <c r="P2619" s="71"/>
      <c r="Q2619" s="97"/>
      <c r="R2619" s="71"/>
      <c r="S2619" s="103">
        <v>2.61</v>
      </c>
      <c r="T2619" s="104"/>
      <c r="U2619" s="103"/>
      <c r="V2619" s="103">
        <f t="shared" si="975"/>
        <v>73.65</v>
      </c>
      <c r="W2619" s="104"/>
      <c r="X2619" s="103"/>
      <c r="Y2619" s="103">
        <v>26.35</v>
      </c>
      <c r="Z2619" s="97">
        <v>36730</v>
      </c>
      <c r="AA2619" s="27"/>
      <c r="AB2619" s="104">
        <v>7.513</v>
      </c>
      <c r="AC2619" s="28"/>
      <c r="AE2619" s="114">
        <v>519.64</v>
      </c>
      <c r="AF2619" s="114">
        <v>397.9</v>
      </c>
      <c r="AG2619" s="140"/>
    </row>
    <row r="2620" spans="1:33">
      <c r="A2620" s="83"/>
      <c r="B2620" s="71">
        <v>771</v>
      </c>
      <c r="C2620" s="84"/>
      <c r="D2620" s="17"/>
      <c r="E2620" s="17"/>
      <c r="F2620" s="17"/>
      <c r="G2620" s="17"/>
      <c r="H2620" s="17"/>
      <c r="I2620" s="17"/>
      <c r="J2620" s="97">
        <f t="normal">IF(AE2620="-","-",(AE2620/AG2618)*$AI$1)</f>
        <v>511.2072</v>
      </c>
      <c r="K2620" s="97"/>
      <c r="L2620" s="71"/>
      <c r="M2620" s="97"/>
      <c r="N2620" s="97">
        <f t="normal">IF(AF2620="-","-",(AF2620/AG2618)*$AI$1)</f>
        <v>393.5844</v>
      </c>
      <c r="O2620" s="97"/>
      <c r="P2620" s="71"/>
      <c r="Q2620" s="97"/>
      <c r="R2620" s="71"/>
      <c r="S2620" s="103">
        <v>2.68</v>
      </c>
      <c r="T2620" s="104"/>
      <c r="U2620" s="103"/>
      <c r="V2620" s="103">
        <f t="shared" si="975"/>
        <v>73.77</v>
      </c>
      <c r="W2620" s="104"/>
      <c r="X2620" s="103"/>
      <c r="Y2620" s="103">
        <v>26.23</v>
      </c>
      <c r="Z2620" s="97">
        <v>36748</v>
      </c>
      <c r="AA2620" s="29"/>
      <c r="AB2620" s="104">
        <v>7.529</v>
      </c>
      <c r="AC2620" s="30"/>
      <c r="AE2620" s="114">
        <v>473.34</v>
      </c>
      <c r="AF2620" s="114">
        <v>364.43</v>
      </c>
      <c r="AG2620" s="141"/>
    </row>
    <row r="2621" spans="1:33">
      <c r="A2621" s="79">
        <v>42814</v>
      </c>
      <c r="B2621" s="71">
        <v>772</v>
      </c>
      <c r="C2621" s="80" t="s">
        <v>88</v>
      </c>
      <c r="D2621" s="12" t="s">
        <v>41</v>
      </c>
      <c r="E2621" s="12" t="s">
        <v>74</v>
      </c>
      <c r="F2621" s="12" t="s">
        <v>85</v>
      </c>
      <c r="G2621" s="12" t="s">
        <v>92</v>
      </c>
      <c r="H2621" s="12" t="s">
        <v>44</v>
      </c>
      <c r="I2621" s="12" t="s">
        <v>34</v>
      </c>
      <c r="J2621" s="97">
        <f t="normal">IF(AE2621="-","-",(AE2621/AG2621)*$AI$1)</f>
        <v>555.1848</v>
      </c>
      <c r="K2621" s="97">
        <f t="normal">MAX(J2621:J2623)</f>
        <v>573.5124</v>
      </c>
      <c r="L2621" s="71">
        <f t="normal">IF(A2621=0,"",(K2621-K2622)/K2622)</f>
        <v>0.0725495344468903</v>
      </c>
      <c r="M2621" s="97">
        <f t="normal">IF(J2621="-","-",AVERAGE(J2621:J2623))</f>
        <v>554.472</v>
      </c>
      <c r="N2621" s="97">
        <f t="normal">IF(AF2621="-","-",(AF2621/AG2621)*$AI$1)</f>
        <v>445.0248</v>
      </c>
      <c r="O2621" s="97">
        <f t="normal">MAX(N2621:N2623)</f>
        <v>466.5276</v>
      </c>
      <c r="P2621" s="71">
        <f t="normal">IF(A2621=0,"",(O2621-O2622)/O2622)</f>
        <v>0.0899250624479601</v>
      </c>
      <c r="Q2621" s="97">
        <f t="normal">IF(N2621="-","-",AVERAGE(N2621:N2623))</f>
        <v>446.5296</v>
      </c>
      <c r="R2621" s="71">
        <f t="normal">IF(Q2621="-","-",Q2621/M2621)</f>
        <v>0.805323983898195</v>
      </c>
      <c r="S2621" s="103">
        <v>2.13</v>
      </c>
      <c r="T2621" s="104">
        <f t="normal">AVERAGE(S2621:S2623)*10</f>
        <v>21.5666666666667</v>
      </c>
      <c r="U2621" s="103">
        <f t="normal">((LARGE(S2621:S2623,1))-(SMALL(S2621:S2623,1)))/(((LARGE(S2621:S2623,1))+(SMALL(S2621:S2623,1)))/2)*100</f>
        <v>2.3201856148492</v>
      </c>
      <c r="V2621" s="103">
        <f t="shared" si="975"/>
        <v>71.67</v>
      </c>
      <c r="W2621" s="104">
        <f t="normal">AVERAGE(V2621:V2623)*10</f>
        <v>716.966666666667</v>
      </c>
      <c r="X2621" s="103">
        <f t="normal">((LARGE(V2621:V2623,1))-(SMALL(V2621:V2623,1)))/(((LARGE(V2621:V2623,1))+(SMALL(V2621:V2623,1)))/2)*100</f>
        <v>1.11560451819829</v>
      </c>
      <c r="Y2621" s="103">
        <v>28.33</v>
      </c>
      <c r="Z2621" s="97">
        <v>28588</v>
      </c>
      <c r="AA2621" s="25">
        <f t="normal">IF(Z2621="-","-",AVERAGE(Z2621:Z2623))</f>
        <v>28586.3333333333</v>
      </c>
      <c r="AB2621" s="104">
        <v>7.623</v>
      </c>
      <c r="AC2621" s="26">
        <f t="shared" ref="AC2621" si="980">IF(AB2621="-","-",AVERAGE(AB2621:AB2623))</f>
        <v>7.62933333333333</v>
      </c>
      <c r="AE2621" s="114">
        <v>514.06</v>
      </c>
      <c r="AF2621" s="114">
        <v>412.06</v>
      </c>
      <c r="AG2621" s="139">
        <v>1</v>
      </c>
    </row>
    <row r="2622" spans="1:33">
      <c r="A2622" s="81"/>
      <c r="B2622" s="71">
        <v>772</v>
      </c>
      <c r="C2622" s="82"/>
      <c r="D2622" s="14"/>
      <c r="E2622" s="14"/>
      <c r="F2622" s="14"/>
      <c r="G2622" s="14"/>
      <c r="H2622" s="14"/>
      <c r="I2622" s="14"/>
      <c r="J2622" s="97">
        <f t="normal">IF(AE2622="-","-",(AE2622/AG2621)*$AI$1)</f>
        <v>573.5124</v>
      </c>
      <c r="K2622" s="97">
        <f t="normal">MIN(J2621:J2623)</f>
        <v>534.7188</v>
      </c>
      <c r="L2622" s="71"/>
      <c r="M2622" s="97"/>
      <c r="N2622" s="97">
        <f t="normal">IF(AF2622="-","-",(AF2622/AG2621)*$AI$1)</f>
        <v>466.5276</v>
      </c>
      <c r="O2622" s="97">
        <f t="normal">MIN(N2621:N2623)</f>
        <v>428.0364</v>
      </c>
      <c r="P2622" s="71"/>
      <c r="Q2622" s="97"/>
      <c r="R2622" s="71"/>
      <c r="S2622" s="103">
        <v>2.18</v>
      </c>
      <c r="T2622" s="104"/>
      <c r="U2622" s="103"/>
      <c r="V2622" s="103">
        <f t="shared" si="975"/>
        <v>72.11</v>
      </c>
      <c r="W2622" s="104"/>
      <c r="X2622" s="103"/>
      <c r="Y2622" s="103">
        <v>27.89</v>
      </c>
      <c r="Z2622" s="97">
        <v>28597</v>
      </c>
      <c r="AA2622" s="27"/>
      <c r="AB2622" s="104">
        <v>7.632</v>
      </c>
      <c r="AC2622" s="28"/>
      <c r="AE2622" s="114">
        <v>531.03</v>
      </c>
      <c r="AF2622" s="114">
        <v>431.97</v>
      </c>
      <c r="AG2622" s="140"/>
    </row>
    <row r="2623" spans="1:33">
      <c r="A2623" s="83"/>
      <c r="B2623" s="71">
        <v>772</v>
      </c>
      <c r="C2623" s="84"/>
      <c r="D2623" s="17"/>
      <c r="E2623" s="17"/>
      <c r="F2623" s="17"/>
      <c r="G2623" s="17"/>
      <c r="H2623" s="17"/>
      <c r="I2623" s="17"/>
      <c r="J2623" s="97">
        <f t="normal">IF(AE2623="-","-",(AE2623/AG2621)*$AI$1)</f>
        <v>534.7188</v>
      </c>
      <c r="K2623" s="97"/>
      <c r="L2623" s="71"/>
      <c r="M2623" s="97"/>
      <c r="N2623" s="97">
        <f t="normal">IF(AF2623="-","-",(AF2623/AG2621)*$AI$1)</f>
        <v>428.0364</v>
      </c>
      <c r="O2623" s="97"/>
      <c r="P2623" s="71"/>
      <c r="Q2623" s="97"/>
      <c r="R2623" s="71"/>
      <c r="S2623" s="103">
        <v>2.16</v>
      </c>
      <c r="T2623" s="104"/>
      <c r="U2623" s="103"/>
      <c r="V2623" s="103">
        <f t="shared" si="975"/>
        <v>71.31</v>
      </c>
      <c r="W2623" s="104"/>
      <c r="X2623" s="103"/>
      <c r="Y2623" s="103">
        <v>28.69</v>
      </c>
      <c r="Z2623" s="97">
        <v>28574</v>
      </c>
      <c r="AA2623" s="29"/>
      <c r="AB2623" s="104">
        <v>7.633</v>
      </c>
      <c r="AC2623" s="30"/>
      <c r="AE2623" s="114">
        <v>495.11</v>
      </c>
      <c r="AF2623" s="114">
        <v>396.33</v>
      </c>
      <c r="AG2623" s="141"/>
    </row>
    <row r="2624" spans="1:33">
      <c r="A2624" s="79">
        <v>42814</v>
      </c>
      <c r="B2624" s="71">
        <v>773</v>
      </c>
      <c r="C2624" s="80" t="s">
        <v>88</v>
      </c>
      <c r="D2624" s="12" t="s">
        <v>41</v>
      </c>
      <c r="E2624" s="12" t="s">
        <v>74</v>
      </c>
      <c r="F2624" s="12" t="s">
        <v>85</v>
      </c>
      <c r="G2624" s="12" t="s">
        <v>92</v>
      </c>
      <c r="H2624" s="12" t="s">
        <v>44</v>
      </c>
      <c r="I2624" s="12" t="s">
        <v>34</v>
      </c>
      <c r="J2624" s="97">
        <f t="normal">IF(AE2624="-","-",(AE2624/AG2624)*$AI$1)</f>
        <v>65.5452</v>
      </c>
      <c r="K2624" s="97">
        <f t="normal">MAX(J2624:J2626)</f>
        <v>65.5452</v>
      </c>
      <c r="L2624" s="71">
        <f t="normal">IF(A2624=0,"",(K2624-K2625)/K2625)</f>
        <v>0.188136256851997</v>
      </c>
      <c r="M2624" s="97">
        <f t="normal">IF(J2624="-","-",AVERAGE(J2624:J2626))</f>
        <v>59.5404</v>
      </c>
      <c r="N2624" s="97">
        <f t="normal">IF(AF2624="-","-",(AF2624/AG2624)*$AI$1)</f>
        <v>57.2508</v>
      </c>
      <c r="O2624" s="97">
        <f t="normal">MAX(N2624:N2626)</f>
        <v>57.2508</v>
      </c>
      <c r="P2624" s="71">
        <f t="normal">IF(A2624=0,"",(O2624-O2625)/O2625)</f>
        <v>0.239710009354537</v>
      </c>
      <c r="Q2624" s="97">
        <f t="normal">IF(N2624="-","-",AVERAGE(N2624:N2626))</f>
        <v>50.9796</v>
      </c>
      <c r="R2624" s="71">
        <f t="normal">IF(Q2624="-","-",Q2624/M2624)</f>
        <v>0.856218634742125</v>
      </c>
      <c r="S2624" s="103">
        <v>1.95</v>
      </c>
      <c r="T2624" s="104">
        <f t="normal">AVERAGE(S2624:S2626)*10</f>
        <v>19.5666666666667</v>
      </c>
      <c r="U2624" s="103">
        <f t="normal">((LARGE(S2624:S2626,1))-(SMALL(S2624:S2626,1)))/(((LARGE(S2624:S2626,1))+(SMALL(S2624:S2626,1)))/2)*100</f>
        <v>0.51150895140665</v>
      </c>
      <c r="V2624" s="103">
        <f t="shared" si="975"/>
        <v>56.69</v>
      </c>
      <c r="W2624" s="104">
        <f t="normal">AVERAGE(V2624:V2626)*10</f>
        <v>569.5</v>
      </c>
      <c r="X2624" s="103">
        <f t="normal">((LARGE(V2624:V2626,1))-(SMALL(V2624:V2626,1)))/(((LARGE(V2624:V2626,1))+(SMALL(V2624:V2626,1)))/2)*100</f>
        <v>0.948033707865167</v>
      </c>
      <c r="Y2624" s="103">
        <v>43.31</v>
      </c>
      <c r="Z2624" s="97">
        <v>24821</v>
      </c>
      <c r="AA2624" s="25">
        <f t="normal">IF(Z2624="-","-",AVERAGE(Z2624:Z2626))</f>
        <v>24815.3333333333</v>
      </c>
      <c r="AB2624" s="104">
        <v>7.648</v>
      </c>
      <c r="AC2624" s="26">
        <f t="shared" ref="AC2624" si="981">IF(AB2624="-","-",AVERAGE(AB2624:AB2626))</f>
        <v>7.67266666666667</v>
      </c>
      <c r="AE2624" s="114">
        <v>60.69</v>
      </c>
      <c r="AF2624" s="114">
        <v>53.01</v>
      </c>
      <c r="AG2624" s="139">
        <v>1</v>
      </c>
    </row>
    <row r="2625" spans="1:33">
      <c r="A2625" s="81"/>
      <c r="B2625" s="71">
        <v>773</v>
      </c>
      <c r="C2625" s="82"/>
      <c r="D2625" s="14"/>
      <c r="E2625" s="14"/>
      <c r="F2625" s="14"/>
      <c r="G2625" s="14"/>
      <c r="H2625" s="14"/>
      <c r="I2625" s="14"/>
      <c r="J2625" s="97">
        <f t="normal">IF(AE2625="-","-",(AE2625/AG2624)*$AI$1)</f>
        <v>57.9096</v>
      </c>
      <c r="K2625" s="97">
        <f t="normal">MIN(J2624:J2626)</f>
        <v>55.1664</v>
      </c>
      <c r="L2625" s="71"/>
      <c r="M2625" s="97"/>
      <c r="N2625" s="97">
        <f t="normal">IF(AF2625="-","-",(AF2625/AG2624)*$AI$1)</f>
        <v>49.5072</v>
      </c>
      <c r="O2625" s="97">
        <f t="normal">MIN(N2624:N2626)</f>
        <v>46.1808</v>
      </c>
      <c r="P2625" s="71"/>
      <c r="Q2625" s="97"/>
      <c r="R2625" s="71"/>
      <c r="S2625" s="103">
        <v>1.96</v>
      </c>
      <c r="T2625" s="104"/>
      <c r="U2625" s="103"/>
      <c r="V2625" s="103">
        <f t="shared" si="975"/>
        <v>57.23</v>
      </c>
      <c r="W2625" s="104"/>
      <c r="X2625" s="103"/>
      <c r="Y2625" s="103">
        <v>42.77</v>
      </c>
      <c r="Z2625" s="97">
        <v>24822</v>
      </c>
      <c r="AA2625" s="27"/>
      <c r="AB2625" s="104">
        <v>7.682</v>
      </c>
      <c r="AC2625" s="28"/>
      <c r="AE2625" s="114">
        <v>53.62</v>
      </c>
      <c r="AF2625" s="114">
        <v>45.84</v>
      </c>
      <c r="AG2625" s="140"/>
    </row>
    <row r="2626" spans="1:33">
      <c r="A2626" s="83"/>
      <c r="B2626" s="71">
        <v>773</v>
      </c>
      <c r="C2626" s="84"/>
      <c r="D2626" s="17"/>
      <c r="E2626" s="17"/>
      <c r="F2626" s="17"/>
      <c r="G2626" s="17"/>
      <c r="H2626" s="17"/>
      <c r="I2626" s="17"/>
      <c r="J2626" s="97">
        <f t="normal">IF(AE2626="-","-",(AE2626/AG2624)*$AI$1)</f>
        <v>55.1664</v>
      </c>
      <c r="K2626" s="97"/>
      <c r="L2626" s="71"/>
      <c r="M2626" s="97"/>
      <c r="N2626" s="97">
        <f t="normal">IF(AF2626="-","-",(AF2626/AG2624)*$AI$1)</f>
        <v>46.1808</v>
      </c>
      <c r="O2626" s="97"/>
      <c r="P2626" s="71"/>
      <c r="Q2626" s="97"/>
      <c r="R2626" s="71"/>
      <c r="S2626" s="103">
        <v>1.96</v>
      </c>
      <c r="T2626" s="104"/>
      <c r="U2626" s="103"/>
      <c r="V2626" s="103">
        <f t="shared" si="975"/>
        <v>56.93</v>
      </c>
      <c r="W2626" s="104"/>
      <c r="X2626" s="103"/>
      <c r="Y2626" s="103">
        <v>43.07</v>
      </c>
      <c r="Z2626" s="97">
        <v>24803</v>
      </c>
      <c r="AA2626" s="29"/>
      <c r="AB2626" s="104">
        <v>7.688</v>
      </c>
      <c r="AC2626" s="30"/>
      <c r="AE2626" s="114">
        <v>51.08</v>
      </c>
      <c r="AF2626" s="114">
        <v>42.76</v>
      </c>
      <c r="AG2626" s="141"/>
    </row>
    <row r="2627" spans="1:33">
      <c r="A2627" s="150">
        <v>42814</v>
      </c>
      <c r="B2627" s="71">
        <v>775</v>
      </c>
      <c r="C2627" s="80" t="s">
        <v>142</v>
      </c>
      <c r="D2627" s="12" t="s">
        <v>41</v>
      </c>
      <c r="E2627" s="12" t="s">
        <v>74</v>
      </c>
      <c r="F2627" s="12" t="s">
        <v>75</v>
      </c>
      <c r="G2627" s="12" t="s">
        <v>34</v>
      </c>
      <c r="H2627" s="12" t="s">
        <v>44</v>
      </c>
      <c r="I2627" s="12" t="s">
        <v>76</v>
      </c>
      <c r="J2627" s="97">
        <f t="normal">IF(AE2627="-","-",(AE2627/AG2627)*$AI$1)</f>
        <v>359.1216</v>
      </c>
      <c r="K2627" s="97">
        <f t="normal">MAX(J2627:J2629)</f>
        <v>364.23</v>
      </c>
      <c r="L2627" s="71">
        <f t="normal">IF(A2627=0,"",(K2627-K2628)/K2628)</f>
        <v>0.0142247082882233</v>
      </c>
      <c r="M2627" s="97">
        <f t="normal">IF(J2627="-","-",AVERAGE(J2627:J2629))</f>
        <v>360.8352</v>
      </c>
      <c r="N2627" s="97">
        <f t="normal">IF(AF2627="-","-",(AF2627/AG2627)*$AI$1)</f>
        <v>266.49</v>
      </c>
      <c r="O2627" s="97">
        <f t="normal">MAX(N2627:N2629)</f>
        <v>281.3616</v>
      </c>
      <c r="P2627" s="71">
        <f t="normal">IF(A2627=0,"",(O2627-O2628)/O2628)</f>
        <v>0.0643461208481431</v>
      </c>
      <c r="Q2627" s="97">
        <f t="normal">IF(N2627="-","-",AVERAGE(N2627:N2629))</f>
        <v>270.7344</v>
      </c>
      <c r="R2627" s="71">
        <f t="normal">IF(Q2627="-","-",Q2627/M2627)</f>
        <v>0.750299305610983</v>
      </c>
      <c r="S2627" s="103">
        <v>1.57</v>
      </c>
      <c r="T2627" s="104">
        <f t="normal">AVERAGE(S2627:S2629)*10</f>
        <v>16.0333333333333</v>
      </c>
      <c r="U2627" s="103">
        <f t="normal">((LARGE(S2627:S2629,1))-(SMALL(S2627:S2629,1)))/(((LARGE(S2627:S2629,1))+(SMALL(S2627:S2629,1)))/2)*100</f>
        <v>3.74999999999999</v>
      </c>
      <c r="V2627" s="103">
        <f t="shared" si="975"/>
        <v>77.47</v>
      </c>
      <c r="W2627" s="104">
        <f t="normal">AVERAGE(V2627:V2629)*10</f>
        <v>774.966666666667</v>
      </c>
      <c r="X2627" s="103">
        <f t="normal">((LARGE(V2627:V2629,1))-(SMALL(V2627:V2629,1)))/(((LARGE(V2627:V2629,1))+(SMALL(V2627:V2629,1)))/2)*100</f>
        <v>0.232228099600042</v>
      </c>
      <c r="Y2627" s="103">
        <v>22.53</v>
      </c>
      <c r="Z2627" s="97">
        <v>18951</v>
      </c>
      <c r="AA2627" s="25">
        <f t="normal">IF(Z2627="-","-",AVERAGE(Z2627:Z2629))</f>
        <v>18959.3333333333</v>
      </c>
      <c r="AB2627" s="104">
        <v>7.46</v>
      </c>
      <c r="AC2627" s="26">
        <f t="shared" ref="AC2627" si="982">IF(AB2627="-","-",AVERAGE(AB2627:AB2629))</f>
        <v>7.46433333333333</v>
      </c>
      <c r="AE2627" s="114">
        <v>332.52</v>
      </c>
      <c r="AF2627" s="114">
        <v>246.75</v>
      </c>
      <c r="AG2627" s="139">
        <v>1</v>
      </c>
    </row>
    <row r="2628" spans="1:33">
      <c r="A2628" s="151"/>
      <c r="B2628" s="71">
        <v>775</v>
      </c>
      <c r="C2628" s="82"/>
      <c r="D2628" s="14"/>
      <c r="E2628" s="14"/>
      <c r="F2628" s="15"/>
      <c r="G2628" s="14"/>
      <c r="H2628" s="14"/>
      <c r="I2628" s="14"/>
      <c r="J2628" s="97">
        <f t="normal">IF(AE2628="-","-",(AE2628/AG2627)*$AI$1)</f>
        <v>364.23</v>
      </c>
      <c r="K2628" s="97">
        <f t="normal">MIN(J2627:J2629)</f>
        <v>359.1216</v>
      </c>
      <c r="L2628" s="71"/>
      <c r="M2628" s="97"/>
      <c r="N2628" s="97">
        <f t="normal">IF(AF2628="-","-",(AF2628/AG2627)*$AI$1)</f>
        <v>281.3616</v>
      </c>
      <c r="O2628" s="97">
        <f t="normal">MIN(N2627:N2629)</f>
        <v>264.3516</v>
      </c>
      <c r="P2628" s="71"/>
      <c r="Q2628" s="97"/>
      <c r="R2628" s="71"/>
      <c r="S2628" s="103">
        <v>1.63</v>
      </c>
      <c r="T2628" s="104"/>
      <c r="U2628" s="103"/>
      <c r="V2628" s="103">
        <f t="shared" si="975"/>
        <v>77.6</v>
      </c>
      <c r="W2628" s="104"/>
      <c r="X2628" s="103"/>
      <c r="Y2628" s="103">
        <v>22.4</v>
      </c>
      <c r="Z2628" s="97">
        <v>18964</v>
      </c>
      <c r="AA2628" s="27"/>
      <c r="AB2628" s="104">
        <v>7.465</v>
      </c>
      <c r="AC2628" s="28"/>
      <c r="AE2628" s="114">
        <v>337.25</v>
      </c>
      <c r="AF2628" s="114">
        <v>260.52</v>
      </c>
      <c r="AG2628" s="140"/>
    </row>
    <row r="2629" spans="1:33">
      <c r="A2629" s="152"/>
      <c r="B2629" s="71">
        <v>775</v>
      </c>
      <c r="C2629" s="84"/>
      <c r="D2629" s="17"/>
      <c r="E2629" s="17"/>
      <c r="F2629" s="18"/>
      <c r="G2629" s="17"/>
      <c r="H2629" s="17"/>
      <c r="I2629" s="17"/>
      <c r="J2629" s="97">
        <f t="normal">IF(AE2629="-","-",(AE2629/AG2627)*$AI$1)</f>
        <v>359.154</v>
      </c>
      <c r="K2629" s="97"/>
      <c r="L2629" s="71"/>
      <c r="M2629" s="97"/>
      <c r="N2629" s="97">
        <f t="normal">IF(AF2629="-","-",(AF2629/AG2627)*$AI$1)</f>
        <v>264.3516</v>
      </c>
      <c r="O2629" s="97"/>
      <c r="P2629" s="71"/>
      <c r="Q2629" s="97"/>
      <c r="R2629" s="71"/>
      <c r="S2629" s="103">
        <v>1.61</v>
      </c>
      <c r="T2629" s="104"/>
      <c r="U2629" s="103"/>
      <c r="V2629" s="103">
        <f t="shared" si="975"/>
        <v>77.42</v>
      </c>
      <c r="W2629" s="104"/>
      <c r="X2629" s="103"/>
      <c r="Y2629" s="103">
        <v>22.58</v>
      </c>
      <c r="Z2629" s="97">
        <v>18963</v>
      </c>
      <c r="AA2629" s="29"/>
      <c r="AB2629" s="104">
        <v>7.468</v>
      </c>
      <c r="AC2629" s="30"/>
      <c r="AE2629" s="114">
        <v>332.55</v>
      </c>
      <c r="AF2629" s="114">
        <v>244.77</v>
      </c>
      <c r="AG2629" s="141"/>
    </row>
    <row r="2630" spans="1:33" s="44" customFormat="1" ht="15" customHeight="1">
      <c r="A2630" s="60">
        <v>42884</v>
      </c>
      <c r="B2630" s="61" t="s">
        <v>1146</v>
      </c>
      <c r="C2630" s="62" t="s">
        <v>29</v>
      </c>
      <c r="D2630" s="63" t="s">
        <v>30</v>
      </c>
      <c r="E2630" s="63" t="s">
        <v>31</v>
      </c>
      <c r="F2630" s="63" t="s">
        <v>32</v>
      </c>
      <c r="G2630" s="63" t="s">
        <v>33</v>
      </c>
      <c r="H2630" s="63" t="s">
        <v>34</v>
      </c>
      <c r="I2630" s="63" t="s">
        <v>1147</v>
      </c>
      <c r="J2630" s="94">
        <f t="normal">IF(AE2630="-","-",(AE2630/AG2630)*$AI$1)</f>
        <v>51.7428</v>
      </c>
      <c r="K2630" s="94">
        <f t="normal">MAX(J2630:J2632)</f>
        <v>53.4168</v>
      </c>
      <c r="L2630" s="61">
        <f t="normal">IF(A2630=0,"",(K2630-K2631)/K2631)</f>
        <v>0.0323523272803172</v>
      </c>
      <c r="M2630" s="94">
        <f t="normal">IF(J2630="-","-",AVERAGE(J2630:J2632))</f>
        <v>52.5564</v>
      </c>
      <c r="N2630" s="94" t="str">
        <f t="normal">IF(AF2630="-","-",(AF2630/AG2630)*$AI$1)</f>
        <v>-</v>
      </c>
      <c r="O2630" s="94">
        <f t="normal">MAX(N2630:N2632)</f>
        <v>0</v>
      </c>
      <c r="P2630" s="61" t="e">
        <v>#DIV/0!</v>
      </c>
      <c r="Q2630" s="94" t="str">
        <f t="normal">IF(N2630="-","-",AVERAGE(N2630:N2632))</f>
        <v>-</v>
      </c>
      <c r="R2630" s="61" t="str">
        <f t="normal">IF(Q2630="-","-",Q2630/M2630)</f>
        <v>-</v>
      </c>
      <c r="S2630" s="101">
        <v>3.52</v>
      </c>
      <c r="T2630" s="102">
        <f t="normal">AVERAGE(S2630:S2632)*10</f>
        <v>35.4666666666667</v>
      </c>
      <c r="U2630" s="101">
        <f t="normal">((LARGE(S2630:S2632,1))-(SMALL(S2630:S2632,1)))/(((LARGE(S2630:S2632,1))+(SMALL(S2630:S2632,1)))/2)*100</f>
        <v>1.41043723554301</v>
      </c>
      <c r="V2630" s="101">
        <f t="shared" si="975"/>
        <v>63.68</v>
      </c>
      <c r="W2630" s="102">
        <f t="normal">AVERAGE(V2630:V2632)*10</f>
        <v>637.766666666667</v>
      </c>
      <c r="X2630" s="101">
        <f t="normal">((LARGE(V2630:V2632,1))-(SMALL(V2630:V2632,1)))/(((LARGE(V2630:V2632,1))+(SMALL(V2630:V2632,1)))/2)*100</f>
        <v>0.376175548589345</v>
      </c>
      <c r="Y2630" s="101">
        <v>36.32</v>
      </c>
      <c r="Z2630" s="94">
        <v>36029</v>
      </c>
      <c r="AA2630" s="111">
        <f t="normal">IF(Z2630="-","-",AVERAGE(Z2630:Z2632))</f>
        <v>35996</v>
      </c>
      <c r="AB2630" s="102" t="s">
        <v>34</v>
      </c>
      <c r="AC2630" s="112" t="str">
        <f t="shared" ref="AC2630" si="983">IF(AB2630="-","-",AVERAGE(AB2630:AB2632))</f>
        <v>-</v>
      </c>
      <c r="AD2630" s="113"/>
      <c r="AE2630" s="94">
        <v>47.91</v>
      </c>
      <c r="AF2630" s="94" t="s">
        <v>34</v>
      </c>
      <c r="AG2630" s="134">
        <v>1</v>
      </c>
    </row>
    <row r="2631" spans="1:33" s="44" customFormat="1" customHeight="0">
      <c r="A2631" s="60"/>
      <c r="B2631" s="61" t="s">
        <v>1146</v>
      </c>
      <c r="C2631" s="62"/>
      <c r="D2631" s="63"/>
      <c r="E2631" s="63"/>
      <c r="F2631" s="63"/>
      <c r="G2631" s="63"/>
      <c r="H2631" s="63"/>
      <c r="I2631" s="63"/>
      <c r="J2631" s="94">
        <f t="normal">IF(AE2631="-","-",(AE2631/AG2630)*$AI$1)</f>
        <v>52.5096</v>
      </c>
      <c r="K2631" s="94">
        <f t="normal">MIN(J2630:J2632)</f>
        <v>51.7428</v>
      </c>
      <c r="L2631" s="61"/>
      <c r="M2631" s="94"/>
      <c r="N2631" s="94" t="str">
        <f t="normal">IF(AF2631="-","-",(AF2631/AG2630)*$AI$1)</f>
        <v>-</v>
      </c>
      <c r="O2631" s="94">
        <f t="normal">MIN(N2630:N2632)</f>
        <v>0</v>
      </c>
      <c r="P2631" s="61"/>
      <c r="Q2631" s="94"/>
      <c r="R2631" s="61"/>
      <c r="S2631" s="101">
        <v>3.55</v>
      </c>
      <c r="T2631" s="102"/>
      <c r="U2631" s="101"/>
      <c r="V2631" s="101">
        <f t="shared" si="975"/>
        <v>63.73</v>
      </c>
      <c r="W2631" s="102"/>
      <c r="X2631" s="101"/>
      <c r="Y2631" s="101">
        <v>36.27</v>
      </c>
      <c r="Z2631" s="94">
        <v>35969</v>
      </c>
      <c r="AA2631" s="111"/>
      <c r="AB2631" s="102" t="s">
        <v>34</v>
      </c>
      <c r="AC2631" s="112"/>
      <c r="AD2631" s="113"/>
      <c r="AE2631" s="94">
        <v>48.62</v>
      </c>
      <c r="AF2631" s="94" t="s">
        <v>34</v>
      </c>
      <c r="AG2631" s="134"/>
    </row>
    <row r="2632" spans="1:33" s="44" customFormat="1" customHeight="0">
      <c r="A2632" s="60"/>
      <c r="B2632" s="61" t="s">
        <v>1146</v>
      </c>
      <c r="C2632" s="62"/>
      <c r="D2632" s="63"/>
      <c r="E2632" s="63"/>
      <c r="F2632" s="63"/>
      <c r="G2632" s="63"/>
      <c r="H2632" s="63"/>
      <c r="I2632" s="63"/>
      <c r="J2632" s="94">
        <f t="normal">IF(AE2632="-","-",(AE2632/AG2630)*$AI$1)</f>
        <v>53.4168</v>
      </c>
      <c r="K2632" s="94"/>
      <c r="L2632" s="61"/>
      <c r="M2632" s="94"/>
      <c r="N2632" s="94" t="s">
        <v>34</v>
      </c>
      <c r="O2632" s="94"/>
      <c r="P2632" s="61"/>
      <c r="Q2632" s="94"/>
      <c r="R2632" s="61"/>
      <c r="S2632" s="101">
        <v>3.57</v>
      </c>
      <c r="T2632" s="102"/>
      <c r="U2632" s="101"/>
      <c r="V2632" s="101">
        <f t="shared" si="975"/>
        <v>63.92</v>
      </c>
      <c r="W2632" s="102"/>
      <c r="X2632" s="101"/>
      <c r="Y2632" s="101">
        <v>36.08</v>
      </c>
      <c r="Z2632" s="94">
        <v>35990</v>
      </c>
      <c r="AA2632" s="111"/>
      <c r="AB2632" s="102" t="s">
        <v>34</v>
      </c>
      <c r="AC2632" s="112"/>
      <c r="AD2632" s="113"/>
      <c r="AE2632" s="94">
        <v>49.46</v>
      </c>
      <c r="AF2632" s="94" t="s">
        <v>34</v>
      </c>
      <c r="AG2632" s="134"/>
    </row>
    <row r="2633" spans="1:33" s="44" customFormat="1" ht="15" customHeight="1">
      <c r="A2633" s="60">
        <v>42884</v>
      </c>
      <c r="B2633" s="61" t="s">
        <v>1148</v>
      </c>
      <c r="C2633" s="62" t="s">
        <v>29</v>
      </c>
      <c r="D2633" s="63" t="s">
        <v>30</v>
      </c>
      <c r="E2633" s="63" t="s">
        <v>31</v>
      </c>
      <c r="F2633" s="63" t="s">
        <v>37</v>
      </c>
      <c r="G2633" s="63" t="s">
        <v>140</v>
      </c>
      <c r="H2633" s="63" t="s">
        <v>34</v>
      </c>
      <c r="I2633" s="63" t="s">
        <v>34</v>
      </c>
      <c r="J2633" s="94">
        <f t="normal">IF(AE2633="-","-",(AE2633/AG2633)*$AI$1)</f>
        <v>639.5652</v>
      </c>
      <c r="K2633" s="94">
        <f t="normal">MAX(J2633:J2635)</f>
        <v>639.5652</v>
      </c>
      <c r="L2633" s="61">
        <f t="normal">IF(A2633=0,"",(K2633-K2634)/K2634)</f>
        <v>0.0254372294372296</v>
      </c>
      <c r="M2633" s="94">
        <f t="normal">IF(J2633="-","-",AVERAGE(J2633:J2635))</f>
        <v>634.1472</v>
      </c>
      <c r="N2633" s="94">
        <f t="normal">IF(AF2633="-","-",(AF2633/AG2633)*$AI$1)</f>
        <v>433.1664</v>
      </c>
      <c r="O2633" s="94">
        <f t="normal">MAX(N2633:N2635)</f>
        <v>433.1664</v>
      </c>
      <c r="P2633" s="61">
        <f t="normal">IF(A2633=0,"",(O2633-O2634)/O2634)</f>
        <v>0.0466050832420019</v>
      </c>
      <c r="Q2633" s="94">
        <f t="normal">IF(N2633="-","-",AVERAGE(N2633:N2635))</f>
        <v>422.7984</v>
      </c>
      <c r="R2633" s="61">
        <f t="normal">IF(Q2633="-","-",Q2633/M2633)</f>
        <v>0.666719651210318</v>
      </c>
      <c r="S2633" s="101">
        <v>96.73</v>
      </c>
      <c r="T2633" s="102">
        <f t="shared" ref="T2633" si="984">AVERAGE(S2633:S2635)*10</f>
        <v>967.233333333333</v>
      </c>
      <c r="U2633" s="101">
        <f t="shared" ref="U2633" si="985">((LARGE(S2633:S2635,1))-(SMALL(S2633:S2635,1)))/(((LARGE(S2633:S2635,1))+(SMALL(S2633:S2635,1)))/2)*100</f>
        <v>0.0620347394540966</v>
      </c>
      <c r="V2633" s="101">
        <f t="shared" si="975"/>
        <v>99.99</v>
      </c>
      <c r="W2633" s="102">
        <f t="normal">AVERAGE(V2633:V2635)*10</f>
        <v>999.9</v>
      </c>
      <c r="X2633" s="101">
        <f t="normal">((LARGE(V2633:V2635,1))-(SMALL(V2633:V2635,1)))/(((LARGE(V2633:V2635,1))+(SMALL(V2633:V2635,1)))/2)*100</f>
        <v>0</v>
      </c>
      <c r="Y2633" s="101">
        <v>0.01</v>
      </c>
      <c r="Z2633" s="94" t="s">
        <v>34</v>
      </c>
      <c r="AA2633" s="111" t="str">
        <f t="normal">IF(Z2633="-","-",AVERAGE(Z2633:Z2635))</f>
        <v>-</v>
      </c>
      <c r="AB2633" s="102" t="s">
        <v>34</v>
      </c>
      <c r="AC2633" s="112" t="str">
        <f t="shared" ref="AC2633" si="986">IF(AB2633="-","-",AVERAGE(AB2633:AB2635))</f>
        <v>-</v>
      </c>
      <c r="AD2633" s="113"/>
      <c r="AE2633" s="94">
        <v>592.19</v>
      </c>
      <c r="AF2633" s="94">
        <v>401.08</v>
      </c>
      <c r="AG2633" s="134">
        <v>1</v>
      </c>
    </row>
    <row r="2634" spans="1:33" s="44" customFormat="1" customHeight="0">
      <c r="A2634" s="60"/>
      <c r="B2634" s="61" t="s">
        <v>1148</v>
      </c>
      <c r="C2634" s="62"/>
      <c r="D2634" s="63"/>
      <c r="E2634" s="63"/>
      <c r="F2634" s="63"/>
      <c r="G2634" s="63"/>
      <c r="H2634" s="63"/>
      <c r="I2634" s="63"/>
      <c r="J2634" s="94">
        <f t="normal">IF(AE2634="-","-",(AE2634/AG2633)*$AI$1)</f>
        <v>623.7</v>
      </c>
      <c r="K2634" s="94">
        <f t="normal">MIN(J2633:J2635)</f>
        <v>623.7</v>
      </c>
      <c r="L2634" s="61"/>
      <c r="M2634" s="94"/>
      <c r="N2634" s="94">
        <f t="normal">IF(AF2634="-","-",(AF2634/AG2633)*$AI$1)</f>
        <v>413.8776</v>
      </c>
      <c r="O2634" s="94">
        <f t="normal">MIN(N2633:N2635)</f>
        <v>413.8776</v>
      </c>
      <c r="P2634" s="61"/>
      <c r="Q2634" s="94"/>
      <c r="R2634" s="61"/>
      <c r="S2634" s="101">
        <v>96.69</v>
      </c>
      <c r="T2634" s="102"/>
      <c r="U2634" s="101"/>
      <c r="V2634" s="101">
        <f t="shared" si="975"/>
        <v>99.99</v>
      </c>
      <c r="W2634" s="102"/>
      <c r="X2634" s="101"/>
      <c r="Y2634" s="101">
        <v>0.01</v>
      </c>
      <c r="Z2634" s="94" t="s">
        <v>34</v>
      </c>
      <c r="AA2634" s="111"/>
      <c r="AB2634" s="102" t="s">
        <v>34</v>
      </c>
      <c r="AC2634" s="112"/>
      <c r="AD2634" s="113"/>
      <c r="AE2634" s="94">
        <v>577.5</v>
      </c>
      <c r="AF2634" s="94">
        <v>383.22</v>
      </c>
      <c r="AG2634" s="134"/>
    </row>
    <row r="2635" spans="1:33" s="44" customFormat="1" customHeight="0">
      <c r="A2635" s="60"/>
      <c r="B2635" s="61" t="s">
        <v>1148</v>
      </c>
      <c r="C2635" s="62"/>
      <c r="D2635" s="63"/>
      <c r="E2635" s="63"/>
      <c r="F2635" s="63"/>
      <c r="G2635" s="63"/>
      <c r="H2635" s="63"/>
      <c r="I2635" s="63"/>
      <c r="J2635" s="94">
        <f t="normal">IF(AE2635="-","-",(AE2635/AG2633)*$AI$1)</f>
        <v>639.1764</v>
      </c>
      <c r="K2635" s="94"/>
      <c r="L2635" s="61"/>
      <c r="M2635" s="94"/>
      <c r="N2635" s="94">
        <f t="normal">IF(AF2635="-","-",(AF2635/AG2633)*$AI$1)</f>
        <v>421.3512</v>
      </c>
      <c r="O2635" s="94"/>
      <c r="P2635" s="61"/>
      <c r="Q2635" s="94"/>
      <c r="R2635" s="61"/>
      <c r="S2635" s="101">
        <v>96.75</v>
      </c>
      <c r="T2635" s="102"/>
      <c r="U2635" s="101"/>
      <c r="V2635" s="101">
        <f t="shared" si="975"/>
        <v>99.99</v>
      </c>
      <c r="W2635" s="102"/>
      <c r="X2635" s="101"/>
      <c r="Y2635" s="101">
        <v>0.01</v>
      </c>
      <c r="Z2635" s="94" t="s">
        <v>34</v>
      </c>
      <c r="AA2635" s="111"/>
      <c r="AB2635" s="102" t="s">
        <v>34</v>
      </c>
      <c r="AC2635" s="112"/>
      <c r="AD2635" s="113"/>
      <c r="AE2635" s="94">
        <v>591.83</v>
      </c>
      <c r="AF2635" s="94">
        <v>390.14</v>
      </c>
      <c r="AG2635" s="134"/>
    </row>
    <row r="2636" spans="1:33" s="44" customFormat="1" ht="15" customHeight="1">
      <c r="A2636" s="60">
        <v>42884</v>
      </c>
      <c r="B2636" s="61" t="s">
        <v>1149</v>
      </c>
      <c r="C2636" s="62" t="s">
        <v>29</v>
      </c>
      <c r="D2636" s="63" t="s">
        <v>30</v>
      </c>
      <c r="E2636" s="63" t="s">
        <v>31</v>
      </c>
      <c r="F2636" s="63" t="s">
        <v>37</v>
      </c>
      <c r="G2636" s="63" t="s">
        <v>140</v>
      </c>
      <c r="H2636" s="63" t="s">
        <v>34</v>
      </c>
      <c r="I2636" s="63" t="s">
        <v>34</v>
      </c>
      <c r="J2636" s="94">
        <f t="normal">IF(AE2636="-","-",(AE2636/AG2636)*$AI$1)</f>
        <v>592.3476</v>
      </c>
      <c r="K2636" s="94">
        <f t="normal">MAX(J2636:J2638)</f>
        <v>666.9324</v>
      </c>
      <c r="L2636" s="61">
        <f t="normal">IF(A2636=0,"",(K2636-K2637)/K2637)</f>
        <v>0.12591390595657</v>
      </c>
      <c r="M2636" s="94">
        <f t="normal">IF(J2636="-","-",AVERAGE(J2636:J2638))</f>
        <v>638.6904</v>
      </c>
      <c r="N2636" s="94">
        <f t="normal">IF(AF2636="-","-",(AF2636/AG2636)*$AI$1)</f>
        <v>373.8312</v>
      </c>
      <c r="O2636" s="94">
        <f t="normal">MAX(N2636:N2638)</f>
        <v>432.5724</v>
      </c>
      <c r="P2636" s="61">
        <f t="normal">IF(A2636=0,"",(O2636-O2637)/O2637)</f>
        <v>0.157132951984746</v>
      </c>
      <c r="Q2636" s="94">
        <f t="normal">IF(N2636="-","-",AVERAGE(N2636:N2638))</f>
        <v>409.104</v>
      </c>
      <c r="R2636" s="61">
        <f t="normal">IF(Q2636="-","-",Q2636/M2636)</f>
        <v>0.640535696168284</v>
      </c>
      <c r="S2636" s="101">
        <v>96.73</v>
      </c>
      <c r="T2636" s="102">
        <f t="shared" ref="T2636" si="987">AVERAGE(S2636:S2638)*10</f>
        <v>967.233333333333</v>
      </c>
      <c r="U2636" s="101">
        <f t="shared" ref="U2636" si="988">((LARGE(S2636:S2638,1))-(SMALL(S2636:S2638,1)))/(((LARGE(S2636:S2638,1))+(SMALL(S2636:S2638,1)))/2)*100</f>
        <v>0.0620347394540966</v>
      </c>
      <c r="V2636" s="101">
        <f t="shared" si="975"/>
        <v>99.99</v>
      </c>
      <c r="W2636" s="102">
        <f t="normal">AVERAGE(V2636:V2638)*10</f>
        <v>999.9</v>
      </c>
      <c r="X2636" s="101">
        <f t="normal">((LARGE(V2636:V2638,1))-(SMALL(V2636:V2638,1)))/(((LARGE(V2636:V2638,1))+(SMALL(V2636:V2638,1)))/2)*100</f>
        <v>0</v>
      </c>
      <c r="Y2636" s="101">
        <v>0.01</v>
      </c>
      <c r="Z2636" s="94" t="s">
        <v>34</v>
      </c>
      <c r="AA2636" s="111" t="str">
        <f t="normal">IF(Z2636="-","-",AVERAGE(Z2636:Z2638))</f>
        <v>-</v>
      </c>
      <c r="AB2636" s="102" t="s">
        <v>34</v>
      </c>
      <c r="AC2636" s="112" t="str">
        <f t="shared" ref="AC2636" si="989">IF(AB2636="-","-",AVERAGE(AB2636:AB2638))</f>
        <v>-</v>
      </c>
      <c r="AD2636" s="113"/>
      <c r="AE2636" s="94">
        <v>548.47</v>
      </c>
      <c r="AF2636" s="94">
        <v>346.14</v>
      </c>
      <c r="AG2636" s="134">
        <v>1</v>
      </c>
    </row>
    <row r="2637" spans="1:33" s="44" customFormat="1" customHeight="0">
      <c r="A2637" s="60"/>
      <c r="B2637" s="61" t="s">
        <v>1149</v>
      </c>
      <c r="C2637" s="62"/>
      <c r="D2637" s="63"/>
      <c r="E2637" s="63"/>
      <c r="F2637" s="63"/>
      <c r="G2637" s="63"/>
      <c r="H2637" s="63"/>
      <c r="I2637" s="63"/>
      <c r="J2637" s="94">
        <f t="normal">IF(AE2637="-","-",(AE2637/AG2636)*$AI$1)</f>
        <v>656.7912</v>
      </c>
      <c r="K2637" s="94">
        <f t="normal">MIN(J2636:J2638)</f>
        <v>592.3476</v>
      </c>
      <c r="L2637" s="61"/>
      <c r="M2637" s="94"/>
      <c r="N2637" s="94">
        <f t="normal">IF(AF2637="-","-",(AF2637/AG2636)*$AI$1)</f>
        <v>432.5724</v>
      </c>
      <c r="O2637" s="94">
        <f t="normal">MIN(N2636:N2638)</f>
        <v>373.8312</v>
      </c>
      <c r="P2637" s="61"/>
      <c r="Q2637" s="94"/>
      <c r="R2637" s="61"/>
      <c r="S2637" s="101">
        <v>96.69</v>
      </c>
      <c r="T2637" s="102"/>
      <c r="U2637" s="101"/>
      <c r="V2637" s="101">
        <f t="shared" si="975"/>
        <v>99.99</v>
      </c>
      <c r="W2637" s="102"/>
      <c r="X2637" s="101"/>
      <c r="Y2637" s="101">
        <v>0.01</v>
      </c>
      <c r="Z2637" s="94" t="s">
        <v>34</v>
      </c>
      <c r="AA2637" s="111"/>
      <c r="AB2637" s="102" t="s">
        <v>34</v>
      </c>
      <c r="AC2637" s="112"/>
      <c r="AD2637" s="113"/>
      <c r="AE2637" s="94">
        <v>608.14</v>
      </c>
      <c r="AF2637" s="94">
        <v>400.53</v>
      </c>
      <c r="AG2637" s="134"/>
    </row>
    <row r="2638" spans="1:33" s="44" customFormat="1" customHeight="0">
      <c r="A2638" s="60"/>
      <c r="B2638" s="61" t="s">
        <v>1149</v>
      </c>
      <c r="C2638" s="62"/>
      <c r="D2638" s="63"/>
      <c r="E2638" s="63"/>
      <c r="F2638" s="63"/>
      <c r="G2638" s="63"/>
      <c r="H2638" s="63"/>
      <c r="I2638" s="63"/>
      <c r="J2638" s="94">
        <f t="normal">IF(AE2638="-","-",(AE2638/AG2636)*$AI$1)</f>
        <v>666.9324</v>
      </c>
      <c r="K2638" s="94"/>
      <c r="L2638" s="61"/>
      <c r="M2638" s="94"/>
      <c r="N2638" s="94">
        <f t="normal">IF(AF2638="-","-",(AF2638/AG2636)*$AI$1)</f>
        <v>420.9084</v>
      </c>
      <c r="O2638" s="94"/>
      <c r="P2638" s="61"/>
      <c r="Q2638" s="94"/>
      <c r="R2638" s="61"/>
      <c r="S2638" s="101">
        <v>96.75</v>
      </c>
      <c r="T2638" s="102"/>
      <c r="U2638" s="101"/>
      <c r="V2638" s="101">
        <f t="shared" si="975"/>
        <v>99.99</v>
      </c>
      <c r="W2638" s="102"/>
      <c r="X2638" s="101"/>
      <c r="Y2638" s="101">
        <v>0.01</v>
      </c>
      <c r="Z2638" s="94" t="s">
        <v>34</v>
      </c>
      <c r="AA2638" s="111"/>
      <c r="AB2638" s="102" t="s">
        <v>34</v>
      </c>
      <c r="AC2638" s="112"/>
      <c r="AD2638" s="113"/>
      <c r="AE2638" s="94">
        <v>617.53</v>
      </c>
      <c r="AF2638" s="94">
        <v>389.73</v>
      </c>
      <c r="AG2638" s="134"/>
    </row>
    <row r="2639" spans="1:33" ht="15" customHeight="1">
      <c r="A2639" s="85">
        <v>42884</v>
      </c>
      <c r="B2639" s="74">
        <v>850</v>
      </c>
      <c r="C2639" s="86" t="s">
        <v>1150</v>
      </c>
      <c r="D2639" s="87" t="s">
        <v>41</v>
      </c>
      <c r="E2639" s="87" t="s">
        <v>74</v>
      </c>
      <c r="F2639" s="87" t="s">
        <v>75</v>
      </c>
      <c r="G2639" s="87" t="s">
        <v>283</v>
      </c>
      <c r="H2639" s="87" t="s">
        <v>34</v>
      </c>
      <c r="I2639" s="87" t="s">
        <v>1151</v>
      </c>
      <c r="J2639" s="98">
        <f t="normal">IF(AE2639="-","-",(AE2639/AG2639)*$AI$1)</f>
        <v>334.1628</v>
      </c>
      <c r="K2639" s="98">
        <f t="normal">MAX(J2639:J2641)</f>
        <v>714.0204</v>
      </c>
      <c r="L2639" s="74">
        <f t="normal">IF(A2639=0,"",(K2639-K2640)/K2640)</f>
        <v>1.13674412591707</v>
      </c>
      <c r="M2639" s="98">
        <f t="normal">IF(J2639="-","-",AVERAGE(J2639:J2641))</f>
        <v>576.468</v>
      </c>
      <c r="N2639" s="98">
        <f t="normal">IF(AF2639="-","-",(AF2639/AG2639)*$AI$1)</f>
        <v>207.2952</v>
      </c>
      <c r="O2639" s="98">
        <f t="normal">MAX(N2639:N2641)</f>
        <v>507.9672</v>
      </c>
      <c r="P2639" s="74">
        <f t="normal">IF(A2639=0,"",(O2639-O2640)/O2640)</f>
        <v>1.45045326664583</v>
      </c>
      <c r="Q2639" s="98">
        <f t="normal">IF(N2639="-","-",AVERAGE(N2639:N2641))</f>
        <v>382.7232</v>
      </c>
      <c r="R2639" s="74">
        <f t="normal">IF(Q2639="-","-",Q2639/M2639)</f>
        <v>0.663910572659714</v>
      </c>
      <c r="S2639" s="105" t="s">
        <v>34</v>
      </c>
      <c r="T2639" s="106">
        <f t="normal">AVERAGE(S2639:S2641)*10</f>
        <v>9.35</v>
      </c>
      <c r="U2639" s="105">
        <f t="normal">((LARGE(S2639:S2641,1))-(SMALL(S2639:S2641,1)))/(((LARGE(S2639:S2641,1))+(SMALL(S2639:S2641,1)))/2)*100</f>
        <v>35.2941176470588</v>
      </c>
      <c r="V2639" s="105" t="s">
        <v>34</v>
      </c>
      <c r="W2639" s="106">
        <f t="normal">AVERAGE(V2639:V2641)*10</f>
        <v>890.4</v>
      </c>
      <c r="X2639" s="105">
        <f t="normal">((LARGE(V2639:V2641,1))-(SMALL(V2639:V2641,1)))/(((LARGE(V2639:V2641,1))+(SMALL(V2639:V2641,1)))/2)*100</f>
        <v>3.57142857142856</v>
      </c>
      <c r="Y2639" s="105" t="s">
        <v>34</v>
      </c>
      <c r="Z2639" s="98">
        <v>2806</v>
      </c>
      <c r="AA2639" s="123">
        <f t="normal">IF(Z2639="-","-",AVERAGE(Z2639:Z2641))</f>
        <v>2809</v>
      </c>
      <c r="AB2639" s="106">
        <v>7.774</v>
      </c>
      <c r="AC2639" s="124">
        <f t="shared" ref="AC2639" si="990">IF(AB2639="-","-",AVERAGE(AB2639:AB2641))</f>
        <v>7.76333333333333</v>
      </c>
      <c r="AE2639" s="114">
        <v>309.41</v>
      </c>
      <c r="AF2639" s="114">
        <v>191.94</v>
      </c>
      <c r="AG2639" s="139">
        <v>1</v>
      </c>
    </row>
    <row r="2640" spans="1:33">
      <c r="A2640" s="88"/>
      <c r="B2640" s="74">
        <v>850</v>
      </c>
      <c r="C2640" s="89"/>
      <c r="D2640" s="15"/>
      <c r="E2640" s="15"/>
      <c r="F2640" s="15"/>
      <c r="G2640" s="15"/>
      <c r="H2640" s="15"/>
      <c r="I2640" s="15"/>
      <c r="J2640" s="98">
        <f t="normal">IF(AE2640="-","-",(AE2640/AG2639)*$AI$1)</f>
        <v>681.2208</v>
      </c>
      <c r="K2640" s="98">
        <f t="normal">MIN(J2639:J2641)</f>
        <v>334.1628</v>
      </c>
      <c r="L2640" s="74"/>
      <c r="M2640" s="98"/>
      <c r="N2640" s="98">
        <f t="normal">IF(AF2640="-","-",(AF2640/AG2639)*$AI$1)</f>
        <v>507.9672</v>
      </c>
      <c r="O2640" s="98">
        <f t="normal">MIN(N2639:N2641)</f>
        <v>207.2952</v>
      </c>
      <c r="P2640" s="74"/>
      <c r="Q2640" s="98"/>
      <c r="R2640" s="74"/>
      <c r="S2640" s="105">
        <v>0.77</v>
      </c>
      <c r="T2640" s="106"/>
      <c r="U2640" s="105"/>
      <c r="V2640" s="105">
        <f t="normal">100-Y2640</f>
        <v>87.45</v>
      </c>
      <c r="W2640" s="106"/>
      <c r="X2640" s="105"/>
      <c r="Y2640" s="105">
        <v>12.55</v>
      </c>
      <c r="Z2640" s="98">
        <v>2813</v>
      </c>
      <c r="AA2640" s="125"/>
      <c r="AB2640" s="106">
        <v>7.796</v>
      </c>
      <c r="AC2640" s="126"/>
      <c r="AE2640" s="114">
        <v>630.76</v>
      </c>
      <c r="AF2640" s="114">
        <v>470.34</v>
      </c>
      <c r="AG2640" s="140"/>
    </row>
    <row r="2641" spans="1:33">
      <c r="A2641" s="90"/>
      <c r="B2641" s="74">
        <v>850</v>
      </c>
      <c r="C2641" s="91"/>
      <c r="D2641" s="18"/>
      <c r="E2641" s="18"/>
      <c r="F2641" s="18"/>
      <c r="G2641" s="18"/>
      <c r="H2641" s="18"/>
      <c r="I2641" s="18"/>
      <c r="J2641" s="98">
        <f t="normal">IF(AE2641="-","-",(AE2641/AG2639)*$AI$1)</f>
        <v>714.0204</v>
      </c>
      <c r="K2641" s="98"/>
      <c r="L2641" s="74"/>
      <c r="M2641" s="98"/>
      <c r="N2641" s="98">
        <f t="normal">IF(AF2641="-","-",(AF2641/AG2639)*$AI$1)</f>
        <v>432.9072</v>
      </c>
      <c r="O2641" s="98"/>
      <c r="P2641" s="74"/>
      <c r="Q2641" s="98"/>
      <c r="R2641" s="74"/>
      <c r="S2641" s="105">
        <v>1.1</v>
      </c>
      <c r="T2641" s="106"/>
      <c r="U2641" s="105"/>
      <c r="V2641" s="105">
        <f t="normal">100-Y2641</f>
        <v>90.63</v>
      </c>
      <c r="W2641" s="106"/>
      <c r="X2641" s="105"/>
      <c r="Y2641" s="105">
        <v>9.37</v>
      </c>
      <c r="Z2641" s="98">
        <v>2808</v>
      </c>
      <c r="AA2641" s="127"/>
      <c r="AB2641" s="106">
        <v>7.72</v>
      </c>
      <c r="AC2641" s="128"/>
      <c r="AE2641" s="114">
        <v>661.13</v>
      </c>
      <c r="AF2641" s="114">
        <v>400.84</v>
      </c>
      <c r="AG2641" s="141"/>
    </row>
    <row r="2642" spans="1:33" ht="15" customHeight="1">
      <c r="A2642" s="85">
        <v>42884</v>
      </c>
      <c r="B2642" s="74">
        <v>851</v>
      </c>
      <c r="C2642" s="86" t="s">
        <v>1150</v>
      </c>
      <c r="D2642" s="87" t="s">
        <v>41</v>
      </c>
      <c r="E2642" s="87" t="s">
        <v>74</v>
      </c>
      <c r="F2642" s="87" t="s">
        <v>75</v>
      </c>
      <c r="G2642" s="87" t="s">
        <v>283</v>
      </c>
      <c r="H2642" s="87" t="s">
        <v>34</v>
      </c>
      <c r="I2642" s="87" t="s">
        <v>1152</v>
      </c>
      <c r="J2642" s="98">
        <f t="normal">IF(AE2642="-","-",(AE2642/AG2642)*$AI$1)</f>
        <v>267.5376</v>
      </c>
      <c r="K2642" s="98">
        <f t="normal">MAX(J2642:J2644)</f>
        <v>451.4076</v>
      </c>
      <c r="L2642" s="74">
        <f t="normal">IF(A2642=0,"",(K2642-K2643)/K2643)</f>
        <v>0.687267883093816</v>
      </c>
      <c r="M2642" s="98">
        <f t="normal">IF(J2642="-","-",AVERAGE(J2642:J2644))</f>
        <v>360.612</v>
      </c>
      <c r="N2642" s="98">
        <f t="normal">IF(AF2642="-","-",(AF2642/AG2642)*$AI$1)</f>
        <v>178.3836</v>
      </c>
      <c r="O2642" s="98">
        <f t="normal">MAX(N2642:N2644)</f>
        <v>282.3444</v>
      </c>
      <c r="P2642" s="74">
        <f t="normal">IF(A2642=0,"",(O2642-O2643)/O2643)</f>
        <v>0.582793485499788</v>
      </c>
      <c r="Q2642" s="98">
        <f t="normal">IF(N2642="-","-",AVERAGE(N2642:N2644))</f>
        <v>240.5124</v>
      </c>
      <c r="R2642" s="74">
        <f t="normal">IF(Q2642="-","-",Q2642/M2642)</f>
        <v>0.666956174503344</v>
      </c>
      <c r="S2642" s="105" t="s">
        <v>34</v>
      </c>
      <c r="T2642" s="106">
        <f t="normal">AVERAGE(S2642:S2644)*10</f>
        <v>17.2</v>
      </c>
      <c r="U2642" s="105">
        <v>3.48837209302326</v>
      </c>
      <c r="V2642" s="105" t="s">
        <v>34</v>
      </c>
      <c r="W2642" s="106">
        <f t="normal">AVERAGE(V2642:V2644)*10</f>
        <v>921.75</v>
      </c>
      <c r="X2642" s="105">
        <f t="normal">((LARGE(V2642:V2644,1))-(SMALL(V2642:V2644,1)))/(((LARGE(V2642:V2644,1))+(SMALL(V2642:V2644,1)))/2)*100</f>
        <v>0.466503932736634</v>
      </c>
      <c r="Y2642" s="105" t="s">
        <v>34</v>
      </c>
      <c r="Z2642" s="98">
        <v>7901</v>
      </c>
      <c r="AA2642" s="123">
        <f t="normal">IF(Z2642="-","-",AVERAGE(Z2642:Z2644))</f>
        <v>7896.33333333333</v>
      </c>
      <c r="AB2642" s="106">
        <v>7.192</v>
      </c>
      <c r="AC2642" s="124">
        <f t="shared" ref="AC2642" si="991">IF(AB2642="-","-",AVERAGE(AB2642:AB2644))</f>
        <v>7.20066666666667</v>
      </c>
      <c r="AE2642" s="114">
        <v>247.72</v>
      </c>
      <c r="AF2642" s="114">
        <v>165.17</v>
      </c>
      <c r="AG2642" s="139">
        <v>1</v>
      </c>
    </row>
    <row r="2643" spans="1:33">
      <c r="A2643" s="88"/>
      <c r="B2643" s="74">
        <v>851</v>
      </c>
      <c r="C2643" s="89"/>
      <c r="D2643" s="15"/>
      <c r="E2643" s="15"/>
      <c r="F2643" s="15"/>
      <c r="G2643" s="15"/>
      <c r="H2643" s="15"/>
      <c r="I2643" s="15"/>
      <c r="J2643" s="98">
        <f t="normal">IF(AE2643="-","-",(AE2643/AG2642)*$AI$1)</f>
        <v>362.8908</v>
      </c>
      <c r="K2643" s="98">
        <f t="normal">MIN(J2642:J2644)</f>
        <v>267.5376</v>
      </c>
      <c r="L2643" s="74"/>
      <c r="M2643" s="98"/>
      <c r="N2643" s="98">
        <f t="normal">IF(AF2643="-","-",(AF2643/AG2642)*$AI$1)</f>
        <v>260.8092</v>
      </c>
      <c r="O2643" s="98">
        <f t="normal">MIN(N2642:N2644)</f>
        <v>178.3836</v>
      </c>
      <c r="P2643" s="74"/>
      <c r="Q2643" s="98"/>
      <c r="R2643" s="74"/>
      <c r="S2643" s="105">
        <v>1.75</v>
      </c>
      <c r="T2643" s="106"/>
      <c r="U2643" s="105"/>
      <c r="V2643" s="105">
        <f t="normal">100-Y2643</f>
        <v>92.39</v>
      </c>
      <c r="W2643" s="106"/>
      <c r="X2643" s="105"/>
      <c r="Y2643" s="105">
        <v>7.61</v>
      </c>
      <c r="Z2643" s="98">
        <v>7905</v>
      </c>
      <c r="AA2643" s="125"/>
      <c r="AB2643" s="106">
        <v>7.2</v>
      </c>
      <c r="AC2643" s="126"/>
      <c r="AE2643" s="114">
        <v>336.01</v>
      </c>
      <c r="AF2643" s="114">
        <v>241.49</v>
      </c>
      <c r="AG2643" s="140"/>
    </row>
    <row r="2644" spans="1:33">
      <c r="A2644" s="90"/>
      <c r="B2644" s="74">
        <v>851</v>
      </c>
      <c r="C2644" s="91"/>
      <c r="D2644" s="18"/>
      <c r="E2644" s="18"/>
      <c r="F2644" s="18"/>
      <c r="G2644" s="18"/>
      <c r="H2644" s="18"/>
      <c r="I2644" s="18"/>
      <c r="J2644" s="98">
        <f t="normal">IF(AE2644="-","-",(AE2644/AG2642)*$AI$1)</f>
        <v>451.4076</v>
      </c>
      <c r="K2644" s="98"/>
      <c r="L2644" s="74"/>
      <c r="M2644" s="98"/>
      <c r="N2644" s="98">
        <f t="normal">IF(AF2644="-","-",(AF2644/AG2642)*$AI$1)</f>
        <v>282.3444</v>
      </c>
      <c r="O2644" s="98"/>
      <c r="P2644" s="74"/>
      <c r="Q2644" s="98"/>
      <c r="R2644" s="74"/>
      <c r="S2644" s="105">
        <v>1.69</v>
      </c>
      <c r="T2644" s="106"/>
      <c r="U2644" s="105"/>
      <c r="V2644" s="105">
        <f t="normal">100-Y2644</f>
        <v>91.96</v>
      </c>
      <c r="W2644" s="106"/>
      <c r="X2644" s="105"/>
      <c r="Y2644" s="105">
        <v>8.04</v>
      </c>
      <c r="Z2644" s="98">
        <v>7883</v>
      </c>
      <c r="AA2644" s="127"/>
      <c r="AB2644" s="106">
        <v>7.21</v>
      </c>
      <c r="AC2644" s="128"/>
      <c r="AE2644" s="114">
        <v>417.97</v>
      </c>
      <c r="AF2644" s="114">
        <v>261.43</v>
      </c>
      <c r="AG2644" s="141"/>
    </row>
    <row r="2645" spans="1:33" ht="15" customHeight="1">
      <c r="A2645" s="85">
        <v>42884</v>
      </c>
      <c r="B2645" s="74">
        <v>852</v>
      </c>
      <c r="C2645" s="86" t="s">
        <v>1150</v>
      </c>
      <c r="D2645" s="87" t="s">
        <v>41</v>
      </c>
      <c r="E2645" s="87" t="s">
        <v>74</v>
      </c>
      <c r="F2645" s="87" t="s">
        <v>75</v>
      </c>
      <c r="G2645" s="87" t="s">
        <v>283</v>
      </c>
      <c r="H2645" s="87" t="s">
        <v>34</v>
      </c>
      <c r="I2645" s="87" t="s">
        <v>1153</v>
      </c>
      <c r="J2645" s="98">
        <f t="normal">IF(AE2645="-","-",(AE2645/AG2645)*$AI$1)</f>
        <v>524.6316</v>
      </c>
      <c r="K2645" s="98">
        <f t="normal">MAX(J2645:J2647)</f>
        <v>779.1228</v>
      </c>
      <c r="L2645" s="74">
        <f t="normal">IF(A2645=0,"",(K2645-K2646)/K2646)</f>
        <v>0.94744088111435</v>
      </c>
      <c r="M2645" s="98">
        <f t="normal">IF(J2645="-","-",AVERAGE(J2645:J2647))</f>
        <v>567.9432</v>
      </c>
      <c r="N2645" s="98">
        <f t="normal">IF(AF2645="-","-",(AF2645/AG2645)*$AI$1)</f>
        <v>355.9032</v>
      </c>
      <c r="O2645" s="98">
        <f t="normal">MAX(N2645:N2647)</f>
        <v>485.784</v>
      </c>
      <c r="P2645" s="74">
        <f t="normal">IF(A2645=0,"",(O2645-O2646)/O2646)</f>
        <v>0.82120009717386</v>
      </c>
      <c r="Q2645" s="98">
        <f t="normal">IF(N2645="-","-",AVERAGE(N2645:N2647))</f>
        <v>369.4752</v>
      </c>
      <c r="R2645" s="74">
        <f t="normal">IF(Q2645="-","-",Q2645/M2645)</f>
        <v>0.650549561998453</v>
      </c>
      <c r="S2645" s="105" t="s">
        <v>34</v>
      </c>
      <c r="T2645" s="106">
        <f t="normal">AVERAGE(S2645:S2647)*10</f>
        <v>14.9</v>
      </c>
      <c r="U2645" s="105">
        <f t="normal">((LARGE(S2645:S2647,1))-(SMALL(S2645:S2647,1)))/(((LARGE(S2645:S2647,1))+(SMALL(S2645:S2647,1)))/2)*100</f>
        <v>12.0805369127517</v>
      </c>
      <c r="V2645" s="105" t="s">
        <v>34</v>
      </c>
      <c r="W2645" s="106">
        <f t="normal">AVERAGE(V2645:V2647)*10</f>
        <v>872.8</v>
      </c>
      <c r="X2645" s="105">
        <f t="normal">((LARGE(V2645:V2647,1))-(SMALL(V2645:V2647,1)))/(((LARGE(V2645:V2647,1))+(SMALL(V2645:V2647,1)))/2)*100</f>
        <v>1.37488542621447</v>
      </c>
      <c r="Y2645" s="105" t="s">
        <v>34</v>
      </c>
      <c r="Z2645" s="98">
        <v>14974</v>
      </c>
      <c r="AA2645" s="123">
        <f t="normal">IF(Z2645="-","-",AVERAGE(Z2645:Z2647))</f>
        <v>14993.6666666667</v>
      </c>
      <c r="AB2645" s="106">
        <v>10.66</v>
      </c>
      <c r="AC2645" s="124">
        <f t="shared" ref="AC2645" si="992">IF(AB2645="-","-",AVERAGE(AB2645:AB2647))</f>
        <v>10.62</v>
      </c>
      <c r="AE2645" s="114">
        <v>485.77</v>
      </c>
      <c r="AF2645" s="114">
        <v>329.54</v>
      </c>
      <c r="AG2645" s="139">
        <v>1</v>
      </c>
    </row>
    <row r="2646" spans="1:33">
      <c r="A2646" s="88"/>
      <c r="B2646" s="74">
        <v>852</v>
      </c>
      <c r="C2646" s="89"/>
      <c r="D2646" s="15"/>
      <c r="E2646" s="15"/>
      <c r="F2646" s="15"/>
      <c r="G2646" s="15"/>
      <c r="H2646" s="15"/>
      <c r="I2646" s="15"/>
      <c r="J2646" s="98">
        <f t="normal">IF(AE2646="-","-",(AE2646/AG2645)*$AI$1)</f>
        <v>400.0752</v>
      </c>
      <c r="K2646" s="98">
        <f t="normal">MIN(J2645:J2647)</f>
        <v>400.0752</v>
      </c>
      <c r="L2646" s="74"/>
      <c r="M2646" s="98"/>
      <c r="N2646" s="98">
        <f t="normal">IF(AF2646="-","-",(AF2646/AG2645)*$AI$1)</f>
        <v>266.7384</v>
      </c>
      <c r="O2646" s="98">
        <f t="normal">MIN(N2645:N2647)</f>
        <v>266.7384</v>
      </c>
      <c r="P2646" s="74"/>
      <c r="Q2646" s="98"/>
      <c r="R2646" s="74"/>
      <c r="S2646" s="105">
        <v>1.4</v>
      </c>
      <c r="T2646" s="106"/>
      <c r="U2646" s="105"/>
      <c r="V2646" s="105">
        <f t="normal">100-Y2646</f>
        <v>86.68</v>
      </c>
      <c r="W2646" s="106"/>
      <c r="X2646" s="105"/>
      <c r="Y2646" s="105">
        <v>13.32</v>
      </c>
      <c r="Z2646" s="98">
        <v>15000</v>
      </c>
      <c r="AA2646" s="125"/>
      <c r="AB2646" s="106">
        <v>10.637</v>
      </c>
      <c r="AC2646" s="126"/>
      <c r="AE2646" s="114">
        <v>370.44</v>
      </c>
      <c r="AF2646" s="114">
        <v>246.98</v>
      </c>
      <c r="AG2646" s="140"/>
    </row>
    <row r="2647" spans="1:33">
      <c r="A2647" s="90"/>
      <c r="B2647" s="74">
        <v>852</v>
      </c>
      <c r="C2647" s="91"/>
      <c r="D2647" s="18"/>
      <c r="E2647" s="18"/>
      <c r="F2647" s="18"/>
      <c r="G2647" s="18"/>
      <c r="H2647" s="18"/>
      <c r="I2647" s="18"/>
      <c r="J2647" s="98">
        <f t="normal">IF(AE2647="-","-",(AE2647/AG2645)*$AI$1)</f>
        <v>779.1228</v>
      </c>
      <c r="K2647" s="98"/>
      <c r="L2647" s="74"/>
      <c r="M2647" s="98"/>
      <c r="N2647" s="98">
        <f t="normal">IF(AF2647="-","-",(AF2647/AG2645)*$AI$1)</f>
        <v>485.784</v>
      </c>
      <c r="O2647" s="98"/>
      <c r="P2647" s="74"/>
      <c r="Q2647" s="98"/>
      <c r="R2647" s="74"/>
      <c r="S2647" s="105">
        <v>1.58</v>
      </c>
      <c r="T2647" s="106"/>
      <c r="U2647" s="105"/>
      <c r="V2647" s="105">
        <f t="normal">100-Y2647</f>
        <v>87.88</v>
      </c>
      <c r="W2647" s="106"/>
      <c r="X2647" s="105"/>
      <c r="Y2647" s="105">
        <v>12.12</v>
      </c>
      <c r="Z2647" s="98">
        <v>15007</v>
      </c>
      <c r="AA2647" s="127"/>
      <c r="AB2647" s="106">
        <v>10.563</v>
      </c>
      <c r="AC2647" s="128"/>
      <c r="AE2647" s="114">
        <v>721.41</v>
      </c>
      <c r="AF2647" s="114">
        <v>449.8</v>
      </c>
      <c r="AG2647" s="141"/>
    </row>
    <row r="2648" spans="1:33" ht="15" customHeight="1">
      <c r="A2648" s="85">
        <v>42884</v>
      </c>
      <c r="B2648" s="74">
        <v>853</v>
      </c>
      <c r="C2648" s="86" t="s">
        <v>1150</v>
      </c>
      <c r="D2648" s="87" t="s">
        <v>41</v>
      </c>
      <c r="E2648" s="87" t="s">
        <v>74</v>
      </c>
      <c r="F2648" s="87" t="s">
        <v>75</v>
      </c>
      <c r="G2648" s="87" t="s">
        <v>283</v>
      </c>
      <c r="H2648" s="87" t="s">
        <v>34</v>
      </c>
      <c r="I2648" s="87" t="s">
        <v>1154</v>
      </c>
      <c r="J2648" s="98">
        <f t="normal">IF(AE2648="-","-",(AE2648/AG2648)*$AI$1)</f>
        <v>368.1288</v>
      </c>
      <c r="K2648" s="98">
        <f t="normal">MAX(J2648:J2650)</f>
        <v>902.394</v>
      </c>
      <c r="L2648" s="74">
        <f t="normal">IF(A2648=0,"",(K2648-K2649)/K2649)</f>
        <v>1.45129965381682</v>
      </c>
      <c r="M2648" s="98">
        <f t="normal">IF(J2648="-","-",AVERAGE(J2648:J2650))</f>
        <v>677.6604</v>
      </c>
      <c r="N2648" s="98">
        <f t="normal">IF(AF2648="-","-",(AF2648/AG2648)*$AI$1)</f>
        <v>226.0332</v>
      </c>
      <c r="O2648" s="98">
        <f t="normal">MAX(N2648:N2650)</f>
        <v>643.95</v>
      </c>
      <c r="P2648" s="74">
        <f t="normal">IF(A2648=0,"",(O2648-O2649)/O2649)</f>
        <v>1.84891776960199</v>
      </c>
      <c r="Q2648" s="98">
        <f t="normal">IF(N2648="-","-",AVERAGE(N2648:N2650))</f>
        <v>447.7824</v>
      </c>
      <c r="R2648" s="74">
        <f t="normal">IF(Q2648="-","-",Q2648/M2648)</f>
        <v>0.660776990952991</v>
      </c>
      <c r="S2648" s="105">
        <v>1.14</v>
      </c>
      <c r="T2648" s="106">
        <f t="normal">AVERAGE(S2648:S2650)*10</f>
        <v>13.45</v>
      </c>
      <c r="U2648" s="105">
        <f t="normal">((LARGE(S2648:S2650,1))-(SMALL(S2648:S2650,1)))/(((LARGE(S2648:S2650,1))+(SMALL(S2648:S2650,1)))/2)*100</f>
        <v>30.4832713754647</v>
      </c>
      <c r="V2648" s="105">
        <f t="normal">100-Y2648</f>
        <v>82.21</v>
      </c>
      <c r="W2648" s="106">
        <f t="normal">AVERAGE(V2648:V2650)*10</f>
        <v>838.8</v>
      </c>
      <c r="X2648" s="105">
        <f t="normal">((LARGE(V2648:V2650,1))-(SMALL(V2648:V2650,1)))/(((LARGE(V2648:V2650,1))+(SMALL(V2648:V2650,1)))/2)*100</f>
        <v>3.98187887458272</v>
      </c>
      <c r="Y2648" s="105">
        <v>17.79</v>
      </c>
      <c r="Z2648" s="98">
        <v>12680</v>
      </c>
      <c r="AA2648" s="123">
        <f t="normal">IF(Z2648="-","-",AVERAGE(Z2648:Z2650))</f>
        <v>12661.3333333333</v>
      </c>
      <c r="AB2648" s="106">
        <v>10.416</v>
      </c>
      <c r="AC2648" s="124">
        <f t="shared" ref="AC2648" si="993">IF(AB2648="-","-",AVERAGE(AB2648:AB2650))</f>
        <v>11.0713333333333</v>
      </c>
      <c r="AE2648" s="114">
        <v>340.86</v>
      </c>
      <c r="AF2648" s="114">
        <v>209.29</v>
      </c>
      <c r="AG2648" s="139">
        <v>1</v>
      </c>
    </row>
    <row r="2649" spans="1:33">
      <c r="A2649" s="88"/>
      <c r="B2649" s="74">
        <v>853</v>
      </c>
      <c r="C2649" s="89"/>
      <c r="D2649" s="15"/>
      <c r="E2649" s="15"/>
      <c r="F2649" s="15"/>
      <c r="G2649" s="15"/>
      <c r="H2649" s="15"/>
      <c r="I2649" s="15"/>
      <c r="J2649" s="98">
        <f t="normal">IF(AE2649="-","-",(AE2649/AG2648)*$AI$1)</f>
        <v>902.394</v>
      </c>
      <c r="K2649" s="98">
        <f t="normal">MIN(J2648:J2650)</f>
        <v>368.1288</v>
      </c>
      <c r="L2649" s="74"/>
      <c r="M2649" s="98"/>
      <c r="N2649" s="98">
        <f t="normal">IF(AF2649="-","-",(AF2649/AG2648)*$AI$1)</f>
        <v>643.95</v>
      </c>
      <c r="O2649" s="98">
        <f t="normal">MIN(N2648:N2650)</f>
        <v>226.0332</v>
      </c>
      <c r="P2649" s="74"/>
      <c r="Q2649" s="98"/>
      <c r="R2649" s="74"/>
      <c r="S2649" s="105">
        <v>1.55</v>
      </c>
      <c r="T2649" s="106"/>
      <c r="U2649" s="105"/>
      <c r="V2649" s="105">
        <f t="normal">100-Y2649</f>
        <v>85.55</v>
      </c>
      <c r="W2649" s="106"/>
      <c r="X2649" s="105"/>
      <c r="Y2649" s="105">
        <v>14.45</v>
      </c>
      <c r="Z2649" s="98">
        <v>12637</v>
      </c>
      <c r="AA2649" s="125"/>
      <c r="AB2649" s="106">
        <v>11.398</v>
      </c>
      <c r="AC2649" s="126"/>
      <c r="AE2649" s="114">
        <v>835.55</v>
      </c>
      <c r="AF2649" s="114">
        <v>596.25</v>
      </c>
      <c r="AG2649" s="140"/>
    </row>
    <row r="2650" spans="1:33">
      <c r="A2650" s="90"/>
      <c r="B2650" s="74">
        <v>853</v>
      </c>
      <c r="C2650" s="91"/>
      <c r="D2650" s="18"/>
      <c r="E2650" s="18"/>
      <c r="F2650" s="18"/>
      <c r="G2650" s="18"/>
      <c r="H2650" s="18"/>
      <c r="I2650" s="18"/>
      <c r="J2650" s="98">
        <f t="normal">IF(AE2650="-","-",(AE2650/AG2648)*$AI$1)</f>
        <v>762.4584</v>
      </c>
      <c r="K2650" s="98"/>
      <c r="L2650" s="74"/>
      <c r="M2650" s="98"/>
      <c r="N2650" s="98">
        <f t="normal">IF(AF2650="-","-",(AF2650/AG2648)*$AI$1)</f>
        <v>473.364</v>
      </c>
      <c r="O2650" s="98"/>
      <c r="P2650" s="74"/>
      <c r="Q2650" s="98"/>
      <c r="R2650" s="74"/>
      <c r="S2650" s="105" t="s">
        <v>34</v>
      </c>
      <c r="T2650" s="106"/>
      <c r="U2650" s="105"/>
      <c r="V2650" s="105" t="s">
        <v>34</v>
      </c>
      <c r="W2650" s="106"/>
      <c r="X2650" s="105"/>
      <c r="Y2650" s="105" t="s">
        <v>34</v>
      </c>
      <c r="Z2650" s="98">
        <v>12667</v>
      </c>
      <c r="AA2650" s="127"/>
      <c r="AB2650" s="106">
        <v>11.4</v>
      </c>
      <c r="AC2650" s="128"/>
      <c r="AE2650" s="114">
        <v>705.98</v>
      </c>
      <c r="AF2650" s="114">
        <v>438.3</v>
      </c>
      <c r="AG2650" s="141"/>
    </row>
    <row r="2651" spans="1:33" ht="15" customHeight="1">
      <c r="A2651" s="85">
        <v>42884</v>
      </c>
      <c r="B2651" s="74">
        <v>854</v>
      </c>
      <c r="C2651" s="86" t="s">
        <v>1150</v>
      </c>
      <c r="D2651" s="87" t="s">
        <v>41</v>
      </c>
      <c r="E2651" s="87" t="s">
        <v>74</v>
      </c>
      <c r="F2651" s="87" t="s">
        <v>75</v>
      </c>
      <c r="G2651" s="87" t="s">
        <v>283</v>
      </c>
      <c r="H2651" s="87" t="s">
        <v>34</v>
      </c>
      <c r="I2651" s="87" t="s">
        <v>1155</v>
      </c>
      <c r="J2651" s="98">
        <f t="normal">IF(AE2651="-","-",(AE2651/AG2651)*$AI$1)</f>
        <v>368.982</v>
      </c>
      <c r="K2651" s="98">
        <f t="normal">MAX(J2651:J2653)</f>
        <v>373.1184</v>
      </c>
      <c r="L2651" s="74">
        <f t="normal">IF(A2651=0,"",(K2651-K2652)/K2652)</f>
        <v>0.011210302941607</v>
      </c>
      <c r="M2651" s="98">
        <f t="normal">IF(J2651="-","-",AVERAGE(J2651:J2653))</f>
        <v>370.9116</v>
      </c>
      <c r="N2651" s="98">
        <f t="normal">IF(AF2651="-","-",(AF2651/AG2651)*$AI$1)</f>
        <v>252.018</v>
      </c>
      <c r="O2651" s="98">
        <f t="normal">MAX(N2651:N2653)</f>
        <v>271.1664</v>
      </c>
      <c r="P2651" s="74">
        <f t="normal">IF(A2651=0,"",(O2651-O2652)/O2652)</f>
        <v>0.0759802871223484</v>
      </c>
      <c r="Q2651" s="98">
        <f t="normal">IF(N2651="-","-",AVERAGE(N2651:N2653))</f>
        <v>258.8256</v>
      </c>
      <c r="R2651" s="74">
        <f t="normal">IF(Q2651="-","-",Q2651/M2651)</f>
        <v>0.697809397171725</v>
      </c>
      <c r="S2651" s="105">
        <v>2</v>
      </c>
      <c r="T2651" s="106">
        <f t="normal">AVERAGE(S2651:S2653)*10</f>
        <v>20.75</v>
      </c>
      <c r="U2651" s="105">
        <f t="normal">((LARGE(S2651:S2653,1))-(SMALL(S2651:S2653,1)))/(((LARGE(S2651:S2653,1))+(SMALL(S2651:S2653,1)))/2)*100</f>
        <v>7.2289156626506</v>
      </c>
      <c r="V2651" s="105">
        <f t="normal">100-Y2651</f>
        <v>85.07</v>
      </c>
      <c r="W2651" s="106">
        <f t="normal">AVERAGE(V2651:V2653)*10</f>
        <v>853.1</v>
      </c>
      <c r="X2651" s="105">
        <f t="normal">((LARGE(V2651:V2653,1))-(SMALL(V2651:V2653,1)))/(((LARGE(V2651:V2653,1))+(SMALL(V2651:V2653,1)))/2)*100</f>
        <v>0.562653850662295</v>
      </c>
      <c r="Y2651" s="105">
        <v>14.93</v>
      </c>
      <c r="Z2651" s="98">
        <v>18877</v>
      </c>
      <c r="AA2651" s="123">
        <f t="normal">IF(Z2651="-","-",AVERAGE(Z2651:Z2653))</f>
        <v>18860.6666666667</v>
      </c>
      <c r="AB2651" s="106">
        <v>11.901</v>
      </c>
      <c r="AC2651" s="124">
        <f t="shared" ref="AC2651" si="994">IF(AB2651="-","-",AVERAGE(AB2651:AB2653))</f>
        <v>11.925</v>
      </c>
      <c r="AE2651" s="114">
        <v>341.65</v>
      </c>
      <c r="AF2651" s="114">
        <v>233.35</v>
      </c>
      <c r="AG2651" s="139">
        <v>1</v>
      </c>
    </row>
    <row r="2652" spans="1:33">
      <c r="A2652" s="88"/>
      <c r="B2652" s="74">
        <v>854</v>
      </c>
      <c r="C2652" s="89"/>
      <c r="D2652" s="15"/>
      <c r="E2652" s="15"/>
      <c r="F2652" s="15"/>
      <c r="G2652" s="15"/>
      <c r="H2652" s="15"/>
      <c r="I2652" s="15"/>
      <c r="J2652" s="98">
        <f t="normal">IF(AE2652="-","-",(AE2652/AG2651)*$AI$1)</f>
        <v>373.1184</v>
      </c>
      <c r="K2652" s="98">
        <f t="normal">MIN(J2651:J2653)</f>
        <v>368.982</v>
      </c>
      <c r="L2652" s="74"/>
      <c r="M2652" s="98"/>
      <c r="N2652" s="98">
        <f t="normal">IF(AF2652="-","-",(AF2652/AG2651)*$AI$1)</f>
        <v>271.1664</v>
      </c>
      <c r="O2652" s="98">
        <f t="normal">MIN(N2651:N2653)</f>
        <v>252.018</v>
      </c>
      <c r="P2652" s="74"/>
      <c r="Q2652" s="98"/>
      <c r="R2652" s="74"/>
      <c r="S2652" s="105" t="s">
        <v>34</v>
      </c>
      <c r="T2652" s="106"/>
      <c r="U2652" s="105"/>
      <c r="V2652" s="105" t="s">
        <v>34</v>
      </c>
      <c r="W2652" s="106"/>
      <c r="X2652" s="105"/>
      <c r="Y2652" s="105" t="s">
        <v>34</v>
      </c>
      <c r="Z2652" s="98">
        <v>18857</v>
      </c>
      <c r="AA2652" s="125"/>
      <c r="AB2652" s="106">
        <v>11.924</v>
      </c>
      <c r="AC2652" s="126"/>
      <c r="AE2652" s="114">
        <v>345.48</v>
      </c>
      <c r="AF2652" s="114">
        <v>251.08</v>
      </c>
      <c r="AG2652" s="140"/>
    </row>
    <row r="2653" spans="1:33">
      <c r="A2653" s="90"/>
      <c r="B2653" s="74">
        <v>854</v>
      </c>
      <c r="C2653" s="91"/>
      <c r="D2653" s="18"/>
      <c r="E2653" s="18"/>
      <c r="F2653" s="18"/>
      <c r="G2653" s="18"/>
      <c r="H2653" s="18"/>
      <c r="I2653" s="18"/>
      <c r="J2653" s="98">
        <f t="normal">IF(AE2653="-","-",(AE2653/AG2651)*$AI$1)</f>
        <v>370.6344</v>
      </c>
      <c r="K2653" s="98"/>
      <c r="L2653" s="74"/>
      <c r="M2653" s="98"/>
      <c r="N2653" s="98">
        <f t="normal">IF(AF2653="-","-",(AF2653/AG2651)*$AI$1)</f>
        <v>253.2924</v>
      </c>
      <c r="O2653" s="98"/>
      <c r="P2653" s="74"/>
      <c r="Q2653" s="98"/>
      <c r="R2653" s="74"/>
      <c r="S2653" s="105">
        <v>2.15</v>
      </c>
      <c r="T2653" s="106"/>
      <c r="U2653" s="105"/>
      <c r="V2653" s="105">
        <f t="normal">100-Y2653</f>
        <v>85.55</v>
      </c>
      <c r="W2653" s="106"/>
      <c r="X2653" s="105"/>
      <c r="Y2653" s="105">
        <v>14.45</v>
      </c>
      <c r="Z2653" s="98">
        <v>18848</v>
      </c>
      <c r="AA2653" s="127"/>
      <c r="AB2653" s="106">
        <v>11.95</v>
      </c>
      <c r="AC2653" s="128"/>
      <c r="AE2653" s="114">
        <v>343.18</v>
      </c>
      <c r="AF2653" s="114">
        <v>234.53</v>
      </c>
      <c r="AG2653" s="141"/>
    </row>
    <row r="2654" spans="1:33" ht="15" customHeight="1">
      <c r="A2654" s="85">
        <v>42884</v>
      </c>
      <c r="B2654" s="74">
        <v>855</v>
      </c>
      <c r="C2654" s="86" t="s">
        <v>1150</v>
      </c>
      <c r="D2654" s="87" t="s">
        <v>41</v>
      </c>
      <c r="E2654" s="87" t="s">
        <v>74</v>
      </c>
      <c r="F2654" s="87" t="s">
        <v>75</v>
      </c>
      <c r="G2654" s="87" t="s">
        <v>283</v>
      </c>
      <c r="H2654" s="87" t="s">
        <v>34</v>
      </c>
      <c r="I2654" s="87" t="s">
        <v>1156</v>
      </c>
      <c r="J2654" s="98">
        <f t="normal">IF(AE2654="-","-",(AE2654/AG2654)*$AI$1)</f>
        <v>345.3948</v>
      </c>
      <c r="K2654" s="98">
        <f t="normal">MAX(J2654:J2656)</f>
        <v>578.3616</v>
      </c>
      <c r="L2654" s="74">
        <f t="normal">IF(A2654=0,"",(K2654-K2655)/K2655)</f>
        <v>0.674494230949626</v>
      </c>
      <c r="M2654" s="98">
        <f t="normal">IF(J2654="-","-",AVERAGE(J2654:J2656))</f>
        <v>476.532</v>
      </c>
      <c r="N2654" s="98">
        <f t="normal">IF(AF2654="-","-",(AF2654/AG2654)*$AI$1)</f>
        <v>232.6104</v>
      </c>
      <c r="O2654" s="98">
        <f t="normal">MAX(N2654:N2656)</f>
        <v>382.1148</v>
      </c>
      <c r="P2654" s="74">
        <v>0.642724486953292</v>
      </c>
      <c r="Q2654" s="98">
        <f t="normal">IF(N2654="-","-",AVERAGE(N2654:N2656))</f>
        <v>329.5728</v>
      </c>
      <c r="R2654" s="74">
        <f t="normal">IF(Q2654="-","-",Q2654/M2654)</f>
        <v>0.691606859560323</v>
      </c>
      <c r="S2654" s="105" t="s">
        <v>34</v>
      </c>
      <c r="T2654" s="106">
        <f t="normal">AVERAGE(S2654:S2656)*10</f>
        <v>23.1</v>
      </c>
      <c r="U2654" s="105">
        <f t="normal">((LARGE(S2654:S2656,1))-(SMALL(S2654:S2656,1)))/(((LARGE(S2654:S2656,1))+(SMALL(S2654:S2656,1)))/2)*100</f>
        <v>7.79220779220778</v>
      </c>
      <c r="V2654" s="105"/>
      <c r="W2654" s="106">
        <f t="normal">AVERAGE(V2654:V2656)*10</f>
        <v>835.15</v>
      </c>
      <c r="X2654" s="105">
        <f t="normal">((LARGE(V2654:V2656,1))-(SMALL(V2654:V2656,1)))/(((LARGE(V2654:V2656,1))+(SMALL(V2654:V2656,1)))/2)*100</f>
        <v>3.05334371071065</v>
      </c>
      <c r="Y2654" s="105" t="s">
        <v>34</v>
      </c>
      <c r="Z2654" s="98">
        <v>15120</v>
      </c>
      <c r="AA2654" s="123">
        <f t="normal">IF(Z2654="-","-",AVERAGE(Z2654:Z2656))</f>
        <v>15120</v>
      </c>
      <c r="AB2654" s="106">
        <v>12.213</v>
      </c>
      <c r="AC2654" s="124">
        <f t="shared" ref="AC2654" si="995">IF(AB2654="-","-",AVERAGE(AB2654:AB2656))</f>
        <v>12.261</v>
      </c>
      <c r="AE2654" s="114">
        <v>319.81</v>
      </c>
      <c r="AF2654" s="114">
        <v>215.38</v>
      </c>
      <c r="AG2654" s="139">
        <v>1</v>
      </c>
    </row>
    <row r="2655" spans="1:33">
      <c r="A2655" s="88"/>
      <c r="B2655" s="74">
        <v>855</v>
      </c>
      <c r="C2655" s="89"/>
      <c r="D2655" s="15"/>
      <c r="E2655" s="15"/>
      <c r="F2655" s="15"/>
      <c r="G2655" s="15"/>
      <c r="H2655" s="15"/>
      <c r="I2655" s="15"/>
      <c r="J2655" s="98">
        <f t="normal">IF(AE2655="-","-",(AE2655/AG2654)*$AI$1)</f>
        <v>505.8396</v>
      </c>
      <c r="K2655" s="98">
        <f t="normal">MIN(J2654:J2656)</f>
        <v>345.3948</v>
      </c>
      <c r="L2655" s="74"/>
      <c r="M2655" s="98"/>
      <c r="N2655" s="98">
        <f t="normal">IF(AF2655="-","-",(AF2655/AG2654)*$AI$1)</f>
        <v>373.9932</v>
      </c>
      <c r="O2655" s="98">
        <f t="normal">MIN(N2654:N2656)</f>
        <v>232.6104</v>
      </c>
      <c r="P2655" s="74"/>
      <c r="Q2655" s="98"/>
      <c r="R2655" s="74"/>
      <c r="S2655" s="105">
        <v>2.4</v>
      </c>
      <c r="T2655" s="106"/>
      <c r="U2655" s="105"/>
      <c r="V2655" s="105">
        <f t="normal">100-Y2655</f>
        <v>84.79</v>
      </c>
      <c r="W2655" s="106"/>
      <c r="X2655" s="105"/>
      <c r="Y2655" s="105">
        <v>15.21</v>
      </c>
      <c r="Z2655" s="98">
        <v>15123</v>
      </c>
      <c r="AA2655" s="125"/>
      <c r="AB2655" s="106">
        <v>12.275</v>
      </c>
      <c r="AC2655" s="126"/>
      <c r="AE2655" s="114">
        <v>468.37</v>
      </c>
      <c r="AF2655" s="114">
        <v>346.29</v>
      </c>
      <c r="AG2655" s="140"/>
    </row>
    <row r="2656" spans="1:33">
      <c r="A2656" s="90"/>
      <c r="B2656" s="74">
        <v>855</v>
      </c>
      <c r="C2656" s="91"/>
      <c r="D2656" s="18"/>
      <c r="E2656" s="18"/>
      <c r="F2656" s="18"/>
      <c r="G2656" s="18"/>
      <c r="H2656" s="18"/>
      <c r="I2656" s="18"/>
      <c r="J2656" s="98">
        <f t="normal">IF(AE2656="-","-",(AE2656/AG2654)*$AI$1)</f>
        <v>578.3616</v>
      </c>
      <c r="K2656" s="98"/>
      <c r="L2656" s="74"/>
      <c r="M2656" s="98"/>
      <c r="N2656" s="98">
        <f t="normal">IF(AF2656="-","-",(AF2656/AG2654)*$AI$1)</f>
        <v>382.1148</v>
      </c>
      <c r="O2656" s="98"/>
      <c r="P2656" s="74"/>
      <c r="Q2656" s="98"/>
      <c r="R2656" s="74"/>
      <c r="S2656" s="105">
        <v>2.22</v>
      </c>
      <c r="T2656" s="106"/>
      <c r="U2656" s="105"/>
      <c r="V2656" s="105">
        <f t="normal">100-Y2656</f>
        <v>82.24</v>
      </c>
      <c r="W2656" s="106"/>
      <c r="X2656" s="105"/>
      <c r="Y2656" s="105">
        <v>17.76</v>
      </c>
      <c r="Z2656" s="98">
        <v>15117</v>
      </c>
      <c r="AA2656" s="127"/>
      <c r="AB2656" s="106">
        <v>12.295</v>
      </c>
      <c r="AC2656" s="128"/>
      <c r="AE2656" s="114">
        <v>535.52</v>
      </c>
      <c r="AF2656" s="114">
        <v>353.81</v>
      </c>
      <c r="AG2656" s="141"/>
    </row>
    <row r="2657" spans="1:33" ht="15" customHeight="1">
      <c r="A2657" s="85">
        <v>42884</v>
      </c>
      <c r="B2657" s="74">
        <v>856</v>
      </c>
      <c r="C2657" s="86" t="s">
        <v>1150</v>
      </c>
      <c r="D2657" s="87" t="s">
        <v>41</v>
      </c>
      <c r="E2657" s="87" t="s">
        <v>74</v>
      </c>
      <c r="F2657" s="87" t="s">
        <v>75</v>
      </c>
      <c r="G2657" s="87" t="s">
        <v>283</v>
      </c>
      <c r="H2657" s="87" t="s">
        <v>34</v>
      </c>
      <c r="I2657" s="87" t="s">
        <v>1157</v>
      </c>
      <c r="J2657" s="98">
        <f t="normal">IF(AE2657="-","-",(AE2657/AG2657)*$AI$1)</f>
        <v>298.4472</v>
      </c>
      <c r="K2657" s="98">
        <f t="normal">MAX(J2657:J2659)</f>
        <v>523.7892</v>
      </c>
      <c r="L2657" s="74">
        <f t="normal">IF(A2657=0,"",(K2657-K2658)/K2658)</f>
        <v>0.755048129116306</v>
      </c>
      <c r="M2657" s="98">
        <f t="normal">IF(J2657="-","-",AVERAGE(J2657:J2659))</f>
        <v>421.4052</v>
      </c>
      <c r="N2657" s="98">
        <f t="normal">IF(AF2657="-","-",(AF2657/AG2657)*$AI$1)</f>
        <v>201.6144</v>
      </c>
      <c r="O2657" s="98">
        <f t="normal">MAX(N2657:N2659)</f>
        <v>391.0896</v>
      </c>
      <c r="P2657" s="74">
        <f t="normal">IF(A2657=0,"",(O2657-O2658)/O2658)</f>
        <v>0.939790014998929</v>
      </c>
      <c r="Q2657" s="98">
        <f t="normal">IF(N2657="-","-",AVERAGE(N2657:N2659))</f>
        <v>297.7164</v>
      </c>
      <c r="R2657" s="74">
        <f t="normal">IF(Q2657="-","-",Q2657/M2657)</f>
        <v>0.706484874890011</v>
      </c>
      <c r="S2657" s="105" t="s">
        <v>34</v>
      </c>
      <c r="T2657" s="106">
        <f t="normal">AVERAGE(S2657:S2659)*10</f>
        <v>27</v>
      </c>
      <c r="U2657" s="105">
        <f t="normal">((LARGE(S2657:S2659,1))-(SMALL(S2657:S2659,1)))/(((LARGE(S2657:S2659,1))+(SMALL(S2657:S2659,1)))/2)*100</f>
        <v>13.3333333333333</v>
      </c>
      <c r="V2657" s="105" t="s">
        <v>34</v>
      </c>
      <c r="W2657" s="106">
        <f t="normal">AVERAGE(V2657:V2659)*10</f>
        <v>829.8</v>
      </c>
      <c r="X2657" s="105">
        <f t="normal">((LARGE(V2657:V2659,1))-(SMALL(V2657:V2659,1)))/(((LARGE(V2657:V2659,1))+(SMALL(V2657:V2659,1)))/2)*100</f>
        <v>2.4825259098578</v>
      </c>
      <c r="Y2657" s="105" t="s">
        <v>34</v>
      </c>
      <c r="Z2657" s="98">
        <v>17391</v>
      </c>
      <c r="AA2657" s="123">
        <f t="normal">IF(Z2657="-","-",AVERAGE(Z2657:Z2659))</f>
        <v>17387.3333333333</v>
      </c>
      <c r="AB2657" s="106">
        <v>12.433</v>
      </c>
      <c r="AC2657" s="124">
        <f t="shared" ref="AC2657" si="996">IF(AB2657="-","-",AVERAGE(AB2657:AB2659))</f>
        <v>12.4733333333333</v>
      </c>
      <c r="AE2657" s="114">
        <v>276.34</v>
      </c>
      <c r="AF2657" s="114">
        <v>186.68</v>
      </c>
      <c r="AG2657" s="139">
        <v>1</v>
      </c>
    </row>
    <row r="2658" spans="1:33">
      <c r="A2658" s="88"/>
      <c r="B2658" s="74">
        <v>856</v>
      </c>
      <c r="C2658" s="89"/>
      <c r="D2658" s="15"/>
      <c r="E2658" s="15"/>
      <c r="F2658" s="15"/>
      <c r="G2658" s="15"/>
      <c r="H2658" s="15"/>
      <c r="I2658" s="15"/>
      <c r="J2658" s="98">
        <f t="normal">IF(AE2658="-","-",(AE2658/AG2657)*$AI$1)</f>
        <v>523.7892</v>
      </c>
      <c r="K2658" s="98">
        <f t="normal">MIN(J2657:J2659)</f>
        <v>298.4472</v>
      </c>
      <c r="L2658" s="74"/>
      <c r="M2658" s="98"/>
      <c r="N2658" s="98">
        <f t="normal">IF(AF2658="-","-",(AF2658/AG2657)*$AI$1)</f>
        <v>391.0896</v>
      </c>
      <c r="O2658" s="98">
        <f t="normal">MIN(N2657:N2659)</f>
        <v>201.6144</v>
      </c>
      <c r="P2658" s="74"/>
      <c r="Q2658" s="98"/>
      <c r="R2658" s="74"/>
      <c r="S2658" s="105">
        <v>2.52</v>
      </c>
      <c r="T2658" s="106"/>
      <c r="U2658" s="105"/>
      <c r="V2658" s="105">
        <f t="normal">100-Y2658</f>
        <v>81.95</v>
      </c>
      <c r="W2658" s="106"/>
      <c r="X2658" s="105"/>
      <c r="Y2658" s="105">
        <v>18.05</v>
      </c>
      <c r="Z2658" s="98">
        <v>17383</v>
      </c>
      <c r="AA2658" s="125"/>
      <c r="AB2658" s="106">
        <v>12.527</v>
      </c>
      <c r="AC2658" s="126"/>
      <c r="AE2658" s="114">
        <v>484.99</v>
      </c>
      <c r="AF2658" s="114">
        <v>362.12</v>
      </c>
      <c r="AG2658" s="140"/>
    </row>
    <row r="2659" spans="1:33">
      <c r="A2659" s="90"/>
      <c r="B2659" s="74">
        <v>856</v>
      </c>
      <c r="C2659" s="91"/>
      <c r="D2659" s="18"/>
      <c r="E2659" s="18"/>
      <c r="F2659" s="18"/>
      <c r="G2659" s="18"/>
      <c r="H2659" s="18"/>
      <c r="I2659" s="18"/>
      <c r="J2659" s="98">
        <f t="normal">IF(AE2659="-","-",(AE2659/AG2657)*$AI$1)</f>
        <v>441.9792</v>
      </c>
      <c r="K2659" s="98"/>
      <c r="L2659" s="74"/>
      <c r="M2659" s="98"/>
      <c r="N2659" s="98">
        <f t="normal">IF(AF2659="-","-",(AF2659/AG2657)*$AI$1)</f>
        <v>300.4452</v>
      </c>
      <c r="O2659" s="98"/>
      <c r="P2659" s="74"/>
      <c r="Q2659" s="98"/>
      <c r="R2659" s="74"/>
      <c r="S2659" s="105">
        <v>2.88</v>
      </c>
      <c r="T2659" s="106"/>
      <c r="U2659" s="105"/>
      <c r="V2659" s="105">
        <f t="normal">100-Y2659</f>
        <v>84.01</v>
      </c>
      <c r="W2659" s="106"/>
      <c r="X2659" s="105"/>
      <c r="Y2659" s="105">
        <v>15.99</v>
      </c>
      <c r="Z2659" s="98">
        <v>17388</v>
      </c>
      <c r="AA2659" s="127"/>
      <c r="AB2659" s="106">
        <v>12.46</v>
      </c>
      <c r="AC2659" s="128"/>
      <c r="AE2659" s="114">
        <v>409.24</v>
      </c>
      <c r="AF2659" s="114">
        <v>278.19</v>
      </c>
      <c r="AG2659" s="141"/>
    </row>
    <row r="2660" spans="1:33" ht="15" customHeight="1">
      <c r="A2660" s="85">
        <v>42884</v>
      </c>
      <c r="B2660" s="74">
        <v>857</v>
      </c>
      <c r="C2660" s="86" t="s">
        <v>1150</v>
      </c>
      <c r="D2660" s="87" t="s">
        <v>41</v>
      </c>
      <c r="E2660" s="87" t="s">
        <v>74</v>
      </c>
      <c r="F2660" s="87" t="s">
        <v>75</v>
      </c>
      <c r="G2660" s="87" t="s">
        <v>283</v>
      </c>
      <c r="H2660" s="87" t="s">
        <v>34</v>
      </c>
      <c r="I2660" s="87" t="s">
        <v>1158</v>
      </c>
      <c r="J2660" s="98">
        <f t="normal">IF(AE2660="-","-",(AE2660/AG2660)*$AI$1)</f>
        <v>379.4256</v>
      </c>
      <c r="K2660" s="98">
        <f t="normal">MAX(J2660:J2662)</f>
        <v>513.3456</v>
      </c>
      <c r="L2660" s="74">
        <f t="normal">IF(A2660=0,"",(K2660-K2661)/K2661)</f>
        <v>0.35295457133098</v>
      </c>
      <c r="M2660" s="98">
        <f t="normal">IF(J2660="-","-",AVERAGE(J2660:J2662))</f>
        <v>440.2368</v>
      </c>
      <c r="N2660" s="98">
        <f t="normal">IF(AF2660="-","-",(AF2660/AG2660)*$AI$1)</f>
        <v>266.3928</v>
      </c>
      <c r="O2660" s="98">
        <f t="normal">MAX(N2660:N2662)</f>
        <v>348.7212</v>
      </c>
      <c r="P2660" s="74">
        <f t="normal">IF(A2660=0,"",(O2660-O2661)/O2661)</f>
        <v>0.30904889321333</v>
      </c>
      <c r="Q2660" s="98">
        <f t="normal">IF(N2660="-","-",AVERAGE(N2660:N2662))</f>
        <v>307.8252</v>
      </c>
      <c r="R2660" s="74">
        <f t="normal">IF(Q2660="-","-",Q2660/M2660)</f>
        <v>0.699226416328667</v>
      </c>
      <c r="S2660" s="105" t="s">
        <v>34</v>
      </c>
      <c r="T2660" s="106">
        <f t="normal">AVERAGE(S2660:S2662)*10</f>
        <v>24.5</v>
      </c>
      <c r="U2660" s="105">
        <f t="normal">((LARGE(S2660:S2662,1))-(SMALL(S2660:S2662,1)))/(((LARGE(S2660:S2662,1))+(SMALL(S2660:S2662,1)))/2)*100</f>
        <v>9.79591836734693</v>
      </c>
      <c r="V2660" s="105" t="s">
        <v>34</v>
      </c>
      <c r="W2660" s="106">
        <f t="normal">AVERAGE(V2660:V2662)*10</f>
        <v>795.45</v>
      </c>
      <c r="X2660" s="105">
        <f t="normal">((LARGE(V2660:V2662,1))-(SMALL(V2660:V2662,1)))/(((LARGE(V2660:V2662,1))+(SMALL(V2660:V2662,1)))/2)*100</f>
        <v>2.3508705764033</v>
      </c>
      <c r="Y2660" s="105" t="s">
        <v>34</v>
      </c>
      <c r="Z2660" s="98">
        <v>17777</v>
      </c>
      <c r="AA2660" s="123">
        <f t="normal">IF(Z2660="-","-",AVERAGE(Z2660:Z2662))</f>
        <v>17776</v>
      </c>
      <c r="AB2660" s="106">
        <v>12.621</v>
      </c>
      <c r="AC2660" s="124">
        <f t="shared" ref="AC2660" si="997">IF(AB2660="-","-",AVERAGE(AB2660:AB2662))</f>
        <v>12.6216666666667</v>
      </c>
      <c r="AE2660" s="114">
        <v>351.32</v>
      </c>
      <c r="AF2660" s="114">
        <v>246.66</v>
      </c>
      <c r="AG2660" s="139">
        <v>1</v>
      </c>
    </row>
    <row r="2661" spans="1:33">
      <c r="A2661" s="88"/>
      <c r="B2661" s="74">
        <v>857</v>
      </c>
      <c r="C2661" s="89"/>
      <c r="D2661" s="15"/>
      <c r="E2661" s="15"/>
      <c r="F2661" s="15"/>
      <c r="G2661" s="15"/>
      <c r="H2661" s="15"/>
      <c r="I2661" s="15"/>
      <c r="J2661" s="98">
        <f t="normal">IF(AE2661="-","-",(AE2661/AG2660)*$AI$1)</f>
        <v>427.9392</v>
      </c>
      <c r="K2661" s="98">
        <f t="normal">MIN(J2660:J2662)</f>
        <v>379.4256</v>
      </c>
      <c r="L2661" s="74"/>
      <c r="M2661" s="98"/>
      <c r="N2661" s="98">
        <f t="normal">IF(AF2661="-","-",(AF2661/AG2660)*$AI$1)</f>
        <v>308.3616</v>
      </c>
      <c r="O2661" s="98">
        <f t="normal">MIN(N2660:N2662)</f>
        <v>266.3928</v>
      </c>
      <c r="P2661" s="74"/>
      <c r="Q2661" s="98"/>
      <c r="R2661" s="74"/>
      <c r="S2661" s="105">
        <v>2.33</v>
      </c>
      <c r="T2661" s="106"/>
      <c r="U2661" s="105"/>
      <c r="V2661" s="105">
        <f t="shared" ref="V2661:V2696" si="998">100-Y2661</f>
        <v>78.61</v>
      </c>
      <c r="W2661" s="106"/>
      <c r="X2661" s="105"/>
      <c r="Y2661" s="105">
        <v>21.39</v>
      </c>
      <c r="Z2661" s="98">
        <v>17772</v>
      </c>
      <c r="AA2661" s="125"/>
      <c r="AB2661" s="106">
        <v>12.62</v>
      </c>
      <c r="AC2661" s="126"/>
      <c r="AE2661" s="114">
        <v>396.24</v>
      </c>
      <c r="AF2661" s="114">
        <v>285.52</v>
      </c>
      <c r="AG2661" s="140"/>
    </row>
    <row r="2662" spans="1:33">
      <c r="A2662" s="90"/>
      <c r="B2662" s="74">
        <v>857</v>
      </c>
      <c r="C2662" s="91"/>
      <c r="D2662" s="18"/>
      <c r="E2662" s="18"/>
      <c r="F2662" s="18"/>
      <c r="G2662" s="18"/>
      <c r="H2662" s="18"/>
      <c r="I2662" s="18"/>
      <c r="J2662" s="98">
        <f t="normal">IF(AE2662="-","-",(AE2662/AG2660)*$AI$1)</f>
        <v>513.3456</v>
      </c>
      <c r="K2662" s="98"/>
      <c r="L2662" s="74"/>
      <c r="M2662" s="98"/>
      <c r="N2662" s="98">
        <f t="normal">IF(AF2662="-","-",(AF2662/AG2660)*$AI$1)</f>
        <v>348.7212</v>
      </c>
      <c r="O2662" s="98"/>
      <c r="P2662" s="74"/>
      <c r="Q2662" s="98"/>
      <c r="R2662" s="74"/>
      <c r="S2662" s="105">
        <v>2.57</v>
      </c>
      <c r="T2662" s="106"/>
      <c r="U2662" s="105"/>
      <c r="V2662" s="105">
        <f t="shared" si="998"/>
        <v>80.48</v>
      </c>
      <c r="W2662" s="106"/>
      <c r="X2662" s="105"/>
      <c r="Y2662" s="105">
        <v>19.52</v>
      </c>
      <c r="Z2662" s="98">
        <v>17779</v>
      </c>
      <c r="AA2662" s="127"/>
      <c r="AB2662" s="106">
        <v>12.624</v>
      </c>
      <c r="AC2662" s="128"/>
      <c r="AE2662" s="114">
        <v>475.32</v>
      </c>
      <c r="AF2662" s="114">
        <v>322.89</v>
      </c>
      <c r="AG2662" s="141"/>
    </row>
    <row r="2663" spans="1:33">
      <c r="A2663" s="79">
        <v>42884</v>
      </c>
      <c r="B2663" s="71">
        <v>858</v>
      </c>
      <c r="C2663" s="80" t="s">
        <v>265</v>
      </c>
      <c r="D2663" s="12" t="s">
        <v>335</v>
      </c>
      <c r="E2663" s="12" t="s">
        <v>266</v>
      </c>
      <c r="F2663" s="12" t="s">
        <v>1159</v>
      </c>
      <c r="G2663" s="12" t="s">
        <v>1160</v>
      </c>
      <c r="H2663" s="12" t="s">
        <v>34</v>
      </c>
      <c r="I2663" s="12" t="s">
        <v>1090</v>
      </c>
      <c r="J2663" s="97">
        <f t="normal">IF(AE2663="-","-",(AE2663/AG2663)*$AI$1)</f>
        <v>150.5844</v>
      </c>
      <c r="K2663" s="97">
        <f t="normal">MAX(J2663:J2665)</f>
        <v>176.9688</v>
      </c>
      <c r="L2663" s="71">
        <f t="normal">IF(A2663=0,"",(K2663-K2664)/K2664)</f>
        <v>0.224663677130045</v>
      </c>
      <c r="M2663" s="97">
        <f t="normal">IF(J2663="-","-",AVERAGE(J2663:J2665))</f>
        <v>157.3524</v>
      </c>
      <c r="N2663" s="97">
        <f t="normal">IF(AF2663="-","-",(AF2663/AG2663)*$AI$1)</f>
        <v>35.0244</v>
      </c>
      <c r="O2663" s="97">
        <f t="normal">MAX(N2663:N2665)</f>
        <v>47.9952</v>
      </c>
      <c r="P2663" s="71">
        <f t="normal">IF(A2663=0,"",(O2663-O2664)/O2664)</f>
        <v>0.750295391886569</v>
      </c>
      <c r="Q2663" s="97">
        <f t="normal">IF(N2663="-","-",AVERAGE(N2663:N2665))</f>
        <v>36.8136</v>
      </c>
      <c r="R2663" s="71">
        <f t="normal">IF(Q2663="-","-",Q2663/M2663)</f>
        <v>0.233956393420119</v>
      </c>
      <c r="S2663" s="103">
        <v>34.31</v>
      </c>
      <c r="T2663" s="104">
        <f t="normal">AVERAGE(S2663:S2665)*10</f>
        <v>345.033333333333</v>
      </c>
      <c r="U2663" s="103">
        <f t="normal">((LARGE(S2663:S2665,1))-(SMALL(S2663:S2665,1)))/(((LARGE(S2663:S2665,1))+(SMALL(S2663:S2665,1)))/2)*100</f>
        <v>1.24547429398986</v>
      </c>
      <c r="V2663" s="103">
        <f t="shared" si="998"/>
        <v>95.15</v>
      </c>
      <c r="W2663" s="104">
        <f t="normal">AVERAGE(V2663:V2665)*10</f>
        <v>950.7</v>
      </c>
      <c r="X2663" s="103">
        <f t="normal">((LARGE(V2663:V2665,1))-(SMALL(V2663:V2665,1)))/(((LARGE(V2663:V2665,1))+(SMALL(V2663:V2665,1)))/2)*100</f>
        <v>0.242016099331829</v>
      </c>
      <c r="Y2663" s="103">
        <v>4.85</v>
      </c>
      <c r="Z2663" s="97" t="s">
        <v>34</v>
      </c>
      <c r="AA2663" s="25" t="str">
        <f t="normal">IF(Z2663="-","-",AVERAGE(Z2663:Z2665))</f>
        <v>-</v>
      </c>
      <c r="AB2663" s="104">
        <v>5.801</v>
      </c>
      <c r="AC2663" s="26">
        <f t="shared" ref="AC2663" si="999">IF(AB2663="-","-",AVERAGE(AB2663:AB2665))</f>
        <v>5.801</v>
      </c>
      <c r="AE2663" s="114">
        <v>139.43</v>
      </c>
      <c r="AF2663" s="114">
        <v>32.43</v>
      </c>
      <c r="AG2663" s="139">
        <v>1</v>
      </c>
    </row>
    <row r="2664" spans="1:33">
      <c r="A2664" s="81"/>
      <c r="B2664" s="71">
        <v>858</v>
      </c>
      <c r="C2664" s="82"/>
      <c r="D2664" s="14"/>
      <c r="E2664" s="14"/>
      <c r="F2664" s="15"/>
      <c r="G2664" s="14"/>
      <c r="H2664" s="14"/>
      <c r="I2664" s="14"/>
      <c r="J2664" s="97">
        <f t="normal">IF(AE2664="-","-",(AE2664/AG2663)*$AI$1)</f>
        <v>176.9688</v>
      </c>
      <c r="K2664" s="97">
        <f t="normal">MIN(J2663:J2665)</f>
        <v>144.504</v>
      </c>
      <c r="L2664" s="71"/>
      <c r="M2664" s="97"/>
      <c r="N2664" s="97">
        <f t="normal">IF(AF2664="-","-",(AF2664/AG2663)*$AI$1)</f>
        <v>47.9952</v>
      </c>
      <c r="O2664" s="97">
        <f t="normal">MIN(N2663:N2665)</f>
        <v>27.4212</v>
      </c>
      <c r="P2664" s="71"/>
      <c r="Q2664" s="97"/>
      <c r="R2664" s="71"/>
      <c r="S2664" s="103">
        <v>34.46</v>
      </c>
      <c r="T2664" s="104"/>
      <c r="U2664" s="103"/>
      <c r="V2664" s="103">
        <f t="shared" si="998"/>
        <v>95.14</v>
      </c>
      <c r="W2664" s="104"/>
      <c r="X2664" s="103"/>
      <c r="Y2664" s="103">
        <v>4.86</v>
      </c>
      <c r="Z2664" s="97" t="s">
        <v>34</v>
      </c>
      <c r="AA2664" s="27"/>
      <c r="AB2664" s="104" t="s">
        <v>34</v>
      </c>
      <c r="AC2664" s="28"/>
      <c r="AE2664" s="114">
        <v>163.86</v>
      </c>
      <c r="AF2664" s="114">
        <v>44.44</v>
      </c>
      <c r="AG2664" s="140"/>
    </row>
    <row r="2665" spans="1:33">
      <c r="A2665" s="83"/>
      <c r="B2665" s="71">
        <v>858</v>
      </c>
      <c r="C2665" s="84"/>
      <c r="D2665" s="17"/>
      <c r="E2665" s="17"/>
      <c r="F2665" s="18"/>
      <c r="G2665" s="17"/>
      <c r="H2665" s="17"/>
      <c r="I2665" s="17"/>
      <c r="J2665" s="97">
        <f t="normal">IF(AE2665="-","-",(AE2665/AG2663)*$AI$1)</f>
        <v>144.504</v>
      </c>
      <c r="K2665" s="97"/>
      <c r="L2665" s="71"/>
      <c r="M2665" s="97"/>
      <c r="N2665" s="97">
        <f t="normal">IF(AF2665="-","-",(AF2665/AG2663)*$AI$1)</f>
        <v>27.4212</v>
      </c>
      <c r="O2665" s="97"/>
      <c r="P2665" s="71"/>
      <c r="Q2665" s="97"/>
      <c r="R2665" s="71"/>
      <c r="S2665" s="103">
        <v>34.74</v>
      </c>
      <c r="T2665" s="104"/>
      <c r="U2665" s="103"/>
      <c r="V2665" s="103">
        <f t="shared" si="998"/>
        <v>94.92</v>
      </c>
      <c r="W2665" s="104"/>
      <c r="X2665" s="103"/>
      <c r="Y2665" s="103">
        <v>5.08</v>
      </c>
      <c r="Z2665" s="97" t="s">
        <v>34</v>
      </c>
      <c r="AA2665" s="29"/>
      <c r="AB2665" s="104" t="s">
        <v>34</v>
      </c>
      <c r="AC2665" s="30"/>
      <c r="AE2665" s="114">
        <v>133.8</v>
      </c>
      <c r="AF2665" s="114">
        <v>25.39</v>
      </c>
      <c r="AG2665" s="141"/>
    </row>
    <row r="2666" spans="1:33" ht="15" customHeight="1">
      <c r="A2666" s="79">
        <v>42884</v>
      </c>
      <c r="B2666" s="71">
        <v>859</v>
      </c>
      <c r="C2666" s="80" t="s">
        <v>1161</v>
      </c>
      <c r="D2666" s="12" t="s">
        <v>41</v>
      </c>
      <c r="E2666" s="12" t="s">
        <v>233</v>
      </c>
      <c r="F2666" s="12" t="s">
        <v>630</v>
      </c>
      <c r="G2666" s="12" t="s">
        <v>1094</v>
      </c>
      <c r="H2666" s="12" t="s">
        <v>34</v>
      </c>
      <c r="I2666" s="12" t="s">
        <v>1162</v>
      </c>
      <c r="J2666" s="97">
        <f t="normal">IF(AE2666="-","-",(AE2666/AG2666)*$AI$1)</f>
        <v>916.974</v>
      </c>
      <c r="K2666" s="97">
        <f t="normal">MAX(J2666:J2668)</f>
        <v>939.3516</v>
      </c>
      <c r="L2666" s="71">
        <f t="normal">IF(A2666=0,"",(K2666-K2667)/K2667)</f>
        <v>0.0286927416588805</v>
      </c>
      <c r="M2666" s="97">
        <f t="normal">IF(J2666="-","-",AVERAGE(J2666:J2668))</f>
        <v>923.1588</v>
      </c>
      <c r="N2666" s="97">
        <v>706.5468</v>
      </c>
      <c r="O2666" s="97">
        <f t="normal">MAX(N2666:N2668)</f>
        <v>744.6384</v>
      </c>
      <c r="P2666" s="71">
        <f t="normal">IF(A2666=0,"",(O2666-O2667)/O2667)</f>
        <v>0.0539123523027775</v>
      </c>
      <c r="Q2666" s="97">
        <f t="normal">IF(N2666="-","-",AVERAGE(N2666:N2668))</f>
        <v>721.0116</v>
      </c>
      <c r="R2666" s="71">
        <f t="normal">IF(Q2666="-","-",Q2666/M2666)</f>
        <v>0.781026622938545</v>
      </c>
      <c r="S2666" s="103">
        <v>39.99</v>
      </c>
      <c r="T2666" s="104">
        <f t="normal">AVERAGE(S2666:S2668)*10</f>
        <v>396.8</v>
      </c>
      <c r="U2666" s="103">
        <f t="normal">((LARGE(S2666:S2668,1))-(SMALL(S2666:S2668,1)))/(((LARGE(S2666:S2668,1))+(SMALL(S2666:S2668,1)))/2)*100</f>
        <v>1.20754716981133</v>
      </c>
      <c r="V2666" s="103">
        <f t="shared" si="998"/>
        <v>93.35</v>
      </c>
      <c r="W2666" s="104">
        <f t="normal">AVERAGE(V2666:V2668)*10</f>
        <v>936.833333333333</v>
      </c>
      <c r="X2666" s="103">
        <f t="normal">((LARGE(V2666:V2668,1))-(SMALL(V2666:V2668,1)))/(((LARGE(V2666:V2668,1))+(SMALL(V2666:V2668,1)))/2)*100</f>
        <v>0.587449933244338</v>
      </c>
      <c r="Y2666" s="103">
        <v>6.65</v>
      </c>
      <c r="Z2666" s="97" t="s">
        <v>34</v>
      </c>
      <c r="AA2666" s="25" t="str">
        <f t="normal">IF(Z2666="-","-",AVERAGE(Z2666:Z2668))</f>
        <v>-</v>
      </c>
      <c r="AB2666" s="104" t="s">
        <v>34</v>
      </c>
      <c r="AC2666" s="26" t="str">
        <f t="shared" ref="AC2666" si="1000">IF(AB2666="-","-",AVERAGE(AB2666:AB2668))</f>
        <v>-</v>
      </c>
      <c r="AE2666" s="114">
        <v>849.05</v>
      </c>
      <c r="AF2666" s="114">
        <v>654.21</v>
      </c>
      <c r="AG2666" s="139">
        <v>1</v>
      </c>
    </row>
    <row r="2667" spans="1:33">
      <c r="A2667" s="81"/>
      <c r="B2667" s="71">
        <v>859</v>
      </c>
      <c r="C2667" s="82"/>
      <c r="D2667" s="14"/>
      <c r="E2667" s="14"/>
      <c r="F2667" s="14"/>
      <c r="G2667" s="14"/>
      <c r="H2667" s="14"/>
      <c r="I2667" s="14"/>
      <c r="J2667" s="97">
        <f t="normal">IF(AE2667="-","-",(AE2667/AG2666)*$AI$1)</f>
        <v>939.3516</v>
      </c>
      <c r="K2667" s="97">
        <f t="normal">MIN(J2666:J2668)</f>
        <v>913.1508</v>
      </c>
      <c r="L2667" s="71"/>
      <c r="M2667" s="97"/>
      <c r="N2667" s="97">
        <f t="normal">IF(AF2667="-","-",(AF2667/AG2666)*$AI$1)</f>
        <v>744.6384</v>
      </c>
      <c r="O2667" s="97">
        <f t="normal">MIN(N2666:N2668)</f>
        <v>706.5468</v>
      </c>
      <c r="P2667" s="71"/>
      <c r="Q2667" s="97"/>
      <c r="R2667" s="71"/>
      <c r="S2667" s="103">
        <v>39.54</v>
      </c>
      <c r="T2667" s="104"/>
      <c r="U2667" s="103"/>
      <c r="V2667" s="103">
        <f t="shared" si="998"/>
        <v>93.8</v>
      </c>
      <c r="W2667" s="104"/>
      <c r="X2667" s="103"/>
      <c r="Y2667" s="103">
        <v>6.2</v>
      </c>
      <c r="Z2667" s="97" t="s">
        <v>34</v>
      </c>
      <c r="AA2667" s="27"/>
      <c r="AB2667" s="104" t="s">
        <v>34</v>
      </c>
      <c r="AC2667" s="28"/>
      <c r="AE2667" s="114">
        <v>869.77</v>
      </c>
      <c r="AF2667" s="114">
        <v>689.48</v>
      </c>
      <c r="AG2667" s="140"/>
    </row>
    <row r="2668" spans="1:33">
      <c r="A2668" s="83"/>
      <c r="B2668" s="71">
        <v>859</v>
      </c>
      <c r="C2668" s="84"/>
      <c r="D2668" s="17"/>
      <c r="E2668" s="17"/>
      <c r="F2668" s="17"/>
      <c r="G2668" s="17"/>
      <c r="H2668" s="17"/>
      <c r="I2668" s="17"/>
      <c r="J2668" s="97">
        <f t="normal">IF(AE2668="-","-",(AE2668/AG2666)*$AI$1)</f>
        <v>913.1508</v>
      </c>
      <c r="K2668" s="97"/>
      <c r="L2668" s="71"/>
      <c r="M2668" s="97"/>
      <c r="N2668" s="97">
        <f t="normal">IF(AF2668="-","-",(AF2668/AG2666)*$AI$1)</f>
        <v>711.8496</v>
      </c>
      <c r="O2668" s="97"/>
      <c r="P2668" s="71"/>
      <c r="Q2668" s="97"/>
      <c r="R2668" s="71"/>
      <c r="S2668" s="103">
        <v>39.51</v>
      </c>
      <c r="T2668" s="104"/>
      <c r="U2668" s="103"/>
      <c r="V2668" s="103">
        <f t="shared" si="998"/>
        <v>93.9</v>
      </c>
      <c r="W2668" s="104"/>
      <c r="X2668" s="103"/>
      <c r="Y2668" s="103">
        <v>6.1</v>
      </c>
      <c r="Z2668" s="97" t="s">
        <v>34</v>
      </c>
      <c r="AA2668" s="29"/>
      <c r="AB2668" s="104" t="s">
        <v>34</v>
      </c>
      <c r="AC2668" s="30"/>
      <c r="AE2668" s="114">
        <v>845.51</v>
      </c>
      <c r="AF2668" s="114">
        <v>659.12</v>
      </c>
      <c r="AG2668" s="141"/>
    </row>
    <row r="2669" spans="1:33" ht="15" customHeight="1">
      <c r="A2669" s="79">
        <v>42884</v>
      </c>
      <c r="B2669" s="71">
        <v>860</v>
      </c>
      <c r="C2669" s="80" t="s">
        <v>1161</v>
      </c>
      <c r="D2669" s="12" t="s">
        <v>41</v>
      </c>
      <c r="E2669" s="12" t="s">
        <v>233</v>
      </c>
      <c r="F2669" s="12" t="s">
        <v>630</v>
      </c>
      <c r="G2669" s="12" t="s">
        <v>633</v>
      </c>
      <c r="H2669" s="12" t="s">
        <v>34</v>
      </c>
      <c r="I2669" s="12" t="s">
        <v>34</v>
      </c>
      <c r="J2669" s="97">
        <f t="normal">IF(AE2669="-","-",(AE2669/AG2669)*$AI$1)</f>
        <v>1034.2512</v>
      </c>
      <c r="K2669" s="97">
        <f t="normal">MAX(J2669:J2671)</f>
        <v>1049.0472</v>
      </c>
      <c r="L2669" s="71">
        <f t="normal">IF(A2669=0,"",(K2669-K2670)/K2670)</f>
        <v>0.115662041716439</v>
      </c>
      <c r="M2669" s="97">
        <f t="normal">IF(J2669="-","-",AVERAGE(J2669:J2671))</f>
        <v>1007.8632</v>
      </c>
      <c r="N2669" s="97">
        <f t="normal">IF(AF2669="-","-",(AF2669/AG2669)*$AI$1)</f>
        <v>711.4284</v>
      </c>
      <c r="O2669" s="97">
        <f t="normal">MAX(N2669:N2671)</f>
        <v>738.234</v>
      </c>
      <c r="P2669" s="71">
        <f t="normal">IF(A2669=0,"",(O2669-O2670)/O2670)</f>
        <v>0.127151902908779</v>
      </c>
      <c r="Q2669" s="97">
        <f t="normal">IF(N2669="-","-",AVERAGE(N2669:N2671))</f>
        <v>701.5392</v>
      </c>
      <c r="R2669" s="71">
        <f t="normal">IF(Q2669="-","-",Q2669/M2669)</f>
        <v>0.696065894657132</v>
      </c>
      <c r="S2669" s="103">
        <v>56.49</v>
      </c>
      <c r="T2669" s="104">
        <f t="normal">AVERAGE(S2669:S2671)*10</f>
        <v>564.233333333333</v>
      </c>
      <c r="U2669" s="103">
        <f t="normal">((LARGE(S2669:S2671,1))-(SMALL(S2669:S2671,1)))/(((LARGE(S2669:S2671,1))+(SMALL(S2669:S2671,1)))/2)*100</f>
        <v>6.34864337648519</v>
      </c>
      <c r="V2669" s="103">
        <f t="shared" si="998"/>
        <v>98.4</v>
      </c>
      <c r="W2669" s="104">
        <f t="normal">AVERAGE(V2669:V2671)*10</f>
        <v>983.733333333333</v>
      </c>
      <c r="X2669" s="103">
        <f t="normal">((LARGE(V2669:V2671,1))-(SMALL(V2669:V2671,1)))/(((LARGE(V2669:V2671,1))+(SMALL(V2669:V2671,1)))/2)*100</f>
        <v>0.162667751118337</v>
      </c>
      <c r="Y2669" s="103">
        <v>1.6</v>
      </c>
      <c r="Z2669" s="97" t="s">
        <v>34</v>
      </c>
      <c r="AA2669" s="25" t="str">
        <f t="normal">IF(Z2669="-","-",AVERAGE(Z2669:Z2671))</f>
        <v>-</v>
      </c>
      <c r="AB2669" s="104" t="s">
        <v>34</v>
      </c>
      <c r="AC2669" s="26" t="str">
        <f t="shared" ref="AC2669" si="1001">IF(AB2669="-","-",AVERAGE(AB2669:AB2671))</f>
        <v>-</v>
      </c>
      <c r="AE2669" s="114">
        <v>957.64</v>
      </c>
      <c r="AF2669" s="114">
        <v>658.73</v>
      </c>
      <c r="AG2669" s="139">
        <v>1</v>
      </c>
    </row>
    <row r="2670" spans="1:33">
      <c r="A2670" s="81"/>
      <c r="B2670" s="71">
        <v>860</v>
      </c>
      <c r="C2670" s="82"/>
      <c r="D2670" s="14"/>
      <c r="E2670" s="14"/>
      <c r="F2670" s="14"/>
      <c r="G2670" s="14"/>
      <c r="H2670" s="14"/>
      <c r="I2670" s="14"/>
      <c r="J2670" s="97">
        <f t="normal">IF(AE2670="-","-",(AE2670/AG2669)*$AI$1)</f>
        <v>1049.0472</v>
      </c>
      <c r="K2670" s="97">
        <f t="normal">MIN(J2669:J2671)</f>
        <v>940.2912</v>
      </c>
      <c r="L2670" s="71"/>
      <c r="M2670" s="97"/>
      <c r="N2670" s="97">
        <f t="normal">IF(AF2670="-","-",(AF2670/AG2669)*$AI$1)</f>
        <v>738.234</v>
      </c>
      <c r="O2670" s="97">
        <f t="normal">MIN(N2669:N2671)</f>
        <v>654.9552</v>
      </c>
      <c r="P2670" s="71"/>
      <c r="Q2670" s="97"/>
      <c r="R2670" s="71"/>
      <c r="S2670" s="103">
        <v>58.18</v>
      </c>
      <c r="T2670" s="104"/>
      <c r="U2670" s="103"/>
      <c r="V2670" s="103">
        <f t="shared" si="998"/>
        <v>98.44</v>
      </c>
      <c r="W2670" s="104"/>
      <c r="X2670" s="103"/>
      <c r="Y2670" s="103">
        <v>1.56</v>
      </c>
      <c r="Z2670" s="97" t="s">
        <v>34</v>
      </c>
      <c r="AA2670" s="27"/>
      <c r="AB2670" s="104" t="s">
        <v>34</v>
      </c>
      <c r="AC2670" s="28"/>
      <c r="AE2670" s="114">
        <v>971.34</v>
      </c>
      <c r="AF2670" s="114">
        <v>683.55</v>
      </c>
      <c r="AG2670" s="140"/>
    </row>
    <row r="2671" spans="1:33">
      <c r="A2671" s="83"/>
      <c r="B2671" s="71">
        <v>860</v>
      </c>
      <c r="C2671" s="84"/>
      <c r="D2671" s="17"/>
      <c r="E2671" s="17"/>
      <c r="F2671" s="17"/>
      <c r="G2671" s="17"/>
      <c r="H2671" s="17"/>
      <c r="I2671" s="17"/>
      <c r="J2671" s="97">
        <f t="normal">IF(AE2671="-","-",(AE2671/AG2669)*$AI$1)</f>
        <v>940.2912</v>
      </c>
      <c r="K2671" s="97"/>
      <c r="L2671" s="71"/>
      <c r="M2671" s="97"/>
      <c r="N2671" s="97">
        <f t="normal">IF(AF2671="-","-",(AF2671/AG2669)*$AI$1)</f>
        <v>654.9552</v>
      </c>
      <c r="O2671" s="97"/>
      <c r="P2671" s="71"/>
      <c r="Q2671" s="97"/>
      <c r="R2671" s="71"/>
      <c r="S2671" s="103">
        <v>54.6</v>
      </c>
      <c r="T2671" s="104"/>
      <c r="U2671" s="103"/>
      <c r="V2671" s="103">
        <f t="shared" si="998"/>
        <v>98.28</v>
      </c>
      <c r="W2671" s="104"/>
      <c r="X2671" s="103"/>
      <c r="Y2671" s="103">
        <v>1.72</v>
      </c>
      <c r="Z2671" s="97" t="s">
        <v>34</v>
      </c>
      <c r="AA2671" s="29"/>
      <c r="AB2671" s="104" t="s">
        <v>34</v>
      </c>
      <c r="AC2671" s="30"/>
      <c r="AE2671" s="114">
        <v>870.64</v>
      </c>
      <c r="AF2671" s="114">
        <v>606.44</v>
      </c>
      <c r="AG2671" s="141"/>
    </row>
    <row r="2672" spans="1:33" ht="15" customHeight="1">
      <c r="A2672" s="79">
        <v>42884</v>
      </c>
      <c r="B2672" s="71">
        <v>861</v>
      </c>
      <c r="C2672" s="80" t="s">
        <v>1161</v>
      </c>
      <c r="D2672" s="12" t="s">
        <v>41</v>
      </c>
      <c r="E2672" s="12" t="s">
        <v>233</v>
      </c>
      <c r="F2672" s="12" t="s">
        <v>630</v>
      </c>
      <c r="G2672" s="12" t="s">
        <v>1094</v>
      </c>
      <c r="H2672" s="12" t="s">
        <v>34</v>
      </c>
      <c r="I2672" s="12" t="s">
        <v>1163</v>
      </c>
      <c r="J2672" s="97">
        <f t="normal">IF(AE2672="-","-",(AE2672/AG2672)*$AI$1)</f>
        <v>954.1584</v>
      </c>
      <c r="K2672" s="97">
        <f t="normal">MAX(J2672:J2674)</f>
        <v>954.1584</v>
      </c>
      <c r="L2672" s="71">
        <f t="normal">IF(A2672=0,"",(K2672-K2673)/K2673)</f>
        <v>0.0278999418266433</v>
      </c>
      <c r="M2672" s="97">
        <f t="normal">IF(J2672="-","-",AVERAGE(J2672:J2674))</f>
        <v>942.102</v>
      </c>
      <c r="N2672" s="97">
        <f t="normal">IF(AF2672="-","-",(AF2672/AG2672)*$AI$1)</f>
        <v>748.4616</v>
      </c>
      <c r="O2672" s="97">
        <f t="normal">MAX(N2672:N2674)</f>
        <v>748.4616</v>
      </c>
      <c r="P2672" s="71">
        <f t="normal">IF(A2672=0,"",(O2672-O2673)/O2673)</f>
        <v>0.0200771291471635</v>
      </c>
      <c r="Q2672" s="97">
        <f t="normal">IF(N2672="-","-",AVERAGE(N2672:N2674))</f>
        <v>738.954</v>
      </c>
      <c r="R2672" s="71">
        <f t="normal">IF(Q2672="-","-",Q2672/M2672)</f>
        <v>0.784367297808518</v>
      </c>
      <c r="S2672" s="103">
        <v>39.13</v>
      </c>
      <c r="T2672" s="104">
        <f t="normal">AVERAGE(S2672:S2674)*10</f>
        <v>391.466666666667</v>
      </c>
      <c r="U2672" s="103">
        <f t="normal">((LARGE(S2672:S2674,1))-(SMALL(S2672:S2674,1)))/(((LARGE(S2672:S2674,1))+(SMALL(S2672:S2674,1)))/2)*100</f>
        <v>1.09819946367003</v>
      </c>
      <c r="V2672" s="103">
        <f t="shared" si="998"/>
        <v>88.47</v>
      </c>
      <c r="W2672" s="104">
        <f t="normal">AVERAGE(V2672:V2674)*10</f>
        <v>885.633333333333</v>
      </c>
      <c r="X2672" s="103">
        <f t="normal">((LARGE(V2672:V2674,1))-(SMALL(V2672:V2674,1)))/(((LARGE(V2672:V2674,1))+(SMALL(V2672:V2674,1)))/2)*100</f>
        <v>0.248363061639195</v>
      </c>
      <c r="Y2672" s="103">
        <v>11.53</v>
      </c>
      <c r="Z2672" s="97" t="s">
        <v>34</v>
      </c>
      <c r="AA2672" s="25" t="str">
        <f t="normal">IF(Z2672="-","-",AVERAGE(Z2672:Z2674))</f>
        <v>-</v>
      </c>
      <c r="AB2672" s="104" t="s">
        <v>34</v>
      </c>
      <c r="AC2672" s="26" t="str">
        <f t="shared" ref="AC2672" si="1002">IF(AB2672="-","-",AVERAGE(AB2672:AB2674))</f>
        <v>-</v>
      </c>
      <c r="AE2672" s="114">
        <v>883.48</v>
      </c>
      <c r="AF2672" s="114">
        <v>693.02</v>
      </c>
      <c r="AG2672" s="139">
        <v>1</v>
      </c>
    </row>
    <row r="2673" spans="1:33">
      <c r="A2673" s="81"/>
      <c r="B2673" s="71">
        <v>861</v>
      </c>
      <c r="C2673" s="82"/>
      <c r="D2673" s="14"/>
      <c r="E2673" s="14"/>
      <c r="F2673" s="14"/>
      <c r="G2673" s="14"/>
      <c r="H2673" s="14"/>
      <c r="I2673" s="14"/>
      <c r="J2673" s="97">
        <f t="normal">IF(AE2673="-","-",(AE2673/AG2672)*$AI$1)</f>
        <v>928.26</v>
      </c>
      <c r="K2673" s="97">
        <f t="normal">MIN(J2672:J2674)</f>
        <v>928.26</v>
      </c>
      <c r="L2673" s="71"/>
      <c r="M2673" s="97"/>
      <c r="N2673" s="97">
        <f t="normal">IF(AF2673="-","-",(AF2673/AG2672)*$AI$1)</f>
        <v>733.7304</v>
      </c>
      <c r="O2673" s="97">
        <f t="normal">MIN(N2672:N2674)</f>
        <v>733.7304</v>
      </c>
      <c r="P2673" s="71"/>
      <c r="Q2673" s="97"/>
      <c r="R2673" s="71"/>
      <c r="S2673" s="103">
        <v>38.94</v>
      </c>
      <c r="T2673" s="104"/>
      <c r="U2673" s="103"/>
      <c r="V2673" s="103">
        <f t="shared" si="998"/>
        <v>88.53</v>
      </c>
      <c r="W2673" s="104"/>
      <c r="X2673" s="103"/>
      <c r="Y2673" s="103">
        <v>11.47</v>
      </c>
      <c r="Z2673" s="97" t="s">
        <v>34</v>
      </c>
      <c r="AA2673" s="27"/>
      <c r="AB2673" s="104" t="s">
        <v>34</v>
      </c>
      <c r="AC2673" s="28"/>
      <c r="AE2673" s="114">
        <v>859.5</v>
      </c>
      <c r="AF2673" s="114">
        <v>679.38</v>
      </c>
      <c r="AG2673" s="140"/>
    </row>
    <row r="2674" spans="1:33">
      <c r="A2674" s="83"/>
      <c r="B2674" s="71">
        <v>861</v>
      </c>
      <c r="C2674" s="84"/>
      <c r="D2674" s="17"/>
      <c r="E2674" s="17"/>
      <c r="F2674" s="17"/>
      <c r="G2674" s="17"/>
      <c r="H2674" s="17"/>
      <c r="I2674" s="17"/>
      <c r="J2674" s="97">
        <f t="normal">IF(AE2674="-","-",(AE2674/AG2672)*$AI$1)</f>
        <v>943.8876</v>
      </c>
      <c r="K2674" s="97"/>
      <c r="L2674" s="71"/>
      <c r="M2674" s="97"/>
      <c r="N2674" s="97">
        <f t="normal">IF(AF2674="-","-",(AF2674/AG2672)*$AI$1)</f>
        <v>734.67</v>
      </c>
      <c r="O2674" s="97"/>
      <c r="P2674" s="71"/>
      <c r="Q2674" s="97"/>
      <c r="R2674" s="71"/>
      <c r="S2674" s="103">
        <v>39.37</v>
      </c>
      <c r="T2674" s="104"/>
      <c r="U2674" s="103"/>
      <c r="V2674" s="103">
        <f t="shared" si="998"/>
        <v>88.69</v>
      </c>
      <c r="W2674" s="104"/>
      <c r="X2674" s="103"/>
      <c r="Y2674" s="103">
        <v>11.31</v>
      </c>
      <c r="Z2674" s="97" t="s">
        <v>34</v>
      </c>
      <c r="AA2674" s="29"/>
      <c r="AB2674" s="104" t="s">
        <v>34</v>
      </c>
      <c r="AC2674" s="30"/>
      <c r="AE2674" s="114">
        <v>873.97</v>
      </c>
      <c r="AF2674" s="114">
        <v>680.25</v>
      </c>
      <c r="AG2674" s="141"/>
    </row>
    <row r="2675" spans="1:33" ht="15" customHeight="1">
      <c r="A2675" s="79">
        <v>42884</v>
      </c>
      <c r="B2675" s="71">
        <v>862</v>
      </c>
      <c r="C2675" s="80" t="s">
        <v>1161</v>
      </c>
      <c r="D2675" s="12" t="s">
        <v>41</v>
      </c>
      <c r="E2675" s="12" t="s">
        <v>233</v>
      </c>
      <c r="F2675" s="12" t="s">
        <v>630</v>
      </c>
      <c r="G2675" s="12" t="s">
        <v>1164</v>
      </c>
      <c r="H2675" s="12" t="s">
        <v>34</v>
      </c>
      <c r="I2675" s="12" t="s">
        <v>1165</v>
      </c>
      <c r="J2675" s="97">
        <f t="normal">IF(AE2675="-","-",(AE2675/AG2675)*$AI$1)</f>
        <v>1103.3172</v>
      </c>
      <c r="K2675" s="97">
        <f t="normal">MAX(J2675:J2677)</f>
        <v>1103.3172</v>
      </c>
      <c r="L2675" s="71">
        <f t="normal">IF(A2675=0,"",(K2675-K2676)/K2676)</f>
        <v>0.0345215189873419</v>
      </c>
      <c r="M2675" s="97">
        <f t="normal">IF(J2675="-","-",AVERAGE(J2675:J2677))</f>
        <v>1079.964</v>
      </c>
      <c r="N2675" s="97">
        <f t="normal">IF(AF2675="-","-",(AF2675/AG2675)*$AI$1)</f>
        <v>806.2524</v>
      </c>
      <c r="O2675" s="97">
        <f t="normal">MAX(N2675:N2677)</f>
        <v>806.2524</v>
      </c>
      <c r="P2675" s="71">
        <f t="normal">IF(A2675=0,"",(O2675-O2676)/O2676)</f>
        <v>0.0347202971669346</v>
      </c>
      <c r="Q2675" s="97">
        <f t="normal">IF(N2675="-","-",AVERAGE(N2675:N2677))</f>
        <v>789.876</v>
      </c>
      <c r="R2675" s="71">
        <f t="normal">IF(Q2675="-","-",Q2675/M2675)</f>
        <v>0.731391046368212</v>
      </c>
      <c r="S2675" s="103">
        <v>45.71</v>
      </c>
      <c r="T2675" s="104">
        <f t="normal">AVERAGE(S2675:S2677)*10</f>
        <v>455.233333333333</v>
      </c>
      <c r="U2675" s="103">
        <f t="normal">((LARGE(S2675:S2677,1))-(SMALL(S2675:S2677,1)))/(((LARGE(S2675:S2677,1))+(SMALL(S2675:S2677,1)))/2)*100</f>
        <v>0.702524698133919</v>
      </c>
      <c r="V2675" s="103">
        <f t="shared" si="998"/>
        <v>94.67</v>
      </c>
      <c r="W2675" s="104">
        <f t="normal">AVERAGE(V2675:V2677)*10</f>
        <v>946.366666666667</v>
      </c>
      <c r="X2675" s="103">
        <f t="normal">((LARGE(V2675:V2677,1))-(SMALL(V2675:V2677,1)))/(((LARGE(V2675:V2677,1))+(SMALL(V2675:V2677,1)))/2)*100</f>
        <v>0.295920524202073</v>
      </c>
      <c r="Y2675" s="103">
        <v>5.33</v>
      </c>
      <c r="Z2675" s="97" t="s">
        <v>34</v>
      </c>
      <c r="AA2675" s="25" t="str">
        <f t="normal">IF(Z2675="-","-",AVERAGE(Z2675:Z2677))</f>
        <v>-</v>
      </c>
      <c r="AB2675" s="104" t="s">
        <v>34</v>
      </c>
      <c r="AC2675" s="26" t="str">
        <f t="shared" ref="AC2675" si="1003">IF(AB2675="-","-",AVERAGE(AB2675:AB2677))</f>
        <v>-</v>
      </c>
      <c r="AE2675" s="114">
        <v>1021.59</v>
      </c>
      <c r="AF2675" s="114">
        <v>746.53</v>
      </c>
      <c r="AG2675" s="139">
        <v>1</v>
      </c>
    </row>
    <row r="2676" spans="1:33">
      <c r="A2676" s="81"/>
      <c r="B2676" s="71">
        <v>862</v>
      </c>
      <c r="C2676" s="82"/>
      <c r="D2676" s="14"/>
      <c r="E2676" s="14"/>
      <c r="F2676" s="14"/>
      <c r="G2676" s="14"/>
      <c r="H2676" s="14"/>
      <c r="I2676" s="14"/>
      <c r="J2676" s="97">
        <f t="normal">IF(AE2676="-","-",(AE2676/AG2675)*$AI$1)</f>
        <v>1070.0748</v>
      </c>
      <c r="K2676" s="97">
        <f t="normal">MIN(J2675:J2677)</f>
        <v>1066.5</v>
      </c>
      <c r="L2676" s="71"/>
      <c r="M2676" s="97"/>
      <c r="N2676" s="97">
        <f t="normal">IF(AF2676="-","-",(AF2676/AG2675)*$AI$1)</f>
        <v>784.1772</v>
      </c>
      <c r="O2676" s="97">
        <f t="normal">MIN(N2675:N2677)</f>
        <v>779.1984</v>
      </c>
      <c r="P2676" s="71"/>
      <c r="Q2676" s="97"/>
      <c r="R2676" s="71"/>
      <c r="S2676" s="103">
        <v>45.39</v>
      </c>
      <c r="T2676" s="104"/>
      <c r="U2676" s="103"/>
      <c r="V2676" s="103">
        <f t="shared" si="998"/>
        <v>94.48</v>
      </c>
      <c r="W2676" s="104"/>
      <c r="X2676" s="103"/>
      <c r="Y2676" s="103">
        <v>5.52</v>
      </c>
      <c r="Z2676" s="97" t="s">
        <v>34</v>
      </c>
      <c r="AA2676" s="27"/>
      <c r="AB2676" s="104" t="s">
        <v>34</v>
      </c>
      <c r="AC2676" s="28"/>
      <c r="AE2676" s="114">
        <v>990.81</v>
      </c>
      <c r="AF2676" s="114">
        <v>726.09</v>
      </c>
      <c r="AG2676" s="140"/>
    </row>
    <row r="2677" spans="1:33">
      <c r="A2677" s="83"/>
      <c r="B2677" s="71">
        <v>862</v>
      </c>
      <c r="C2677" s="84"/>
      <c r="D2677" s="17"/>
      <c r="E2677" s="17"/>
      <c r="F2677" s="17"/>
      <c r="G2677" s="17"/>
      <c r="H2677" s="17"/>
      <c r="I2677" s="17"/>
      <c r="J2677" s="97">
        <f t="normal">IF(AE2677="-","-",(AE2677/AG2675)*$AI$1)</f>
        <v>1066.5</v>
      </c>
      <c r="K2677" s="97"/>
      <c r="L2677" s="71"/>
      <c r="M2677" s="97"/>
      <c r="N2677" s="97">
        <f t="normal">IF(AF2677="-","-",(AF2677/AG2675)*$AI$1)</f>
        <v>779.1984</v>
      </c>
      <c r="O2677" s="97"/>
      <c r="P2677" s="71"/>
      <c r="Q2677" s="97"/>
      <c r="R2677" s="71"/>
      <c r="S2677" s="103">
        <v>45.47</v>
      </c>
      <c r="T2677" s="104"/>
      <c r="U2677" s="103"/>
      <c r="V2677" s="103">
        <f t="shared" si="998"/>
        <v>94.76</v>
      </c>
      <c r="W2677" s="104"/>
      <c r="X2677" s="103"/>
      <c r="Y2677" s="103">
        <v>5.24</v>
      </c>
      <c r="Z2677" s="97" t="s">
        <v>34</v>
      </c>
      <c r="AA2677" s="29"/>
      <c r="AB2677" s="104" t="s">
        <v>34</v>
      </c>
      <c r="AC2677" s="30"/>
      <c r="AE2677" s="114">
        <v>987.5</v>
      </c>
      <c r="AF2677" s="114">
        <v>721.48</v>
      </c>
      <c r="AG2677" s="141"/>
    </row>
    <row r="2678" spans="1:33" ht="15" customHeight="1">
      <c r="A2678" s="79">
        <v>42884</v>
      </c>
      <c r="B2678" s="71">
        <v>873</v>
      </c>
      <c r="C2678" s="80" t="s">
        <v>88</v>
      </c>
      <c r="D2678" s="12" t="s">
        <v>41</v>
      </c>
      <c r="E2678" s="12" t="s">
        <v>74</v>
      </c>
      <c r="F2678" s="12" t="s">
        <v>85</v>
      </c>
      <c r="G2678" s="12" t="s">
        <v>92</v>
      </c>
      <c r="H2678" s="12" t="s">
        <v>34</v>
      </c>
      <c r="I2678" s="12" t="s">
        <v>1166</v>
      </c>
      <c r="J2678" s="97">
        <f t="normal">IF(AE2678="-","-",(AE2678/AG2678)*$AI$1)</f>
        <v>560.3364</v>
      </c>
      <c r="K2678" s="97">
        <f t="normal">MAX(J2678:J2680)</f>
        <v>608.1372</v>
      </c>
      <c r="L2678" s="71">
        <v>0.138613661180087</v>
      </c>
      <c r="M2678" s="97">
        <f t="normal">IF(J2678="-","-",AVERAGE(J2678:J2680))</f>
        <v>567.5256</v>
      </c>
      <c r="N2678" s="97">
        <f t="normal">IF(AF2678="-","-",(AF2678/AG2678)*$AI$1)</f>
        <v>432.9288</v>
      </c>
      <c r="O2678" s="97">
        <f t="normal">MAX(N2678:N2680)</f>
        <v>471.6252</v>
      </c>
      <c r="P2678" s="71">
        <f t="normal">IF(A2678=0,"",(O2678-O2679)/O2679)</f>
        <v>0.172385094501718</v>
      </c>
      <c r="Q2678" s="97">
        <f t="normal">IF(N2678="-","-",AVERAGE(N2678:N2680))</f>
        <v>435.6108</v>
      </c>
      <c r="R2678" s="71">
        <f t="normal">IF(Q2678="-","-",Q2678/M2678)</f>
        <v>0.767561498547378</v>
      </c>
      <c r="S2678" s="103">
        <v>3.23</v>
      </c>
      <c r="T2678" s="104">
        <f t="normal">AVERAGE(S2678:S2680)*10</f>
        <v>32.2</v>
      </c>
      <c r="U2678" s="103">
        <f t="normal">((LARGE(S2678:S2680,1))-(SMALL(S2678:S2680,1)))/(((LARGE(S2678:S2680,1))+(SMALL(S2678:S2680,1)))/2)*100</f>
        <v>0.933125972006215</v>
      </c>
      <c r="V2678" s="103">
        <f t="shared" si="998"/>
        <v>70.78</v>
      </c>
      <c r="W2678" s="104">
        <f t="normal">AVERAGE(V2678:V2680)*10</f>
        <v>713.5</v>
      </c>
      <c r="X2678" s="103">
        <f t="normal">((LARGE(V2678:V2680,1))-(SMALL(V2678:V2680,1)))/(((LARGE(V2678:V2680,1))+(SMALL(V2678:V2680,1)))/2)*100</f>
        <v>2.31811199553135</v>
      </c>
      <c r="Y2678" s="103">
        <v>29.22</v>
      </c>
      <c r="Z2678" s="97">
        <v>50301</v>
      </c>
      <c r="AA2678" s="25">
        <f t="normal">IF(Z2678="-","-",AVERAGE(Z2678:Z2680))</f>
        <v>50319.3333333333</v>
      </c>
      <c r="AB2678" s="104">
        <v>7.813</v>
      </c>
      <c r="AC2678" s="26">
        <f t="shared" ref="AC2678" si="1004">IF(AB2678="-","-",AVERAGE(AB2678:AB2680))</f>
        <v>7.81766666666667</v>
      </c>
      <c r="AE2678" s="114">
        <v>518.83</v>
      </c>
      <c r="AF2678" s="114">
        <v>400.86</v>
      </c>
      <c r="AG2678" s="139">
        <v>1</v>
      </c>
    </row>
    <row r="2679" spans="1:33">
      <c r="A2679" s="81"/>
      <c r="B2679" s="71">
        <v>873</v>
      </c>
      <c r="C2679" s="82"/>
      <c r="D2679" s="14"/>
      <c r="E2679" s="14"/>
      <c r="F2679" s="14"/>
      <c r="G2679" s="14"/>
      <c r="H2679" s="14"/>
      <c r="I2679" s="14"/>
      <c r="J2679" s="97">
        <f t="normal">IF(AE2679="-","-",(AE2679/AG2678)*$AI$1)</f>
        <v>608.1372</v>
      </c>
      <c r="K2679" s="97">
        <f t="normal">MIN(J2678:J2680)</f>
        <v>534.1032</v>
      </c>
      <c r="L2679" s="71"/>
      <c r="M2679" s="97"/>
      <c r="N2679" s="97">
        <f t="normal">IF(AF2679="-","-",(AF2679/AG2678)*$AI$1)</f>
        <v>471.6252</v>
      </c>
      <c r="O2679" s="97">
        <f t="normal">MIN(N2678:N2680)</f>
        <v>402.2784</v>
      </c>
      <c r="P2679" s="71"/>
      <c r="Q2679" s="97"/>
      <c r="R2679" s="71"/>
      <c r="S2679" s="103">
        <v>3.2</v>
      </c>
      <c r="T2679" s="104"/>
      <c r="U2679" s="103"/>
      <c r="V2679" s="103">
        <f t="shared" si="998"/>
        <v>72.44</v>
      </c>
      <c r="W2679" s="104"/>
      <c r="X2679" s="103"/>
      <c r="Y2679" s="103">
        <v>27.56</v>
      </c>
      <c r="Z2679" s="97">
        <v>50315</v>
      </c>
      <c r="AA2679" s="27"/>
      <c r="AB2679" s="104">
        <v>7.821</v>
      </c>
      <c r="AC2679" s="28"/>
      <c r="AE2679" s="114">
        <v>563.09</v>
      </c>
      <c r="AF2679" s="114">
        <v>436.69</v>
      </c>
      <c r="AG2679" s="140"/>
    </row>
    <row r="2680" spans="1:33">
      <c r="A2680" s="83"/>
      <c r="B2680" s="71">
        <v>873</v>
      </c>
      <c r="C2680" s="84"/>
      <c r="D2680" s="17"/>
      <c r="E2680" s="17"/>
      <c r="F2680" s="17"/>
      <c r="G2680" s="17"/>
      <c r="H2680" s="17"/>
      <c r="I2680" s="17"/>
      <c r="J2680" s="97">
        <f t="normal">IF(AE2680="-","-",(AE2680/AG2678)*$AI$1)</f>
        <v>534.1032</v>
      </c>
      <c r="K2680" s="97"/>
      <c r="L2680" s="71"/>
      <c r="M2680" s="97"/>
      <c r="N2680" s="97">
        <f t="normal">IF(AF2680="-","-",(AF2680/AG2678)*$AI$1)</f>
        <v>402.2784</v>
      </c>
      <c r="O2680" s="97"/>
      <c r="P2680" s="71"/>
      <c r="Q2680" s="97"/>
      <c r="R2680" s="71"/>
      <c r="S2680" s="103">
        <v>3.23</v>
      </c>
      <c r="T2680" s="104"/>
      <c r="U2680" s="103"/>
      <c r="V2680" s="103">
        <f t="shared" si="998"/>
        <v>70.83</v>
      </c>
      <c r="W2680" s="104"/>
      <c r="X2680" s="103"/>
      <c r="Y2680" s="103">
        <v>29.17</v>
      </c>
      <c r="Z2680" s="97">
        <v>50342</v>
      </c>
      <c r="AA2680" s="29"/>
      <c r="AB2680" s="104">
        <v>7.819</v>
      </c>
      <c r="AC2680" s="30"/>
      <c r="AE2680" s="114">
        <v>494.54</v>
      </c>
      <c r="AF2680" s="114">
        <v>372.48</v>
      </c>
      <c r="AG2680" s="141"/>
    </row>
    <row r="2681" spans="1:33" ht="15" customHeight="1">
      <c r="A2681" s="79">
        <v>42884</v>
      </c>
      <c r="B2681" s="71">
        <v>873</v>
      </c>
      <c r="C2681" s="80" t="s">
        <v>88</v>
      </c>
      <c r="D2681" s="12" t="s">
        <v>41</v>
      </c>
      <c r="E2681" s="12" t="s">
        <v>74</v>
      </c>
      <c r="F2681" s="12" t="s">
        <v>85</v>
      </c>
      <c r="G2681" s="12" t="s">
        <v>92</v>
      </c>
      <c r="H2681" s="12" t="s">
        <v>34</v>
      </c>
      <c r="I2681" s="12" t="s">
        <v>34</v>
      </c>
      <c r="J2681" s="97">
        <f t="normal">IF(AE2681="-","-",(AE2681/AG2681)*$AI$1)</f>
        <v>541.9548</v>
      </c>
      <c r="K2681" s="97">
        <f t="normal">MAX(J2681:J2683)</f>
        <v>607.3488</v>
      </c>
      <c r="L2681" s="71">
        <f t="normal">IF(A2681=0,"",(K2681-K2682)/K2682)</f>
        <v>0.120663199218828</v>
      </c>
      <c r="M2681" s="97">
        <f t="normal">IF(J2681="-","-",AVERAGE(J2681:J2683))</f>
        <v>579.1212</v>
      </c>
      <c r="N2681" s="97">
        <f t="normal">IF(AF2681="-","-",(AF2681/AG2681)*$AI$1)</f>
        <v>405.9072</v>
      </c>
      <c r="O2681" s="97">
        <f t="normal">MAX(N2681:N2683)</f>
        <v>460.9872</v>
      </c>
      <c r="P2681" s="71">
        <f t="normal">IF(A2681=0,"",(O2681-O2682)/O2682)</f>
        <v>0.135696040868455</v>
      </c>
      <c r="Q2681" s="97">
        <f t="normal">IF(N2681="-","-",AVERAGE(N2681:N2683))</f>
        <v>435.8304</v>
      </c>
      <c r="R2681" s="71">
        <f t="normal">IF(Q2681="-","-",Q2681/M2681)</f>
        <v>0.75257200047244</v>
      </c>
      <c r="S2681" s="103">
        <v>3.23</v>
      </c>
      <c r="T2681" s="104">
        <f t="normal">AVERAGE(S2681:S2683)*10</f>
        <v>32.2</v>
      </c>
      <c r="U2681" s="103">
        <f t="normal">((LARGE(S2681:S2683,1))-(SMALL(S2681:S2683,1)))/(((LARGE(S2681:S2683,1))+(SMALL(S2681:S2683,1)))/2)*100</f>
        <v>0.933125972006215</v>
      </c>
      <c r="V2681" s="103">
        <f t="shared" si="998"/>
        <v>70.78</v>
      </c>
      <c r="W2681" s="104">
        <f t="normal">AVERAGE(V2681:V2683)*10</f>
        <v>713.5</v>
      </c>
      <c r="X2681" s="103">
        <f t="normal">((LARGE(V2681:V2683,1))-(SMALL(V2681:V2683,1)))/(((LARGE(V2681:V2683,1))+(SMALL(V2681:V2683,1)))/2)*100</f>
        <v>2.31811199553135</v>
      </c>
      <c r="Y2681" s="103">
        <v>29.22</v>
      </c>
      <c r="Z2681" s="97">
        <v>50301</v>
      </c>
      <c r="AA2681" s="25">
        <f t="normal">IF(Z2681="-","-",AVERAGE(Z2681:Z2683))</f>
        <v>50319.3333333333</v>
      </c>
      <c r="AB2681" s="104">
        <v>7.813</v>
      </c>
      <c r="AC2681" s="26">
        <f t="shared" ref="AC2681" si="1005">IF(AB2681="-","-",AVERAGE(AB2681:AB2683))</f>
        <v>7.81766666666667</v>
      </c>
      <c r="AE2681" s="114">
        <v>501.81</v>
      </c>
      <c r="AF2681" s="114">
        <v>375.84</v>
      </c>
      <c r="AG2681" s="139">
        <v>1</v>
      </c>
    </row>
    <row r="2682" spans="1:33">
      <c r="A2682" s="81"/>
      <c r="B2682" s="71">
        <v>873</v>
      </c>
      <c r="C2682" s="82"/>
      <c r="D2682" s="14"/>
      <c r="E2682" s="14"/>
      <c r="F2682" s="14"/>
      <c r="G2682" s="14"/>
      <c r="H2682" s="14"/>
      <c r="I2682" s="14"/>
      <c r="J2682" s="97">
        <f t="normal">IF(AE2682="-","-",(AE2682/AG2681)*$AI$1)</f>
        <v>607.3488</v>
      </c>
      <c r="K2682" s="97">
        <f t="normal">MIN(J2681:J2683)</f>
        <v>541.9548</v>
      </c>
      <c r="L2682" s="71"/>
      <c r="M2682" s="97"/>
      <c r="N2682" s="97">
        <f t="normal">IF(AF2682="-","-",(AF2682/AG2681)*$AI$1)</f>
        <v>460.9872</v>
      </c>
      <c r="O2682" s="97">
        <f t="normal">MIN(N2681:N2683)</f>
        <v>405.9072</v>
      </c>
      <c r="P2682" s="71"/>
      <c r="Q2682" s="97"/>
      <c r="R2682" s="71"/>
      <c r="S2682" s="103">
        <v>3.2</v>
      </c>
      <c r="T2682" s="104"/>
      <c r="U2682" s="103"/>
      <c r="V2682" s="103">
        <f t="shared" si="998"/>
        <v>72.44</v>
      </c>
      <c r="W2682" s="104"/>
      <c r="X2682" s="103"/>
      <c r="Y2682" s="103">
        <v>27.56</v>
      </c>
      <c r="Z2682" s="97">
        <v>50315</v>
      </c>
      <c r="AA2682" s="27"/>
      <c r="AB2682" s="104">
        <v>7.821</v>
      </c>
      <c r="AC2682" s="28"/>
      <c r="AE2682" s="114">
        <v>562.36</v>
      </c>
      <c r="AF2682" s="114">
        <v>426.84</v>
      </c>
      <c r="AG2682" s="140"/>
    </row>
    <row r="2683" spans="1:33">
      <c r="A2683" s="83"/>
      <c r="B2683" s="71">
        <v>873</v>
      </c>
      <c r="C2683" s="84"/>
      <c r="D2683" s="17"/>
      <c r="E2683" s="17"/>
      <c r="F2683" s="17"/>
      <c r="G2683" s="17"/>
      <c r="H2683" s="17"/>
      <c r="I2683" s="17"/>
      <c r="J2683" s="97">
        <f t="normal">IF(AE2683="-","-",(AE2683/AG2681)*$AI$1)</f>
        <v>588.06</v>
      </c>
      <c r="K2683" s="97"/>
      <c r="L2683" s="71"/>
      <c r="M2683" s="97"/>
      <c r="N2683" s="97">
        <f t="normal">IF(AF2683="-","-",(AF2683/AG2681)*$AI$1)</f>
        <v>440.5968</v>
      </c>
      <c r="O2683" s="97"/>
      <c r="P2683" s="71"/>
      <c r="Q2683" s="97"/>
      <c r="R2683" s="71"/>
      <c r="S2683" s="103">
        <v>3.23</v>
      </c>
      <c r="T2683" s="104"/>
      <c r="U2683" s="103"/>
      <c r="V2683" s="103">
        <f t="shared" si="998"/>
        <v>70.83</v>
      </c>
      <c r="W2683" s="104"/>
      <c r="X2683" s="103"/>
      <c r="Y2683" s="103">
        <v>29.17</v>
      </c>
      <c r="Z2683" s="97">
        <v>50342</v>
      </c>
      <c r="AA2683" s="29"/>
      <c r="AB2683" s="104">
        <v>7.819</v>
      </c>
      <c r="AC2683" s="30"/>
      <c r="AE2683" s="114">
        <v>544.5</v>
      </c>
      <c r="AF2683" s="114">
        <v>407.96</v>
      </c>
      <c r="AG2683" s="141"/>
    </row>
    <row r="2684" spans="1:33" s="44" customFormat="1" ht="15" customHeight="1">
      <c r="A2684" s="60">
        <v>42891</v>
      </c>
      <c r="B2684" s="61" t="s">
        <v>1167</v>
      </c>
      <c r="C2684" s="62" t="s">
        <v>29</v>
      </c>
      <c r="D2684" s="63" t="s">
        <v>30</v>
      </c>
      <c r="E2684" s="63" t="s">
        <v>31</v>
      </c>
      <c r="F2684" s="63" t="s">
        <v>32</v>
      </c>
      <c r="G2684" s="63" t="s">
        <v>33</v>
      </c>
      <c r="H2684" s="63" t="s">
        <v>34</v>
      </c>
      <c r="I2684" s="63" t="s">
        <v>1168</v>
      </c>
      <c r="J2684" s="94">
        <f t="normal">IF(AE2684="-","-",(AE2684/AG2684)*$AI$1)</f>
        <v>61.56</v>
      </c>
      <c r="K2684" s="94">
        <f t="normal">MAX(J2684:J2686)</f>
        <v>67.608</v>
      </c>
      <c r="L2684" s="61">
        <f t="normal">IF(A2684=0,"",(K2684-K2685)/K2685)</f>
        <v>0.132007233273056</v>
      </c>
      <c r="M2684" s="94">
        <f t="normal">IF(J2684="-","-",AVERAGE(J2684:J2686))</f>
        <v>62.964</v>
      </c>
      <c r="N2684" s="94" t="str">
        <f t="normal">IF(AF2684="-","-",(AF2684/AG2684)*$AI$1)</f>
        <v>-</v>
      </c>
      <c r="O2684" s="94">
        <f t="normal">MAX(N2684:N2686)</f>
        <v>0</v>
      </c>
      <c r="P2684" s="61" t="e">
        <v>#DIV/0!</v>
      </c>
      <c r="Q2684" s="94" t="str">
        <f t="normal">IF(N2684="-","-",AVERAGE(N2684:N2686))</f>
        <v>-</v>
      </c>
      <c r="R2684" s="61" t="str">
        <f t="normal">IF(Q2684="-","-",Q2684/M2684)</f>
        <v>-</v>
      </c>
      <c r="S2684" s="101">
        <v>3.65</v>
      </c>
      <c r="T2684" s="102">
        <f t="normal">AVERAGE(S2684:S2686)*10</f>
        <v>36.6666666666667</v>
      </c>
      <c r="U2684" s="101">
        <f t="normal">((LARGE(S2684:S2686,1))-(SMALL(S2684:S2686,1)))/(((LARGE(S2684:S2686,1))+(SMALL(S2684:S2686,1)))/2)*100</f>
        <v>1.36054421768708</v>
      </c>
      <c r="V2684" s="101">
        <f t="shared" si="998"/>
        <v>63.73</v>
      </c>
      <c r="W2684" s="102">
        <f t="normal">AVERAGE(V2684:V2686)*10</f>
        <v>639.033333333333</v>
      </c>
      <c r="X2684" s="101">
        <f t="normal">((LARGE(V2684:V2686,1))-(SMALL(V2684:V2686,1)))/(((LARGE(V2684:V2686,1))+(SMALL(V2684:V2686,1)))/2)*100</f>
        <v>0.843881856540072</v>
      </c>
      <c r="Y2684" s="101">
        <v>36.27</v>
      </c>
      <c r="Z2684" s="94" t="s">
        <v>34</v>
      </c>
      <c r="AA2684" s="111" t="str">
        <f t="normal">IF(Z2684="-","-",AVERAGE(Z2684:Z2686))</f>
        <v>-</v>
      </c>
      <c r="AB2684" s="102" t="s">
        <v>34</v>
      </c>
      <c r="AC2684" s="112" t="str">
        <f t="shared" ref="AC2684" si="1006">IF(AB2684="-","-",AVERAGE(AB2684:AB2686))</f>
        <v>-</v>
      </c>
      <c r="AD2684" s="113"/>
      <c r="AE2684" s="94">
        <v>57</v>
      </c>
      <c r="AF2684" s="94" t="s">
        <v>34</v>
      </c>
      <c r="AG2684" s="134">
        <v>1</v>
      </c>
    </row>
    <row r="2685" spans="1:33" s="44" customFormat="1" customHeight="0">
      <c r="A2685" s="60"/>
      <c r="B2685" s="61" t="s">
        <v>1167</v>
      </c>
      <c r="C2685" s="62"/>
      <c r="D2685" s="63"/>
      <c r="E2685" s="63"/>
      <c r="F2685" s="63"/>
      <c r="G2685" s="63"/>
      <c r="H2685" s="63"/>
      <c r="I2685" s="63"/>
      <c r="J2685" s="94">
        <f t="normal">IF(AE2685="-","-",(AE2685/AG2684)*$AI$1)</f>
        <v>59.724</v>
      </c>
      <c r="K2685" s="94">
        <f t="normal">MIN(J2684:J2686)</f>
        <v>59.724</v>
      </c>
      <c r="L2685" s="61"/>
      <c r="M2685" s="94"/>
      <c r="N2685" s="94" t="str">
        <f t="normal">IF(AF2685="-","-",(AF2685/AG2684)*$AI$1)</f>
        <v>-</v>
      </c>
      <c r="O2685" s="94">
        <f t="normal">MIN(N2684:N2686)</f>
        <v>0</v>
      </c>
      <c r="P2685" s="61"/>
      <c r="Q2685" s="94"/>
      <c r="R2685" s="61"/>
      <c r="S2685" s="101">
        <v>3.65</v>
      </c>
      <c r="T2685" s="102"/>
      <c r="U2685" s="101"/>
      <c r="V2685" s="101">
        <f t="shared" si="998"/>
        <v>63.72</v>
      </c>
      <c r="W2685" s="102"/>
      <c r="X2685" s="101"/>
      <c r="Y2685" s="101">
        <v>36.28</v>
      </c>
      <c r="Z2685" s="94" t="s">
        <v>34</v>
      </c>
      <c r="AA2685" s="111"/>
      <c r="AB2685" s="102" t="s">
        <v>34</v>
      </c>
      <c r="AC2685" s="112"/>
      <c r="AD2685" s="113"/>
      <c r="AE2685" s="94">
        <v>55.3</v>
      </c>
      <c r="AF2685" s="94" t="s">
        <v>34</v>
      </c>
      <c r="AG2685" s="134"/>
    </row>
    <row r="2686" spans="1:33" s="44" customFormat="1" customHeight="0">
      <c r="A2686" s="60"/>
      <c r="B2686" s="61" t="s">
        <v>1167</v>
      </c>
      <c r="C2686" s="62"/>
      <c r="D2686" s="63"/>
      <c r="E2686" s="63"/>
      <c r="F2686" s="63"/>
      <c r="G2686" s="63"/>
      <c r="H2686" s="63"/>
      <c r="I2686" s="63"/>
      <c r="J2686" s="94">
        <f t="normal">IF(AE2686="-","-",(AE2686/AG2684)*$AI$1)</f>
        <v>67.608</v>
      </c>
      <c r="K2686" s="94"/>
      <c r="L2686" s="61"/>
      <c r="M2686" s="94"/>
      <c r="N2686" s="94" t="str">
        <f t="normal">IF(AF2686="-","-",(AF2686/AG2684)*$AI$1)</f>
        <v>-</v>
      </c>
      <c r="O2686" s="94"/>
      <c r="P2686" s="61"/>
      <c r="Q2686" s="94"/>
      <c r="R2686" s="61"/>
      <c r="S2686" s="101">
        <v>3.7</v>
      </c>
      <c r="T2686" s="102"/>
      <c r="U2686" s="101"/>
      <c r="V2686" s="101">
        <f t="shared" si="998"/>
        <v>64.26</v>
      </c>
      <c r="W2686" s="102"/>
      <c r="X2686" s="101"/>
      <c r="Y2686" s="101">
        <v>35.74</v>
      </c>
      <c r="Z2686" s="94" t="s">
        <v>34</v>
      </c>
      <c r="AA2686" s="111"/>
      <c r="AB2686" s="102" t="s">
        <v>34</v>
      </c>
      <c r="AC2686" s="112"/>
      <c r="AD2686" s="113"/>
      <c r="AE2686" s="94">
        <v>62.6</v>
      </c>
      <c r="AF2686" s="94" t="s">
        <v>34</v>
      </c>
      <c r="AG2686" s="134"/>
    </row>
    <row r="2687" spans="1:33" s="44" customFormat="1" ht="15" customHeight="1">
      <c r="A2687" s="60">
        <v>42891</v>
      </c>
      <c r="B2687" s="61" t="s">
        <v>1169</v>
      </c>
      <c r="C2687" s="62" t="s">
        <v>29</v>
      </c>
      <c r="D2687" s="63" t="s">
        <v>30</v>
      </c>
      <c r="E2687" s="63" t="s">
        <v>31</v>
      </c>
      <c r="F2687" s="63" t="s">
        <v>37</v>
      </c>
      <c r="G2687" s="63" t="s">
        <v>140</v>
      </c>
      <c r="H2687" s="63" t="s">
        <v>34</v>
      </c>
      <c r="I2687" s="63" t="s">
        <v>34</v>
      </c>
      <c r="J2687" s="94">
        <f t="normal">IF(AE2687="-","-",(AE2687/AG2687)*$AI$1)</f>
        <v>635.04</v>
      </c>
      <c r="K2687" s="94">
        <f t="normal">MAX(J2687:J2689)</f>
        <v>644.76</v>
      </c>
      <c r="L2687" s="61">
        <f t="normal">IF(A2687=0,"",(K2687-K2688)/K2688)</f>
        <v>0.0153061224489795</v>
      </c>
      <c r="M2687" s="94">
        <f t="normal">IF(J2687="-","-",AVERAGE(J2687:J2689))</f>
        <v>639.36</v>
      </c>
      <c r="N2687" s="94">
        <f t="normal">IF(AF2687="-","-",(AF2687/AG2687)*$AI$1)</f>
        <v>302.4</v>
      </c>
      <c r="O2687" s="94">
        <f t="normal">MAX(N2687:N2689)</f>
        <v>313.2</v>
      </c>
      <c r="P2687" s="61">
        <f t="normal">IF(A2687=0,"",(O2687-O2688)/O2688)</f>
        <v>0.0357142857142857</v>
      </c>
      <c r="Q2687" s="94">
        <f t="normal">IF(N2687="-","-",AVERAGE(N2687:N2689))</f>
        <v>308.88</v>
      </c>
      <c r="R2687" s="61">
        <f t="normal">IF(Q2687="-","-",Q2687/M2687)</f>
        <v>0.483108108108108</v>
      </c>
      <c r="S2687" s="101">
        <v>96.73</v>
      </c>
      <c r="T2687" s="102">
        <f t="shared" ref="T2687" si="1007">AVERAGE(S2687:S2689)*10</f>
        <v>967.233333333333</v>
      </c>
      <c r="U2687" s="101">
        <f t="shared" ref="U2687" si="1008">((LARGE(S2687:S2689,1))-(SMALL(S2687:S2689,1)))/(((LARGE(S2687:S2689,1))+(SMALL(S2687:S2689,1)))/2)*100</f>
        <v>0.0620347394540966</v>
      </c>
      <c r="V2687" s="101">
        <f t="shared" si="998"/>
        <v>99.99</v>
      </c>
      <c r="W2687" s="102">
        <f t="normal">AVERAGE(V2687:V2689)*10</f>
        <v>999.9</v>
      </c>
      <c r="X2687" s="101">
        <f t="normal">((LARGE(V2687:V2689,1))-(SMALL(V2687:V2689,1)))/(((LARGE(V2687:V2689,1))+(SMALL(V2687:V2689,1)))/2)*100</f>
        <v>0</v>
      </c>
      <c r="Y2687" s="101">
        <v>0.01</v>
      </c>
      <c r="Z2687" s="94" t="s">
        <v>34</v>
      </c>
      <c r="AA2687" s="111" t="str">
        <f t="normal">IF(Z2687="-","-",AVERAGE(Z2687:Z2689))</f>
        <v>-</v>
      </c>
      <c r="AB2687" s="102" t="s">
        <v>34</v>
      </c>
      <c r="AC2687" s="112" t="str">
        <f t="shared" ref="AC2687" si="1009">IF(AB2687="-","-",AVERAGE(AB2687:AB2689))</f>
        <v>-</v>
      </c>
      <c r="AD2687" s="113"/>
      <c r="AE2687" s="94">
        <v>588</v>
      </c>
      <c r="AF2687" s="94">
        <v>280</v>
      </c>
      <c r="AG2687" s="134">
        <v>1</v>
      </c>
    </row>
    <row r="2688" spans="1:33" s="44" customFormat="1" customHeight="0">
      <c r="A2688" s="60"/>
      <c r="B2688" s="61" t="s">
        <v>1169</v>
      </c>
      <c r="C2688" s="62"/>
      <c r="D2688" s="63"/>
      <c r="E2688" s="63"/>
      <c r="F2688" s="63"/>
      <c r="G2688" s="63"/>
      <c r="H2688" s="63"/>
      <c r="I2688" s="63"/>
      <c r="J2688" s="94">
        <f t="normal">IF(AE2688="-","-",(AE2688/AG2687)*$AI$1)</f>
        <v>638.28</v>
      </c>
      <c r="K2688" s="94">
        <f t="normal">MIN(J2687:J2689)</f>
        <v>635.04</v>
      </c>
      <c r="L2688" s="61"/>
      <c r="M2688" s="94"/>
      <c r="N2688" s="94">
        <f t="normal">IF(AF2688="-","-",(AF2688/AG2687)*$AI$1)</f>
        <v>311.04</v>
      </c>
      <c r="O2688" s="94">
        <f t="normal">MIN(N2687:N2689)</f>
        <v>302.4</v>
      </c>
      <c r="P2688" s="61"/>
      <c r="Q2688" s="94"/>
      <c r="R2688" s="61"/>
      <c r="S2688" s="101">
        <v>96.69</v>
      </c>
      <c r="T2688" s="102"/>
      <c r="U2688" s="101"/>
      <c r="V2688" s="101">
        <f t="shared" si="998"/>
        <v>99.99</v>
      </c>
      <c r="W2688" s="102"/>
      <c r="X2688" s="101"/>
      <c r="Y2688" s="101">
        <v>0.01</v>
      </c>
      <c r="Z2688" s="94" t="s">
        <v>34</v>
      </c>
      <c r="AA2688" s="111"/>
      <c r="AB2688" s="102" t="s">
        <v>34</v>
      </c>
      <c r="AC2688" s="112"/>
      <c r="AD2688" s="113"/>
      <c r="AE2688" s="94">
        <v>591</v>
      </c>
      <c r="AF2688" s="94">
        <v>288</v>
      </c>
      <c r="AG2688" s="134"/>
    </row>
    <row r="2689" spans="1:33" s="44" customFormat="1" customHeight="0">
      <c r="A2689" s="60"/>
      <c r="B2689" s="61" t="s">
        <v>1169</v>
      </c>
      <c r="C2689" s="62"/>
      <c r="D2689" s="63"/>
      <c r="E2689" s="63"/>
      <c r="F2689" s="63"/>
      <c r="G2689" s="63"/>
      <c r="H2689" s="63"/>
      <c r="I2689" s="63"/>
      <c r="J2689" s="94">
        <f t="normal">IF(AE2689="-","-",(AE2689/AG2687)*$AI$1)</f>
        <v>644.76</v>
      </c>
      <c r="K2689" s="94"/>
      <c r="L2689" s="61"/>
      <c r="M2689" s="94"/>
      <c r="N2689" s="94">
        <f t="normal">IF(AF2689="-","-",(AF2689/AG2687)*$AI$1)</f>
        <v>313.2</v>
      </c>
      <c r="O2689" s="94"/>
      <c r="P2689" s="61"/>
      <c r="Q2689" s="94"/>
      <c r="R2689" s="61"/>
      <c r="S2689" s="101">
        <v>96.75</v>
      </c>
      <c r="T2689" s="102"/>
      <c r="U2689" s="101"/>
      <c r="V2689" s="101">
        <f t="shared" si="998"/>
        <v>99.99</v>
      </c>
      <c r="W2689" s="102"/>
      <c r="X2689" s="101"/>
      <c r="Y2689" s="101">
        <v>0.01</v>
      </c>
      <c r="Z2689" s="94" t="s">
        <v>34</v>
      </c>
      <c r="AA2689" s="111"/>
      <c r="AB2689" s="102" t="s">
        <v>34</v>
      </c>
      <c r="AC2689" s="112"/>
      <c r="AD2689" s="113"/>
      <c r="AE2689" s="94">
        <v>597</v>
      </c>
      <c r="AF2689" s="94">
        <v>290</v>
      </c>
      <c r="AG2689" s="134"/>
    </row>
    <row r="2690" spans="1:33" s="44" customFormat="1" ht="15" customHeight="1">
      <c r="A2690" s="60">
        <v>42891</v>
      </c>
      <c r="B2690" s="61" t="s">
        <v>1170</v>
      </c>
      <c r="C2690" s="62" t="s">
        <v>29</v>
      </c>
      <c r="D2690" s="63" t="s">
        <v>30</v>
      </c>
      <c r="E2690" s="63" t="s">
        <v>31</v>
      </c>
      <c r="F2690" s="63" t="s">
        <v>37</v>
      </c>
      <c r="G2690" s="63" t="s">
        <v>140</v>
      </c>
      <c r="H2690" s="63" t="s">
        <v>34</v>
      </c>
      <c r="I2690" s="63" t="s">
        <v>34</v>
      </c>
      <c r="J2690" s="94">
        <f t="normal">IF(AE2690="-","-",(AE2690/AG2690)*$AI$1)</f>
        <v>683.64</v>
      </c>
      <c r="K2690" s="94">
        <f t="normal">MAX(J2690:J2692)</f>
        <v>687.96</v>
      </c>
      <c r="L2690" s="61">
        <f t="normal">IF(A2690=0,"",(K2690-K2691)/K2691)</f>
        <v>0.0159489633173843</v>
      </c>
      <c r="M2690" s="94">
        <f t="normal">IF(J2690="-","-",AVERAGE(J2690:J2692))</f>
        <v>682.92</v>
      </c>
      <c r="N2690" s="94">
        <f t="normal">IF(AF2690="-","-",(AF2690/AG2690)*$AI$1)</f>
        <v>315.36</v>
      </c>
      <c r="O2690" s="94">
        <f t="normal">MAX(N2690:N2692)</f>
        <v>317.52</v>
      </c>
      <c r="P2690" s="61">
        <f t="normal">IF(A2690=0,"",(O2690-O2691)/O2691)</f>
        <v>0.0208333333333334</v>
      </c>
      <c r="Q2690" s="94">
        <f t="normal">IF(N2690="-","-",AVERAGE(N2690:N2692))</f>
        <v>314.64</v>
      </c>
      <c r="R2690" s="61">
        <f t="normal">IF(Q2690="-","-",Q2690/M2690)</f>
        <v>0.460727464417501</v>
      </c>
      <c r="S2690" s="101">
        <v>96.73</v>
      </c>
      <c r="T2690" s="102">
        <f t="shared" ref="T2690" si="1010">AVERAGE(S2690:S2692)*10</f>
        <v>967.233333333333</v>
      </c>
      <c r="U2690" s="101">
        <f t="shared" ref="U2690" si="1011">((LARGE(S2690:S2692,1))-(SMALL(S2690:S2692,1)))/(((LARGE(S2690:S2692,1))+(SMALL(S2690:S2692,1)))/2)*100</f>
        <v>0.0620347394540966</v>
      </c>
      <c r="V2690" s="101">
        <f t="shared" si="998"/>
        <v>99.99</v>
      </c>
      <c r="W2690" s="102">
        <f t="normal">AVERAGE(V2690:V2692)*10</f>
        <v>999.9</v>
      </c>
      <c r="X2690" s="101">
        <f t="normal">((LARGE(V2690:V2692,1))-(SMALL(V2690:V2692,1)))/(((LARGE(V2690:V2692,1))+(SMALL(V2690:V2692,1)))/2)*100</f>
        <v>0</v>
      </c>
      <c r="Y2690" s="101">
        <v>0.01</v>
      </c>
      <c r="Z2690" s="94" t="s">
        <v>34</v>
      </c>
      <c r="AA2690" s="111" t="str">
        <f t="normal">IF(Z2690="-","-",AVERAGE(Z2690:Z2692))</f>
        <v>-</v>
      </c>
      <c r="AB2690" s="102" t="s">
        <v>34</v>
      </c>
      <c r="AC2690" s="112" t="str">
        <f t="shared" ref="AC2690" si="1012">IF(AB2690="-","-",AVERAGE(AB2690:AB2692))</f>
        <v>-</v>
      </c>
      <c r="AD2690" s="113"/>
      <c r="AE2690" s="94">
        <v>633</v>
      </c>
      <c r="AF2690" s="94">
        <v>292</v>
      </c>
      <c r="AG2690" s="134">
        <v>1</v>
      </c>
    </row>
    <row r="2691" spans="1:33" s="44" customFormat="1" customHeight="0">
      <c r="A2691" s="60"/>
      <c r="B2691" s="61" t="s">
        <v>1170</v>
      </c>
      <c r="C2691" s="62"/>
      <c r="D2691" s="63"/>
      <c r="E2691" s="63"/>
      <c r="F2691" s="63"/>
      <c r="G2691" s="63"/>
      <c r="H2691" s="63"/>
      <c r="I2691" s="63"/>
      <c r="J2691" s="94">
        <f t="normal">IF(AE2691="-","-",(AE2691/AG2690)*$AI$1)</f>
        <v>677.16</v>
      </c>
      <c r="K2691" s="94">
        <f t="normal">MIN(J2690:J2692)</f>
        <v>677.16</v>
      </c>
      <c r="L2691" s="61"/>
      <c r="M2691" s="94"/>
      <c r="N2691" s="94">
        <f t="normal">IF(AF2691="-","-",(AF2691/AG2690)*$AI$1)</f>
        <v>311.04</v>
      </c>
      <c r="O2691" s="94">
        <f t="normal">MIN(N2690:N2692)</f>
        <v>311.04</v>
      </c>
      <c r="P2691" s="61"/>
      <c r="Q2691" s="94"/>
      <c r="R2691" s="61"/>
      <c r="S2691" s="101">
        <v>96.69</v>
      </c>
      <c r="T2691" s="102"/>
      <c r="U2691" s="101"/>
      <c r="V2691" s="101">
        <f t="shared" si="998"/>
        <v>99.99</v>
      </c>
      <c r="W2691" s="102"/>
      <c r="X2691" s="101"/>
      <c r="Y2691" s="101">
        <v>0.01</v>
      </c>
      <c r="Z2691" s="94" t="s">
        <v>34</v>
      </c>
      <c r="AA2691" s="111"/>
      <c r="AB2691" s="102" t="s">
        <v>34</v>
      </c>
      <c r="AC2691" s="112"/>
      <c r="AD2691" s="113"/>
      <c r="AE2691" s="94">
        <v>627</v>
      </c>
      <c r="AF2691" s="94">
        <v>288</v>
      </c>
      <c r="AG2691" s="134"/>
    </row>
    <row r="2692" spans="1:33" s="44" customFormat="1" customHeight="0">
      <c r="A2692" s="60"/>
      <c r="B2692" s="61" t="s">
        <v>1170</v>
      </c>
      <c r="C2692" s="62"/>
      <c r="D2692" s="63"/>
      <c r="E2692" s="63"/>
      <c r="F2692" s="63"/>
      <c r="G2692" s="63"/>
      <c r="H2692" s="63"/>
      <c r="I2692" s="63"/>
      <c r="J2692" s="94">
        <f t="normal">IF(AE2692="-","-",(AE2692/AG2690)*$AI$1)</f>
        <v>687.96</v>
      </c>
      <c r="K2692" s="94"/>
      <c r="L2692" s="61"/>
      <c r="M2692" s="94"/>
      <c r="N2692" s="94">
        <f t="normal">IF(AF2692="-","-",(AF2692/AG2690)*$AI$1)</f>
        <v>317.52</v>
      </c>
      <c r="O2692" s="94"/>
      <c r="P2692" s="61"/>
      <c r="Q2692" s="94"/>
      <c r="R2692" s="61"/>
      <c r="S2692" s="101">
        <v>96.75</v>
      </c>
      <c r="T2692" s="102"/>
      <c r="U2692" s="101"/>
      <c r="V2692" s="101">
        <f t="shared" si="998"/>
        <v>99.99</v>
      </c>
      <c r="W2692" s="102"/>
      <c r="X2692" s="101"/>
      <c r="Y2692" s="101">
        <v>0.01</v>
      </c>
      <c r="Z2692" s="94" t="s">
        <v>34</v>
      </c>
      <c r="AA2692" s="111"/>
      <c r="AB2692" s="102" t="s">
        <v>34</v>
      </c>
      <c r="AC2692" s="112"/>
      <c r="AD2692" s="113"/>
      <c r="AE2692" s="94">
        <v>637</v>
      </c>
      <c r="AF2692" s="94">
        <v>294</v>
      </c>
      <c r="AG2692" s="134"/>
    </row>
    <row r="2693" spans="1:33" ht="15" customHeight="1">
      <c r="A2693" s="79">
        <v>42891</v>
      </c>
      <c r="B2693" s="71">
        <v>878</v>
      </c>
      <c r="C2693" s="80" t="s">
        <v>1171</v>
      </c>
      <c r="D2693" s="12" t="s">
        <v>335</v>
      </c>
      <c r="E2693" s="12" t="s">
        <v>266</v>
      </c>
      <c r="F2693" s="12" t="s">
        <v>267</v>
      </c>
      <c r="G2693" s="12" t="s">
        <v>268</v>
      </c>
      <c r="H2693" s="12" t="s">
        <v>34</v>
      </c>
      <c r="I2693" s="12" t="s">
        <v>34</v>
      </c>
      <c r="J2693" s="97">
        <f t="normal">IF(AE2693="-","-",(AE2693/AG2693)*$AI$1)</f>
        <v>682.56</v>
      </c>
      <c r="K2693" s="97">
        <f t="normal">MAX(J2693:J2695)</f>
        <v>744.12</v>
      </c>
      <c r="L2693" s="71">
        <f t="normal">IF(A2693=0,"",(K2693-K2694)/K2694)</f>
        <v>0.0901898734177214</v>
      </c>
      <c r="M2693" s="97">
        <f t="normal">IF(J2693="-","-",AVERAGE(J2693:J2695))</f>
        <v>718.92</v>
      </c>
      <c r="N2693" s="97">
        <f t="normal">IF(AF2693="-","-",(AF2693/AG2693)*$AI$1)</f>
        <v>481.68</v>
      </c>
      <c r="O2693" s="97">
        <f t="normal">MAX(N2693:N2695)</f>
        <v>518.4</v>
      </c>
      <c r="P2693" s="71">
        <f t="normal">IF(A2693=0,"",(O2693-O2694)/O2694)</f>
        <v>0.0762331838565024</v>
      </c>
      <c r="Q2693" s="97">
        <f t="normal">IF(N2693="-","-",AVERAGE(N2693:N2695))</f>
        <v>501.48</v>
      </c>
      <c r="R2693" s="71">
        <f t="normal">IF(Q2693="-","-",Q2693/M2693)</f>
        <v>0.697546319479219</v>
      </c>
      <c r="S2693" s="103">
        <v>26.51</v>
      </c>
      <c r="T2693" s="104">
        <f t="normal">AVERAGE(S2693:S2695)*10</f>
        <v>269.566666666667</v>
      </c>
      <c r="U2693" s="103">
        <f t="normal">((LARGE(S2693:S2695,1))-(SMALL(S2693:S2695,1)))/(((LARGE(S2693:S2695,1))+(SMALL(S2693:S2695,1)))/2)*100</f>
        <v>4.28202288667405</v>
      </c>
      <c r="V2693" s="103">
        <f t="shared" si="998"/>
        <v>94.25</v>
      </c>
      <c r="W2693" s="104">
        <f t="normal">AVERAGE(V2693:V2695)*10</f>
        <v>944.233333333333</v>
      </c>
      <c r="X2693" s="103">
        <f t="normal">((LARGE(V2693:V2695,1))-(SMALL(V2693:V2695,1)))/(((LARGE(V2693:V2695,1))+(SMALL(V2693:V2695,1)))/2)*100</f>
        <v>0.423504499735316</v>
      </c>
      <c r="Y2693" s="103">
        <v>5.75</v>
      </c>
      <c r="Z2693" s="97" t="s">
        <v>34</v>
      </c>
      <c r="AA2693" s="25" t="str">
        <f t="normal">IF(Z2693="-","-",AVERAGE(Z2693:Z2695))</f>
        <v>-</v>
      </c>
      <c r="AB2693" s="104" t="s">
        <v>34</v>
      </c>
      <c r="AC2693" s="26" t="str">
        <f t="shared" ref="AC2693" si="1013">IF(AB2693="-","-",AVERAGE(AB2693:AB2695))</f>
        <v>-</v>
      </c>
      <c r="AE2693" s="114">
        <v>632</v>
      </c>
      <c r="AF2693" s="114">
        <v>446</v>
      </c>
      <c r="AG2693" s="139">
        <v>1</v>
      </c>
    </row>
    <row r="2694" spans="1:33">
      <c r="A2694" s="81"/>
      <c r="B2694" s="71">
        <v>878</v>
      </c>
      <c r="C2694" s="82"/>
      <c r="D2694" s="14"/>
      <c r="E2694" s="14"/>
      <c r="F2694" s="14"/>
      <c r="G2694" s="14"/>
      <c r="H2694" s="14"/>
      <c r="I2694" s="14"/>
      <c r="J2694" s="97">
        <f t="normal">IF(AE2694="-","-",(AE2694/AG2693)*$AI$1)</f>
        <v>730.08</v>
      </c>
      <c r="K2694" s="97">
        <f t="normal">MIN(J2693:J2695)</f>
        <v>682.56</v>
      </c>
      <c r="L2694" s="71"/>
      <c r="M2694" s="97"/>
      <c r="N2694" s="97">
        <f t="normal">IF(AF2694="-","-",(AF2694/AG2693)*$AI$1)</f>
        <v>504.36</v>
      </c>
      <c r="O2694" s="97">
        <f t="normal">MIN(N2693:N2695)</f>
        <v>481.68</v>
      </c>
      <c r="P2694" s="71"/>
      <c r="Q2694" s="97"/>
      <c r="R2694" s="71"/>
      <c r="S2694" s="103">
        <v>26.69</v>
      </c>
      <c r="T2694" s="104"/>
      <c r="U2694" s="103"/>
      <c r="V2694" s="103">
        <f t="shared" si="998"/>
        <v>94.37</v>
      </c>
      <c r="W2694" s="104"/>
      <c r="X2694" s="103"/>
      <c r="Y2694" s="103">
        <v>5.63</v>
      </c>
      <c r="Z2694" s="97" t="s">
        <v>34</v>
      </c>
      <c r="AA2694" s="27"/>
      <c r="AB2694" s="104" t="s">
        <v>34</v>
      </c>
      <c r="AC2694" s="28"/>
      <c r="AE2694" s="114">
        <v>676</v>
      </c>
      <c r="AF2694" s="114">
        <v>467</v>
      </c>
      <c r="AG2694" s="140"/>
    </row>
    <row r="2695" spans="1:33">
      <c r="A2695" s="83"/>
      <c r="B2695" s="71">
        <v>878</v>
      </c>
      <c r="C2695" s="84"/>
      <c r="D2695" s="17"/>
      <c r="E2695" s="17"/>
      <c r="F2695" s="17"/>
      <c r="G2695" s="17"/>
      <c r="H2695" s="17"/>
      <c r="I2695" s="17"/>
      <c r="J2695" s="97">
        <f t="normal">IF(AE2695="-","-",(AE2695/AG2693)*$AI$1)</f>
        <v>744.12</v>
      </c>
      <c r="K2695" s="97"/>
      <c r="L2695" s="71"/>
      <c r="M2695" s="97"/>
      <c r="N2695" s="97">
        <f t="normal">IF(AF2695="-","-",(AF2695/AG2693)*$AI$1)</f>
        <v>518.4</v>
      </c>
      <c r="O2695" s="97"/>
      <c r="P2695" s="71"/>
      <c r="Q2695" s="97"/>
      <c r="R2695" s="71"/>
      <c r="S2695" s="103">
        <v>27.67</v>
      </c>
      <c r="T2695" s="104"/>
      <c r="U2695" s="103"/>
      <c r="V2695" s="103">
        <f t="shared" si="998"/>
        <v>94.65</v>
      </c>
      <c r="W2695" s="104"/>
      <c r="X2695" s="103"/>
      <c r="Y2695" s="103">
        <v>5.35</v>
      </c>
      <c r="Z2695" s="97" t="s">
        <v>34</v>
      </c>
      <c r="AA2695" s="29"/>
      <c r="AB2695" s="104" t="s">
        <v>34</v>
      </c>
      <c r="AC2695" s="30"/>
      <c r="AE2695" s="114">
        <v>689</v>
      </c>
      <c r="AF2695" s="114">
        <v>480</v>
      </c>
      <c r="AG2695" s="141"/>
    </row>
    <row r="2696" spans="1:33" ht="15" customHeight="1">
      <c r="A2696" s="79">
        <v>42891</v>
      </c>
      <c r="B2696" s="71">
        <v>879</v>
      </c>
      <c r="C2696" s="80" t="s">
        <v>1171</v>
      </c>
      <c r="D2696" s="12" t="s">
        <v>335</v>
      </c>
      <c r="E2696" s="12" t="s">
        <v>460</v>
      </c>
      <c r="F2696" s="12" t="s">
        <v>461</v>
      </c>
      <c r="G2696" s="12" t="s">
        <v>89</v>
      </c>
      <c r="H2696" s="12" t="s">
        <v>34</v>
      </c>
      <c r="I2696" s="12" t="s">
        <v>34</v>
      </c>
      <c r="J2696" s="97" t="str">
        <f t="normal">IF(AE2696="-","-",(AE2696/AG2696)*$AI$1)</f>
        <v>-</v>
      </c>
      <c r="K2696" s="97">
        <f t="normal">MAX(J2696:J2698)</f>
        <v>279.72</v>
      </c>
      <c r="L2696" s="71">
        <f t="normal">IF(A2696=0,"",(K2696-K2697)/K2697)</f>
        <v>0.00778210116731527</v>
      </c>
      <c r="M2696" s="97">
        <f t="normal">IF(J2597="-","-",AVERAGE(J2696:J2698))</f>
        <v>278.64</v>
      </c>
      <c r="N2696" s="97" t="str">
        <f t="normal">IF(AF2696="-","-",(AF2696/AG2696)*$AI$1)</f>
        <v>-</v>
      </c>
      <c r="O2696" s="97">
        <f t="normal">MAX(N2696:N2698)</f>
        <v>174.96</v>
      </c>
      <c r="P2696" s="71">
        <f t="normal">IF(A2696=0,"",(O2696-O2697)/O2697)</f>
        <v>0.165467625899281</v>
      </c>
      <c r="Q2696" s="97">
        <f t="normal">IF(N2597="-","-",AVERAGE(N2696:N2698))</f>
        <v>162.54</v>
      </c>
      <c r="R2696" s="71">
        <f t="normal">IF(Q2696="-","-",Q2696/M2696)</f>
        <v>0.583333333333333</v>
      </c>
      <c r="S2696" s="103">
        <v>4.99</v>
      </c>
      <c r="T2696" s="104">
        <f t="normal">AVERAGE(S2696:S2698)*10</f>
        <v>53.55</v>
      </c>
      <c r="U2696" s="103">
        <f t="normal">((LARGE(S2696:S2698,1))-(SMALL(S2696:S2698,1)))/(((LARGE(S2696:S2698,1))+(SMALL(S2696:S2698,1)))/2)*100</f>
        <v>13.6321195144724</v>
      </c>
      <c r="V2696" s="103">
        <f t="shared" si="998"/>
        <v>98.78</v>
      </c>
      <c r="W2696" s="104">
        <f t="normal">AVERAGE(V2696:V2698)*10</f>
        <v>987.7</v>
      </c>
      <c r="X2696" s="103">
        <f t="normal">((LARGE(V2696:V2698,1))-(SMALL(V2696:V2698,1)))/(((LARGE(V2696:V2698,1))+(SMALL(V2696:V2698,1)))/2)*100</f>
        <v>0.02024906348081</v>
      </c>
      <c r="Y2696" s="103">
        <v>1.22</v>
      </c>
      <c r="Z2696" s="97" t="s">
        <v>34</v>
      </c>
      <c r="AA2696" s="25" t="str">
        <f t="normal">IF(Z2696="-","-",AVERAGE(Z2696:Z2698))</f>
        <v>-</v>
      </c>
      <c r="AB2696" s="104" t="s">
        <v>34</v>
      </c>
      <c r="AC2696" s="26" t="str">
        <f t="shared" ref="AC2696" si="1014">IF(AB2696="-","-",AVERAGE(AB2696:AB2698))</f>
        <v>-</v>
      </c>
      <c r="AE2696" s="114" t="s">
        <v>34</v>
      </c>
      <c r="AF2696" s="114" t="s">
        <v>34</v>
      </c>
      <c r="AG2696" s="139">
        <v>1</v>
      </c>
    </row>
    <row r="2697" spans="1:33">
      <c r="A2697" s="81"/>
      <c r="B2697" s="71">
        <v>879</v>
      </c>
      <c r="C2697" s="82"/>
      <c r="D2697" s="14"/>
      <c r="E2697" s="14"/>
      <c r="F2697" s="14"/>
      <c r="G2697" s="14"/>
      <c r="H2697" s="14"/>
      <c r="I2697" s="14"/>
      <c r="J2697" s="97">
        <f t="normal">IF(AE2697="-","-",(AE2697/AG2696)*$AI$1)</f>
        <v>277.56</v>
      </c>
      <c r="K2697" s="97">
        <f t="normal">MIN(J2696:J2698)</f>
        <v>277.56</v>
      </c>
      <c r="L2697" s="71"/>
      <c r="M2697" s="97"/>
      <c r="N2697" s="97">
        <f t="normal">IF(AF2697="-","-",(AF2697/AG2696)*$AI$1)</f>
        <v>150.12</v>
      </c>
      <c r="O2697" s="97">
        <f t="normal">MIN(N2696:N2698)</f>
        <v>150.12</v>
      </c>
      <c r="P2697" s="71"/>
      <c r="Q2697" s="97"/>
      <c r="R2697" s="71"/>
      <c r="S2697" s="103" t="s">
        <v>34</v>
      </c>
      <c r="T2697" s="104"/>
      <c r="U2697" s="103"/>
      <c r="V2697" s="103" t="s">
        <v>34</v>
      </c>
      <c r="W2697" s="104"/>
      <c r="X2697" s="103"/>
      <c r="Y2697" s="103" t="s">
        <v>34</v>
      </c>
      <c r="Z2697" s="97" t="s">
        <v>34</v>
      </c>
      <c r="AA2697" s="27"/>
      <c r="AB2697" s="104" t="s">
        <v>34</v>
      </c>
      <c r="AC2697" s="28"/>
      <c r="AE2697" s="114">
        <v>257</v>
      </c>
      <c r="AF2697" s="114">
        <v>139</v>
      </c>
      <c r="AG2697" s="140"/>
    </row>
    <row r="2698" spans="1:33">
      <c r="A2698" s="83"/>
      <c r="B2698" s="71">
        <v>879</v>
      </c>
      <c r="C2698" s="84"/>
      <c r="D2698" s="17"/>
      <c r="E2698" s="17"/>
      <c r="F2698" s="17"/>
      <c r="G2698" s="17"/>
      <c r="H2698" s="17"/>
      <c r="I2698" s="17"/>
      <c r="J2698" s="97">
        <f t="normal">IF(AE2698="-","-",(AE2698/AG2696)*$AI$1)</f>
        <v>279.72</v>
      </c>
      <c r="K2698" s="97"/>
      <c r="L2698" s="71"/>
      <c r="M2698" s="97"/>
      <c r="N2698" s="97">
        <f t="normal">IF(AF2698="-","-",(AF2698/AG2696)*$AI$1)</f>
        <v>174.96</v>
      </c>
      <c r="O2698" s="97"/>
      <c r="P2698" s="71"/>
      <c r="Q2698" s="97"/>
      <c r="R2698" s="71"/>
      <c r="S2698" s="103">
        <v>5.72</v>
      </c>
      <c r="T2698" s="104"/>
      <c r="U2698" s="103"/>
      <c r="V2698" s="103">
        <f t="normal">100-Y2698</f>
        <v>98.76</v>
      </c>
      <c r="W2698" s="104"/>
      <c r="X2698" s="103"/>
      <c r="Y2698" s="103">
        <v>1.24</v>
      </c>
      <c r="Z2698" s="97" t="s">
        <v>34</v>
      </c>
      <c r="AA2698" s="29"/>
      <c r="AB2698" s="104" t="s">
        <v>34</v>
      </c>
      <c r="AC2698" s="30"/>
      <c r="AE2698" s="114">
        <v>259</v>
      </c>
      <c r="AF2698" s="114">
        <v>162</v>
      </c>
      <c r="AG2698" s="141"/>
    </row>
    <row r="2699" spans="1:33" ht="15" customHeight="1">
      <c r="A2699" s="79">
        <v>42891</v>
      </c>
      <c r="B2699" s="71">
        <v>880</v>
      </c>
      <c r="C2699" s="80" t="s">
        <v>1171</v>
      </c>
      <c r="D2699" s="12" t="s">
        <v>100</v>
      </c>
      <c r="E2699" s="12" t="s">
        <v>101</v>
      </c>
      <c r="F2699" s="12" t="s">
        <v>482</v>
      </c>
      <c r="G2699" s="12" t="s">
        <v>1172</v>
      </c>
      <c r="H2699" s="12" t="s">
        <v>34</v>
      </c>
      <c r="I2699" s="12" t="s">
        <v>34</v>
      </c>
      <c r="J2699" s="97">
        <f t="normal">IF(AE2699="-","-",(AE2699/AG2699)*$AI$1)</f>
        <v>275.4</v>
      </c>
      <c r="K2699" s="97">
        <f t="normal">MAX(J2699:J2701)</f>
        <v>275.4</v>
      </c>
      <c r="L2699" s="71">
        <f t="normal">IF(A2699=0,"",(K2699-K2700)/K2700)</f>
        <v>0.153846153846154</v>
      </c>
      <c r="M2699" s="97">
        <f t="normal">IF(J2699="-","-",AVERAGE(J2699:J2701))</f>
        <v>257.04</v>
      </c>
      <c r="N2699" s="97">
        <f t="normal">IF(AF2699="-","-",(AF2699/AG2699)*$AI$1)</f>
        <v>120.96</v>
      </c>
      <c r="O2699" s="97">
        <f t="normal">MAX(N2699:N2701)</f>
        <v>120.96</v>
      </c>
      <c r="P2699" s="71">
        <f t="normal">IF(A2699=0,"",(O2699-O2700)/O2700)</f>
        <v>0.142857142857143</v>
      </c>
      <c r="Q2699" s="97">
        <f t="normal">IF(N2699="-","-",AVERAGE(N2699:N2701))</f>
        <v>113.4</v>
      </c>
      <c r="R2699" s="71">
        <f t="normal">IF(Q2699="-","-",Q2699/M2699)</f>
        <v>0.441176470588235</v>
      </c>
      <c r="S2699" s="103" t="s">
        <v>34</v>
      </c>
      <c r="T2699" s="104">
        <f t="normal">AVERAGE(S2699:S2701)*10</f>
        <v>91.4</v>
      </c>
      <c r="U2699" s="103">
        <f t="normal">((LARGE(S2699:S2701,1))-(SMALL(S2699:S2701,1)))/(((LARGE(S2699:S2701,1))+(SMALL(S2699:S2701,1)))/2)*100</f>
        <v>1.75054704595186</v>
      </c>
      <c r="V2699" s="103" t="s">
        <v>34</v>
      </c>
      <c r="W2699" s="104">
        <f t="normal">AVERAGE(V2699:V2701)*10</f>
        <v>700.95</v>
      </c>
      <c r="X2699" s="103">
        <f t="normal">((LARGE(V2699:V2701,1))-(SMALL(V2699:V2701,1)))/(((LARGE(V2699:V2701,1))+(SMALL(V2699:V2701,1)))/2)*100</f>
        <v>0.927312932448828</v>
      </c>
      <c r="Y2699" s="103" t="s">
        <v>34</v>
      </c>
      <c r="Z2699" s="97" t="s">
        <v>34</v>
      </c>
      <c r="AA2699" s="25" t="str">
        <f t="normal">IF(Z2699="-","-",AVERAGE(Z2699:Z2701))</f>
        <v>-</v>
      </c>
      <c r="AB2699" s="104" t="s">
        <v>34</v>
      </c>
      <c r="AC2699" s="26" t="str">
        <f t="shared" ref="AC2699" si="1015">IF(AB2699="-","-",AVERAGE(AB2699:AB2701))</f>
        <v>-</v>
      </c>
      <c r="AE2699" s="114">
        <v>255</v>
      </c>
      <c r="AF2699" s="114">
        <v>112</v>
      </c>
      <c r="AG2699" s="139">
        <v>1</v>
      </c>
    </row>
    <row r="2700" spans="1:33">
      <c r="A2700" s="81"/>
      <c r="B2700" s="71">
        <v>880</v>
      </c>
      <c r="C2700" s="82"/>
      <c r="D2700" s="14"/>
      <c r="E2700" s="14"/>
      <c r="F2700" s="14"/>
      <c r="G2700" s="14"/>
      <c r="H2700" s="14"/>
      <c r="I2700" s="14"/>
      <c r="J2700" s="97">
        <f t="normal">IF(AE2700="-","-",(AE2700/AG2699)*$AI$1)</f>
        <v>238.68</v>
      </c>
      <c r="K2700" s="97">
        <f t="normal">MIN(J2699:J2701)</f>
        <v>238.68</v>
      </c>
      <c r="L2700" s="71"/>
      <c r="M2700" s="97"/>
      <c r="N2700" s="97">
        <f t="normal">IF(AF2700="-","-",(AF2700/AG2699)*$AI$1)</f>
        <v>105.84</v>
      </c>
      <c r="O2700" s="97">
        <f t="normal">MIN(N2699:N2701)</f>
        <v>105.84</v>
      </c>
      <c r="P2700" s="71"/>
      <c r="Q2700" s="97"/>
      <c r="R2700" s="71"/>
      <c r="S2700" s="103">
        <v>9.22</v>
      </c>
      <c r="T2700" s="104"/>
      <c r="U2700" s="103"/>
      <c r="V2700" s="103">
        <f t="shared" ref="V2700:V2723" si="1016">100-Y2700</f>
        <v>70.42</v>
      </c>
      <c r="W2700" s="104"/>
      <c r="X2700" s="103"/>
      <c r="Y2700" s="103">
        <v>29.58</v>
      </c>
      <c r="Z2700" s="97" t="s">
        <v>34</v>
      </c>
      <c r="AA2700" s="27"/>
      <c r="AB2700" s="104" t="s">
        <v>34</v>
      </c>
      <c r="AC2700" s="28"/>
      <c r="AE2700" s="114">
        <v>221</v>
      </c>
      <c r="AF2700" s="114">
        <v>98</v>
      </c>
      <c r="AG2700" s="140"/>
    </row>
    <row r="2701" spans="1:33">
      <c r="A2701" s="83"/>
      <c r="B2701" s="71">
        <v>880</v>
      </c>
      <c r="C2701" s="84"/>
      <c r="D2701" s="17"/>
      <c r="E2701" s="17"/>
      <c r="F2701" s="17"/>
      <c r="G2701" s="17"/>
      <c r="H2701" s="17"/>
      <c r="I2701" s="17"/>
      <c r="J2701" s="97" t="str">
        <f t="normal">IF(AE2701="-","-",(AE2701/AG2699)*$AI$1)</f>
        <v>-</v>
      </c>
      <c r="K2701" s="97"/>
      <c r="L2701" s="71"/>
      <c r="M2701" s="97"/>
      <c r="N2701" s="97" t="str">
        <f t="normal">IF(AF2701="-","-",(AF2701/AG2699)*$AI$1)</f>
        <v>-</v>
      </c>
      <c r="O2701" s="97"/>
      <c r="P2701" s="71"/>
      <c r="Q2701" s="97"/>
      <c r="R2701" s="71"/>
      <c r="S2701" s="103">
        <v>9.06</v>
      </c>
      <c r="T2701" s="104"/>
      <c r="U2701" s="103"/>
      <c r="V2701" s="103">
        <f t="shared" si="1016"/>
        <v>69.77</v>
      </c>
      <c r="W2701" s="104"/>
      <c r="X2701" s="103"/>
      <c r="Y2701" s="103">
        <v>30.23</v>
      </c>
      <c r="Z2701" s="97" t="s">
        <v>34</v>
      </c>
      <c r="AA2701" s="29"/>
      <c r="AB2701" s="104" t="s">
        <v>34</v>
      </c>
      <c r="AC2701" s="30"/>
      <c r="AE2701" s="114" t="s">
        <v>34</v>
      </c>
      <c r="AF2701" s="114" t="s">
        <v>34</v>
      </c>
      <c r="AG2701" s="141"/>
    </row>
    <row r="2702" spans="1:33" ht="15" customHeight="1">
      <c r="A2702" s="79">
        <v>42891</v>
      </c>
      <c r="B2702" s="71">
        <v>881</v>
      </c>
      <c r="C2702" s="80" t="s">
        <v>1171</v>
      </c>
      <c r="D2702" s="12" t="s">
        <v>100</v>
      </c>
      <c r="E2702" s="12" t="s">
        <v>101</v>
      </c>
      <c r="F2702" s="12" t="s">
        <v>482</v>
      </c>
      <c r="G2702" s="12" t="s">
        <v>1173</v>
      </c>
      <c r="H2702" s="12" t="s">
        <v>34</v>
      </c>
      <c r="I2702" s="12" t="s">
        <v>34</v>
      </c>
      <c r="J2702" s="97">
        <f t="normal">IF(AE2702="-","-",(AE2702/AG2702)*$AI$1)</f>
        <v>191.16</v>
      </c>
      <c r="K2702" s="97">
        <f t="normal">MAX(J2702:J2704)</f>
        <v>216</v>
      </c>
      <c r="L2702" s="71">
        <f t="normal">IF(A2702=0,"",(K2702-K2703)/K2703)</f>
        <v>0.129943502824859</v>
      </c>
      <c r="M2702" s="97">
        <f t="normal">IF(J2702="-","-",AVERAGE(J2702:J2704))</f>
        <v>205.56</v>
      </c>
      <c r="N2702" s="97">
        <f t="normal">IF(AF2702="-","-",(AF2702/AG2702)*$AI$1)</f>
        <v>92.88</v>
      </c>
      <c r="O2702" s="97">
        <f t="normal">MAX(N2702:N2704)</f>
        <v>97.2</v>
      </c>
      <c r="P2702" s="71">
        <f t="normal">IF(A2702=0,"",(O2702-O2703)/O2703)</f>
        <v>0.0465116279069767</v>
      </c>
      <c r="Q2702" s="97">
        <f t="normal">IF(N2702="-","-",AVERAGE(N2702:N2704))</f>
        <v>95.4</v>
      </c>
      <c r="R2702" s="71">
        <f t="normal">IF(Q2702="-","-",Q2702/M2702)</f>
        <v>0.464098073555166</v>
      </c>
      <c r="S2702" s="103">
        <v>12.41</v>
      </c>
      <c r="T2702" s="104">
        <f t="normal">AVERAGE(S2702:S2704)*10</f>
        <v>130.933333333333</v>
      </c>
      <c r="U2702" s="103">
        <f t="normal">((LARGE(S2702:S2704,1))-(SMALL(S2702:S2704,1)))/(((LARGE(S2702:S2704,1))+(SMALL(S2702:S2704,1)))/2)*100</f>
        <v>8.92994611239415</v>
      </c>
      <c r="V2702" s="103">
        <f t="shared" si="1016"/>
        <v>95.76</v>
      </c>
      <c r="W2702" s="104">
        <f t="normal">AVERAGE(V2702:V2704)*10</f>
        <v>958.766666666667</v>
      </c>
      <c r="X2702" s="103">
        <f t="normal">((LARGE(V2702:V2704,1))-(SMALL(V2702:V2704,1)))/(((LARGE(V2702:V2704,1))+(SMALL(V2702:V2704,1)))/2)*100</f>
        <v>0.260728998279189</v>
      </c>
      <c r="Y2702" s="103">
        <v>4.24</v>
      </c>
      <c r="Z2702" s="97" t="s">
        <v>34</v>
      </c>
      <c r="AA2702" s="25" t="str">
        <f t="normal">IF(Z2702="-","-",AVERAGE(Z2702:Z2704))</f>
        <v>-</v>
      </c>
      <c r="AB2702" s="104" t="s">
        <v>34</v>
      </c>
      <c r="AC2702" s="26" t="str">
        <f t="shared" ref="AC2702" si="1017">IF(AB2702="-","-",AVERAGE(AB2702:AB2704))</f>
        <v>-</v>
      </c>
      <c r="AE2702" s="114">
        <v>177</v>
      </c>
      <c r="AF2702" s="114">
        <v>86</v>
      </c>
      <c r="AG2702" s="139">
        <v>1</v>
      </c>
    </row>
    <row r="2703" spans="1:33">
      <c r="A2703" s="81"/>
      <c r="B2703" s="71">
        <v>881</v>
      </c>
      <c r="C2703" s="82"/>
      <c r="D2703" s="14"/>
      <c r="E2703" s="14"/>
      <c r="F2703" s="14"/>
      <c r="G2703" s="14"/>
      <c r="H2703" s="14"/>
      <c r="I2703" s="14"/>
      <c r="J2703" s="97">
        <f t="normal">IF(AE2703="-","-",(AE2703/AG2702)*$AI$1)</f>
        <v>209.52</v>
      </c>
      <c r="K2703" s="97">
        <f t="normal">MIN(J2702:J2704)</f>
        <v>191.16</v>
      </c>
      <c r="L2703" s="71"/>
      <c r="M2703" s="97"/>
      <c r="N2703" s="97">
        <f t="normal">IF(AF2703="-","-",(AF2703/AG2702)*$AI$1)</f>
        <v>96.12</v>
      </c>
      <c r="O2703" s="97">
        <f t="normal">MIN(N2702:N2704)</f>
        <v>92.88</v>
      </c>
      <c r="P2703" s="71"/>
      <c r="Q2703" s="97"/>
      <c r="R2703" s="71"/>
      <c r="S2703" s="103">
        <v>13.3</v>
      </c>
      <c r="T2703" s="104"/>
      <c r="U2703" s="103"/>
      <c r="V2703" s="103">
        <f t="shared" si="1016"/>
        <v>95.86</v>
      </c>
      <c r="W2703" s="104"/>
      <c r="X2703" s="103"/>
      <c r="Y2703" s="103">
        <v>4.14</v>
      </c>
      <c r="Z2703" s="97" t="s">
        <v>34</v>
      </c>
      <c r="AA2703" s="27"/>
      <c r="AB2703" s="104" t="s">
        <v>34</v>
      </c>
      <c r="AC2703" s="28"/>
      <c r="AE2703" s="114">
        <v>194</v>
      </c>
      <c r="AF2703" s="114">
        <v>89</v>
      </c>
      <c r="AG2703" s="140"/>
    </row>
    <row r="2704" spans="1:33">
      <c r="A2704" s="83"/>
      <c r="B2704" s="71">
        <v>881</v>
      </c>
      <c r="C2704" s="84"/>
      <c r="D2704" s="17"/>
      <c r="E2704" s="17"/>
      <c r="F2704" s="17"/>
      <c r="G2704" s="17"/>
      <c r="H2704" s="17"/>
      <c r="I2704" s="17"/>
      <c r="J2704" s="97">
        <f t="normal">IF(AE2704="-","-",(AE2704/AG2702)*$AI$1)</f>
        <v>216</v>
      </c>
      <c r="K2704" s="97"/>
      <c r="L2704" s="71"/>
      <c r="M2704" s="97"/>
      <c r="N2704" s="97">
        <f t="normal">IF(AF2704="-","-",(AF2704/AG2702)*$AI$1)</f>
        <v>97.2</v>
      </c>
      <c r="O2704" s="97"/>
      <c r="P2704" s="71"/>
      <c r="Q2704" s="97"/>
      <c r="R2704" s="71"/>
      <c r="S2704" s="103">
        <v>13.57</v>
      </c>
      <c r="T2704" s="104"/>
      <c r="U2704" s="103"/>
      <c r="V2704" s="103">
        <f t="shared" si="1016"/>
        <v>96.01</v>
      </c>
      <c r="W2704" s="104"/>
      <c r="X2704" s="103"/>
      <c r="Y2704" s="103">
        <v>3.99</v>
      </c>
      <c r="Z2704" s="97" t="s">
        <v>34</v>
      </c>
      <c r="AA2704" s="29"/>
      <c r="AB2704" s="104" t="s">
        <v>34</v>
      </c>
      <c r="AC2704" s="30"/>
      <c r="AE2704" s="114">
        <v>200</v>
      </c>
      <c r="AF2704" s="114">
        <v>90</v>
      </c>
      <c r="AG2704" s="141"/>
    </row>
    <row r="2705" spans="1:33" ht="15" customHeight="1">
      <c r="A2705" s="79">
        <v>42891</v>
      </c>
      <c r="B2705" s="71">
        <v>883</v>
      </c>
      <c r="C2705" s="80" t="s">
        <v>265</v>
      </c>
      <c r="D2705" s="12" t="s">
        <v>335</v>
      </c>
      <c r="E2705" s="12" t="s">
        <v>266</v>
      </c>
      <c r="F2705" s="12" t="s">
        <v>267</v>
      </c>
      <c r="G2705" s="12" t="s">
        <v>268</v>
      </c>
      <c r="H2705" s="12" t="s">
        <v>34</v>
      </c>
      <c r="I2705" s="12" t="s">
        <v>1174</v>
      </c>
      <c r="J2705" s="97">
        <f t="normal">IF(AE2705="-","-",(AE2705/AG2705)*$AI$1)</f>
        <v>581.04</v>
      </c>
      <c r="K2705" s="97">
        <f t="normal">MAX(J2705:J2707)</f>
        <v>595.08</v>
      </c>
      <c r="L2705" s="71">
        <f t="normal">IF(A2705=0,"",(K2705-K2706)/K2706)</f>
        <v>0.0279850746268657</v>
      </c>
      <c r="M2705" s="97">
        <f t="normal">IF(J2705="-","-",AVERAGE(J2705:J2707))</f>
        <v>585</v>
      </c>
      <c r="N2705" s="97">
        <f t="normal">IF(AF2705="-","-",(AF2705/AG2705)*$AI$1)</f>
        <v>357.48</v>
      </c>
      <c r="O2705" s="97">
        <f t="normal">MAX(N2705:N2707)</f>
        <v>386.64</v>
      </c>
      <c r="P2705" s="71">
        <f t="normal">IF(A2705=0,"",(O2705-O2706)/O2706)</f>
        <v>0.081570996978852</v>
      </c>
      <c r="Q2705" s="97">
        <f t="normal">IF(N2705="-","-",AVERAGE(N2705:N2707))</f>
        <v>370.08</v>
      </c>
      <c r="R2705" s="71">
        <f t="normal">IF(Q2705="-","-",Q2705/M2705)</f>
        <v>0.632615384615385</v>
      </c>
      <c r="S2705" s="103">
        <v>6.71</v>
      </c>
      <c r="T2705" s="104">
        <f t="normal">AVERAGE(S2705:S2707)*10</f>
        <v>66.7</v>
      </c>
      <c r="U2705" s="103">
        <f t="normal">((LARGE(S2705:S2707,1))-(SMALL(S2705:S2707,1)))/(((LARGE(S2705:S2707,1))+(SMALL(S2705:S2707,1)))/2)*100</f>
        <v>2.70676691729324</v>
      </c>
      <c r="V2705" s="103">
        <f t="shared" si="1016"/>
        <v>86.88</v>
      </c>
      <c r="W2705" s="104">
        <f t="normal">AVERAGE(V2705:V2707)*10</f>
        <v>866.066666666667</v>
      </c>
      <c r="X2705" s="103">
        <f t="normal">((LARGE(V2705:V2707,1))-(SMALL(V2705:V2707,1)))/(((LARGE(V2705:V2707,1))+(SMALL(V2705:V2707,1)))/2)*100</f>
        <v>0.797365227942448</v>
      </c>
      <c r="Y2705" s="103">
        <v>13.12</v>
      </c>
      <c r="Z2705" s="97" t="s">
        <v>34</v>
      </c>
      <c r="AA2705" s="25" t="str">
        <f t="normal">IF(Z2705="-","-",AVERAGE(Z2705:Z2707))</f>
        <v>-</v>
      </c>
      <c r="AB2705" s="104" t="s">
        <v>34</v>
      </c>
      <c r="AC2705" s="26" t="str">
        <f t="shared" ref="AC2705" si="1018">IF(AB2705="-","-",AVERAGE(AB2705:AB2707))</f>
        <v>-</v>
      </c>
      <c r="AE2705" s="114">
        <v>538</v>
      </c>
      <c r="AF2705" s="114">
        <v>331</v>
      </c>
      <c r="AG2705" s="139">
        <v>1</v>
      </c>
    </row>
    <row r="2706" spans="1:33">
      <c r="A2706" s="81"/>
      <c r="B2706" s="71">
        <v>883</v>
      </c>
      <c r="C2706" s="82"/>
      <c r="D2706" s="14"/>
      <c r="E2706" s="14"/>
      <c r="F2706" s="14"/>
      <c r="G2706" s="14"/>
      <c r="H2706" s="14"/>
      <c r="I2706" s="14"/>
      <c r="J2706" s="97">
        <f t="normal">IF(AE2706="-","-",(AE2706/AG2705)*$AI$1)</f>
        <v>578.88</v>
      </c>
      <c r="K2706" s="97">
        <f t="normal">MIN(J2705:J2707)</f>
        <v>578.88</v>
      </c>
      <c r="L2706" s="71"/>
      <c r="M2706" s="97"/>
      <c r="N2706" s="97">
        <f t="normal">IF(AF2706="-","-",(AF2706/AG2705)*$AI$1)</f>
        <v>386.64</v>
      </c>
      <c r="O2706" s="97">
        <f t="normal">MIN(N2705:N2707)</f>
        <v>357.48</v>
      </c>
      <c r="P2706" s="71"/>
      <c r="Q2706" s="97"/>
      <c r="R2706" s="71"/>
      <c r="S2706" s="103">
        <v>6.74</v>
      </c>
      <c r="T2706" s="104"/>
      <c r="U2706" s="103"/>
      <c r="V2706" s="103">
        <f t="shared" si="1016"/>
        <v>86.19</v>
      </c>
      <c r="W2706" s="104"/>
      <c r="X2706" s="103"/>
      <c r="Y2706" s="103">
        <v>13.81</v>
      </c>
      <c r="Z2706" s="97" t="s">
        <v>34</v>
      </c>
      <c r="AA2706" s="27"/>
      <c r="AB2706" s="104" t="s">
        <v>34</v>
      </c>
      <c r="AC2706" s="28"/>
      <c r="AE2706" s="114">
        <v>536</v>
      </c>
      <c r="AF2706" s="114">
        <v>358</v>
      </c>
      <c r="AG2706" s="140"/>
    </row>
    <row r="2707" spans="1:33">
      <c r="A2707" s="83"/>
      <c r="B2707" s="71">
        <v>883</v>
      </c>
      <c r="C2707" s="84"/>
      <c r="D2707" s="17"/>
      <c r="E2707" s="17"/>
      <c r="F2707" s="17"/>
      <c r="G2707" s="17"/>
      <c r="H2707" s="17"/>
      <c r="I2707" s="17"/>
      <c r="J2707" s="97">
        <f t="normal">IF(AE2707="-","-",(AE2707/AG2705)*$AI$1)</f>
        <v>595.08</v>
      </c>
      <c r="K2707" s="97"/>
      <c r="L2707" s="71"/>
      <c r="M2707" s="97"/>
      <c r="N2707" s="97">
        <f t="normal">IF(AF2707="-","-",(AF2707/AG2705)*$AI$1)</f>
        <v>366.12</v>
      </c>
      <c r="O2707" s="97"/>
      <c r="P2707" s="71"/>
      <c r="Q2707" s="97"/>
      <c r="R2707" s="71"/>
      <c r="S2707" s="103">
        <v>6.56</v>
      </c>
      <c r="T2707" s="104"/>
      <c r="U2707" s="103"/>
      <c r="V2707" s="103">
        <f t="shared" si="1016"/>
        <v>86.75</v>
      </c>
      <c r="W2707" s="104"/>
      <c r="X2707" s="103"/>
      <c r="Y2707" s="103">
        <v>13.25</v>
      </c>
      <c r="Z2707" s="97" t="s">
        <v>34</v>
      </c>
      <c r="AA2707" s="29"/>
      <c r="AB2707" s="104" t="s">
        <v>34</v>
      </c>
      <c r="AC2707" s="30"/>
      <c r="AE2707" s="114">
        <v>551</v>
      </c>
      <c r="AF2707" s="114">
        <v>339</v>
      </c>
      <c r="AG2707" s="141"/>
    </row>
    <row r="2708" spans="1:33" ht="15" customHeight="1">
      <c r="A2708" s="79">
        <v>42891</v>
      </c>
      <c r="B2708" s="71">
        <v>884</v>
      </c>
      <c r="C2708" s="80" t="s">
        <v>265</v>
      </c>
      <c r="D2708" s="12" t="s">
        <v>335</v>
      </c>
      <c r="E2708" s="12" t="s">
        <v>266</v>
      </c>
      <c r="F2708" s="12" t="s">
        <v>267</v>
      </c>
      <c r="G2708" s="12" t="s">
        <v>268</v>
      </c>
      <c r="H2708" s="12" t="s">
        <v>34</v>
      </c>
      <c r="I2708" s="12" t="s">
        <v>1175</v>
      </c>
      <c r="J2708" s="97">
        <f t="normal">IF(AE2708="-","-",(AE2708/AG2708)*$AI$1)</f>
        <v>773.28</v>
      </c>
      <c r="K2708" s="97">
        <f t="normal">MAX(J2708:J2710)</f>
        <v>773.28</v>
      </c>
      <c r="L2708" s="71">
        <f t="normal">IF(A2708=0,"",(K2708-K2709)/K2709)</f>
        <v>0.048316251830161</v>
      </c>
      <c r="M2708" s="97">
        <f t="normal">IF(J2708="-","-",AVERAGE(J2708:J2710))</f>
        <v>752.76</v>
      </c>
      <c r="N2708" s="97">
        <f t="normal">IF(AF2708="-","-",(AF2708/AG2708)*$AI$1)</f>
        <v>516.24</v>
      </c>
      <c r="O2708" s="97">
        <f t="normal">MAX(N2708:N2710)</f>
        <v>516.24</v>
      </c>
      <c r="P2708" s="71">
        <f t="normal">IF(A2708=0,"",(O2708-O2709)/O2709)</f>
        <v>0.0459518599562362</v>
      </c>
      <c r="Q2708" s="97">
        <f t="normal">IF(N2708="-","-",AVERAGE(N2708:N2710))</f>
        <v>504.36</v>
      </c>
      <c r="R2708" s="71">
        <f t="normal">IF(Q2708="-","-",Q2708/M2708)</f>
        <v>0.670014347202295</v>
      </c>
      <c r="S2708" s="103">
        <v>23.82</v>
      </c>
      <c r="T2708" s="104">
        <f t="normal">AVERAGE(S2708:S2710)*10</f>
        <v>240.6</v>
      </c>
      <c r="U2708" s="103">
        <f t="normal">((LARGE(S2708:S2710,1))-(SMALL(S2708:S2710,1)))/(((LARGE(S2708:S2710,1))+(SMALL(S2708:S2710,1)))/2)*100</f>
        <v>1.99501246882793</v>
      </c>
      <c r="V2708" s="103">
        <f t="shared" si="1016"/>
        <v>93.86</v>
      </c>
      <c r="W2708" s="104">
        <f t="normal">AVERAGE(V2708:V2710)*10</f>
        <v>940.3</v>
      </c>
      <c r="X2708" s="103">
        <f t="normal">((LARGE(V2708:V2710,1))-(SMALL(V2708:V2710,1)))/(((LARGE(V2708:V2710,1))+(SMALL(V2708:V2710,1)))/2)*100</f>
        <v>0.361586727640119</v>
      </c>
      <c r="Y2708" s="103">
        <v>6.14</v>
      </c>
      <c r="Z2708" s="97" t="s">
        <v>34</v>
      </c>
      <c r="AA2708" s="25" t="str">
        <f t="normal">IF(Z2708="-","-",AVERAGE(Z2708:Z2710))</f>
        <v>-</v>
      </c>
      <c r="AB2708" s="104" t="s">
        <v>34</v>
      </c>
      <c r="AC2708" s="26" t="str">
        <f t="shared" ref="AC2708" si="1019">IF(AB2708="-","-",AVERAGE(AB2708:AB2710))</f>
        <v>-</v>
      </c>
      <c r="AE2708" s="114">
        <v>716</v>
      </c>
      <c r="AF2708" s="114">
        <v>478</v>
      </c>
      <c r="AG2708" s="139">
        <v>1</v>
      </c>
    </row>
    <row r="2709" spans="1:33">
      <c r="A2709" s="81"/>
      <c r="B2709" s="71">
        <v>884</v>
      </c>
      <c r="C2709" s="82"/>
      <c r="D2709" s="14"/>
      <c r="E2709" s="14"/>
      <c r="F2709" s="14"/>
      <c r="G2709" s="14"/>
      <c r="H2709" s="14"/>
      <c r="I2709" s="14"/>
      <c r="J2709" s="97">
        <f t="normal">IF(AE2709="-","-",(AE2709/AG2708)*$AI$1)</f>
        <v>737.64</v>
      </c>
      <c r="K2709" s="97">
        <f t="normal">MIN(J2708:J2710)</f>
        <v>737.64</v>
      </c>
      <c r="L2709" s="71"/>
      <c r="M2709" s="97"/>
      <c r="N2709" s="97">
        <f t="normal">IF(AF2709="-","-",(AF2709/AG2708)*$AI$1)</f>
        <v>503.28</v>
      </c>
      <c r="O2709" s="97">
        <f t="normal">MIN(N2708:N2710)</f>
        <v>493.56</v>
      </c>
      <c r="P2709" s="71"/>
      <c r="Q2709" s="97"/>
      <c r="R2709" s="71"/>
      <c r="S2709" s="103">
        <v>24.3</v>
      </c>
      <c r="T2709" s="104"/>
      <c r="U2709" s="103"/>
      <c r="V2709" s="103">
        <f t="shared" si="1016"/>
        <v>94.2</v>
      </c>
      <c r="W2709" s="104"/>
      <c r="X2709" s="103"/>
      <c r="Y2709" s="103">
        <v>5.8</v>
      </c>
      <c r="Z2709" s="97" t="s">
        <v>34</v>
      </c>
      <c r="AA2709" s="27"/>
      <c r="AB2709" s="104" t="s">
        <v>34</v>
      </c>
      <c r="AC2709" s="28"/>
      <c r="AE2709" s="114">
        <v>683</v>
      </c>
      <c r="AF2709" s="114">
        <v>466</v>
      </c>
      <c r="AG2709" s="140"/>
    </row>
    <row r="2710" spans="1:33">
      <c r="A2710" s="83"/>
      <c r="B2710" s="71">
        <v>884</v>
      </c>
      <c r="C2710" s="84"/>
      <c r="D2710" s="17"/>
      <c r="E2710" s="17"/>
      <c r="F2710" s="17"/>
      <c r="G2710" s="17"/>
      <c r="H2710" s="17"/>
      <c r="I2710" s="17"/>
      <c r="J2710" s="97">
        <f t="normal">IF(AE2710="-","-",(AE2710/AG2708)*$AI$1)</f>
        <v>747.36</v>
      </c>
      <c r="K2710" s="97"/>
      <c r="L2710" s="71"/>
      <c r="M2710" s="97"/>
      <c r="N2710" s="97">
        <f t="normal">IF(AF2710="-","-",(AF2710/AG2708)*$AI$1)</f>
        <v>493.56</v>
      </c>
      <c r="O2710" s="97"/>
      <c r="P2710" s="71"/>
      <c r="Q2710" s="97"/>
      <c r="R2710" s="71"/>
      <c r="S2710" s="103" t="s">
        <v>34</v>
      </c>
      <c r="T2710" s="104"/>
      <c r="U2710" s="103"/>
      <c r="V2710" s="103" t="s">
        <v>34</v>
      </c>
      <c r="W2710" s="104"/>
      <c r="X2710" s="103"/>
      <c r="Y2710" s="103">
        <v>4.7</v>
      </c>
      <c r="Z2710" s="97" t="s">
        <v>34</v>
      </c>
      <c r="AA2710" s="29"/>
      <c r="AB2710" s="104" t="s">
        <v>34</v>
      </c>
      <c r="AC2710" s="30"/>
      <c r="AE2710" s="114">
        <v>692</v>
      </c>
      <c r="AF2710" s="114">
        <v>457</v>
      </c>
      <c r="AG2710" s="141"/>
    </row>
    <row r="2711" spans="1:33">
      <c r="A2711" s="79">
        <v>42891</v>
      </c>
      <c r="B2711" s="71">
        <v>886</v>
      </c>
      <c r="C2711" s="80" t="s">
        <v>265</v>
      </c>
      <c r="D2711" s="12" t="s">
        <v>100</v>
      </c>
      <c r="E2711" s="12" t="s">
        <v>101</v>
      </c>
      <c r="F2711" s="12" t="s">
        <v>438</v>
      </c>
      <c r="G2711" s="12" t="s">
        <v>745</v>
      </c>
      <c r="H2711" s="12" t="s">
        <v>34</v>
      </c>
      <c r="I2711" s="12" t="s">
        <v>1174</v>
      </c>
      <c r="J2711" s="97">
        <f t="normal">IF(AE2711="-","-",(AE2711/AG2711)*$AI$1)</f>
        <v>474.12</v>
      </c>
      <c r="K2711" s="97">
        <f t="normal">MAX(J2711:J2713)</f>
        <v>505.44</v>
      </c>
      <c r="L2711" s="71">
        <f t="normal">IF(A2711=0,"",(K2711-K2712)/K2712)</f>
        <v>0.0660592255125286</v>
      </c>
      <c r="M2711" s="97">
        <f t="normal">IF(J2711="-","-",AVERAGE(J2711:J2713))</f>
        <v>489.6</v>
      </c>
      <c r="N2711" s="97">
        <f t="normal">IF(AF2711="-","-",(AF2711/AG2711)*$AI$1)</f>
        <v>274.32</v>
      </c>
      <c r="O2711" s="97">
        <f t="normal">MAX(N2711:N2713)</f>
        <v>301.32</v>
      </c>
      <c r="P2711" s="71">
        <f t="normal">IF(A2711=0,"",(O2711-O2712)/O2712)</f>
        <v>0.0984251968503937</v>
      </c>
      <c r="Q2711" s="97">
        <f t="normal">IF(N2711="-","-",AVERAGE(N2711:N2713))</f>
        <v>289.08</v>
      </c>
      <c r="R2711" s="71">
        <f t="normal">IF(Q2711="-","-",Q2711/M2711)</f>
        <v>0.590441176470588</v>
      </c>
      <c r="S2711" s="103">
        <v>2.35</v>
      </c>
      <c r="T2711" s="104">
        <f t="normal">AVERAGE(S2711:S2713)*10</f>
        <v>22.4</v>
      </c>
      <c r="U2711" s="103">
        <f t="normal">((LARGE(S2711:S2713,1))-(SMALL(S2711:S2713,1)))/(((LARGE(S2711:S2713,1))+(SMALL(S2711:S2713,1)))/2)*100</f>
        <v>9.82142857142858</v>
      </c>
      <c r="V2711" s="103">
        <f t="shared" si="1016"/>
        <v>78.26</v>
      </c>
      <c r="W2711" s="104">
        <f t="normal">AVERAGE(V2711:V2713)*10</f>
        <v>782.25</v>
      </c>
      <c r="X2711" s="103">
        <f t="normal">((LARGE(V2711:V2713,1))-(SMALL(V2711:V2713,1)))/(((LARGE(V2711:V2713,1))+(SMALL(V2711:V2713,1)))/2)*100</f>
        <v>0.0894854586129848</v>
      </c>
      <c r="Y2711" s="103">
        <v>21.74</v>
      </c>
      <c r="Z2711" s="97" t="s">
        <v>34</v>
      </c>
      <c r="AA2711" s="25" t="str">
        <f t="normal">IF(Z2711="-","-",AVERAGE(Z2711:Z2713))</f>
        <v>-</v>
      </c>
      <c r="AB2711" s="104" t="s">
        <v>34</v>
      </c>
      <c r="AC2711" s="26" t="str">
        <f t="shared" ref="AC2711" si="1020">IF(AB2711="-","-",AVERAGE(AB2711:AB2713))</f>
        <v>-</v>
      </c>
      <c r="AE2711" s="114">
        <v>439</v>
      </c>
      <c r="AF2711" s="114">
        <v>254</v>
      </c>
      <c r="AG2711" s="139">
        <v>1</v>
      </c>
    </row>
    <row r="2712" spans="1:33">
      <c r="A2712" s="81"/>
      <c r="B2712" s="71">
        <v>886</v>
      </c>
      <c r="C2712" s="82"/>
      <c r="D2712" s="14"/>
      <c r="E2712" s="14"/>
      <c r="F2712" s="14"/>
      <c r="G2712" s="14"/>
      <c r="H2712" s="14"/>
      <c r="I2712" s="14"/>
      <c r="J2712" s="97">
        <f t="normal">IF(AE2712="-","-",(AE2712/AG2711)*$AI$1)</f>
        <v>505.44</v>
      </c>
      <c r="K2712" s="97">
        <f t="normal">MIN(J2711:J2713)</f>
        <v>474.12</v>
      </c>
      <c r="L2712" s="71"/>
      <c r="M2712" s="97"/>
      <c r="N2712" s="97">
        <f t="normal">IF(AF2712="-","-",(AF2712/AG2711)*$AI$1)</f>
        <v>301.32</v>
      </c>
      <c r="O2712" s="97">
        <f t="normal">MIN(N2711:N2713)</f>
        <v>274.32</v>
      </c>
      <c r="P2712" s="71"/>
      <c r="Q2712" s="97"/>
      <c r="R2712" s="71"/>
      <c r="S2712" s="103" t="s">
        <v>34</v>
      </c>
      <c r="T2712" s="104"/>
      <c r="U2712" s="103"/>
      <c r="V2712" s="103" t="s">
        <v>34</v>
      </c>
      <c r="W2712" s="104"/>
      <c r="X2712" s="103"/>
      <c r="Y2712" s="103">
        <v>21.48</v>
      </c>
      <c r="Z2712" s="97" t="s">
        <v>34</v>
      </c>
      <c r="AA2712" s="27"/>
      <c r="AB2712" s="104" t="s">
        <v>34</v>
      </c>
      <c r="AC2712" s="28"/>
      <c r="AE2712" s="114">
        <v>468</v>
      </c>
      <c r="AF2712" s="114">
        <v>279</v>
      </c>
      <c r="AG2712" s="140"/>
    </row>
    <row r="2713" spans="1:33">
      <c r="A2713" s="83"/>
      <c r="B2713" s="71">
        <v>886</v>
      </c>
      <c r="C2713" s="84"/>
      <c r="D2713" s="17"/>
      <c r="E2713" s="17"/>
      <c r="F2713" s="17"/>
      <c r="G2713" s="17"/>
      <c r="H2713" s="17"/>
      <c r="I2713" s="17"/>
      <c r="J2713" s="97">
        <f t="normal">IF(AE2713="-","-",(AE2713/AG2711)*$AI$1)</f>
        <v>489.24</v>
      </c>
      <c r="K2713" s="97"/>
      <c r="L2713" s="71"/>
      <c r="M2713" s="97"/>
      <c r="N2713" s="97">
        <f t="normal">IF(AF2713="-","-",(AF2713/AG2711)*$AI$1)</f>
        <v>291.6</v>
      </c>
      <c r="O2713" s="97"/>
      <c r="P2713" s="71"/>
      <c r="Q2713" s="97"/>
      <c r="R2713" s="71"/>
      <c r="S2713" s="103">
        <v>2.13</v>
      </c>
      <c r="T2713" s="104"/>
      <c r="U2713" s="103"/>
      <c r="V2713" s="103">
        <f t="shared" si="1016"/>
        <v>78.19</v>
      </c>
      <c r="W2713" s="104"/>
      <c r="X2713" s="103"/>
      <c r="Y2713" s="103">
        <v>21.81</v>
      </c>
      <c r="Z2713" s="97" t="s">
        <v>34</v>
      </c>
      <c r="AA2713" s="29"/>
      <c r="AB2713" s="104" t="s">
        <v>34</v>
      </c>
      <c r="AC2713" s="30"/>
      <c r="AE2713" s="114">
        <v>453</v>
      </c>
      <c r="AF2713" s="114">
        <v>270</v>
      </c>
      <c r="AG2713" s="141"/>
    </row>
    <row r="2714" spans="1:33">
      <c r="A2714" s="79">
        <v>42891</v>
      </c>
      <c r="B2714" s="71">
        <v>887</v>
      </c>
      <c r="C2714" s="80" t="s">
        <v>265</v>
      </c>
      <c r="D2714" s="12" t="s">
        <v>100</v>
      </c>
      <c r="E2714" s="12" t="s">
        <v>101</v>
      </c>
      <c r="F2714" s="12" t="s">
        <v>438</v>
      </c>
      <c r="G2714" s="12" t="s">
        <v>745</v>
      </c>
      <c r="H2714" s="12" t="s">
        <v>34</v>
      </c>
      <c r="I2714" s="12" t="s">
        <v>1176</v>
      </c>
      <c r="J2714" s="97">
        <f t="normal">IF(AE2714="-","-",(AE2714/AG2714)*$AI$1)</f>
        <v>351</v>
      </c>
      <c r="K2714" s="97">
        <f t="normal">MAX(J2714:J2716)</f>
        <v>371.52</v>
      </c>
      <c r="L2714" s="71">
        <f t="normal">IF(A2714=0,"",(K2714-K2715)/K2715)</f>
        <v>0.0584615384615386</v>
      </c>
      <c r="M2714" s="97">
        <f t="normal">IF(J2714="-","-",AVERAGE(J2714:J2716))</f>
        <v>359.28</v>
      </c>
      <c r="N2714" s="97">
        <f t="normal">IF(AF2714="-","-",(AF2714/AG2714)*$AI$1)</f>
        <v>181.44</v>
      </c>
      <c r="O2714" s="97">
        <f t="normal">MAX(N2714:N2716)</f>
        <v>197.64</v>
      </c>
      <c r="P2714" s="71">
        <f t="normal">IF(A2714=0,"",(O2714-O2715)/O2715)</f>
        <v>0.122699386503067</v>
      </c>
      <c r="Q2714" s="97">
        <f t="normal">IF(N2714="-","-",AVERAGE(N2714:N2716))</f>
        <v>185.04</v>
      </c>
      <c r="R2714" s="71">
        <f t="normal">IF(Q2714="-","-",Q2714/M2714)</f>
        <v>0.515030060120241</v>
      </c>
      <c r="S2714" s="103">
        <v>90.45</v>
      </c>
      <c r="T2714" s="104">
        <f t="normal">AVERAGE(S2714:S2716)*10</f>
        <v>903.766666666667</v>
      </c>
      <c r="U2714" s="103">
        <f t="normal">((LARGE(S2714:S2716,1))-(SMALL(S2714:S2716,1)))/(((LARGE(S2714:S2716,1))+(SMALL(S2714:S2716,1)))/2)*100</f>
        <v>0.686296214301533</v>
      </c>
      <c r="V2714" s="103">
        <f t="shared" si="1016"/>
        <v>90.5</v>
      </c>
      <c r="W2714" s="104">
        <f t="normal">AVERAGE(V2714:V2716)*10</f>
        <v>901.733333333333</v>
      </c>
      <c r="X2714" s="103">
        <f t="normal">((LARGE(V2714:V2716,1))-(SMALL(V2714:V2716,1)))/(((LARGE(V2714:V2716,1))+(SMALL(V2714:V2716,1)))/2)*100</f>
        <v>0.542906210182256</v>
      </c>
      <c r="Y2714" s="103">
        <v>9.5</v>
      </c>
      <c r="Z2714" s="97" t="s">
        <v>34</v>
      </c>
      <c r="AA2714" s="25" t="str">
        <f t="normal">IF(Z2714="-","-",AVERAGE(Z2714:Z2716))</f>
        <v>-</v>
      </c>
      <c r="AB2714" s="104" t="s">
        <v>34</v>
      </c>
      <c r="AC2714" s="26" t="str">
        <f t="shared" ref="AC2714" si="1021">IF(AB2714="-","-",AVERAGE(AB2714:AB2716))</f>
        <v>-</v>
      </c>
      <c r="AE2714" s="114">
        <v>325</v>
      </c>
      <c r="AF2714" s="114">
        <v>168</v>
      </c>
      <c r="AG2714" s="139">
        <v>1</v>
      </c>
    </row>
    <row r="2715" spans="1:33">
      <c r="A2715" s="81"/>
      <c r="B2715" s="71">
        <v>887</v>
      </c>
      <c r="C2715" s="82"/>
      <c r="D2715" s="14"/>
      <c r="E2715" s="14"/>
      <c r="F2715" s="14"/>
      <c r="G2715" s="14"/>
      <c r="H2715" s="14"/>
      <c r="I2715" s="14"/>
      <c r="J2715" s="97">
        <f t="normal">IF(AE2715="-","-",(AE2715/AG2714)*$AI$1)</f>
        <v>371.52</v>
      </c>
      <c r="K2715" s="97">
        <f t="normal">MIN(J2714:J2716)</f>
        <v>351</v>
      </c>
      <c r="L2715" s="71"/>
      <c r="M2715" s="97"/>
      <c r="N2715" s="97">
        <f t="normal">IF(AF2715="-","-",(AF2715/AG2714)*$AI$1)</f>
        <v>197.64</v>
      </c>
      <c r="O2715" s="97">
        <f t="normal">MIN(N2714:N2716)</f>
        <v>176.04</v>
      </c>
      <c r="P2715" s="71"/>
      <c r="Q2715" s="97"/>
      <c r="R2715" s="71"/>
      <c r="S2715" s="103">
        <v>90.03</v>
      </c>
      <c r="T2715" s="104"/>
      <c r="U2715" s="103"/>
      <c r="V2715" s="103">
        <f t="shared" si="1016"/>
        <v>90.01</v>
      </c>
      <c r="W2715" s="104"/>
      <c r="X2715" s="103"/>
      <c r="Y2715" s="103">
        <v>9.99</v>
      </c>
      <c r="Z2715" s="97" t="s">
        <v>34</v>
      </c>
      <c r="AA2715" s="27"/>
      <c r="AB2715" s="104" t="s">
        <v>34</v>
      </c>
      <c r="AC2715" s="28"/>
      <c r="AE2715" s="114">
        <v>344</v>
      </c>
      <c r="AF2715" s="114">
        <v>183</v>
      </c>
      <c r="AG2715" s="140"/>
    </row>
    <row r="2716" spans="1:33">
      <c r="A2716" s="83"/>
      <c r="B2716" s="71">
        <v>887</v>
      </c>
      <c r="C2716" s="84"/>
      <c r="D2716" s="17"/>
      <c r="E2716" s="17"/>
      <c r="F2716" s="17"/>
      <c r="G2716" s="17"/>
      <c r="H2716" s="17"/>
      <c r="I2716" s="17"/>
      <c r="J2716" s="97">
        <f t="normal">IF(AE2716="-","-",(AE2716/AG2714)*$AI$1)</f>
        <v>355.32</v>
      </c>
      <c r="K2716" s="97"/>
      <c r="L2716" s="71"/>
      <c r="M2716" s="97"/>
      <c r="N2716" s="97">
        <f t="normal">IF(AF2716="-","-",(AF2716/AG2714)*$AI$1)</f>
        <v>176.04</v>
      </c>
      <c r="O2716" s="97"/>
      <c r="P2716" s="71"/>
      <c r="Q2716" s="97"/>
      <c r="R2716" s="71"/>
      <c r="S2716" s="103">
        <v>90.65</v>
      </c>
      <c r="T2716" s="104"/>
      <c r="U2716" s="103"/>
      <c r="V2716" s="103">
        <f t="shared" si="1016"/>
        <v>90.01</v>
      </c>
      <c r="W2716" s="104"/>
      <c r="X2716" s="103"/>
      <c r="Y2716" s="103">
        <v>9.99</v>
      </c>
      <c r="Z2716" s="97" t="s">
        <v>34</v>
      </c>
      <c r="AA2716" s="29"/>
      <c r="AB2716" s="104" t="s">
        <v>34</v>
      </c>
      <c r="AC2716" s="30"/>
      <c r="AE2716" s="114">
        <v>329</v>
      </c>
      <c r="AF2716" s="114">
        <v>163</v>
      </c>
      <c r="AG2716" s="141"/>
    </row>
    <row r="2717" spans="1:33" s="44" customFormat="1" ht="15" customHeight="1">
      <c r="A2717" s="60">
        <v>42800</v>
      </c>
      <c r="B2717" s="61" t="s">
        <v>1177</v>
      </c>
      <c r="C2717" s="62" t="s">
        <v>29</v>
      </c>
      <c r="D2717" s="63" t="s">
        <v>30</v>
      </c>
      <c r="E2717" s="63" t="s">
        <v>31</v>
      </c>
      <c r="F2717" s="63" t="s">
        <v>32</v>
      </c>
      <c r="G2717" s="63" t="s">
        <v>33</v>
      </c>
      <c r="H2717" s="63" t="s">
        <v>34</v>
      </c>
      <c r="I2717" s="63" t="s">
        <v>1178</v>
      </c>
      <c r="J2717" s="94">
        <f t="normal">IF(AE2717="-","-",(AE2717/AG2717)*$AI$1)</f>
        <v>71.9388</v>
      </c>
      <c r="K2717" s="94">
        <f t="normal">MAX(J2717:J2719)</f>
        <v>73.5804</v>
      </c>
      <c r="L2717" s="61">
        <f t="normal">IF(A2717=0,"",(K2717-K2718)/K2718)</f>
        <v>0.137775551102204</v>
      </c>
      <c r="M2717" s="94">
        <f t="normal">IF(J2717="-","-",AVERAGE(J2717:J2719))</f>
        <v>70.0632</v>
      </c>
      <c r="N2717" s="94" t="str">
        <f t="normal">IF(AF2717="-","-",(AF2717/AG2717)*$AI$1)</f>
        <v>-</v>
      </c>
      <c r="O2717" s="94">
        <f t="normal">MAX(N2717:N2719)</f>
        <v>0</v>
      </c>
      <c r="P2717" s="61" t="e">
        <v>#DIV/0!</v>
      </c>
      <c r="Q2717" s="94" t="str">
        <f t="normal">IF(N2717="-","-",AVERAGE(N2717:N2719))</f>
        <v>-</v>
      </c>
      <c r="R2717" s="61" t="str">
        <f t="normal">IF(Q2717="-","-",Q2717/M2717)</f>
        <v>-</v>
      </c>
      <c r="S2717" s="101">
        <v>3.7</v>
      </c>
      <c r="T2717" s="102">
        <f t="normal">AVERAGE(S2717:S2719)*10</f>
        <v>37.4666666666667</v>
      </c>
      <c r="U2717" s="101">
        <f t="normal">((LARGE(S2717:S2719,1))-(SMALL(S2717:S2719,1)))/(((LARGE(S2717:S2719,1))+(SMALL(S2717:S2719,1)))/2)*100</f>
        <v>2.40320427236315</v>
      </c>
      <c r="V2717" s="101">
        <f t="shared" si="1016"/>
        <v>65.27</v>
      </c>
      <c r="W2717" s="102">
        <f t="normal">AVERAGE(V2717:V2719)*10</f>
        <v>655.233333333333</v>
      </c>
      <c r="X2717" s="101">
        <f t="normal">((LARGE(V2717:V2719,1))-(SMALL(V2717:V2719,1)))/(((LARGE(V2717:V2719,1))+(SMALL(V2717:V2719,1)))/2)*100</f>
        <v>0.778328882106052</v>
      </c>
      <c r="Y2717" s="101">
        <v>34.73</v>
      </c>
      <c r="Z2717" s="94" t="s">
        <v>34</v>
      </c>
      <c r="AA2717" s="111" t="str">
        <f t="normal">IF(Z2717="-","-",AVERAGE(Z2717:Z2719))</f>
        <v>-</v>
      </c>
      <c r="AB2717" s="102" t="s">
        <v>34</v>
      </c>
      <c r="AC2717" s="112" t="str">
        <f t="shared" ref="AC2717" si="1022">IF(AB2717="-","-",AVERAGE(AB2717:AB2719))</f>
        <v>-</v>
      </c>
      <c r="AD2717" s="113"/>
      <c r="AE2717" s="94">
        <v>66.61</v>
      </c>
      <c r="AF2717" s="94" t="s">
        <v>34</v>
      </c>
      <c r="AG2717" s="134">
        <v>1</v>
      </c>
    </row>
    <row r="2718" spans="1:33" s="44" customFormat="1" customHeight="0">
      <c r="A2718" s="60"/>
      <c r="B2718" s="61" t="s">
        <v>1177</v>
      </c>
      <c r="C2718" s="62"/>
      <c r="D2718" s="63"/>
      <c r="E2718" s="63"/>
      <c r="F2718" s="63"/>
      <c r="G2718" s="63"/>
      <c r="H2718" s="63"/>
      <c r="I2718" s="63"/>
      <c r="J2718" s="94">
        <f t="normal">IF(AE2718="-","-",(AE2718/AG2717)*$AI$1)</f>
        <v>64.6704</v>
      </c>
      <c r="K2718" s="94">
        <f t="normal">MIN(J2717:J2719)</f>
        <v>64.6704</v>
      </c>
      <c r="L2718" s="61"/>
      <c r="M2718" s="94"/>
      <c r="N2718" s="94" t="str">
        <f t="normal">IF(AF2718="-","-",(AF2718/AG2717)*$AI$1)</f>
        <v>-</v>
      </c>
      <c r="O2718" s="94">
        <f t="normal">MIN(N2717:N2719)</f>
        <v>0</v>
      </c>
      <c r="P2718" s="61"/>
      <c r="Q2718" s="94"/>
      <c r="R2718" s="61"/>
      <c r="S2718" s="101">
        <v>3.75</v>
      </c>
      <c r="T2718" s="102"/>
      <c r="U2718" s="101"/>
      <c r="V2718" s="101">
        <f t="shared" si="1016"/>
        <v>65.52</v>
      </c>
      <c r="W2718" s="102"/>
      <c r="X2718" s="101"/>
      <c r="Y2718" s="101">
        <v>34.48</v>
      </c>
      <c r="Z2718" s="94" t="s">
        <v>34</v>
      </c>
      <c r="AA2718" s="111"/>
      <c r="AB2718" s="102" t="s">
        <v>34</v>
      </c>
      <c r="AC2718" s="112"/>
      <c r="AD2718" s="113"/>
      <c r="AE2718" s="94">
        <v>59.88</v>
      </c>
      <c r="AF2718" s="94" t="s">
        <v>34</v>
      </c>
      <c r="AG2718" s="134"/>
    </row>
    <row r="2719" spans="1:33" s="44" customFormat="1" customHeight="0">
      <c r="A2719" s="60"/>
      <c r="B2719" s="61" t="s">
        <v>1177</v>
      </c>
      <c r="C2719" s="62"/>
      <c r="D2719" s="63"/>
      <c r="E2719" s="63"/>
      <c r="F2719" s="63"/>
      <c r="G2719" s="63"/>
      <c r="H2719" s="63"/>
      <c r="I2719" s="63"/>
      <c r="J2719" s="94">
        <f t="normal">IF(AE2719="-","-",(AE2719/AG2717)*$AI$1)</f>
        <v>73.5804</v>
      </c>
      <c r="K2719" s="94"/>
      <c r="L2719" s="61"/>
      <c r="M2719" s="94"/>
      <c r="N2719" s="94" t="str">
        <f t="normal">IF(AF2719="-","-",(AF2719/AG2717)*$AI$1)</f>
        <v>-</v>
      </c>
      <c r="O2719" s="94"/>
      <c r="P2719" s="61"/>
      <c r="Q2719" s="94"/>
      <c r="R2719" s="61"/>
      <c r="S2719" s="101">
        <v>3.79</v>
      </c>
      <c r="T2719" s="102"/>
      <c r="U2719" s="101"/>
      <c r="V2719" s="101">
        <f t="shared" si="1016"/>
        <v>65.78</v>
      </c>
      <c r="W2719" s="102"/>
      <c r="X2719" s="101"/>
      <c r="Y2719" s="101">
        <v>34.22</v>
      </c>
      <c r="Z2719" s="94" t="s">
        <v>34</v>
      </c>
      <c r="AA2719" s="111"/>
      <c r="AB2719" s="102" t="s">
        <v>34</v>
      </c>
      <c r="AC2719" s="112"/>
      <c r="AD2719" s="113"/>
      <c r="AE2719" s="94">
        <v>68.13</v>
      </c>
      <c r="AF2719" s="94" t="s">
        <v>34</v>
      </c>
      <c r="AG2719" s="134"/>
    </row>
    <row r="2720" spans="1:33" s="44" customFormat="1" ht="15" customHeight="1">
      <c r="A2720" s="60">
        <v>42800</v>
      </c>
      <c r="B2720" s="61" t="s">
        <v>1179</v>
      </c>
      <c r="C2720" s="62" t="s">
        <v>29</v>
      </c>
      <c r="D2720" s="63" t="s">
        <v>30</v>
      </c>
      <c r="E2720" s="63" t="s">
        <v>31</v>
      </c>
      <c r="F2720" s="63" t="s">
        <v>37</v>
      </c>
      <c r="G2720" s="63" t="s">
        <v>140</v>
      </c>
      <c r="H2720" s="63" t="s">
        <v>34</v>
      </c>
      <c r="I2720" s="63" t="s">
        <v>34</v>
      </c>
      <c r="J2720" s="94">
        <f t="normal">IF(AE2720="-","-",(AE2720/AG2720)*$AI$1)</f>
        <v>651.5748</v>
      </c>
      <c r="K2720" s="94">
        <f t="normal">MAX(J2720:J2722)</f>
        <v>735.5016</v>
      </c>
      <c r="L2720" s="61">
        <f t="normal">IF(A2720=0,"",(K2720-K2721)/K2721)</f>
        <v>0.140698804060166</v>
      </c>
      <c r="M2720" s="94">
        <f t="normal">IF(J2720="-","-",AVERAGE(J2720:J2722))</f>
        <v>677.286</v>
      </c>
      <c r="N2720" s="94">
        <f t="normal">IF(AF2720="-","-",(AF2720/AG2720)*$AI$1)</f>
        <v>419.0076</v>
      </c>
      <c r="O2720" s="94">
        <f t="normal">MAX(N2720:N2722)</f>
        <v>449.3016</v>
      </c>
      <c r="P2720" s="61">
        <f t="normal">IF(A2720=0,"",(O2720-O2721)/O2721)</f>
        <v>0.077297563249346</v>
      </c>
      <c r="Q2720" s="94">
        <v>428.4576</v>
      </c>
      <c r="R2720" s="61">
        <f t="normal">IF(Q2720="-","-",Q2720/M2720)</f>
        <v>0.632609562282404</v>
      </c>
      <c r="S2720" s="101">
        <v>96.73</v>
      </c>
      <c r="T2720" s="102">
        <f t="normal">AVERAGE(S2720:S2722)*10</f>
        <v>967.233333333333</v>
      </c>
      <c r="U2720" s="101">
        <f t="normal">((LARGE(S2720:S2722,1))-(SMALL(S2720:S2722,1)))/(((LARGE(S2720:S2722,1))+(SMALL(S2720:S2722,1)))/2)*100</f>
        <v>0.0620347394540966</v>
      </c>
      <c r="V2720" s="101">
        <f t="shared" si="1016"/>
        <v>99.99</v>
      </c>
      <c r="W2720" s="102">
        <f t="normal">AVERAGE(V2720:V2722)*10</f>
        <v>999.9</v>
      </c>
      <c r="X2720" s="101">
        <f t="normal">((LARGE(V2720:V2722,1))-(SMALL(V2720:V2722,1)))/(((LARGE(V2720:V2722,1))+(SMALL(V2720:V2722,1)))/2)*100</f>
        <v>0</v>
      </c>
      <c r="Y2720" s="101">
        <v>0.01</v>
      </c>
      <c r="Z2720" s="94" t="s">
        <v>34</v>
      </c>
      <c r="AA2720" s="111" t="str">
        <f t="normal">IF(Z2720="-","-",AVERAGE(Z2720:Z2722))</f>
        <v>-</v>
      </c>
      <c r="AB2720" s="102" t="s">
        <v>34</v>
      </c>
      <c r="AC2720" s="112" t="str">
        <f t="shared" ref="AC2720" si="1023">IF(AB2720="-","-",AVERAGE(AB2720:AB2722))</f>
        <v>-</v>
      </c>
      <c r="AD2720" s="113"/>
      <c r="AE2720" s="94">
        <v>603.31</v>
      </c>
      <c r="AF2720" s="94">
        <v>387.97</v>
      </c>
      <c r="AG2720" s="134">
        <v>1</v>
      </c>
    </row>
    <row r="2721" spans="1:33" s="44" customFormat="1" customHeight="0">
      <c r="A2721" s="60"/>
      <c r="B2721" s="61" t="s">
        <v>1179</v>
      </c>
      <c r="C2721" s="62"/>
      <c r="D2721" s="63"/>
      <c r="E2721" s="63"/>
      <c r="F2721" s="63"/>
      <c r="G2721" s="63"/>
      <c r="H2721" s="63"/>
      <c r="I2721" s="63"/>
      <c r="J2721" s="94">
        <f t="normal">IF(AE2721="-","-",(AE2721/AG2720)*$AI$1)</f>
        <v>644.7816</v>
      </c>
      <c r="K2721" s="94">
        <f t="normal">MIN(J2720:J2722)</f>
        <v>644.7816</v>
      </c>
      <c r="L2721" s="61"/>
      <c r="M2721" s="94"/>
      <c r="N2721" s="94">
        <f t="normal">IF(AF2721="-","-",(AF2721/AG2720)*$AI$1)</f>
        <v>417.0636</v>
      </c>
      <c r="O2721" s="94">
        <f t="normal">MIN(N2720:N2722)</f>
        <v>417.0636</v>
      </c>
      <c r="P2721" s="61"/>
      <c r="Q2721" s="94"/>
      <c r="R2721" s="61"/>
      <c r="S2721" s="101">
        <v>96.69</v>
      </c>
      <c r="T2721" s="102"/>
      <c r="U2721" s="101"/>
      <c r="V2721" s="101">
        <f t="shared" si="1016"/>
        <v>99.99</v>
      </c>
      <c r="W2721" s="102"/>
      <c r="X2721" s="101"/>
      <c r="Y2721" s="101">
        <v>0.01</v>
      </c>
      <c r="Z2721" s="94" t="s">
        <v>34</v>
      </c>
      <c r="AA2721" s="111"/>
      <c r="AB2721" s="102" t="s">
        <v>34</v>
      </c>
      <c r="AC2721" s="112"/>
      <c r="AD2721" s="113"/>
      <c r="AE2721" s="94">
        <v>597.02</v>
      </c>
      <c r="AF2721" s="94">
        <v>386.17</v>
      </c>
      <c r="AG2721" s="134"/>
    </row>
    <row r="2722" spans="1:33" s="44" customFormat="1" customHeight="0">
      <c r="A2722" s="60"/>
      <c r="B2722" s="61" t="s">
        <v>1179</v>
      </c>
      <c r="C2722" s="62"/>
      <c r="D2722" s="63"/>
      <c r="E2722" s="63"/>
      <c r="F2722" s="63"/>
      <c r="G2722" s="63"/>
      <c r="H2722" s="63"/>
      <c r="I2722" s="63"/>
      <c r="J2722" s="94">
        <f t="normal">IF(AE2722="-","-",(AE2722/AG2720)*$AI$1)</f>
        <v>735.5016</v>
      </c>
      <c r="K2722" s="94"/>
      <c r="L2722" s="61"/>
      <c r="M2722" s="94"/>
      <c r="N2722" s="94">
        <f t="normal">IF(AF2722="-","-",(AF2722/AG2720)*$AI$1)</f>
        <v>449.3016</v>
      </c>
      <c r="O2722" s="94"/>
      <c r="P2722" s="61"/>
      <c r="Q2722" s="94"/>
      <c r="R2722" s="61"/>
      <c r="S2722" s="101">
        <v>96.75</v>
      </c>
      <c r="T2722" s="102"/>
      <c r="U2722" s="101"/>
      <c r="V2722" s="101">
        <f t="shared" si="1016"/>
        <v>99.99</v>
      </c>
      <c r="W2722" s="102"/>
      <c r="X2722" s="101"/>
      <c r="Y2722" s="101">
        <v>0.01</v>
      </c>
      <c r="Z2722" s="94" t="s">
        <v>34</v>
      </c>
      <c r="AA2722" s="111"/>
      <c r="AB2722" s="102" t="s">
        <v>34</v>
      </c>
      <c r="AC2722" s="112"/>
      <c r="AD2722" s="113"/>
      <c r="AE2722" s="94">
        <v>681.02</v>
      </c>
      <c r="AF2722" s="94">
        <v>416.02</v>
      </c>
      <c r="AG2722" s="134"/>
    </row>
    <row r="2723" spans="1:33">
      <c r="A2723" s="79">
        <v>42800</v>
      </c>
      <c r="B2723" s="71" t="s">
        <v>1180</v>
      </c>
      <c r="C2723" s="80" t="s">
        <v>715</v>
      </c>
      <c r="D2723" s="12" t="s">
        <v>100</v>
      </c>
      <c r="E2723" s="12" t="s">
        <v>101</v>
      </c>
      <c r="F2723" s="12" t="s">
        <v>438</v>
      </c>
      <c r="G2723" s="12" t="s">
        <v>745</v>
      </c>
      <c r="H2723" s="12" t="s">
        <v>34</v>
      </c>
      <c r="I2723" s="12" t="s">
        <v>1181</v>
      </c>
      <c r="J2723" s="97">
        <f t="normal">IF(AE2723="-","-",(AE2723/AG2723)*$AI$1)</f>
        <v>367.8804</v>
      </c>
      <c r="K2723" s="97">
        <f t="normal">MAX(J2723:J2725)</f>
        <v>379.4148</v>
      </c>
      <c r="L2723" s="71">
        <f t="normal">IF(A2723=0,"",(K2723-K2724)/K2724)</f>
        <v>0.0313536682030356</v>
      </c>
      <c r="M2723" s="97">
        <f t="normal">IF(J2723="-","-",AVERAGE(J2723:J2725))</f>
        <v>373.6476</v>
      </c>
      <c r="N2723" s="97">
        <f t="normal">IF(AF2723="-","-",(AF2723/AG2723)*$AI$1)</f>
        <v>209.3688</v>
      </c>
      <c r="O2723" s="97">
        <f t="normal">MAX(N2723:N2725)</f>
        <v>224.2188</v>
      </c>
      <c r="P2723" s="71">
        <f t="normal">IF(A2723=0,"",(O2723-O2724)/O2724)</f>
        <v>0.070927473434437</v>
      </c>
      <c r="Q2723" s="97">
        <f t="normal">IF(N2723="-","-",AVERAGE(N2723:N2725))</f>
        <v>216.7938</v>
      </c>
      <c r="R2723" s="71">
        <f t="normal">IF(Q2723="-","-",Q2723/M2723)</f>
        <v>0.580209266699425</v>
      </c>
      <c r="S2723" s="103">
        <v>91.24</v>
      </c>
      <c r="T2723" s="104">
        <f t="normal">AVERAGE(S2723:S2725)*10</f>
        <v>912.4</v>
      </c>
      <c r="U2723" s="103">
        <f t="normal">((LARGE(S2723:S2725,1))-(SMALL(S2723:S2725,1)))/(((LARGE(S2723:S2725,1))+(SMALL(S2723:S2725,1)))/2)*100</f>
        <v>0</v>
      </c>
      <c r="V2723" s="103">
        <f t="shared" si="1016"/>
        <v>92.24</v>
      </c>
      <c r="W2723" s="104">
        <f t="normal">AVERAGE(V2723:V2725)*10</f>
        <v>922.4</v>
      </c>
      <c r="X2723" s="103">
        <f t="normal">((LARGE(V2723:V2725,1))-(SMALL(V2723:V2725,1)))/(((LARGE(V2723:V2725,1))+(SMALL(V2723:V2725,1)))/2)*100</f>
        <v>0</v>
      </c>
      <c r="Y2723" s="103">
        <v>7.76</v>
      </c>
      <c r="Z2723" s="97" t="s">
        <v>34</v>
      </c>
      <c r="AA2723" s="25" t="s">
        <v>34</v>
      </c>
      <c r="AB2723" s="104" t="s">
        <v>34</v>
      </c>
      <c r="AC2723" s="26" t="s">
        <v>34</v>
      </c>
      <c r="AE2723" s="114">
        <v>340.63</v>
      </c>
      <c r="AF2723" s="114">
        <v>193.86</v>
      </c>
      <c r="AG2723" s="139">
        <v>1</v>
      </c>
    </row>
    <row r="2724" spans="1:33">
      <c r="A2724" s="81"/>
      <c r="B2724" s="71" t="s">
        <v>1180</v>
      </c>
      <c r="C2724" s="82"/>
      <c r="D2724" s="14"/>
      <c r="E2724" s="14"/>
      <c r="F2724" s="14"/>
      <c r="G2724" s="14"/>
      <c r="H2724" s="14"/>
      <c r="I2724" s="14"/>
      <c r="J2724" s="97">
        <f t="normal">IF(AE2724="-","-",(AE2724/AG2723)*$AI$1)</f>
        <v>379.4148</v>
      </c>
      <c r="K2724" s="97">
        <f t="normal">MIN(J2723:J2725)</f>
        <v>367.8804</v>
      </c>
      <c r="L2724" s="71"/>
      <c r="M2724" s="97"/>
      <c r="N2724" s="97">
        <v>224.2188</v>
      </c>
      <c r="O2724" s="97">
        <f t="normal">MIN(N2723:N2725)</f>
        <v>209.3688</v>
      </c>
      <c r="P2724" s="71"/>
      <c r="Q2724" s="97"/>
      <c r="R2724" s="71"/>
      <c r="S2724" s="103" t="s">
        <v>34</v>
      </c>
      <c r="T2724" s="104"/>
      <c r="U2724" s="103"/>
      <c r="V2724" s="103" t="s">
        <v>34</v>
      </c>
      <c r="W2724" s="104"/>
      <c r="X2724" s="103"/>
      <c r="Y2724" s="103" t="s">
        <v>34</v>
      </c>
      <c r="Z2724" s="97" t="s">
        <v>34</v>
      </c>
      <c r="AA2724" s="27"/>
      <c r="AB2724" s="104" t="s">
        <v>34</v>
      </c>
      <c r="AC2724" s="28"/>
      <c r="AE2724" s="114">
        <v>351.31</v>
      </c>
      <c r="AF2724" s="114">
        <v>207.61</v>
      </c>
      <c r="AG2724" s="140"/>
    </row>
    <row r="2725" spans="1:33">
      <c r="A2725" s="83"/>
      <c r="B2725" s="71" t="s">
        <v>1180</v>
      </c>
      <c r="C2725" s="84"/>
      <c r="D2725" s="17"/>
      <c r="E2725" s="17"/>
      <c r="F2725" s="17"/>
      <c r="G2725" s="17"/>
      <c r="H2725" s="17"/>
      <c r="I2725" s="17"/>
      <c r="J2725" s="97" t="str">
        <f t="normal">IF(AE2725="-","-",(AE2725/AG2723)*$AI$1)</f>
        <v>-</v>
      </c>
      <c r="K2725" s="97"/>
      <c r="L2725" s="71"/>
      <c r="M2725" s="97"/>
      <c r="N2725" s="97" t="str">
        <f t="normal">IF(AF2725="-","-",(AF2725/AG2723)*$AI$1)</f>
        <v>-</v>
      </c>
      <c r="O2725" s="97"/>
      <c r="P2725" s="71"/>
      <c r="Q2725" s="97"/>
      <c r="R2725" s="71"/>
      <c r="S2725" s="103" t="s">
        <v>34</v>
      </c>
      <c r="T2725" s="104"/>
      <c r="U2725" s="103"/>
      <c r="V2725" s="103" t="s">
        <v>34</v>
      </c>
      <c r="W2725" s="104"/>
      <c r="X2725" s="103"/>
      <c r="Y2725" s="103" t="s">
        <v>34</v>
      </c>
      <c r="Z2725" s="97" t="s">
        <v>34</v>
      </c>
      <c r="AA2725" s="29"/>
      <c r="AB2725" s="104" t="s">
        <v>34</v>
      </c>
      <c r="AC2725" s="30"/>
      <c r="AE2725" s="114" t="s">
        <v>34</v>
      </c>
      <c r="AF2725" s="114" t="s">
        <v>34</v>
      </c>
      <c r="AG2725" s="141"/>
    </row>
    <row r="2726" spans="1:33">
      <c r="A2726" s="79">
        <v>42800</v>
      </c>
      <c r="B2726" s="71" t="s">
        <v>1182</v>
      </c>
      <c r="C2726" s="80" t="s">
        <v>715</v>
      </c>
      <c r="D2726" s="12" t="s">
        <v>100</v>
      </c>
      <c r="E2726" s="12" t="s">
        <v>101</v>
      </c>
      <c r="F2726" s="12" t="s">
        <v>438</v>
      </c>
      <c r="G2726" s="12" t="s">
        <v>745</v>
      </c>
      <c r="H2726" s="12" t="s">
        <v>34</v>
      </c>
      <c r="I2726" s="12" t="s">
        <v>1181</v>
      </c>
      <c r="J2726" s="97">
        <f t="normal">IF(AE2726="-","-",(AE2726/AG2726)*$AI$1)</f>
        <v>383.832</v>
      </c>
      <c r="K2726" s="97">
        <f t="normal">MAX(J2726:J2728)</f>
        <v>399.9456</v>
      </c>
      <c r="L2726" s="71">
        <f t="normal">IF(A2726=0,"",(K2726-K2727)/K2727)</f>
        <v>0.0419808666291503</v>
      </c>
      <c r="M2726" s="97">
        <f t="normal">IF(J2726="-","-",AVERAGE(J2726:J2728))</f>
        <v>390.978</v>
      </c>
      <c r="N2726" s="97">
        <f t="normal">IF(AF2726="-","-",(AF2726/AG2726)*$AI$1)</f>
        <v>218.4408</v>
      </c>
      <c r="O2726" s="97">
        <f t="normal">MAX(N2726:N2728)</f>
        <v>236.1312</v>
      </c>
      <c r="P2726" s="71">
        <f t="normal">IF(A2726=0,"",(O2726-O2727)/O2727)</f>
        <v>0.0821619481290833</v>
      </c>
      <c r="Q2726" s="97">
        <f t="normal">IF(N2726="-","-",AVERAGE(N2726:N2728))</f>
        <v>224.2584</v>
      </c>
      <c r="R2726" s="71">
        <f t="normal">IF(Q2726="-","-",Q2726/M2726)</f>
        <v>0.573583168362414</v>
      </c>
      <c r="S2726" s="103">
        <v>91.24</v>
      </c>
      <c r="T2726" s="104">
        <f t="normal">AVERAGE(S2726:S2728)*10</f>
        <v>912.4</v>
      </c>
      <c r="U2726" s="103">
        <f t="normal">((LARGE(S2726:S2728,1))-(SMALL(S2726:S2728,1)))/(((LARGE(S2726:S2728,1))+(SMALL(S2726:S2728,1)))/2)*100</f>
        <v>0</v>
      </c>
      <c r="V2726" s="103">
        <f t="normal">100-Y2726</f>
        <v>92.24</v>
      </c>
      <c r="W2726" s="104">
        <f t="normal">AVERAGE(V2726:V2728)*10</f>
        <v>922.4</v>
      </c>
      <c r="X2726" s="103">
        <f t="normal">((LARGE(V2726:V2728,1))-(SMALL(V2726:V2728,1)))/(((LARGE(V2726:V2728,1))+(SMALL(V2726:V2728,1)))/2)*100</f>
        <v>0</v>
      </c>
      <c r="Y2726" s="103">
        <v>7.76</v>
      </c>
      <c r="Z2726" s="97" t="s">
        <v>34</v>
      </c>
      <c r="AA2726" s="25" t="str">
        <f t="normal">IF(Z2726="-","-",AVERAGE(Z2726:Z2728))</f>
        <v>-</v>
      </c>
      <c r="AB2726" s="104" t="s">
        <v>34</v>
      </c>
      <c r="AC2726" s="26" t="str">
        <f t="shared" ref="AC2726" si="1024">IF(AB2726="-","-",AVERAGE(AB2726:AB2728))</f>
        <v>-</v>
      </c>
      <c r="AE2726" s="114">
        <v>355.4</v>
      </c>
      <c r="AF2726" s="114">
        <v>202.26</v>
      </c>
      <c r="AG2726" s="139">
        <v>1</v>
      </c>
    </row>
    <row r="2727" spans="1:33">
      <c r="A2727" s="81"/>
      <c r="B2727" s="71" t="s">
        <v>1182</v>
      </c>
      <c r="C2727" s="82"/>
      <c r="D2727" s="14"/>
      <c r="E2727" s="14"/>
      <c r="F2727" s="14"/>
      <c r="G2727" s="14"/>
      <c r="H2727" s="14"/>
      <c r="I2727" s="14"/>
      <c r="J2727" s="97">
        <f t="normal">IF(AE2727="-","-",(AE2727/AG2726)*$AI$1)</f>
        <v>399.9456</v>
      </c>
      <c r="K2727" s="97">
        <f t="normal">MIN(J2726:J2728)</f>
        <v>383.832</v>
      </c>
      <c r="L2727" s="71"/>
      <c r="M2727" s="97"/>
      <c r="N2727" s="97">
        <f t="normal">IF(AF2727="-","-",(AF2727/AG2726)*$AI$1)</f>
        <v>236.1312</v>
      </c>
      <c r="O2727" s="97">
        <f t="normal">MIN(N2726:N2728)</f>
        <v>218.2032</v>
      </c>
      <c r="P2727" s="71"/>
      <c r="Q2727" s="97"/>
      <c r="R2727" s="71"/>
      <c r="S2727" s="103" t="s">
        <v>34</v>
      </c>
      <c r="T2727" s="104"/>
      <c r="U2727" s="103"/>
      <c r="V2727" s="103" t="s">
        <v>34</v>
      </c>
      <c r="W2727" s="104"/>
      <c r="X2727" s="103"/>
      <c r="Y2727" s="103" t="s">
        <v>34</v>
      </c>
      <c r="Z2727" s="97" t="s">
        <v>34</v>
      </c>
      <c r="AA2727" s="27"/>
      <c r="AB2727" s="104" t="s">
        <v>34</v>
      </c>
      <c r="AC2727" s="28"/>
      <c r="AE2727" s="114">
        <v>370.32</v>
      </c>
      <c r="AF2727" s="114">
        <v>218.64</v>
      </c>
      <c r="AG2727" s="140"/>
    </row>
    <row r="2728" spans="1:33">
      <c r="A2728" s="83"/>
      <c r="B2728" s="71" t="s">
        <v>1182</v>
      </c>
      <c r="C2728" s="84"/>
      <c r="D2728" s="17"/>
      <c r="E2728" s="17"/>
      <c r="F2728" s="17"/>
      <c r="G2728" s="17"/>
      <c r="H2728" s="17"/>
      <c r="I2728" s="17"/>
      <c r="J2728" s="97">
        <f t="normal">IF(AE2728="-","-",(AE2728/AG2726)*$AI$1)</f>
        <v>389.1564</v>
      </c>
      <c r="K2728" s="97"/>
      <c r="L2728" s="71"/>
      <c r="M2728" s="97"/>
      <c r="N2728" s="97">
        <f t="normal">IF(AF2728="-","-",(AF2728/AG2726)*$AI$1)</f>
        <v>218.2032</v>
      </c>
      <c r="O2728" s="97"/>
      <c r="P2728" s="71"/>
      <c r="Q2728" s="97"/>
      <c r="R2728" s="71"/>
      <c r="S2728" s="103" t="s">
        <v>34</v>
      </c>
      <c r="T2728" s="104"/>
      <c r="U2728" s="103"/>
      <c r="V2728" s="103" t="s">
        <v>34</v>
      </c>
      <c r="W2728" s="104"/>
      <c r="X2728" s="103"/>
      <c r="Y2728" s="103" t="s">
        <v>34</v>
      </c>
      <c r="Z2728" s="97" t="s">
        <v>34</v>
      </c>
      <c r="AA2728" s="29"/>
      <c r="AB2728" s="104" t="s">
        <v>34</v>
      </c>
      <c r="AC2728" s="30"/>
      <c r="AE2728" s="114">
        <v>360.33</v>
      </c>
      <c r="AF2728" s="114">
        <v>202.04</v>
      </c>
      <c r="AG2728" s="141"/>
    </row>
    <row r="2729" spans="1:33">
      <c r="A2729" s="79">
        <v>42800</v>
      </c>
      <c r="B2729" s="71" t="s">
        <v>1183</v>
      </c>
      <c r="C2729" s="80" t="s">
        <v>715</v>
      </c>
      <c r="D2729" s="12" t="s">
        <v>100</v>
      </c>
      <c r="E2729" s="12" t="s">
        <v>101</v>
      </c>
      <c r="F2729" s="12" t="s">
        <v>438</v>
      </c>
      <c r="G2729" s="12" t="s">
        <v>745</v>
      </c>
      <c r="H2729" s="12" t="s">
        <v>34</v>
      </c>
      <c r="I2729" s="12" t="s">
        <v>1184</v>
      </c>
      <c r="J2729" s="97" t="str">
        <f t="normal">IF(AE2729="-","-",(AE2729/AG2729)*$AI$1)</f>
        <v>-</v>
      </c>
      <c r="K2729" s="97">
        <f t="normal">MAX(J2729:J2731)</f>
        <v>437.5512</v>
      </c>
      <c r="L2729" s="71">
        <f t="normal">IF(A2729=0,"",(K2729-K2730)/K2730)</f>
        <v>0.00533511997816311</v>
      </c>
      <c r="M2729" s="97">
        <f t="normal">IF(J2730="-","-",AVERAGE(J2729:J2731))</f>
        <v>436.3902</v>
      </c>
      <c r="N2729" s="97" t="str">
        <f t="normal">IF(AF2729="-","-",(AF2729/AG2729)*$AI$1)</f>
        <v>-</v>
      </c>
      <c r="O2729" s="97">
        <f t="normal">MAX(N2729:N2731)</f>
        <v>266.5872</v>
      </c>
      <c r="P2729" s="71">
        <f t="normal">IF(A2729=0,"",(O2729-O2730)/O2730)</f>
        <v>0.0940034569871027</v>
      </c>
      <c r="Q2729" s="97">
        <f t="normal">IF(N2730="-","-",AVERAGE(N2729:N2731))</f>
        <v>255.1338</v>
      </c>
      <c r="R2729" s="71">
        <f t="normal">IF(Q2729="-","-",Q2729/M2729)</f>
        <v>0.584646034672639</v>
      </c>
      <c r="S2729" s="103">
        <v>11.54</v>
      </c>
      <c r="T2729" s="104">
        <f t="normal">AVERAGE(S2729:S2731)*10</f>
        <v>115.2</v>
      </c>
      <c r="U2729" s="103">
        <f t="normal">((LARGE(S2729:S2731,1))-(SMALL(S2729:S2731,1)))/(((LARGE(S2729:S2731,1))+(SMALL(S2729:S2731,1)))/2)*100</f>
        <v>0.347222222222215</v>
      </c>
      <c r="V2729" s="103">
        <f t="normal">100-Y2729</f>
        <v>92.76</v>
      </c>
      <c r="W2729" s="104">
        <f t="normal">AVERAGE(V2729:V2731)*10</f>
        <v>926.7</v>
      </c>
      <c r="X2729" s="103">
        <f t="normal">((LARGE(V2729:V2731,1))-(SMALL(V2729:V2731,1)))/(((LARGE(V2729:V2731,1))+(SMALL(V2729:V2731,1)))/2)*100</f>
        <v>0.194237617351901</v>
      </c>
      <c r="Y2729" s="103">
        <v>7.24</v>
      </c>
      <c r="Z2729" s="97" t="s">
        <v>34</v>
      </c>
      <c r="AA2729" s="25" t="str">
        <f t="normal">IF(Z2729="-","-",AVERAGE(Z2729:Z2731))</f>
        <v>-</v>
      </c>
      <c r="AB2729" s="104" t="s">
        <v>34</v>
      </c>
      <c r="AC2729" s="26" t="str">
        <f t="shared" ref="AC2729" si="1025">IF(AB2729="-","-",AVERAGE(AB2729:AB2731))</f>
        <v>-</v>
      </c>
      <c r="AE2729" s="114" t="s">
        <v>34</v>
      </c>
      <c r="AF2729" s="114" t="s">
        <v>34</v>
      </c>
      <c r="AG2729" s="139">
        <v>1</v>
      </c>
    </row>
    <row r="2730" spans="1:33">
      <c r="A2730" s="81"/>
      <c r="B2730" s="71" t="s">
        <v>1183</v>
      </c>
      <c r="C2730" s="82"/>
      <c r="D2730" s="14"/>
      <c r="E2730" s="14"/>
      <c r="F2730" s="14"/>
      <c r="G2730" s="14"/>
      <c r="H2730" s="14"/>
      <c r="I2730" s="14"/>
      <c r="J2730" s="97">
        <f t="normal">IF(AE2730="-","-",(AE2730/AG2729)*$AI$1)</f>
        <v>437.5512</v>
      </c>
      <c r="K2730" s="97">
        <f t="normal">MIN(J2729:J2731)</f>
        <v>435.2292</v>
      </c>
      <c r="L2730" s="71"/>
      <c r="M2730" s="97"/>
      <c r="N2730" s="97">
        <f t="normal">IF(AF2730="-","-",(AF2730/AG2729)*$AI$1)</f>
        <v>266.5872</v>
      </c>
      <c r="O2730" s="97">
        <f t="normal">MIN(N2729:N2731)</f>
        <v>243.6804</v>
      </c>
      <c r="P2730" s="71"/>
      <c r="Q2730" s="97"/>
      <c r="R2730" s="71"/>
      <c r="S2730" s="103">
        <v>11.5</v>
      </c>
      <c r="T2730" s="104"/>
      <c r="U2730" s="103"/>
      <c r="V2730" s="103">
        <f t="normal">100-Y2730</f>
        <v>92.58</v>
      </c>
      <c r="W2730" s="104"/>
      <c r="X2730" s="103"/>
      <c r="Y2730" s="103">
        <v>7.42</v>
      </c>
      <c r="Z2730" s="97" t="s">
        <v>34</v>
      </c>
      <c r="AA2730" s="27"/>
      <c r="AB2730" s="104" t="s">
        <v>34</v>
      </c>
      <c r="AC2730" s="28"/>
      <c r="AE2730" s="114">
        <v>405.14</v>
      </c>
      <c r="AF2730" s="114">
        <v>246.84</v>
      </c>
      <c r="AG2730" s="140"/>
    </row>
    <row r="2731" spans="1:33">
      <c r="A2731" s="83"/>
      <c r="B2731" s="71" t="s">
        <v>1183</v>
      </c>
      <c r="C2731" s="84"/>
      <c r="D2731" s="17"/>
      <c r="E2731" s="17"/>
      <c r="F2731" s="17"/>
      <c r="G2731" s="17"/>
      <c r="H2731" s="17"/>
      <c r="I2731" s="17"/>
      <c r="J2731" s="97">
        <f t="normal">IF(AE2731="-","-",(AE2731/AG2729)*$AI$1)</f>
        <v>435.2292</v>
      </c>
      <c r="K2731" s="97"/>
      <c r="L2731" s="71"/>
      <c r="M2731" s="97"/>
      <c r="N2731" s="97">
        <f t="normal">IF(AF2731="-","-",(AF2731/AG2729)*$AI$1)</f>
        <v>243.6804</v>
      </c>
      <c r="O2731" s="97"/>
      <c r="P2731" s="71"/>
      <c r="Q2731" s="97"/>
      <c r="R2731" s="71"/>
      <c r="S2731" s="103" t="s">
        <v>34</v>
      </c>
      <c r="T2731" s="104"/>
      <c r="U2731" s="103"/>
      <c r="V2731" s="103" t="s">
        <v>34</v>
      </c>
      <c r="W2731" s="104"/>
      <c r="X2731" s="103"/>
      <c r="Y2731" s="103" t="s">
        <v>34</v>
      </c>
      <c r="Z2731" s="97" t="s">
        <v>34</v>
      </c>
      <c r="AA2731" s="29"/>
      <c r="AB2731" s="104" t="s">
        <v>34</v>
      </c>
      <c r="AC2731" s="30"/>
      <c r="AE2731" s="114">
        <v>402.99</v>
      </c>
      <c r="AF2731" s="114">
        <v>225.63</v>
      </c>
      <c r="AG2731" s="141"/>
    </row>
    <row r="2732" spans="1:33">
      <c r="A2732" s="79">
        <v>42800</v>
      </c>
      <c r="B2732" s="71" t="s">
        <v>1185</v>
      </c>
      <c r="C2732" s="80" t="s">
        <v>715</v>
      </c>
      <c r="D2732" s="12" t="s">
        <v>100</v>
      </c>
      <c r="E2732" s="12" t="s">
        <v>101</v>
      </c>
      <c r="F2732" s="12" t="s">
        <v>438</v>
      </c>
      <c r="G2732" s="12" t="s">
        <v>438</v>
      </c>
      <c r="H2732" s="12" t="s">
        <v>34</v>
      </c>
      <c r="I2732" s="12" t="s">
        <v>1186</v>
      </c>
      <c r="J2732" s="97">
        <f t="normal">IF(AE2732="-","-",(AE2732/AG2732)*$AI$1)</f>
        <v>434.1924</v>
      </c>
      <c r="K2732" s="97">
        <f t="normal">MAX(J2732:J2734)</f>
        <v>466.6248</v>
      </c>
      <c r="L2732" s="71">
        <f t="normal">IF(A2732=0,"",(K2732-K2733)/K2733)</f>
        <v>0.13921847808891</v>
      </c>
      <c r="M2732" s="97">
        <f t="normal">IF(J2732="-","-",AVERAGE(J2732:J2734))</f>
        <v>436.806</v>
      </c>
      <c r="N2732" s="97">
        <f t="normal">IF(AF2732="-","-",(AF2732/AG2732)*$AI$1)</f>
        <v>280.8648</v>
      </c>
      <c r="O2732" s="97">
        <f t="normal">MAX(N2732:N2734)</f>
        <v>304.29</v>
      </c>
      <c r="P2732" s="71">
        <f t="normal">IF(A2732=0,"",(O2732-O2733)/O2733)</f>
        <v>0.149390119528413</v>
      </c>
      <c r="Q2732" s="97">
        <f t="normal">IF(N2732="-","-",AVERAGE(N2732:N2734))</f>
        <v>283.2984</v>
      </c>
      <c r="R2732" s="71">
        <f t="normal">IF(Q2732="-","-",Q2732/M2732)</f>
        <v>0.648568014175629</v>
      </c>
      <c r="S2732" s="103">
        <v>12.24</v>
      </c>
      <c r="T2732" s="104">
        <f t="normal">AVERAGE(S2732:S2734)*10</f>
        <v>121.8</v>
      </c>
      <c r="U2732" s="103">
        <f t="normal">((LARGE(S2732:S2734,1))-(SMALL(S2732:S2734,1)))/(((LARGE(S2732:S2734,1))+(SMALL(S2732:S2734,1)))/2)*100</f>
        <v>0.985221674876855</v>
      </c>
      <c r="V2732" s="103">
        <f t="normal">100-Y2732</f>
        <v>85.31</v>
      </c>
      <c r="W2732" s="104">
        <f t="normal">AVERAGE(V2732:V2734)*10</f>
        <v>849.7</v>
      </c>
      <c r="X2732" s="103">
        <f t="normal">((LARGE(V2732:V2734,1))-(SMALL(V2732:V2734,1)))/(((LARGE(V2732:V2734,1))+(SMALL(V2732:V2734,1)))/2)*100</f>
        <v>0.800282452630348</v>
      </c>
      <c r="Y2732" s="103">
        <v>14.69</v>
      </c>
      <c r="Z2732" s="97" t="s">
        <v>34</v>
      </c>
      <c r="AA2732" s="25" t="str">
        <f t="normal">IF(Z2732="-","-",AVERAGE(Z2732:Z2734))</f>
        <v>-</v>
      </c>
      <c r="AB2732" s="104" t="s">
        <v>34</v>
      </c>
      <c r="AC2732" s="26" t="str">
        <f t="shared" ref="AC2732" si="1026">IF(AB2732="-","-",AVERAGE(AB2732:AB2734))</f>
        <v>-</v>
      </c>
      <c r="AE2732" s="114">
        <v>402.03</v>
      </c>
      <c r="AF2732" s="114">
        <v>260.06</v>
      </c>
      <c r="AG2732" s="139">
        <v>1</v>
      </c>
    </row>
    <row r="2733" spans="1:33">
      <c r="A2733" s="81"/>
      <c r="B2733" s="71" t="s">
        <v>1185</v>
      </c>
      <c r="C2733" s="82"/>
      <c r="D2733" s="14"/>
      <c r="E2733" s="14"/>
      <c r="F2733" s="14"/>
      <c r="G2733" s="14"/>
      <c r="H2733" s="14"/>
      <c r="I2733" s="14"/>
      <c r="J2733" s="97">
        <f t="normal">IF(AE2733="-","-",(AE2733/AG2732)*$AI$1)</f>
        <v>409.6008</v>
      </c>
      <c r="K2733" s="97">
        <f t="normal">MIN(J2732:J2734)</f>
        <v>409.6008</v>
      </c>
      <c r="L2733" s="71"/>
      <c r="M2733" s="97"/>
      <c r="N2733" s="97">
        <f t="normal">IF(AF2733="-","-",(AF2733/AG2732)*$AI$1)</f>
        <v>264.7404</v>
      </c>
      <c r="O2733" s="97">
        <f t="normal">MIN(N2732:N2734)</f>
        <v>264.7404</v>
      </c>
      <c r="P2733" s="71"/>
      <c r="Q2733" s="97"/>
      <c r="R2733" s="71"/>
      <c r="S2733" s="103">
        <v>12.12</v>
      </c>
      <c r="T2733" s="104"/>
      <c r="U2733" s="103"/>
      <c r="V2733" s="103">
        <f t="normal">100-Y2733</f>
        <v>84.63</v>
      </c>
      <c r="W2733" s="104"/>
      <c r="X2733" s="103"/>
      <c r="Y2733" s="103">
        <v>15.37</v>
      </c>
      <c r="Z2733" s="97" t="s">
        <v>34</v>
      </c>
      <c r="AA2733" s="27"/>
      <c r="AB2733" s="104" t="s">
        <v>34</v>
      </c>
      <c r="AC2733" s="28"/>
      <c r="AE2733" s="114">
        <v>379.26</v>
      </c>
      <c r="AF2733" s="114">
        <v>245.13</v>
      </c>
      <c r="AG2733" s="140"/>
    </row>
    <row r="2734" spans="1:33">
      <c r="A2734" s="83"/>
      <c r="B2734" s="71" t="s">
        <v>1185</v>
      </c>
      <c r="C2734" s="84"/>
      <c r="D2734" s="17"/>
      <c r="E2734" s="17"/>
      <c r="F2734" s="17"/>
      <c r="G2734" s="17"/>
      <c r="H2734" s="17"/>
      <c r="I2734" s="17"/>
      <c r="J2734" s="97">
        <f t="normal">IF(AE2734="-","-",(AE2734/AG2732)*$AI$1)</f>
        <v>466.6248</v>
      </c>
      <c r="K2734" s="97"/>
      <c r="L2734" s="71"/>
      <c r="M2734" s="97"/>
      <c r="N2734" s="97">
        <f t="normal">IF(AF2734="-","-",(AF2734/AG2732)*$AI$1)</f>
        <v>304.29</v>
      </c>
      <c r="O2734" s="97"/>
      <c r="P2734" s="71"/>
      <c r="Q2734" s="97"/>
      <c r="R2734" s="71"/>
      <c r="S2734" s="103" t="s">
        <v>34</v>
      </c>
      <c r="T2734" s="104"/>
      <c r="U2734" s="103"/>
      <c r="V2734" s="103" t="s">
        <v>34</v>
      </c>
      <c r="W2734" s="104"/>
      <c r="X2734" s="103"/>
      <c r="Y2734" s="103" t="s">
        <v>34</v>
      </c>
      <c r="Z2734" s="97" t="s">
        <v>34</v>
      </c>
      <c r="AA2734" s="29"/>
      <c r="AB2734" s="104" t="s">
        <v>34</v>
      </c>
      <c r="AC2734" s="30"/>
      <c r="AE2734" s="114">
        <v>432.06</v>
      </c>
      <c r="AF2734" s="114">
        <v>281.75</v>
      </c>
      <c r="AG2734" s="141"/>
    </row>
    <row r="2735" spans="1:33">
      <c r="A2735" s="79">
        <v>42800</v>
      </c>
      <c r="B2735" s="71" t="s">
        <v>1187</v>
      </c>
      <c r="C2735" s="80" t="s">
        <v>715</v>
      </c>
      <c r="D2735" s="12" t="s">
        <v>100</v>
      </c>
      <c r="E2735" s="12" t="s">
        <v>101</v>
      </c>
      <c r="F2735" s="12" t="s">
        <v>438</v>
      </c>
      <c r="G2735" s="12" t="s">
        <v>745</v>
      </c>
      <c r="H2735" s="12" t="s">
        <v>34</v>
      </c>
      <c r="I2735" s="12" t="s">
        <v>1188</v>
      </c>
      <c r="J2735" s="97">
        <f t="normal">IF(AE2735="-","-",(AE2735/AG2735)*$AI$1)</f>
        <v>456.4404</v>
      </c>
      <c r="K2735" s="97">
        <f t="normal">MAX(J2735:J2737)</f>
        <v>459.162</v>
      </c>
      <c r="L2735" s="71">
        <f t="normal">IF(A2735=0,"",(K2735-K2736)/K2736)</f>
        <v>0.0381159349514087</v>
      </c>
      <c r="M2735" s="97">
        <f t="normal">IF(J2735="-","-",AVERAGE(J2735:J2737))</f>
        <v>452.6352</v>
      </c>
      <c r="N2735" s="97">
        <f t="normal">IF(AF2735="-","-",(AF2735/AG2735)*$AI$1)</f>
        <v>314.4744</v>
      </c>
      <c r="O2735" s="97">
        <f t="normal">MAX(N2735:N2737)</f>
        <v>320.868</v>
      </c>
      <c r="P2735" s="71">
        <f t="normal">IF(A2735=0,"",(O2735-O2736)/O2736)</f>
        <v>0.0203310666941412</v>
      </c>
      <c r="Q2735" s="97">
        <f t="normal">IF(N2735="-","-",AVERAGE(N2735:N2737))</f>
        <v>318.6108</v>
      </c>
      <c r="R2735" s="71">
        <f t="normal">IF(Q2735="-","-",Q2735/M2735)</f>
        <v>0.703901950179747</v>
      </c>
      <c r="S2735" s="103">
        <v>14.06</v>
      </c>
      <c r="T2735" s="104">
        <f t="normal">AVERAGE(S2735:S2737)*10</f>
        <v>140.45</v>
      </c>
      <c r="U2735" s="103">
        <f t="normal">((LARGE(S2735:S2737,1))-(SMALL(S2735:S2737,1)))/(((LARGE(S2735:S2737,1))+(SMALL(S2735:S2737,1)))/2)*100</f>
        <v>0.213599145603426</v>
      </c>
      <c r="V2735" s="103">
        <f t="normal">100-Y2735</f>
        <v>70.38</v>
      </c>
      <c r="W2735" s="104">
        <f t="normal">AVERAGE(V2735:V2737)*10</f>
        <v>702.9</v>
      </c>
      <c r="X2735" s="103">
        <f t="normal">((LARGE(V2735:V2737,1))-(SMALL(V2735:V2737,1)))/(((LARGE(V2735:V2737,1))+(SMALL(V2735:V2737,1)))/2)*100</f>
        <v>0.256081946222781</v>
      </c>
      <c r="Y2735" s="103">
        <v>29.62</v>
      </c>
      <c r="Z2735" s="97" t="s">
        <v>34</v>
      </c>
      <c r="AA2735" s="25" t="str">
        <f t="normal">IF(Z2735="-","-",AVERAGE(Z2735:Z2737))</f>
        <v>-</v>
      </c>
      <c r="AB2735" s="104" t="s">
        <v>34</v>
      </c>
      <c r="AC2735" s="26" t="str">
        <f t="shared" ref="AC2735" si="1027">IF(AB2735="-","-",AVERAGE(AB2735:AB2737))</f>
        <v>-</v>
      </c>
      <c r="AE2735" s="114">
        <v>422.63</v>
      </c>
      <c r="AF2735" s="114">
        <v>291.18</v>
      </c>
      <c r="AG2735" s="139">
        <v>1</v>
      </c>
    </row>
    <row r="2736" spans="1:33">
      <c r="A2736" s="81"/>
      <c r="B2736" s="71" t="s">
        <v>1187</v>
      </c>
      <c r="C2736" s="82"/>
      <c r="D2736" s="14"/>
      <c r="E2736" s="14"/>
      <c r="F2736" s="14"/>
      <c r="G2736" s="14"/>
      <c r="H2736" s="14"/>
      <c r="I2736" s="14"/>
      <c r="J2736" s="97">
        <f t="normal">IF(AE2736="-","-",(AE2736/AG2735)*$AI$1)</f>
        <v>442.3032</v>
      </c>
      <c r="K2736" s="97">
        <f t="normal">MIN(J2735:J2737)</f>
        <v>442.3032</v>
      </c>
      <c r="L2736" s="71"/>
      <c r="M2736" s="97"/>
      <c r="N2736" s="97">
        <f t="normal">IF(AF2736="-","-",(AF2736/AG2735)*$AI$1)</f>
        <v>320.868</v>
      </c>
      <c r="O2736" s="97">
        <f t="normal">MIN(N2735:N2737)</f>
        <v>314.4744</v>
      </c>
      <c r="P2736" s="71"/>
      <c r="Q2736" s="97"/>
      <c r="R2736" s="71"/>
      <c r="S2736" s="103">
        <v>14.03</v>
      </c>
      <c r="T2736" s="104"/>
      <c r="U2736" s="103"/>
      <c r="V2736" s="103">
        <f t="normal">100-Y2736</f>
        <v>70.2</v>
      </c>
      <c r="W2736" s="104"/>
      <c r="X2736" s="103"/>
      <c r="Y2736" s="103">
        <v>29.8</v>
      </c>
      <c r="Z2736" s="97" t="s">
        <v>34</v>
      </c>
      <c r="AA2736" s="27"/>
      <c r="AB2736" s="104" t="s">
        <v>34</v>
      </c>
      <c r="AC2736" s="28"/>
      <c r="AE2736" s="114">
        <v>409.54</v>
      </c>
      <c r="AF2736" s="114">
        <v>297.1</v>
      </c>
      <c r="AG2736" s="140"/>
    </row>
    <row r="2737" spans="1:33">
      <c r="A2737" s="83"/>
      <c r="B2737" s="71" t="s">
        <v>1187</v>
      </c>
      <c r="C2737" s="84"/>
      <c r="D2737" s="17"/>
      <c r="E2737" s="17"/>
      <c r="F2737" s="17"/>
      <c r="G2737" s="17"/>
      <c r="H2737" s="17"/>
      <c r="I2737" s="17"/>
      <c r="J2737" s="97">
        <f t="normal">IF(AE2737="-","-",(AE2737/AG2735)*$AI$1)</f>
        <v>459.162</v>
      </c>
      <c r="K2737" s="97"/>
      <c r="L2737" s="71"/>
      <c r="M2737" s="97"/>
      <c r="N2737" s="97">
        <f t="normal">IF(AF2737="-","-",(AF2737/AG2735)*$AI$1)</f>
        <v>320.49</v>
      </c>
      <c r="O2737" s="97"/>
      <c r="P2737" s="71"/>
      <c r="Q2737" s="97"/>
      <c r="R2737" s="71"/>
      <c r="S2737" s="103" t="s">
        <v>34</v>
      </c>
      <c r="T2737" s="104"/>
      <c r="U2737" s="103"/>
      <c r="V2737" s="103" t="s">
        <v>34</v>
      </c>
      <c r="W2737" s="104"/>
      <c r="X2737" s="103"/>
      <c r="Y2737" s="103" t="s">
        <v>34</v>
      </c>
      <c r="Z2737" s="97" t="s">
        <v>34</v>
      </c>
      <c r="AA2737" s="29"/>
      <c r="AB2737" s="104" t="s">
        <v>34</v>
      </c>
      <c r="AC2737" s="30"/>
      <c r="AE2737" s="114">
        <v>425.15</v>
      </c>
      <c r="AF2737" s="114">
        <v>296.75</v>
      </c>
      <c r="AG2737" s="141"/>
    </row>
    <row r="2738" spans="1:33">
      <c r="A2738" s="79">
        <v>42800</v>
      </c>
      <c r="B2738" s="71" t="s">
        <v>1189</v>
      </c>
      <c r="C2738" s="80" t="s">
        <v>715</v>
      </c>
      <c r="D2738" s="12" t="s">
        <v>100</v>
      </c>
      <c r="E2738" s="12" t="s">
        <v>101</v>
      </c>
      <c r="F2738" s="12" t="s">
        <v>438</v>
      </c>
      <c r="G2738" s="12" t="s">
        <v>745</v>
      </c>
      <c r="H2738" s="12" t="s">
        <v>34</v>
      </c>
      <c r="I2738" s="12" t="s">
        <v>1190</v>
      </c>
      <c r="J2738" s="97">
        <f t="normal">IF(AE2738="-","-",(AE2738/AG2738)*$AI$1)</f>
        <v>362.9988</v>
      </c>
      <c r="K2738" s="97">
        <f t="normal">MAX(J2738:J2740)</f>
        <v>362.9988</v>
      </c>
      <c r="L2738" s="71">
        <f t="normal">IF(A2738=0,"",(K2738-K2739)/K2739)</f>
        <v>0.177474163601331</v>
      </c>
      <c r="M2738" s="97">
        <f t="normal">IF(J2738="-","-",AVERAGE(J2738:J2740))</f>
        <v>338.7168</v>
      </c>
      <c r="N2738" s="97">
        <f t="normal">IF(AF2738="-","-",(AF2738/AG2738)*$AI$1)</f>
        <v>291.6432</v>
      </c>
      <c r="O2738" s="97">
        <f t="normal">MAX(N2738:N2740)</f>
        <v>291.6432</v>
      </c>
      <c r="P2738" s="71">
        <f t="normal">IF(A2738=0,"",(O2738-O2739)/O2739)</f>
        <v>0.0704828351700627</v>
      </c>
      <c r="Q2738" s="97">
        <f t="normal">IF(N2738="-","-",AVERAGE(N2738:N2740))</f>
        <v>279.756</v>
      </c>
      <c r="R2738" s="71">
        <f t="normal">IF(Q2738="-","-",Q2738/M2738)</f>
        <v>0.825928917609047</v>
      </c>
      <c r="S2738" s="103">
        <v>15.06</v>
      </c>
      <c r="T2738" s="104">
        <f t="normal">AVERAGE(S2738:S2740)*10</f>
        <v>151.25</v>
      </c>
      <c r="U2738" s="103">
        <f t="normal">((LARGE(S2738:S2740,1))-(SMALL(S2738:S2740,1)))/(((LARGE(S2738:S2740,1))+(SMALL(S2738:S2740,1)))/2)*100</f>
        <v>0.859504132231398</v>
      </c>
      <c r="V2738" s="103">
        <f t="normal">100-Y2738</f>
        <v>56.57</v>
      </c>
      <c r="W2738" s="104">
        <f t="normal">AVERAGE(V2738:V2740)*10</f>
        <v>567.1</v>
      </c>
      <c r="X2738" s="103">
        <f t="normal">((LARGE(V2738:V2740,1))-(SMALL(V2738:V2740,1)))/(((LARGE(V2738:V2740,1))+(SMALL(V2738:V2740,1)))/2)*100</f>
        <v>0.493740081114444</v>
      </c>
      <c r="Y2738" s="103">
        <v>43.43</v>
      </c>
      <c r="Z2738" s="97" t="s">
        <v>34</v>
      </c>
      <c r="AA2738" s="25" t="str">
        <f t="normal">IF(Z2738="-","-",AVERAGE(Z2738:Z2740))</f>
        <v>-</v>
      </c>
      <c r="AB2738" s="104" t="s">
        <v>34</v>
      </c>
      <c r="AC2738" s="26" t="str">
        <f t="shared" ref="AC2738" si="1028">IF(AB2738="-","-",AVERAGE(AB2738:AB2740))</f>
        <v>-</v>
      </c>
      <c r="AE2738" s="114">
        <v>336.11</v>
      </c>
      <c r="AF2738" s="114">
        <v>270.04</v>
      </c>
      <c r="AG2738" s="139">
        <v>1</v>
      </c>
    </row>
    <row r="2739" spans="1:33">
      <c r="A2739" s="81"/>
      <c r="B2739" s="71" t="s">
        <v>1189</v>
      </c>
      <c r="C2739" s="82"/>
      <c r="D2739" s="14"/>
      <c r="E2739" s="14"/>
      <c r="F2739" s="14"/>
      <c r="G2739" s="14"/>
      <c r="H2739" s="14"/>
      <c r="I2739" s="14"/>
      <c r="J2739" s="97">
        <f t="normal">IF(AE2739="-","-",(AE2739/AG2738)*$AI$1)</f>
        <v>308.286</v>
      </c>
      <c r="K2739" s="97">
        <f t="normal">MIN(J2738:J2740)</f>
        <v>308.286</v>
      </c>
      <c r="L2739" s="71"/>
      <c r="M2739" s="97"/>
      <c r="N2739" s="97">
        <f t="normal">IF(AF2739="-","-",(AF2739/AG2738)*$AI$1)</f>
        <v>275.184</v>
      </c>
      <c r="O2739" s="97">
        <f t="normal">MIN(N2738:N2740)</f>
        <v>272.4408</v>
      </c>
      <c r="P2739" s="71"/>
      <c r="Q2739" s="97"/>
      <c r="R2739" s="71"/>
      <c r="S2739" s="103">
        <v>15.19</v>
      </c>
      <c r="T2739" s="104"/>
      <c r="U2739" s="103"/>
      <c r="V2739" s="103">
        <f t="normal">100-Y2739</f>
        <v>56.85</v>
      </c>
      <c r="W2739" s="104"/>
      <c r="X2739" s="103"/>
      <c r="Y2739" s="103">
        <v>43.15</v>
      </c>
      <c r="Z2739" s="97" t="s">
        <v>34</v>
      </c>
      <c r="AA2739" s="27"/>
      <c r="AB2739" s="104" t="s">
        <v>34</v>
      </c>
      <c r="AC2739" s="28"/>
      <c r="AE2739" s="114">
        <v>285.45</v>
      </c>
      <c r="AF2739" s="114">
        <v>254.8</v>
      </c>
      <c r="AG2739" s="140"/>
    </row>
    <row r="2740" spans="1:33">
      <c r="A2740" s="83"/>
      <c r="B2740" s="71" t="s">
        <v>1189</v>
      </c>
      <c r="C2740" s="84"/>
      <c r="D2740" s="17"/>
      <c r="E2740" s="17"/>
      <c r="F2740" s="17"/>
      <c r="G2740" s="17"/>
      <c r="H2740" s="17"/>
      <c r="I2740" s="17"/>
      <c r="J2740" s="97">
        <f t="normal">IF(AE2740="-","-",(AE2740/AG2738)*$AI$1)</f>
        <v>344.8656</v>
      </c>
      <c r="K2740" s="97"/>
      <c r="L2740" s="71"/>
      <c r="M2740" s="97"/>
      <c r="N2740" s="97">
        <f t="normal">IF(AF2740="-","-",(AF2740/AG2738)*$AI$1)</f>
        <v>272.4408</v>
      </c>
      <c r="O2740" s="97"/>
      <c r="P2740" s="71"/>
      <c r="Q2740" s="97"/>
      <c r="R2740" s="71"/>
      <c r="S2740" s="103" t="s">
        <v>34</v>
      </c>
      <c r="T2740" s="104"/>
      <c r="U2740" s="103"/>
      <c r="V2740" s="103" t="s">
        <v>34</v>
      </c>
      <c r="W2740" s="104"/>
      <c r="X2740" s="103"/>
      <c r="Y2740" s="103" t="s">
        <v>34</v>
      </c>
      <c r="Z2740" s="97" t="s">
        <v>34</v>
      </c>
      <c r="AA2740" s="29"/>
      <c r="AB2740" s="104" t="s">
        <v>34</v>
      </c>
      <c r="AC2740" s="30"/>
      <c r="AE2740" s="114">
        <v>319.32</v>
      </c>
      <c r="AF2740" s="114">
        <v>252.26</v>
      </c>
      <c r="AG2740" s="141"/>
    </row>
    <row r="2741" spans="1:33">
      <c r="A2741" s="79">
        <v>42800</v>
      </c>
      <c r="B2741" s="71" t="s">
        <v>1191</v>
      </c>
      <c r="C2741" s="80" t="s">
        <v>715</v>
      </c>
      <c r="D2741" s="12" t="s">
        <v>100</v>
      </c>
      <c r="E2741" s="12" t="s">
        <v>101</v>
      </c>
      <c r="F2741" s="12" t="s">
        <v>438</v>
      </c>
      <c r="G2741" s="12" t="s">
        <v>438</v>
      </c>
      <c r="H2741" s="12" t="s">
        <v>34</v>
      </c>
      <c r="I2741" s="12" t="s">
        <v>1192</v>
      </c>
      <c r="J2741" s="97">
        <f t="normal">IF(AE2741="-","-",(AE2741/AG2741)*$AI$1)</f>
        <v>390.3444</v>
      </c>
      <c r="K2741" s="97">
        <f t="normal">MAX(J2741:J2743)</f>
        <v>416.1996</v>
      </c>
      <c r="L2741" s="71">
        <f t="normal">IF(A2741=0,"",(K2741-K2742)/K2742)</f>
        <v>0.0662368923442991</v>
      </c>
      <c r="M2741" s="97">
        <f t="normal">IF(J2741="-","-",AVERAGE(J2741:J2743))</f>
        <v>400.572</v>
      </c>
      <c r="N2741" s="97">
        <f t="normal">IF(AF2741="-","-",(AF2741/AG2741)*$AI$1)</f>
        <v>221.508</v>
      </c>
      <c r="O2741" s="97">
        <f t="normal">MAX(N2741:N2743)</f>
        <v>248.7888</v>
      </c>
      <c r="P2741" s="71">
        <f t="normal">IF(A2741=0,"",(O2741-O2742)/O2742)</f>
        <v>0.123159434422233</v>
      </c>
      <c r="Q2741" s="97">
        <f t="normal">IF(N2741="-","-",AVERAGE(N2741:N2743))</f>
        <v>232.0668</v>
      </c>
      <c r="R2741" s="71">
        <f t="normal">IF(Q2741="-","-",Q2741/M2741)</f>
        <v>0.579338545879392</v>
      </c>
      <c r="S2741" s="103">
        <v>10.85</v>
      </c>
      <c r="T2741" s="104">
        <f t="normal">AVERAGE(S2741:S2743)*10</f>
        <v>110.35</v>
      </c>
      <c r="U2741" s="103">
        <f t="normal">((LARGE(S2741:S2743,1))-(SMALL(S2741:S2743,1)))/(((LARGE(S2741:S2743,1))+(SMALL(S2741:S2743,1)))/2)*100</f>
        <v>3.35296782963299</v>
      </c>
      <c r="V2741" s="103">
        <f t="normal">100-Y2741</f>
        <v>92.67</v>
      </c>
      <c r="W2741" s="104">
        <f t="normal">AVERAGE(V2741:V2743)*10</f>
        <v>927.9</v>
      </c>
      <c r="X2741" s="103">
        <f t="normal">((LARGE(V2741:V2743,1))-(SMALL(V2741:V2743,1)))/(((LARGE(V2741:V2743,1))+(SMALL(V2741:V2743,1)))/2)*100</f>
        <v>0.258648561267372</v>
      </c>
      <c r="Y2741" s="103">
        <v>7.33</v>
      </c>
      <c r="Z2741" s="97" t="s">
        <v>34</v>
      </c>
      <c r="AA2741" s="25" t="str">
        <f t="normal">IF(Z2741="-","-",AVERAGE(Z2741:Z2743))</f>
        <v>-</v>
      </c>
      <c r="AB2741" s="104" t="s">
        <v>34</v>
      </c>
      <c r="AC2741" s="26" t="str">
        <f t="shared" ref="AC2741" si="1029">IF(AB2741="-","-",AVERAGE(AB2741:AB2743))</f>
        <v>-</v>
      </c>
      <c r="AE2741" s="114">
        <v>361.43</v>
      </c>
      <c r="AF2741" s="114">
        <v>205.1</v>
      </c>
      <c r="AG2741" s="139">
        <v>1</v>
      </c>
    </row>
    <row r="2742" spans="1:33">
      <c r="A2742" s="81"/>
      <c r="B2742" s="71" t="s">
        <v>1191</v>
      </c>
      <c r="C2742" s="82"/>
      <c r="D2742" s="14"/>
      <c r="E2742" s="14"/>
      <c r="F2742" s="14"/>
      <c r="G2742" s="14"/>
      <c r="H2742" s="14"/>
      <c r="I2742" s="14"/>
      <c r="J2742" s="97">
        <f t="normal">IF(AE2742="-","-",(AE2742/AG2741)*$AI$1)</f>
        <v>416.1996</v>
      </c>
      <c r="K2742" s="97">
        <f t="normal">MIN(J2741:J2743)</f>
        <v>390.3444</v>
      </c>
      <c r="L2742" s="71"/>
      <c r="M2742" s="97"/>
      <c r="N2742" s="97">
        <f t="normal">IF(AF2742="-","-",(AF2742/AG2741)*$AI$1)</f>
        <v>248.7888</v>
      </c>
      <c r="O2742" s="97">
        <f t="normal">MIN(N2741:N2743)</f>
        <v>221.508</v>
      </c>
      <c r="P2742" s="71"/>
      <c r="Q2742" s="97"/>
      <c r="R2742" s="71"/>
      <c r="S2742" s="103">
        <v>11.22</v>
      </c>
      <c r="T2742" s="104"/>
      <c r="U2742" s="103"/>
      <c r="V2742" s="103">
        <f t="normal">100-Y2742</f>
        <v>92.91</v>
      </c>
      <c r="W2742" s="104"/>
      <c r="X2742" s="103"/>
      <c r="Y2742" s="103">
        <v>7.09</v>
      </c>
      <c r="Z2742" s="97" t="s">
        <v>34</v>
      </c>
      <c r="AA2742" s="27"/>
      <c r="AB2742" s="104" t="s">
        <v>34</v>
      </c>
      <c r="AC2742" s="28"/>
      <c r="AE2742" s="114">
        <v>385.37</v>
      </c>
      <c r="AF2742" s="114">
        <v>230.36</v>
      </c>
      <c r="AG2742" s="140"/>
    </row>
    <row r="2743" spans="1:33">
      <c r="A2743" s="83"/>
      <c r="B2743" s="71" t="s">
        <v>1191</v>
      </c>
      <c r="C2743" s="84"/>
      <c r="D2743" s="17"/>
      <c r="E2743" s="17"/>
      <c r="F2743" s="17"/>
      <c r="G2743" s="17"/>
      <c r="H2743" s="17"/>
      <c r="I2743" s="17"/>
      <c r="J2743" s="97">
        <f t="normal">IF(AE2743="-","-",(AE2743/AG2741)*$AI$1)</f>
        <v>395.172</v>
      </c>
      <c r="K2743" s="97"/>
      <c r="L2743" s="71"/>
      <c r="M2743" s="97"/>
      <c r="N2743" s="97">
        <f t="normal">IF(AF2743="-","-",(AF2743/AG2741)*$AI$1)</f>
        <v>225.9036</v>
      </c>
      <c r="O2743" s="97"/>
      <c r="P2743" s="71"/>
      <c r="Q2743" s="97"/>
      <c r="R2743" s="71"/>
      <c r="S2743" s="103" t="s">
        <v>34</v>
      </c>
      <c r="T2743" s="104"/>
      <c r="U2743" s="103"/>
      <c r="V2743" s="103" t="s">
        <v>34</v>
      </c>
      <c r="W2743" s="104"/>
      <c r="X2743" s="103"/>
      <c r="Y2743" s="103" t="s">
        <v>34</v>
      </c>
      <c r="Z2743" s="97" t="s">
        <v>34</v>
      </c>
      <c r="AA2743" s="29"/>
      <c r="AB2743" s="104" t="s">
        <v>34</v>
      </c>
      <c r="AC2743" s="30"/>
      <c r="AE2743" s="114">
        <v>365.9</v>
      </c>
      <c r="AF2743" s="114">
        <v>209.17</v>
      </c>
      <c r="AG2743" s="141"/>
    </row>
    <row r="2744" spans="1:33">
      <c r="A2744" s="79">
        <v>42800</v>
      </c>
      <c r="B2744" s="71" t="s">
        <v>1193</v>
      </c>
      <c r="C2744" s="80" t="s">
        <v>715</v>
      </c>
      <c r="D2744" s="12" t="s">
        <v>100</v>
      </c>
      <c r="E2744" s="12" t="s">
        <v>101</v>
      </c>
      <c r="F2744" s="12" t="s">
        <v>438</v>
      </c>
      <c r="G2744" s="12" t="s">
        <v>745</v>
      </c>
      <c r="H2744" s="12" t="s">
        <v>34</v>
      </c>
      <c r="I2744" s="12" t="s">
        <v>1194</v>
      </c>
      <c r="J2744" s="97">
        <f t="normal">IF(AE2744="-","-",(AE2744/AG2744)*$AI$1)</f>
        <v>481.4532</v>
      </c>
      <c r="K2744" s="97">
        <f t="normal">MAX(J2744:J2746)</f>
        <v>486.7884</v>
      </c>
      <c r="L2744" s="71">
        <f t="normal">IF(A2744=0,"",(K2744-K2745)/K2745)</f>
        <v>0.0174262431999278</v>
      </c>
      <c r="M2744" s="97">
        <v>482.2308</v>
      </c>
      <c r="N2744" s="97">
        <f t="normal">IF(AF2744="-","-",(AF2744/AG2744)*$AI$1)</f>
        <v>304.8408</v>
      </c>
      <c r="O2744" s="97">
        <f t="normal">MAX(N2744:N2746)</f>
        <v>320.3388</v>
      </c>
      <c r="P2744" s="71">
        <f t="normal">IF(A2744=0,"",(O2744-O2745)/O2745)</f>
        <v>0.0583764495985728</v>
      </c>
      <c r="Q2744" s="97">
        <f t="normal">IF(N2744="-","-",AVERAGE(N2744:N2746))</f>
        <v>309.2832</v>
      </c>
      <c r="R2744" s="71">
        <f t="normal">IF(Q2744="-","-",Q2744/M2744)</f>
        <v>0.641359282733496</v>
      </c>
      <c r="S2744" s="103">
        <v>12.07</v>
      </c>
      <c r="T2744" s="104">
        <f t="normal">AVERAGE(S2744:S2746)*10</f>
        <v>117.7</v>
      </c>
      <c r="U2744" s="103">
        <f t="normal">((LARGE(S2744:S2746,1))-(SMALL(S2744:S2746,1)))/(((LARGE(S2744:S2746,1))+(SMALL(S2744:S2746,1)))/2)*100</f>
        <v>5.09770603228547</v>
      </c>
      <c r="V2744" s="103">
        <f t="normal">100-Y2744</f>
        <v>85.35</v>
      </c>
      <c r="W2744" s="104">
        <f t="normal">AVERAGE(V2744:V2746)*10</f>
        <v>850.4</v>
      </c>
      <c r="X2744" s="103">
        <f t="normal">((LARGE(V2744:V2746,1))-(SMALL(V2744:V2746,1)))/(((LARGE(V2744:V2746,1))+(SMALL(V2744:V2746,1)))/2)*100</f>
        <v>0.72906867356537</v>
      </c>
      <c r="Y2744" s="103">
        <v>14.65</v>
      </c>
      <c r="Z2744" s="97" t="s">
        <v>34</v>
      </c>
      <c r="AA2744" s="25" t="str">
        <f t="normal">IF(Z2744="-","-",AVERAGE(Z2744:Z2746))</f>
        <v>-</v>
      </c>
      <c r="AB2744" s="104" t="s">
        <v>34</v>
      </c>
      <c r="AC2744" s="26" t="str">
        <f t="shared" ref="AC2744" si="1030">IF(AB2744="-","-",AVERAGE(AB2744:AB2746))</f>
        <v>-</v>
      </c>
      <c r="AE2744" s="114">
        <v>445.79</v>
      </c>
      <c r="AF2744" s="114">
        <v>282.26</v>
      </c>
      <c r="AG2744" s="139">
        <v>1</v>
      </c>
    </row>
    <row r="2745" spans="1:33">
      <c r="A2745" s="81"/>
      <c r="B2745" s="71" t="s">
        <v>1193</v>
      </c>
      <c r="C2745" s="82"/>
      <c r="D2745" s="14"/>
      <c r="E2745" s="14"/>
      <c r="F2745" s="14"/>
      <c r="G2745" s="14"/>
      <c r="H2745" s="14"/>
      <c r="I2745" s="14"/>
      <c r="J2745" s="97">
        <f t="normal">IF(AE2745="-","-",(AE2745/AG2744)*$AI$1)</f>
        <v>486.7884</v>
      </c>
      <c r="K2745" s="97">
        <f t="normal">MIN(J2744:J2746)</f>
        <v>478.4508</v>
      </c>
      <c r="L2745" s="71"/>
      <c r="M2745" s="97"/>
      <c r="N2745" s="97">
        <f t="normal">IF(AF2745="-","-",(AF2745/AG2744)*$AI$1)</f>
        <v>320.3388</v>
      </c>
      <c r="O2745" s="97">
        <f t="normal">MIN(N2744:N2746)</f>
        <v>302.67</v>
      </c>
      <c r="P2745" s="71"/>
      <c r="Q2745" s="97"/>
      <c r="R2745" s="71"/>
      <c r="S2745" s="103">
        <v>11.47</v>
      </c>
      <c r="T2745" s="104"/>
      <c r="U2745" s="103"/>
      <c r="V2745" s="103">
        <f t="normal">100-Y2745</f>
        <v>84.73</v>
      </c>
      <c r="W2745" s="104"/>
      <c r="X2745" s="103"/>
      <c r="Y2745" s="103">
        <v>15.27</v>
      </c>
      <c r="Z2745" s="97" t="s">
        <v>34</v>
      </c>
      <c r="AA2745" s="27"/>
      <c r="AB2745" s="104" t="s">
        <v>34</v>
      </c>
      <c r="AC2745" s="28"/>
      <c r="AE2745" s="114">
        <v>450.73</v>
      </c>
      <c r="AF2745" s="114">
        <v>296.61</v>
      </c>
      <c r="AG2745" s="140"/>
    </row>
    <row r="2746" spans="1:33">
      <c r="A2746" s="83"/>
      <c r="B2746" s="71" t="s">
        <v>1193</v>
      </c>
      <c r="C2746" s="84"/>
      <c r="D2746" s="17"/>
      <c r="E2746" s="17"/>
      <c r="F2746" s="17"/>
      <c r="G2746" s="17"/>
      <c r="H2746" s="17"/>
      <c r="I2746" s="17"/>
      <c r="J2746" s="97">
        <f t="normal">IF(AE2746="-","-",(AE2746/AG2744)*$AI$1)</f>
        <v>478.4508</v>
      </c>
      <c r="K2746" s="97"/>
      <c r="L2746" s="71"/>
      <c r="M2746" s="97"/>
      <c r="N2746" s="97">
        <f t="normal">IF(AF2746="-","-",(AF2746/AG2744)*$AI$1)</f>
        <v>302.67</v>
      </c>
      <c r="O2746" s="97"/>
      <c r="P2746" s="71"/>
      <c r="Q2746" s="97"/>
      <c r="R2746" s="71"/>
      <c r="S2746" s="103" t="s">
        <v>34</v>
      </c>
      <c r="T2746" s="104"/>
      <c r="U2746" s="103"/>
      <c r="V2746" s="103" t="s">
        <v>34</v>
      </c>
      <c r="W2746" s="104"/>
      <c r="X2746" s="103"/>
      <c r="Y2746" s="103" t="s">
        <v>34</v>
      </c>
      <c r="Z2746" s="97" t="s">
        <v>34</v>
      </c>
      <c r="AA2746" s="29"/>
      <c r="AB2746" s="104" t="s">
        <v>34</v>
      </c>
      <c r="AC2746" s="30"/>
      <c r="AE2746" s="114">
        <v>443.01</v>
      </c>
      <c r="AF2746" s="114">
        <v>280.25</v>
      </c>
      <c r="AG2746" s="141"/>
    </row>
    <row r="2747" spans="1:33">
      <c r="A2747" s="79">
        <v>42800</v>
      </c>
      <c r="B2747" s="71" t="s">
        <v>1195</v>
      </c>
      <c r="C2747" s="80" t="s">
        <v>715</v>
      </c>
      <c r="D2747" s="12" t="s">
        <v>100</v>
      </c>
      <c r="E2747" s="12" t="s">
        <v>101</v>
      </c>
      <c r="F2747" s="12" t="s">
        <v>438</v>
      </c>
      <c r="G2747" s="12" t="s">
        <v>745</v>
      </c>
      <c r="H2747" s="12" t="s">
        <v>34</v>
      </c>
      <c r="I2747" s="12" t="s">
        <v>1196</v>
      </c>
      <c r="J2747" s="97">
        <f t="normal">IF(AE2747="-","-",(AE2747/AG2747)*$AI$1)</f>
        <v>438.21</v>
      </c>
      <c r="K2747" s="97">
        <f t="normal">MAX(J2747:J2749)</f>
        <v>450.0036</v>
      </c>
      <c r="L2747" s="71">
        <f t="normal">IF(A2747=0,"",(K2747-K2748)/K2748)</f>
        <v>0.0537669760501758</v>
      </c>
      <c r="M2747" s="97">
        <f t="normal">IF(J2747="-","-",AVERAGE(J2747:J2749))</f>
        <v>438.4188</v>
      </c>
      <c r="N2747" s="97">
        <f t="normal">IF(AF2747="-","-",(AF2747/AG2747)*$AI$1)</f>
        <v>302.0004</v>
      </c>
      <c r="O2747" s="97">
        <f t="normal">MAX(N2747:N2749)</f>
        <v>314.9064</v>
      </c>
      <c r="P2747" s="71">
        <f t="normal">IF(A2747=0,"",(O2747-O2748)/O2748)</f>
        <v>0.0549204052098409</v>
      </c>
      <c r="Q2747" s="97">
        <f t="normal">IF(N2747="-","-",AVERAGE(N2747:N2749))</f>
        <v>305.1396</v>
      </c>
      <c r="R2747" s="71">
        <f t="normal">IF(Q2747="-","-",Q2747/M2747)</f>
        <v>0.696000262762454</v>
      </c>
      <c r="S2747" s="103">
        <v>13.7</v>
      </c>
      <c r="T2747" s="104">
        <f t="normal">AVERAGE(S2747:S2749)*10</f>
        <v>135.55</v>
      </c>
      <c r="U2747" s="103">
        <f t="normal">((LARGE(S2747:S2749,1))-(SMALL(S2747:S2749,1)))/(((LARGE(S2747:S2749,1))+(SMALL(S2747:S2749,1)))/2)*100</f>
        <v>2.13943194393212</v>
      </c>
      <c r="V2747" s="103">
        <f t="normal">100-Y2747</f>
        <v>68.95</v>
      </c>
      <c r="W2747" s="104">
        <f t="normal">AVERAGE(V2747:V2749)*10</f>
        <v>688.15</v>
      </c>
      <c r="X2747" s="103">
        <f t="normal">((LARGE(V2747:V2749,1))-(SMALL(V2747:V2749,1)))/(((LARGE(V2747:V2749,1))+(SMALL(V2747:V2749,1)))/2)*100</f>
        <v>0.392356317663294</v>
      </c>
      <c r="Y2747" s="103">
        <v>31.05</v>
      </c>
      <c r="Z2747" s="97" t="s">
        <v>34</v>
      </c>
      <c r="AA2747" s="25" t="str">
        <f t="normal">IF(Z2747="-","-",AVERAGE(Z2747:Z2749))</f>
        <v>-</v>
      </c>
      <c r="AB2747" s="104" t="s">
        <v>34</v>
      </c>
      <c r="AC2747" s="26" t="s">
        <v>34</v>
      </c>
      <c r="AE2747" s="114">
        <v>405.75</v>
      </c>
      <c r="AF2747" s="114">
        <v>279.63</v>
      </c>
      <c r="AG2747" s="139">
        <v>1</v>
      </c>
    </row>
    <row r="2748" spans="1:33">
      <c r="A2748" s="81"/>
      <c r="B2748" s="71" t="s">
        <v>1195</v>
      </c>
      <c r="C2748" s="82"/>
      <c r="D2748" s="14"/>
      <c r="E2748" s="14"/>
      <c r="F2748" s="14"/>
      <c r="G2748" s="14"/>
      <c r="H2748" s="14"/>
      <c r="I2748" s="14"/>
      <c r="J2748" s="97">
        <f t="normal">IF(AE2748="-","-",(AE2748/AG2747)*$AI$1)</f>
        <v>450.0036</v>
      </c>
      <c r="K2748" s="97">
        <f t="normal">MIN(J2747:J2749)</f>
        <v>427.0428</v>
      </c>
      <c r="L2748" s="71"/>
      <c r="M2748" s="97"/>
      <c r="N2748" s="97">
        <f t="normal">IF(AF2748="-","-",(AF2748/AG2747)*$AI$1)</f>
        <v>314.9064</v>
      </c>
      <c r="O2748" s="97">
        <f t="normal">MIN(N2747:N2749)</f>
        <v>298.512</v>
      </c>
      <c r="P2748" s="71"/>
      <c r="Q2748" s="97"/>
      <c r="R2748" s="71"/>
      <c r="S2748" s="103">
        <v>13.41</v>
      </c>
      <c r="T2748" s="104"/>
      <c r="U2748" s="103"/>
      <c r="V2748" s="103">
        <f t="normal">100-Y2748</f>
        <v>68.68</v>
      </c>
      <c r="W2748" s="104"/>
      <c r="X2748" s="103"/>
      <c r="Y2748" s="103">
        <v>31.32</v>
      </c>
      <c r="Z2748" s="97" t="s">
        <v>34</v>
      </c>
      <c r="AA2748" s="27"/>
      <c r="AB2748" s="104" t="s">
        <v>34</v>
      </c>
      <c r="AC2748" s="28"/>
      <c r="AE2748" s="114">
        <v>416.67</v>
      </c>
      <c r="AF2748" s="114">
        <v>291.58</v>
      </c>
      <c r="AG2748" s="140"/>
    </row>
    <row r="2749" spans="1:33">
      <c r="A2749" s="83"/>
      <c r="B2749" s="71" t="s">
        <v>1195</v>
      </c>
      <c r="C2749" s="84"/>
      <c r="D2749" s="17"/>
      <c r="E2749" s="17"/>
      <c r="F2749" s="17"/>
      <c r="G2749" s="17"/>
      <c r="H2749" s="17"/>
      <c r="I2749" s="17"/>
      <c r="J2749" s="97">
        <f t="normal">IF(AE2749="-","-",(AE2749/AG2747)*$AI$1)</f>
        <v>427.0428</v>
      </c>
      <c r="K2749" s="97"/>
      <c r="L2749" s="71"/>
      <c r="M2749" s="97"/>
      <c r="N2749" s="97">
        <f t="normal">IF(AF2749="-","-",(AF2749/AG2747)*$AI$1)</f>
        <v>298.512</v>
      </c>
      <c r="O2749" s="97"/>
      <c r="P2749" s="71"/>
      <c r="Q2749" s="97"/>
      <c r="R2749" s="71"/>
      <c r="S2749" s="103" t="s">
        <v>34</v>
      </c>
      <c r="T2749" s="104"/>
      <c r="U2749" s="103"/>
      <c r="V2749" s="103" t="s">
        <v>34</v>
      </c>
      <c r="W2749" s="104"/>
      <c r="X2749" s="103"/>
      <c r="Y2749" s="103" t="s">
        <v>34</v>
      </c>
      <c r="Z2749" s="97" t="s">
        <v>34</v>
      </c>
      <c r="AA2749" s="29"/>
      <c r="AB2749" s="104" t="s">
        <v>34</v>
      </c>
      <c r="AC2749" s="30"/>
      <c r="AE2749" s="114">
        <v>395.41</v>
      </c>
      <c r="AF2749" s="114">
        <v>276.4</v>
      </c>
      <c r="AG2749" s="141"/>
    </row>
    <row r="2750" spans="1:33">
      <c r="A2750" s="79">
        <v>42800</v>
      </c>
      <c r="B2750" s="71" t="s">
        <v>1197</v>
      </c>
      <c r="C2750" s="80" t="s">
        <v>715</v>
      </c>
      <c r="D2750" s="12" t="s">
        <v>100</v>
      </c>
      <c r="E2750" s="12" t="s">
        <v>101</v>
      </c>
      <c r="F2750" s="12" t="s">
        <v>438</v>
      </c>
      <c r="G2750" s="12" t="s">
        <v>438</v>
      </c>
      <c r="H2750" s="12" t="s">
        <v>34</v>
      </c>
      <c r="I2750" s="12" t="s">
        <v>1198</v>
      </c>
      <c r="J2750" s="97">
        <f t="normal">IF(AE2750="-","-",(AE2750/AG2750)*$AI$1)</f>
        <v>340.4916</v>
      </c>
      <c r="K2750" s="97">
        <f t="normal">MAX(J2750:J2752)</f>
        <v>340.4916</v>
      </c>
      <c r="L2750" s="71">
        <f t="normal">IF(A2750=0,"",(K2750-K2751)/K2751)</f>
        <v>0.114894971355824</v>
      </c>
      <c r="M2750" s="97">
        <f t="normal">IF(J2750="-","-",AVERAGE(J2750:J2752))</f>
        <v>328.518</v>
      </c>
      <c r="N2750" s="97">
        <f t="normal">IF(AF2750="-","-",(AF2750/AG2750)*$AI$1)</f>
        <v>292.3344</v>
      </c>
      <c r="O2750" s="97">
        <f t="normal">MAX(N2750:N2752)</f>
        <v>292.3344</v>
      </c>
      <c r="P2750" s="71">
        <f t="normal">IF(A2750=0,"",(O2750-O2751)/O2751)</f>
        <v>0.198123229461756</v>
      </c>
      <c r="Q2750" s="97">
        <f t="normal">IF(N2750="-","-",AVERAGE(N2750:N2752))</f>
        <v>270.9252</v>
      </c>
      <c r="R2750" s="71">
        <f t="normal">IF(Q2750="-","-",Q2750/M2750)</f>
        <v>0.824689058133801</v>
      </c>
      <c r="S2750" s="103">
        <v>15.45</v>
      </c>
      <c r="T2750" s="104">
        <f t="normal">AVERAGE(S2750:S2752)*10</f>
        <v>153.9</v>
      </c>
      <c r="U2750" s="103">
        <f t="normal">((LARGE(S2750:S2752,1))-(SMALL(S2750:S2752,1)))/(((LARGE(S2750:S2752,1))+(SMALL(S2750:S2752,1)))/2)*100</f>
        <v>0.779727095516564</v>
      </c>
      <c r="V2750" s="103">
        <f t="normal">100-Y2750</f>
        <v>57.64</v>
      </c>
      <c r="W2750" s="104">
        <f t="normal">AVERAGE(V2750:V2752)*10</f>
        <v>575.8</v>
      </c>
      <c r="X2750" s="103">
        <f t="normal">((LARGE(V2750:V2752,1))-(SMALL(V2750:V2752,1)))/(((LARGE(V2750:V2752,1))+(SMALL(V2750:V2752,1)))/2)*100</f>
        <v>0.208405696422364</v>
      </c>
      <c r="Y2750" s="103">
        <v>42.36</v>
      </c>
      <c r="Z2750" s="97" t="s">
        <v>34</v>
      </c>
      <c r="AA2750" s="25" t="str">
        <f t="normal">IF(Z2750="-","-",AVERAGE(Z2750:Z2752))</f>
        <v>-</v>
      </c>
      <c r="AB2750" s="104" t="s">
        <v>34</v>
      </c>
      <c r="AC2750" s="26" t="str">
        <f t="shared" ref="AC2750" si="1031">IF(AB2750="-","-",AVERAGE(AB2750:AB2752))</f>
        <v>-</v>
      </c>
      <c r="AE2750" s="114">
        <v>315.27</v>
      </c>
      <c r="AF2750" s="114">
        <v>270.68</v>
      </c>
      <c r="AG2750" s="139">
        <v>1</v>
      </c>
    </row>
    <row r="2751" spans="1:33">
      <c r="A2751" s="81"/>
      <c r="B2751" s="71" t="s">
        <v>1197</v>
      </c>
      <c r="C2751" s="82"/>
      <c r="D2751" s="14"/>
      <c r="E2751" s="14"/>
      <c r="F2751" s="14"/>
      <c r="G2751" s="14"/>
      <c r="H2751" s="14"/>
      <c r="I2751" s="14"/>
      <c r="J2751" s="97">
        <f t="normal">IF(AE2751="-","-",(AE2751/AG2750)*$AI$1)</f>
        <v>339.66</v>
      </c>
      <c r="K2751" s="97">
        <f t="normal">MIN(J2750:J2752)</f>
        <v>305.4024</v>
      </c>
      <c r="L2751" s="71"/>
      <c r="M2751" s="97"/>
      <c r="N2751" s="97">
        <f t="normal">IF(AF2751="-","-",(AF2751/AG2750)*$AI$1)</f>
        <v>276.4476</v>
      </c>
      <c r="O2751" s="97">
        <f t="normal">MIN(N2750:N2752)</f>
        <v>243.9936</v>
      </c>
      <c r="P2751" s="71"/>
      <c r="Q2751" s="97"/>
      <c r="R2751" s="71"/>
      <c r="S2751" s="103">
        <v>15.33</v>
      </c>
      <c r="T2751" s="104"/>
      <c r="U2751" s="103"/>
      <c r="V2751" s="103">
        <f t="normal">100-Y2751</f>
        <v>57.52</v>
      </c>
      <c r="W2751" s="104"/>
      <c r="X2751" s="103"/>
      <c r="Y2751" s="103">
        <v>42.48</v>
      </c>
      <c r="Z2751" s="97" t="s">
        <v>34</v>
      </c>
      <c r="AA2751" s="27"/>
      <c r="AB2751" s="104" t="s">
        <v>34</v>
      </c>
      <c r="AC2751" s="28"/>
      <c r="AE2751" s="114">
        <v>314.5</v>
      </c>
      <c r="AF2751" s="114">
        <v>255.97</v>
      </c>
      <c r="AG2751" s="140"/>
    </row>
    <row r="2752" spans="1:33">
      <c r="A2752" s="83"/>
      <c r="B2752" s="71" t="s">
        <v>1197</v>
      </c>
      <c r="C2752" s="84"/>
      <c r="D2752" s="17"/>
      <c r="E2752" s="17"/>
      <c r="F2752" s="17"/>
      <c r="G2752" s="17"/>
      <c r="H2752" s="17"/>
      <c r="I2752" s="17"/>
      <c r="J2752" s="97">
        <f t="normal">IF(AE2752="-","-",(AE2752/AG2750)*$AI$1)</f>
        <v>305.4024</v>
      </c>
      <c r="K2752" s="97"/>
      <c r="L2752" s="71"/>
      <c r="M2752" s="97"/>
      <c r="N2752" s="97">
        <f t="normal">IF(AF2752="-","-",(AF2752/AG2750)*$AI$1)</f>
        <v>243.9936</v>
      </c>
      <c r="O2752" s="97"/>
      <c r="P2752" s="71"/>
      <c r="Q2752" s="97"/>
      <c r="R2752" s="71"/>
      <c r="S2752" s="103" t="s">
        <v>34</v>
      </c>
      <c r="T2752" s="104"/>
      <c r="U2752" s="103"/>
      <c r="V2752" s="103" t="s">
        <v>34</v>
      </c>
      <c r="W2752" s="104"/>
      <c r="X2752" s="103"/>
      <c r="Y2752" s="103" t="s">
        <v>34</v>
      </c>
      <c r="Z2752" s="97" t="s">
        <v>34</v>
      </c>
      <c r="AA2752" s="29"/>
      <c r="AB2752" s="104" t="s">
        <v>34</v>
      </c>
      <c r="AC2752" s="30"/>
      <c r="AE2752" s="114">
        <v>282.78</v>
      </c>
      <c r="AF2752" s="114">
        <v>225.92</v>
      </c>
      <c r="AG2752" s="141"/>
    </row>
    <row r="2753" spans="1:33">
      <c r="A2753" s="79">
        <v>42800</v>
      </c>
      <c r="B2753" s="71" t="s">
        <v>1199</v>
      </c>
      <c r="C2753" s="80" t="s">
        <v>715</v>
      </c>
      <c r="D2753" s="12" t="s">
        <v>100</v>
      </c>
      <c r="E2753" s="12" t="s">
        <v>101</v>
      </c>
      <c r="F2753" s="12" t="s">
        <v>438</v>
      </c>
      <c r="G2753" s="12" t="s">
        <v>438</v>
      </c>
      <c r="H2753" s="12" t="s">
        <v>34</v>
      </c>
      <c r="I2753" s="12" t="s">
        <v>1200</v>
      </c>
      <c r="J2753" s="97">
        <f t="normal">IF(AE2753="-","-",(AE2753/AG2753)*$AI$1)</f>
        <v>614.7576</v>
      </c>
      <c r="K2753" s="97">
        <f t="normal">MAX(J2753:J2755)</f>
        <v>619.9308</v>
      </c>
      <c r="L2753" s="71">
        <f t="normal">IF(A2753=0,"",(K2753-K2754)/K2754)</f>
        <v>0.0172432125894945</v>
      </c>
      <c r="M2753" s="97">
        <f t="normal">IF(J2753="-","-",AVERAGE(J2753:J2755))</f>
        <v>614.7036</v>
      </c>
      <c r="N2753" s="97">
        <f t="normal">IF(AF2753="-","-",(AF2753/AG2753)*$AI$1)</f>
        <v>456.6672</v>
      </c>
      <c r="O2753" s="97">
        <f t="normal">MAX(N2753:N2755)</f>
        <v>477.2088</v>
      </c>
      <c r="P2753" s="71">
        <f t="normal">IF(A2753=0,"",(O2753-O2754)/O2754)</f>
        <v>0.0449815533062153</v>
      </c>
      <c r="Q2753" s="97">
        <f t="normal">IF(N2753="-","-",AVERAGE(N2753:N2755))</f>
        <v>470.0016</v>
      </c>
      <c r="R2753" s="71">
        <f t="normal">IF(Q2753="-","-",Q2753/M2753)</f>
        <v>0.764598743199162</v>
      </c>
      <c r="S2753" s="103">
        <v>8.33</v>
      </c>
      <c r="T2753" s="104">
        <f t="normal">AVERAGE(S2753:S2755)*10</f>
        <v>85.6</v>
      </c>
      <c r="U2753" s="103">
        <f t="normal">((LARGE(S2753:S2755,1))-(SMALL(S2753:S2755,1)))/(((LARGE(S2753:S2755,1))+(SMALL(S2753:S2755,1)))/2)*100</f>
        <v>5.37383177570092</v>
      </c>
      <c r="V2753" s="103">
        <f t="normal">100-Y2753</f>
        <v>92.26</v>
      </c>
      <c r="W2753" s="104">
        <f t="normal">AVERAGE(V2753:V2755)*10</f>
        <v>926.3</v>
      </c>
      <c r="X2753" s="103">
        <f t="normal">((LARGE(V2753:V2755,1))-(SMALL(V2753:V2755,1)))/(((LARGE(V2753:V2755,1))+(SMALL(V2753:V2755,1)))/2)*100</f>
        <v>0.798877253589544</v>
      </c>
      <c r="Y2753" s="103">
        <v>7.74</v>
      </c>
      <c r="Z2753" s="97" t="s">
        <v>34</v>
      </c>
      <c r="AA2753" s="25" t="str">
        <f t="normal">IF(Z2753="-","-",AVERAGE(Z2753:Z2755))</f>
        <v>-</v>
      </c>
      <c r="AB2753" s="104" t="s">
        <v>34</v>
      </c>
      <c r="AC2753" s="26" t="str">
        <f t="shared" ref="AC2753" si="1032">IF(AB2753="-","-",AVERAGE(AB2753:AB2755))</f>
        <v>-</v>
      </c>
      <c r="AE2753" s="114">
        <v>569.22</v>
      </c>
      <c r="AF2753" s="114">
        <v>422.84</v>
      </c>
      <c r="AG2753" s="139">
        <v>1</v>
      </c>
    </row>
    <row r="2754" spans="1:33">
      <c r="A2754" s="81"/>
      <c r="B2754" s="71" t="s">
        <v>1199</v>
      </c>
      <c r="C2754" s="82"/>
      <c r="D2754" s="14"/>
      <c r="E2754" s="14"/>
      <c r="F2754" s="14"/>
      <c r="G2754" s="14"/>
      <c r="H2754" s="14"/>
      <c r="I2754" s="14"/>
      <c r="J2754" s="97">
        <f t="normal">IF(AE2754="-","-",(AE2754/AG2753)*$AI$1)</f>
        <v>619.9308</v>
      </c>
      <c r="K2754" s="97">
        <f t="normal">MIN(J2753:J2755)</f>
        <v>609.4224</v>
      </c>
      <c r="L2754" s="71"/>
      <c r="M2754" s="97"/>
      <c r="N2754" s="97">
        <f t="normal">IF(AF2754="-","-",(AF2754/AG2753)*$AI$1)</f>
        <v>476.1288</v>
      </c>
      <c r="O2754" s="97">
        <f t="normal">MIN(N2753:N2755)</f>
        <v>456.6672</v>
      </c>
      <c r="P2754" s="71"/>
      <c r="Q2754" s="97"/>
      <c r="R2754" s="71"/>
      <c r="S2754" s="103">
        <v>8.79</v>
      </c>
      <c r="T2754" s="104"/>
      <c r="U2754" s="103"/>
      <c r="V2754" s="103">
        <f t="normal">100-Y2754</f>
        <v>93</v>
      </c>
      <c r="W2754" s="104"/>
      <c r="X2754" s="103"/>
      <c r="Y2754" s="103">
        <v>7</v>
      </c>
      <c r="Z2754" s="97" t="s">
        <v>34</v>
      </c>
      <c r="AA2754" s="27"/>
      <c r="AB2754" s="104" t="s">
        <v>34</v>
      </c>
      <c r="AC2754" s="28"/>
      <c r="AE2754" s="114">
        <v>574.01</v>
      </c>
      <c r="AF2754" s="114">
        <v>440.86</v>
      </c>
      <c r="AG2754" s="140"/>
    </row>
    <row r="2755" spans="1:33">
      <c r="A2755" s="83"/>
      <c r="B2755" s="71" t="s">
        <v>1199</v>
      </c>
      <c r="C2755" s="84"/>
      <c r="D2755" s="17"/>
      <c r="E2755" s="17"/>
      <c r="F2755" s="17"/>
      <c r="G2755" s="17"/>
      <c r="H2755" s="17"/>
      <c r="I2755" s="17"/>
      <c r="J2755" s="97">
        <f t="normal">IF(AE2755="-","-",(AE2755/AG2753)*$AI$1)</f>
        <v>609.4224</v>
      </c>
      <c r="K2755" s="97"/>
      <c r="L2755" s="71"/>
      <c r="M2755" s="97"/>
      <c r="N2755" s="97">
        <f t="normal">IF(AF2755="-","-",(AF2755/AG2753)*$AI$1)</f>
        <v>477.2088</v>
      </c>
      <c r="O2755" s="97"/>
      <c r="P2755" s="71"/>
      <c r="Q2755" s="97"/>
      <c r="R2755" s="71"/>
      <c r="S2755" s="103" t="s">
        <v>34</v>
      </c>
      <c r="T2755" s="104"/>
      <c r="U2755" s="103"/>
      <c r="V2755" s="103" t="s">
        <v>34</v>
      </c>
      <c r="W2755" s="104"/>
      <c r="X2755" s="103"/>
      <c r="Y2755" s="103" t="s">
        <v>34</v>
      </c>
      <c r="Z2755" s="97" t="s">
        <v>34</v>
      </c>
      <c r="AA2755" s="29"/>
      <c r="AB2755" s="104" t="s">
        <v>34</v>
      </c>
      <c r="AC2755" s="30"/>
      <c r="AE2755" s="114">
        <v>564.28</v>
      </c>
      <c r="AF2755" s="114">
        <v>441.86</v>
      </c>
      <c r="AG2755" s="141"/>
    </row>
    <row r="2756" spans="1:33" s="44" customFormat="1" ht="15" customHeight="1">
      <c r="A2756" s="60">
        <v>42947</v>
      </c>
      <c r="B2756" s="61" t="s">
        <v>1201</v>
      </c>
      <c r="C2756" s="62" t="s">
        <v>29</v>
      </c>
      <c r="D2756" s="63" t="s">
        <v>30</v>
      </c>
      <c r="E2756" s="63" t="s">
        <v>31</v>
      </c>
      <c r="F2756" s="63" t="s">
        <v>32</v>
      </c>
      <c r="G2756" s="63" t="s">
        <v>33</v>
      </c>
      <c r="H2756" s="63" t="s">
        <v>34</v>
      </c>
      <c r="I2756" s="63" t="s">
        <v>1202</v>
      </c>
      <c r="J2756" s="94">
        <f t="normal">IF(AE2756="-","-",(AE2756/AG2756)*$AI$1)</f>
        <v>70.6542056074766</v>
      </c>
      <c r="K2756" s="94">
        <f t="normal">MAX(J2756:J2758)</f>
        <v>70.6542056074766</v>
      </c>
      <c r="L2756" s="61">
        <f t="normal">IF(A2756=0,"",(K2756-K2757)/K2757)</f>
        <v>0.0321167883211678</v>
      </c>
      <c r="M2756" s="94">
        <f t="normal">IF(J2756="-","-",AVERAGE(J2756:J2758))</f>
        <v>69.8214120477468</v>
      </c>
      <c r="N2756" s="94" t="str">
        <f t="normal">IF(AF2756="-","-",(AF2756/AG2756)*$AI$1)</f>
        <v>-</v>
      </c>
      <c r="O2756" s="94">
        <f t="normal">MAX(N2756:N2758)</f>
        <v>0</v>
      </c>
      <c r="P2756" s="61" t="e">
        <v>#DIV/0!</v>
      </c>
      <c r="Q2756" s="94" t="str">
        <f t="normal">IF(N2756="-","-",AVERAGE(N2756:N2758))</f>
        <v>-</v>
      </c>
      <c r="R2756" s="61" t="str">
        <f t="normal">IF(Q2756="-","-",Q2756/M2756)</f>
        <v>-</v>
      </c>
      <c r="S2756" s="101">
        <v>3.71</v>
      </c>
      <c r="T2756" s="102">
        <f t="normal">AVERAGE(S2756:S2758)*10</f>
        <v>37.5333333333333</v>
      </c>
      <c r="U2756" s="101">
        <f t="normal">((LARGE(S2756:S2758,1))-(SMALL(S2756:S2758,1)))/(((LARGE(S2756:S2758,1))+(SMALL(S2756:S2758,1)))/2)*100</f>
        <v>1.86915887850467</v>
      </c>
      <c r="V2756" s="101">
        <f t="normal">100-Y2756</f>
        <v>63.09</v>
      </c>
      <c r="W2756" s="102">
        <f t="normal">AVERAGE(V2756:V2758)*10</f>
        <v>634.5</v>
      </c>
      <c r="X2756" s="101">
        <f t="normal">((LARGE(V2756:V2758,1))-(SMALL(V2756:V2758,1)))/(((LARGE(V2756:V2758,1))+(SMALL(V2756:V2758,1)))/2)*100</f>
        <v>0.915115178289678</v>
      </c>
      <c r="Y2756" s="101">
        <v>36.91</v>
      </c>
      <c r="Z2756" s="94" t="s">
        <v>34</v>
      </c>
      <c r="AA2756" s="111" t="str">
        <f t="normal">IF(Z2756="-","-",AVERAGE(Z2756:Z2758))</f>
        <v>-</v>
      </c>
      <c r="AB2756" s="102" t="s">
        <v>34</v>
      </c>
      <c r="AC2756" s="112" t="str">
        <f t="shared" ref="AC2756" si="1033">IF(AB2756="-","-",AVERAGE(AB2756:AB2758))</f>
        <v>-</v>
      </c>
      <c r="AD2756" s="113"/>
      <c r="AE2756" s="94">
        <v>70.7</v>
      </c>
      <c r="AF2756" s="94" t="s">
        <v>34</v>
      </c>
      <c r="AG2756" s="134">
        <v>1.0807</v>
      </c>
    </row>
    <row r="2757" spans="1:33" s="44" customFormat="1" customHeight="0">
      <c r="A2757" s="60"/>
      <c r="B2757" s="61" t="s">
        <v>1201</v>
      </c>
      <c r="C2757" s="62"/>
      <c r="D2757" s="63"/>
      <c r="E2757" s="63"/>
      <c r="F2757" s="63"/>
      <c r="G2757" s="63"/>
      <c r="H2757" s="63"/>
      <c r="I2757" s="63"/>
      <c r="J2757" s="94">
        <f t="normal">IF(AE2757="-","-",(AE2757/AG2756)*$AI$1)</f>
        <v>68.45563060979</v>
      </c>
      <c r="K2757" s="94">
        <f t="normal">MIN(J2756:J2758)</f>
        <v>68.45563060979</v>
      </c>
      <c r="L2757" s="61"/>
      <c r="M2757" s="94"/>
      <c r="N2757" s="94" t="str">
        <f t="normal">IF(AF2757="-","-",(AF2757/AG2756)*$AI$1)</f>
        <v>-</v>
      </c>
      <c r="O2757" s="94">
        <f t="normal">MIN(N2756:N2758)</f>
        <v>0</v>
      </c>
      <c r="P2757" s="61"/>
      <c r="Q2757" s="94"/>
      <c r="R2757" s="61"/>
      <c r="S2757" s="101">
        <v>3.77</v>
      </c>
      <c r="T2757" s="102"/>
      <c r="U2757" s="101"/>
      <c r="V2757" s="101">
        <f t="normal">100-Y2757</f>
        <v>63.67</v>
      </c>
      <c r="W2757" s="102"/>
      <c r="X2757" s="101"/>
      <c r="Y2757" s="101">
        <v>36.33</v>
      </c>
      <c r="Z2757" s="94" t="s">
        <v>34</v>
      </c>
      <c r="AA2757" s="111"/>
      <c r="AB2757" s="102" t="s">
        <v>34</v>
      </c>
      <c r="AC2757" s="112"/>
      <c r="AD2757" s="113"/>
      <c r="AE2757" s="94">
        <v>68.5</v>
      </c>
      <c r="AF2757" s="94" t="s">
        <v>34</v>
      </c>
      <c r="AG2757" s="134"/>
    </row>
    <row r="2758" spans="1:33" s="44" customFormat="1" customHeight="0">
      <c r="A2758" s="60"/>
      <c r="B2758" s="61" t="s">
        <v>1201</v>
      </c>
      <c r="C2758" s="62"/>
      <c r="D2758" s="63"/>
      <c r="E2758" s="63"/>
      <c r="F2758" s="63"/>
      <c r="G2758" s="63"/>
      <c r="H2758" s="63"/>
      <c r="I2758" s="63"/>
      <c r="J2758" s="94">
        <f t="normal">IF(AE2758="-","-",(AE2758/AG2756)*$AI$1)</f>
        <v>70.3543999259739</v>
      </c>
      <c r="K2758" s="94"/>
      <c r="L2758" s="61"/>
      <c r="M2758" s="94"/>
      <c r="N2758" s="94" t="str">
        <f t="normal">IF(AF2758="-","-",(AF2758/AG2756)*$AI$1)</f>
        <v>-</v>
      </c>
      <c r="O2758" s="94"/>
      <c r="P2758" s="61"/>
      <c r="Q2758" s="94"/>
      <c r="R2758" s="61"/>
      <c r="S2758" s="101">
        <v>3.78</v>
      </c>
      <c r="T2758" s="102"/>
      <c r="U2758" s="101"/>
      <c r="V2758" s="101">
        <f t="normal">100-Y2758</f>
        <v>63.59</v>
      </c>
      <c r="W2758" s="102"/>
      <c r="X2758" s="101"/>
      <c r="Y2758" s="101">
        <v>36.41</v>
      </c>
      <c r="Z2758" s="94" t="s">
        <v>34</v>
      </c>
      <c r="AA2758" s="111"/>
      <c r="AB2758" s="102" t="s">
        <v>34</v>
      </c>
      <c r="AC2758" s="112"/>
      <c r="AD2758" s="113"/>
      <c r="AE2758" s="94">
        <v>70.4</v>
      </c>
      <c r="AF2758" s="94" t="s">
        <v>34</v>
      </c>
      <c r="AG2758" s="134"/>
    </row>
    <row r="2759" spans="1:33" s="44" customFormat="1" ht="15" customHeight="1">
      <c r="A2759" s="60">
        <v>42947</v>
      </c>
      <c r="B2759" s="61" t="s">
        <v>1203</v>
      </c>
      <c r="C2759" s="62" t="s">
        <v>29</v>
      </c>
      <c r="D2759" s="63" t="s">
        <v>30</v>
      </c>
      <c r="E2759" s="63" t="s">
        <v>31</v>
      </c>
      <c r="F2759" s="63" t="s">
        <v>37</v>
      </c>
      <c r="G2759" s="63" t="s">
        <v>140</v>
      </c>
      <c r="H2759" s="63" t="s">
        <v>34</v>
      </c>
      <c r="I2759" s="63" t="s">
        <v>34</v>
      </c>
      <c r="J2759" s="94">
        <f t="normal">IF(AE2759="-","-",(AE2759/AG2759)*$AI$1)</f>
        <v>724.53039696493</v>
      </c>
      <c r="K2759" s="94">
        <f t="normal">MAX(J2759:J2761)</f>
        <v>724.53039696493</v>
      </c>
      <c r="L2759" s="61">
        <f t="normal">IF(A2759=0,"",(K2759-K2760)/K2760)</f>
        <v>0.0283687943262411</v>
      </c>
      <c r="M2759" s="94">
        <f t="normal">IF(J2759="-","-",AVERAGE(J2759:J2761))</f>
        <v>717.868048487092</v>
      </c>
      <c r="N2759" s="94">
        <f t="normal">IF(AF2759="-","-",(AF2759/AG2759)*$AI$1)</f>
        <v>367.761635976682</v>
      </c>
      <c r="O2759" s="94">
        <f t="normal">MAX(N2759:N2761)</f>
        <v>369.760340520033</v>
      </c>
      <c r="P2759" s="61">
        <f t="normal">IF(A2759=0,"",(O2759-O2760)/O2760)</f>
        <v>0.00543478260869555</v>
      </c>
      <c r="Q2759" s="94">
        <f t="normal">IF(N2759="-","-",AVERAGE(N2759:N2761))</f>
        <v>368.760988248358</v>
      </c>
      <c r="R2759" s="61">
        <f t="normal">IF(Q2759="-","-",Q2759/M2759)</f>
        <v>0.51368909512761</v>
      </c>
      <c r="S2759" s="101">
        <v>96.73</v>
      </c>
      <c r="T2759" s="102">
        <f t="shared" ref="T2759" si="1034">AVERAGE(S2759:S2761)*10</f>
        <v>967.233333333333</v>
      </c>
      <c r="U2759" s="101">
        <f t="shared" ref="U2759" si="1035">((LARGE(S2759:S2761,1))-(SMALL(S2759:S2761,1)))/(((LARGE(S2759:S2761,1))+(SMALL(S2759:S2761,1)))/2)*100</f>
        <v>0.0620347394540966</v>
      </c>
      <c r="V2759" s="101">
        <f t="shared" ref="V2759:V2765" si="1036">100-Y2759</f>
        <v>99.99</v>
      </c>
      <c r="W2759" s="102">
        <f t="normal">AVERAGE(V2759:V2761)*10</f>
        <v>999.9</v>
      </c>
      <c r="X2759" s="101">
        <f t="normal">((LARGE(V2759:V2761,1))-(SMALL(V2759:V2761,1)))/(((LARGE(V2759:V2761,1))+(SMALL(V2759:V2761,1)))/2)*100</f>
        <v>0</v>
      </c>
      <c r="Y2759" s="101">
        <v>0.01</v>
      </c>
      <c r="Z2759" s="94" t="s">
        <v>34</v>
      </c>
      <c r="AA2759" s="111" t="str">
        <f t="normal">IF(Z2759="-","-",AVERAGE(Z2759:Z2761))</f>
        <v>-</v>
      </c>
      <c r="AB2759" s="102" t="s">
        <v>34</v>
      </c>
      <c r="AC2759" s="112" t="str">
        <f t="shared" ref="AC2759" si="1037">IF(AB2759="-","-",AVERAGE(AB2759:AB2761))</f>
        <v>-</v>
      </c>
      <c r="AD2759" s="113"/>
      <c r="AE2759" s="94">
        <v>725</v>
      </c>
      <c r="AF2759" s="94">
        <v>368</v>
      </c>
      <c r="AG2759" s="134">
        <v>1.0807</v>
      </c>
    </row>
    <row r="2760" spans="1:33" s="44" customFormat="1" customHeight="0">
      <c r="A2760" s="60"/>
      <c r="B2760" s="61" t="s">
        <v>1203</v>
      </c>
      <c r="C2760" s="62"/>
      <c r="D2760" s="63"/>
      <c r="E2760" s="63"/>
      <c r="F2760" s="63"/>
      <c r="G2760" s="63"/>
      <c r="H2760" s="63"/>
      <c r="I2760" s="63"/>
      <c r="J2760" s="94">
        <f t="normal">IF(AE2760="-","-",(AE2760/AG2759)*$AI$1)</f>
        <v>704.543351531415</v>
      </c>
      <c r="K2760" s="94">
        <f t="normal">MIN(J2759:J2761)</f>
        <v>704.543351531415</v>
      </c>
      <c r="L2760" s="61"/>
      <c r="M2760" s="94"/>
      <c r="N2760" s="94">
        <f t="normal">IF(AF2760="-","-",(AF2760/AG2759)*$AI$1)</f>
        <v>368.760988248358</v>
      </c>
      <c r="O2760" s="94">
        <f t="normal">MIN(N2759:N2761)</f>
        <v>367.761635976682</v>
      </c>
      <c r="P2760" s="61"/>
      <c r="Q2760" s="94"/>
      <c r="R2760" s="61"/>
      <c r="S2760" s="101">
        <v>96.69</v>
      </c>
      <c r="T2760" s="102"/>
      <c r="U2760" s="101"/>
      <c r="V2760" s="101">
        <f t="shared" si="1036"/>
        <v>99.99</v>
      </c>
      <c r="W2760" s="102"/>
      <c r="X2760" s="101"/>
      <c r="Y2760" s="101">
        <v>0.01</v>
      </c>
      <c r="Z2760" s="94" t="s">
        <v>34</v>
      </c>
      <c r="AA2760" s="111"/>
      <c r="AB2760" s="102" t="s">
        <v>34</v>
      </c>
      <c r="AC2760" s="112"/>
      <c r="AD2760" s="113"/>
      <c r="AE2760" s="94">
        <v>705</v>
      </c>
      <c r="AF2760" s="94">
        <v>369</v>
      </c>
      <c r="AG2760" s="134"/>
    </row>
    <row r="2761" spans="1:33" s="44" customFormat="1" customHeight="0">
      <c r="A2761" s="60"/>
      <c r="B2761" s="61" t="s">
        <v>1203</v>
      </c>
      <c r="C2761" s="62"/>
      <c r="D2761" s="63"/>
      <c r="E2761" s="63"/>
      <c r="F2761" s="63"/>
      <c r="G2761" s="63"/>
      <c r="H2761" s="63"/>
      <c r="I2761" s="63"/>
      <c r="J2761" s="94">
        <f t="normal">IF(AE2761="-","-",(AE2761/AG2759)*$AI$1)</f>
        <v>724.53039696493</v>
      </c>
      <c r="K2761" s="94"/>
      <c r="L2761" s="61"/>
      <c r="M2761" s="94"/>
      <c r="N2761" s="94">
        <f t="normal">IF(AF2761="-","-",(AF2761/AG2759)*$AI$1)</f>
        <v>369.760340520033</v>
      </c>
      <c r="O2761" s="94"/>
      <c r="P2761" s="61"/>
      <c r="Q2761" s="94"/>
      <c r="R2761" s="61"/>
      <c r="S2761" s="101">
        <v>96.75</v>
      </c>
      <c r="T2761" s="102"/>
      <c r="U2761" s="101"/>
      <c r="V2761" s="101">
        <f t="shared" si="1036"/>
        <v>99.99</v>
      </c>
      <c r="W2761" s="102"/>
      <c r="X2761" s="101"/>
      <c r="Y2761" s="101">
        <v>0.01</v>
      </c>
      <c r="Z2761" s="94" t="s">
        <v>34</v>
      </c>
      <c r="AA2761" s="111"/>
      <c r="AB2761" s="102" t="s">
        <v>34</v>
      </c>
      <c r="AC2761" s="112"/>
      <c r="AD2761" s="113"/>
      <c r="AE2761" s="94">
        <v>725</v>
      </c>
      <c r="AF2761" s="94">
        <v>370</v>
      </c>
      <c r="AG2761" s="134"/>
    </row>
    <row r="2762" spans="1:33" s="44" customFormat="1" ht="15" customHeight="1">
      <c r="A2762" s="60">
        <v>42947</v>
      </c>
      <c r="B2762" s="61" t="s">
        <v>1204</v>
      </c>
      <c r="C2762" s="62" t="s">
        <v>29</v>
      </c>
      <c r="D2762" s="63" t="s">
        <v>30</v>
      </c>
      <c r="E2762" s="63" t="s">
        <v>31</v>
      </c>
      <c r="F2762" s="63" t="s">
        <v>37</v>
      </c>
      <c r="G2762" s="63" t="s">
        <v>140</v>
      </c>
      <c r="H2762" s="63" t="s">
        <v>34</v>
      </c>
      <c r="I2762" s="63" t="s">
        <v>34</v>
      </c>
      <c r="J2762" s="94">
        <f t="normal">IF(AE2762="-","-",(AE2762/AG2762)*$AI$1)</f>
        <v>724.53039696493</v>
      </c>
      <c r="K2762" s="94">
        <f t="normal">MAX(J2762:J2764)</f>
        <v>724.53039696493</v>
      </c>
      <c r="L2762" s="61">
        <f t="normal">IF(A2762=0,"",(K2762-K2763)/K2763)</f>
        <v>0.0269121813031159</v>
      </c>
      <c r="M2762" s="94">
        <f t="normal">IF(J2762="-","-",AVERAGE(J2762:J2764))</f>
        <v>717.868048487092</v>
      </c>
      <c r="N2762" s="94">
        <f t="normal">IF(AF2762="-","-",(AF2762/AG2762)*$AI$1)</f>
        <v>364.763579161654</v>
      </c>
      <c r="O2762" s="94">
        <f t="normal">MAX(N2762:N2764)</f>
        <v>364.763579161654</v>
      </c>
      <c r="P2762" s="61">
        <f t="normal">IF(A2762=0,"",(O2762-O2763)/O2763)</f>
        <v>0.0224089635854341</v>
      </c>
      <c r="Q2762" s="94">
        <f t="normal">IF(N2762="-","-",AVERAGE(N2762:N2764))</f>
        <v>359.433700379384</v>
      </c>
      <c r="R2762" s="61">
        <f t="normal">IF(Q2762="-","-",Q2762/M2762)</f>
        <v>0.500696055684455</v>
      </c>
      <c r="S2762" s="101">
        <v>96.73</v>
      </c>
      <c r="T2762" s="102">
        <f t="shared" ref="T2762" si="1038">AVERAGE(S2762:S2764)*10</f>
        <v>967.233333333333</v>
      </c>
      <c r="U2762" s="101">
        <f t="shared" ref="U2762" si="1039">((LARGE(S2762:S2764,1))-(SMALL(S2762:S2764,1)))/(((LARGE(S2762:S2764,1))+(SMALL(S2762:S2764,1)))/2)*100</f>
        <v>0.0620347394540966</v>
      </c>
      <c r="V2762" s="101">
        <f t="shared" si="1036"/>
        <v>99.99</v>
      </c>
      <c r="W2762" s="102">
        <f t="normal">AVERAGE(V2762:V2764)*10</f>
        <v>999.9</v>
      </c>
      <c r="X2762" s="101">
        <f t="normal">((LARGE(V2762:V2764,1))-(SMALL(V2762:V2764,1)))/(((LARGE(V2762:V2764,1))+(SMALL(V2762:V2764,1)))/2)*100</f>
        <v>0</v>
      </c>
      <c r="Y2762" s="101">
        <v>0.01</v>
      </c>
      <c r="Z2762" s="94" t="s">
        <v>34</v>
      </c>
      <c r="AA2762" s="111" t="str">
        <f t="normal">IF(Z2762="-","-",AVERAGE(Z2762:Z2764))</f>
        <v>-</v>
      </c>
      <c r="AB2762" s="102" t="s">
        <v>34</v>
      </c>
      <c r="AC2762" s="112" t="str">
        <f t="shared" ref="AC2762" si="1040">IF(AB2762="-","-",AVERAGE(AB2762:AB2764))</f>
        <v>-</v>
      </c>
      <c r="AD2762" s="113"/>
      <c r="AE2762" s="94">
        <v>725</v>
      </c>
      <c r="AF2762" s="94">
        <v>365</v>
      </c>
      <c r="AG2762" s="134">
        <v>1.0807</v>
      </c>
    </row>
    <row r="2763" spans="1:33" s="44" customFormat="1" customHeight="0">
      <c r="A2763" s="60"/>
      <c r="B2763" s="61" t="s">
        <v>1204</v>
      </c>
      <c r="C2763" s="62"/>
      <c r="D2763" s="63"/>
      <c r="E2763" s="63"/>
      <c r="F2763" s="63"/>
      <c r="G2763" s="63"/>
      <c r="H2763" s="63"/>
      <c r="I2763" s="63"/>
      <c r="J2763" s="94">
        <f t="normal">IF(AE2763="-","-",(AE2763/AG2762)*$AI$1)</f>
        <v>723.531044693254</v>
      </c>
      <c r="K2763" s="94">
        <f t="normal">MIN(J2762:J2764)</f>
        <v>705.542703803091</v>
      </c>
      <c r="L2763" s="61"/>
      <c r="M2763" s="94"/>
      <c r="N2763" s="94">
        <f t="normal">IF(AF2763="-","-",(AF2763/AG2762)*$AI$1)</f>
        <v>356.768760988248</v>
      </c>
      <c r="O2763" s="94">
        <f t="normal">MIN(N2762:N2764)</f>
        <v>356.768760988248</v>
      </c>
      <c r="P2763" s="61"/>
      <c r="Q2763" s="94"/>
      <c r="R2763" s="61"/>
      <c r="S2763" s="101">
        <v>96.69</v>
      </c>
      <c r="T2763" s="102"/>
      <c r="U2763" s="101"/>
      <c r="V2763" s="101">
        <f t="shared" si="1036"/>
        <v>99.99</v>
      </c>
      <c r="W2763" s="102"/>
      <c r="X2763" s="101"/>
      <c r="Y2763" s="101">
        <v>0.01</v>
      </c>
      <c r="Z2763" s="94" t="s">
        <v>34</v>
      </c>
      <c r="AA2763" s="111"/>
      <c r="AB2763" s="102" t="s">
        <v>34</v>
      </c>
      <c r="AC2763" s="112"/>
      <c r="AD2763" s="113"/>
      <c r="AE2763" s="94">
        <v>724</v>
      </c>
      <c r="AF2763" s="94">
        <v>357</v>
      </c>
      <c r="AG2763" s="134"/>
    </row>
    <row r="2764" spans="1:33" s="44" customFormat="1" customHeight="0">
      <c r="A2764" s="60"/>
      <c r="B2764" s="61" t="s">
        <v>1204</v>
      </c>
      <c r="C2764" s="62"/>
      <c r="D2764" s="63"/>
      <c r="E2764" s="63"/>
      <c r="F2764" s="63"/>
      <c r="G2764" s="63"/>
      <c r="H2764" s="63"/>
      <c r="I2764" s="63"/>
      <c r="J2764" s="94">
        <f t="normal">IF(AE2764="-","-",(AE2764/AG2762)*$AI$1)</f>
        <v>705.542703803091</v>
      </c>
      <c r="K2764" s="94"/>
      <c r="L2764" s="61"/>
      <c r="M2764" s="94"/>
      <c r="N2764" s="94">
        <f t="normal">IF(AF2764="-","-",(AF2764/AG2762)*$AI$1)</f>
        <v>356.768760988248</v>
      </c>
      <c r="O2764" s="94"/>
      <c r="P2764" s="61"/>
      <c r="Q2764" s="94"/>
      <c r="R2764" s="61"/>
      <c r="S2764" s="101">
        <v>96.75</v>
      </c>
      <c r="T2764" s="102"/>
      <c r="U2764" s="101"/>
      <c r="V2764" s="101">
        <f t="shared" si="1036"/>
        <v>99.99</v>
      </c>
      <c r="W2764" s="102"/>
      <c r="X2764" s="101"/>
      <c r="Y2764" s="101">
        <v>0.01</v>
      </c>
      <c r="Z2764" s="94" t="s">
        <v>34</v>
      </c>
      <c r="AA2764" s="111"/>
      <c r="AB2764" s="102" t="s">
        <v>34</v>
      </c>
      <c r="AC2764" s="112"/>
      <c r="AD2764" s="113"/>
      <c r="AE2764" s="94">
        <v>706</v>
      </c>
      <c r="AF2764" s="94">
        <v>357</v>
      </c>
      <c r="AG2764" s="134"/>
    </row>
    <row r="2765" spans="1:33" ht="15" customHeight="1">
      <c r="A2765" s="79">
        <v>42947</v>
      </c>
      <c r="B2765" s="71">
        <v>904</v>
      </c>
      <c r="C2765" s="80" t="s">
        <v>265</v>
      </c>
      <c r="D2765" s="12" t="s">
        <v>100</v>
      </c>
      <c r="E2765" s="12" t="s">
        <v>101</v>
      </c>
      <c r="F2765" s="12" t="s">
        <v>438</v>
      </c>
      <c r="G2765" s="12" t="s">
        <v>746</v>
      </c>
      <c r="H2765" s="12" t="s">
        <v>34</v>
      </c>
      <c r="I2765" s="12" t="s">
        <v>1205</v>
      </c>
      <c r="J2765" s="97">
        <f t="normal">IF(AE2765="-","-",(AE2765/AG2765)*$AI$1)</f>
        <v>328.786897381327</v>
      </c>
      <c r="K2765" s="97">
        <f t="normal">MAX(J2765:J2767)</f>
        <v>328.786897381327</v>
      </c>
      <c r="L2765" s="71">
        <f t="normal">IF(A2765=0,"",(K2765-K2766)/K2766)</f>
        <v>0.0578778135048231</v>
      </c>
      <c r="M2765" s="97">
        <f t="normal">IF(J2765="-","-",AVERAGE(J2765:J2767))</f>
        <v>319.792726936245</v>
      </c>
      <c r="N2765" s="97">
        <f t="normal">IF(AF2765="-","-",(AF2765/AG2765)*$AI$1)</f>
        <v>196.872397520126</v>
      </c>
      <c r="O2765" s="97">
        <f t="normal">MAX(N2765:N2767)</f>
        <v>196.872397520126</v>
      </c>
      <c r="P2765" s="71">
        <f t="normal">IF(A2765=0,"",(O2765-O2766)/O2766)</f>
        <v>0.0102564102564102</v>
      </c>
      <c r="Q2765" s="97">
        <f t="normal">IF(N2765="-","-",AVERAGE(N2765:N2767))</f>
        <v>195.87304524845</v>
      </c>
      <c r="R2765" s="71">
        <f t="normal">IF(Q2765="-","-",Q2765/M2765)</f>
        <v>0.6125</v>
      </c>
      <c r="S2765" s="103">
        <v>34.91</v>
      </c>
      <c r="T2765" s="104">
        <f t="normal">AVERAGE(S2765:S2767)*10</f>
        <v>345.95</v>
      </c>
      <c r="U2765" s="103">
        <f t="normal">((LARGE(S2765:S2767,1))-(SMALL(S2765:S2767,1)))/(((LARGE(S2765:S2767,1))+(SMALL(S2765:S2767,1)))/2)*100</f>
        <v>1.82107240930769</v>
      </c>
      <c r="V2765" s="103">
        <f t="shared" si="1036"/>
        <v>85.75</v>
      </c>
      <c r="W2765" s="104">
        <f t="normal">AVERAGE(V2765:V2767)*10</f>
        <v>854.85</v>
      </c>
      <c r="X2765" s="103">
        <f t="normal">((LARGE(V2765:V2767,1))-(SMALL(V2765:V2767,1)))/(((LARGE(V2765:V2767,1))+(SMALL(V2765:V2767,1)))/2)*100</f>
        <v>0.619991811428907</v>
      </c>
      <c r="Y2765" s="103">
        <v>14.25</v>
      </c>
      <c r="Z2765" s="97" t="s">
        <v>34</v>
      </c>
      <c r="AA2765" s="25" t="str">
        <f t="normal">IF(Z2765="-","-",AVERAGE(Z2765:Z2767))</f>
        <v>-</v>
      </c>
      <c r="AB2765" s="104" t="s">
        <v>34</v>
      </c>
      <c r="AC2765" s="26" t="str">
        <f t="shared" ref="AC2765" si="1041">IF(AB2765="-","-",AVERAGE(AB2765:AB2767))</f>
        <v>-</v>
      </c>
      <c r="AE2765" s="114">
        <v>329</v>
      </c>
      <c r="AF2765" s="114">
        <v>197</v>
      </c>
      <c r="AG2765" s="139">
        <v>1.0807</v>
      </c>
    </row>
    <row r="2766" spans="1:33">
      <c r="A2766" s="81"/>
      <c r="B2766" s="71">
        <v>904</v>
      </c>
      <c r="C2766" s="82"/>
      <c r="D2766" s="14"/>
      <c r="E2766" s="14"/>
      <c r="F2766" s="14"/>
      <c r="G2766" s="14"/>
      <c r="H2766" s="14"/>
      <c r="I2766" s="14"/>
      <c r="J2766" s="97">
        <f t="normal">IF(AE2766="-","-",(AE2766/AG2765)*$AI$1)</f>
        <v>310.798556491163</v>
      </c>
      <c r="K2766" s="97">
        <f t="normal">MIN(J2765:J2767)</f>
        <v>310.798556491163</v>
      </c>
      <c r="L2766" s="71"/>
      <c r="M2766" s="97"/>
      <c r="N2766" s="97">
        <f t="normal">IF(AF2766="-","-",(AF2766/AG2765)*$AI$1)</f>
        <v>194.873692976774</v>
      </c>
      <c r="O2766" s="97">
        <f t="normal">MIN(N2765:N2767)</f>
        <v>194.873692976774</v>
      </c>
      <c r="P2766" s="71"/>
      <c r="Q2766" s="97"/>
      <c r="R2766" s="71"/>
      <c r="S2766" s="103" t="s">
        <v>34</v>
      </c>
      <c r="T2766" s="104"/>
      <c r="U2766" s="103"/>
      <c r="V2766" s="103" t="s">
        <v>34</v>
      </c>
      <c r="W2766" s="104"/>
      <c r="X2766" s="103"/>
      <c r="Y2766" s="103" t="s">
        <v>34</v>
      </c>
      <c r="Z2766" s="97" t="s">
        <v>34</v>
      </c>
      <c r="AA2766" s="27"/>
      <c r="AB2766" s="104" t="s">
        <v>34</v>
      </c>
      <c r="AC2766" s="28"/>
      <c r="AE2766" s="114">
        <v>311</v>
      </c>
      <c r="AF2766" s="114">
        <v>195</v>
      </c>
      <c r="AG2766" s="140"/>
    </row>
    <row r="2767" spans="1:33">
      <c r="A2767" s="83"/>
      <c r="B2767" s="71">
        <v>904</v>
      </c>
      <c r="C2767" s="84"/>
      <c r="D2767" s="17"/>
      <c r="E2767" s="17"/>
      <c r="F2767" s="17"/>
      <c r="G2767" s="17"/>
      <c r="H2767" s="17"/>
      <c r="I2767" s="17"/>
      <c r="J2767" s="97" t="str">
        <f t="normal">IF(AE2767="-","-",(AE2767/AG2765)*$AI$1)</f>
        <v>-</v>
      </c>
      <c r="K2767" s="97"/>
      <c r="L2767" s="71"/>
      <c r="M2767" s="97"/>
      <c r="N2767" s="97" t="str">
        <f t="normal">IF(AF2767="-","-",(AF2767/AG2765)*$AI$1)</f>
        <v>-</v>
      </c>
      <c r="O2767" s="97"/>
      <c r="P2767" s="71"/>
      <c r="Q2767" s="97"/>
      <c r="R2767" s="71"/>
      <c r="S2767" s="103">
        <v>34.28</v>
      </c>
      <c r="T2767" s="104"/>
      <c r="U2767" s="103"/>
      <c r="V2767" s="103">
        <f t="normal">100-Y2767</f>
        <v>85.22</v>
      </c>
      <c r="W2767" s="104"/>
      <c r="X2767" s="103"/>
      <c r="Y2767" s="103">
        <v>14.78</v>
      </c>
      <c r="Z2767" s="97" t="s">
        <v>34</v>
      </c>
      <c r="AA2767" s="29"/>
      <c r="AB2767" s="104" t="s">
        <v>34</v>
      </c>
      <c r="AC2767" s="30"/>
      <c r="AE2767" s="114" t="s">
        <v>34</v>
      </c>
      <c r="AF2767" s="114" t="s">
        <v>34</v>
      </c>
      <c r="AG2767" s="141"/>
    </row>
    <row r="2768" spans="1:33" ht="15" customHeight="1">
      <c r="A2768" s="79">
        <v>42947</v>
      </c>
      <c r="B2768" s="71">
        <v>921</v>
      </c>
      <c r="C2768" s="80" t="s">
        <v>265</v>
      </c>
      <c r="D2768" s="12" t="s">
        <v>100</v>
      </c>
      <c r="E2768" s="12" t="s">
        <v>101</v>
      </c>
      <c r="F2768" s="12" t="s">
        <v>438</v>
      </c>
      <c r="G2768" s="12" t="s">
        <v>748</v>
      </c>
      <c r="H2768" s="12" t="s">
        <v>34</v>
      </c>
      <c r="I2768" s="12" t="s">
        <v>1206</v>
      </c>
      <c r="J2768" s="97">
        <f t="normal">IF(AE2768="-","-",(AE2768/AG2768)*$AI$1)</f>
        <v>332.78430646803</v>
      </c>
      <c r="K2768" s="97">
        <f t="normal">MAX(J2768:J2770)</f>
        <v>339.77977236976</v>
      </c>
      <c r="L2768" s="71">
        <f t="normal">IF(A2768=0,"",(K2768-K2769)/K2769)</f>
        <v>0.021021021021021</v>
      </c>
      <c r="M2768" s="97">
        <f t="normal">IF(J2768="-","-",AVERAGE(J2768:J2770))</f>
        <v>336.282039418895</v>
      </c>
      <c r="N2768" s="97">
        <f t="normal">IF(AF2768="-","-",(AF2768/AG2768)*$AI$1)</f>
        <v>196.872397520126</v>
      </c>
      <c r="O2768" s="97">
        <f t="normal">MAX(N2768:N2770)</f>
        <v>199.870454335153</v>
      </c>
      <c r="P2768" s="71">
        <f t="normal">IF(A2768=0,"",(O2768-O2769)/O2769)</f>
        <v>0.0152284263959391</v>
      </c>
      <c r="Q2768" s="97">
        <f t="normal">IF(N2768="-","-",AVERAGE(N2768:N2770))</f>
        <v>198.37142592764</v>
      </c>
      <c r="R2768" s="71">
        <f t="normal">IF(Q2768="-","-",Q2768/M2768)</f>
        <v>0.589895988112927</v>
      </c>
      <c r="S2768" s="103">
        <v>19.76</v>
      </c>
      <c r="T2768" s="104">
        <f t="normal">AVERAGE(S2768:S2770)*10</f>
        <v>195.25</v>
      </c>
      <c r="U2768" s="103">
        <f t="normal">((LARGE(S2768:S2770,1))-(SMALL(S2768:S2770,1)))/(((LARGE(S2768:S2770,1))+(SMALL(S2768:S2770,1)))/2)*100</f>
        <v>2.40717029449425</v>
      </c>
      <c r="V2768" s="103">
        <f t="normal">100-Y2768</f>
        <v>75.84</v>
      </c>
      <c r="W2768" s="104">
        <f t="normal">AVERAGE(V2768:V2770)*10</f>
        <v>755.2</v>
      </c>
      <c r="X2768" s="103">
        <f t="normal">((LARGE(V2768:V2770,1))-(SMALL(V2768:V2770,1)))/(((LARGE(V2768:V2770,1))+(SMALL(V2768:V2770,1)))/2)*100</f>
        <v>0.847457627118645</v>
      </c>
      <c r="Y2768" s="103">
        <v>24.16</v>
      </c>
      <c r="Z2768" s="97" t="s">
        <v>34</v>
      </c>
      <c r="AA2768" s="25" t="str">
        <f t="normal">IF(Z2768="-","-",AVERAGE(Z2768:Z2770))</f>
        <v>-</v>
      </c>
      <c r="AB2768" s="104" t="s">
        <v>34</v>
      </c>
      <c r="AC2768" s="26" t="str">
        <f t="shared" ref="AC2768" si="1042">IF(AB2768="-","-",AVERAGE(AB2768:AB2770))</f>
        <v>-</v>
      </c>
      <c r="AE2768" s="114">
        <v>333</v>
      </c>
      <c r="AF2768" s="114">
        <v>197</v>
      </c>
      <c r="AG2768" s="139">
        <v>1.0807</v>
      </c>
    </row>
    <row r="2769" spans="1:33">
      <c r="A2769" s="81"/>
      <c r="B2769" s="71">
        <v>921</v>
      </c>
      <c r="C2769" s="82"/>
      <c r="D2769" s="14"/>
      <c r="E2769" s="14"/>
      <c r="F2769" s="14"/>
      <c r="G2769" s="14"/>
      <c r="H2769" s="14"/>
      <c r="I2769" s="14"/>
      <c r="J2769" s="97" t="str">
        <f t="normal">IF(AE2769="-","-",(AE2769/AG2768)*$AI$1)</f>
        <v>-</v>
      </c>
      <c r="K2769" s="97">
        <f t="normal">MIN(J2768:J2770)</f>
        <v>332.78430646803</v>
      </c>
      <c r="L2769" s="71"/>
      <c r="M2769" s="97"/>
      <c r="N2769" s="97" t="str">
        <f t="normal">IF(AF2769="-","-",(AF2769/AG2768)*$AI$1)</f>
        <v>-</v>
      </c>
      <c r="O2769" s="97">
        <f t="normal">MIN(N2768:N2770)</f>
        <v>196.872397520126</v>
      </c>
      <c r="P2769" s="71"/>
      <c r="Q2769" s="97"/>
      <c r="R2769" s="71"/>
      <c r="S2769" s="103">
        <v>19.29</v>
      </c>
      <c r="T2769" s="104"/>
      <c r="U2769" s="103"/>
      <c r="V2769" s="103">
        <f t="normal">100-Y2769</f>
        <v>75.2</v>
      </c>
      <c r="W2769" s="104"/>
      <c r="X2769" s="103"/>
      <c r="Y2769" s="103">
        <v>24.8</v>
      </c>
      <c r="Z2769" s="97" t="s">
        <v>34</v>
      </c>
      <c r="AA2769" s="27"/>
      <c r="AB2769" s="104" t="s">
        <v>34</v>
      </c>
      <c r="AC2769" s="28"/>
      <c r="AE2769" s="114" t="s">
        <v>34</v>
      </c>
      <c r="AF2769" s="114" t="s">
        <v>34</v>
      </c>
      <c r="AG2769" s="140"/>
    </row>
    <row r="2770" spans="1:33">
      <c r="A2770" s="83"/>
      <c r="B2770" s="71">
        <v>921</v>
      </c>
      <c r="C2770" s="84"/>
      <c r="D2770" s="17"/>
      <c r="E2770" s="17"/>
      <c r="F2770" s="17"/>
      <c r="G2770" s="17"/>
      <c r="H2770" s="17"/>
      <c r="I2770" s="17"/>
      <c r="J2770" s="97">
        <f t="normal">IF(AE2770="-","-",(AE2770/AG2768)*$AI$1)</f>
        <v>339.77977236976</v>
      </c>
      <c r="K2770" s="97"/>
      <c r="L2770" s="71"/>
      <c r="M2770" s="97"/>
      <c r="N2770" s="97">
        <f t="normal">IF(AF2770="-","-",(AF2770/AG2768)*$AI$1)</f>
        <v>199.870454335153</v>
      </c>
      <c r="O2770" s="97"/>
      <c r="P2770" s="71"/>
      <c r="Q2770" s="97"/>
      <c r="R2770" s="71"/>
      <c r="S2770" s="103" t="s">
        <v>34</v>
      </c>
      <c r="T2770" s="104"/>
      <c r="U2770" s="103"/>
      <c r="V2770" s="103" t="s">
        <v>34</v>
      </c>
      <c r="W2770" s="104"/>
      <c r="X2770" s="103"/>
      <c r="Y2770" s="103" t="s">
        <v>34</v>
      </c>
      <c r="Z2770" s="97" t="s">
        <v>34</v>
      </c>
      <c r="AA2770" s="29"/>
      <c r="AB2770" s="104" t="s">
        <v>34</v>
      </c>
      <c r="AC2770" s="30"/>
      <c r="AE2770" s="114">
        <v>340</v>
      </c>
      <c r="AF2770" s="114">
        <v>200</v>
      </c>
      <c r="AG2770" s="141"/>
    </row>
    <row r="2771" spans="1:33" ht="15" customHeight="1">
      <c r="A2771" s="85">
        <v>42947</v>
      </c>
      <c r="B2771" s="74">
        <v>959</v>
      </c>
      <c r="C2771" s="86" t="s">
        <v>1207</v>
      </c>
      <c r="D2771" s="87" t="s">
        <v>41</v>
      </c>
      <c r="E2771" s="87" t="s">
        <v>42</v>
      </c>
      <c r="F2771" s="87" t="s">
        <v>356</v>
      </c>
      <c r="G2771" s="87" t="s">
        <v>356</v>
      </c>
      <c r="H2771" s="87" t="s">
        <v>34</v>
      </c>
      <c r="I2771" s="87" t="s">
        <v>34</v>
      </c>
      <c r="J2771" s="98">
        <f t="normal">IF(AE2771="-","-",(AE2771/AG2771)*$AI$1)</f>
        <v>98.9358748959008</v>
      </c>
      <c r="K2771" s="98">
        <f t="normal">MAX(J2771:J2773)</f>
        <v>106.930693069307</v>
      </c>
      <c r="L2771" s="74">
        <f t="normal">IF(A2771=0,"",(K2771-K2772)/K2772)</f>
        <v>0.0808080808080809</v>
      </c>
      <c r="M2771" s="98">
        <f t="normal">IF(J2771="-","-",AVERAGE(J2771:J2773))</f>
        <v>102.26704913482</v>
      </c>
      <c r="N2771" s="98">
        <f t="normal">IF(AF2771="-","-",(AF2771/AG2771)*$AI$1)</f>
        <v>74.9514203756824</v>
      </c>
      <c r="O2771" s="98">
        <f t="normal">MAX(N2771:N2773)</f>
        <v>83.9455908207643</v>
      </c>
      <c r="P2771" s="74">
        <f t="normal">IF(A2771=0,"",(O2771-O2772)/O2772)</f>
        <v>0.12</v>
      </c>
      <c r="Q2771" s="98">
        <f t="normal">IF(N2771="-","-",AVERAGE(N2771:N2773))</f>
        <v>79.6150643101694</v>
      </c>
      <c r="R2771" s="74">
        <f t="normal">IF(Q2771="-","-",Q2771/M2771)</f>
        <v>0.778501628664495</v>
      </c>
      <c r="S2771" s="105">
        <v>3.38</v>
      </c>
      <c r="T2771" s="106">
        <f t="normal">AVERAGE(S2771:S2773)*10</f>
        <v>33.4333333333333</v>
      </c>
      <c r="U2771" s="105">
        <f t="normal">((LARGE(S2771:S2773,1))-(SMALL(S2771:S2773,1)))/(((LARGE(S2771:S2773,1))+(SMALL(S2771:S2773,1)))/2)*100</f>
        <v>1.7910447761194</v>
      </c>
      <c r="V2771" s="105">
        <f t="shared" ref="V2771:V2791" si="1043">100-Y2771</f>
        <v>70.82</v>
      </c>
      <c r="W2771" s="106">
        <f t="normal">AVERAGE(V2771:V2773)*10</f>
        <v>709.1</v>
      </c>
      <c r="X2771" s="105">
        <f t="normal">((LARGE(V2771:V2773,1))-(SMALL(V2771:V2773,1)))/(((LARGE(V2771:V2773,1))+(SMALL(V2771:V2773,1)))/2)*100</f>
        <v>0.225669957686898</v>
      </c>
      <c r="Y2771" s="105">
        <v>29.18</v>
      </c>
      <c r="Z2771" s="98" t="s">
        <v>34</v>
      </c>
      <c r="AA2771" s="123" t="str">
        <f t="normal">IF(Z2771="-","-",AVERAGE(Z2771:Z2773))</f>
        <v>-</v>
      </c>
      <c r="AB2771" s="106">
        <v>7.223</v>
      </c>
      <c r="AC2771" s="124">
        <f t="shared" ref="AC2771" si="1044">IF(AB2771="-","-",AVERAGE(AB2771:AB2773))</f>
        <v>7.25733333333333</v>
      </c>
      <c r="AE2771" s="114">
        <v>99</v>
      </c>
      <c r="AF2771" s="114">
        <v>75</v>
      </c>
      <c r="AG2771" s="139">
        <v>1.0807</v>
      </c>
    </row>
    <row r="2772" spans="1:33">
      <c r="A2772" s="88"/>
      <c r="B2772" s="74">
        <v>959</v>
      </c>
      <c r="C2772" s="89"/>
      <c r="D2772" s="15"/>
      <c r="E2772" s="15"/>
      <c r="F2772" s="15"/>
      <c r="G2772" s="15"/>
      <c r="H2772" s="15"/>
      <c r="I2772" s="15"/>
      <c r="J2772" s="98">
        <f t="normal">IF(AE2772="-","-",(AE2772/AG2771)*$AI$1)</f>
        <v>106.930693069307</v>
      </c>
      <c r="K2772" s="98">
        <f t="normal">MIN(J2771:J2773)</f>
        <v>98.9358748959008</v>
      </c>
      <c r="L2772" s="74"/>
      <c r="M2772" s="98"/>
      <c r="N2772" s="98">
        <f t="normal">IF(AF2772="-","-",(AF2772/AG2771)*$AI$1)</f>
        <v>83.9455908207643</v>
      </c>
      <c r="O2772" s="98">
        <f t="normal">MIN(N2771:N2773)</f>
        <v>74.9514203756824</v>
      </c>
      <c r="P2772" s="74"/>
      <c r="Q2772" s="98"/>
      <c r="R2772" s="74"/>
      <c r="S2772" s="105">
        <v>3.33</v>
      </c>
      <c r="T2772" s="106"/>
      <c r="U2772" s="105"/>
      <c r="V2772" s="105">
        <f t="shared" si="1043"/>
        <v>70.93</v>
      </c>
      <c r="W2772" s="106"/>
      <c r="X2772" s="105"/>
      <c r="Y2772" s="105">
        <v>29.07</v>
      </c>
      <c r="Z2772" s="98" t="s">
        <v>34</v>
      </c>
      <c r="AA2772" s="125"/>
      <c r="AB2772" s="106">
        <v>7.274</v>
      </c>
      <c r="AC2772" s="126"/>
      <c r="AE2772" s="114">
        <v>107</v>
      </c>
      <c r="AF2772" s="114">
        <v>84</v>
      </c>
      <c r="AG2772" s="140"/>
    </row>
    <row r="2773" spans="1:33">
      <c r="A2773" s="90"/>
      <c r="B2773" s="74">
        <v>959</v>
      </c>
      <c r="C2773" s="91"/>
      <c r="D2773" s="18"/>
      <c r="E2773" s="18"/>
      <c r="F2773" s="18"/>
      <c r="G2773" s="18"/>
      <c r="H2773" s="18"/>
      <c r="I2773" s="18"/>
      <c r="J2773" s="98">
        <f t="normal">IF(AE2773="-","-",(AE2773/AG2771)*$AI$1)</f>
        <v>100.934579439252</v>
      </c>
      <c r="K2773" s="98"/>
      <c r="L2773" s="74"/>
      <c r="M2773" s="98"/>
      <c r="N2773" s="98">
        <f t="normal">IF(AF2773="-","-",(AF2773/AG2771)*$AI$1)</f>
        <v>79.9481817340613</v>
      </c>
      <c r="O2773" s="98"/>
      <c r="P2773" s="74"/>
      <c r="Q2773" s="98"/>
      <c r="R2773" s="74"/>
      <c r="S2773" s="105">
        <v>3.32</v>
      </c>
      <c r="T2773" s="106"/>
      <c r="U2773" s="105"/>
      <c r="V2773" s="105">
        <f t="shared" si="1043"/>
        <v>70.98</v>
      </c>
      <c r="W2773" s="106"/>
      <c r="X2773" s="105"/>
      <c r="Y2773" s="105">
        <v>29.02</v>
      </c>
      <c r="Z2773" s="98" t="s">
        <v>34</v>
      </c>
      <c r="AA2773" s="127"/>
      <c r="AB2773" s="106">
        <v>7.275</v>
      </c>
      <c r="AC2773" s="128"/>
      <c r="AE2773" s="114">
        <v>101</v>
      </c>
      <c r="AF2773" s="114">
        <v>80</v>
      </c>
      <c r="AG2773" s="141"/>
    </row>
    <row r="2774" spans="1:33" ht="15" customHeight="1">
      <c r="A2774" s="85">
        <v>42947</v>
      </c>
      <c r="B2774" s="74">
        <v>959</v>
      </c>
      <c r="C2774" s="86" t="s">
        <v>1207</v>
      </c>
      <c r="D2774" s="87" t="s">
        <v>41</v>
      </c>
      <c r="E2774" s="87" t="s">
        <v>42</v>
      </c>
      <c r="F2774" s="87" t="s">
        <v>356</v>
      </c>
      <c r="G2774" s="87" t="s">
        <v>145</v>
      </c>
      <c r="H2774" s="87" t="s">
        <v>34</v>
      </c>
      <c r="I2774" s="87" t="s">
        <v>34</v>
      </c>
      <c r="J2774" s="98">
        <f t="normal">IF(AE2774="-","-",(AE2774/AG2774)*$AI$1)</f>
        <v>51.9663181271398</v>
      </c>
      <c r="K2774" s="98">
        <f t="normal">MAX(J2774:J2776)</f>
        <v>87.9429999074674</v>
      </c>
      <c r="L2774" s="74">
        <f t="normal">IF(A2774=0,"",(K2774-K2775)/K2775)</f>
        <v>0.692307692307692</v>
      </c>
      <c r="M2774" s="98">
        <f t="normal">IF(J2774="-","-",AVERAGE(J2774:J2776))</f>
        <v>67.6228370500601</v>
      </c>
      <c r="N2774" s="98">
        <f t="normal">IF(AF2774="-","-",(AF2774/AG2774)*$AI$1)</f>
        <v>39.9740908670306</v>
      </c>
      <c r="O2774" s="98">
        <f t="normal">MAX(N2774:N2776)</f>
        <v>70.9540112889794</v>
      </c>
      <c r="P2774" s="74">
        <f t="normal">IF(A2774=0,"",(O2774-O2775)/O2775)</f>
        <v>0.775</v>
      </c>
      <c r="Q2774" s="98">
        <f t="normal">IF(N2774="-","-",AVERAGE(N2774:N2776))</f>
        <v>53.2987878227075</v>
      </c>
      <c r="R2774" s="74">
        <f t="normal">IF(Q2774="-","-",Q2774/M2774)</f>
        <v>0.788177339901478</v>
      </c>
      <c r="S2774" s="105">
        <v>3.38</v>
      </c>
      <c r="T2774" s="106">
        <f t="normal">AVERAGE(S2774:S2776)*10</f>
        <v>33.4333333333333</v>
      </c>
      <c r="U2774" s="105">
        <f t="normal">((LARGE(S2774:S2776,1))-(SMALL(S2774:S2776,1)))/(((LARGE(S2774:S2776,1))+(SMALL(S2774:S2776,1)))/2)*100</f>
        <v>1.7910447761194</v>
      </c>
      <c r="V2774" s="105">
        <f t="shared" si="1043"/>
        <v>70.82</v>
      </c>
      <c r="W2774" s="106">
        <f t="normal">AVERAGE(V2774:V2776)*10</f>
        <v>709.1</v>
      </c>
      <c r="X2774" s="105">
        <f t="normal">((LARGE(V2774:V2776,1))-(SMALL(V2774:V2776,1)))/(((LARGE(V2774:V2776,1))+(SMALL(V2774:V2776,1)))/2)*100</f>
        <v>0.225669957686898</v>
      </c>
      <c r="Y2774" s="105">
        <v>29.18</v>
      </c>
      <c r="Z2774" s="98" t="s">
        <v>34</v>
      </c>
      <c r="AA2774" s="123" t="str">
        <f t="normal">IF(Z2774="-","-",AVERAGE(Z2774:Z2776))</f>
        <v>-</v>
      </c>
      <c r="AB2774" s="106">
        <v>7.223</v>
      </c>
      <c r="AC2774" s="124">
        <f t="shared" ref="AC2774" si="1045">IF(AB2774="-","-",AVERAGE(AB2774:AB2776))</f>
        <v>7.25733333333333</v>
      </c>
      <c r="AE2774" s="114">
        <v>52</v>
      </c>
      <c r="AF2774" s="114">
        <v>40</v>
      </c>
      <c r="AG2774" s="139">
        <v>1.0807</v>
      </c>
    </row>
    <row r="2775" spans="1:33">
      <c r="A2775" s="88"/>
      <c r="B2775" s="74">
        <v>959</v>
      </c>
      <c r="C2775" s="89"/>
      <c r="D2775" s="15"/>
      <c r="E2775" s="15"/>
      <c r="F2775" s="15"/>
      <c r="G2775" s="15"/>
      <c r="H2775" s="15"/>
      <c r="I2775" s="15"/>
      <c r="J2775" s="98">
        <f t="normal">IF(AE2775="-","-",(AE2775/AG2774)*$AI$1)</f>
        <v>87.9429999074674</v>
      </c>
      <c r="K2775" s="98">
        <f t="normal">MIN(J2774:J2776)</f>
        <v>51.9663181271398</v>
      </c>
      <c r="L2775" s="74"/>
      <c r="M2775" s="98"/>
      <c r="N2775" s="98">
        <f t="normal">IF(AF2775="-","-",(AF2775/AG2774)*$AI$1)</f>
        <v>70.9540112889794</v>
      </c>
      <c r="O2775" s="98">
        <f t="normal">MIN(N2774:N2776)</f>
        <v>39.9740908670306</v>
      </c>
      <c r="P2775" s="74"/>
      <c r="Q2775" s="98"/>
      <c r="R2775" s="74"/>
      <c r="S2775" s="105">
        <v>3.33</v>
      </c>
      <c r="T2775" s="106"/>
      <c r="U2775" s="105"/>
      <c r="V2775" s="105">
        <f t="shared" si="1043"/>
        <v>70.93</v>
      </c>
      <c r="W2775" s="106"/>
      <c r="X2775" s="105"/>
      <c r="Y2775" s="105">
        <v>29.07</v>
      </c>
      <c r="Z2775" s="98" t="s">
        <v>34</v>
      </c>
      <c r="AA2775" s="125"/>
      <c r="AB2775" s="106">
        <v>7.274</v>
      </c>
      <c r="AC2775" s="126"/>
      <c r="AE2775" s="114">
        <v>88</v>
      </c>
      <c r="AF2775" s="114">
        <v>71</v>
      </c>
      <c r="AG2775" s="140"/>
    </row>
    <row r="2776" spans="1:33">
      <c r="A2776" s="90"/>
      <c r="B2776" s="74">
        <v>959</v>
      </c>
      <c r="C2776" s="91"/>
      <c r="D2776" s="18"/>
      <c r="E2776" s="18"/>
      <c r="F2776" s="18"/>
      <c r="G2776" s="18"/>
      <c r="H2776" s="18"/>
      <c r="I2776" s="18"/>
      <c r="J2776" s="98">
        <f t="normal">IF(AE2776="-","-",(AE2776/AG2774)*$AI$1)</f>
        <v>62.9591931155732</v>
      </c>
      <c r="K2776" s="98"/>
      <c r="L2776" s="74"/>
      <c r="M2776" s="98"/>
      <c r="N2776" s="98">
        <f t="normal">IF(AF2776="-","-",(AF2776/AG2774)*$AI$1)</f>
        <v>48.9682613121125</v>
      </c>
      <c r="O2776" s="98"/>
      <c r="P2776" s="74"/>
      <c r="Q2776" s="98"/>
      <c r="R2776" s="74"/>
      <c r="S2776" s="105">
        <v>3.32</v>
      </c>
      <c r="T2776" s="106"/>
      <c r="U2776" s="105"/>
      <c r="V2776" s="105">
        <f t="shared" si="1043"/>
        <v>70.98</v>
      </c>
      <c r="W2776" s="106"/>
      <c r="X2776" s="105"/>
      <c r="Y2776" s="105">
        <v>29.02</v>
      </c>
      <c r="Z2776" s="98" t="s">
        <v>34</v>
      </c>
      <c r="AA2776" s="127"/>
      <c r="AB2776" s="106">
        <v>7.275</v>
      </c>
      <c r="AC2776" s="128"/>
      <c r="AE2776" s="114">
        <v>63</v>
      </c>
      <c r="AF2776" s="114">
        <v>49</v>
      </c>
      <c r="AG2776" s="141"/>
    </row>
    <row r="2777" spans="1:33" ht="15" customHeight="1">
      <c r="A2777" s="85">
        <v>42947</v>
      </c>
      <c r="B2777" s="74">
        <v>959</v>
      </c>
      <c r="C2777" s="86" t="s">
        <v>1207</v>
      </c>
      <c r="D2777" s="87" t="s">
        <v>41</v>
      </c>
      <c r="E2777" s="87" t="s">
        <v>42</v>
      </c>
      <c r="F2777" s="9" t="s">
        <v>356</v>
      </c>
      <c r="G2777" s="87" t="s">
        <v>145</v>
      </c>
      <c r="H2777" s="87" t="s">
        <v>34</v>
      </c>
      <c r="I2777" s="87" t="s">
        <v>34</v>
      </c>
      <c r="J2777" s="98">
        <f t="normal">IF(AE2777="-","-",(AE2777/AG2777)*$AI$1)</f>
        <v>77.9494771907097</v>
      </c>
      <c r="K2777" s="98">
        <f t="normal">MAX(J2777:J2779)</f>
        <v>85.9442953641159</v>
      </c>
      <c r="L2777" s="74">
        <f t="normal">IF(A2777=0,"",(K2777-K2778)/K2778)</f>
        <v>0.146666666666667</v>
      </c>
      <c r="M2777" s="98">
        <f t="normal">IF(J2777="-","-",AVERAGE(J2777:J2779))</f>
        <v>79.6150643101694</v>
      </c>
      <c r="N2777" s="98">
        <f t="normal">IF(AF2777="-","-",(AF2777/AG2777)*$AI$1)</f>
        <v>60.9604885722217</v>
      </c>
      <c r="O2777" s="98">
        <f t="normal">MAX(N2777:N2779)</f>
        <v>66.9566022022763</v>
      </c>
      <c r="P2777" s="74">
        <f t="normal">IF(A2777=0,"",(O2777-O2778)/O2778)</f>
        <v>0.116666666666667</v>
      </c>
      <c r="Q2777" s="98">
        <f t="normal">IF(N2777="-","-",AVERAGE(N2777:N2779))</f>
        <v>62.6260756916813</v>
      </c>
      <c r="R2777" s="74">
        <f t="normal">IF(Q2777="-","-",Q2777/M2777)</f>
        <v>0.786610878661088</v>
      </c>
      <c r="S2777" s="105">
        <v>3.38</v>
      </c>
      <c r="T2777" s="106">
        <f t="normal">AVERAGE(S2777:S2779)*10</f>
        <v>33.4333333333333</v>
      </c>
      <c r="U2777" s="105">
        <f t="normal">((LARGE(S2777:S2779,1))-(SMALL(S2777:S2779,1)))/(((LARGE(S2777:S2779,1))+(SMALL(S2777:S2779,1)))/2)*100</f>
        <v>1.7910447761194</v>
      </c>
      <c r="V2777" s="105">
        <f t="shared" si="1043"/>
        <v>70.82</v>
      </c>
      <c r="W2777" s="106">
        <f t="normal">AVERAGE(V2777:V2779)*10</f>
        <v>709.1</v>
      </c>
      <c r="X2777" s="105">
        <f t="normal">((LARGE(V2777:V2779,1))-(SMALL(V2777:V2779,1)))/(((LARGE(V2777:V2779,1))+(SMALL(V2777:V2779,1)))/2)*100</f>
        <v>0.225669957686898</v>
      </c>
      <c r="Y2777" s="105">
        <v>29.18</v>
      </c>
      <c r="Z2777" s="98" t="s">
        <v>34</v>
      </c>
      <c r="AA2777" s="123" t="str">
        <f t="normal">IF(Z2777="-","-",AVERAGE(Z2777:Z2779))</f>
        <v>-</v>
      </c>
      <c r="AB2777" s="106">
        <v>7.223</v>
      </c>
      <c r="AC2777" s="124">
        <f t="shared" ref="AC2777" si="1046">IF(AB2777="-","-",AVERAGE(AB2777:AB2779))</f>
        <v>7.25733333333333</v>
      </c>
      <c r="AE2777" s="114">
        <v>78</v>
      </c>
      <c r="AF2777" s="114">
        <v>61</v>
      </c>
      <c r="AG2777" s="139">
        <v>1.0807</v>
      </c>
    </row>
    <row r="2778" spans="1:33">
      <c r="A2778" s="88"/>
      <c r="B2778" s="74">
        <v>959</v>
      </c>
      <c r="C2778" s="89"/>
      <c r="D2778" s="15"/>
      <c r="E2778" s="15"/>
      <c r="F2778" s="15"/>
      <c r="G2778" s="15"/>
      <c r="H2778" s="15"/>
      <c r="I2778" s="15"/>
      <c r="J2778" s="98">
        <f t="normal">IF(AE2778="-","-",(AE2778/AG2777)*$AI$1)</f>
        <v>74.9514203756824</v>
      </c>
      <c r="K2778" s="98">
        <f t="normal">MIN(J2777:J2779)</f>
        <v>74.9514203756824</v>
      </c>
      <c r="L2778" s="74"/>
      <c r="M2778" s="98"/>
      <c r="N2778" s="98">
        <f t="normal">IF(AF2778="-","-",(AF2778/AG2777)*$AI$1)</f>
        <v>59.9611363005459</v>
      </c>
      <c r="O2778" s="98">
        <f t="normal">MIN(N2777:N2779)</f>
        <v>59.9611363005459</v>
      </c>
      <c r="P2778" s="74"/>
      <c r="Q2778" s="98"/>
      <c r="R2778" s="74"/>
      <c r="S2778" s="105">
        <v>3.33</v>
      </c>
      <c r="T2778" s="106"/>
      <c r="U2778" s="105"/>
      <c r="V2778" s="105">
        <f t="shared" si="1043"/>
        <v>70.93</v>
      </c>
      <c r="W2778" s="106"/>
      <c r="X2778" s="105"/>
      <c r="Y2778" s="105">
        <v>29.07</v>
      </c>
      <c r="Z2778" s="98" t="s">
        <v>34</v>
      </c>
      <c r="AA2778" s="125"/>
      <c r="AB2778" s="106">
        <v>7.274</v>
      </c>
      <c r="AC2778" s="126"/>
      <c r="AE2778" s="114">
        <v>75</v>
      </c>
      <c r="AF2778" s="114">
        <v>60</v>
      </c>
      <c r="AG2778" s="140"/>
    </row>
    <row r="2779" spans="1:33">
      <c r="A2779" s="90"/>
      <c r="B2779" s="74">
        <v>959</v>
      </c>
      <c r="C2779" s="91"/>
      <c r="D2779" s="18"/>
      <c r="E2779" s="18"/>
      <c r="F2779" s="18"/>
      <c r="G2779" s="18"/>
      <c r="H2779" s="18"/>
      <c r="I2779" s="18"/>
      <c r="J2779" s="98">
        <f t="normal">IF(AE2779="-","-",(AE2779/AG2777)*$AI$1)</f>
        <v>85.9442953641159</v>
      </c>
      <c r="K2779" s="98"/>
      <c r="L2779" s="74"/>
      <c r="M2779" s="98"/>
      <c r="N2779" s="98">
        <f t="normal">IF(AF2779="-","-",(AF2779/AG2777)*$AI$1)</f>
        <v>66.9566022022763</v>
      </c>
      <c r="O2779" s="98"/>
      <c r="P2779" s="74"/>
      <c r="Q2779" s="98"/>
      <c r="R2779" s="74"/>
      <c r="S2779" s="105">
        <v>3.32</v>
      </c>
      <c r="T2779" s="106"/>
      <c r="U2779" s="105"/>
      <c r="V2779" s="105">
        <f t="shared" si="1043"/>
        <v>70.98</v>
      </c>
      <c r="W2779" s="106"/>
      <c r="X2779" s="105"/>
      <c r="Y2779" s="105">
        <v>29.02</v>
      </c>
      <c r="Z2779" s="98" t="s">
        <v>34</v>
      </c>
      <c r="AA2779" s="127"/>
      <c r="AB2779" s="106">
        <v>7.275</v>
      </c>
      <c r="AC2779" s="128"/>
      <c r="AE2779" s="114">
        <v>86</v>
      </c>
      <c r="AF2779" s="114">
        <v>67</v>
      </c>
      <c r="AG2779" s="141"/>
    </row>
    <row r="2780" spans="1:33" s="44" customFormat="1" ht="15" customHeight="1">
      <c r="A2780" s="60">
        <v>43045</v>
      </c>
      <c r="B2780" s="61" t="s">
        <v>1208</v>
      </c>
      <c r="C2780" s="62" t="s">
        <v>29</v>
      </c>
      <c r="D2780" s="63" t="s">
        <v>30</v>
      </c>
      <c r="E2780" s="63" t="s">
        <v>31</v>
      </c>
      <c r="F2780" s="63" t="s">
        <v>32</v>
      </c>
      <c r="G2780" s="63" t="s">
        <v>33</v>
      </c>
      <c r="H2780" s="63" t="s">
        <v>34</v>
      </c>
      <c r="I2780" s="63" t="s">
        <v>34</v>
      </c>
      <c r="J2780" s="94">
        <v>62.2</v>
      </c>
      <c r="K2780" s="94">
        <f t="shared" ref="K2780" si="1047">MAX(J2780:J2782)</f>
        <v>67.2</v>
      </c>
      <c r="L2780" s="61">
        <v>0.142857142857143</v>
      </c>
      <c r="M2780" s="94">
        <f t="shared" ref="M2780" si="1048">IF(J2780="-","-",AVERAGE(J2780:J2782))</f>
        <v>62.7333333333333</v>
      </c>
      <c r="N2780" s="94" t="s">
        <v>34</v>
      </c>
      <c r="O2780" s="94">
        <f t="shared" ref="O2780" si="1049">MAX(N2780:N2782)</f>
        <v>0</v>
      </c>
      <c r="P2780" s="61" t="e">
        <v>#DIV/0!</v>
      </c>
      <c r="Q2780" s="94" t="str">
        <f t="shared" ref="Q2780" si="1050">IF(N2780="-","-",AVERAGE(N2780:N2782))</f>
        <v>-</v>
      </c>
      <c r="R2780" s="61" t="str">
        <f t="shared" ref="R2780" si="1051">IF(Q2780="-","-",Q2780/M2780)</f>
        <v>-</v>
      </c>
      <c r="S2780" s="101">
        <v>3.81</v>
      </c>
      <c r="T2780" s="102">
        <f t="normal">AVERAGE(S2780:S2782)*10</f>
        <v>37.7666666666667</v>
      </c>
      <c r="U2780" s="101">
        <f t="normal">((LARGE(S2780:S2782,1))-(SMALL(S2780:S2782,1)))/(((LARGE(S2780:S2782,1))+(SMALL(S2780:S2782,1)))/2)*100</f>
        <v>1.58730158730159</v>
      </c>
      <c r="V2780" s="101">
        <f t="shared" si="1043"/>
        <v>65.86</v>
      </c>
      <c r="W2780" s="102">
        <f t="normal">AVERAGE(V2780:V2782)*10</f>
        <v>654.133333333333</v>
      </c>
      <c r="X2780" s="101">
        <f t="normal">((LARGE(V2780:V2782,1))-(SMALL(V2780:V2782,1)))/(((LARGE(V2780:V2782,1))+(SMALL(V2780:V2782,1)))/2)*100</f>
        <v>1.03785103785103</v>
      </c>
      <c r="Y2780" s="101">
        <v>34.14</v>
      </c>
      <c r="Z2780" s="94" t="s">
        <v>34</v>
      </c>
      <c r="AA2780" s="111" t="str">
        <f t="normal">IF(Z2780="-","-",AVERAGE(Z2780:Z2782))</f>
        <v>-</v>
      </c>
      <c r="AB2780" s="102" t="s">
        <v>34</v>
      </c>
      <c r="AC2780" s="112" t="str">
        <f t="shared" ref="AC2780" si="1052">IF(AB2780="-","-",AVERAGE(AB2780:AB2782))</f>
        <v>-</v>
      </c>
      <c r="AD2780" s="113"/>
      <c r="AE2780" s="94"/>
      <c r="AF2780" s="94"/>
      <c r="AG2780" s="134"/>
    </row>
    <row r="2781" spans="1:33" s="44" customFormat="1" customHeight="0">
      <c r="A2781" s="60"/>
      <c r="B2781" s="61" t="s">
        <v>1208</v>
      </c>
      <c r="C2781" s="62"/>
      <c r="D2781" s="63"/>
      <c r="E2781" s="63"/>
      <c r="F2781" s="63"/>
      <c r="G2781" s="63"/>
      <c r="H2781" s="63"/>
      <c r="I2781" s="63"/>
      <c r="J2781" s="94">
        <v>58.8</v>
      </c>
      <c r="K2781" s="94">
        <f t="shared" ref="K2781" si="1053">MIN(J2780:J2782)</f>
        <v>58.8</v>
      </c>
      <c r="L2781" s="61"/>
      <c r="M2781" s="94"/>
      <c r="N2781" s="94" t="s">
        <v>34</v>
      </c>
      <c r="O2781" s="94">
        <f t="shared" ref="O2781" si="1054">MIN(N2780:N2782)</f>
        <v>0</v>
      </c>
      <c r="P2781" s="61"/>
      <c r="Q2781" s="94"/>
      <c r="R2781" s="61"/>
      <c r="S2781" s="101">
        <v>3.75</v>
      </c>
      <c r="T2781" s="102"/>
      <c r="U2781" s="101"/>
      <c r="V2781" s="101">
        <f t="shared" si="1043"/>
        <v>65.2</v>
      </c>
      <c r="W2781" s="102"/>
      <c r="X2781" s="101"/>
      <c r="Y2781" s="101">
        <v>34.8</v>
      </c>
      <c r="Z2781" s="94" t="s">
        <v>34</v>
      </c>
      <c r="AA2781" s="111"/>
      <c r="AB2781" s="102" t="s">
        <v>34</v>
      </c>
      <c r="AC2781" s="112"/>
      <c r="AD2781" s="113"/>
      <c r="AE2781" s="94"/>
      <c r="AF2781" s="94"/>
      <c r="AG2781" s="134"/>
    </row>
    <row r="2782" spans="1:33" s="44" customFormat="1" customHeight="0">
      <c r="A2782" s="60"/>
      <c r="B2782" s="61" t="s">
        <v>1208</v>
      </c>
      <c r="C2782" s="62"/>
      <c r="D2782" s="63"/>
      <c r="E2782" s="63"/>
      <c r="F2782" s="63"/>
      <c r="G2782" s="63"/>
      <c r="H2782" s="63"/>
      <c r="I2782" s="63"/>
      <c r="J2782" s="94">
        <v>67.2</v>
      </c>
      <c r="K2782" s="94"/>
      <c r="L2782" s="61"/>
      <c r="M2782" s="94"/>
      <c r="N2782" s="94" t="s">
        <v>34</v>
      </c>
      <c r="O2782" s="94"/>
      <c r="P2782" s="61"/>
      <c r="Q2782" s="94"/>
      <c r="R2782" s="61"/>
      <c r="S2782" s="101">
        <v>3.77</v>
      </c>
      <c r="T2782" s="102"/>
      <c r="U2782" s="101"/>
      <c r="V2782" s="101">
        <f t="shared" si="1043"/>
        <v>65.18</v>
      </c>
      <c r="W2782" s="102"/>
      <c r="X2782" s="101"/>
      <c r="Y2782" s="101">
        <v>34.82</v>
      </c>
      <c r="Z2782" s="94" t="s">
        <v>34</v>
      </c>
      <c r="AA2782" s="111"/>
      <c r="AB2782" s="102" t="s">
        <v>34</v>
      </c>
      <c r="AC2782" s="112"/>
      <c r="AD2782" s="113"/>
      <c r="AE2782" s="94"/>
      <c r="AF2782" s="94"/>
      <c r="AG2782" s="134"/>
    </row>
    <row r="2783" spans="1:33" s="44" customFormat="1" ht="15" customHeight="1">
      <c r="A2783" s="60">
        <v>43045</v>
      </c>
      <c r="B2783" s="61" t="s">
        <v>1209</v>
      </c>
      <c r="C2783" s="62" t="s">
        <v>29</v>
      </c>
      <c r="D2783" s="63" t="s">
        <v>30</v>
      </c>
      <c r="E2783" s="63" t="s">
        <v>31</v>
      </c>
      <c r="F2783" s="63" t="s">
        <v>37</v>
      </c>
      <c r="G2783" s="63" t="s">
        <v>140</v>
      </c>
      <c r="H2783" s="63" t="s">
        <v>34</v>
      </c>
      <c r="I2783" s="63" t="s">
        <v>34</v>
      </c>
      <c r="J2783" s="94">
        <v>712</v>
      </c>
      <c r="K2783" s="94">
        <f t="shared" ref="K2783" si="1055">MAX(J2783:J2785)</f>
        <v>712</v>
      </c>
      <c r="L2783" s="61">
        <f t="normal">IF(A2783=0,"",(K2783-K2784)/K2784)</f>
        <v>0.0501474926253687</v>
      </c>
      <c r="M2783" s="94">
        <f t="shared" ref="M2783" si="1056">IF(J2783="-","-",AVERAGE(J2783:J2785))</f>
        <v>693</v>
      </c>
      <c r="N2783" s="94">
        <v>354</v>
      </c>
      <c r="O2783" s="94">
        <f t="shared" ref="O2783" si="1057">MAX(N2783:N2785)</f>
        <v>355</v>
      </c>
      <c r="P2783" s="61">
        <f t="normal">IF(A2783=0,"",(O2783-O2784)/O2784)</f>
        <v>0.0319767441860465</v>
      </c>
      <c r="Q2783" s="94">
        <f t="shared" ref="Q2783" si="1058">IF(N2783="-","-",AVERAGE(N2783:N2785))</f>
        <v>351</v>
      </c>
      <c r="R2783" s="61">
        <f t="shared" ref="R2783" si="1059">IF(Q2783="-","-",Q2783/M2783)</f>
        <v>0.506493506493506</v>
      </c>
      <c r="S2783" s="101">
        <v>96.73</v>
      </c>
      <c r="T2783" s="102">
        <f t="shared" ref="T2783" si="1060">AVERAGE(S2783:S2785)*10</f>
        <v>967.233333333333</v>
      </c>
      <c r="U2783" s="101">
        <f t="shared" ref="U2783" si="1061">((LARGE(S2783:S2785,1))-(SMALL(S2783:S2785,1)))/(((LARGE(S2783:S2785,1))+(SMALL(S2783:S2785,1)))/2)*100</f>
        <v>0.0620347394540966</v>
      </c>
      <c r="V2783" s="101">
        <f t="shared" si="1043"/>
        <v>99.99</v>
      </c>
      <c r="W2783" s="102">
        <f t="normal">AVERAGE(V2783:V2785)*10</f>
        <v>999.9</v>
      </c>
      <c r="X2783" s="101">
        <f t="normal">((LARGE(V2783:V2785,1))-(SMALL(V2783:V2785,1)))/(((LARGE(V2783:V2785,1))+(SMALL(V2783:V2785,1)))/2)*100</f>
        <v>0</v>
      </c>
      <c r="Y2783" s="101">
        <v>0.01</v>
      </c>
      <c r="Z2783" s="94" t="s">
        <v>34</v>
      </c>
      <c r="AA2783" s="111" t="str">
        <f t="normal">IF(Z2783="-","-",AVERAGE(Z2783:Z2785))</f>
        <v>-</v>
      </c>
      <c r="AB2783" s="102" t="s">
        <v>34</v>
      </c>
      <c r="AC2783" s="112" t="str">
        <f t="shared" ref="AC2783" si="1062">IF(AB2783="-","-",AVERAGE(AB2783:AB2785))</f>
        <v>-</v>
      </c>
      <c r="AD2783" s="113"/>
      <c r="AE2783" s="94"/>
      <c r="AF2783" s="94"/>
      <c r="AG2783" s="134"/>
    </row>
    <row r="2784" spans="1:33" s="44" customFormat="1" customHeight="0">
      <c r="A2784" s="60"/>
      <c r="B2784" s="61" t="s">
        <v>1209</v>
      </c>
      <c r="C2784" s="62"/>
      <c r="D2784" s="63"/>
      <c r="E2784" s="63"/>
      <c r="F2784" s="63"/>
      <c r="G2784" s="63"/>
      <c r="H2784" s="63"/>
      <c r="I2784" s="63"/>
      <c r="J2784" s="94">
        <v>689</v>
      </c>
      <c r="K2784" s="94">
        <f t="shared" ref="K2784" si="1063">MIN(J2783:J2785)</f>
        <v>678</v>
      </c>
      <c r="L2784" s="61"/>
      <c r="M2784" s="94"/>
      <c r="N2784" s="94">
        <v>355</v>
      </c>
      <c r="O2784" s="94">
        <f t="shared" ref="O2784" si="1064">MIN(N2783:N2785)</f>
        <v>344</v>
      </c>
      <c r="P2784" s="61"/>
      <c r="Q2784" s="94"/>
      <c r="R2784" s="61"/>
      <c r="S2784" s="101">
        <v>96.69</v>
      </c>
      <c r="T2784" s="102"/>
      <c r="U2784" s="101"/>
      <c r="V2784" s="101">
        <f t="shared" si="1043"/>
        <v>99.99</v>
      </c>
      <c r="W2784" s="102"/>
      <c r="X2784" s="101"/>
      <c r="Y2784" s="101">
        <v>0.01</v>
      </c>
      <c r="Z2784" s="94" t="s">
        <v>34</v>
      </c>
      <c r="AA2784" s="111"/>
      <c r="AB2784" s="102" t="s">
        <v>34</v>
      </c>
      <c r="AC2784" s="112"/>
      <c r="AD2784" s="113"/>
      <c r="AE2784" s="94"/>
      <c r="AF2784" s="94"/>
      <c r="AG2784" s="134"/>
    </row>
    <row r="2785" spans="1:33" s="44" customFormat="1" customHeight="0">
      <c r="A2785" s="60"/>
      <c r="B2785" s="61" t="s">
        <v>1209</v>
      </c>
      <c r="C2785" s="62"/>
      <c r="D2785" s="63"/>
      <c r="E2785" s="63"/>
      <c r="F2785" s="63"/>
      <c r="G2785" s="63"/>
      <c r="H2785" s="63"/>
      <c r="I2785" s="63"/>
      <c r="J2785" s="94">
        <v>678</v>
      </c>
      <c r="K2785" s="94"/>
      <c r="L2785" s="61"/>
      <c r="M2785" s="94"/>
      <c r="N2785" s="94">
        <v>344</v>
      </c>
      <c r="O2785" s="94"/>
      <c r="P2785" s="61"/>
      <c r="Q2785" s="94"/>
      <c r="R2785" s="61"/>
      <c r="S2785" s="101">
        <v>96.75</v>
      </c>
      <c r="T2785" s="102"/>
      <c r="U2785" s="101"/>
      <c r="V2785" s="101">
        <f t="shared" si="1043"/>
        <v>99.99</v>
      </c>
      <c r="W2785" s="102"/>
      <c r="X2785" s="101"/>
      <c r="Y2785" s="101">
        <v>0.01</v>
      </c>
      <c r="Z2785" s="94" t="s">
        <v>34</v>
      </c>
      <c r="AA2785" s="111"/>
      <c r="AB2785" s="102" t="s">
        <v>34</v>
      </c>
      <c r="AC2785" s="112"/>
      <c r="AD2785" s="113"/>
      <c r="AE2785" s="94"/>
      <c r="AF2785" s="94"/>
      <c r="AG2785" s="134"/>
    </row>
    <row r="2786" spans="1:33" s="44" customFormat="1" ht="15" customHeight="1">
      <c r="A2786" s="60">
        <v>43045</v>
      </c>
      <c r="B2786" s="61" t="s">
        <v>1210</v>
      </c>
      <c r="C2786" s="62" t="s">
        <v>29</v>
      </c>
      <c r="D2786" s="63" t="s">
        <v>30</v>
      </c>
      <c r="E2786" s="63" t="s">
        <v>31</v>
      </c>
      <c r="F2786" s="63" t="s">
        <v>37</v>
      </c>
      <c r="G2786" s="63" t="s">
        <v>140</v>
      </c>
      <c r="H2786" s="63" t="s">
        <v>34</v>
      </c>
      <c r="I2786" s="63" t="s">
        <v>34</v>
      </c>
      <c r="J2786" s="94">
        <v>668</v>
      </c>
      <c r="K2786" s="94">
        <f t="shared" ref="K2786" si="1065">MAX(J2786:J2788)</f>
        <v>691</v>
      </c>
      <c r="L2786" s="61">
        <f t="normal">IF(A2786=0,"",(K2786-K2787)/K2787)</f>
        <v>0.0581929555895865</v>
      </c>
      <c r="M2786" s="94">
        <f t="shared" ref="M2786" si="1066">IF(J2786="-","-",AVERAGE(J2786:J2788))</f>
        <v>670.666666666667</v>
      </c>
      <c r="N2786" s="94">
        <v>308</v>
      </c>
      <c r="O2786" s="94">
        <f t="shared" ref="O2786" si="1067">MAX(N2786:N2788)</f>
        <v>380</v>
      </c>
      <c r="P2786" s="61">
        <f t="normal">IF(A2786=0,"",(O2786-O2787)/O2787)</f>
        <v>0.233766233766234</v>
      </c>
      <c r="Q2786" s="94">
        <f t="shared" ref="Q2786" si="1068">IF(N2786="-","-",AVERAGE(N2786:N2788))</f>
        <v>345.666666666667</v>
      </c>
      <c r="R2786" s="61">
        <f t="shared" ref="R2786" si="1069">IF(Q2786="-","-",Q2786/M2786)</f>
        <v>0.515407554671968</v>
      </c>
      <c r="S2786" s="101">
        <v>96.73</v>
      </c>
      <c r="T2786" s="102">
        <f t="shared" ref="T2786" si="1070">AVERAGE(S2786:S2788)*10</f>
        <v>967.233333333333</v>
      </c>
      <c r="U2786" s="101">
        <f t="shared" ref="U2786" si="1071">((LARGE(S2786:S2788,1))-(SMALL(S2786:S2788,1)))/(((LARGE(S2786:S2788,1))+(SMALL(S2786:S2788,1)))/2)*100</f>
        <v>0.0620347394540966</v>
      </c>
      <c r="V2786" s="101">
        <f t="shared" si="1043"/>
        <v>99.99</v>
      </c>
      <c r="W2786" s="102">
        <f t="normal">AVERAGE(V2786:V2788)*10</f>
        <v>999.9</v>
      </c>
      <c r="X2786" s="101">
        <f t="normal">((LARGE(V2786:V2788,1))-(SMALL(V2786:V2788,1)))/(((LARGE(V2786:V2788,1))+(SMALL(V2786:V2788,1)))/2)*100</f>
        <v>0</v>
      </c>
      <c r="Y2786" s="101">
        <v>0.01</v>
      </c>
      <c r="Z2786" s="94" t="s">
        <v>34</v>
      </c>
      <c r="AA2786" s="111" t="str">
        <f t="normal">IF(Z2786="-","-",AVERAGE(Z2786:Z2788))</f>
        <v>-</v>
      </c>
      <c r="AB2786" s="102" t="s">
        <v>34</v>
      </c>
      <c r="AC2786" s="112" t="str">
        <f t="shared" ref="AC2786" si="1072">IF(AB2786="-","-",AVERAGE(AB2786:AB2788))</f>
        <v>-</v>
      </c>
      <c r="AD2786" s="113"/>
      <c r="AE2786" s="94"/>
      <c r="AF2786" s="94"/>
      <c r="AG2786" s="134"/>
    </row>
    <row r="2787" spans="1:33" s="44" customFormat="1" customHeight="0">
      <c r="A2787" s="60"/>
      <c r="B2787" s="61" t="s">
        <v>1210</v>
      </c>
      <c r="C2787" s="62"/>
      <c r="D2787" s="63"/>
      <c r="E2787" s="63"/>
      <c r="F2787" s="63"/>
      <c r="G2787" s="63"/>
      <c r="H2787" s="63"/>
      <c r="I2787" s="63"/>
      <c r="J2787" s="94">
        <v>653</v>
      </c>
      <c r="K2787" s="94">
        <f t="shared" ref="K2787" si="1073">MIN(J2786:J2788)</f>
        <v>653</v>
      </c>
      <c r="L2787" s="61"/>
      <c r="M2787" s="94"/>
      <c r="N2787" s="94">
        <v>380</v>
      </c>
      <c r="O2787" s="94">
        <f t="shared" ref="O2787" si="1074">MIN(N2786:N2788)</f>
        <v>308</v>
      </c>
      <c r="P2787" s="61"/>
      <c r="Q2787" s="94"/>
      <c r="R2787" s="61"/>
      <c r="S2787" s="101">
        <v>96.69</v>
      </c>
      <c r="T2787" s="102"/>
      <c r="U2787" s="101"/>
      <c r="V2787" s="101">
        <f t="shared" si="1043"/>
        <v>99.99</v>
      </c>
      <c r="W2787" s="102"/>
      <c r="X2787" s="101"/>
      <c r="Y2787" s="101">
        <v>0.01</v>
      </c>
      <c r="Z2787" s="94" t="s">
        <v>34</v>
      </c>
      <c r="AA2787" s="111"/>
      <c r="AB2787" s="102" t="s">
        <v>34</v>
      </c>
      <c r="AC2787" s="112"/>
      <c r="AD2787" s="113"/>
      <c r="AE2787" s="94"/>
      <c r="AF2787" s="94"/>
      <c r="AG2787" s="134"/>
    </row>
    <row r="2788" spans="1:33" s="44" customFormat="1" customHeight="0">
      <c r="A2788" s="60"/>
      <c r="B2788" s="61" t="s">
        <v>1210</v>
      </c>
      <c r="C2788" s="62"/>
      <c r="D2788" s="63"/>
      <c r="E2788" s="63"/>
      <c r="F2788" s="63"/>
      <c r="G2788" s="63"/>
      <c r="H2788" s="63"/>
      <c r="I2788" s="63"/>
      <c r="J2788" s="94">
        <v>691</v>
      </c>
      <c r="K2788" s="94"/>
      <c r="L2788" s="61"/>
      <c r="M2788" s="94"/>
      <c r="N2788" s="94">
        <v>349</v>
      </c>
      <c r="O2788" s="94"/>
      <c r="P2788" s="61"/>
      <c r="Q2788" s="94"/>
      <c r="R2788" s="61"/>
      <c r="S2788" s="101">
        <v>96.75</v>
      </c>
      <c r="T2788" s="102"/>
      <c r="U2788" s="101"/>
      <c r="V2788" s="101">
        <f t="shared" si="1043"/>
        <v>99.99</v>
      </c>
      <c r="W2788" s="102"/>
      <c r="X2788" s="101"/>
      <c r="Y2788" s="101">
        <v>0.01</v>
      </c>
      <c r="Z2788" s="94" t="s">
        <v>34</v>
      </c>
      <c r="AA2788" s="111"/>
      <c r="AB2788" s="102" t="s">
        <v>34</v>
      </c>
      <c r="AC2788" s="112"/>
      <c r="AD2788" s="113"/>
      <c r="AE2788" s="94"/>
      <c r="AF2788" s="94"/>
      <c r="AG2788" s="134"/>
    </row>
    <row r="2789" spans="1:33" ht="15" customHeight="1">
      <c r="A2789" s="79">
        <v>43045</v>
      </c>
      <c r="B2789" s="71">
        <v>1034</v>
      </c>
      <c r="C2789" s="80" t="s">
        <v>265</v>
      </c>
      <c r="D2789" s="12" t="s">
        <v>100</v>
      </c>
      <c r="E2789" s="12" t="s">
        <v>101</v>
      </c>
      <c r="F2789" s="12" t="s">
        <v>438</v>
      </c>
      <c r="G2789" s="12" t="s">
        <v>748</v>
      </c>
      <c r="H2789" s="12" t="s">
        <v>34</v>
      </c>
      <c r="I2789" s="12" t="s">
        <v>1211</v>
      </c>
      <c r="J2789" s="97">
        <v>233</v>
      </c>
      <c r="K2789" s="97">
        <f t="shared" ref="K2789" si="1075">MAX(J2789:J2791)</f>
        <v>233</v>
      </c>
      <c r="L2789" s="71">
        <f t="normal">IF(A2789=0,"",(K2789-K2790)/K2790)</f>
        <v>0.0639269406392694</v>
      </c>
      <c r="M2789" s="97">
        <f t="shared" ref="M2789" si="1076">IF(J2789="-","-",AVERAGE(J2789:J2791))</f>
        <v>228</v>
      </c>
      <c r="N2789" s="97">
        <v>143</v>
      </c>
      <c r="O2789" s="97">
        <f t="shared" ref="O2789" si="1077">MAX(N2789:N2791)</f>
        <v>143</v>
      </c>
      <c r="P2789" s="71">
        <f t="normal">IF(A2789=0,"",(O2789-O2790)/O2790)</f>
        <v>0.0592592592592593</v>
      </c>
      <c r="Q2789" s="97">
        <f t="shared" ref="Q2789" si="1078">IF(N2789="-","-",AVERAGE(N2789:N2791))</f>
        <v>139.333333333333</v>
      </c>
      <c r="R2789" s="71">
        <f t="shared" ref="R2789" si="1079">IF(Q2789="-","-",Q2789/M2789)</f>
        <v>0.611111111111111</v>
      </c>
      <c r="S2789" s="103">
        <v>19.91</v>
      </c>
      <c r="T2789" s="104">
        <f t="normal">AVERAGE(S2789:S2791)*10</f>
        <v>205</v>
      </c>
      <c r="U2789" s="103">
        <f t="normal">((LARGE(S2789:S2791,1))-(SMALL(S2789:S2791,1)))/(((LARGE(S2789:S2791,1))+(SMALL(S2789:S2791,1)))/2)*100</f>
        <v>5.32877047176729</v>
      </c>
      <c r="V2789" s="103">
        <f t="shared" si="1043"/>
        <v>83.19</v>
      </c>
      <c r="W2789" s="104">
        <f t="normal">AVERAGE(V2789:V2791)*10</f>
        <v>841.266666666667</v>
      </c>
      <c r="X2789" s="103">
        <f t="normal">((LARGE(V2789:V2791,1))-(SMALL(V2789:V2791,1)))/(((LARGE(V2789:V2791,1))+(SMALL(V2789:V2791,1)))/2)*100</f>
        <v>2.08172247665497</v>
      </c>
      <c r="Y2789" s="103">
        <v>16.81</v>
      </c>
      <c r="Z2789" s="97" t="s">
        <v>34</v>
      </c>
      <c r="AA2789" s="25" t="str">
        <f t="normal">IF(Z2789="-","-",AVERAGE(Z2789:Z2791))</f>
        <v>-</v>
      </c>
      <c r="AB2789" s="104" t="s">
        <v>34</v>
      </c>
      <c r="AC2789" s="26" t="str">
        <f t="shared" ref="AC2789" si="1080">IF(AB2789="-","-",AVERAGE(AB2789:AB2791))</f>
        <v>-</v>
      </c>
      <c r="AG2789" s="153"/>
    </row>
    <row r="2790" spans="1:33">
      <c r="A2790" s="81"/>
      <c r="B2790" s="71">
        <v>1034</v>
      </c>
      <c r="C2790" s="82"/>
      <c r="D2790" s="14"/>
      <c r="E2790" s="14"/>
      <c r="F2790" s="14"/>
      <c r="G2790" s="14"/>
      <c r="H2790" s="14"/>
      <c r="I2790" s="14"/>
      <c r="J2790" s="97">
        <v>219</v>
      </c>
      <c r="K2790" s="97">
        <f t="shared" ref="K2790" si="1081">MIN(J2789:J2791)</f>
        <v>219</v>
      </c>
      <c r="L2790" s="71"/>
      <c r="M2790" s="97"/>
      <c r="N2790" s="97">
        <v>135</v>
      </c>
      <c r="O2790" s="97">
        <f t="shared" ref="O2790" si="1082">MIN(N2789:N2791)</f>
        <v>135</v>
      </c>
      <c r="P2790" s="71"/>
      <c r="Q2790" s="97"/>
      <c r="R2790" s="71"/>
      <c r="S2790" s="103">
        <v>20.59</v>
      </c>
      <c r="T2790" s="104"/>
      <c r="U2790" s="103"/>
      <c r="V2790" s="103">
        <f t="shared" si="1043"/>
        <v>84.25</v>
      </c>
      <c r="W2790" s="104"/>
      <c r="X2790" s="103"/>
      <c r="Y2790" s="103">
        <v>15.75</v>
      </c>
      <c r="Z2790" s="97" t="s">
        <v>34</v>
      </c>
      <c r="AA2790" s="27"/>
      <c r="AB2790" s="104" t="s">
        <v>34</v>
      </c>
      <c r="AC2790" s="28"/>
      <c r="AG2790" s="153"/>
    </row>
    <row r="2791" spans="1:33">
      <c r="A2791" s="83"/>
      <c r="B2791" s="71">
        <v>1034</v>
      </c>
      <c r="C2791" s="84"/>
      <c r="D2791" s="17"/>
      <c r="E2791" s="17"/>
      <c r="F2791" s="17"/>
      <c r="G2791" s="17"/>
      <c r="H2791" s="17"/>
      <c r="I2791" s="17"/>
      <c r="J2791" s="97">
        <v>232</v>
      </c>
      <c r="K2791" s="97"/>
      <c r="L2791" s="71"/>
      <c r="M2791" s="97"/>
      <c r="N2791" s="97">
        <v>140</v>
      </c>
      <c r="O2791" s="97"/>
      <c r="P2791" s="71"/>
      <c r="Q2791" s="97"/>
      <c r="R2791" s="71"/>
      <c r="S2791" s="103">
        <v>21</v>
      </c>
      <c r="T2791" s="104"/>
      <c r="U2791" s="103"/>
      <c r="V2791" s="103">
        <f t="shared" si="1043"/>
        <v>84.94</v>
      </c>
      <c r="W2791" s="104"/>
      <c r="X2791" s="103"/>
      <c r="Y2791" s="103">
        <v>15.06</v>
      </c>
      <c r="Z2791" s="97" t="s">
        <v>34</v>
      </c>
      <c r="AA2791" s="29"/>
      <c r="AB2791" s="104" t="s">
        <v>34</v>
      </c>
      <c r="AC2791" s="30"/>
      <c r="AG2791" s="153"/>
    </row>
    <row r="2792" spans="1:33" ht="15" customHeight="1">
      <c r="A2792" s="79">
        <v>43045</v>
      </c>
      <c r="B2792" s="71">
        <v>1063</v>
      </c>
      <c r="C2792" s="80" t="s">
        <v>265</v>
      </c>
      <c r="D2792" s="12" t="s">
        <v>100</v>
      </c>
      <c r="E2792" s="12" t="s">
        <v>101</v>
      </c>
      <c r="F2792" s="12" t="s">
        <v>438</v>
      </c>
      <c r="G2792" s="12" t="s">
        <v>748</v>
      </c>
      <c r="H2792" s="12" t="s">
        <v>34</v>
      </c>
      <c r="I2792" s="12" t="s">
        <v>1212</v>
      </c>
      <c r="J2792" s="97">
        <v>379</v>
      </c>
      <c r="K2792" s="97">
        <f t="shared" ref="K2792" si="1083">MAX(J2792:J2794)</f>
        <v>416</v>
      </c>
      <c r="L2792" s="71">
        <f t="normal">IF(A2792=0,"",(K2792-K2793)/K2793)</f>
        <v>0.0976253298153034</v>
      </c>
      <c r="M2792" s="97">
        <f t="shared" ref="M2792" si="1084">IF(J2792="-","-",AVERAGE(J2792:J2794))</f>
        <v>391.666666666667</v>
      </c>
      <c r="N2792" s="97">
        <v>225</v>
      </c>
      <c r="O2792" s="97">
        <f t="shared" ref="O2792" si="1085">MAX(N2792:N2794)</f>
        <v>249</v>
      </c>
      <c r="P2792" s="71">
        <f t="normal">IF(A2792=0,"",(O2792-O2793)/O2793)</f>
        <v>0.106666666666667</v>
      </c>
      <c r="Q2792" s="97">
        <f t="shared" ref="Q2792" si="1086">IF(N2792="-","-",AVERAGE(N2792:N2794))</f>
        <v>236.333333333333</v>
      </c>
      <c r="R2792" s="71">
        <f t="shared" ref="R2792" si="1087">IF(Q2792="-","-",Q2792/M2792)</f>
        <v>0.603404255319149</v>
      </c>
      <c r="S2792" s="103" t="s">
        <v>34</v>
      </c>
      <c r="T2792" s="104">
        <f t="normal">AVERAGE(S2792:S2794)*10</f>
        <v>207.7</v>
      </c>
      <c r="U2792" s="103">
        <f t="normal">((LARGE(S2792:S2794,1))-(SMALL(S2792:S2794,1)))/(((LARGE(S2792:S2794,1))+(SMALL(S2792:S2794,1)))/2)*100</f>
        <v>4.04429465575349</v>
      </c>
      <c r="V2792" s="103" t="s">
        <v>34</v>
      </c>
      <c r="W2792" s="104">
        <f t="normal">AVERAGE(V2792:V2794)*10</f>
        <v>879.8</v>
      </c>
      <c r="X2792" s="103">
        <f t="normal">((LARGE(V2792:V2794,1))-(SMALL(V2792:V2794,1)))/(((LARGE(V2792:V2794,1))+(SMALL(V2792:V2794,1)))/2)*100</f>
        <v>0.113662195953619</v>
      </c>
      <c r="Y2792" s="103" t="s">
        <v>34</v>
      </c>
      <c r="Z2792" s="97" t="s">
        <v>34</v>
      </c>
      <c r="AA2792" s="25" t="str">
        <f t="normal">IF(Z2792="-","-",AVERAGE(Z2792:Z2794))</f>
        <v>-</v>
      </c>
      <c r="AB2792" s="104" t="s">
        <v>34</v>
      </c>
      <c r="AC2792" s="26" t="str">
        <f t="shared" ref="AC2792" si="1088">IF(AB2792="-","-",AVERAGE(AB2792:AB2794))</f>
        <v>-</v>
      </c>
      <c r="AG2792" s="153"/>
    </row>
    <row r="2793" spans="1:33">
      <c r="A2793" s="81"/>
      <c r="B2793" s="71">
        <v>1063</v>
      </c>
      <c r="C2793" s="82"/>
      <c r="D2793" s="14"/>
      <c r="E2793" s="14"/>
      <c r="F2793" s="14"/>
      <c r="G2793" s="14"/>
      <c r="H2793" s="14"/>
      <c r="I2793" s="14"/>
      <c r="J2793" s="97">
        <v>380</v>
      </c>
      <c r="K2793" s="97">
        <f t="shared" ref="K2793" si="1089">MIN(J2792:J2794)</f>
        <v>379</v>
      </c>
      <c r="L2793" s="71"/>
      <c r="M2793" s="97"/>
      <c r="N2793" s="97">
        <v>235</v>
      </c>
      <c r="O2793" s="97">
        <f t="shared" ref="O2793" si="1090">MIN(N2792:N2794)</f>
        <v>225</v>
      </c>
      <c r="P2793" s="71"/>
      <c r="Q2793" s="97"/>
      <c r="R2793" s="71"/>
      <c r="S2793" s="103">
        <v>21.19</v>
      </c>
      <c r="T2793" s="104"/>
      <c r="U2793" s="103"/>
      <c r="V2793" s="103">
        <f t="shared" ref="V2793:V2808" si="1091">100-Y2793</f>
        <v>87.93</v>
      </c>
      <c r="W2793" s="104"/>
      <c r="X2793" s="103"/>
      <c r="Y2793" s="103">
        <v>12.07</v>
      </c>
      <c r="Z2793" s="97" t="s">
        <v>34</v>
      </c>
      <c r="AA2793" s="27"/>
      <c r="AB2793" s="104" t="s">
        <v>34</v>
      </c>
      <c r="AC2793" s="28"/>
      <c r="AG2793" s="153"/>
    </row>
    <row r="2794" spans="1:33">
      <c r="A2794" s="83"/>
      <c r="B2794" s="71">
        <v>1063</v>
      </c>
      <c r="C2794" s="84"/>
      <c r="D2794" s="17"/>
      <c r="E2794" s="17"/>
      <c r="F2794" s="17"/>
      <c r="G2794" s="17"/>
      <c r="H2794" s="17"/>
      <c r="I2794" s="17"/>
      <c r="J2794" s="97">
        <v>416</v>
      </c>
      <c r="K2794" s="97"/>
      <c r="L2794" s="71"/>
      <c r="M2794" s="97"/>
      <c r="N2794" s="97">
        <v>249</v>
      </c>
      <c r="O2794" s="97"/>
      <c r="P2794" s="71"/>
      <c r="Q2794" s="97"/>
      <c r="R2794" s="71"/>
      <c r="S2794" s="103">
        <v>20.35</v>
      </c>
      <c r="T2794" s="104"/>
      <c r="U2794" s="103"/>
      <c r="V2794" s="103">
        <f t="shared" si="1091"/>
        <v>88.03</v>
      </c>
      <c r="W2794" s="104"/>
      <c r="X2794" s="103"/>
      <c r="Y2794" s="103">
        <v>11.97</v>
      </c>
      <c r="Z2794" s="97" t="s">
        <v>34</v>
      </c>
      <c r="AA2794" s="29"/>
      <c r="AB2794" s="104" t="s">
        <v>34</v>
      </c>
      <c r="AC2794" s="30"/>
      <c r="AG2794" s="153"/>
    </row>
    <row r="2795" spans="1:33" ht="15" customHeight="1">
      <c r="A2795" s="85">
        <v>43045</v>
      </c>
      <c r="B2795" s="74" t="s">
        <v>1213</v>
      </c>
      <c r="C2795" s="86" t="s">
        <v>715</v>
      </c>
      <c r="D2795" s="87" t="s">
        <v>335</v>
      </c>
      <c r="E2795" s="87" t="s">
        <v>266</v>
      </c>
      <c r="F2795" s="87" t="s">
        <v>267</v>
      </c>
      <c r="G2795" s="87" t="s">
        <v>784</v>
      </c>
      <c r="H2795" s="87" t="s">
        <v>34</v>
      </c>
      <c r="I2795" s="87" t="s">
        <v>34</v>
      </c>
      <c r="J2795" s="98">
        <v>967</v>
      </c>
      <c r="K2795" s="98">
        <f t="shared" ref="K2795" si="1092">MAX(J2795:J2797)</f>
        <v>1012</v>
      </c>
      <c r="L2795" s="74">
        <f t="normal">IF(A2795=0,"",(K2795-K2796)/K2796)</f>
        <v>0.046535677352637</v>
      </c>
      <c r="M2795" s="98">
        <f t="shared" ref="M2795" si="1093">IF(J2795="-","-",AVERAGE(J2795:J2797))</f>
        <v>984.666666666667</v>
      </c>
      <c r="N2795" s="98">
        <v>462</v>
      </c>
      <c r="O2795" s="98">
        <f t="shared" ref="O2795" si="1094">MAX(N2795:N2797)</f>
        <v>506</v>
      </c>
      <c r="P2795" s="74">
        <f t="normal">IF(A2795=0,"",(O2795-O2796)/O2796)</f>
        <v>0.0952380952380952</v>
      </c>
      <c r="Q2795" s="98">
        <f t="shared" ref="Q2795" si="1095">IF(N2795="-","-",AVERAGE(N2795:N2797))</f>
        <v>478.333333333333</v>
      </c>
      <c r="R2795" s="74">
        <f t="shared" ref="R2795" si="1096">IF(Q2795="-","-",Q2795/M2795)</f>
        <v>0.485781990521327</v>
      </c>
      <c r="S2795" s="105">
        <v>8.69</v>
      </c>
      <c r="T2795" s="106">
        <f t="normal">AVERAGE(S2795:S2797)*10</f>
        <v>87.9</v>
      </c>
      <c r="U2795" s="105">
        <f t="normal">((LARGE(S2795:S2797,1))-(SMALL(S2795:S2797,1)))/(((LARGE(S2795:S2797,1))+(SMALL(S2795:S2797,1)))/2)*100</f>
        <v>2.72417707150965</v>
      </c>
      <c r="V2795" s="105">
        <f t="shared" si="1091"/>
        <v>93.97</v>
      </c>
      <c r="W2795" s="106">
        <f t="normal">AVERAGE(V2795:V2797)*10</f>
        <v>940.333333333333</v>
      </c>
      <c r="X2795" s="105">
        <f t="normal">((LARGE(V2795:V2797,1))-(SMALL(V2795:V2797,1)))/(((LARGE(V2795:V2797,1))+(SMALL(V2795:V2797,1)))/2)*100</f>
        <v>0.159498112605674</v>
      </c>
      <c r="Y2795" s="105">
        <v>6.03</v>
      </c>
      <c r="Z2795" s="98" t="s">
        <v>34</v>
      </c>
      <c r="AA2795" s="123" t="str">
        <f t="normal">IF(Z2795="-","-",AVERAGE(Z2795:Z2797))</f>
        <v>-</v>
      </c>
      <c r="AB2795" s="106" t="s">
        <v>34</v>
      </c>
      <c r="AC2795" s="124" t="str">
        <f t="shared" ref="AC2795" si="1097">IF(AB2795="-","-",AVERAGE(AB2795:AB2797))</f>
        <v>-</v>
      </c>
      <c r="AG2795" s="153"/>
    </row>
    <row r="2796" spans="1:33">
      <c r="A2796" s="88"/>
      <c r="B2796" s="74" t="s">
        <v>1214</v>
      </c>
      <c r="C2796" s="89"/>
      <c r="D2796" s="15"/>
      <c r="E2796" s="15"/>
      <c r="F2796" s="15"/>
      <c r="G2796" s="15"/>
      <c r="H2796" s="15"/>
      <c r="I2796" s="15"/>
      <c r="J2796" s="98">
        <v>1012</v>
      </c>
      <c r="K2796" s="98">
        <f t="shared" ref="K2796" si="1098">MIN(J2795:J2797)</f>
        <v>967</v>
      </c>
      <c r="L2796" s="74"/>
      <c r="M2796" s="98"/>
      <c r="N2796" s="98">
        <v>506</v>
      </c>
      <c r="O2796" s="98">
        <f t="shared" ref="O2796" si="1099">MIN(N2795:N2797)</f>
        <v>462</v>
      </c>
      <c r="P2796" s="74"/>
      <c r="Q2796" s="98"/>
      <c r="R2796" s="74"/>
      <c r="S2796" s="105">
        <v>8.93</v>
      </c>
      <c r="T2796" s="106"/>
      <c r="U2796" s="105"/>
      <c r="V2796" s="105">
        <f t="shared" si="1091"/>
        <v>94.12</v>
      </c>
      <c r="W2796" s="106"/>
      <c r="X2796" s="105"/>
      <c r="Y2796" s="105">
        <v>5.88</v>
      </c>
      <c r="Z2796" s="98" t="s">
        <v>34</v>
      </c>
      <c r="AA2796" s="125"/>
      <c r="AB2796" s="106" t="s">
        <v>34</v>
      </c>
      <c r="AC2796" s="126"/>
      <c r="AG2796" s="153"/>
    </row>
    <row r="2797" spans="1:33">
      <c r="A2797" s="90"/>
      <c r="B2797" s="74" t="s">
        <v>1214</v>
      </c>
      <c r="C2797" s="91"/>
      <c r="D2797" s="18"/>
      <c r="E2797" s="18"/>
      <c r="F2797" s="18"/>
      <c r="G2797" s="18"/>
      <c r="H2797" s="18"/>
      <c r="I2797" s="18"/>
      <c r="J2797" s="98">
        <v>975</v>
      </c>
      <c r="K2797" s="98"/>
      <c r="L2797" s="74"/>
      <c r="M2797" s="98"/>
      <c r="N2797" s="98">
        <v>467</v>
      </c>
      <c r="O2797" s="98"/>
      <c r="P2797" s="74"/>
      <c r="Q2797" s="98"/>
      <c r="R2797" s="74"/>
      <c r="S2797" s="105">
        <v>8.75</v>
      </c>
      <c r="T2797" s="106"/>
      <c r="U2797" s="105"/>
      <c r="V2797" s="105">
        <f t="shared" si="1091"/>
        <v>94.01</v>
      </c>
      <c r="W2797" s="106"/>
      <c r="X2797" s="105"/>
      <c r="Y2797" s="105">
        <v>5.99</v>
      </c>
      <c r="Z2797" s="98" t="s">
        <v>34</v>
      </c>
      <c r="AA2797" s="127"/>
      <c r="AB2797" s="106" t="s">
        <v>34</v>
      </c>
      <c r="AC2797" s="128"/>
      <c r="AG2797" s="153"/>
    </row>
    <row r="2798" spans="1:33">
      <c r="A2798" s="85">
        <v>43045</v>
      </c>
      <c r="B2798" s="74" t="s">
        <v>1215</v>
      </c>
      <c r="C2798" s="86" t="s">
        <v>715</v>
      </c>
      <c r="D2798" s="87" t="s">
        <v>100</v>
      </c>
      <c r="E2798" s="87" t="s">
        <v>101</v>
      </c>
      <c r="F2798" s="87" t="s">
        <v>438</v>
      </c>
      <c r="G2798" s="87" t="s">
        <v>438</v>
      </c>
      <c r="H2798" s="87" t="s">
        <v>34</v>
      </c>
      <c r="I2798" s="87" t="s">
        <v>1216</v>
      </c>
      <c r="J2798" s="98" t="s">
        <v>34</v>
      </c>
      <c r="K2798" s="98">
        <f t="shared" ref="K2798" si="1100">MAX(J2798:J2800)</f>
        <v>485</v>
      </c>
      <c r="L2798" s="74">
        <f t="normal">IF(A2798=0,"",(K2798-K2799)/K2799)</f>
        <v>0.0850111856823266</v>
      </c>
      <c r="M2798" s="98" t="str">
        <f t="shared" ref="M2798" si="1101">IF(J2798="-","-",AVERAGE(J2798:J2800))</f>
        <v>-</v>
      </c>
      <c r="N2798" s="98" t="s">
        <v>34</v>
      </c>
      <c r="O2798" s="98">
        <f t="shared" ref="O2798" si="1102">MAX(N2798:N2800)</f>
        <v>287</v>
      </c>
      <c r="P2798" s="74">
        <f t="normal">IF(A2798=0,"",(O2798-O2799)/O2799)</f>
        <v>0.0141342756183746</v>
      </c>
      <c r="Q2798" s="98" t="str">
        <f t="shared" ref="Q2798" si="1103">IF(N2798="-","-",AVERAGE(N2798:N2800))</f>
        <v>-</v>
      </c>
      <c r="R2798" s="74" t="str">
        <f t="shared" ref="R2798" si="1104">IF(Q2798="-","-",Q2798/M2798)</f>
        <v>-</v>
      </c>
      <c r="S2798" s="105">
        <v>4.48</v>
      </c>
      <c r="T2798" s="106">
        <f t="normal">AVERAGE(S2798:S2800)*10</f>
        <v>45.2</v>
      </c>
      <c r="U2798" s="105">
        <f t="normal">((LARGE(S2798:S2800,1))-(SMALL(S2798:S2800,1)))/(((LARGE(S2798:S2800,1))+(SMALL(S2798:S2800,1)))/2)*100</f>
        <v>1.55038759689921</v>
      </c>
      <c r="V2798" s="105">
        <f t="shared" si="1091"/>
        <v>92.82</v>
      </c>
      <c r="W2798" s="106">
        <f t="normal">AVERAGE(V2798:V2800)*10</f>
        <v>929.033333333333</v>
      </c>
      <c r="X2798" s="105">
        <f t="normal">((LARGE(V2798:V2800,1))-(SMALL(V2798:V2800,1)))/(((LARGE(V2798:V2800,1))+(SMALL(V2798:V2800,1)))/2)*100</f>
        <v>0.355048684706007</v>
      </c>
      <c r="Y2798" s="105">
        <v>7.18</v>
      </c>
      <c r="Z2798" s="98" t="s">
        <v>34</v>
      </c>
      <c r="AA2798" s="123" t="s">
        <v>34</v>
      </c>
      <c r="AB2798" s="106" t="s">
        <v>34</v>
      </c>
      <c r="AC2798" s="124" t="str">
        <f t="shared" ref="AC2798" si="1105">IF(AB2798="-","-",AVERAGE(AB2798:AB2800))</f>
        <v>-</v>
      </c>
      <c r="AG2798" s="153"/>
    </row>
    <row r="2799" spans="1:33">
      <c r="A2799" s="88"/>
      <c r="B2799" s="74" t="s">
        <v>1215</v>
      </c>
      <c r="C2799" s="89"/>
      <c r="D2799" s="15"/>
      <c r="E2799" s="15"/>
      <c r="F2799" s="15"/>
      <c r="G2799" s="15"/>
      <c r="H2799" s="15"/>
      <c r="I2799" s="15"/>
      <c r="J2799" s="98">
        <v>447</v>
      </c>
      <c r="K2799" s="98">
        <f t="shared" ref="K2799" si="1106">MIN(J2798:J2800)</f>
        <v>447</v>
      </c>
      <c r="L2799" s="74"/>
      <c r="M2799" s="98"/>
      <c r="N2799" s="98">
        <v>283</v>
      </c>
      <c r="O2799" s="98">
        <f t="shared" ref="O2799" si="1107">MIN(N2798:N2800)</f>
        <v>283</v>
      </c>
      <c r="P2799" s="74"/>
      <c r="Q2799" s="98"/>
      <c r="R2799" s="74"/>
      <c r="S2799" s="105">
        <v>4.53</v>
      </c>
      <c r="T2799" s="106"/>
      <c r="U2799" s="105"/>
      <c r="V2799" s="105">
        <f t="shared" si="1091"/>
        <v>92.78</v>
      </c>
      <c r="W2799" s="106"/>
      <c r="X2799" s="105"/>
      <c r="Y2799" s="105">
        <v>7.22</v>
      </c>
      <c r="Z2799" s="98" t="s">
        <v>34</v>
      </c>
      <c r="AA2799" s="125"/>
      <c r="AB2799" s="106" t="s">
        <v>34</v>
      </c>
      <c r="AC2799" s="126"/>
      <c r="AG2799" s="153"/>
    </row>
    <row r="2800" spans="1:33">
      <c r="A2800" s="90"/>
      <c r="B2800" s="74" t="s">
        <v>1215</v>
      </c>
      <c r="C2800" s="91"/>
      <c r="D2800" s="18"/>
      <c r="E2800" s="18"/>
      <c r="F2800" s="18"/>
      <c r="G2800" s="18"/>
      <c r="H2800" s="18"/>
      <c r="I2800" s="18"/>
      <c r="J2800" s="98">
        <v>485</v>
      </c>
      <c r="K2800" s="98"/>
      <c r="L2800" s="74"/>
      <c r="M2800" s="98"/>
      <c r="N2800" s="98">
        <v>287</v>
      </c>
      <c r="O2800" s="98"/>
      <c r="P2800" s="74"/>
      <c r="Q2800" s="98"/>
      <c r="R2800" s="74"/>
      <c r="S2800" s="105">
        <v>4.55</v>
      </c>
      <c r="T2800" s="106"/>
      <c r="U2800" s="105"/>
      <c r="V2800" s="105">
        <f t="shared" si="1091"/>
        <v>93.11</v>
      </c>
      <c r="W2800" s="106"/>
      <c r="X2800" s="105"/>
      <c r="Y2800" s="105">
        <v>6.89</v>
      </c>
      <c r="Z2800" s="98" t="s">
        <v>34</v>
      </c>
      <c r="AA2800" s="127"/>
      <c r="AB2800" s="106" t="s">
        <v>34</v>
      </c>
      <c r="AC2800" s="128"/>
      <c r="AG2800" s="153"/>
    </row>
    <row r="2801" spans="1:33" ht="15" customHeight="1">
      <c r="A2801" s="85">
        <v>43045</v>
      </c>
      <c r="B2801" s="74" t="s">
        <v>1217</v>
      </c>
      <c r="C2801" s="86" t="s">
        <v>715</v>
      </c>
      <c r="D2801" s="87" t="s">
        <v>100</v>
      </c>
      <c r="E2801" s="87" t="s">
        <v>101</v>
      </c>
      <c r="F2801" s="87" t="s">
        <v>438</v>
      </c>
      <c r="G2801" s="87" t="s">
        <v>145</v>
      </c>
      <c r="H2801" s="87" t="s">
        <v>34</v>
      </c>
      <c r="I2801" s="87" t="s">
        <v>1218</v>
      </c>
      <c r="J2801" s="98">
        <v>690</v>
      </c>
      <c r="K2801" s="98">
        <f t="shared" ref="K2801" si="1108">MAX(J2801:J2803)</f>
        <v>690</v>
      </c>
      <c r="L2801" s="74">
        <f t="normal">IF(A2801=0,"",(K2801-K2802)/K2802)</f>
        <v>0.0422960725075529</v>
      </c>
      <c r="M2801" s="98">
        <f t="shared" ref="M2801" si="1109">IF(J2801="-","-",AVERAGE(J2801:J2803))</f>
        <v>676.666666666667</v>
      </c>
      <c r="N2801" s="98">
        <v>388</v>
      </c>
      <c r="O2801" s="98">
        <f t="shared" ref="O2801" si="1110">MAX(N2801:N2803)</f>
        <v>388</v>
      </c>
      <c r="P2801" s="74">
        <f t="normal">IF(A2801=0,"",(O2801-O2802)/O2802)</f>
        <v>0.0659340659340659</v>
      </c>
      <c r="Q2801" s="98">
        <f t="shared" ref="Q2801" si="1111">IF(N2801="-","-",AVERAGE(N2801:N2803))</f>
        <v>377.333333333333</v>
      </c>
      <c r="R2801" s="74">
        <f t="shared" ref="R2801" si="1112">IF(Q2801="-","-",Q2801/M2801)</f>
        <v>0.557635467980296</v>
      </c>
      <c r="S2801" s="105">
        <v>9.73</v>
      </c>
      <c r="T2801" s="106">
        <f t="normal">AVERAGE(S2801:S2803)*10</f>
        <v>97.9666666666667</v>
      </c>
      <c r="U2801" s="105">
        <f t="normal">((LARGE(S2801:S2803,1))-(SMALL(S2801:S2803,1)))/(((LARGE(S2801:S2803,1))+(SMALL(S2801:S2803,1)))/2)*100</f>
        <v>3.25534079348932</v>
      </c>
      <c r="V2801" s="105">
        <f t="shared" si="1091"/>
        <v>92.46</v>
      </c>
      <c r="W2801" s="106">
        <f t="normal">AVERAGE(V2801:V2803)*10</f>
        <v>925.666666666667</v>
      </c>
      <c r="X2801" s="105">
        <f t="normal">((LARGE(V2801:V2803,1))-(SMALL(V2801:V2803,1)))/(((LARGE(V2801:V2803,1))+(SMALL(V2801:V2803,1)))/2)*100</f>
        <v>0.270022141815629</v>
      </c>
      <c r="Y2801" s="105">
        <v>7.54</v>
      </c>
      <c r="Z2801" s="98" t="s">
        <v>34</v>
      </c>
      <c r="AA2801" s="123" t="str">
        <f t="normal">IF(Z2801="-","-",AVERAGE(Z2801:Z2803))</f>
        <v>-</v>
      </c>
      <c r="AB2801" s="106" t="s">
        <v>34</v>
      </c>
      <c r="AC2801" s="124" t="str">
        <f t="shared" ref="AC2801" si="1113">IF(AB2801="-","-",AVERAGE(AB2801:AB2803))</f>
        <v>-</v>
      </c>
      <c r="AG2801" s="153"/>
    </row>
    <row r="2802" spans="1:33">
      <c r="A2802" s="88"/>
      <c r="B2802" s="74" t="s">
        <v>1217</v>
      </c>
      <c r="C2802" s="89"/>
      <c r="D2802" s="15"/>
      <c r="E2802" s="15"/>
      <c r="F2802" s="15"/>
      <c r="G2802" s="15"/>
      <c r="H2802" s="15"/>
      <c r="I2802" s="15"/>
      <c r="J2802" s="98">
        <v>678</v>
      </c>
      <c r="K2802" s="98">
        <f t="shared" ref="K2802" si="1114">MIN(J2801:J2803)</f>
        <v>662</v>
      </c>
      <c r="L2802" s="74"/>
      <c r="M2802" s="98"/>
      <c r="N2802" s="98">
        <v>380</v>
      </c>
      <c r="O2802" s="98">
        <f t="shared" ref="O2802" si="1115">MIN(N2801:N2803)</f>
        <v>364</v>
      </c>
      <c r="P2802" s="74"/>
      <c r="Q2802" s="98"/>
      <c r="R2802" s="74"/>
      <c r="S2802" s="105">
        <v>9.99</v>
      </c>
      <c r="T2802" s="106"/>
      <c r="U2802" s="105"/>
      <c r="V2802" s="105">
        <f t="shared" si="1091"/>
        <v>92.71</v>
      </c>
      <c r="W2802" s="106"/>
      <c r="X2802" s="105"/>
      <c r="Y2802" s="105">
        <v>7.29</v>
      </c>
      <c r="Z2802" s="98" t="s">
        <v>34</v>
      </c>
      <c r="AA2802" s="125"/>
      <c r="AB2802" s="106" t="s">
        <v>34</v>
      </c>
      <c r="AC2802" s="126"/>
      <c r="AG2802" s="153"/>
    </row>
    <row r="2803" spans="1:33">
      <c r="A2803" s="90"/>
      <c r="B2803" s="74" t="s">
        <v>1217</v>
      </c>
      <c r="C2803" s="91"/>
      <c r="D2803" s="18"/>
      <c r="E2803" s="18"/>
      <c r="F2803" s="18"/>
      <c r="G2803" s="18"/>
      <c r="H2803" s="18"/>
      <c r="I2803" s="18"/>
      <c r="J2803" s="98">
        <v>662</v>
      </c>
      <c r="K2803" s="98"/>
      <c r="L2803" s="74"/>
      <c r="M2803" s="98"/>
      <c r="N2803" s="98">
        <v>364</v>
      </c>
      <c r="O2803" s="98"/>
      <c r="P2803" s="74"/>
      <c r="Q2803" s="98"/>
      <c r="R2803" s="74"/>
      <c r="S2803" s="105">
        <v>9.67</v>
      </c>
      <c r="T2803" s="106"/>
      <c r="U2803" s="105"/>
      <c r="V2803" s="105">
        <f t="shared" si="1091"/>
        <v>92.53</v>
      </c>
      <c r="W2803" s="106"/>
      <c r="X2803" s="105"/>
      <c r="Y2803" s="105">
        <v>7.47</v>
      </c>
      <c r="Z2803" s="98" t="s">
        <v>34</v>
      </c>
      <c r="AA2803" s="127"/>
      <c r="AB2803" s="106" t="s">
        <v>34</v>
      </c>
      <c r="AC2803" s="128"/>
      <c r="AG2803" s="153"/>
    </row>
    <row r="2804" spans="1:33" ht="15" customHeight="1">
      <c r="A2804" s="85">
        <v>43045</v>
      </c>
      <c r="B2804" s="74" t="s">
        <v>1219</v>
      </c>
      <c r="C2804" s="86" t="s">
        <v>715</v>
      </c>
      <c r="D2804" s="87" t="s">
        <v>100</v>
      </c>
      <c r="E2804" s="87" t="s">
        <v>101</v>
      </c>
      <c r="F2804" s="87" t="s">
        <v>438</v>
      </c>
      <c r="G2804" s="87" t="s">
        <v>145</v>
      </c>
      <c r="H2804" s="87" t="s">
        <v>34</v>
      </c>
      <c r="I2804" s="87" t="s">
        <v>1218</v>
      </c>
      <c r="J2804" s="98">
        <v>687</v>
      </c>
      <c r="K2804" s="98">
        <f t="shared" ref="K2804" si="1116">MAX(J2804:J2806)</f>
        <v>707</v>
      </c>
      <c r="L2804" s="74">
        <f t="normal">IF(A2804=0,"",(K2804-K2805)/K2805)</f>
        <v>0.0291120815138282</v>
      </c>
      <c r="M2804" s="98">
        <f t="shared" ref="M2804" si="1117">IF(J2804="-","-",AVERAGE(J2804:J2806))</f>
        <v>699.333333333333</v>
      </c>
      <c r="N2804" s="98">
        <v>355</v>
      </c>
      <c r="O2804" s="98">
        <f t="shared" ref="O2804" si="1118">MAX(N2804:N2806)</f>
        <v>375</v>
      </c>
      <c r="P2804" s="74">
        <f t="normal">IF(A2804=0,"",(O2804-O2805)/O2805)</f>
        <v>0.0563380281690141</v>
      </c>
      <c r="Q2804" s="98">
        <f t="shared" ref="Q2804" si="1119">IF(N2804="-","-",AVERAGE(N2804:N2806))</f>
        <v>365.666666666667</v>
      </c>
      <c r="R2804" s="74">
        <f t="shared" ref="R2804" si="1120">IF(Q2804="-","-",Q2804/M2804)</f>
        <v>0.522878932316492</v>
      </c>
      <c r="S2804" s="105">
        <v>11.34</v>
      </c>
      <c r="T2804" s="106">
        <f t="normal">AVERAGE(S2804:S2806)*10</f>
        <v>113</v>
      </c>
      <c r="U2804" s="105">
        <f t="normal">((LARGE(S2804:S2806,1))-(SMALL(S2804:S2806,1)))/(((LARGE(S2804:S2806,1))+(SMALL(S2804:S2806,1)))/2)*100</f>
        <v>3.19148936170214</v>
      </c>
      <c r="V2804" s="105">
        <f t="shared" si="1091"/>
        <v>93.28</v>
      </c>
      <c r="W2804" s="106">
        <f t="normal">AVERAGE(V2804:V2806)*10</f>
        <v>932.766666666667</v>
      </c>
      <c r="X2804" s="105">
        <f t="normal">((LARGE(V2804:V2806,1))-(SMALL(V2804:V2806,1)))/(((LARGE(V2804:V2806,1))+(SMALL(V2804:V2806,1)))/2)*100</f>
        <v>0.0107209863307479</v>
      </c>
      <c r="Y2804" s="105">
        <v>6.72</v>
      </c>
      <c r="Z2804" s="98" t="s">
        <v>34</v>
      </c>
      <c r="AA2804" s="123" t="str">
        <f t="normal">IF(Z2804="-","-",AVERAGE(Z2804:Z2806))</f>
        <v>-</v>
      </c>
      <c r="AB2804" s="106" t="s">
        <v>34</v>
      </c>
      <c r="AC2804" s="124" t="str">
        <f t="shared" ref="AC2804" si="1121">IF(AB2804="-","-",AVERAGE(AB2804:AB2806))</f>
        <v>-</v>
      </c>
      <c r="AG2804" s="153"/>
    </row>
    <row r="2805" spans="1:33">
      <c r="A2805" s="88"/>
      <c r="B2805" s="74" t="s">
        <v>1219</v>
      </c>
      <c r="C2805" s="89"/>
      <c r="D2805" s="15"/>
      <c r="E2805" s="15"/>
      <c r="F2805" s="15"/>
      <c r="G2805" s="15"/>
      <c r="H2805" s="15"/>
      <c r="I2805" s="15"/>
      <c r="J2805" s="98">
        <v>704</v>
      </c>
      <c r="K2805" s="98">
        <f t="shared" ref="K2805" si="1122">MIN(J2804:J2806)</f>
        <v>687</v>
      </c>
      <c r="L2805" s="74"/>
      <c r="M2805" s="98"/>
      <c r="N2805" s="98">
        <v>375</v>
      </c>
      <c r="O2805" s="98">
        <f t="shared" ref="O2805" si="1123">MIN(N2804:N2806)</f>
        <v>355</v>
      </c>
      <c r="P2805" s="74"/>
      <c r="Q2805" s="98"/>
      <c r="R2805" s="74"/>
      <c r="S2805" s="105">
        <v>11.46</v>
      </c>
      <c r="T2805" s="106"/>
      <c r="U2805" s="105"/>
      <c r="V2805" s="105">
        <f t="shared" si="1091"/>
        <v>93.27</v>
      </c>
      <c r="W2805" s="106"/>
      <c r="X2805" s="105"/>
      <c r="Y2805" s="105">
        <v>6.73</v>
      </c>
      <c r="Z2805" s="98" t="s">
        <v>34</v>
      </c>
      <c r="AA2805" s="125"/>
      <c r="AB2805" s="106" t="s">
        <v>34</v>
      </c>
      <c r="AC2805" s="126"/>
      <c r="AG2805" s="153"/>
    </row>
    <row r="2806" spans="1:33">
      <c r="A2806" s="90"/>
      <c r="B2806" s="74" t="s">
        <v>1219</v>
      </c>
      <c r="C2806" s="91"/>
      <c r="D2806" s="18"/>
      <c r="E2806" s="18"/>
      <c r="F2806" s="18"/>
      <c r="G2806" s="18"/>
      <c r="H2806" s="18"/>
      <c r="I2806" s="18"/>
      <c r="J2806" s="98">
        <v>707</v>
      </c>
      <c r="K2806" s="98"/>
      <c r="L2806" s="74"/>
      <c r="M2806" s="98"/>
      <c r="N2806" s="98">
        <v>367</v>
      </c>
      <c r="O2806" s="98"/>
      <c r="P2806" s="74"/>
      <c r="Q2806" s="98"/>
      <c r="R2806" s="74"/>
      <c r="S2806" s="105">
        <v>11.1</v>
      </c>
      <c r="T2806" s="106"/>
      <c r="U2806" s="105"/>
      <c r="V2806" s="105">
        <f t="shared" si="1091"/>
        <v>93.28</v>
      </c>
      <c r="W2806" s="106"/>
      <c r="X2806" s="105"/>
      <c r="Y2806" s="105">
        <v>6.72</v>
      </c>
      <c r="Z2806" s="98" t="s">
        <v>34</v>
      </c>
      <c r="AA2806" s="127"/>
      <c r="AB2806" s="106" t="s">
        <v>34</v>
      </c>
      <c r="AC2806" s="128"/>
      <c r="AG2806" s="153"/>
    </row>
    <row r="2807" spans="1:33" ht="15" customHeight="1">
      <c r="A2807" s="85">
        <v>43045</v>
      </c>
      <c r="B2807" s="74" t="s">
        <v>1220</v>
      </c>
      <c r="C2807" s="86" t="s">
        <v>715</v>
      </c>
      <c r="D2807" s="87" t="s">
        <v>100</v>
      </c>
      <c r="E2807" s="87" t="s">
        <v>101</v>
      </c>
      <c r="F2807" s="87" t="s">
        <v>438</v>
      </c>
      <c r="G2807" s="87" t="s">
        <v>145</v>
      </c>
      <c r="H2807" s="87" t="s">
        <v>34</v>
      </c>
      <c r="I2807" s="87" t="s">
        <v>1218</v>
      </c>
      <c r="J2807" s="98">
        <v>706</v>
      </c>
      <c r="K2807" s="98">
        <f t="shared" ref="K2807" si="1124">MAX(J2807:J2809)</f>
        <v>710</v>
      </c>
      <c r="L2807" s="74">
        <f t="normal">IF(A2807=0,"",(K2807-K2808)/K2808)</f>
        <v>0.0441176470588235</v>
      </c>
      <c r="M2807" s="98">
        <f t="shared" ref="M2807" si="1125">IF(J2807="-","-",AVERAGE(J2807:J2809))</f>
        <v>698.666666666667</v>
      </c>
      <c r="N2807" s="98">
        <v>356</v>
      </c>
      <c r="O2807" s="98">
        <f t="shared" ref="O2807" si="1126">MAX(N2807:N2809)</f>
        <v>358</v>
      </c>
      <c r="P2807" s="74">
        <f t="normal">IF(A2807=0,"",(O2807-O2808)/O2808)</f>
        <v>0.0228571428571429</v>
      </c>
      <c r="Q2807" s="98">
        <f t="shared" ref="Q2807" si="1127">IF(N2807="-","-",AVERAGE(N2807:N2809))</f>
        <v>354.666666666667</v>
      </c>
      <c r="R2807" s="74">
        <f t="shared" ref="R2807" si="1128">IF(Q2807="-","-",Q2807/M2807)</f>
        <v>0.50763358778626</v>
      </c>
      <c r="S2807" s="105">
        <v>11.33</v>
      </c>
      <c r="T2807" s="106">
        <f t="normal">AVERAGE(S2807:S2809)*10</f>
        <v>113.35</v>
      </c>
      <c r="U2807" s="105">
        <f t="normal">((LARGE(S2807:S2809,1))-(SMALL(S2807:S2809,1)))/(((LARGE(S2807:S2809,1))+(SMALL(S2807:S2809,1)))/2)*100</f>
        <v>0.0882223202470206</v>
      </c>
      <c r="V2807" s="105">
        <f t="shared" si="1091"/>
        <v>89.08</v>
      </c>
      <c r="W2807" s="106">
        <f t="normal">AVERAGE(V2807:V2809)*10</f>
        <v>892.5</v>
      </c>
      <c r="X2807" s="105">
        <f t="normal">((LARGE(V2807:V2809,1))-(SMALL(V2807:V2809,1)))/(((LARGE(V2807:V2809,1))+(SMALL(V2807:V2809,1)))/2)*100</f>
        <v>0.380952380952385</v>
      </c>
      <c r="Y2807" s="105">
        <v>10.92</v>
      </c>
      <c r="Z2807" s="98" t="s">
        <v>34</v>
      </c>
      <c r="AA2807" s="123" t="str">
        <f t="normal">IF(Z2807="-","-",AVERAGE(Z2807:Z2809))</f>
        <v>-</v>
      </c>
      <c r="AB2807" s="106" t="s">
        <v>34</v>
      </c>
      <c r="AC2807" s="124" t="str">
        <f t="shared" ref="AC2807" si="1129">IF(AB2807="-","-",AVERAGE(AB2807:AB2809))</f>
        <v>-</v>
      </c>
      <c r="AG2807" s="153"/>
    </row>
    <row r="2808" spans="1:33">
      <c r="A2808" s="88"/>
      <c r="B2808" s="74" t="s">
        <v>1220</v>
      </c>
      <c r="C2808" s="89"/>
      <c r="D2808" s="15"/>
      <c r="E2808" s="15"/>
      <c r="F2808" s="15"/>
      <c r="G2808" s="15"/>
      <c r="H2808" s="15"/>
      <c r="I2808" s="15"/>
      <c r="J2808" s="98">
        <v>680</v>
      </c>
      <c r="K2808" s="98">
        <f t="shared" ref="K2808" si="1130">MIN(J2807:J2809)</f>
        <v>680</v>
      </c>
      <c r="L2808" s="74"/>
      <c r="M2808" s="98"/>
      <c r="N2808" s="98">
        <v>350</v>
      </c>
      <c r="O2808" s="98">
        <f t="shared" ref="O2808" si="1131">MIN(N2807:N2809)</f>
        <v>350</v>
      </c>
      <c r="P2808" s="74"/>
      <c r="Q2808" s="98"/>
      <c r="R2808" s="74"/>
      <c r="S2808" s="105">
        <v>11.34</v>
      </c>
      <c r="T2808" s="106"/>
      <c r="U2808" s="105"/>
      <c r="V2808" s="105">
        <f t="shared" si="1091"/>
        <v>89.42</v>
      </c>
      <c r="W2808" s="106"/>
      <c r="X2808" s="105"/>
      <c r="Y2808" s="105">
        <v>10.58</v>
      </c>
      <c r="Z2808" s="98" t="s">
        <v>34</v>
      </c>
      <c r="AA2808" s="125"/>
      <c r="AB2808" s="106" t="s">
        <v>34</v>
      </c>
      <c r="AC2808" s="126"/>
      <c r="AG2808" s="153"/>
    </row>
    <row r="2809" spans="1:33">
      <c r="A2809" s="90"/>
      <c r="B2809" s="74" t="s">
        <v>1220</v>
      </c>
      <c r="C2809" s="91"/>
      <c r="D2809" s="18"/>
      <c r="E2809" s="18"/>
      <c r="F2809" s="18"/>
      <c r="G2809" s="18"/>
      <c r="H2809" s="18"/>
      <c r="I2809" s="18"/>
      <c r="J2809" s="98">
        <v>710</v>
      </c>
      <c r="K2809" s="98"/>
      <c r="L2809" s="74"/>
      <c r="M2809" s="98"/>
      <c r="N2809" s="98">
        <v>358</v>
      </c>
      <c r="O2809" s="98"/>
      <c r="P2809" s="74"/>
      <c r="Q2809" s="98"/>
      <c r="R2809" s="74"/>
      <c r="S2809" s="105" t="s">
        <v>34</v>
      </c>
      <c r="T2809" s="106"/>
      <c r="U2809" s="105"/>
      <c r="V2809" s="105" t="s">
        <v>34</v>
      </c>
      <c r="W2809" s="106"/>
      <c r="X2809" s="105"/>
      <c r="Y2809" s="105" t="s">
        <v>34</v>
      </c>
      <c r="Z2809" s="98" t="s">
        <v>34</v>
      </c>
      <c r="AA2809" s="127"/>
      <c r="AB2809" s="106" t="s">
        <v>34</v>
      </c>
      <c r="AC2809" s="128"/>
      <c r="AG2809" s="153"/>
    </row>
    <row r="2810" spans="1:33" ht="15" customHeight="1">
      <c r="A2810" s="85">
        <v>43045</v>
      </c>
      <c r="B2810" s="74" t="s">
        <v>1221</v>
      </c>
      <c r="C2810" s="86" t="s">
        <v>715</v>
      </c>
      <c r="D2810" s="87" t="s">
        <v>100</v>
      </c>
      <c r="E2810" s="87" t="s">
        <v>101</v>
      </c>
      <c r="F2810" s="87" t="s">
        <v>438</v>
      </c>
      <c r="G2810" s="87" t="s">
        <v>145</v>
      </c>
      <c r="H2810" s="87" t="s">
        <v>34</v>
      </c>
      <c r="I2810" s="87" t="s">
        <v>1218</v>
      </c>
      <c r="J2810" s="98">
        <v>693</v>
      </c>
      <c r="K2810" s="98">
        <f t="shared" ref="K2810" si="1132">MAX(J2810:J2812)</f>
        <v>693</v>
      </c>
      <c r="L2810" s="74">
        <f t="normal">IF(A2810=0,"",(K2810-K2811)/K2811)</f>
        <v>0.0236336779911374</v>
      </c>
      <c r="M2810" s="98">
        <f t="shared" ref="M2810" si="1133">IF(J2810="-","-",AVERAGE(J2810:J2812))</f>
        <v>687.333333333333</v>
      </c>
      <c r="N2810" s="98">
        <v>358</v>
      </c>
      <c r="O2810" s="98">
        <f t="shared" ref="O2810" si="1134">MAX(N2810:N2812)</f>
        <v>358</v>
      </c>
      <c r="P2810" s="74">
        <f t="normal">IF(A2810=0,"",(O2810-O2811)/O2811)</f>
        <v>0.0467836257309941</v>
      </c>
      <c r="Q2810" s="98">
        <f t="shared" ref="Q2810" si="1135">IF(N2810="-","-",AVERAGE(N2810:N2812))</f>
        <v>352.666666666667</v>
      </c>
      <c r="R2810" s="74">
        <f t="shared" ref="R2810" si="1136">IF(Q2810="-","-",Q2810/M2810)</f>
        <v>0.513094083414161</v>
      </c>
      <c r="S2810" s="105">
        <v>12.31</v>
      </c>
      <c r="T2810" s="106">
        <f t="normal">AVERAGE(S2810:S2812)*10</f>
        <v>121.2</v>
      </c>
      <c r="U2810" s="105">
        <f t="normal">((LARGE(S2810:S2812,1))-(SMALL(S2810:S2812,1)))/(((LARGE(S2810:S2812,1))+(SMALL(S2810:S2812,1)))/2)*100</f>
        <v>3.13531353135314</v>
      </c>
      <c r="V2810" s="105">
        <f t="normal">100-Y2810</f>
        <v>93.42</v>
      </c>
      <c r="W2810" s="106">
        <f t="normal">AVERAGE(V2810:V2812)*10</f>
        <v>933.4</v>
      </c>
      <c r="X2810" s="105">
        <f t="normal">((LARGE(V2810:V2812,1))-(SMALL(V2810:V2812,1)))/(((LARGE(V2810:V2812,1))+(SMALL(V2810:V2812,1)))/2)*100</f>
        <v>0.171416327405182</v>
      </c>
      <c r="Y2810" s="105">
        <v>6.58</v>
      </c>
      <c r="Z2810" s="98" t="s">
        <v>34</v>
      </c>
      <c r="AA2810" s="123" t="str">
        <f t="normal">IF(Z2810="-","-",AVERAGE(Z2810:Z2812))</f>
        <v>-</v>
      </c>
      <c r="AB2810" s="106" t="s">
        <v>34</v>
      </c>
      <c r="AC2810" s="124" t="str">
        <f t="shared" ref="AC2810" si="1137">IF(AB2810="-","-",AVERAGE(AB2810:AB2812))</f>
        <v>-</v>
      </c>
      <c r="AG2810" s="153"/>
    </row>
    <row r="2811" spans="1:33">
      <c r="A2811" s="88"/>
      <c r="B2811" s="74" t="s">
        <v>1221</v>
      </c>
      <c r="C2811" s="89"/>
      <c r="D2811" s="15"/>
      <c r="E2811" s="15"/>
      <c r="F2811" s="15"/>
      <c r="G2811" s="15"/>
      <c r="H2811" s="15"/>
      <c r="I2811" s="15"/>
      <c r="J2811" s="98">
        <v>692</v>
      </c>
      <c r="K2811" s="98">
        <f t="shared" ref="K2811" si="1138">MIN(J2810:J2812)</f>
        <v>677</v>
      </c>
      <c r="L2811" s="74"/>
      <c r="M2811" s="98"/>
      <c r="N2811" s="98">
        <v>358</v>
      </c>
      <c r="O2811" s="98">
        <f t="shared" ref="O2811" si="1139">MIN(N2810:N2812)</f>
        <v>342</v>
      </c>
      <c r="P2811" s="74"/>
      <c r="Q2811" s="98"/>
      <c r="R2811" s="74"/>
      <c r="S2811" s="105">
        <v>11.93</v>
      </c>
      <c r="T2811" s="106"/>
      <c r="U2811" s="105"/>
      <c r="V2811" s="105">
        <f t="normal">100-Y2811</f>
        <v>93.26</v>
      </c>
      <c r="W2811" s="106"/>
      <c r="X2811" s="105"/>
      <c r="Y2811" s="105">
        <v>6.74</v>
      </c>
      <c r="Z2811" s="98" t="s">
        <v>34</v>
      </c>
      <c r="AA2811" s="125"/>
      <c r="AB2811" s="106" t="s">
        <v>34</v>
      </c>
      <c r="AC2811" s="126"/>
      <c r="AG2811" s="153"/>
    </row>
    <row r="2812" spans="1:33">
      <c r="A2812" s="90"/>
      <c r="B2812" s="74" t="s">
        <v>1221</v>
      </c>
      <c r="C2812" s="91"/>
      <c r="D2812" s="18"/>
      <c r="E2812" s="18"/>
      <c r="F2812" s="18"/>
      <c r="G2812" s="18"/>
      <c r="H2812" s="18"/>
      <c r="I2812" s="18"/>
      <c r="J2812" s="98">
        <v>677</v>
      </c>
      <c r="K2812" s="98"/>
      <c r="L2812" s="74"/>
      <c r="M2812" s="98"/>
      <c r="N2812" s="98">
        <v>342</v>
      </c>
      <c r="O2812" s="98"/>
      <c r="P2812" s="74"/>
      <c r="Q2812" s="98"/>
      <c r="R2812" s="74"/>
      <c r="S2812" s="105" t="s">
        <v>34</v>
      </c>
      <c r="T2812" s="106"/>
      <c r="U2812" s="105"/>
      <c r="V2812" s="105" t="s">
        <v>34</v>
      </c>
      <c r="W2812" s="106"/>
      <c r="X2812" s="105"/>
      <c r="Y2812" s="105" t="s">
        <v>34</v>
      </c>
      <c r="Z2812" s="98" t="s">
        <v>34</v>
      </c>
      <c r="AA2812" s="127"/>
      <c r="AB2812" s="106" t="s">
        <v>34</v>
      </c>
      <c r="AC2812" s="128"/>
      <c r="AG2812" s="153"/>
    </row>
    <row r="2813" spans="1:33" s="44" customFormat="1" ht="15" customHeight="1">
      <c r="A2813" s="60">
        <v>43059</v>
      </c>
      <c r="B2813" s="61" t="s">
        <v>1222</v>
      </c>
      <c r="C2813" s="62" t="s">
        <v>29</v>
      </c>
      <c r="D2813" s="63" t="s">
        <v>30</v>
      </c>
      <c r="E2813" s="63" t="s">
        <v>31</v>
      </c>
      <c r="F2813" s="63" t="s">
        <v>32</v>
      </c>
      <c r="G2813" s="63" t="s">
        <v>33</v>
      </c>
      <c r="H2813" s="63" t="s">
        <v>34</v>
      </c>
      <c r="I2813" s="63" t="s">
        <v>1223</v>
      </c>
      <c r="J2813" s="94">
        <v>48.1</v>
      </c>
      <c r="K2813" s="94">
        <f t="shared" ref="K2813" si="1140">MAX(J2813:J2815)</f>
        <v>49</v>
      </c>
      <c r="L2813" s="61">
        <f t="normal">IF(A2813=0,"",(K2813-K2814)/K2814)</f>
        <v>0.0629067245119306</v>
      </c>
      <c r="M2813" s="94">
        <f t="shared" ref="M2813" si="1141">IF(J2813="-","-",AVERAGE(J2813:J2815))</f>
        <v>47.7333333333333</v>
      </c>
      <c r="N2813" s="94" t="s">
        <v>34</v>
      </c>
      <c r="O2813" s="94">
        <f t="shared" ref="O2813" si="1142">MAX(N2813:N2815)</f>
        <v>0</v>
      </c>
      <c r="P2813" s="61" t="e">
        <v>#DIV/0!</v>
      </c>
      <c r="Q2813" s="94" t="str">
        <f t="shared" ref="Q2813" si="1143">IF(N2813="-","-",AVERAGE(N2813:N2815))</f>
        <v>-</v>
      </c>
      <c r="R2813" s="61" t="str">
        <f t="shared" ref="R2813" si="1144">IF(Q2813="-","-",Q2813/M2813)</f>
        <v>-</v>
      </c>
      <c r="S2813" s="101">
        <v>3.8</v>
      </c>
      <c r="T2813" s="102">
        <f t="normal">AVERAGE(S2813:S2815)*10</f>
        <v>37.9</v>
      </c>
      <c r="U2813" s="101">
        <f t="normal">((LARGE(S2813:S2815,1))-(SMALL(S2813:S2815,1)))/(((LARGE(S2813:S2815,1))+(SMALL(S2813:S2815,1)))/2)*100</f>
        <v>0.527704485488127</v>
      </c>
      <c r="V2813" s="101">
        <f t="normal">100-Y2813</f>
        <v>63.09</v>
      </c>
      <c r="W2813" s="102">
        <f t="normal">AVERAGE(V2813:V2815)*10</f>
        <v>630.433333333333</v>
      </c>
      <c r="X2813" s="101">
        <f t="normal">((LARGE(V2813:V2815,1))-(SMALL(V2813:V2815,1)))/(((LARGE(V2813:V2815,1))+(SMALL(V2813:V2815,1)))/2)*100</f>
        <v>0.206267354224518</v>
      </c>
      <c r="Y2813" s="101">
        <v>36.91</v>
      </c>
      <c r="Z2813" s="94" t="s">
        <v>34</v>
      </c>
      <c r="AA2813" s="111" t="str">
        <f t="normal">IF(Z2813="-","-",AVERAGE(Z2813:Z2815))</f>
        <v>-</v>
      </c>
      <c r="AB2813" s="102" t="s">
        <v>34</v>
      </c>
      <c r="AC2813" s="112" t="str">
        <f t="shared" ref="AC2813" si="1145">IF(AB2813="-","-",AVERAGE(AB2813:AB2815))</f>
        <v>-</v>
      </c>
      <c r="AD2813" s="113"/>
      <c r="AE2813" s="94"/>
      <c r="AF2813" s="94"/>
      <c r="AG2813" s="134"/>
    </row>
    <row r="2814" spans="1:33" s="44" customFormat="1" customHeight="0">
      <c r="A2814" s="60"/>
      <c r="B2814" s="61" t="s">
        <v>1222</v>
      </c>
      <c r="C2814" s="62"/>
      <c r="D2814" s="63"/>
      <c r="E2814" s="63"/>
      <c r="F2814" s="63"/>
      <c r="G2814" s="63"/>
      <c r="H2814" s="63"/>
      <c r="I2814" s="63"/>
      <c r="J2814" s="94">
        <v>46.1</v>
      </c>
      <c r="K2814" s="94">
        <f t="shared" ref="K2814" si="1146">MIN(J2813:J2815)</f>
        <v>46.1</v>
      </c>
      <c r="L2814" s="61"/>
      <c r="M2814" s="94"/>
      <c r="N2814" s="94" t="s">
        <v>34</v>
      </c>
      <c r="O2814" s="94">
        <f t="shared" ref="O2814" si="1147">MIN(N2813:N2815)</f>
        <v>0</v>
      </c>
      <c r="P2814" s="61"/>
      <c r="Q2814" s="94"/>
      <c r="R2814" s="61"/>
      <c r="S2814" s="101">
        <v>3.79</v>
      </c>
      <c r="T2814" s="102"/>
      <c r="U2814" s="101"/>
      <c r="V2814" s="101">
        <f t="normal">100-Y2814</f>
        <v>63.08</v>
      </c>
      <c r="W2814" s="102"/>
      <c r="X2814" s="101"/>
      <c r="Y2814" s="101">
        <v>36.92</v>
      </c>
      <c r="Z2814" s="94" t="s">
        <v>34</v>
      </c>
      <c r="AA2814" s="111"/>
      <c r="AB2814" s="102" t="s">
        <v>34</v>
      </c>
      <c r="AC2814" s="112"/>
      <c r="AD2814" s="113"/>
      <c r="AE2814" s="94"/>
      <c r="AF2814" s="94"/>
      <c r="AG2814" s="134"/>
    </row>
    <row r="2815" spans="1:33" s="44" customFormat="1" customHeight="0">
      <c r="A2815" s="60"/>
      <c r="B2815" s="61" t="s">
        <v>1222</v>
      </c>
      <c r="C2815" s="62"/>
      <c r="D2815" s="63"/>
      <c r="E2815" s="63"/>
      <c r="F2815" s="63"/>
      <c r="G2815" s="63"/>
      <c r="H2815" s="63"/>
      <c r="I2815" s="63"/>
      <c r="J2815" s="94">
        <v>49</v>
      </c>
      <c r="K2815" s="94"/>
      <c r="L2815" s="61"/>
      <c r="M2815" s="94"/>
      <c r="N2815" s="94" t="s">
        <v>34</v>
      </c>
      <c r="O2815" s="94"/>
      <c r="P2815" s="61"/>
      <c r="Q2815" s="94"/>
      <c r="R2815" s="61"/>
      <c r="S2815" s="101">
        <v>3.78</v>
      </c>
      <c r="T2815" s="102"/>
      <c r="U2815" s="101"/>
      <c r="V2815" s="101">
        <f t="normal">100-Y2815</f>
        <v>62.96</v>
      </c>
      <c r="W2815" s="102"/>
      <c r="X2815" s="101"/>
      <c r="Y2815" s="101">
        <v>37.04</v>
      </c>
      <c r="Z2815" s="94" t="s">
        <v>34</v>
      </c>
      <c r="AA2815" s="111"/>
      <c r="AB2815" s="102" t="s">
        <v>34</v>
      </c>
      <c r="AC2815" s="112"/>
      <c r="AD2815" s="113"/>
      <c r="AE2815" s="94"/>
      <c r="AF2815" s="94"/>
      <c r="AG2815" s="134"/>
    </row>
    <row r="2816" spans="1:33" s="44" customFormat="1" ht="15" customHeight="1">
      <c r="A2816" s="60">
        <v>43059</v>
      </c>
      <c r="B2816" s="61" t="s">
        <v>1224</v>
      </c>
      <c r="C2816" s="62" t="s">
        <v>29</v>
      </c>
      <c r="D2816" s="63" t="s">
        <v>30</v>
      </c>
      <c r="E2816" s="63" t="s">
        <v>31</v>
      </c>
      <c r="F2816" s="63" t="s">
        <v>37</v>
      </c>
      <c r="G2816" s="63" t="s">
        <v>140</v>
      </c>
      <c r="H2816" s="63" t="s">
        <v>34</v>
      </c>
      <c r="I2816" s="63" t="s">
        <v>34</v>
      </c>
      <c r="J2816" s="94">
        <v>692</v>
      </c>
      <c r="K2816" s="94">
        <f t="shared" ref="K2816" si="1148">MAX(J2816:J2818)</f>
        <v>708</v>
      </c>
      <c r="L2816" s="61">
        <f t="normal">IF(A2816=0,"",(K2816-K2817)/K2817)</f>
        <v>0.023121387283237</v>
      </c>
      <c r="M2816" s="94">
        <f t="shared" ref="M2816" si="1149">IF(J2816="-","-",AVERAGE(J2816:J2818))</f>
        <v>702.333333333333</v>
      </c>
      <c r="N2816" s="94">
        <v>352</v>
      </c>
      <c r="O2816" s="94">
        <f t="shared" ref="O2816" si="1150">MAX(N2816:N2818)</f>
        <v>375</v>
      </c>
      <c r="P2816" s="61">
        <f t="normal">IF(A2816=0,"",(O2816-O2817)/O2817)</f>
        <v>0.0653409090909091</v>
      </c>
      <c r="Q2816" s="94">
        <f t="shared" ref="Q2816" si="1151">IF(N2816="-","-",AVERAGE(N2816:N2818))</f>
        <v>365.333333333333</v>
      </c>
      <c r="R2816" s="61">
        <f t="shared" ref="R2816" si="1152">IF(Q2816="-","-",Q2816/M2816)</f>
        <v>0.520170859041291</v>
      </c>
      <c r="S2816" s="101">
        <v>96.73</v>
      </c>
      <c r="T2816" s="102">
        <f t="normal">AVERAGE(S2816:S2818)*10</f>
        <v>967.233333333333</v>
      </c>
      <c r="U2816" s="101">
        <f t="normal">((LARGE(S2816:S2818,1))-(SMALL(S2816:S2818,1)))/(((LARGE(S2816:S2818,1))+(SMALL(S2816:S2818,1)))/2)*100</f>
        <v>0.0620347394540966</v>
      </c>
      <c r="V2816" s="101">
        <f t="shared" ref="V2816:V2820" si="1153">100-Y2816</f>
        <v>99.99</v>
      </c>
      <c r="W2816" s="102">
        <f t="normal">AVERAGE(V2816:V2818)*10</f>
        <v>999.9</v>
      </c>
      <c r="X2816" s="101">
        <f t="normal">((LARGE(V2816:V2818,1))-(SMALL(V2816:V2818,1)))/(((LARGE(V2816:V2818,1))+(SMALL(V2816:V2818,1)))/2)*100</f>
        <v>0</v>
      </c>
      <c r="Y2816" s="101">
        <v>0.01</v>
      </c>
      <c r="Z2816" s="94" t="s">
        <v>34</v>
      </c>
      <c r="AA2816" s="111" t="str">
        <f t="normal">IF(Z2816="-","-",AVERAGE(Z2816:Z2818))</f>
        <v>-</v>
      </c>
      <c r="AB2816" s="102" t="s">
        <v>34</v>
      </c>
      <c r="AC2816" s="112" t="str">
        <f t="shared" ref="AC2816" si="1154">IF(AB2816="-","-",AVERAGE(AB2816:AB2818))</f>
        <v>-</v>
      </c>
      <c r="AD2816" s="113"/>
      <c r="AE2816" s="94"/>
      <c r="AF2816" s="94"/>
      <c r="AG2816" s="134"/>
    </row>
    <row r="2817" spans="1:33" s="44" customFormat="1" customHeight="0">
      <c r="A2817" s="60"/>
      <c r="B2817" s="61" t="s">
        <v>1224</v>
      </c>
      <c r="C2817" s="62"/>
      <c r="D2817" s="63"/>
      <c r="E2817" s="63"/>
      <c r="F2817" s="63"/>
      <c r="G2817" s="63"/>
      <c r="H2817" s="63"/>
      <c r="I2817" s="63"/>
      <c r="J2817" s="94">
        <v>708</v>
      </c>
      <c r="K2817" s="94">
        <f t="shared" ref="K2817" si="1155">MIN(J2816:J2818)</f>
        <v>692</v>
      </c>
      <c r="L2817" s="61"/>
      <c r="M2817" s="94"/>
      <c r="N2817" s="94">
        <v>375</v>
      </c>
      <c r="O2817" s="94">
        <f t="shared" ref="O2817" si="1156">MIN(N2816:N2818)</f>
        <v>352</v>
      </c>
      <c r="P2817" s="61"/>
      <c r="Q2817" s="94"/>
      <c r="R2817" s="61"/>
      <c r="S2817" s="101">
        <v>96.69</v>
      </c>
      <c r="T2817" s="102"/>
      <c r="U2817" s="101"/>
      <c r="V2817" s="101">
        <f t="shared" si="1153"/>
        <v>99.99</v>
      </c>
      <c r="W2817" s="102"/>
      <c r="X2817" s="101"/>
      <c r="Y2817" s="101">
        <v>0.01</v>
      </c>
      <c r="Z2817" s="94" t="s">
        <v>34</v>
      </c>
      <c r="AA2817" s="111"/>
      <c r="AB2817" s="102" t="s">
        <v>34</v>
      </c>
      <c r="AC2817" s="112"/>
      <c r="AD2817" s="113"/>
      <c r="AE2817" s="94"/>
      <c r="AF2817" s="94"/>
      <c r="AG2817" s="134"/>
    </row>
    <row r="2818" spans="1:33" s="44" customFormat="1" customHeight="0">
      <c r="A2818" s="60"/>
      <c r="B2818" s="61" t="s">
        <v>1224</v>
      </c>
      <c r="C2818" s="62"/>
      <c r="D2818" s="63"/>
      <c r="E2818" s="63"/>
      <c r="F2818" s="63"/>
      <c r="G2818" s="63"/>
      <c r="H2818" s="63"/>
      <c r="I2818" s="63"/>
      <c r="J2818" s="94">
        <v>707</v>
      </c>
      <c r="K2818" s="94"/>
      <c r="L2818" s="61"/>
      <c r="M2818" s="94"/>
      <c r="N2818" s="94">
        <v>369</v>
      </c>
      <c r="O2818" s="94"/>
      <c r="P2818" s="61"/>
      <c r="Q2818" s="94"/>
      <c r="R2818" s="61"/>
      <c r="S2818" s="101">
        <v>96.75</v>
      </c>
      <c r="T2818" s="102"/>
      <c r="U2818" s="101"/>
      <c r="V2818" s="101">
        <f t="shared" si="1153"/>
        <v>99.99</v>
      </c>
      <c r="W2818" s="102"/>
      <c r="X2818" s="101"/>
      <c r="Y2818" s="101">
        <v>0.01</v>
      </c>
      <c r="Z2818" s="94" t="s">
        <v>34</v>
      </c>
      <c r="AA2818" s="111"/>
      <c r="AB2818" s="102" t="s">
        <v>34</v>
      </c>
      <c r="AC2818" s="112"/>
      <c r="AD2818" s="113"/>
      <c r="AE2818" s="94"/>
      <c r="AF2818" s="94"/>
      <c r="AG2818" s="134"/>
    </row>
    <row r="2819" spans="1:33" ht="15" customHeight="1">
      <c r="A2819" s="79">
        <v>43059</v>
      </c>
      <c r="B2819" s="71">
        <v>1074</v>
      </c>
      <c r="C2819" s="80" t="s">
        <v>265</v>
      </c>
      <c r="D2819" s="12" t="s">
        <v>335</v>
      </c>
      <c r="E2819" s="12" t="s">
        <v>266</v>
      </c>
      <c r="F2819" s="12" t="s">
        <v>267</v>
      </c>
      <c r="G2819" s="12" t="s">
        <v>268</v>
      </c>
      <c r="H2819" s="12" t="s">
        <v>34</v>
      </c>
      <c r="I2819" s="12" t="s">
        <v>1225</v>
      </c>
      <c r="J2819" s="97" t="s">
        <v>34</v>
      </c>
      <c r="K2819" s="97">
        <f t="shared" ref="K2819" si="1157">MAX(J2819:J2821)</f>
        <v>527</v>
      </c>
      <c r="L2819" s="71">
        <f t="normal">IF(A2819=0,"",(K2819-K2820)/K2820)</f>
        <v>0.054</v>
      </c>
      <c r="M2819" s="97">
        <f t="normal">IF(J2820="-","-",AVERAGE(J2819:J2821))</f>
        <v>513.5</v>
      </c>
      <c r="N2819" s="97" t="s">
        <v>34</v>
      </c>
      <c r="O2819" s="97">
        <f t="shared" ref="O2819" si="1158">MAX(N2819:N2821)</f>
        <v>329</v>
      </c>
      <c r="P2819" s="71">
        <f t="normal">IF(A2819=0,"",(O2819-O2820)/O2820)</f>
        <v>0.0822368421052632</v>
      </c>
      <c r="Q2819" s="97">
        <f t="normal">IF(N2820="-","-",AVERAGE(N2819:N2821))</f>
        <v>316.5</v>
      </c>
      <c r="R2819" s="71">
        <f t="shared" ref="R2819" si="1159">IF(Q2819="-","-",Q2819/M2819)</f>
        <v>0.616358325219085</v>
      </c>
      <c r="S2819" s="103">
        <v>10.49</v>
      </c>
      <c r="T2819" s="104">
        <f t="normal">AVERAGE(S2819:S2821)*10</f>
        <v>101.5</v>
      </c>
      <c r="U2819" s="103">
        <f t="normal">((LARGE(S2819:S2821,1))-(SMALL(S2819:S2821,1)))/(((LARGE(S2819:S2821,1))+(SMALL(S2819:S2821,1)))/2)*100</f>
        <v>6.69950738916256</v>
      </c>
      <c r="V2819" s="103">
        <f t="shared" si="1153"/>
        <v>95.4</v>
      </c>
      <c r="W2819" s="104">
        <f t="normal">AVERAGE(V2819:V2821)*10</f>
        <v>951.45</v>
      </c>
      <c r="X2819" s="103">
        <f t="normal">((LARGE(V2819:V2821,1))-(SMALL(V2819:V2821,1)))/(((LARGE(V2819:V2821,1))+(SMALL(V2819:V2821,1)))/2)*100</f>
        <v>0.536023963424253</v>
      </c>
      <c r="Y2819" s="103">
        <v>4.6</v>
      </c>
      <c r="Z2819" s="97" t="s">
        <v>34</v>
      </c>
      <c r="AA2819" s="25" t="str">
        <f t="normal">IF(Z2819="-","-",AVERAGE(Z2819:Z2821))</f>
        <v>-</v>
      </c>
      <c r="AB2819" s="104" t="s">
        <v>34</v>
      </c>
      <c r="AC2819" s="26" t="str">
        <f t="shared" ref="AC2819" si="1160">IF(AB2819="-","-",AVERAGE(AB2819:AB2821))</f>
        <v>-</v>
      </c>
      <c r="AG2819" s="153"/>
    </row>
    <row r="2820" spans="1:33">
      <c r="A2820" s="81"/>
      <c r="B2820" s="71">
        <v>1074</v>
      </c>
      <c r="C2820" s="82"/>
      <c r="D2820" s="14"/>
      <c r="E2820" s="14"/>
      <c r="F2820" s="14"/>
      <c r="G2820" s="14"/>
      <c r="H2820" s="14"/>
      <c r="I2820" s="14"/>
      <c r="J2820" s="97">
        <v>527</v>
      </c>
      <c r="K2820" s="97">
        <f t="shared" ref="K2820" si="1161">MIN(J2819:J2821)</f>
        <v>500</v>
      </c>
      <c r="L2820" s="71"/>
      <c r="M2820" s="97"/>
      <c r="N2820" s="97">
        <v>329</v>
      </c>
      <c r="O2820" s="97">
        <f t="shared" ref="O2820" si="1162">MIN(N2819:N2821)</f>
        <v>304</v>
      </c>
      <c r="P2820" s="71"/>
      <c r="Q2820" s="97"/>
      <c r="R2820" s="71"/>
      <c r="S2820" s="103">
        <v>9.81</v>
      </c>
      <c r="T2820" s="104"/>
      <c r="U2820" s="103"/>
      <c r="V2820" s="103">
        <f t="shared" si="1153"/>
        <v>94.89</v>
      </c>
      <c r="W2820" s="104"/>
      <c r="X2820" s="103"/>
      <c r="Y2820" s="103">
        <v>5.11</v>
      </c>
      <c r="Z2820" s="97" t="s">
        <v>34</v>
      </c>
      <c r="AA2820" s="27"/>
      <c r="AB2820" s="104" t="s">
        <v>34</v>
      </c>
      <c r="AC2820" s="28"/>
      <c r="AG2820" s="153"/>
    </row>
    <row r="2821" spans="1:33">
      <c r="A2821" s="83"/>
      <c r="B2821" s="71">
        <v>1074</v>
      </c>
      <c r="C2821" s="84"/>
      <c r="D2821" s="17"/>
      <c r="E2821" s="17"/>
      <c r="F2821" s="17"/>
      <c r="G2821" s="17"/>
      <c r="H2821" s="17"/>
      <c r="I2821" s="17"/>
      <c r="J2821" s="97">
        <v>500</v>
      </c>
      <c r="K2821" s="97"/>
      <c r="L2821" s="71"/>
      <c r="M2821" s="97"/>
      <c r="N2821" s="97">
        <v>304</v>
      </c>
      <c r="O2821" s="97"/>
      <c r="P2821" s="71"/>
      <c r="Q2821" s="97"/>
      <c r="R2821" s="71"/>
      <c r="S2821" s="103" t="s">
        <v>34</v>
      </c>
      <c r="T2821" s="104"/>
      <c r="U2821" s="103"/>
      <c r="V2821" s="103"/>
      <c r="W2821" s="104"/>
      <c r="X2821" s="103"/>
      <c r="Y2821" s="103" t="s">
        <v>34</v>
      </c>
      <c r="Z2821" s="97" t="s">
        <v>34</v>
      </c>
      <c r="AA2821" s="29"/>
      <c r="AB2821" s="104" t="s">
        <v>34</v>
      </c>
      <c r="AC2821" s="30"/>
      <c r="AG2821" s="153"/>
    </row>
    <row r="2822" spans="1:33" ht="15" customHeight="1">
      <c r="A2822" s="79">
        <v>43059</v>
      </c>
      <c r="B2822" s="71">
        <v>1075</v>
      </c>
      <c r="C2822" s="80" t="s">
        <v>265</v>
      </c>
      <c r="D2822" s="12" t="s">
        <v>335</v>
      </c>
      <c r="E2822" s="12" t="s">
        <v>266</v>
      </c>
      <c r="F2822" s="12" t="s">
        <v>267</v>
      </c>
      <c r="G2822" s="12" t="s">
        <v>547</v>
      </c>
      <c r="H2822" s="12" t="s">
        <v>34</v>
      </c>
      <c r="I2822" s="12" t="s">
        <v>1226</v>
      </c>
      <c r="J2822" s="97" t="s">
        <v>34</v>
      </c>
      <c r="K2822" s="97">
        <f t="shared" ref="K2822" si="1163">MAX(J2822:J2824)</f>
        <v>626</v>
      </c>
      <c r="L2822" s="71">
        <f t="normal">IF(A2822=0,"",(K2822-K2823)/K2823)</f>
        <v>0.0503355704697987</v>
      </c>
      <c r="M2822" s="97">
        <f t="normal">IF(J2823="-","-",AVERAGE(J2822:J2824))</f>
        <v>611</v>
      </c>
      <c r="N2822" s="97" t="s">
        <v>34</v>
      </c>
      <c r="O2822" s="97">
        <f t="shared" ref="O2822" si="1164">MAX(N2822:N2824)</f>
        <v>383</v>
      </c>
      <c r="P2822" s="71">
        <f t="normal">IF(A2822=0,"",(O2822-O2823)/O2823)</f>
        <v>0.0638888888888889</v>
      </c>
      <c r="Q2822" s="97">
        <f t="normal">IF(N2823="-","-",AVERAGE(N2822:N2824))</f>
        <v>371.5</v>
      </c>
      <c r="R2822" s="71">
        <f t="shared" ref="R2822" si="1165">IF(Q2822="-","-",Q2822/M2822)</f>
        <v>0.608019639934534</v>
      </c>
      <c r="S2822" s="103">
        <v>14.82</v>
      </c>
      <c r="T2822" s="104">
        <f t="normal">AVERAGE(S2822:S2824)*10</f>
        <v>155.633333333333</v>
      </c>
      <c r="U2822" s="103">
        <v>8.21740537043028</v>
      </c>
      <c r="V2822" s="103">
        <f t="shared" ref="V2822:V2833" si="1166">100-Y2822</f>
        <v>94.42</v>
      </c>
      <c r="W2822" s="104">
        <f t="normal">AVERAGE(V2822:V2824)*10</f>
        <v>944.3</v>
      </c>
      <c r="X2822" s="103">
        <f t="normal">((LARGE(V2822:V2824,1))-(SMALL(V2822:V2824,1)))/(((LARGE(V2822:V2824,1))+(SMALL(V2822:V2824,1)))/2)*100</f>
        <v>1.21776883570711</v>
      </c>
      <c r="Y2822" s="103">
        <v>5.58</v>
      </c>
      <c r="Z2822" s="97" t="s">
        <v>34</v>
      </c>
      <c r="AA2822" s="25" t="str">
        <f t="normal">IF(Z2822="-","-",AVERAGE(Z2822:Z2824))</f>
        <v>-</v>
      </c>
      <c r="AB2822" s="104" t="s">
        <v>34</v>
      </c>
      <c r="AC2822" s="26" t="str">
        <f t="shared" ref="AC2822" si="1167">IF(AB2822="-","-",AVERAGE(AB2822:AB2824))</f>
        <v>-</v>
      </c>
      <c r="AG2822" s="153"/>
    </row>
    <row r="2823" spans="1:33">
      <c r="A2823" s="81"/>
      <c r="B2823" s="71">
        <v>1075</v>
      </c>
      <c r="C2823" s="82"/>
      <c r="D2823" s="14"/>
      <c r="E2823" s="14"/>
      <c r="F2823" s="14"/>
      <c r="G2823" s="14"/>
      <c r="H2823" s="14"/>
      <c r="I2823" s="14"/>
      <c r="J2823" s="97">
        <v>626</v>
      </c>
      <c r="K2823" s="97">
        <f t="shared" ref="K2823" si="1168">MIN(J2822:J2824)</f>
        <v>596</v>
      </c>
      <c r="L2823" s="71"/>
      <c r="M2823" s="97"/>
      <c r="N2823" s="97">
        <v>383</v>
      </c>
      <c r="O2823" s="97">
        <f t="shared" ref="O2823" si="1169">MIN(N2822:N2824)</f>
        <v>360</v>
      </c>
      <c r="P2823" s="71"/>
      <c r="Q2823" s="97"/>
      <c r="R2823" s="71"/>
      <c r="S2823" s="103">
        <v>15.78</v>
      </c>
      <c r="T2823" s="104"/>
      <c r="U2823" s="103"/>
      <c r="V2823" s="103">
        <f t="shared" si="1166"/>
        <v>93.86</v>
      </c>
      <c r="W2823" s="104"/>
      <c r="X2823" s="103"/>
      <c r="Y2823" s="103">
        <v>6.14</v>
      </c>
      <c r="Z2823" s="97" t="s">
        <v>34</v>
      </c>
      <c r="AA2823" s="27"/>
      <c r="AB2823" s="104" t="s">
        <v>34</v>
      </c>
      <c r="AC2823" s="28"/>
      <c r="AG2823" s="153"/>
    </row>
    <row r="2824" spans="1:33">
      <c r="A2824" s="83"/>
      <c r="B2824" s="71">
        <v>1075</v>
      </c>
      <c r="C2824" s="84"/>
      <c r="D2824" s="17"/>
      <c r="E2824" s="17"/>
      <c r="F2824" s="17"/>
      <c r="G2824" s="17"/>
      <c r="H2824" s="17"/>
      <c r="I2824" s="17"/>
      <c r="J2824" s="97">
        <v>596</v>
      </c>
      <c r="K2824" s="97"/>
      <c r="L2824" s="71"/>
      <c r="M2824" s="97"/>
      <c r="N2824" s="97">
        <v>360</v>
      </c>
      <c r="O2824" s="97"/>
      <c r="P2824" s="71"/>
      <c r="Q2824" s="97"/>
      <c r="R2824" s="71"/>
      <c r="S2824" s="103">
        <v>16.09</v>
      </c>
      <c r="T2824" s="104"/>
      <c r="U2824" s="103"/>
      <c r="V2824" s="103">
        <f t="shared" si="1166"/>
        <v>95.01</v>
      </c>
      <c r="W2824" s="104"/>
      <c r="X2824" s="103"/>
      <c r="Y2824" s="103">
        <v>4.99</v>
      </c>
      <c r="Z2824" s="97" t="s">
        <v>34</v>
      </c>
      <c r="AA2824" s="29"/>
      <c r="AB2824" s="104" t="s">
        <v>34</v>
      </c>
      <c r="AC2824" s="30"/>
      <c r="AG2824" s="153"/>
    </row>
    <row r="2825" spans="1:33" s="44" customFormat="1" ht="15" customHeight="1">
      <c r="A2825" s="60">
        <v>43157</v>
      </c>
      <c r="B2825" s="61" t="s">
        <v>1227</v>
      </c>
      <c r="C2825" s="62" t="s">
        <v>29</v>
      </c>
      <c r="D2825" s="63" t="s">
        <v>30</v>
      </c>
      <c r="E2825" s="63" t="s">
        <v>31</v>
      </c>
      <c r="F2825" s="63" t="s">
        <v>32</v>
      </c>
      <c r="G2825" s="63" t="s">
        <v>33</v>
      </c>
      <c r="H2825" s="63" t="s">
        <v>34</v>
      </c>
      <c r="I2825" s="63" t="s">
        <v>1228</v>
      </c>
      <c r="J2825" s="94">
        <v>48.9</v>
      </c>
      <c r="K2825" s="94">
        <f t="shared" ref="K2825" si="1170">MAX(J2825:J2827)</f>
        <v>52.9</v>
      </c>
      <c r="L2825" s="61">
        <f t="normal">IF(A2825=0,"",(K2825-K2826)/K2826)</f>
        <v>0.081799591002045</v>
      </c>
      <c r="M2825" s="94">
        <f t="shared" ref="M2825" si="1171">IF(J2825="-","-",AVERAGE(J2825:J2827))</f>
        <v>50.3</v>
      </c>
      <c r="N2825" s="94" t="s">
        <v>34</v>
      </c>
      <c r="O2825" s="94">
        <f t="shared" ref="O2825" si="1172">MAX(N2825:N2827)</f>
        <v>0</v>
      </c>
      <c r="P2825" s="61" t="e">
        <v>#DIV/0!</v>
      </c>
      <c r="Q2825" s="94" t="str">
        <f t="shared" ref="Q2825" si="1173">IF(N2825="-","-",AVERAGE(N2825:N2827))</f>
        <v>-</v>
      </c>
      <c r="R2825" s="61" t="str">
        <f t="shared" ref="R2825" si="1174">IF(Q2825="-","-",Q2825/M2825)</f>
        <v>-</v>
      </c>
      <c r="S2825" s="101">
        <v>3.33</v>
      </c>
      <c r="T2825" s="102">
        <f t="normal">AVERAGE(S2825:S2827)*10</f>
        <v>33.5333333333333</v>
      </c>
      <c r="U2825" s="101">
        <f t="normal">((LARGE(S2825:S2827,1))-(SMALL(S2825:S2827,1)))/(((LARGE(S2825:S2827,1))+(SMALL(S2825:S2827,1)))/2)*100</f>
        <v>1.4903129657228</v>
      </c>
      <c r="V2825" s="101">
        <f t="shared" si="1166"/>
        <v>62.03</v>
      </c>
      <c r="W2825" s="102">
        <f t="normal">AVERAGE(V2825:V2827)*10</f>
        <v>617.8</v>
      </c>
      <c r="X2825" s="101">
        <f t="normal">((LARGE(V2825:V2827,1))-(SMALL(V2825:V2827,1)))/(((LARGE(V2825:V2827,1))+(SMALL(V2825:V2827,1)))/2)*100</f>
        <v>0.646935144751736</v>
      </c>
      <c r="Y2825" s="101">
        <v>37.97</v>
      </c>
      <c r="Z2825" s="94" t="s">
        <v>34</v>
      </c>
      <c r="AA2825" s="111" t="str">
        <f t="normal">IF(Z2825="-","-",AVERAGE(Z2825:Z2827))</f>
        <v>-</v>
      </c>
      <c r="AB2825" s="102" t="s">
        <v>34</v>
      </c>
      <c r="AC2825" s="112" t="str">
        <f t="shared" ref="AC2825" si="1175">IF(AB2825="-","-",AVERAGE(AB2825:AB2827))</f>
        <v>-</v>
      </c>
      <c r="AD2825" s="113"/>
      <c r="AE2825" s="94"/>
      <c r="AF2825" s="94"/>
      <c r="AG2825" s="134"/>
    </row>
    <row r="2826" spans="1:33" s="44" customFormat="1" customHeight="0">
      <c r="A2826" s="60"/>
      <c r="B2826" s="61" t="s">
        <v>1227</v>
      </c>
      <c r="C2826" s="62"/>
      <c r="D2826" s="63"/>
      <c r="E2826" s="63"/>
      <c r="F2826" s="63"/>
      <c r="G2826" s="63"/>
      <c r="H2826" s="63"/>
      <c r="I2826" s="63"/>
      <c r="J2826" s="94">
        <v>49.1</v>
      </c>
      <c r="K2826" s="94">
        <f t="shared" ref="K2826" si="1176">MIN(J2825:J2827)</f>
        <v>48.9</v>
      </c>
      <c r="L2826" s="61"/>
      <c r="M2826" s="94"/>
      <c r="N2826" s="94" t="s">
        <v>34</v>
      </c>
      <c r="O2826" s="94">
        <f t="shared" ref="O2826" si="1177">MIN(N2825:N2827)</f>
        <v>0</v>
      </c>
      <c r="P2826" s="61"/>
      <c r="Q2826" s="94"/>
      <c r="R2826" s="61"/>
      <c r="S2826" s="101">
        <v>3.35</v>
      </c>
      <c r="T2826" s="102"/>
      <c r="U2826" s="101"/>
      <c r="V2826" s="101">
        <f t="shared" si="1166"/>
        <v>61.68</v>
      </c>
      <c r="W2826" s="102"/>
      <c r="X2826" s="101"/>
      <c r="Y2826" s="101">
        <v>38.32</v>
      </c>
      <c r="Z2826" s="94" t="s">
        <v>34</v>
      </c>
      <c r="AA2826" s="111"/>
      <c r="AB2826" s="102" t="s">
        <v>34</v>
      </c>
      <c r="AC2826" s="112"/>
      <c r="AD2826" s="113"/>
      <c r="AE2826" s="94"/>
      <c r="AF2826" s="94"/>
      <c r="AG2826" s="134"/>
    </row>
    <row r="2827" spans="1:33" s="44" customFormat="1" customHeight="0">
      <c r="A2827" s="60"/>
      <c r="B2827" s="61" t="s">
        <v>1227</v>
      </c>
      <c r="C2827" s="62"/>
      <c r="D2827" s="63"/>
      <c r="E2827" s="63"/>
      <c r="F2827" s="63"/>
      <c r="G2827" s="63"/>
      <c r="H2827" s="63"/>
      <c r="I2827" s="63"/>
      <c r="J2827" s="94">
        <v>52.9</v>
      </c>
      <c r="K2827" s="94"/>
      <c r="L2827" s="61"/>
      <c r="M2827" s="94"/>
      <c r="N2827" s="94" t="s">
        <v>34</v>
      </c>
      <c r="O2827" s="94"/>
      <c r="P2827" s="61"/>
      <c r="Q2827" s="94"/>
      <c r="R2827" s="61"/>
      <c r="S2827" s="101">
        <v>3.38</v>
      </c>
      <c r="T2827" s="102"/>
      <c r="U2827" s="101"/>
      <c r="V2827" s="101">
        <f t="shared" si="1166"/>
        <v>61.63</v>
      </c>
      <c r="W2827" s="102"/>
      <c r="X2827" s="101"/>
      <c r="Y2827" s="101">
        <v>38.37</v>
      </c>
      <c r="Z2827" s="94" t="s">
        <v>34</v>
      </c>
      <c r="AA2827" s="111"/>
      <c r="AB2827" s="102" t="s">
        <v>34</v>
      </c>
      <c r="AC2827" s="112"/>
      <c r="AD2827" s="113"/>
      <c r="AE2827" s="94"/>
      <c r="AF2827" s="94"/>
      <c r="AG2827" s="134"/>
    </row>
    <row r="2828" spans="1:33" s="44" customFormat="1" ht="15" customHeight="1">
      <c r="A2828" s="60">
        <v>43157</v>
      </c>
      <c r="B2828" s="61" t="s">
        <v>1229</v>
      </c>
      <c r="C2828" s="62" t="s">
        <v>29</v>
      </c>
      <c r="D2828" s="63" t="s">
        <v>30</v>
      </c>
      <c r="E2828" s="63" t="s">
        <v>31</v>
      </c>
      <c r="F2828" s="63" t="s">
        <v>37</v>
      </c>
      <c r="G2828" s="63" t="s">
        <v>140</v>
      </c>
      <c r="H2828" s="63" t="s">
        <v>34</v>
      </c>
      <c r="I2828" s="63" t="s">
        <v>34</v>
      </c>
      <c r="J2828" s="94">
        <v>644</v>
      </c>
      <c r="K2828" s="94">
        <f t="shared" ref="K2828" si="1178">MAX(J2828:J2830)</f>
        <v>677</v>
      </c>
      <c r="L2828" s="61">
        <f t="normal">IF(A2828=0,"",(K2828-K2829)/K2829)</f>
        <v>0.0512422360248447</v>
      </c>
      <c r="M2828" s="94">
        <f t="shared" ref="M2828" si="1179">IF(J2828="-","-",AVERAGE(J2828:J2830))</f>
        <v>659.333333333333</v>
      </c>
      <c r="N2828" s="94">
        <v>307</v>
      </c>
      <c r="O2828" s="94">
        <f t="shared" ref="O2828" si="1180">MAX(N2828:N2830)</f>
        <v>348</v>
      </c>
      <c r="P2828" s="61">
        <f t="normal">IF(A2828=0,"",(O2828-O2829)/O2829)</f>
        <v>0.133550488599349</v>
      </c>
      <c r="Q2828" s="94">
        <f t="shared" ref="Q2828" si="1181">IF(N2828="-","-",AVERAGE(N2828:N2830))</f>
        <v>323.666666666667</v>
      </c>
      <c r="R2828" s="61">
        <f t="shared" ref="R2828" si="1182">IF(Q2828="-","-",Q2828/M2828)</f>
        <v>0.490899898887765</v>
      </c>
      <c r="S2828" s="101">
        <v>96.73</v>
      </c>
      <c r="T2828" s="102">
        <f t="shared" ref="T2828" si="1183">AVERAGE(S2828:S2830)*10</f>
        <v>967.233333333333</v>
      </c>
      <c r="U2828" s="101">
        <f t="shared" ref="U2828" si="1184">((LARGE(S2828:S2830,1))-(SMALL(S2828:S2830,1)))/(((LARGE(S2828:S2830,1))+(SMALL(S2828:S2830,1)))/2)*100</f>
        <v>0.0620347394540966</v>
      </c>
      <c r="V2828" s="101">
        <f t="shared" si="1166"/>
        <v>99.99</v>
      </c>
      <c r="W2828" s="102">
        <f t="normal">AVERAGE(V2828:V2830)*10</f>
        <v>999.9</v>
      </c>
      <c r="X2828" s="101">
        <f t="normal">((LARGE(V2828:V2830,1))-(SMALL(V2828:V2830,1)))/(((LARGE(V2828:V2830,1))+(SMALL(V2828:V2830,1)))/2)*100</f>
        <v>0</v>
      </c>
      <c r="Y2828" s="101">
        <v>0.01</v>
      </c>
      <c r="Z2828" s="94" t="s">
        <v>34</v>
      </c>
      <c r="AA2828" s="111" t="str">
        <f t="normal">IF(Z2828="-","-",AVERAGE(Z2828:Z2830))</f>
        <v>-</v>
      </c>
      <c r="AB2828" s="102" t="s">
        <v>34</v>
      </c>
      <c r="AC2828" s="112" t="str">
        <f t="shared" ref="AC2828" si="1185">IF(AB2828="-","-",AVERAGE(AB2828:AB2830))</f>
        <v>-</v>
      </c>
      <c r="AD2828" s="113"/>
      <c r="AE2828" s="94"/>
      <c r="AF2828" s="94"/>
      <c r="AG2828" s="134"/>
    </row>
    <row r="2829" spans="1:33" s="44" customFormat="1" customHeight="0">
      <c r="A2829" s="60"/>
      <c r="B2829" s="61" t="s">
        <v>1229</v>
      </c>
      <c r="C2829" s="62"/>
      <c r="D2829" s="63"/>
      <c r="E2829" s="63"/>
      <c r="F2829" s="63"/>
      <c r="G2829" s="63"/>
      <c r="H2829" s="63"/>
      <c r="I2829" s="63"/>
      <c r="J2829" s="94">
        <v>677</v>
      </c>
      <c r="K2829" s="94">
        <f t="shared" ref="K2829" si="1186">MIN(J2828:J2830)</f>
        <v>644</v>
      </c>
      <c r="L2829" s="61"/>
      <c r="M2829" s="94"/>
      <c r="N2829" s="94">
        <v>348</v>
      </c>
      <c r="O2829" s="94">
        <f t="shared" ref="O2829" si="1187">MIN(N2828:N2830)</f>
        <v>307</v>
      </c>
      <c r="P2829" s="61"/>
      <c r="Q2829" s="94"/>
      <c r="R2829" s="61"/>
      <c r="S2829" s="101">
        <v>96.69</v>
      </c>
      <c r="T2829" s="102"/>
      <c r="U2829" s="101"/>
      <c r="V2829" s="101">
        <f t="shared" si="1166"/>
        <v>99.99</v>
      </c>
      <c r="W2829" s="102"/>
      <c r="X2829" s="101"/>
      <c r="Y2829" s="101">
        <v>0.01</v>
      </c>
      <c r="Z2829" s="94" t="s">
        <v>34</v>
      </c>
      <c r="AA2829" s="111"/>
      <c r="AB2829" s="102" t="s">
        <v>34</v>
      </c>
      <c r="AC2829" s="112"/>
      <c r="AD2829" s="113"/>
      <c r="AE2829" s="94"/>
      <c r="AF2829" s="94"/>
      <c r="AG2829" s="134"/>
    </row>
    <row r="2830" spans="1:33" s="44" customFormat="1" customHeight="0">
      <c r="A2830" s="60"/>
      <c r="B2830" s="61" t="s">
        <v>1229</v>
      </c>
      <c r="C2830" s="62"/>
      <c r="D2830" s="63"/>
      <c r="E2830" s="63"/>
      <c r="F2830" s="63"/>
      <c r="G2830" s="63"/>
      <c r="H2830" s="63"/>
      <c r="I2830" s="63"/>
      <c r="J2830" s="94">
        <v>657</v>
      </c>
      <c r="K2830" s="94"/>
      <c r="L2830" s="61"/>
      <c r="M2830" s="94"/>
      <c r="N2830" s="94">
        <v>316</v>
      </c>
      <c r="O2830" s="94"/>
      <c r="P2830" s="61"/>
      <c r="Q2830" s="94"/>
      <c r="R2830" s="61"/>
      <c r="S2830" s="101">
        <v>96.75</v>
      </c>
      <c r="T2830" s="102"/>
      <c r="U2830" s="101"/>
      <c r="V2830" s="101">
        <f t="shared" si="1166"/>
        <v>99.99</v>
      </c>
      <c r="W2830" s="102"/>
      <c r="X2830" s="101"/>
      <c r="Y2830" s="101">
        <v>0.01</v>
      </c>
      <c r="Z2830" s="94" t="s">
        <v>34</v>
      </c>
      <c r="AA2830" s="111"/>
      <c r="AB2830" s="102" t="s">
        <v>34</v>
      </c>
      <c r="AC2830" s="112"/>
      <c r="AD2830" s="113"/>
      <c r="AE2830" s="94"/>
      <c r="AF2830" s="94"/>
      <c r="AG2830" s="134"/>
    </row>
    <row r="2831" spans="1:33" s="44" customFormat="1" ht="15" customHeight="1">
      <c r="A2831" s="60">
        <v>43157</v>
      </c>
      <c r="B2831" s="61" t="s">
        <v>1230</v>
      </c>
      <c r="C2831" s="62" t="s">
        <v>29</v>
      </c>
      <c r="D2831" s="63" t="s">
        <v>30</v>
      </c>
      <c r="E2831" s="63" t="s">
        <v>31</v>
      </c>
      <c r="F2831" s="63" t="s">
        <v>37</v>
      </c>
      <c r="G2831" s="63" t="s">
        <v>140</v>
      </c>
      <c r="H2831" s="63" t="s">
        <v>34</v>
      </c>
      <c r="I2831" s="63" t="s">
        <v>34</v>
      </c>
      <c r="J2831" s="94">
        <v>639</v>
      </c>
      <c r="K2831" s="94">
        <f t="shared" ref="K2831" si="1188">MAX(J2831:J2833)</f>
        <v>640</v>
      </c>
      <c r="L2831" s="61">
        <f t="normal">IF(A2831=0,"",(K2831-K2832)/K2832)</f>
        <v>0.00156494522691706</v>
      </c>
      <c r="M2831" s="94">
        <f t="shared" ref="M2831" si="1189">IF(J2831="-","-",AVERAGE(J2831:J2833))</f>
        <v>639.333333333333</v>
      </c>
      <c r="N2831" s="94">
        <v>317</v>
      </c>
      <c r="O2831" s="94">
        <f t="shared" ref="O2831" si="1190">MAX(N2831:N2833)</f>
        <v>318</v>
      </c>
      <c r="P2831" s="61">
        <f t="normal">IF(A2831=0,"",(O2831-O2832)/O2832)</f>
        <v>0.0324675324675325</v>
      </c>
      <c r="Q2831" s="94">
        <f t="shared" ref="Q2831" si="1191">IF(N2831="-","-",AVERAGE(N2831:N2833))</f>
        <v>314.333333333333</v>
      </c>
      <c r="R2831" s="61">
        <f t="shared" ref="R2831" si="1192">IF(Q2831="-","-",Q2831/M2831)</f>
        <v>0.491657977059437</v>
      </c>
      <c r="S2831" s="101">
        <v>96.73</v>
      </c>
      <c r="T2831" s="102">
        <f t="shared" ref="T2831" si="1193">AVERAGE(S2831:S2833)*10</f>
        <v>967.233333333333</v>
      </c>
      <c r="U2831" s="101">
        <f t="shared" ref="U2831" si="1194">((LARGE(S2831:S2833,1))-(SMALL(S2831:S2833,1)))/(((LARGE(S2831:S2833,1))+(SMALL(S2831:S2833,1)))/2)*100</f>
        <v>0.0620347394540966</v>
      </c>
      <c r="V2831" s="101">
        <f t="shared" si="1166"/>
        <v>99.99</v>
      </c>
      <c r="W2831" s="102">
        <f t="normal">AVERAGE(V2831:V2833)*10</f>
        <v>999.9</v>
      </c>
      <c r="X2831" s="101">
        <f t="normal">((LARGE(V2831:V2833,1))-(SMALL(V2831:V2833,1)))/(((LARGE(V2831:V2833,1))+(SMALL(V2831:V2833,1)))/2)*100</f>
        <v>0</v>
      </c>
      <c r="Y2831" s="101">
        <v>0.01</v>
      </c>
      <c r="Z2831" s="94" t="s">
        <v>34</v>
      </c>
      <c r="AA2831" s="111" t="str">
        <f t="normal">IF(Z2831="-","-",AVERAGE(Z2831:Z2833))</f>
        <v>-</v>
      </c>
      <c r="AB2831" s="102" t="s">
        <v>34</v>
      </c>
      <c r="AC2831" s="112" t="str">
        <f t="shared" ref="AC2831" si="1195">IF(AB2831="-","-",AVERAGE(AB2831:AB2833))</f>
        <v>-</v>
      </c>
      <c r="AD2831" s="113"/>
      <c r="AE2831" s="94"/>
      <c r="AF2831" s="94"/>
      <c r="AG2831" s="134"/>
    </row>
    <row r="2832" spans="1:33" s="44" customFormat="1" customHeight="0">
      <c r="A2832" s="60"/>
      <c r="B2832" s="61" t="s">
        <v>1230</v>
      </c>
      <c r="C2832" s="62"/>
      <c r="D2832" s="63"/>
      <c r="E2832" s="63"/>
      <c r="F2832" s="63"/>
      <c r="G2832" s="63"/>
      <c r="H2832" s="63"/>
      <c r="I2832" s="63"/>
      <c r="J2832" s="94">
        <v>639</v>
      </c>
      <c r="K2832" s="94">
        <f t="shared" ref="K2832" si="1196">MIN(J2831:J2833)</f>
        <v>639</v>
      </c>
      <c r="L2832" s="61"/>
      <c r="M2832" s="94"/>
      <c r="N2832" s="94">
        <v>308</v>
      </c>
      <c r="O2832" s="94">
        <f t="shared" ref="O2832" si="1197">MIN(N2831:N2833)</f>
        <v>308</v>
      </c>
      <c r="P2832" s="61"/>
      <c r="Q2832" s="94"/>
      <c r="R2832" s="61"/>
      <c r="S2832" s="101">
        <v>96.69</v>
      </c>
      <c r="T2832" s="102"/>
      <c r="U2832" s="101"/>
      <c r="V2832" s="101">
        <f t="shared" si="1166"/>
        <v>99.99</v>
      </c>
      <c r="W2832" s="102"/>
      <c r="X2832" s="101"/>
      <c r="Y2832" s="101">
        <v>0.01</v>
      </c>
      <c r="Z2832" s="94" t="s">
        <v>34</v>
      </c>
      <c r="AA2832" s="111"/>
      <c r="AB2832" s="102" t="s">
        <v>34</v>
      </c>
      <c r="AC2832" s="112"/>
      <c r="AD2832" s="113"/>
      <c r="AE2832" s="94"/>
      <c r="AF2832" s="94"/>
      <c r="AG2832" s="134"/>
    </row>
    <row r="2833" spans="1:33" s="44" customFormat="1" customHeight="0">
      <c r="A2833" s="60"/>
      <c r="B2833" s="61" t="s">
        <v>1230</v>
      </c>
      <c r="C2833" s="62"/>
      <c r="D2833" s="63"/>
      <c r="E2833" s="63"/>
      <c r="F2833" s="63"/>
      <c r="G2833" s="63"/>
      <c r="H2833" s="63"/>
      <c r="I2833" s="63"/>
      <c r="J2833" s="94">
        <v>640</v>
      </c>
      <c r="K2833" s="94"/>
      <c r="L2833" s="61"/>
      <c r="M2833" s="94"/>
      <c r="N2833" s="94">
        <v>318</v>
      </c>
      <c r="O2833" s="94"/>
      <c r="P2833" s="61"/>
      <c r="Q2833" s="94"/>
      <c r="R2833" s="61"/>
      <c r="S2833" s="101">
        <v>96.75</v>
      </c>
      <c r="T2833" s="102"/>
      <c r="U2833" s="101"/>
      <c r="V2833" s="101">
        <f t="shared" si="1166"/>
        <v>99.99</v>
      </c>
      <c r="W2833" s="102"/>
      <c r="X2833" s="101"/>
      <c r="Y2833" s="101">
        <v>0.01</v>
      </c>
      <c r="Z2833" s="94" t="s">
        <v>34</v>
      </c>
      <c r="AA2833" s="111"/>
      <c r="AB2833" s="102" t="s">
        <v>34</v>
      </c>
      <c r="AC2833" s="112"/>
      <c r="AD2833" s="113"/>
      <c r="AE2833" s="94"/>
      <c r="AF2833" s="94"/>
      <c r="AG2833" s="134"/>
    </row>
    <row r="2834" spans="1:33">
      <c r="A2834" s="70">
        <v>43157</v>
      </c>
      <c r="B2834" s="71" t="s">
        <v>1231</v>
      </c>
      <c r="C2834" s="80" t="s">
        <v>265</v>
      </c>
      <c r="D2834" s="12" t="s">
        <v>100</v>
      </c>
      <c r="E2834" s="12" t="s">
        <v>101</v>
      </c>
      <c r="F2834" s="6" t="s">
        <v>438</v>
      </c>
      <c r="G2834" s="6" t="s">
        <v>746</v>
      </c>
      <c r="H2834" s="12" t="s">
        <v>34</v>
      </c>
      <c r="I2834" s="6" t="s">
        <v>1232</v>
      </c>
      <c r="J2834" s="97">
        <v>406</v>
      </c>
      <c r="K2834" s="97">
        <f t="shared" ref="K2834" si="1198">MAX(J2834:J2836)</f>
        <v>406</v>
      </c>
      <c r="L2834" s="71">
        <f t="normal">IF(A2834=0,"",(K2834-K2835)/K2835)</f>
        <v>0</v>
      </c>
      <c r="M2834" s="97">
        <f t="shared" ref="M2834" si="1199">IF(J2834="-","-",AVERAGE(J2834:J2836))</f>
        <v>406</v>
      </c>
      <c r="N2834" s="97">
        <v>255</v>
      </c>
      <c r="O2834" s="97">
        <f t="shared" ref="O2834" si="1200">MAX(N2834:N2836)</f>
        <v>255</v>
      </c>
      <c r="P2834" s="71">
        <f t="normal">IF(A2834=0,"",(O2834-O2835)/O2835)</f>
        <v>0</v>
      </c>
      <c r="Q2834" s="97">
        <f t="shared" ref="Q2834" si="1201">IF(N2834="-","-",AVERAGE(N2834:N2836))</f>
        <v>255</v>
      </c>
      <c r="R2834" s="71">
        <f t="shared" ref="R2834" si="1202">IF(Q2834="-","-",Q2834/M2834)</f>
        <v>0.62807881773399</v>
      </c>
      <c r="S2834" s="103">
        <v>25.17</v>
      </c>
      <c r="T2834" s="104">
        <f t="normal">AVERAGE(S2834:S2836)*10</f>
        <v>245.3</v>
      </c>
      <c r="U2834" s="103">
        <f t="normal">((LARGE(S2834:S2836,1))-(SMALL(S2834:S2836,1)))/(((LARGE(S2834:S2836,1))+(SMALL(S2834:S2836,1)))/2)*100</f>
        <v>5.21810028536486</v>
      </c>
      <c r="V2834" s="103">
        <v>89.19</v>
      </c>
      <c r="W2834" s="104">
        <f t="normal">AVERAGE(V2834:V2836)*10</f>
        <v>890.55</v>
      </c>
      <c r="X2834" s="103">
        <f t="normal">((LARGE(V2834:V2835,1))-(SMALL(V2834:V2836,1)))/(((LARGE(V2834:V2836,1))+(SMALL(V2834:V2836,1)))/2)*100</f>
        <v>0.303183425972709</v>
      </c>
      <c r="Y2834" s="103">
        <v>10.81</v>
      </c>
      <c r="Z2834" s="71" t="s">
        <v>34</v>
      </c>
      <c r="AA2834" s="23" t="str">
        <f t="normal">IF(Z2834="-","-",AVERAGE(Z2834:Z2836))</f>
        <v>-</v>
      </c>
      <c r="AB2834" s="104" t="s">
        <v>34</v>
      </c>
      <c r="AC2834" s="24" t="str">
        <f t="shared" ref="AC2834" si="1203">IF(AB2834="-","-",AVERAGE(AB2834:AB2836))</f>
        <v>-</v>
      </c>
      <c r="AG2834" s="153"/>
    </row>
    <row r="2835" spans="1:33">
      <c r="A2835" s="70"/>
      <c r="B2835" s="71" t="s">
        <v>1231</v>
      </c>
      <c r="C2835" s="82"/>
      <c r="D2835" s="14"/>
      <c r="E2835" s="14"/>
      <c r="F2835" s="6"/>
      <c r="G2835" s="6"/>
      <c r="H2835" s="14"/>
      <c r="I2835" s="6"/>
      <c r="J2835" s="97" t="s">
        <v>34</v>
      </c>
      <c r="K2835" s="97">
        <f t="shared" ref="K2835" si="1204">MIN(J2834:J2836)</f>
        <v>406</v>
      </c>
      <c r="L2835" s="71"/>
      <c r="M2835" s="97"/>
      <c r="N2835" s="97" t="s">
        <v>34</v>
      </c>
      <c r="O2835" s="97">
        <f t="shared" ref="O2835" si="1205">MIN(N2834:N2836)</f>
        <v>255</v>
      </c>
      <c r="P2835" s="71"/>
      <c r="Q2835" s="97"/>
      <c r="R2835" s="71"/>
      <c r="S2835" s="103">
        <v>23.89</v>
      </c>
      <c r="T2835" s="104"/>
      <c r="U2835" s="103"/>
      <c r="V2835" s="103">
        <v>88.92</v>
      </c>
      <c r="W2835" s="104"/>
      <c r="X2835" s="103"/>
      <c r="Y2835" s="103">
        <v>11.08</v>
      </c>
      <c r="Z2835" s="71" t="s">
        <v>34</v>
      </c>
      <c r="AA2835" s="23"/>
      <c r="AB2835" s="104" t="s">
        <v>34</v>
      </c>
      <c r="AC2835" s="24"/>
      <c r="AG2835" s="153"/>
    </row>
    <row r="2836" spans="1:33">
      <c r="A2836" s="70"/>
      <c r="B2836" s="71" t="s">
        <v>1231</v>
      </c>
      <c r="C2836" s="84"/>
      <c r="D2836" s="17"/>
      <c r="E2836" s="17"/>
      <c r="F2836" s="6"/>
      <c r="G2836" s="6"/>
      <c r="H2836" s="17"/>
      <c r="I2836" s="6"/>
      <c r="J2836" s="97" t="s">
        <v>34</v>
      </c>
      <c r="K2836" s="97"/>
      <c r="L2836" s="71"/>
      <c r="M2836" s="97"/>
      <c r="N2836" s="97" t="s">
        <v>34</v>
      </c>
      <c r="O2836" s="97"/>
      <c r="P2836" s="71"/>
      <c r="Q2836" s="97"/>
      <c r="R2836" s="71"/>
      <c r="S2836" s="103" t="s">
        <v>34</v>
      </c>
      <c r="T2836" s="104"/>
      <c r="U2836" s="103"/>
      <c r="V2836" s="103" t="s">
        <v>34</v>
      </c>
      <c r="W2836" s="104"/>
      <c r="X2836" s="103"/>
      <c r="Y2836" s="103" t="s">
        <v>34</v>
      </c>
      <c r="Z2836" s="71" t="s">
        <v>34</v>
      </c>
      <c r="AA2836" s="23"/>
      <c r="AB2836" s="104" t="s">
        <v>34</v>
      </c>
      <c r="AC2836" s="24"/>
      <c r="AG2836" s="153"/>
    </row>
    <row r="2837" spans="1:33" ht="0" customHeight="1" hidden="1">
      <c r="A2837" s="70">
        <v>43157</v>
      </c>
      <c r="B2837" s="71" t="s">
        <v>1233</v>
      </c>
      <c r="C2837" s="80" t="s">
        <v>265</v>
      </c>
      <c r="D2837" s="12" t="s">
        <v>100</v>
      </c>
      <c r="E2837" s="12" t="s">
        <v>101</v>
      </c>
      <c r="F2837" s="6" t="s">
        <v>438</v>
      </c>
      <c r="G2837" s="6" t="s">
        <v>746</v>
      </c>
      <c r="H2837" s="12" t="s">
        <v>34</v>
      </c>
      <c r="I2837" s="6" t="s">
        <v>1234</v>
      </c>
      <c r="J2837" s="97">
        <v>491</v>
      </c>
      <c r="K2837" s="97">
        <f t="shared" ref="K2837" si="1206">MAX(J2837:J2839)</f>
        <v>491</v>
      </c>
      <c r="L2837" s="71">
        <f t="normal">IF(A2837=0,"",(K2837-K2838)/K2838)</f>
        <v>0</v>
      </c>
      <c r="M2837" s="97">
        <f t="shared" ref="M2837" si="1207">IF(J2837="-","-",AVERAGE(J2837:J2839))</f>
        <v>491</v>
      </c>
      <c r="N2837" s="97">
        <v>301</v>
      </c>
      <c r="O2837" s="97">
        <f t="shared" ref="O2837" si="1208">MAX(N2837:N2839)</f>
        <v>301</v>
      </c>
      <c r="P2837" s="71">
        <f t="normal">IF(A2837=0,"",(O2837-O2838)/O2838)</f>
        <v>0</v>
      </c>
      <c r="Q2837" s="97">
        <f t="shared" ref="Q2837" si="1209">IF(N2837="-","-",AVERAGE(N2837:N2839))</f>
        <v>301</v>
      </c>
      <c r="R2837" s="71">
        <f t="shared" ref="R2837" si="1210">IF(Q2837="-","-",Q2837/M2837)</f>
        <v>0.613034623217923</v>
      </c>
      <c r="S2837" s="103">
        <v>24.05</v>
      </c>
      <c r="T2837" s="104">
        <f t="normal">AVERAGE(S2837:S2839)*10</f>
        <v>243.35</v>
      </c>
      <c r="U2837" s="103">
        <f t="normal">((LARGE(S2837:S2839,1))-(SMALL(S2837:S2839,1)))/(((LARGE(S2837:S2839,1))+(SMALL(S2837:S2839,1)))/2)*100</f>
        <v>2.34230532155332</v>
      </c>
      <c r="V2837" s="103">
        <v>89.76</v>
      </c>
      <c r="W2837" s="104">
        <f t="normal">AVERAGE(V2837:V2839)*10</f>
        <v>898.4</v>
      </c>
      <c r="X2837" s="103">
        <f t="normal">((LARGE(V2837:V2839,1))-(SMALL(V2837:V2839,1)))/(((LARGE(V2837:V2839,1))+(SMALL(V2837:V2839,1)))/2)*100</f>
        <v>0.17809439002671</v>
      </c>
      <c r="Y2837" s="103">
        <v>10.24</v>
      </c>
      <c r="Z2837" s="71" t="s">
        <v>34</v>
      </c>
      <c r="AA2837" s="25" t="str">
        <f t="normal">IF(Z2837="-","-",AVERAGE(Z2837:Z2839))</f>
        <v>-</v>
      </c>
      <c r="AB2837" s="104" t="s">
        <v>34</v>
      </c>
      <c r="AC2837" s="26" t="str">
        <f t="shared" ref="AC2837" si="1211">IF(AB2837="-","-",AVERAGE(AB2837:AB2839))</f>
        <v>-</v>
      </c>
      <c r="AG2837" s="153"/>
    </row>
    <row r="2838" spans="1:33">
      <c r="A2838" s="70"/>
      <c r="B2838" s="71" t="s">
        <v>1233</v>
      </c>
      <c r="C2838" s="82"/>
      <c r="D2838" s="14"/>
      <c r="E2838" s="14"/>
      <c r="F2838" s="6"/>
      <c r="G2838" s="6"/>
      <c r="H2838" s="14"/>
      <c r="I2838" s="6"/>
      <c r="J2838" s="97" t="s">
        <v>34</v>
      </c>
      <c r="K2838" s="97">
        <f t="shared" ref="K2838" si="1212">MIN(J2837:J2839)</f>
        <v>491</v>
      </c>
      <c r="L2838" s="71"/>
      <c r="M2838" s="97"/>
      <c r="N2838" s="97" t="s">
        <v>34</v>
      </c>
      <c r="O2838" s="97">
        <f t="shared" ref="O2838" si="1213">MIN(N2837:N2839)</f>
        <v>301</v>
      </c>
      <c r="P2838" s="71"/>
      <c r="Q2838" s="97"/>
      <c r="R2838" s="71"/>
      <c r="S2838" s="103">
        <v>24.62</v>
      </c>
      <c r="T2838" s="104"/>
      <c r="U2838" s="103"/>
      <c r="V2838" s="103">
        <v>89.92</v>
      </c>
      <c r="W2838" s="104"/>
      <c r="X2838" s="103"/>
      <c r="Y2838" s="103">
        <v>10.08</v>
      </c>
      <c r="Z2838" s="71" t="s">
        <v>34</v>
      </c>
      <c r="AA2838" s="27"/>
      <c r="AB2838" s="104" t="s">
        <v>34</v>
      </c>
      <c r="AC2838" s="28"/>
      <c r="AG2838" s="153"/>
    </row>
    <row r="2839" spans="1:33">
      <c r="A2839" s="70"/>
      <c r="B2839" s="71" t="s">
        <v>1233</v>
      </c>
      <c r="C2839" s="84"/>
      <c r="D2839" s="17"/>
      <c r="E2839" s="17"/>
      <c r="F2839" s="6"/>
      <c r="G2839" s="6"/>
      <c r="H2839" s="17"/>
      <c r="I2839" s="6"/>
      <c r="J2839" s="97" t="s">
        <v>34</v>
      </c>
      <c r="K2839" s="97"/>
      <c r="L2839" s="71"/>
      <c r="M2839" s="97"/>
      <c r="N2839" s="97" t="s">
        <v>34</v>
      </c>
      <c r="O2839" s="97"/>
      <c r="P2839" s="71"/>
      <c r="Q2839" s="97"/>
      <c r="R2839" s="71"/>
      <c r="S2839" s="103" t="s">
        <v>34</v>
      </c>
      <c r="T2839" s="104"/>
      <c r="U2839" s="103"/>
      <c r="V2839" s="103" t="s">
        <v>34</v>
      </c>
      <c r="W2839" s="104"/>
      <c r="X2839" s="103"/>
      <c r="Y2839" s="103" t="s">
        <v>34</v>
      </c>
      <c r="Z2839" s="71" t="s">
        <v>34</v>
      </c>
      <c r="AA2839" s="29"/>
      <c r="AB2839" s="104" t="s">
        <v>34</v>
      </c>
      <c r="AC2839" s="30"/>
      <c r="AG2839" s="153"/>
    </row>
    <row r="2840" spans="1:33" ht="0" customHeight="1" hidden="1">
      <c r="A2840" s="70">
        <v>43157</v>
      </c>
      <c r="B2840" s="71" t="s">
        <v>1235</v>
      </c>
      <c r="C2840" s="80" t="s">
        <v>265</v>
      </c>
      <c r="D2840" s="12" t="s">
        <v>100</v>
      </c>
      <c r="E2840" s="12" t="s">
        <v>101</v>
      </c>
      <c r="F2840" s="6" t="s">
        <v>438</v>
      </c>
      <c r="G2840" s="6" t="s">
        <v>746</v>
      </c>
      <c r="H2840" s="12" t="s">
        <v>34</v>
      </c>
      <c r="I2840" s="6" t="s">
        <v>1236</v>
      </c>
      <c r="J2840" s="97">
        <v>481</v>
      </c>
      <c r="K2840" s="97">
        <f t="shared" ref="K2840" si="1214">MAX(J2840:J2842)</f>
        <v>481</v>
      </c>
      <c r="L2840" s="71">
        <f t="normal">IF(A2840=0,"",(K2840-K2841)/K2841)</f>
        <v>0</v>
      </c>
      <c r="M2840" s="97">
        <f t="shared" ref="M2840" si="1215">IF(J2840="-","-",AVERAGE(J2840:J2842))</f>
        <v>481</v>
      </c>
      <c r="N2840" s="97">
        <v>296</v>
      </c>
      <c r="O2840" s="97">
        <f t="shared" ref="O2840" si="1216">MAX(N2840:N2842)</f>
        <v>296</v>
      </c>
      <c r="P2840" s="71">
        <f t="normal">IF(A2840=0,"",(O2840-O2841)/O2841)</f>
        <v>0</v>
      </c>
      <c r="Q2840" s="97">
        <f t="shared" ref="Q2840" si="1217">IF(N2840="-","-",AVERAGE(N2840:N2842))</f>
        <v>296</v>
      </c>
      <c r="R2840" s="71">
        <f t="shared" ref="R2840" si="1218">IF(Q2840="-","-",Q2840/M2840)</f>
        <v>0.615384615384615</v>
      </c>
      <c r="S2840" s="103">
        <v>25.85</v>
      </c>
      <c r="T2840" s="104">
        <f t="normal">AVERAGE(S2840:S2842)*10</f>
        <v>258.6</v>
      </c>
      <c r="U2840" s="103">
        <f t="normal">((LARGE(S2840:S2842,1))-(SMALL(S2840:S2842,1)))/(((LARGE(S2840:S2842,1))+(SMALL(S2840:S2842,1)))/2)*100</f>
        <v>0.0773395204949713</v>
      </c>
      <c r="V2840" s="103">
        <v>88.31</v>
      </c>
      <c r="W2840" s="104">
        <f t="normal">AVERAGE(V2840:V2842)*10</f>
        <v>877.75</v>
      </c>
      <c r="X2840" s="103">
        <f t="normal">((LARGE(V2840:V2842,1))-(SMALL(V2840:V2842,1)))/(((LARGE(V2840:V2842,1))+(SMALL(V2840:V2842,1)))/2)*100</f>
        <v>1.21902591854173</v>
      </c>
      <c r="Y2840" s="103">
        <v>11.69</v>
      </c>
      <c r="Z2840" s="71" t="s">
        <v>34</v>
      </c>
      <c r="AA2840" s="25" t="str">
        <f t="normal">IF(Z2840="-","-",AVERAGE(Z2840:Z2842))</f>
        <v>-</v>
      </c>
      <c r="AB2840" s="104" t="s">
        <v>34</v>
      </c>
      <c r="AC2840" s="26" t="str">
        <f t="shared" ref="AC2840" si="1219">IF(AB2840="-","-",AVERAGE(AB2840:AB2842))</f>
        <v>-</v>
      </c>
      <c r="AG2840" s="153"/>
    </row>
    <row r="2841" spans="1:33">
      <c r="A2841" s="70"/>
      <c r="B2841" s="71" t="s">
        <v>1235</v>
      </c>
      <c r="C2841" s="82"/>
      <c r="D2841" s="14"/>
      <c r="E2841" s="14"/>
      <c r="F2841" s="6"/>
      <c r="G2841" s="6"/>
      <c r="H2841" s="14"/>
      <c r="I2841" s="6"/>
      <c r="J2841" s="97" t="s">
        <v>34</v>
      </c>
      <c r="K2841" s="97">
        <f t="shared" ref="K2841" si="1220">MIN(J2840:J2842)</f>
        <v>481</v>
      </c>
      <c r="L2841" s="71"/>
      <c r="M2841" s="97"/>
      <c r="N2841" s="97" t="s">
        <v>34</v>
      </c>
      <c r="O2841" s="97">
        <f t="shared" ref="O2841" si="1221">MIN(N2840:N2842)</f>
        <v>296</v>
      </c>
      <c r="P2841" s="71"/>
      <c r="Q2841" s="97"/>
      <c r="R2841" s="71"/>
      <c r="S2841" s="103">
        <v>25.87</v>
      </c>
      <c r="T2841" s="104"/>
      <c r="U2841" s="103"/>
      <c r="V2841" s="103">
        <v>87.24</v>
      </c>
      <c r="W2841" s="104"/>
      <c r="X2841" s="103"/>
      <c r="Y2841" s="103">
        <v>12.76</v>
      </c>
      <c r="Z2841" s="71" t="s">
        <v>34</v>
      </c>
      <c r="AA2841" s="27"/>
      <c r="AB2841" s="104" t="s">
        <v>34</v>
      </c>
      <c r="AC2841" s="28"/>
      <c r="AG2841" s="153"/>
    </row>
    <row r="2842" spans="1:33">
      <c r="A2842" s="70"/>
      <c r="B2842" s="71" t="s">
        <v>1235</v>
      </c>
      <c r="C2842" s="84"/>
      <c r="D2842" s="17"/>
      <c r="E2842" s="17"/>
      <c r="F2842" s="6"/>
      <c r="G2842" s="6"/>
      <c r="H2842" s="17"/>
      <c r="I2842" s="6"/>
      <c r="J2842" s="97" t="s">
        <v>34</v>
      </c>
      <c r="K2842" s="97"/>
      <c r="L2842" s="71"/>
      <c r="M2842" s="97"/>
      <c r="N2842" s="97" t="s">
        <v>34</v>
      </c>
      <c r="O2842" s="97"/>
      <c r="P2842" s="71"/>
      <c r="Q2842" s="97"/>
      <c r="R2842" s="71"/>
      <c r="S2842" s="103" t="s">
        <v>34</v>
      </c>
      <c r="T2842" s="104"/>
      <c r="U2842" s="103"/>
      <c r="V2842" s="103" t="s">
        <v>34</v>
      </c>
      <c r="W2842" s="104"/>
      <c r="X2842" s="103"/>
      <c r="Y2842" s="103" t="s">
        <v>34</v>
      </c>
      <c r="Z2842" s="71" t="s">
        <v>34</v>
      </c>
      <c r="AA2842" s="29"/>
      <c r="AB2842" s="104" t="s">
        <v>34</v>
      </c>
      <c r="AC2842" s="30"/>
      <c r="AG2842" s="153"/>
    </row>
    <row r="2843" spans="1:33" ht="0" customHeight="1" hidden="1">
      <c r="A2843" s="70">
        <v>43157</v>
      </c>
      <c r="B2843" s="71" t="s">
        <v>1237</v>
      </c>
      <c r="C2843" s="80" t="s">
        <v>265</v>
      </c>
      <c r="D2843" s="12" t="s">
        <v>100</v>
      </c>
      <c r="E2843" s="12" t="s">
        <v>101</v>
      </c>
      <c r="F2843" s="6" t="s">
        <v>438</v>
      </c>
      <c r="G2843" s="6" t="s">
        <v>746</v>
      </c>
      <c r="H2843" s="12" t="s">
        <v>34</v>
      </c>
      <c r="I2843" s="6" t="s">
        <v>1232</v>
      </c>
      <c r="J2843" s="97">
        <v>499</v>
      </c>
      <c r="K2843" s="97">
        <f t="shared" ref="K2843" si="1222">MAX(J2843:J2845)</f>
        <v>499</v>
      </c>
      <c r="L2843" s="71">
        <f t="normal">IF(A2843=0,"",(K2843-K2844)/K2844)</f>
        <v>0</v>
      </c>
      <c r="M2843" s="97">
        <f t="shared" ref="M2843" si="1223">IF(J2843="-","-",AVERAGE(J2843:J2845))</f>
        <v>499</v>
      </c>
      <c r="N2843" s="97">
        <v>314</v>
      </c>
      <c r="O2843" s="97">
        <f t="shared" ref="O2843" si="1224">MAX(N2843:N2845)</f>
        <v>314</v>
      </c>
      <c r="P2843" s="71">
        <f t="normal">IF(A2843=0,"",(O2843-O2844)/O2844)</f>
        <v>0</v>
      </c>
      <c r="Q2843" s="97">
        <f t="shared" ref="Q2843" si="1225">IF(N2843="-","-",AVERAGE(N2843:N2845))</f>
        <v>314</v>
      </c>
      <c r="R2843" s="71">
        <f t="shared" ref="R2843" si="1226">IF(Q2843="-","-",Q2843/M2843)</f>
        <v>0.629258517034068</v>
      </c>
      <c r="S2843" s="103">
        <v>23.53</v>
      </c>
      <c r="T2843" s="104">
        <f t="normal">AVERAGE(S2843:S2845)*10</f>
        <v>239.15</v>
      </c>
      <c r="U2843" s="103">
        <f t="normal">((LARGE(S2843:S2845,1))-(SMALL(S2843:S2845,1)))/(((LARGE(S2843:S2845,1))+(SMALL(S2843:S2845,1)))/2)*100</f>
        <v>3.21973656700815</v>
      </c>
      <c r="V2843" s="103">
        <f t="normal">100-Y2843</f>
        <v>89.22</v>
      </c>
      <c r="W2843" s="104">
        <f t="normal">AVERAGE(V2843:V2845)*10</f>
        <v>893.55</v>
      </c>
      <c r="X2843" s="103">
        <f t="normal">((LARGE(V2843:V2845,1))-(SMALL(V2843:V2845,1)))/(((LARGE(V2843:V2845,1))+(SMALL(V2843:V2845,1)))/2)*100</f>
        <v>0.302165519556819</v>
      </c>
      <c r="Y2843" s="103">
        <v>10.78</v>
      </c>
      <c r="Z2843" s="71" t="s">
        <v>34</v>
      </c>
      <c r="AA2843" s="23" t="str">
        <f t="normal">IF(Z2843="-","-",AVERAGE(Z2843:Z2845))</f>
        <v>-</v>
      </c>
      <c r="AB2843" s="104" t="s">
        <v>34</v>
      </c>
      <c r="AC2843" s="24" t="str">
        <f t="shared" ref="AC2843" si="1227">IF(AB2843="-","-",AVERAGE(AB2843:AB2845))</f>
        <v>-</v>
      </c>
      <c r="AG2843" s="153"/>
    </row>
    <row r="2844" spans="1:33">
      <c r="A2844" s="70"/>
      <c r="B2844" s="71" t="s">
        <v>1237</v>
      </c>
      <c r="C2844" s="82"/>
      <c r="D2844" s="14"/>
      <c r="E2844" s="14"/>
      <c r="F2844" s="6"/>
      <c r="G2844" s="6"/>
      <c r="H2844" s="14"/>
      <c r="I2844" s="6"/>
      <c r="J2844" s="97" t="s">
        <v>34</v>
      </c>
      <c r="K2844" s="97">
        <f t="shared" ref="K2844" si="1228">MIN(J2843:J2845)</f>
        <v>499</v>
      </c>
      <c r="L2844" s="71"/>
      <c r="M2844" s="97"/>
      <c r="N2844" s="97" t="s">
        <v>34</v>
      </c>
      <c r="O2844" s="97">
        <f t="shared" ref="O2844" si="1229">MIN(N2843:N2845)</f>
        <v>314</v>
      </c>
      <c r="P2844" s="71"/>
      <c r="Q2844" s="97"/>
      <c r="R2844" s="71"/>
      <c r="S2844" s="103">
        <v>24.3</v>
      </c>
      <c r="T2844" s="104"/>
      <c r="U2844" s="103"/>
      <c r="V2844" s="103">
        <f t="normal">100-Y2844</f>
        <v>89.49</v>
      </c>
      <c r="W2844" s="104"/>
      <c r="X2844" s="103"/>
      <c r="Y2844" s="103">
        <v>10.51</v>
      </c>
      <c r="Z2844" s="71" t="s">
        <v>34</v>
      </c>
      <c r="AA2844" s="23"/>
      <c r="AB2844" s="104" t="s">
        <v>34</v>
      </c>
      <c r="AC2844" s="24"/>
      <c r="AG2844" s="153"/>
    </row>
    <row r="2845" spans="1:33">
      <c r="A2845" s="70"/>
      <c r="B2845" s="71" t="s">
        <v>1237</v>
      </c>
      <c r="C2845" s="84"/>
      <c r="D2845" s="17"/>
      <c r="E2845" s="17"/>
      <c r="F2845" s="6"/>
      <c r="G2845" s="6"/>
      <c r="H2845" s="17"/>
      <c r="I2845" s="6"/>
      <c r="J2845" s="97" t="s">
        <v>34</v>
      </c>
      <c r="K2845" s="97"/>
      <c r="L2845" s="71"/>
      <c r="M2845" s="97"/>
      <c r="N2845" s="97" t="s">
        <v>34</v>
      </c>
      <c r="O2845" s="97"/>
      <c r="P2845" s="71"/>
      <c r="Q2845" s="97"/>
      <c r="R2845" s="71"/>
      <c r="S2845" s="103" t="s">
        <v>34</v>
      </c>
      <c r="T2845" s="104"/>
      <c r="U2845" s="103"/>
      <c r="V2845" s="103" t="s">
        <v>34</v>
      </c>
      <c r="W2845" s="104"/>
      <c r="X2845" s="103"/>
      <c r="Y2845" s="103" t="s">
        <v>34</v>
      </c>
      <c r="Z2845" s="71" t="s">
        <v>34</v>
      </c>
      <c r="AA2845" s="23"/>
      <c r="AB2845" s="104" t="s">
        <v>34</v>
      </c>
      <c r="AC2845" s="24"/>
      <c r="AG2845" s="153"/>
    </row>
    <row r="2846" spans="1:33" ht="0" customHeight="1" hidden="1">
      <c r="A2846" s="70">
        <v>43157</v>
      </c>
      <c r="B2846" s="71" t="s">
        <v>1238</v>
      </c>
      <c r="C2846" s="80" t="s">
        <v>265</v>
      </c>
      <c r="D2846" s="12" t="s">
        <v>100</v>
      </c>
      <c r="E2846" s="12" t="s">
        <v>101</v>
      </c>
      <c r="F2846" s="6" t="s">
        <v>438</v>
      </c>
      <c r="G2846" s="12" t="s">
        <v>746</v>
      </c>
      <c r="H2846" s="12" t="s">
        <v>34</v>
      </c>
      <c r="I2846" s="6" t="s">
        <v>1234</v>
      </c>
      <c r="J2846" s="97">
        <v>479</v>
      </c>
      <c r="K2846" s="97">
        <f t="shared" ref="K2846" si="1230">MAX(J2846:J2848)</f>
        <v>479</v>
      </c>
      <c r="L2846" s="71">
        <f t="normal">IF(A2846=0,"",(K2846-K2847)/K2847)</f>
        <v>0</v>
      </c>
      <c r="M2846" s="97">
        <f t="shared" ref="M2846" si="1231">IF(J2846="-","-",AVERAGE(J2846:J2848))</f>
        <v>479</v>
      </c>
      <c r="N2846" s="97">
        <v>289</v>
      </c>
      <c r="O2846" s="97">
        <f t="shared" ref="O2846" si="1232">MAX(N2846:N2848)</f>
        <v>289</v>
      </c>
      <c r="P2846" s="71">
        <f t="normal">IF(A2846=0,"",(O2846-O2847)/O2847)</f>
        <v>0</v>
      </c>
      <c r="Q2846" s="97">
        <f t="shared" ref="Q2846" si="1233">IF(N2846="-","-",AVERAGE(N2846:N2848))</f>
        <v>289</v>
      </c>
      <c r="R2846" s="71">
        <f t="shared" ref="R2846" si="1234">IF(Q2846="-","-",Q2846/M2846)</f>
        <v>0.603340292275574</v>
      </c>
      <c r="S2846" s="103">
        <v>27.55</v>
      </c>
      <c r="T2846" s="104">
        <f t="normal">AVERAGE(S2846:S2848)*10</f>
        <v>273.3</v>
      </c>
      <c r="U2846" s="103">
        <f t="normal">((LARGE(S2846:S2848,1))-(SMALL(S2846:S2848,1)))/(((LARGE(S2846:S2848,1))+(SMALL(S2846:S2848,1)))/2)*100</f>
        <v>1.60995243322357</v>
      </c>
      <c r="V2846" s="103">
        <f t="normal">100-Y2846</f>
        <v>89.28</v>
      </c>
      <c r="W2846" s="104">
        <f t="normal">AVERAGE(V2846:V2848)*10</f>
        <v>894.35</v>
      </c>
      <c r="X2846" s="103">
        <f t="normal">((LARGE(V2846:V2848,1))-(SMALL(V2846:V2848,1)))/(((LARGE(V2846:V2848,1))+(SMALL(V2846:V2848,1)))/2)*100</f>
        <v>0.346620450606588</v>
      </c>
      <c r="Y2846" s="103">
        <v>10.72</v>
      </c>
      <c r="Z2846" s="71" t="s">
        <v>34</v>
      </c>
      <c r="AA2846" s="25" t="str">
        <f t="normal">IF(Z2846="-","-",AVERAGE(Z2846:Z2848))</f>
        <v>-</v>
      </c>
      <c r="AB2846" s="104" t="s">
        <v>34</v>
      </c>
      <c r="AC2846" s="26" t="str">
        <f t="shared" ref="AC2846" si="1235">IF(AB2846="-","-",AVERAGE(AB2846:AB2848))</f>
        <v>-</v>
      </c>
      <c r="AG2846" s="153"/>
    </row>
    <row r="2847" spans="1:33">
      <c r="A2847" s="70"/>
      <c r="B2847" s="71" t="s">
        <v>1238</v>
      </c>
      <c r="C2847" s="82"/>
      <c r="D2847" s="14"/>
      <c r="E2847" s="14"/>
      <c r="F2847" s="6"/>
      <c r="G2847" s="14"/>
      <c r="H2847" s="14"/>
      <c r="I2847" s="6"/>
      <c r="J2847" s="97" t="s">
        <v>34</v>
      </c>
      <c r="K2847" s="97">
        <f t="shared" ref="K2847" si="1236">MIN(J2846:J2848)</f>
        <v>479</v>
      </c>
      <c r="L2847" s="71"/>
      <c r="M2847" s="97"/>
      <c r="N2847" s="97" t="s">
        <v>34</v>
      </c>
      <c r="O2847" s="97">
        <f t="shared" ref="O2847" si="1237">MIN(N2846:N2848)</f>
        <v>289</v>
      </c>
      <c r="P2847" s="71"/>
      <c r="Q2847" s="97"/>
      <c r="R2847" s="71"/>
      <c r="S2847" s="103">
        <v>27.11</v>
      </c>
      <c r="T2847" s="104"/>
      <c r="U2847" s="103"/>
      <c r="V2847" s="103">
        <f t="normal">100-Y2847</f>
        <v>89.59</v>
      </c>
      <c r="W2847" s="104"/>
      <c r="X2847" s="103"/>
      <c r="Y2847" s="103">
        <v>10.41</v>
      </c>
      <c r="Z2847" s="71" t="s">
        <v>34</v>
      </c>
      <c r="AA2847" s="27"/>
      <c r="AB2847" s="104" t="s">
        <v>34</v>
      </c>
      <c r="AC2847" s="28"/>
      <c r="AG2847" s="153"/>
    </row>
    <row r="2848" spans="1:33">
      <c r="A2848" s="70"/>
      <c r="B2848" s="71" t="s">
        <v>1238</v>
      </c>
      <c r="C2848" s="84"/>
      <c r="D2848" s="17"/>
      <c r="E2848" s="17"/>
      <c r="F2848" s="6"/>
      <c r="G2848" s="17"/>
      <c r="H2848" s="17"/>
      <c r="I2848" s="6"/>
      <c r="J2848" s="97" t="s">
        <v>34</v>
      </c>
      <c r="K2848" s="97"/>
      <c r="L2848" s="71"/>
      <c r="M2848" s="97"/>
      <c r="N2848" s="97" t="s">
        <v>34</v>
      </c>
      <c r="O2848" s="97"/>
      <c r="P2848" s="71"/>
      <c r="Q2848" s="97"/>
      <c r="R2848" s="71"/>
      <c r="S2848" s="103" t="s">
        <v>34</v>
      </c>
      <c r="T2848" s="104"/>
      <c r="U2848" s="103"/>
      <c r="V2848" s="103" t="s">
        <v>34</v>
      </c>
      <c r="W2848" s="104"/>
      <c r="X2848" s="103"/>
      <c r="Y2848" s="103" t="s">
        <v>34</v>
      </c>
      <c r="Z2848" s="71" t="s">
        <v>34</v>
      </c>
      <c r="AA2848" s="29"/>
      <c r="AB2848" s="104" t="s">
        <v>34</v>
      </c>
      <c r="AC2848" s="30"/>
      <c r="AG2848" s="153"/>
    </row>
    <row r="2849" spans="1:33" ht="0" customHeight="1" hidden="1">
      <c r="A2849" s="70">
        <v>43157</v>
      </c>
      <c r="B2849" s="71" t="s">
        <v>1239</v>
      </c>
      <c r="C2849" s="80" t="s">
        <v>265</v>
      </c>
      <c r="D2849" s="12" t="s">
        <v>100</v>
      </c>
      <c r="E2849" s="12" t="s">
        <v>101</v>
      </c>
      <c r="F2849" s="6" t="s">
        <v>438</v>
      </c>
      <c r="G2849" s="12" t="s">
        <v>746</v>
      </c>
      <c r="H2849" s="12" t="s">
        <v>34</v>
      </c>
      <c r="I2849" s="6" t="s">
        <v>1236</v>
      </c>
      <c r="J2849" s="97">
        <v>463</v>
      </c>
      <c r="K2849" s="97">
        <f t="shared" ref="K2849" si="1238">MAX(J2849:J2851)</f>
        <v>463</v>
      </c>
      <c r="L2849" s="71">
        <f t="normal">IF(A2849=0,"",(K2849-K2850)/K2850)</f>
        <v>0</v>
      </c>
      <c r="M2849" s="97">
        <f t="shared" ref="M2849" si="1239">IF(J2849="-","-",AVERAGE(J2849:J2851))</f>
        <v>463</v>
      </c>
      <c r="N2849" s="97">
        <v>284</v>
      </c>
      <c r="O2849" s="97">
        <f t="shared" ref="O2849" si="1240">MAX(N2849:N2851)</f>
        <v>284</v>
      </c>
      <c r="P2849" s="71">
        <f t="normal">IF(A2849=0,"",(O2849-O2850)/O2850)</f>
        <v>0</v>
      </c>
      <c r="Q2849" s="97">
        <f t="shared" ref="Q2849" si="1241">IF(N2849="-","-",AVERAGE(N2849:N2851))</f>
        <v>284</v>
      </c>
      <c r="R2849" s="71">
        <f t="shared" ref="R2849" si="1242">IF(Q2849="-","-",Q2849/M2849)</f>
        <v>0.613390928725702</v>
      </c>
      <c r="S2849" s="103">
        <v>28.46</v>
      </c>
      <c r="T2849" s="104">
        <f t="normal">AVERAGE(S2849:S2851)*10</f>
        <v>276.35</v>
      </c>
      <c r="U2849" s="103">
        <f t="normal">((LARGE(S2849:S2851,1))-(SMALL(S2849:S2851,1)))/(((LARGE(S2849:S2851,1))+(SMALL(S2849:S2851,1)))/2)*100</f>
        <v>5.97068934322418</v>
      </c>
      <c r="V2849" s="103">
        <f t="normal">100-Y2849</f>
        <v>90.4</v>
      </c>
      <c r="W2849" s="104">
        <f t="normal">AVERAGE(V2849:V2851)*10</f>
        <v>902.5</v>
      </c>
      <c r="X2849" s="103">
        <f t="normal">((LARGE(V2849:V2851,1))-(SMALL(V2849:V2851,1)))/(((LARGE(V2849:V2851,1))+(SMALL(V2849:V2851,1)))/2)*100</f>
        <v>0.332409972299182</v>
      </c>
      <c r="Y2849" s="103">
        <v>9.6</v>
      </c>
      <c r="Z2849" s="71" t="s">
        <v>34</v>
      </c>
      <c r="AA2849" s="25" t="str">
        <f t="normal">IF(Z2849="-","-",AVERAGE(Z2849:Z2851))</f>
        <v>-</v>
      </c>
      <c r="AB2849" s="104" t="s">
        <v>34</v>
      </c>
      <c r="AC2849" s="26" t="str">
        <f t="shared" ref="AC2849" si="1243">IF(AB2849="-","-",AVERAGE(AB2849:AB2851))</f>
        <v>-</v>
      </c>
      <c r="AG2849" s="153"/>
    </row>
    <row r="2850" spans="1:33">
      <c r="A2850" s="70"/>
      <c r="B2850" s="71" t="s">
        <v>1239</v>
      </c>
      <c r="C2850" s="82"/>
      <c r="D2850" s="14"/>
      <c r="E2850" s="14"/>
      <c r="F2850" s="6"/>
      <c r="G2850" s="14"/>
      <c r="H2850" s="14"/>
      <c r="I2850" s="6"/>
      <c r="J2850" s="97" t="s">
        <v>34</v>
      </c>
      <c r="K2850" s="97">
        <f t="shared" ref="K2850" si="1244">MIN(J2849:J2851)</f>
        <v>463</v>
      </c>
      <c r="L2850" s="71"/>
      <c r="M2850" s="97"/>
      <c r="N2850" s="97" t="s">
        <v>34</v>
      </c>
      <c r="O2850" s="97">
        <f t="shared" ref="O2850" si="1245">MIN(N2849:N2851)</f>
        <v>284</v>
      </c>
      <c r="P2850" s="71"/>
      <c r="Q2850" s="97"/>
      <c r="R2850" s="71"/>
      <c r="S2850" s="103">
        <v>26.81</v>
      </c>
      <c r="T2850" s="104"/>
      <c r="U2850" s="103"/>
      <c r="V2850" s="103">
        <f t="normal">100-Y2850</f>
        <v>90.1</v>
      </c>
      <c r="W2850" s="104"/>
      <c r="X2850" s="103"/>
      <c r="Y2850" s="103">
        <v>9.9</v>
      </c>
      <c r="Z2850" s="71" t="s">
        <v>34</v>
      </c>
      <c r="AA2850" s="27"/>
      <c r="AB2850" s="104" t="s">
        <v>34</v>
      </c>
      <c r="AC2850" s="28"/>
      <c r="AG2850" s="153"/>
    </row>
    <row r="2851" spans="1:33">
      <c r="A2851" s="70"/>
      <c r="B2851" s="71" t="s">
        <v>1239</v>
      </c>
      <c r="C2851" s="84"/>
      <c r="D2851" s="17"/>
      <c r="E2851" s="17"/>
      <c r="F2851" s="6"/>
      <c r="G2851" s="17"/>
      <c r="H2851" s="17"/>
      <c r="I2851" s="6"/>
      <c r="J2851" s="97" t="s">
        <v>34</v>
      </c>
      <c r="K2851" s="97"/>
      <c r="L2851" s="71"/>
      <c r="M2851" s="97"/>
      <c r="N2851" s="97" t="s">
        <v>34</v>
      </c>
      <c r="O2851" s="97"/>
      <c r="P2851" s="71"/>
      <c r="Q2851" s="97"/>
      <c r="R2851" s="71"/>
      <c r="S2851" s="103" t="s">
        <v>34</v>
      </c>
      <c r="T2851" s="104"/>
      <c r="U2851" s="103"/>
      <c r="V2851" s="103" t="s">
        <v>34</v>
      </c>
      <c r="W2851" s="104"/>
      <c r="X2851" s="103"/>
      <c r="Y2851" s="103" t="s">
        <v>34</v>
      </c>
      <c r="Z2851" s="71" t="s">
        <v>34</v>
      </c>
      <c r="AA2851" s="29"/>
      <c r="AB2851" s="104" t="s">
        <v>34</v>
      </c>
      <c r="AC2851" s="30"/>
      <c r="AG2851" s="153"/>
    </row>
    <row r="2852" spans="1:33">
      <c r="A2852" s="70">
        <v>43157</v>
      </c>
      <c r="B2852" s="71" t="s">
        <v>1240</v>
      </c>
      <c r="C2852" s="80" t="s">
        <v>265</v>
      </c>
      <c r="D2852" s="12" t="s">
        <v>100</v>
      </c>
      <c r="E2852" s="12" t="s">
        <v>101</v>
      </c>
      <c r="F2852" s="6" t="s">
        <v>438</v>
      </c>
      <c r="G2852" s="6" t="s">
        <v>1241</v>
      </c>
      <c r="H2852" s="12" t="s">
        <v>34</v>
      </c>
      <c r="I2852" s="6" t="s">
        <v>1242</v>
      </c>
      <c r="J2852" s="97">
        <v>448</v>
      </c>
      <c r="K2852" s="97">
        <f t="shared" ref="K2852" si="1246">MAX(J2852:J2854)</f>
        <v>448</v>
      </c>
      <c r="L2852" s="71">
        <f t="normal">IF(A2852=0,"",(K2852-K2853)/K2853)</f>
        <v>0</v>
      </c>
      <c r="M2852" s="97">
        <f t="shared" ref="M2852" si="1247">IF(J2852="-","-",AVERAGE(J2852:J2854))</f>
        <v>448</v>
      </c>
      <c r="N2852" s="97">
        <v>294</v>
      </c>
      <c r="O2852" s="97">
        <f t="shared" ref="O2852" si="1248">MAX(N2852:N2854)</f>
        <v>294</v>
      </c>
      <c r="P2852" s="71">
        <f t="normal">IF(A2852=0,"",(O2852-O2853)/O2853)</f>
        <v>0</v>
      </c>
      <c r="Q2852" s="97">
        <f t="shared" ref="Q2852" si="1249">IF(N2852="-","-",AVERAGE(N2852:N2854))</f>
        <v>294</v>
      </c>
      <c r="R2852" s="71">
        <f t="shared" ref="R2852" si="1250">IF(Q2852="-","-",Q2852/M2852)</f>
        <v>0.65625</v>
      </c>
      <c r="S2852" s="103">
        <v>32.11</v>
      </c>
      <c r="T2852" s="104">
        <f t="normal">AVERAGE(S2852:S2854)*10</f>
        <v>321.1</v>
      </c>
      <c r="U2852" s="103">
        <f t="normal">((LARGE(S2852:S2854,1))-(SMALL(S2852:S2854,1)))/(((LARGE(S2852:S2854,1))+(SMALL(S2852:S2854,1)))/2)*100</f>
        <v>0</v>
      </c>
      <c r="V2852" s="103">
        <f t="normal">100-Y2852</f>
        <v>89.06</v>
      </c>
      <c r="W2852" s="104">
        <f t="normal">AVERAGE(V2852:V2854)*10</f>
        <v>890.6</v>
      </c>
      <c r="X2852" s="103">
        <f t="normal">((LARGE(V2852:V2854,1))-(SMALL(V2852:V2854,1)))/(((LARGE(V2852:V2854,1))+(SMALL(V2852:V2854,1)))/2)*100</f>
        <v>0</v>
      </c>
      <c r="Y2852" s="103">
        <v>10.94</v>
      </c>
      <c r="Z2852" s="71" t="s">
        <v>34</v>
      </c>
      <c r="AA2852" s="23" t="str">
        <f t="normal">IF(Z2852="-","-",AVERAGE(Z2852:Z2854))</f>
        <v>-</v>
      </c>
      <c r="AB2852" s="104" t="s">
        <v>34</v>
      </c>
      <c r="AC2852" s="24" t="str">
        <f t="shared" ref="AC2852" si="1251">IF(AB2852="-","-",AVERAGE(AB2852:AB2854))</f>
        <v>-</v>
      </c>
      <c r="AG2852" s="153"/>
    </row>
    <row r="2853" spans="1:33">
      <c r="A2853" s="70"/>
      <c r="B2853" s="71" t="s">
        <v>1240</v>
      </c>
      <c r="C2853" s="82"/>
      <c r="D2853" s="14"/>
      <c r="E2853" s="14"/>
      <c r="F2853" s="6"/>
      <c r="G2853" s="6"/>
      <c r="H2853" s="14"/>
      <c r="I2853" s="6"/>
      <c r="J2853" s="97" t="s">
        <v>34</v>
      </c>
      <c r="K2853" s="97">
        <f t="shared" ref="K2853" si="1252">MIN(J2852:J2854)</f>
        <v>448</v>
      </c>
      <c r="L2853" s="71"/>
      <c r="M2853" s="97"/>
      <c r="N2853" s="97" t="s">
        <v>34</v>
      </c>
      <c r="O2853" s="97">
        <f t="shared" ref="O2853" si="1253">MIN(N2852:N2854)</f>
        <v>294</v>
      </c>
      <c r="P2853" s="71"/>
      <c r="Q2853" s="97"/>
      <c r="R2853" s="71"/>
      <c r="S2853" s="103" t="s">
        <v>34</v>
      </c>
      <c r="T2853" s="104"/>
      <c r="U2853" s="103"/>
      <c r="V2853" s="103" t="s">
        <v>34</v>
      </c>
      <c r="W2853" s="104"/>
      <c r="X2853" s="103"/>
      <c r="Y2853" s="103" t="s">
        <v>34</v>
      </c>
      <c r="Z2853" s="71" t="s">
        <v>34</v>
      </c>
      <c r="AA2853" s="23"/>
      <c r="AB2853" s="104" t="s">
        <v>34</v>
      </c>
      <c r="AC2853" s="24"/>
      <c r="AG2853" s="153"/>
    </row>
    <row r="2854" spans="1:33">
      <c r="A2854" s="70"/>
      <c r="B2854" s="71" t="s">
        <v>1240</v>
      </c>
      <c r="C2854" s="84"/>
      <c r="D2854" s="17"/>
      <c r="E2854" s="17"/>
      <c r="F2854" s="6"/>
      <c r="G2854" s="6"/>
      <c r="H2854" s="17"/>
      <c r="I2854" s="6"/>
      <c r="J2854" s="97" t="s">
        <v>34</v>
      </c>
      <c r="K2854" s="97"/>
      <c r="L2854" s="71"/>
      <c r="M2854" s="97"/>
      <c r="N2854" s="97" t="s">
        <v>34</v>
      </c>
      <c r="O2854" s="97"/>
      <c r="P2854" s="71"/>
      <c r="Q2854" s="97"/>
      <c r="R2854" s="71"/>
      <c r="S2854" s="103" t="s">
        <v>34</v>
      </c>
      <c r="T2854" s="104"/>
      <c r="U2854" s="103"/>
      <c r="V2854" s="103" t="s">
        <v>34</v>
      </c>
      <c r="W2854" s="104"/>
      <c r="X2854" s="103"/>
      <c r="Y2854" s="103" t="s">
        <v>34</v>
      </c>
      <c r="Z2854" s="71" t="s">
        <v>34</v>
      </c>
      <c r="AA2854" s="23"/>
      <c r="AB2854" s="104" t="s">
        <v>34</v>
      </c>
      <c r="AC2854" s="24"/>
      <c r="AG2854" s="153"/>
    </row>
    <row r="2855" spans="1:33">
      <c r="A2855" s="70">
        <v>43157</v>
      </c>
      <c r="B2855" s="71" t="s">
        <v>1243</v>
      </c>
      <c r="C2855" s="80" t="s">
        <v>265</v>
      </c>
      <c r="D2855" s="12" t="s">
        <v>100</v>
      </c>
      <c r="E2855" s="12" t="s">
        <v>101</v>
      </c>
      <c r="F2855" s="6" t="s">
        <v>438</v>
      </c>
      <c r="G2855" s="6" t="s">
        <v>1241</v>
      </c>
      <c r="H2855" s="12" t="s">
        <v>34</v>
      </c>
      <c r="I2855" s="12" t="s">
        <v>1244</v>
      </c>
      <c r="J2855" s="97">
        <v>485</v>
      </c>
      <c r="K2855" s="97">
        <f t="shared" ref="K2855" si="1254">MAX(J2855:J2857)</f>
        <v>485</v>
      </c>
      <c r="L2855" s="71">
        <f t="normal">IF(A2855=0,"",(K2855-K2856)/K2856)</f>
        <v>0</v>
      </c>
      <c r="M2855" s="97">
        <f t="shared" ref="M2855" si="1255">IF(J2855="-","-",AVERAGE(J2855:J2857))</f>
        <v>485</v>
      </c>
      <c r="N2855" s="97">
        <v>300</v>
      </c>
      <c r="O2855" s="97">
        <f t="shared" ref="O2855" si="1256">MAX(N2855:N2857)</f>
        <v>300</v>
      </c>
      <c r="P2855" s="71">
        <f t="normal">IF(A2855=0,"",(O2855-O2856)/O2856)</f>
        <v>0</v>
      </c>
      <c r="Q2855" s="97">
        <f t="shared" ref="Q2855" si="1257">IF(N2855="-","-",AVERAGE(N2855:N2857))</f>
        <v>300</v>
      </c>
      <c r="R2855" s="71">
        <f t="shared" ref="R2855" si="1258">IF(Q2855="-","-",Q2855/M2855)</f>
        <v>0.618556701030928</v>
      </c>
      <c r="S2855" s="103">
        <v>36.31</v>
      </c>
      <c r="T2855" s="104">
        <f t="normal">AVERAGE(S2855:S2857)*10</f>
        <v>354</v>
      </c>
      <c r="U2855" s="103">
        <f t="normal">((LARGE(S2855:S2857,1))-(SMALL(S2855:S2857,1)))/(((LARGE(S2855:S2857,1))+(SMALL(S2855:S2857,1)))/2)*100</f>
        <v>5.14124293785311</v>
      </c>
      <c r="V2855" s="103">
        <f t="normal">100-Y2855</f>
        <v>89.15</v>
      </c>
      <c r="W2855" s="104">
        <f t="normal">AVERAGE(V2855:V2857)*10</f>
        <v>890.05</v>
      </c>
      <c r="X2855" s="103">
        <f t="normal">((LARGE(V2855:V2857,1))-(SMALL(V2855:V2857,1)))/(((LARGE(V2855:V2857,1))+(SMALL(V2855:V2857,1)))/2)*100</f>
        <v>0.325824391888103</v>
      </c>
      <c r="Y2855" s="103">
        <v>10.85</v>
      </c>
      <c r="Z2855" s="71" t="s">
        <v>34</v>
      </c>
      <c r="AA2855" s="25" t="str">
        <f t="normal">IF(Z2855="-","-",AVERAGE(Z2855:Z2857))</f>
        <v>-</v>
      </c>
      <c r="AB2855" s="104" t="s">
        <v>34</v>
      </c>
      <c r="AC2855" s="26" t="str">
        <f t="shared" ref="AC2855" si="1259">IF(AB2855="-","-",AVERAGE(AB2855:AB2857))</f>
        <v>-</v>
      </c>
      <c r="AG2855" s="153"/>
    </row>
    <row r="2856" spans="1:33">
      <c r="A2856" s="70"/>
      <c r="B2856" s="71" t="s">
        <v>1243</v>
      </c>
      <c r="C2856" s="82"/>
      <c r="D2856" s="14"/>
      <c r="E2856" s="14"/>
      <c r="F2856" s="6"/>
      <c r="G2856" s="6"/>
      <c r="H2856" s="14"/>
      <c r="I2856" s="14"/>
      <c r="J2856" s="97" t="s">
        <v>34</v>
      </c>
      <c r="K2856" s="97">
        <f t="shared" ref="K2856" si="1260">MIN(J2855:J2857)</f>
        <v>485</v>
      </c>
      <c r="L2856" s="71"/>
      <c r="M2856" s="97"/>
      <c r="N2856" s="97" t="s">
        <v>34</v>
      </c>
      <c r="O2856" s="97">
        <f t="shared" ref="O2856" si="1261">MIN(N2855:N2857)</f>
        <v>300</v>
      </c>
      <c r="P2856" s="71"/>
      <c r="Q2856" s="97"/>
      <c r="R2856" s="71"/>
      <c r="S2856" s="103">
        <v>34.49</v>
      </c>
      <c r="T2856" s="104"/>
      <c r="U2856" s="103"/>
      <c r="V2856" s="103">
        <f t="normal">100-Y2856</f>
        <v>88.86</v>
      </c>
      <c r="W2856" s="104"/>
      <c r="X2856" s="103"/>
      <c r="Y2856" s="103">
        <v>11.14</v>
      </c>
      <c r="Z2856" s="71" t="s">
        <v>34</v>
      </c>
      <c r="AA2856" s="27"/>
      <c r="AB2856" s="104" t="s">
        <v>34</v>
      </c>
      <c r="AC2856" s="28"/>
      <c r="AG2856" s="153"/>
    </row>
    <row r="2857" spans="1:33">
      <c r="A2857" s="70"/>
      <c r="B2857" s="71" t="s">
        <v>1243</v>
      </c>
      <c r="C2857" s="84"/>
      <c r="D2857" s="17"/>
      <c r="E2857" s="17"/>
      <c r="F2857" s="6"/>
      <c r="G2857" s="6"/>
      <c r="H2857" s="17"/>
      <c r="I2857" s="17"/>
      <c r="J2857" s="97" t="s">
        <v>34</v>
      </c>
      <c r="K2857" s="97"/>
      <c r="L2857" s="71"/>
      <c r="M2857" s="97"/>
      <c r="N2857" s="97" t="s">
        <v>34</v>
      </c>
      <c r="O2857" s="97"/>
      <c r="P2857" s="71"/>
      <c r="Q2857" s="97"/>
      <c r="R2857" s="71"/>
      <c r="S2857" s="103" t="s">
        <v>34</v>
      </c>
      <c r="T2857" s="104"/>
      <c r="U2857" s="103"/>
      <c r="V2857" s="103" t="s">
        <v>34</v>
      </c>
      <c r="W2857" s="104"/>
      <c r="X2857" s="103"/>
      <c r="Y2857" s="103" t="s">
        <v>34</v>
      </c>
      <c r="Z2857" s="71" t="s">
        <v>34</v>
      </c>
      <c r="AA2857" s="29"/>
      <c r="AB2857" s="104" t="s">
        <v>34</v>
      </c>
      <c r="AC2857" s="30"/>
      <c r="AG2857" s="153"/>
    </row>
    <row r="2858" spans="1:33">
      <c r="A2858" s="70">
        <v>43157</v>
      </c>
      <c r="B2858" s="71" t="s">
        <v>1245</v>
      </c>
      <c r="C2858" s="80" t="s">
        <v>265</v>
      </c>
      <c r="D2858" s="12" t="s">
        <v>100</v>
      </c>
      <c r="E2858" s="12" t="s">
        <v>101</v>
      </c>
      <c r="F2858" s="6" t="s">
        <v>438</v>
      </c>
      <c r="G2858" s="6" t="s">
        <v>1241</v>
      </c>
      <c r="H2858" s="12" t="s">
        <v>34</v>
      </c>
      <c r="I2858" s="12" t="s">
        <v>1246</v>
      </c>
      <c r="J2858" s="97">
        <v>463</v>
      </c>
      <c r="K2858" s="97">
        <f t="shared" ref="K2858" si="1262">MAX(J2858:J2860)</f>
        <v>463</v>
      </c>
      <c r="L2858" s="71">
        <f t="normal">IF(A2858=0,"",(K2858-K2859)/K2859)</f>
        <v>0</v>
      </c>
      <c r="M2858" s="97">
        <f t="shared" ref="M2858" si="1263">IF(J2858="-","-",AVERAGE(J2858:J2860))</f>
        <v>463</v>
      </c>
      <c r="N2858" s="97">
        <v>281</v>
      </c>
      <c r="O2858" s="97">
        <f t="shared" ref="O2858" si="1264">MAX(N2858:N2860)</f>
        <v>281</v>
      </c>
      <c r="P2858" s="71">
        <f t="normal">IF(A2858=0,"",(O2858-O2859)/O2859)</f>
        <v>0</v>
      </c>
      <c r="Q2858" s="97">
        <f t="shared" ref="Q2858" si="1265">IF(N2858="-","-",AVERAGE(N2858:N2860))</f>
        <v>281</v>
      </c>
      <c r="R2858" s="71">
        <f t="shared" ref="R2858" si="1266">IF(Q2858="-","-",Q2858/M2858)</f>
        <v>0.606911447084233</v>
      </c>
      <c r="S2858" s="103">
        <v>36.56</v>
      </c>
      <c r="T2858" s="104">
        <f t="normal">AVERAGE(S2858:S2860)*10</f>
        <v>378.8</v>
      </c>
      <c r="U2858" s="103">
        <f t="normal">((LARGE(S2858:S2860,1))-(SMALL(S2858:S2860,1)))/(((LARGE(S2858:S2860,1))+(SMALL(S2858:S2860,1)))/2)*100</f>
        <v>6.96937697993664</v>
      </c>
      <c r="V2858" s="103">
        <f t="normal">100-Y2858</f>
        <v>89.74</v>
      </c>
      <c r="W2858" s="104">
        <f t="normal">AVERAGE(V2858:V2860)*10</f>
        <v>902</v>
      </c>
      <c r="X2858" s="103">
        <f t="normal">((LARGE(V2858:V2860,1))-(SMALL(V2858:V2860,1)))/(((LARGE(V2858:V2860,1))+(SMALL(V2858:V2860,1)))/2)*100</f>
        <v>1.019955654102</v>
      </c>
      <c r="Y2858" s="103">
        <v>10.26</v>
      </c>
      <c r="Z2858" s="71" t="s">
        <v>34</v>
      </c>
      <c r="AA2858" s="25" t="str">
        <f t="normal">IF(Z2858="-","-",AVERAGE(Z2858:Z2860))</f>
        <v>-</v>
      </c>
      <c r="AB2858" s="104" t="s">
        <v>34</v>
      </c>
      <c r="AC2858" s="26" t="str">
        <f t="shared" ref="AC2858" si="1267">IF(AB2858="-","-",AVERAGE(AB2858:AB2860))</f>
        <v>-</v>
      </c>
      <c r="AG2858" s="153"/>
    </row>
    <row r="2859" spans="1:33">
      <c r="A2859" s="70"/>
      <c r="B2859" s="71" t="s">
        <v>1245</v>
      </c>
      <c r="C2859" s="82"/>
      <c r="D2859" s="14"/>
      <c r="E2859" s="14"/>
      <c r="F2859" s="6"/>
      <c r="G2859" s="6"/>
      <c r="H2859" s="14"/>
      <c r="I2859" s="14"/>
      <c r="J2859" s="97" t="s">
        <v>34</v>
      </c>
      <c r="K2859" s="97">
        <f t="shared" ref="K2859" si="1268">MIN(J2858:J2860)</f>
        <v>463</v>
      </c>
      <c r="L2859" s="71"/>
      <c r="M2859" s="97"/>
      <c r="N2859" s="97" t="s">
        <v>34</v>
      </c>
      <c r="O2859" s="97">
        <f t="shared" ref="O2859" si="1269">MIN(N2858:N2860)</f>
        <v>281</v>
      </c>
      <c r="P2859" s="71"/>
      <c r="Q2859" s="97"/>
      <c r="R2859" s="71"/>
      <c r="S2859" s="103">
        <v>39.2</v>
      </c>
      <c r="T2859" s="104"/>
      <c r="U2859" s="103"/>
      <c r="V2859" s="103">
        <f t="normal">100-Y2859</f>
        <v>90.66</v>
      </c>
      <c r="W2859" s="104"/>
      <c r="X2859" s="103"/>
      <c r="Y2859" s="103">
        <v>9.34</v>
      </c>
      <c r="Z2859" s="71" t="s">
        <v>34</v>
      </c>
      <c r="AA2859" s="27"/>
      <c r="AB2859" s="104" t="s">
        <v>34</v>
      </c>
      <c r="AC2859" s="28"/>
      <c r="AG2859" s="153"/>
    </row>
    <row r="2860" spans="1:33">
      <c r="A2860" s="70"/>
      <c r="B2860" s="71" t="s">
        <v>1245</v>
      </c>
      <c r="C2860" s="84"/>
      <c r="D2860" s="17"/>
      <c r="E2860" s="17"/>
      <c r="F2860" s="6"/>
      <c r="G2860" s="6"/>
      <c r="H2860" s="17"/>
      <c r="I2860" s="17"/>
      <c r="J2860" s="97" t="s">
        <v>34</v>
      </c>
      <c r="K2860" s="97"/>
      <c r="L2860" s="71"/>
      <c r="M2860" s="97"/>
      <c r="N2860" s="97" t="s">
        <v>34</v>
      </c>
      <c r="O2860" s="97"/>
      <c r="P2860" s="71"/>
      <c r="Q2860" s="97"/>
      <c r="R2860" s="71"/>
      <c r="S2860" s="103" t="s">
        <v>34</v>
      </c>
      <c r="T2860" s="104"/>
      <c r="U2860" s="103"/>
      <c r="V2860" s="103" t="s">
        <v>34</v>
      </c>
      <c r="W2860" s="104"/>
      <c r="X2860" s="103"/>
      <c r="Y2860" s="103" t="s">
        <v>34</v>
      </c>
      <c r="Z2860" s="71" t="s">
        <v>34</v>
      </c>
      <c r="AA2860" s="29"/>
      <c r="AB2860" s="104" t="s">
        <v>34</v>
      </c>
      <c r="AC2860" s="30"/>
      <c r="AG2860" s="153"/>
    </row>
    <row r="2861" spans="1:33">
      <c r="A2861" s="70">
        <v>43157</v>
      </c>
      <c r="B2861" s="71" t="s">
        <v>1247</v>
      </c>
      <c r="C2861" s="80" t="s">
        <v>265</v>
      </c>
      <c r="D2861" s="12" t="s">
        <v>100</v>
      </c>
      <c r="E2861" s="12" t="s">
        <v>101</v>
      </c>
      <c r="F2861" s="6" t="s">
        <v>438</v>
      </c>
      <c r="G2861" s="6" t="s">
        <v>1241</v>
      </c>
      <c r="H2861" s="12" t="s">
        <v>34</v>
      </c>
      <c r="I2861" s="12" t="s">
        <v>1248</v>
      </c>
      <c r="J2861" s="97">
        <v>615</v>
      </c>
      <c r="K2861" s="97">
        <f t="shared" ref="K2861" si="1270">MAX(J2861:J2863)</f>
        <v>615</v>
      </c>
      <c r="L2861" s="71">
        <f t="normal">IF(A2861=0,"",(K2861-K2862)/K2862)</f>
        <v>0</v>
      </c>
      <c r="M2861" s="97">
        <f t="shared" ref="M2861" si="1271">IF(J2861="-","-",AVERAGE(J2861:J2863))</f>
        <v>615</v>
      </c>
      <c r="N2861" s="97">
        <v>400</v>
      </c>
      <c r="O2861" s="97">
        <f t="shared" ref="O2861" si="1272">MAX(N2861:N2863)</f>
        <v>400</v>
      </c>
      <c r="P2861" s="71">
        <f t="normal">IF(A2861=0,"",(O2861-O2862)/O2862)</f>
        <v>0</v>
      </c>
      <c r="Q2861" s="97">
        <f t="shared" ref="Q2861" si="1273">IF(N2861="-","-",AVERAGE(N2861:N2863))</f>
        <v>400</v>
      </c>
      <c r="R2861" s="71">
        <f t="shared" ref="R2861" si="1274">IF(Q2861="-","-",Q2861/M2861)</f>
        <v>0.650406504065041</v>
      </c>
      <c r="S2861" s="103" t="s">
        <v>34</v>
      </c>
      <c r="T2861" s="104">
        <f t="normal">AVERAGE(S2861:S2863)*10</f>
        <v>372.3</v>
      </c>
      <c r="U2861" s="103">
        <f t="normal">((LARGE(S2861:S2863,1))-(SMALL(S2861:S2863,1)))/(((LARGE(S2861:S2863,1))+(SMALL(S2861:S2863,1)))/2)*100</f>
        <v>0</v>
      </c>
      <c r="V2861" s="103" t="s">
        <v>34</v>
      </c>
      <c r="W2861" s="104">
        <f t="normal">AVERAGE(V2861:V2863)*10</f>
        <v>866.5</v>
      </c>
      <c r="X2861" s="103">
        <f t="normal">((LARGE(V2861:V2863,1))-(SMALL(V2861:V2863,1)))/(((LARGE(V2861:V2863,1))+(SMALL(V2861:V2863,1)))/2)*100</f>
        <v>0</v>
      </c>
      <c r="Y2861" s="103" t="s">
        <v>34</v>
      </c>
      <c r="Z2861" s="71" t="s">
        <v>34</v>
      </c>
      <c r="AA2861" s="25" t="str">
        <f t="normal">IF(Z2861="-","-",AVERAGE(Z2861:Z2863))</f>
        <v>-</v>
      </c>
      <c r="AB2861" s="104" t="s">
        <v>34</v>
      </c>
      <c r="AC2861" s="26" t="str">
        <f t="shared" ref="AC2861" si="1275">IF(AB2861="-","-",AVERAGE(AB2861:AB2863))</f>
        <v>-</v>
      </c>
      <c r="AG2861" s="153"/>
    </row>
    <row r="2862" spans="1:33">
      <c r="A2862" s="70"/>
      <c r="B2862" s="71" t="s">
        <v>1247</v>
      </c>
      <c r="C2862" s="82"/>
      <c r="D2862" s="14"/>
      <c r="E2862" s="14"/>
      <c r="F2862" s="6"/>
      <c r="G2862" s="6"/>
      <c r="H2862" s="14"/>
      <c r="I2862" s="14"/>
      <c r="J2862" s="97" t="s">
        <v>34</v>
      </c>
      <c r="K2862" s="97">
        <f t="shared" ref="K2862" si="1276">MIN(J2861:J2863)</f>
        <v>615</v>
      </c>
      <c r="L2862" s="71"/>
      <c r="M2862" s="97"/>
      <c r="N2862" s="97" t="s">
        <v>34</v>
      </c>
      <c r="O2862" s="97">
        <f t="shared" ref="O2862" si="1277">MIN(N2861:N2863)</f>
        <v>400</v>
      </c>
      <c r="P2862" s="71"/>
      <c r="Q2862" s="97"/>
      <c r="R2862" s="71"/>
      <c r="S2862" s="103">
        <v>37.23</v>
      </c>
      <c r="T2862" s="104"/>
      <c r="U2862" s="103"/>
      <c r="V2862" s="103">
        <f t="normal">100-Y2862</f>
        <v>86.65</v>
      </c>
      <c r="W2862" s="104"/>
      <c r="X2862" s="103"/>
      <c r="Y2862" s="103">
        <v>13.35</v>
      </c>
      <c r="Z2862" s="71" t="s">
        <v>34</v>
      </c>
      <c r="AA2862" s="27"/>
      <c r="AB2862" s="104" t="s">
        <v>34</v>
      </c>
      <c r="AC2862" s="28"/>
      <c r="AG2862" s="153"/>
    </row>
    <row r="2863" spans="1:33">
      <c r="A2863" s="70"/>
      <c r="B2863" s="71" t="s">
        <v>1247</v>
      </c>
      <c r="C2863" s="84"/>
      <c r="D2863" s="17"/>
      <c r="E2863" s="17"/>
      <c r="F2863" s="6"/>
      <c r="G2863" s="6"/>
      <c r="H2863" s="17"/>
      <c r="I2863" s="17"/>
      <c r="J2863" s="97" t="s">
        <v>34</v>
      </c>
      <c r="K2863" s="97"/>
      <c r="L2863" s="71"/>
      <c r="M2863" s="97"/>
      <c r="N2863" s="97" t="s">
        <v>34</v>
      </c>
      <c r="O2863" s="97"/>
      <c r="P2863" s="71"/>
      <c r="Q2863" s="97"/>
      <c r="R2863" s="71"/>
      <c r="S2863" s="103" t="s">
        <v>34</v>
      </c>
      <c r="T2863" s="104"/>
      <c r="U2863" s="103"/>
      <c r="V2863" s="103" t="s">
        <v>34</v>
      </c>
      <c r="W2863" s="104"/>
      <c r="X2863" s="103"/>
      <c r="Y2863" s="103" t="s">
        <v>34</v>
      </c>
      <c r="Z2863" s="71" t="s">
        <v>34</v>
      </c>
      <c r="AA2863" s="29"/>
      <c r="AB2863" s="104" t="s">
        <v>34</v>
      </c>
      <c r="AC2863" s="30"/>
      <c r="AG2863" s="153"/>
    </row>
    <row r="2864" spans="1:33">
      <c r="A2864" s="70">
        <v>43157</v>
      </c>
      <c r="B2864" s="71" t="s">
        <v>1249</v>
      </c>
      <c r="C2864" s="80" t="s">
        <v>265</v>
      </c>
      <c r="D2864" s="12" t="s">
        <v>100</v>
      </c>
      <c r="E2864" s="12" t="s">
        <v>101</v>
      </c>
      <c r="F2864" s="6" t="s">
        <v>438</v>
      </c>
      <c r="G2864" s="6" t="s">
        <v>1241</v>
      </c>
      <c r="H2864" s="12" t="s">
        <v>34</v>
      </c>
      <c r="I2864" s="12" t="s">
        <v>1250</v>
      </c>
      <c r="J2864" s="97">
        <v>452</v>
      </c>
      <c r="K2864" s="97">
        <f t="shared" ref="K2864" si="1278">MAX(J2864:J2866)</f>
        <v>452</v>
      </c>
      <c r="L2864" s="71">
        <v>0</v>
      </c>
      <c r="M2864" s="97">
        <f t="shared" ref="M2864" si="1279">IF(J2864="-","-",AVERAGE(J2864:J2866))</f>
        <v>452</v>
      </c>
      <c r="N2864" s="97">
        <v>282</v>
      </c>
      <c r="O2864" s="97">
        <f t="shared" ref="O2864" si="1280">MAX(N2864:N2866)</f>
        <v>282</v>
      </c>
      <c r="P2864" s="71">
        <f t="normal">IF(A2864=0,"",(O2864-O2865)/O2865)</f>
        <v>0</v>
      </c>
      <c r="Q2864" s="97">
        <f t="shared" ref="Q2864" si="1281">IF(N2864="-","-",AVERAGE(N2864:N2866))</f>
        <v>282</v>
      </c>
      <c r="R2864" s="71">
        <f t="shared" ref="R2864" si="1282">IF(Q2864="-","-",Q2864/M2864)</f>
        <v>0.623893805309734</v>
      </c>
      <c r="S2864" s="103">
        <v>44.07</v>
      </c>
      <c r="T2864" s="104">
        <f t="normal">AVERAGE(S2864:S2866)*10</f>
        <v>424.15</v>
      </c>
      <c r="U2864" s="103">
        <f t="normal">((LARGE(S2864:S2866,1))-(SMALL(S2864:S2866,1)))/(((LARGE(S2864:S2866,1))+(SMALL(S2864:S2866,1)))/2)*100</f>
        <v>7.80384298007781</v>
      </c>
      <c r="V2864" s="103">
        <f t="normal">100-Y2864</f>
        <v>90.03</v>
      </c>
      <c r="W2864" s="104">
        <f t="normal">AVERAGE(V2864:V2866)*10</f>
        <v>896.75</v>
      </c>
      <c r="X2864" s="103">
        <f t="normal">((LARGE(V2864:V2866,1))-(SMALL(V2864:V2866,1)))/(((LARGE(V2864:V2866,1))+(SMALL(V2864:V2866,1)))/2)*100</f>
        <v>0.791747978812387</v>
      </c>
      <c r="Y2864" s="103">
        <v>9.97</v>
      </c>
      <c r="Z2864" s="71" t="s">
        <v>34</v>
      </c>
      <c r="AA2864" s="25" t="str">
        <f t="normal">IF(Z2864="-","-",AVERAGE(Z2864:Z2866))</f>
        <v>-</v>
      </c>
      <c r="AB2864" s="104" t="s">
        <v>34</v>
      </c>
      <c r="AC2864" s="26" t="str">
        <f t="shared" ref="AC2864" si="1283">IF(AB2864="-","-",AVERAGE(AB2864:AB2866))</f>
        <v>-</v>
      </c>
      <c r="AG2864" s="153"/>
    </row>
    <row r="2865" spans="1:33">
      <c r="A2865" s="70"/>
      <c r="B2865" s="71" t="s">
        <v>1249</v>
      </c>
      <c r="C2865" s="82"/>
      <c r="D2865" s="14"/>
      <c r="E2865" s="14"/>
      <c r="F2865" s="6"/>
      <c r="G2865" s="6"/>
      <c r="H2865" s="14"/>
      <c r="I2865" s="14"/>
      <c r="J2865" s="97" t="s">
        <v>34</v>
      </c>
      <c r="K2865" s="97">
        <f t="shared" ref="K2865" si="1284">MIN(J2864:J2866)</f>
        <v>452</v>
      </c>
      <c r="L2865" s="71"/>
      <c r="M2865" s="97"/>
      <c r="N2865" s="97" t="s">
        <v>34</v>
      </c>
      <c r="O2865" s="97">
        <f t="shared" ref="O2865" si="1285">MIN(N2864:N2866)</f>
        <v>282</v>
      </c>
      <c r="P2865" s="71"/>
      <c r="Q2865" s="97"/>
      <c r="R2865" s="71"/>
      <c r="S2865" s="103">
        <v>40.76</v>
      </c>
      <c r="T2865" s="104"/>
      <c r="U2865" s="103"/>
      <c r="V2865" s="103">
        <f t="normal">100-Y2865</f>
        <v>89.32</v>
      </c>
      <c r="W2865" s="104"/>
      <c r="X2865" s="103"/>
      <c r="Y2865" s="103">
        <v>10.68</v>
      </c>
      <c r="Z2865" s="71" t="s">
        <v>34</v>
      </c>
      <c r="AA2865" s="27"/>
      <c r="AB2865" s="104" t="s">
        <v>34</v>
      </c>
      <c r="AC2865" s="28"/>
      <c r="AG2865" s="153"/>
    </row>
    <row r="2866" spans="1:33">
      <c r="A2866" s="70"/>
      <c r="B2866" s="71" t="s">
        <v>1249</v>
      </c>
      <c r="C2866" s="84"/>
      <c r="D2866" s="17"/>
      <c r="E2866" s="17"/>
      <c r="F2866" s="6"/>
      <c r="G2866" s="6"/>
      <c r="H2866" s="17"/>
      <c r="I2866" s="17"/>
      <c r="J2866" s="97" t="s">
        <v>34</v>
      </c>
      <c r="K2866" s="97"/>
      <c r="L2866" s="71"/>
      <c r="M2866" s="97"/>
      <c r="N2866" s="97" t="s">
        <v>34</v>
      </c>
      <c r="O2866" s="97"/>
      <c r="P2866" s="71"/>
      <c r="Q2866" s="97"/>
      <c r="R2866" s="71"/>
      <c r="S2866" s="103" t="s">
        <v>34</v>
      </c>
      <c r="T2866" s="104"/>
      <c r="U2866" s="103"/>
      <c r="V2866" s="103" t="s">
        <v>34</v>
      </c>
      <c r="W2866" s="104"/>
      <c r="X2866" s="103"/>
      <c r="Y2866" s="103" t="s">
        <v>34</v>
      </c>
      <c r="Z2866" s="71" t="s">
        <v>34</v>
      </c>
      <c r="AA2866" s="29"/>
      <c r="AB2866" s="104" t="s">
        <v>34</v>
      </c>
      <c r="AC2866" s="30"/>
      <c r="AG2866" s="153"/>
    </row>
    <row r="2867" spans="1:33">
      <c r="A2867" s="70">
        <v>43157</v>
      </c>
      <c r="B2867" s="71" t="s">
        <v>1251</v>
      </c>
      <c r="C2867" s="80" t="s">
        <v>265</v>
      </c>
      <c r="D2867" s="12" t="s">
        <v>100</v>
      </c>
      <c r="E2867" s="12" t="s">
        <v>101</v>
      </c>
      <c r="F2867" s="6" t="s">
        <v>438</v>
      </c>
      <c r="G2867" s="6" t="s">
        <v>1241</v>
      </c>
      <c r="H2867" s="12" t="s">
        <v>34</v>
      </c>
      <c r="I2867" s="6" t="s">
        <v>1252</v>
      </c>
      <c r="J2867" s="97">
        <v>441</v>
      </c>
      <c r="K2867" s="97">
        <f t="shared" ref="K2867" si="1286">MAX(J2867:J2869)</f>
        <v>441</v>
      </c>
      <c r="L2867" s="71">
        <f t="normal">IF(A2867=0,"",(K2867-K2868)/K2868)</f>
        <v>0</v>
      </c>
      <c r="M2867" s="97">
        <f t="shared" ref="M2867" si="1287">IF(J2867="-","-",AVERAGE(J2867:J2869))</f>
        <v>441</v>
      </c>
      <c r="N2867" s="97">
        <v>282</v>
      </c>
      <c r="O2867" s="97">
        <f t="shared" ref="O2867" si="1288">MAX(N2867:N2869)</f>
        <v>282</v>
      </c>
      <c r="P2867" s="71">
        <f t="normal">IF(A2867=0,"",(O2867-O2868)/O2868)</f>
        <v>0</v>
      </c>
      <c r="Q2867" s="97">
        <f t="shared" ref="Q2867" si="1289">IF(N2867="-","-",AVERAGE(N2867:N2869))</f>
        <v>282</v>
      </c>
      <c r="R2867" s="71">
        <f t="shared" ref="R2867" si="1290">IF(Q2867="-","-",Q2867/M2867)</f>
        <v>0.639455782312925</v>
      </c>
      <c r="S2867" s="103">
        <v>40.87</v>
      </c>
      <c r="T2867" s="104">
        <f t="normal">AVERAGE(S2867:S2869)*10</f>
        <v>408.7</v>
      </c>
      <c r="U2867" s="103">
        <f t="normal">((LARGE(S2867:S2869,1))-(SMALL(S2867:S2869,1)))/(((LARGE(S2867:S2869,1))+(SMALL(S2867:S2869,1)))/2)*100</f>
        <v>0</v>
      </c>
      <c r="V2867" s="103">
        <f t="normal">100-Y2867</f>
        <v>89.72</v>
      </c>
      <c r="W2867" s="104">
        <f t="normal">AVERAGE(V2867:V2869)*10</f>
        <v>897.2</v>
      </c>
      <c r="X2867" s="103">
        <f t="normal">((LARGE(V2867:V2869,1))-(SMALL(V2867:V2869,1)))/(((LARGE(V2867:V2869,1))+(SMALL(V2867:V2869,1)))/2)*100</f>
        <v>0</v>
      </c>
      <c r="Y2867" s="103">
        <v>10.28</v>
      </c>
      <c r="Z2867" s="71" t="s">
        <v>34</v>
      </c>
      <c r="AA2867" s="23" t="str">
        <f t="normal">IF(Z2867="-","-",AVERAGE(Z2867:Z2869))</f>
        <v>-</v>
      </c>
      <c r="AB2867" s="104" t="s">
        <v>34</v>
      </c>
      <c r="AC2867" s="24" t="str">
        <f t="shared" ref="AC2867" si="1291">IF(AB2867="-","-",AVERAGE(AB2867:AB2869))</f>
        <v>-</v>
      </c>
      <c r="AG2867" s="153"/>
    </row>
    <row r="2868" spans="1:33">
      <c r="A2868" s="70"/>
      <c r="B2868" s="71" t="s">
        <v>1251</v>
      </c>
      <c r="C2868" s="82"/>
      <c r="D2868" s="14"/>
      <c r="E2868" s="14"/>
      <c r="F2868" s="6"/>
      <c r="G2868" s="6"/>
      <c r="H2868" s="14"/>
      <c r="I2868" s="6"/>
      <c r="J2868" s="97" t="s">
        <v>34</v>
      </c>
      <c r="K2868" s="97">
        <f t="shared" ref="K2868" si="1292">MIN(J2867:J2869)</f>
        <v>441</v>
      </c>
      <c r="L2868" s="71"/>
      <c r="M2868" s="97"/>
      <c r="N2868" s="97" t="s">
        <v>34</v>
      </c>
      <c r="O2868" s="97">
        <f t="shared" ref="O2868" si="1293">MIN(N2867:N2869)</f>
        <v>282</v>
      </c>
      <c r="P2868" s="71"/>
      <c r="Q2868" s="97"/>
      <c r="R2868" s="71"/>
      <c r="S2868" s="103" t="s">
        <v>34</v>
      </c>
      <c r="T2868" s="104"/>
      <c r="U2868" s="103"/>
      <c r="V2868" s="103" t="s">
        <v>34</v>
      </c>
      <c r="W2868" s="104"/>
      <c r="X2868" s="103"/>
      <c r="Y2868" s="103" t="s">
        <v>34</v>
      </c>
      <c r="Z2868" s="71" t="s">
        <v>34</v>
      </c>
      <c r="AA2868" s="23"/>
      <c r="AB2868" s="104" t="s">
        <v>34</v>
      </c>
      <c r="AC2868" s="24"/>
      <c r="AG2868" s="153"/>
    </row>
    <row r="2869" spans="1:33">
      <c r="A2869" s="70"/>
      <c r="B2869" s="71" t="s">
        <v>1251</v>
      </c>
      <c r="C2869" s="84"/>
      <c r="D2869" s="17"/>
      <c r="E2869" s="17"/>
      <c r="F2869" s="6"/>
      <c r="G2869" s="6"/>
      <c r="H2869" s="17"/>
      <c r="I2869" s="6"/>
      <c r="J2869" s="97" t="s">
        <v>34</v>
      </c>
      <c r="K2869" s="97"/>
      <c r="L2869" s="71"/>
      <c r="M2869" s="97"/>
      <c r="N2869" s="97" t="s">
        <v>34</v>
      </c>
      <c r="O2869" s="97"/>
      <c r="P2869" s="71"/>
      <c r="Q2869" s="97"/>
      <c r="R2869" s="71"/>
      <c r="S2869" s="103" t="s">
        <v>34</v>
      </c>
      <c r="T2869" s="104"/>
      <c r="U2869" s="103"/>
      <c r="V2869" s="103" t="s">
        <v>34</v>
      </c>
      <c r="W2869" s="104"/>
      <c r="X2869" s="103"/>
      <c r="Y2869" s="103" t="s">
        <v>34</v>
      </c>
      <c r="Z2869" s="71" t="s">
        <v>34</v>
      </c>
      <c r="AA2869" s="23"/>
      <c r="AB2869" s="104" t="s">
        <v>34</v>
      </c>
      <c r="AC2869" s="24"/>
      <c r="AG2869" s="153"/>
    </row>
    <row r="2870" spans="1:33" ht="15" customHeight="1">
      <c r="A2870" s="70">
        <v>43157</v>
      </c>
      <c r="B2870" s="71" t="s">
        <v>1253</v>
      </c>
      <c r="C2870" s="80" t="s">
        <v>265</v>
      </c>
      <c r="D2870" s="12" t="s">
        <v>100</v>
      </c>
      <c r="E2870" s="12" t="s">
        <v>101</v>
      </c>
      <c r="F2870" s="6" t="s">
        <v>438</v>
      </c>
      <c r="G2870" s="6" t="s">
        <v>1241</v>
      </c>
      <c r="H2870" s="12" t="s">
        <v>34</v>
      </c>
      <c r="I2870" s="12" t="s">
        <v>1254</v>
      </c>
      <c r="J2870" s="97">
        <v>674</v>
      </c>
      <c r="K2870" s="97">
        <f t="shared" ref="K2870" si="1294">MAX(J2870:J2872)</f>
        <v>674</v>
      </c>
      <c r="L2870" s="71">
        <f t="normal">IF(A2870=0,"",(K2870-K2871)/K2871)</f>
        <v>0</v>
      </c>
      <c r="M2870" s="97">
        <f t="shared" ref="M2870" si="1295">IF(J2870="-","-",AVERAGE(J2870:J2872))</f>
        <v>674</v>
      </c>
      <c r="N2870" s="97">
        <v>430</v>
      </c>
      <c r="O2870" s="97">
        <f t="shared" ref="O2870" si="1296">MAX(N2870:N2872)</f>
        <v>430</v>
      </c>
      <c r="P2870" s="71">
        <f t="normal">IF(A2870=0,"",(O2870-O2871)/O2871)</f>
        <v>0</v>
      </c>
      <c r="Q2870" s="97">
        <v>430</v>
      </c>
      <c r="R2870" s="71">
        <f t="shared" ref="R2870" si="1297">IF(Q2870="-","-",Q2870/M2870)</f>
        <v>0.637982195845697</v>
      </c>
      <c r="S2870" s="103">
        <v>40.74</v>
      </c>
      <c r="T2870" s="104">
        <f t="normal">AVERAGE(S2870:S2872)*10</f>
        <v>405.4</v>
      </c>
      <c r="U2870" s="103">
        <f t="normal">((LARGE(S2870:S2872,1))-(SMALL(S2870:S2872,1)))/(((LARGE(S2870:S2872,1))+(SMALL(S2870:S2872,1)))/2)*100</f>
        <v>0.986679822397628</v>
      </c>
      <c r="V2870" s="103">
        <f t="normal">100-Y2870</f>
        <v>90.38</v>
      </c>
      <c r="W2870" s="104">
        <f t="normal">AVERAGE(V2870:V2872)*10</f>
        <v>907.15</v>
      </c>
      <c r="X2870" s="103">
        <v>0.738576861599517</v>
      </c>
      <c r="Y2870" s="103">
        <v>9.62</v>
      </c>
      <c r="Z2870" s="71" t="s">
        <v>34</v>
      </c>
      <c r="AA2870" s="25" t="str">
        <f t="normal">IF(Z2870="-","-",AVERAGE(Z2870:Z2872))</f>
        <v>-</v>
      </c>
      <c r="AB2870" s="104" t="s">
        <v>34</v>
      </c>
      <c r="AC2870" s="26" t="str">
        <f t="shared" ref="AC2870" si="1298">IF(AB2870="-","-",AVERAGE(AB2870:AB2872))</f>
        <v>-</v>
      </c>
      <c r="AG2870" s="153"/>
    </row>
    <row r="2871" spans="1:33">
      <c r="A2871" s="70"/>
      <c r="B2871" s="71" t="s">
        <v>1253</v>
      </c>
      <c r="C2871" s="82"/>
      <c r="D2871" s="14"/>
      <c r="E2871" s="14"/>
      <c r="F2871" s="6"/>
      <c r="G2871" s="6"/>
      <c r="H2871" s="14"/>
      <c r="I2871" s="14"/>
      <c r="J2871" s="97" t="s">
        <v>34</v>
      </c>
      <c r="K2871" s="97">
        <f t="shared" ref="K2871" si="1299">MIN(J2870:J2872)</f>
        <v>674</v>
      </c>
      <c r="L2871" s="71"/>
      <c r="M2871" s="97"/>
      <c r="N2871" s="97" t="s">
        <v>34</v>
      </c>
      <c r="O2871" s="97">
        <f t="shared" ref="O2871" si="1300">MIN(N2870:N2872)</f>
        <v>430</v>
      </c>
      <c r="P2871" s="71"/>
      <c r="Q2871" s="97"/>
      <c r="R2871" s="71"/>
      <c r="S2871" s="103">
        <v>40.34</v>
      </c>
      <c r="T2871" s="104"/>
      <c r="U2871" s="103"/>
      <c r="V2871" s="103">
        <f t="normal">100-Y2871</f>
        <v>91.05</v>
      </c>
      <c r="W2871" s="104"/>
      <c r="X2871" s="103"/>
      <c r="Y2871" s="103">
        <v>8.95</v>
      </c>
      <c r="Z2871" s="71" t="s">
        <v>34</v>
      </c>
      <c r="AA2871" s="27"/>
      <c r="AB2871" s="104" t="s">
        <v>34</v>
      </c>
      <c r="AC2871" s="28"/>
      <c r="AG2871" s="153"/>
    </row>
    <row r="2872" spans="1:33">
      <c r="A2872" s="70"/>
      <c r="B2872" s="71" t="s">
        <v>1253</v>
      </c>
      <c r="C2872" s="84"/>
      <c r="D2872" s="17"/>
      <c r="E2872" s="17"/>
      <c r="F2872" s="6"/>
      <c r="G2872" s="6"/>
      <c r="H2872" s="17"/>
      <c r="I2872" s="17"/>
      <c r="J2872" s="97" t="s">
        <v>34</v>
      </c>
      <c r="K2872" s="97"/>
      <c r="L2872" s="71"/>
      <c r="M2872" s="97"/>
      <c r="N2872" s="97" t="s">
        <v>34</v>
      </c>
      <c r="O2872" s="97"/>
      <c r="P2872" s="71"/>
      <c r="Q2872" s="97"/>
      <c r="R2872" s="71"/>
      <c r="S2872" s="103" t="s">
        <v>34</v>
      </c>
      <c r="T2872" s="104"/>
      <c r="U2872" s="103"/>
      <c r="V2872" s="103" t="s">
        <v>34</v>
      </c>
      <c r="W2872" s="104"/>
      <c r="X2872" s="103"/>
      <c r="Y2872" s="103" t="s">
        <v>34</v>
      </c>
      <c r="Z2872" s="71" t="s">
        <v>34</v>
      </c>
      <c r="AA2872" s="29"/>
      <c r="AB2872" s="104" t="s">
        <v>34</v>
      </c>
      <c r="AC2872" s="30"/>
      <c r="AG2872" s="153"/>
    </row>
    <row r="2873" spans="1:33" ht="15" customHeight="1">
      <c r="A2873" s="70">
        <v>43157</v>
      </c>
      <c r="B2873" s="71" t="s">
        <v>1255</v>
      </c>
      <c r="C2873" s="80" t="s">
        <v>265</v>
      </c>
      <c r="D2873" s="12" t="s">
        <v>100</v>
      </c>
      <c r="E2873" s="12" t="s">
        <v>101</v>
      </c>
      <c r="F2873" s="6" t="s">
        <v>438</v>
      </c>
      <c r="G2873" s="6" t="s">
        <v>1241</v>
      </c>
      <c r="H2873" s="12" t="s">
        <v>34</v>
      </c>
      <c r="I2873" s="12" t="s">
        <v>1256</v>
      </c>
      <c r="J2873" s="97">
        <v>724</v>
      </c>
      <c r="K2873" s="97">
        <f t="shared" ref="K2873" si="1301">MAX(J2873:J2875)</f>
        <v>724</v>
      </c>
      <c r="L2873" s="71">
        <f t="normal">IF(A2873=0,"",(K2873-K2874)/K2874)</f>
        <v>0</v>
      </c>
      <c r="M2873" s="97">
        <f t="shared" ref="M2873" si="1302">IF(J2873="-","-",AVERAGE(J2873:J2875))</f>
        <v>724</v>
      </c>
      <c r="N2873" s="97">
        <v>451</v>
      </c>
      <c r="O2873" s="97">
        <f t="shared" ref="O2873" si="1303">MAX(N2873:N2875)</f>
        <v>451</v>
      </c>
      <c r="P2873" s="71">
        <f t="normal">IF(A2873=0,"",(O2873-O2874)/O2874)</f>
        <v>0</v>
      </c>
      <c r="Q2873" s="97">
        <f t="shared" ref="Q2873" si="1304">IF(N2873="-","-",AVERAGE(N2873:N2875))</f>
        <v>451</v>
      </c>
      <c r="R2873" s="71">
        <f t="shared" ref="R2873" si="1305">IF(Q2873="-","-",Q2873/M2873)</f>
        <v>0.62292817679558</v>
      </c>
      <c r="S2873" s="103" t="s">
        <v>34</v>
      </c>
      <c r="T2873" s="104">
        <f t="normal">AVERAGE(S2873:S2875)*10</f>
        <v>386.7</v>
      </c>
      <c r="U2873" s="103">
        <f t="normal">((LARGE(S2873:S2875,1))-(SMALL(S2873:S2875,1)))/(((LARGE(S2873:S2875,1))+(SMALL(S2873:S2875,1)))/2)*100</f>
        <v>0</v>
      </c>
      <c r="V2873" s="103" t="s">
        <v>34</v>
      </c>
      <c r="W2873" s="104">
        <f t="normal">AVERAGE(V2873:V2875)*10</f>
        <v>908.3</v>
      </c>
      <c r="X2873" s="103">
        <f t="normal">((LARGE(V2873:V2875,1))-(SMALL(V2873:V2875,1)))/(((LARGE(V2873:V2875,1))+(SMALL(V2873:V2875,1)))/2)*100</f>
        <v>0</v>
      </c>
      <c r="Y2873" s="103" t="s">
        <v>34</v>
      </c>
      <c r="Z2873" s="71" t="s">
        <v>34</v>
      </c>
      <c r="AA2873" s="25" t="str">
        <f t="normal">IF(Z2873="-","-",AVERAGE(Z2873:Z2875))</f>
        <v>-</v>
      </c>
      <c r="AB2873" s="104" t="s">
        <v>34</v>
      </c>
      <c r="AC2873" s="26" t="str">
        <f t="shared" ref="AC2873" si="1306">IF(AB2873="-","-",AVERAGE(AB2873:AB2875))</f>
        <v>-</v>
      </c>
      <c r="AG2873" s="153"/>
    </row>
    <row r="2874" spans="1:33">
      <c r="A2874" s="70"/>
      <c r="B2874" s="71" t="s">
        <v>1255</v>
      </c>
      <c r="C2874" s="82"/>
      <c r="D2874" s="14"/>
      <c r="E2874" s="14"/>
      <c r="F2874" s="6"/>
      <c r="G2874" s="6"/>
      <c r="H2874" s="14"/>
      <c r="I2874" s="14"/>
      <c r="J2874" s="97" t="s">
        <v>34</v>
      </c>
      <c r="K2874" s="97">
        <f t="shared" ref="K2874" si="1307">MIN(J2873:J2875)</f>
        <v>724</v>
      </c>
      <c r="L2874" s="71"/>
      <c r="M2874" s="97"/>
      <c r="N2874" s="97" t="s">
        <v>34</v>
      </c>
      <c r="O2874" s="97">
        <f t="shared" ref="O2874" si="1308">MIN(N2873:N2875)</f>
        <v>451</v>
      </c>
      <c r="P2874" s="71"/>
      <c r="Q2874" s="97"/>
      <c r="R2874" s="71"/>
      <c r="S2874" s="103">
        <v>38.67</v>
      </c>
      <c r="T2874" s="104"/>
      <c r="U2874" s="103"/>
      <c r="V2874" s="103">
        <f t="normal">100-Y2874</f>
        <v>90.83</v>
      </c>
      <c r="W2874" s="104"/>
      <c r="X2874" s="103"/>
      <c r="Y2874" s="103">
        <v>9.17</v>
      </c>
      <c r="Z2874" s="71" t="s">
        <v>34</v>
      </c>
      <c r="AA2874" s="27"/>
      <c r="AB2874" s="104" t="s">
        <v>34</v>
      </c>
      <c r="AC2874" s="28"/>
      <c r="AG2874" s="153"/>
    </row>
    <row r="2875" spans="1:33">
      <c r="A2875" s="70"/>
      <c r="B2875" s="71" t="s">
        <v>1255</v>
      </c>
      <c r="C2875" s="84"/>
      <c r="D2875" s="17"/>
      <c r="E2875" s="17"/>
      <c r="F2875" s="6"/>
      <c r="G2875" s="6"/>
      <c r="H2875" s="17"/>
      <c r="I2875" s="17"/>
      <c r="J2875" s="97" t="s">
        <v>34</v>
      </c>
      <c r="K2875" s="97"/>
      <c r="L2875" s="71"/>
      <c r="M2875" s="97"/>
      <c r="N2875" s="97" t="s">
        <v>34</v>
      </c>
      <c r="O2875" s="97"/>
      <c r="P2875" s="71"/>
      <c r="Q2875" s="97"/>
      <c r="R2875" s="71"/>
      <c r="S2875" s="103" t="s">
        <v>34</v>
      </c>
      <c r="T2875" s="104"/>
      <c r="U2875" s="103"/>
      <c r="V2875" s="103" t="s">
        <v>34</v>
      </c>
      <c r="W2875" s="104"/>
      <c r="X2875" s="103"/>
      <c r="Y2875" s="103" t="s">
        <v>34</v>
      </c>
      <c r="Z2875" s="71" t="s">
        <v>34</v>
      </c>
      <c r="AA2875" s="29"/>
      <c r="AB2875" s="104" t="s">
        <v>34</v>
      </c>
      <c r="AC2875" s="30"/>
      <c r="AG2875" s="153"/>
    </row>
    <row r="2876" spans="1:33" ht="15" customHeight="1">
      <c r="A2876" s="70">
        <v>43157</v>
      </c>
      <c r="B2876" s="71" t="s">
        <v>1257</v>
      </c>
      <c r="C2876" s="80" t="s">
        <v>265</v>
      </c>
      <c r="D2876" s="12" t="s">
        <v>100</v>
      </c>
      <c r="E2876" s="12" t="s">
        <v>101</v>
      </c>
      <c r="F2876" s="6" t="s">
        <v>438</v>
      </c>
      <c r="G2876" s="6" t="s">
        <v>1241</v>
      </c>
      <c r="H2876" s="12" t="s">
        <v>34</v>
      </c>
      <c r="I2876" s="6" t="s">
        <v>1258</v>
      </c>
      <c r="J2876" s="97">
        <v>688</v>
      </c>
      <c r="K2876" s="97">
        <f t="shared" ref="K2876" si="1309">MAX(J2876:J2878)</f>
        <v>688</v>
      </c>
      <c r="L2876" s="71">
        <f t="normal">IF(A2876=0,"",(K2876-K2877)/K2877)</f>
        <v>0</v>
      </c>
      <c r="M2876" s="97">
        <f t="shared" ref="M2876" si="1310">IF(J2876="-","-",AVERAGE(J2876:J2878))</f>
        <v>688</v>
      </c>
      <c r="N2876" s="97">
        <v>428</v>
      </c>
      <c r="O2876" s="97">
        <f t="shared" ref="O2876" si="1311">MAX(N2876:N2878)</f>
        <v>428</v>
      </c>
      <c r="P2876" s="71">
        <f t="normal">IF(A2876=0,"",(O2876-O2877)/O2877)</f>
        <v>0</v>
      </c>
      <c r="Q2876" s="97">
        <f t="shared" ref="Q2876" si="1312">IF(N2876="-","-",AVERAGE(N2876:N2878))</f>
        <v>428</v>
      </c>
      <c r="R2876" s="71">
        <f t="shared" ref="R2876" si="1313">IF(Q2876="-","-",Q2876/M2876)</f>
        <v>0.622093023255814</v>
      </c>
      <c r="S2876" s="103">
        <v>43.73</v>
      </c>
      <c r="T2876" s="104">
        <f t="normal">AVERAGE(S2876:S2878)*10</f>
        <v>437.3</v>
      </c>
      <c r="U2876" s="103">
        <f t="normal">((LARGE(S2876:S2878,1))-(SMALL(S2876:S2878,1)))/(((LARGE(S2876:S2878,1))+(SMALL(S2876:S2878,1)))/2)*100</f>
        <v>0</v>
      </c>
      <c r="V2876" s="103">
        <f t="normal">100-Y2876</f>
        <v>89.13</v>
      </c>
      <c r="W2876" s="104">
        <f t="normal">AVERAGE(V2876:V2878)*10</f>
        <v>891.3</v>
      </c>
      <c r="X2876" s="103">
        <f t="normal">((LARGE(V2876:V2878,1))-(SMALL(V2876:V2878,1)))/(((LARGE(V2876:V2878,1))+(SMALL(V2876:V2878,1)))/2)*100</f>
        <v>0</v>
      </c>
      <c r="Y2876" s="103">
        <v>10.87</v>
      </c>
      <c r="Z2876" s="71" t="s">
        <v>34</v>
      </c>
      <c r="AA2876" s="23" t="str">
        <f t="normal">IF(Z2876="-","-",AVERAGE(Z2876:Z2878))</f>
        <v>-</v>
      </c>
      <c r="AB2876" s="104" t="s">
        <v>34</v>
      </c>
      <c r="AC2876" s="24" t="str">
        <f t="shared" ref="AC2876" si="1314">IF(AB2876="-","-",AVERAGE(AB2876:AB2878))</f>
        <v>-</v>
      </c>
      <c r="AG2876" s="153"/>
    </row>
    <row r="2877" spans="1:33">
      <c r="A2877" s="70"/>
      <c r="B2877" s="71" t="s">
        <v>1257</v>
      </c>
      <c r="C2877" s="82"/>
      <c r="D2877" s="14"/>
      <c r="E2877" s="14"/>
      <c r="F2877" s="6"/>
      <c r="G2877" s="6"/>
      <c r="H2877" s="14"/>
      <c r="I2877" s="6"/>
      <c r="J2877" s="97" t="s">
        <v>34</v>
      </c>
      <c r="K2877" s="97">
        <f t="shared" ref="K2877" si="1315">MIN(J2876:J2878)</f>
        <v>688</v>
      </c>
      <c r="L2877" s="71"/>
      <c r="M2877" s="97"/>
      <c r="N2877" s="97" t="s">
        <v>34</v>
      </c>
      <c r="O2877" s="97">
        <f t="shared" ref="O2877" si="1316">MIN(N2876:N2878)</f>
        <v>428</v>
      </c>
      <c r="P2877" s="71"/>
      <c r="Q2877" s="97"/>
      <c r="R2877" s="71"/>
      <c r="S2877" s="103" t="s">
        <v>34</v>
      </c>
      <c r="T2877" s="104"/>
      <c r="U2877" s="103"/>
      <c r="V2877" s="103" t="s">
        <v>34</v>
      </c>
      <c r="W2877" s="104"/>
      <c r="X2877" s="103"/>
      <c r="Y2877" s="103" t="s">
        <v>34</v>
      </c>
      <c r="Z2877" s="71" t="s">
        <v>34</v>
      </c>
      <c r="AA2877" s="23"/>
      <c r="AB2877" s="104" t="s">
        <v>34</v>
      </c>
      <c r="AC2877" s="24"/>
      <c r="AG2877" s="153"/>
    </row>
    <row r="2878" spans="1:33">
      <c r="A2878" s="70"/>
      <c r="B2878" s="71" t="s">
        <v>1257</v>
      </c>
      <c r="C2878" s="84"/>
      <c r="D2878" s="17"/>
      <c r="E2878" s="17"/>
      <c r="F2878" s="6"/>
      <c r="G2878" s="6"/>
      <c r="H2878" s="17"/>
      <c r="I2878" s="6"/>
      <c r="J2878" s="97" t="s">
        <v>34</v>
      </c>
      <c r="K2878" s="97"/>
      <c r="L2878" s="71"/>
      <c r="M2878" s="97"/>
      <c r="N2878" s="97" t="s">
        <v>34</v>
      </c>
      <c r="O2878" s="97"/>
      <c r="P2878" s="71"/>
      <c r="Q2878" s="97"/>
      <c r="R2878" s="71"/>
      <c r="S2878" s="103" t="s">
        <v>34</v>
      </c>
      <c r="T2878" s="104"/>
      <c r="U2878" s="103"/>
      <c r="V2878" s="103" t="s">
        <v>34</v>
      </c>
      <c r="W2878" s="104"/>
      <c r="X2878" s="103"/>
      <c r="Y2878" s="103" t="s">
        <v>34</v>
      </c>
      <c r="Z2878" s="71" t="s">
        <v>34</v>
      </c>
      <c r="AA2878" s="23"/>
      <c r="AB2878" s="104" t="s">
        <v>34</v>
      </c>
      <c r="AC2878" s="24"/>
      <c r="AG2878" s="153"/>
    </row>
    <row r="2879" spans="1:33" s="44" customFormat="1" ht="15" customHeight="1">
      <c r="A2879" s="60">
        <v>43171</v>
      </c>
      <c r="B2879" s="61" t="s">
        <v>1259</v>
      </c>
      <c r="C2879" s="62" t="s">
        <v>29</v>
      </c>
      <c r="D2879" s="63" t="s">
        <v>30</v>
      </c>
      <c r="E2879" s="63" t="s">
        <v>31</v>
      </c>
      <c r="F2879" s="63" t="s">
        <v>32</v>
      </c>
      <c r="G2879" s="63" t="s">
        <v>33</v>
      </c>
      <c r="H2879" s="63" t="s">
        <v>34</v>
      </c>
      <c r="I2879" s="63" t="s">
        <v>1260</v>
      </c>
      <c r="J2879" s="94">
        <v>45.6</v>
      </c>
      <c r="K2879" s="94">
        <f t="shared" ref="K2879" si="1317">MAX(J2879:J2881)</f>
        <v>59.2</v>
      </c>
      <c r="L2879" s="61">
        <f t="normal">IF(A2879=0,"",(K2879-K2880)/K2880)</f>
        <v>0.298245614035088</v>
      </c>
      <c r="M2879" s="94">
        <f t="shared" ref="M2879" si="1318">IF(J2879="-","-",AVERAGE(J2879:J2881))</f>
        <v>54.2</v>
      </c>
      <c r="N2879" s="94" t="s">
        <v>34</v>
      </c>
      <c r="O2879" s="94">
        <f t="shared" ref="O2879" si="1319">MAX(N2879:N2881)</f>
        <v>0</v>
      </c>
      <c r="P2879" s="61" t="e">
        <v>#DIV/0!</v>
      </c>
      <c r="Q2879" s="94" t="str">
        <f t="shared" ref="Q2879" si="1320">IF(N2879="-","-",AVERAGE(N2879:N2881))</f>
        <v>-</v>
      </c>
      <c r="R2879" s="61" t="str">
        <f t="shared" ref="R2879" si="1321">IF(Q2879="-","-",Q2879/M2879)</f>
        <v>-</v>
      </c>
      <c r="S2879" s="101">
        <v>3.36</v>
      </c>
      <c r="T2879" s="102">
        <f t="normal">AVERAGE(S2879:S2881)*10</f>
        <v>33.3333333333333</v>
      </c>
      <c r="U2879" s="101">
        <f t="normal">((LARGE(S2879:S2881,1))-(SMALL(S2879:S2881,1)))/(((LARGE(S2879:S2881,1))+(SMALL(S2879:S2881,1)))/2)*100</f>
        <v>1.19760479041916</v>
      </c>
      <c r="V2879" s="101">
        <f t="shared" ref="V2879:V2903" si="1322">100-Y2879</f>
        <v>61.59</v>
      </c>
      <c r="W2879" s="102">
        <f t="normal">AVERAGE(V2879:V2881)*10</f>
        <v>614.2</v>
      </c>
      <c r="X2879" s="101">
        <f t="normal">((LARGE(V2879:V2881,1))-(SMALL(V2879:V2881,1)))/(((LARGE(V2879:V2881,1))+(SMALL(V2879:V2881,1)))/2)*100</f>
        <v>0.537240537240546</v>
      </c>
      <c r="Y2879" s="101">
        <v>38.41</v>
      </c>
      <c r="Z2879" s="94" t="s">
        <v>34</v>
      </c>
      <c r="AA2879" s="111" t="str">
        <f t="normal">IF(Z2879="-","-",AVERAGE(Z2879:Z2881))</f>
        <v>-</v>
      </c>
      <c r="AB2879" s="102" t="s">
        <v>34</v>
      </c>
      <c r="AC2879" s="112" t="str">
        <f t="shared" ref="AC2879" si="1323">IF(AB2879="-","-",AVERAGE(AB2879:AB2881))</f>
        <v>-</v>
      </c>
      <c r="AD2879" s="113"/>
      <c r="AE2879" s="94"/>
      <c r="AF2879" s="94"/>
      <c r="AG2879" s="134"/>
    </row>
    <row r="2880" spans="1:33" s="44" customFormat="1" customHeight="0">
      <c r="A2880" s="60"/>
      <c r="B2880" s="61" t="s">
        <v>1259</v>
      </c>
      <c r="C2880" s="62"/>
      <c r="D2880" s="63"/>
      <c r="E2880" s="63"/>
      <c r="F2880" s="63"/>
      <c r="G2880" s="63"/>
      <c r="H2880" s="63"/>
      <c r="I2880" s="63"/>
      <c r="J2880" s="94">
        <v>59.2</v>
      </c>
      <c r="K2880" s="94">
        <f t="shared" ref="K2880" si="1324">MIN(J2879:J2881)</f>
        <v>45.6</v>
      </c>
      <c r="L2880" s="61"/>
      <c r="M2880" s="94"/>
      <c r="N2880" s="94" t="s">
        <v>34</v>
      </c>
      <c r="O2880" s="94">
        <f t="shared" ref="O2880" si="1325">MIN(N2879:N2881)</f>
        <v>0</v>
      </c>
      <c r="P2880" s="61"/>
      <c r="Q2880" s="94"/>
      <c r="R2880" s="61"/>
      <c r="S2880" s="101">
        <v>3.32</v>
      </c>
      <c r="T2880" s="102"/>
      <c r="U2880" s="101"/>
      <c r="V2880" s="101">
        <f t="shared" si="1322"/>
        <v>61.41</v>
      </c>
      <c r="W2880" s="102"/>
      <c r="X2880" s="101"/>
      <c r="Y2880" s="101">
        <v>38.59</v>
      </c>
      <c r="Z2880" s="94" t="s">
        <v>34</v>
      </c>
      <c r="AA2880" s="111"/>
      <c r="AB2880" s="102" t="s">
        <v>34</v>
      </c>
      <c r="AC2880" s="112"/>
      <c r="AD2880" s="113"/>
      <c r="AE2880" s="94"/>
      <c r="AF2880" s="94"/>
      <c r="AG2880" s="134"/>
    </row>
    <row r="2881" spans="1:33" s="44" customFormat="1" customHeight="0">
      <c r="A2881" s="60"/>
      <c r="B2881" s="61" t="s">
        <v>1259</v>
      </c>
      <c r="C2881" s="62"/>
      <c r="D2881" s="63"/>
      <c r="E2881" s="63"/>
      <c r="F2881" s="63"/>
      <c r="G2881" s="63"/>
      <c r="H2881" s="63"/>
      <c r="I2881" s="63"/>
      <c r="J2881" s="94">
        <v>57.8</v>
      </c>
      <c r="K2881" s="94"/>
      <c r="L2881" s="61"/>
      <c r="M2881" s="94"/>
      <c r="N2881" s="94" t="s">
        <v>34</v>
      </c>
      <c r="O2881" s="94"/>
      <c r="P2881" s="61"/>
      <c r="Q2881" s="94"/>
      <c r="R2881" s="61"/>
      <c r="S2881" s="101">
        <v>3.32</v>
      </c>
      <c r="T2881" s="102"/>
      <c r="U2881" s="101"/>
      <c r="V2881" s="101">
        <f t="shared" si="1322"/>
        <v>61.26</v>
      </c>
      <c r="W2881" s="102"/>
      <c r="X2881" s="101"/>
      <c r="Y2881" s="101">
        <v>38.74</v>
      </c>
      <c r="Z2881" s="94" t="s">
        <v>34</v>
      </c>
      <c r="AA2881" s="111"/>
      <c r="AB2881" s="102" t="s">
        <v>34</v>
      </c>
      <c r="AC2881" s="112"/>
      <c r="AD2881" s="113"/>
      <c r="AE2881" s="94"/>
      <c r="AF2881" s="94"/>
      <c r="AG2881" s="134"/>
    </row>
    <row r="2882" spans="1:33" s="44" customFormat="1" ht="15" customHeight="1">
      <c r="A2882" s="60">
        <v>43171</v>
      </c>
      <c r="B2882" s="61" t="s">
        <v>1261</v>
      </c>
      <c r="C2882" s="62" t="s">
        <v>29</v>
      </c>
      <c r="D2882" s="63" t="s">
        <v>30</v>
      </c>
      <c r="E2882" s="63" t="s">
        <v>31</v>
      </c>
      <c r="F2882" s="63" t="s">
        <v>37</v>
      </c>
      <c r="G2882" s="63" t="s">
        <v>140</v>
      </c>
      <c r="H2882" s="63" t="s">
        <v>34</v>
      </c>
      <c r="I2882" s="63" t="s">
        <v>34</v>
      </c>
      <c r="J2882" s="94">
        <v>668</v>
      </c>
      <c r="K2882" s="94">
        <f t="shared" ref="K2882" si="1326">MAX(J2882:J2884)</f>
        <v>686</v>
      </c>
      <c r="L2882" s="61">
        <f t="normal">IF(A2882=0,"",(K2882-K2883)/K2883)</f>
        <v>0.0269461077844311</v>
      </c>
      <c r="M2882" s="94">
        <f t="shared" ref="M2882" si="1327">IF(J2882="-","-",AVERAGE(J2882:J2884))</f>
        <v>677</v>
      </c>
      <c r="N2882" s="94">
        <v>345</v>
      </c>
      <c r="O2882" s="94">
        <f t="shared" ref="O2882" si="1328">MAX(N2882:N2884)</f>
        <v>345</v>
      </c>
      <c r="P2882" s="61">
        <f t="normal">IF(A2882=0,"",(O2882-O2883)/O2883)</f>
        <v>0.0681114551083591</v>
      </c>
      <c r="Q2882" s="94">
        <f t="shared" ref="Q2882" si="1329">IF(N2882="-","-",AVERAGE(N2882:N2884))</f>
        <v>331.333333333333</v>
      </c>
      <c r="R2882" s="61">
        <f t="shared" ref="R2882" si="1330">IF(Q2882="-","-",Q2882/M2882)</f>
        <v>0.489414081733136</v>
      </c>
      <c r="S2882" s="101">
        <v>96</v>
      </c>
      <c r="T2882" s="102">
        <f t="normal">AVERAGE(S2882:S2884)*10</f>
        <v>960.2</v>
      </c>
      <c r="U2882" s="101">
        <f t="normal">((LARGE(S2882:S2884,1))-(SMALL(S2882:S2884,1)))/(((LARGE(S2882:S2884,1))+(SMALL(S2882:S2884,1)))/2)*100</f>
        <v>0.04165798791919</v>
      </c>
      <c r="V2882" s="101">
        <f t="shared" si="1322"/>
        <v>99.99</v>
      </c>
      <c r="W2882" s="102">
        <f t="normal">AVERAGE(V2882:V2884)*10</f>
        <v>999.9</v>
      </c>
      <c r="X2882" s="101">
        <f t="normal">((LARGE(V2882:V2884,1))-(SMALL(V2882:V2884,1)))/(((LARGE(V2882:V2884,1))+(SMALL(V2882:V2884,1)))/2)*100</f>
        <v>0</v>
      </c>
      <c r="Y2882" s="101">
        <v>0.01</v>
      </c>
      <c r="Z2882" s="94" t="s">
        <v>34</v>
      </c>
      <c r="AA2882" s="111" t="str">
        <f t="normal">IF(Z2882="-","-",AVERAGE(Z2882:Z2884))</f>
        <v>-</v>
      </c>
      <c r="AB2882" s="102" t="s">
        <v>34</v>
      </c>
      <c r="AC2882" s="112" t="str">
        <f t="shared" ref="AC2882" si="1331">IF(AB2882="-","-",AVERAGE(AB2882:AB2884))</f>
        <v>-</v>
      </c>
      <c r="AD2882" s="113"/>
      <c r="AE2882" s="94"/>
      <c r="AF2882" s="94"/>
      <c r="AG2882" s="134"/>
    </row>
    <row r="2883" spans="1:33" s="44" customFormat="1" customHeight="0">
      <c r="A2883" s="60"/>
      <c r="B2883" s="61" t="s">
        <v>1261</v>
      </c>
      <c r="C2883" s="62"/>
      <c r="D2883" s="63"/>
      <c r="E2883" s="63"/>
      <c r="F2883" s="63"/>
      <c r="G2883" s="63"/>
      <c r="H2883" s="63"/>
      <c r="I2883" s="63"/>
      <c r="J2883" s="94">
        <v>677</v>
      </c>
      <c r="K2883" s="94">
        <f t="shared" ref="K2883" si="1332">MIN(J2882:J2884)</f>
        <v>668</v>
      </c>
      <c r="L2883" s="61"/>
      <c r="M2883" s="94"/>
      <c r="N2883" s="94">
        <v>323</v>
      </c>
      <c r="O2883" s="94">
        <f t="shared" ref="O2883" si="1333">MIN(N2882:N2884)</f>
        <v>323</v>
      </c>
      <c r="P2883" s="61"/>
      <c r="Q2883" s="94"/>
      <c r="R2883" s="61"/>
      <c r="S2883" s="101">
        <v>96.02</v>
      </c>
      <c r="T2883" s="102"/>
      <c r="U2883" s="101"/>
      <c r="V2883" s="101">
        <f t="shared" si="1322"/>
        <v>99.99</v>
      </c>
      <c r="W2883" s="102"/>
      <c r="X2883" s="101"/>
      <c r="Y2883" s="101">
        <v>0.01</v>
      </c>
      <c r="Z2883" s="94" t="s">
        <v>34</v>
      </c>
      <c r="AA2883" s="111"/>
      <c r="AB2883" s="102" t="s">
        <v>34</v>
      </c>
      <c r="AC2883" s="112"/>
      <c r="AD2883" s="113"/>
      <c r="AE2883" s="94"/>
      <c r="AF2883" s="94"/>
      <c r="AG2883" s="134"/>
    </row>
    <row r="2884" spans="1:33" s="44" customFormat="1" customHeight="0">
      <c r="A2884" s="60"/>
      <c r="B2884" s="61" t="s">
        <v>1261</v>
      </c>
      <c r="C2884" s="62"/>
      <c r="D2884" s="63"/>
      <c r="E2884" s="63"/>
      <c r="F2884" s="63"/>
      <c r="G2884" s="63"/>
      <c r="H2884" s="63"/>
      <c r="I2884" s="63"/>
      <c r="J2884" s="94">
        <v>686</v>
      </c>
      <c r="K2884" s="94"/>
      <c r="L2884" s="61"/>
      <c r="M2884" s="94"/>
      <c r="N2884" s="94">
        <v>326</v>
      </c>
      <c r="O2884" s="94"/>
      <c r="P2884" s="61"/>
      <c r="Q2884" s="94"/>
      <c r="R2884" s="61"/>
      <c r="S2884" s="101">
        <v>96.04</v>
      </c>
      <c r="T2884" s="102"/>
      <c r="U2884" s="101"/>
      <c r="V2884" s="101">
        <f t="shared" si="1322"/>
        <v>99.99</v>
      </c>
      <c r="W2884" s="102"/>
      <c r="X2884" s="101"/>
      <c r="Y2884" s="101">
        <v>0.01</v>
      </c>
      <c r="Z2884" s="94" t="s">
        <v>34</v>
      </c>
      <c r="AA2884" s="111"/>
      <c r="AB2884" s="102" t="s">
        <v>34</v>
      </c>
      <c r="AC2884" s="112"/>
      <c r="AD2884" s="113"/>
      <c r="AE2884" s="94"/>
      <c r="AF2884" s="94"/>
      <c r="AG2884" s="134"/>
    </row>
    <row r="2885" spans="1:33" s="44" customFormat="1" ht="15" customHeight="1">
      <c r="A2885" s="60">
        <v>43171</v>
      </c>
      <c r="B2885" s="61" t="s">
        <v>1262</v>
      </c>
      <c r="C2885" s="62" t="s">
        <v>29</v>
      </c>
      <c r="D2885" s="63" t="s">
        <v>30</v>
      </c>
      <c r="E2885" s="63" t="s">
        <v>31</v>
      </c>
      <c r="F2885" s="63" t="s">
        <v>37</v>
      </c>
      <c r="G2885" s="63" t="s">
        <v>140</v>
      </c>
      <c r="H2885" s="63" t="s">
        <v>34</v>
      </c>
      <c r="I2885" s="63" t="s">
        <v>34</v>
      </c>
      <c r="J2885" s="94">
        <v>659</v>
      </c>
      <c r="K2885" s="94">
        <f t="shared" ref="K2885" si="1334">MAX(J2885:J2887)</f>
        <v>675</v>
      </c>
      <c r="L2885" s="61">
        <f t="normal">IF(A2885=0,"",(K2885-K2886)/K2886)</f>
        <v>0.0514018691588785</v>
      </c>
      <c r="M2885" s="94">
        <f t="shared" ref="M2885" si="1335">IF(J2885="-","-",AVERAGE(J2885:J2887))</f>
        <v>658.666666666667</v>
      </c>
      <c r="N2885" s="94">
        <v>314</v>
      </c>
      <c r="O2885" s="94">
        <f t="shared" ref="O2885" si="1336">MAX(N2885:N2887)</f>
        <v>324</v>
      </c>
      <c r="P2885" s="61">
        <f t="normal">IF(A2885=0,"",(O2885-O2886)/O2886)</f>
        <v>0.0485436893203883</v>
      </c>
      <c r="Q2885" s="94">
        <f t="shared" ref="Q2885" si="1337">IF(N2885="-","-",AVERAGE(N2885:N2887))</f>
        <v>315.666666666667</v>
      </c>
      <c r="R2885" s="61">
        <f t="shared" ref="R2885" si="1338">IF(Q2885="-","-",Q2885/M2885)</f>
        <v>0.479251012145749</v>
      </c>
      <c r="S2885" s="101">
        <v>96</v>
      </c>
      <c r="T2885" s="102">
        <f t="normal">AVERAGE(S2885:S2887)*10</f>
        <v>960.2</v>
      </c>
      <c r="U2885" s="101">
        <f t="normal">((LARGE(S2885:S2887,1))-(SMALL(S2885:S2887,1)))/(((LARGE(S2885:S2887,1))+(SMALL(S2885:S2887,1)))/2)*100</f>
        <v>0.04165798791919</v>
      </c>
      <c r="V2885" s="101">
        <f t="shared" si="1322"/>
        <v>99.99</v>
      </c>
      <c r="W2885" s="102">
        <f t="normal">AVERAGE(V2885:V2887)*10</f>
        <v>999.9</v>
      </c>
      <c r="X2885" s="101">
        <f t="normal">((LARGE(V2885:V2887,1))-(SMALL(V2885:V2887,1)))/(((LARGE(V2885:V2887,1))+(SMALL(V2885:V2887,1)))/2)*100</f>
        <v>0</v>
      </c>
      <c r="Y2885" s="101">
        <v>0.01</v>
      </c>
      <c r="Z2885" s="94" t="s">
        <v>34</v>
      </c>
      <c r="AA2885" s="111" t="str">
        <f t="normal">IF(Z2885="-","-",AVERAGE(Z2885:Z2887))</f>
        <v>-</v>
      </c>
      <c r="AB2885" s="102" t="s">
        <v>34</v>
      </c>
      <c r="AC2885" s="112" t="str">
        <f t="shared" ref="AC2885" si="1339">IF(AB2885="-","-",AVERAGE(AB2885:AB2887))</f>
        <v>-</v>
      </c>
      <c r="AD2885" s="113"/>
      <c r="AE2885" s="94"/>
      <c r="AF2885" s="94"/>
      <c r="AG2885" s="134"/>
    </row>
    <row r="2886" spans="1:33" s="44" customFormat="1" customHeight="0">
      <c r="A2886" s="60"/>
      <c r="B2886" s="61" t="s">
        <v>1262</v>
      </c>
      <c r="C2886" s="62"/>
      <c r="D2886" s="63"/>
      <c r="E2886" s="63"/>
      <c r="F2886" s="63"/>
      <c r="G2886" s="63"/>
      <c r="H2886" s="63"/>
      <c r="I2886" s="63"/>
      <c r="J2886" s="94">
        <v>675</v>
      </c>
      <c r="K2886" s="94">
        <f t="shared" ref="K2886" si="1340">MIN(J2885:J2887)</f>
        <v>642</v>
      </c>
      <c r="L2886" s="61"/>
      <c r="M2886" s="94"/>
      <c r="N2886" s="94">
        <v>324</v>
      </c>
      <c r="O2886" s="94">
        <f t="shared" ref="O2886" si="1341">MIN(N2885:N2887)</f>
        <v>309</v>
      </c>
      <c r="P2886" s="61"/>
      <c r="Q2886" s="94"/>
      <c r="R2886" s="61"/>
      <c r="S2886" s="101">
        <v>96.02</v>
      </c>
      <c r="T2886" s="102"/>
      <c r="U2886" s="101"/>
      <c r="V2886" s="101">
        <f t="shared" si="1322"/>
        <v>99.99</v>
      </c>
      <c r="W2886" s="102"/>
      <c r="X2886" s="101"/>
      <c r="Y2886" s="101">
        <v>0.01</v>
      </c>
      <c r="Z2886" s="94" t="s">
        <v>34</v>
      </c>
      <c r="AA2886" s="111"/>
      <c r="AB2886" s="102" t="s">
        <v>34</v>
      </c>
      <c r="AC2886" s="112"/>
      <c r="AD2886" s="113"/>
      <c r="AE2886" s="94"/>
      <c r="AF2886" s="94"/>
      <c r="AG2886" s="134"/>
    </row>
    <row r="2887" spans="1:33" s="44" customFormat="1" customHeight="0">
      <c r="A2887" s="60"/>
      <c r="B2887" s="61" t="s">
        <v>1262</v>
      </c>
      <c r="C2887" s="62"/>
      <c r="D2887" s="63"/>
      <c r="E2887" s="63"/>
      <c r="F2887" s="63"/>
      <c r="G2887" s="63"/>
      <c r="H2887" s="63"/>
      <c r="I2887" s="63"/>
      <c r="J2887" s="94">
        <v>642</v>
      </c>
      <c r="K2887" s="94"/>
      <c r="L2887" s="61"/>
      <c r="M2887" s="94"/>
      <c r="N2887" s="94">
        <v>309</v>
      </c>
      <c r="O2887" s="94"/>
      <c r="P2887" s="61"/>
      <c r="Q2887" s="94"/>
      <c r="R2887" s="61"/>
      <c r="S2887" s="101">
        <v>96.04</v>
      </c>
      <c r="T2887" s="102"/>
      <c r="U2887" s="101"/>
      <c r="V2887" s="101">
        <f t="shared" si="1322"/>
        <v>99.99</v>
      </c>
      <c r="W2887" s="102"/>
      <c r="X2887" s="101"/>
      <c r="Y2887" s="101">
        <v>0.01</v>
      </c>
      <c r="Z2887" s="94" t="s">
        <v>34</v>
      </c>
      <c r="AA2887" s="111"/>
      <c r="AB2887" s="102" t="s">
        <v>34</v>
      </c>
      <c r="AC2887" s="112"/>
      <c r="AD2887" s="113"/>
      <c r="AE2887" s="94"/>
      <c r="AF2887" s="94"/>
      <c r="AG2887" s="134"/>
    </row>
    <row r="2888" spans="1:33">
      <c r="A2888" s="70">
        <v>43171</v>
      </c>
      <c r="B2888" s="71">
        <v>1190</v>
      </c>
      <c r="C2888" s="80" t="s">
        <v>142</v>
      </c>
      <c r="D2888" s="12" t="s">
        <v>41</v>
      </c>
      <c r="E2888" s="12" t="s">
        <v>74</v>
      </c>
      <c r="F2888" s="6" t="s">
        <v>75</v>
      </c>
      <c r="G2888" s="6" t="s">
        <v>34</v>
      </c>
      <c r="H2888" s="6" t="s">
        <v>94</v>
      </c>
      <c r="I2888" s="6" t="s">
        <v>76</v>
      </c>
      <c r="J2888" s="97">
        <v>363</v>
      </c>
      <c r="K2888" s="97">
        <f t="shared" ref="K2888" si="1342">MAX(J2888:J2890)</f>
        <v>396</v>
      </c>
      <c r="L2888" s="71">
        <f t="normal">IF(A2888=0,"",(K2888-K2889)/K2889)</f>
        <v>0.0909090909090909</v>
      </c>
      <c r="M2888" s="97">
        <f t="shared" ref="M2888" si="1343">IF(J2888="-","-",AVERAGE(J2888:J2890))</f>
        <v>384.666666666667</v>
      </c>
      <c r="N2888" s="97">
        <v>239</v>
      </c>
      <c r="O2888" s="97">
        <f t="shared" ref="O2888" si="1344">MAX(N2888:N2890)</f>
        <v>246</v>
      </c>
      <c r="P2888" s="71">
        <f t="normal">IF(A2888=0,"",(O2888-O2889)/O2889)</f>
        <v>0.0292887029288703</v>
      </c>
      <c r="Q2888" s="97">
        <f t="shared" ref="Q2888" si="1345">IF(N2888="-","-",AVERAGE(N2888:N2890))</f>
        <v>243.666666666667</v>
      </c>
      <c r="R2888" s="71">
        <f t="shared" ref="R2888" si="1346">IF(Q2888="-","-",Q2888/M2888)</f>
        <v>0.633448873483536</v>
      </c>
      <c r="S2888" s="103">
        <v>1.61</v>
      </c>
      <c r="T2888" s="104">
        <f t="normal">AVERAGE(S2888:S2890)*10</f>
        <v>16.4666666666667</v>
      </c>
      <c r="U2888" s="103">
        <f t="normal">((LARGE(S2888:S2890,1))-(SMALL(S2888:S2890,1)))/(((LARGE(S2888:S2890,1))+(SMALL(S2888:S2890,1)))/2)*100</f>
        <v>3.65853658536584</v>
      </c>
      <c r="V2888" s="103">
        <f t="shared" si="1322"/>
        <v>76.75</v>
      </c>
      <c r="W2888" s="104">
        <f t="normal">AVERAGE(V2888:V2890)*10</f>
        <v>775.466666666667</v>
      </c>
      <c r="X2888" s="103">
        <f t="normal">((LARGE(V2888:V2890,1))-(SMALL(V2888:V2890,1)))/(((LARGE(V2888:V2890,1))+(SMALL(V2888:V2890,1)))/2)*100</f>
        <v>1.71801330491507</v>
      </c>
      <c r="Y2888" s="103">
        <v>23.25</v>
      </c>
      <c r="Z2888" s="97" t="s">
        <v>34</v>
      </c>
      <c r="AA2888" s="23" t="str">
        <f t="normal">IF(Z2888="-","-",AVERAGE(Z2888:Z2890))</f>
        <v>-</v>
      </c>
      <c r="AB2888" s="104">
        <v>6.782</v>
      </c>
      <c r="AC2888" s="24">
        <f t="shared" ref="AC2888" si="1347">IF(AB2888="-","-",AVERAGE(AB2888:AB2890))</f>
        <v>6.78166666666667</v>
      </c>
      <c r="AG2888" s="153"/>
    </row>
    <row r="2889" spans="1:33">
      <c r="A2889" s="70"/>
      <c r="B2889" s="71">
        <v>1190</v>
      </c>
      <c r="C2889" s="82"/>
      <c r="D2889" s="14"/>
      <c r="E2889" s="14"/>
      <c r="F2889" s="9"/>
      <c r="G2889" s="6"/>
      <c r="H2889" s="6"/>
      <c r="I2889" s="6"/>
      <c r="J2889" s="97">
        <v>395</v>
      </c>
      <c r="K2889" s="97">
        <f t="shared" ref="K2889" si="1348">MIN(J2888:J2890)</f>
        <v>363</v>
      </c>
      <c r="L2889" s="71"/>
      <c r="M2889" s="97"/>
      <c r="N2889" s="97">
        <v>246</v>
      </c>
      <c r="O2889" s="97">
        <f t="shared" ref="O2889" si="1349">MIN(N2888:N2890)</f>
        <v>239</v>
      </c>
      <c r="P2889" s="71"/>
      <c r="Q2889" s="97"/>
      <c r="R2889" s="71"/>
      <c r="S2889" s="103">
        <v>1.67</v>
      </c>
      <c r="T2889" s="104"/>
      <c r="U2889" s="103"/>
      <c r="V2889" s="103">
        <f t="shared" si="1322"/>
        <v>78.08</v>
      </c>
      <c r="W2889" s="104"/>
      <c r="X2889" s="103"/>
      <c r="Y2889" s="103">
        <v>21.92</v>
      </c>
      <c r="Z2889" s="97" t="s">
        <v>34</v>
      </c>
      <c r="AA2889" s="23"/>
      <c r="AB2889" s="104">
        <v>6.777</v>
      </c>
      <c r="AC2889" s="24"/>
      <c r="AG2889" s="153"/>
    </row>
    <row r="2890" spans="1:33">
      <c r="A2890" s="70"/>
      <c r="B2890" s="71">
        <v>1190</v>
      </c>
      <c r="C2890" s="84"/>
      <c r="D2890" s="17"/>
      <c r="E2890" s="17"/>
      <c r="F2890" s="9"/>
      <c r="G2890" s="6"/>
      <c r="H2890" s="6"/>
      <c r="I2890" s="6"/>
      <c r="J2890" s="97">
        <v>396</v>
      </c>
      <c r="K2890" s="97"/>
      <c r="L2890" s="71"/>
      <c r="M2890" s="97"/>
      <c r="N2890" s="97">
        <v>246</v>
      </c>
      <c r="O2890" s="97"/>
      <c r="P2890" s="71"/>
      <c r="Q2890" s="97"/>
      <c r="R2890" s="71"/>
      <c r="S2890" s="103">
        <v>1.66</v>
      </c>
      <c r="T2890" s="104"/>
      <c r="U2890" s="103"/>
      <c r="V2890" s="103">
        <f t="shared" si="1322"/>
        <v>77.81</v>
      </c>
      <c r="W2890" s="104"/>
      <c r="X2890" s="103"/>
      <c r="Y2890" s="103">
        <v>22.19</v>
      </c>
      <c r="Z2890" s="97" t="s">
        <v>34</v>
      </c>
      <c r="AA2890" s="23"/>
      <c r="AB2890" s="104">
        <v>6.786</v>
      </c>
      <c r="AC2890" s="24"/>
      <c r="AG2890" s="153"/>
    </row>
    <row r="2891" spans="1:33">
      <c r="A2891" s="70">
        <v>43171</v>
      </c>
      <c r="B2891" s="71">
        <v>1193</v>
      </c>
      <c r="C2891" s="80" t="s">
        <v>84</v>
      </c>
      <c r="D2891" s="12" t="s">
        <v>41</v>
      </c>
      <c r="E2891" s="12" t="s">
        <v>74</v>
      </c>
      <c r="F2891" s="6" t="s">
        <v>85</v>
      </c>
      <c r="G2891" s="6" t="s">
        <v>34</v>
      </c>
      <c r="H2891" s="6" t="s">
        <v>94</v>
      </c>
      <c r="I2891" s="12" t="s">
        <v>34</v>
      </c>
      <c r="J2891" s="97">
        <v>596</v>
      </c>
      <c r="K2891" s="97">
        <f t="shared" ref="K2891" si="1350">MAX(J2891:J2893)</f>
        <v>596</v>
      </c>
      <c r="L2891" s="71">
        <f t="normal">IF(A2891=0,"",(K2891-K2892)/K2892)</f>
        <v>0.0955882352941176</v>
      </c>
      <c r="M2891" s="97">
        <f t="shared" ref="M2891" si="1351">IF(J2891="-","-",AVERAGE(J2891:J2893))</f>
        <v>563.333333333333</v>
      </c>
      <c r="N2891" s="97">
        <v>414</v>
      </c>
      <c r="O2891" s="97">
        <f t="shared" ref="O2891" si="1352">MAX(N2891:N2893)</f>
        <v>414</v>
      </c>
      <c r="P2891" s="71">
        <f t="normal">IF(A2891=0,"",(O2891-O2892)/O2892)</f>
        <v>0.0981432360742706</v>
      </c>
      <c r="Q2891" s="97">
        <f t="shared" ref="Q2891" si="1353">IF(N2891="-","-",AVERAGE(N2891:N2893))</f>
        <v>391</v>
      </c>
      <c r="R2891" s="71">
        <f t="shared" ref="R2891" si="1354">IF(Q2891="-","-",Q2891/M2891)</f>
        <v>0.694082840236686</v>
      </c>
      <c r="S2891" s="103">
        <v>2.56</v>
      </c>
      <c r="T2891" s="104">
        <f t="normal">AVERAGE(S2891:S2893)*10</f>
        <v>25.9333333333333</v>
      </c>
      <c r="U2891" s="103">
        <f t="normal">((LARGE(S2891:S2893,1))-(SMALL(S2891:S2893,1)))/(((LARGE(S2891:S2893,1))+(SMALL(S2891:S2893,1)))/2)*100</f>
        <v>6.13026819923372</v>
      </c>
      <c r="V2891" s="103">
        <f t="shared" si="1322"/>
        <v>77.23</v>
      </c>
      <c r="W2891" s="104">
        <f t="normal">AVERAGE(V2891:V2893)*10</f>
        <v>773.6</v>
      </c>
      <c r="X2891" s="103">
        <f t="normal">((LARGE(V2891:V2893,1))-(SMALL(V2891:V2893,1)))/(((LARGE(V2891:V2893,1))+(SMALL(V2891:V2893,1)))/2)*100</f>
        <v>1.58863416209233</v>
      </c>
      <c r="Y2891" s="103">
        <v>22.77</v>
      </c>
      <c r="Z2891" s="97">
        <v>34989</v>
      </c>
      <c r="AA2891" s="25">
        <f t="normal">IF(Z2891="-","-",AVERAGE(Z2891:Z2893))</f>
        <v>35008.3333333333</v>
      </c>
      <c r="AB2891" s="104">
        <v>7.073</v>
      </c>
      <c r="AC2891" s="26">
        <f t="shared" ref="AC2891" si="1355">IF(AB2891="-","-",AVERAGE(AB2891:AB2893))</f>
        <v>7.11633333333333</v>
      </c>
      <c r="AG2891" s="153"/>
    </row>
    <row r="2892" spans="1:33">
      <c r="A2892" s="70"/>
      <c r="B2892" s="71">
        <v>1193</v>
      </c>
      <c r="C2892" s="82"/>
      <c r="D2892" s="14"/>
      <c r="E2892" s="14"/>
      <c r="F2892" s="6"/>
      <c r="G2892" s="6"/>
      <c r="H2892" s="6"/>
      <c r="I2892" s="14"/>
      <c r="J2892" s="97">
        <v>544</v>
      </c>
      <c r="K2892" s="97">
        <f t="shared" ref="K2892" si="1356">MIN(J2891:J2893)</f>
        <v>544</v>
      </c>
      <c r="L2892" s="71"/>
      <c r="M2892" s="97"/>
      <c r="N2892" s="97">
        <v>377</v>
      </c>
      <c r="O2892" s="97">
        <f t="shared" ref="O2892" si="1357">MIN(N2891:N2893)</f>
        <v>377</v>
      </c>
      <c r="P2892" s="71"/>
      <c r="Q2892" s="97"/>
      <c r="R2892" s="71"/>
      <c r="S2892" s="103">
        <v>2.69</v>
      </c>
      <c r="T2892" s="104"/>
      <c r="U2892" s="103"/>
      <c r="V2892" s="103">
        <f t="shared" si="1322"/>
        <v>78.04</v>
      </c>
      <c r="W2892" s="104"/>
      <c r="X2892" s="103"/>
      <c r="Y2892" s="103">
        <v>21.96</v>
      </c>
      <c r="Z2892" s="97">
        <v>34997</v>
      </c>
      <c r="AA2892" s="27"/>
      <c r="AB2892" s="104">
        <v>7.128</v>
      </c>
      <c r="AC2892" s="28"/>
      <c r="AG2892" s="153"/>
    </row>
    <row r="2893" spans="1:33">
      <c r="A2893" s="70"/>
      <c r="B2893" s="71">
        <v>1193</v>
      </c>
      <c r="C2893" s="84"/>
      <c r="D2893" s="17"/>
      <c r="E2893" s="17"/>
      <c r="F2893" s="6"/>
      <c r="G2893" s="6"/>
      <c r="H2893" s="6"/>
      <c r="I2893" s="17"/>
      <c r="J2893" s="97">
        <v>550</v>
      </c>
      <c r="K2893" s="97"/>
      <c r="L2893" s="71"/>
      <c r="M2893" s="97"/>
      <c r="N2893" s="97">
        <v>382</v>
      </c>
      <c r="O2893" s="97"/>
      <c r="P2893" s="71"/>
      <c r="Q2893" s="97"/>
      <c r="R2893" s="71"/>
      <c r="S2893" s="103">
        <v>2.53</v>
      </c>
      <c r="T2893" s="104"/>
      <c r="U2893" s="103"/>
      <c r="V2893" s="103">
        <f t="shared" si="1322"/>
        <v>76.81</v>
      </c>
      <c r="W2893" s="104"/>
      <c r="X2893" s="103"/>
      <c r="Y2893" s="103">
        <v>23.19</v>
      </c>
      <c r="Z2893" s="97">
        <v>35039</v>
      </c>
      <c r="AA2893" s="29"/>
      <c r="AB2893" s="104">
        <v>7.148</v>
      </c>
      <c r="AC2893" s="30"/>
      <c r="AG2893" s="153"/>
    </row>
    <row r="2894" spans="1:33" ht="0" customHeight="1" hidden="1">
      <c r="A2894" s="70">
        <v>43171</v>
      </c>
      <c r="B2894" s="71">
        <v>1194</v>
      </c>
      <c r="C2894" s="80" t="s">
        <v>223</v>
      </c>
      <c r="D2894" s="12" t="s">
        <v>41</v>
      </c>
      <c r="E2894" s="12" t="s">
        <v>74</v>
      </c>
      <c r="F2894" s="6" t="s">
        <v>85</v>
      </c>
      <c r="G2894" s="6" t="s">
        <v>34</v>
      </c>
      <c r="H2894" s="6" t="s">
        <v>44</v>
      </c>
      <c r="I2894" s="12" t="s">
        <v>34</v>
      </c>
      <c r="J2894" s="97">
        <v>597</v>
      </c>
      <c r="K2894" s="97">
        <f t="shared" ref="K2894" si="1358">MAX(J2894:J2896)</f>
        <v>597</v>
      </c>
      <c r="L2894" s="71">
        <f t="normal">IF(A2894=0,"",(K2894-K2895)/K2895)</f>
        <v>0.0240137221269297</v>
      </c>
      <c r="M2894" s="97">
        <f t="shared" ref="M2894" si="1359">IF(J2894="-","-",AVERAGE(J2894:J2896))</f>
        <v>588.333333333333</v>
      </c>
      <c r="N2894" s="97">
        <v>398</v>
      </c>
      <c r="O2894" s="97">
        <f t="shared" ref="O2894" si="1360">MAX(N2894:N2896)</f>
        <v>398</v>
      </c>
      <c r="P2894" s="71">
        <f t="normal">IF(A2894=0,"",(O2894-O2895)/O2895)</f>
        <v>0.050131926121372</v>
      </c>
      <c r="Q2894" s="97">
        <f t="shared" ref="Q2894" si="1361">IF(N2894="-","-",AVERAGE(N2894:N2896))</f>
        <v>385.666666666667</v>
      </c>
      <c r="R2894" s="71">
        <f t="shared" ref="R2894" si="1362">IF(Q2894="-","-",Q2894/M2894)</f>
        <v>0.655524079320113</v>
      </c>
      <c r="S2894" s="103">
        <v>1.25</v>
      </c>
      <c r="T2894" s="104">
        <f t="normal">AVERAGE(S2894:S2896)*10</f>
        <v>12.4666666666667</v>
      </c>
      <c r="U2894" s="103">
        <f t="normal">((LARGE(S2894:S2896,1))-(SMALL(S2894:S2896,1)))/(((LARGE(S2894:S2896,1))+(SMALL(S2894:S2896,1)))/2)*100</f>
        <v>2.40963855421687</v>
      </c>
      <c r="V2894" s="103">
        <f t="shared" si="1322"/>
        <v>68.72</v>
      </c>
      <c r="W2894" s="104">
        <f t="normal">AVERAGE(V2894:V2896)*10</f>
        <v>686.933333333333</v>
      </c>
      <c r="X2894" s="103">
        <f t="normal">((LARGE(V2894:V2896,1))-(SMALL(V2894:V2896,1)))/(((LARGE(V2894:V2896,1))+(SMALL(V2894:V2896,1)))/2)*100</f>
        <v>0.291205591147354</v>
      </c>
      <c r="Y2894" s="103">
        <v>31.28</v>
      </c>
      <c r="Z2894" s="97">
        <v>17733</v>
      </c>
      <c r="AA2894" s="25">
        <f t="normal">IF(Z2894="-","-",AVERAGE(Z2894:Z2896))</f>
        <v>17735.6666666667</v>
      </c>
      <c r="AB2894" s="104">
        <v>7.461</v>
      </c>
      <c r="AC2894" s="26">
        <f t="shared" ref="AC2894" si="1363">IF(AB2894="-","-",AVERAGE(AB2894:AB2896))</f>
        <v>7.51466666666667</v>
      </c>
      <c r="AG2894" s="153"/>
    </row>
    <row r="2895" spans="1:33">
      <c r="A2895" s="70"/>
      <c r="B2895" s="71">
        <v>1194</v>
      </c>
      <c r="C2895" s="82"/>
      <c r="D2895" s="14"/>
      <c r="E2895" s="14"/>
      <c r="F2895" s="6"/>
      <c r="G2895" s="6"/>
      <c r="H2895" s="6"/>
      <c r="I2895" s="14"/>
      <c r="J2895" s="97">
        <v>585</v>
      </c>
      <c r="K2895" s="97">
        <f t="shared" ref="K2895" si="1364">MIN(J2894:J2896)</f>
        <v>583</v>
      </c>
      <c r="L2895" s="71"/>
      <c r="M2895" s="97"/>
      <c r="N2895" s="97">
        <v>380</v>
      </c>
      <c r="O2895" s="97">
        <f t="shared" ref="O2895" si="1365">MIN(N2894:N2896)</f>
        <v>379</v>
      </c>
      <c r="P2895" s="71"/>
      <c r="Q2895" s="97"/>
      <c r="R2895" s="71"/>
      <c r="S2895" s="103">
        <v>1.26</v>
      </c>
      <c r="T2895" s="104"/>
      <c r="U2895" s="103"/>
      <c r="V2895" s="103">
        <f t="shared" si="1322"/>
        <v>68.78</v>
      </c>
      <c r="W2895" s="104"/>
      <c r="X2895" s="103"/>
      <c r="Y2895" s="103">
        <v>31.22</v>
      </c>
      <c r="Z2895" s="97">
        <v>17722</v>
      </c>
      <c r="AA2895" s="27"/>
      <c r="AB2895" s="104">
        <v>7.532</v>
      </c>
      <c r="AC2895" s="28"/>
      <c r="AG2895" s="153"/>
    </row>
    <row r="2896" spans="1:33">
      <c r="A2896" s="70"/>
      <c r="B2896" s="71">
        <v>1194</v>
      </c>
      <c r="C2896" s="84"/>
      <c r="D2896" s="17"/>
      <c r="E2896" s="17"/>
      <c r="F2896" s="6"/>
      <c r="G2896" s="6"/>
      <c r="H2896" s="6"/>
      <c r="I2896" s="17"/>
      <c r="J2896" s="97">
        <v>583</v>
      </c>
      <c r="K2896" s="97"/>
      <c r="L2896" s="71"/>
      <c r="M2896" s="97"/>
      <c r="N2896" s="97">
        <v>379</v>
      </c>
      <c r="O2896" s="97"/>
      <c r="P2896" s="71"/>
      <c r="Q2896" s="97"/>
      <c r="R2896" s="71"/>
      <c r="S2896" s="103">
        <v>1.23</v>
      </c>
      <c r="T2896" s="104"/>
      <c r="U2896" s="103"/>
      <c r="V2896" s="103">
        <f t="shared" si="1322"/>
        <v>68.58</v>
      </c>
      <c r="W2896" s="104"/>
      <c r="X2896" s="103"/>
      <c r="Y2896" s="103">
        <v>31.42</v>
      </c>
      <c r="Z2896" s="97">
        <v>17752</v>
      </c>
      <c r="AA2896" s="29"/>
      <c r="AB2896" s="104">
        <v>7.551</v>
      </c>
      <c r="AC2896" s="30"/>
      <c r="AG2896" s="153"/>
    </row>
    <row r="2897" spans="1:33" ht="15" customHeight="1">
      <c r="A2897" s="70">
        <v>43171</v>
      </c>
      <c r="B2897" s="71">
        <v>1201</v>
      </c>
      <c r="C2897" s="80" t="s">
        <v>629</v>
      </c>
      <c r="D2897" s="12" t="s">
        <v>41</v>
      </c>
      <c r="E2897" s="12" t="s">
        <v>74</v>
      </c>
      <c r="F2897" s="6" t="s">
        <v>75</v>
      </c>
      <c r="G2897" s="6" t="s">
        <v>199</v>
      </c>
      <c r="H2897" s="12" t="s">
        <v>1263</v>
      </c>
      <c r="I2897" s="6" t="s">
        <v>90</v>
      </c>
      <c r="J2897" s="97">
        <v>273</v>
      </c>
      <c r="K2897" s="97">
        <f t="shared" ref="K2897" si="1366">MAX(J2897:J2899)</f>
        <v>289</v>
      </c>
      <c r="L2897" s="71">
        <f t="normal">IF(A2897=0,"",(K2897-K2898)/K2898)</f>
        <v>0.0586080586080586</v>
      </c>
      <c r="M2897" s="97">
        <f t="shared" ref="M2897" si="1367">IF(J2897="-","-",AVERAGE(J2897:J2899))</f>
        <v>280.333333333333</v>
      </c>
      <c r="N2897" s="97">
        <v>185</v>
      </c>
      <c r="O2897" s="97">
        <f t="shared" ref="O2897" si="1368">MAX(N2897:N2899)</f>
        <v>185</v>
      </c>
      <c r="P2897" s="71">
        <f t="normal">IF(A2897=0,"",(O2897-O2898)/O2898)</f>
        <v>0.107784431137725</v>
      </c>
      <c r="Q2897" s="97">
        <f t="shared" ref="Q2897" si="1369">IF(N2897="-","-",AVERAGE(N2897:N2899))</f>
        <v>176</v>
      </c>
      <c r="R2897" s="71">
        <f t="shared" ref="R2897" si="1370">IF(Q2897="-","-",Q2897/M2897)</f>
        <v>0.62782401902497</v>
      </c>
      <c r="S2897" s="103">
        <v>16.15</v>
      </c>
      <c r="T2897" s="104">
        <f t="normal">AVERAGE(S2897:S2899)*10</f>
        <v>160</v>
      </c>
      <c r="U2897" s="103">
        <f t="normal">((LARGE(S2897:S2899,1))-(SMALL(S2897:S2899,1)))/(((LARGE(S2897:S2899,1))+(SMALL(S2897:S2899,1)))/2)*100</f>
        <v>1.43436233239787</v>
      </c>
      <c r="V2897" s="103">
        <f t="shared" si="1322"/>
        <v>77.02</v>
      </c>
      <c r="W2897" s="104">
        <f t="normal">AVERAGE(V2897:V2899)*10</f>
        <v>775.4</v>
      </c>
      <c r="X2897" s="103">
        <f t="normal">((LARGE(V2897:V2899,1))-(SMALL(V2897:V2899,1)))/(((LARGE(V2897:V2899,1))+(SMALL(V2897:V2899,1)))/2)*100</f>
        <v>1.660979849353</v>
      </c>
      <c r="Y2897" s="103">
        <v>22.98</v>
      </c>
      <c r="Z2897" s="97" t="s">
        <v>34</v>
      </c>
      <c r="AA2897" s="23" t="str">
        <f t="normal">IF(Z2897="-","-",AVERAGE(Z2897:Z2899))</f>
        <v>-</v>
      </c>
      <c r="AB2897" s="104" t="s">
        <v>34</v>
      </c>
      <c r="AC2897" s="24" t="str">
        <f t="shared" ref="AC2897" si="1371">IF(AB2897="-","-",AVERAGE(AB2897:AB2899))</f>
        <v>-</v>
      </c>
      <c r="AG2897" s="153"/>
    </row>
    <row r="2898" spans="1:33">
      <c r="A2898" s="70"/>
      <c r="B2898" s="71">
        <v>1201</v>
      </c>
      <c r="C2898" s="82"/>
      <c r="D2898" s="14"/>
      <c r="E2898" s="14"/>
      <c r="F2898" s="9"/>
      <c r="G2898" s="6"/>
      <c r="H2898" s="14"/>
      <c r="I2898" s="6"/>
      <c r="J2898" s="97">
        <v>289</v>
      </c>
      <c r="K2898" s="97">
        <f t="shared" ref="K2898" si="1372">MIN(J2897:J2899)</f>
        <v>273</v>
      </c>
      <c r="L2898" s="71"/>
      <c r="M2898" s="97"/>
      <c r="N2898" s="97">
        <v>176</v>
      </c>
      <c r="O2898" s="97">
        <f t="shared" ref="O2898" si="1373">MIN(N2897:N2899)</f>
        <v>167</v>
      </c>
      <c r="P2898" s="71"/>
      <c r="Q2898" s="97"/>
      <c r="R2898" s="71"/>
      <c r="S2898" s="103">
        <v>15.93</v>
      </c>
      <c r="T2898" s="104"/>
      <c r="U2898" s="103"/>
      <c r="V2898" s="103">
        <f t="shared" si="1322"/>
        <v>77.29</v>
      </c>
      <c r="W2898" s="104"/>
      <c r="X2898" s="103"/>
      <c r="Y2898" s="103">
        <v>22.71</v>
      </c>
      <c r="Z2898" s="97" t="s">
        <v>34</v>
      </c>
      <c r="AA2898" s="23"/>
      <c r="AB2898" s="104" t="s">
        <v>34</v>
      </c>
      <c r="AC2898" s="24"/>
      <c r="AG2898" s="153"/>
    </row>
    <row r="2899" spans="1:33">
      <c r="A2899" s="70"/>
      <c r="B2899" s="71">
        <v>1201</v>
      </c>
      <c r="C2899" s="84"/>
      <c r="D2899" s="17"/>
      <c r="E2899" s="17"/>
      <c r="F2899" s="9"/>
      <c r="G2899" s="6"/>
      <c r="H2899" s="17"/>
      <c r="I2899" s="6"/>
      <c r="J2899" s="97">
        <v>279</v>
      </c>
      <c r="K2899" s="97"/>
      <c r="L2899" s="71"/>
      <c r="M2899" s="97"/>
      <c r="N2899" s="97">
        <v>167</v>
      </c>
      <c r="O2899" s="97"/>
      <c r="P2899" s="71"/>
      <c r="Q2899" s="97"/>
      <c r="R2899" s="71"/>
      <c r="S2899" s="103">
        <v>15.92</v>
      </c>
      <c r="T2899" s="104"/>
      <c r="U2899" s="103"/>
      <c r="V2899" s="103">
        <f t="shared" si="1322"/>
        <v>78.31</v>
      </c>
      <c r="W2899" s="104"/>
      <c r="X2899" s="103"/>
      <c r="Y2899" s="103">
        <v>21.69</v>
      </c>
      <c r="Z2899" s="97" t="s">
        <v>34</v>
      </c>
      <c r="AA2899" s="23"/>
      <c r="AB2899" s="104" t="s">
        <v>34</v>
      </c>
      <c r="AC2899" s="24"/>
      <c r="AG2899" s="153"/>
    </row>
    <row r="2900" spans="1:33" ht="15" customHeight="1">
      <c r="A2900" s="70">
        <v>43171</v>
      </c>
      <c r="B2900" s="71" t="s">
        <v>1264</v>
      </c>
      <c r="C2900" s="80" t="s">
        <v>265</v>
      </c>
      <c r="D2900" s="12" t="s">
        <v>335</v>
      </c>
      <c r="E2900" s="12" t="s">
        <v>266</v>
      </c>
      <c r="F2900" s="6" t="s">
        <v>80</v>
      </c>
      <c r="G2900" s="6" t="s">
        <v>1265</v>
      </c>
      <c r="H2900" s="12" t="s">
        <v>1266</v>
      </c>
      <c r="I2900" s="6" t="s">
        <v>34</v>
      </c>
      <c r="J2900" s="97">
        <v>170</v>
      </c>
      <c r="K2900" s="97">
        <f t="shared" ref="K2900" si="1374">MAX(J2900:J2902)</f>
        <v>183</v>
      </c>
      <c r="L2900" s="71">
        <f t="normal">IF(A2900=0,"",(K2900-K2901)/K2901)</f>
        <v>0.0764705882352941</v>
      </c>
      <c r="M2900" s="97">
        <f t="shared" ref="M2900" si="1375">IF(J2900="-","-",AVERAGE(J2900:J2902))</f>
        <v>175.666666666667</v>
      </c>
      <c r="N2900" s="97">
        <v>125</v>
      </c>
      <c r="O2900" s="97">
        <f t="shared" ref="O2900" si="1376">MAX(N2900:N2902)</f>
        <v>129</v>
      </c>
      <c r="P2900" s="71">
        <f t="normal">IF(A2900=0,"",(O2900-O2901)/O2901)</f>
        <v>0.0487804878048781</v>
      </c>
      <c r="Q2900" s="97">
        <f t="shared" ref="Q2900" si="1377">IF(N2900="-","-",AVERAGE(N2900:N2902))</f>
        <v>125.666666666667</v>
      </c>
      <c r="R2900" s="71">
        <f t="shared" ref="R2900" si="1378">IF(Q2900="-","-",Q2900/M2900)</f>
        <v>0.715370018975332</v>
      </c>
      <c r="S2900" s="103">
        <v>17.15</v>
      </c>
      <c r="T2900" s="104">
        <f t="normal">AVERAGE(S2900:S2902)*10</f>
        <v>170.5</v>
      </c>
      <c r="U2900" s="103">
        <f t="normal">((LARGE(S2900:S2902,1))-(SMALL(S2900:S2902,1)))/(((LARGE(S2900:S2902,1))+(SMALL(S2900:S2902,1)))/2)*100</f>
        <v>4.3529411764706</v>
      </c>
      <c r="V2900" s="103">
        <f t="shared" si="1322"/>
        <v>87.08</v>
      </c>
      <c r="W2900" s="104">
        <f t="normal">AVERAGE(V2900:V2902)*10</f>
        <v>867.6</v>
      </c>
      <c r="X2900" s="103">
        <f t="normal">((LARGE(V2900:V2902,1))-(SMALL(V2900:V2902,1)))/(((LARGE(V2900:V2902,1))+(SMALL(V2900:V2902,1)))/2)*100</f>
        <v>0.853419444124086</v>
      </c>
      <c r="Y2900" s="103">
        <v>12.92</v>
      </c>
      <c r="Z2900" s="71" t="s">
        <v>34</v>
      </c>
      <c r="AA2900" s="23" t="str">
        <f t="normal">IF(Z2900="-","-",AVERAGE(Z2900:Z2902))</f>
        <v>-</v>
      </c>
      <c r="AB2900" s="104" t="s">
        <v>34</v>
      </c>
      <c r="AC2900" s="24" t="str">
        <f t="shared" ref="AC2900" si="1379">IF(AB2900="-","-",AVERAGE(AB2900:AB2902))</f>
        <v>-</v>
      </c>
      <c r="AG2900" s="153"/>
    </row>
    <row r="2901" spans="1:33">
      <c r="A2901" s="70"/>
      <c r="B2901" s="71" t="s">
        <v>1264</v>
      </c>
      <c r="C2901" s="82"/>
      <c r="D2901" s="14"/>
      <c r="E2901" s="14"/>
      <c r="F2901" s="6"/>
      <c r="G2901" s="6"/>
      <c r="H2901" s="14"/>
      <c r="I2901" s="6"/>
      <c r="J2901" s="97">
        <v>183</v>
      </c>
      <c r="K2901" s="97">
        <f t="shared" ref="K2901" si="1380">MIN(J2900:J2902)</f>
        <v>170</v>
      </c>
      <c r="L2901" s="71"/>
      <c r="M2901" s="97"/>
      <c r="N2901" s="97">
        <v>129</v>
      </c>
      <c r="O2901" s="97">
        <f t="shared" ref="O2901" si="1381">MIN(N2900:N2902)</f>
        <v>123</v>
      </c>
      <c r="P2901" s="71"/>
      <c r="Q2901" s="97"/>
      <c r="R2901" s="71"/>
      <c r="S2901" s="103">
        <v>16.63</v>
      </c>
      <c r="T2901" s="104"/>
      <c r="U2901" s="103"/>
      <c r="V2901" s="103">
        <f t="shared" si="1322"/>
        <v>86.86</v>
      </c>
      <c r="W2901" s="104"/>
      <c r="X2901" s="103"/>
      <c r="Y2901" s="103">
        <v>13.14</v>
      </c>
      <c r="Z2901" s="71" t="s">
        <v>34</v>
      </c>
      <c r="AA2901" s="23"/>
      <c r="AB2901" s="104" t="s">
        <v>34</v>
      </c>
      <c r="AC2901" s="24"/>
      <c r="AG2901" s="153"/>
    </row>
    <row r="2902" spans="1:33">
      <c r="A2902" s="70"/>
      <c r="B2902" s="71" t="s">
        <v>1264</v>
      </c>
      <c r="C2902" s="84"/>
      <c r="D2902" s="17"/>
      <c r="E2902" s="17"/>
      <c r="F2902" s="6"/>
      <c r="G2902" s="6"/>
      <c r="H2902" s="17"/>
      <c r="I2902" s="6"/>
      <c r="J2902" s="97">
        <v>174</v>
      </c>
      <c r="K2902" s="97"/>
      <c r="L2902" s="71"/>
      <c r="M2902" s="97"/>
      <c r="N2902" s="97">
        <v>123</v>
      </c>
      <c r="O2902" s="97"/>
      <c r="P2902" s="71"/>
      <c r="Q2902" s="97"/>
      <c r="R2902" s="71"/>
      <c r="S2902" s="103">
        <v>17.37</v>
      </c>
      <c r="T2902" s="104"/>
      <c r="U2902" s="103"/>
      <c r="V2902" s="103">
        <f t="shared" si="1322"/>
        <v>86.34</v>
      </c>
      <c r="W2902" s="104"/>
      <c r="X2902" s="103"/>
      <c r="Y2902" s="103">
        <v>13.66</v>
      </c>
      <c r="Z2902" s="71" t="s">
        <v>34</v>
      </c>
      <c r="AA2902" s="23"/>
      <c r="AB2902" s="104" t="s">
        <v>34</v>
      </c>
      <c r="AC2902" s="24"/>
      <c r="AG2902" s="153"/>
    </row>
    <row r="2903" spans="1:33" ht="15" customHeight="1">
      <c r="A2903" s="70">
        <v>43171</v>
      </c>
      <c r="B2903" s="71" t="s">
        <v>1267</v>
      </c>
      <c r="C2903" s="80" t="s">
        <v>265</v>
      </c>
      <c r="D2903" s="12" t="s">
        <v>335</v>
      </c>
      <c r="E2903" s="12" t="s">
        <v>266</v>
      </c>
      <c r="F2903" s="6" t="s">
        <v>80</v>
      </c>
      <c r="G2903" s="6" t="s">
        <v>1012</v>
      </c>
      <c r="H2903" s="12" t="s">
        <v>1268</v>
      </c>
      <c r="I2903" s="6" t="s">
        <v>1269</v>
      </c>
      <c r="J2903" s="97">
        <v>129</v>
      </c>
      <c r="K2903" s="97">
        <f t="shared" ref="K2903" si="1382">MAX(J2903:J2905)</f>
        <v>141</v>
      </c>
      <c r="L2903" s="71">
        <f t="normal">IF(A2903=0,"",(K2903-K2904)/K2904)</f>
        <v>0.0930232558139535</v>
      </c>
      <c r="M2903" s="97">
        <f t="shared" ref="M2903" si="1383">IF(J2903="-","-",AVERAGE(J2903:J2905))</f>
        <v>135</v>
      </c>
      <c r="N2903" s="97">
        <v>97</v>
      </c>
      <c r="O2903" s="97">
        <f t="shared" ref="O2903" si="1384">MAX(N2903:N2905)</f>
        <v>97</v>
      </c>
      <c r="P2903" s="71">
        <f t="normal">IF(A2903=0,"",(O2903-O2904)/O2904)</f>
        <v>0.141176470588235</v>
      </c>
      <c r="Q2903" s="97">
        <f t="shared" ref="Q2903" si="1385">IF(N2903="-","-",AVERAGE(N2903:N2905))</f>
        <v>90.6666666666667</v>
      </c>
      <c r="R2903" s="71">
        <f t="shared" ref="R2903" si="1386">IF(Q2903="-","-",Q2903/M2903)</f>
        <v>0.671604938271605</v>
      </c>
      <c r="S2903" s="103">
        <v>4.94</v>
      </c>
      <c r="T2903" s="104">
        <f t="normal">AVERAGE(S2903:S2905)*10</f>
        <v>48</v>
      </c>
      <c r="U2903" s="103">
        <f t="normal">((LARGE(S2903:S2905,1))-(SMALL(S2903:S2905,1)))/(((LARGE(S2903:S2905,1))+(SMALL(S2903:S2905,1)))/2)*100</f>
        <v>5.83333333333334</v>
      </c>
      <c r="V2903" s="103">
        <f t="shared" si="1322"/>
        <v>87.47</v>
      </c>
      <c r="W2903" s="104">
        <f t="normal">AVERAGE(V2903:V2905)*10</f>
        <v>873.95</v>
      </c>
      <c r="X2903" s="103">
        <f t="normal">((LARGE(V2903:V2905,1))-(SMALL(V2903:V2905,1)))/(((LARGE(V2903:V2905,1))+(SMALL(V2903:V2905,1)))/2)*100</f>
        <v>0.17163453286802</v>
      </c>
      <c r="Y2903" s="103">
        <v>12.53</v>
      </c>
      <c r="Z2903" s="71" t="s">
        <v>34</v>
      </c>
      <c r="AA2903" s="23" t="str">
        <f t="normal">IF(Z2903="-","-",AVERAGE(Z2903:Z2905))</f>
        <v>-</v>
      </c>
      <c r="AB2903" s="104" t="s">
        <v>34</v>
      </c>
      <c r="AC2903" s="24" t="str">
        <f t="shared" ref="AC2903" si="1387">IF(AB2903="-","-",AVERAGE(AB2903:AB2905))</f>
        <v>-</v>
      </c>
      <c r="AG2903" s="153"/>
    </row>
    <row r="2904" spans="1:33">
      <c r="A2904" s="70"/>
      <c r="B2904" s="71" t="s">
        <v>1267</v>
      </c>
      <c r="C2904" s="82"/>
      <c r="D2904" s="14"/>
      <c r="E2904" s="14"/>
      <c r="F2904" s="6"/>
      <c r="G2904" s="6"/>
      <c r="H2904" s="14"/>
      <c r="I2904" s="6"/>
      <c r="J2904" s="97">
        <v>135</v>
      </c>
      <c r="K2904" s="97">
        <f t="shared" ref="K2904" si="1388">MIN(J2903:J2905)</f>
        <v>129</v>
      </c>
      <c r="L2904" s="71"/>
      <c r="M2904" s="97"/>
      <c r="N2904" s="97">
        <v>85</v>
      </c>
      <c r="O2904" s="97">
        <f t="shared" ref="O2904" si="1389">MIN(N2903:N2905)</f>
        <v>85</v>
      </c>
      <c r="P2904" s="71"/>
      <c r="Q2904" s="97"/>
      <c r="R2904" s="71"/>
      <c r="S2904" s="103" t="s">
        <v>34</v>
      </c>
      <c r="T2904" s="104"/>
      <c r="U2904" s="103"/>
      <c r="V2904" s="103" t="s">
        <v>34</v>
      </c>
      <c r="W2904" s="104"/>
      <c r="X2904" s="103"/>
      <c r="Y2904" s="103" t="s">
        <v>34</v>
      </c>
      <c r="Z2904" s="71" t="s">
        <v>34</v>
      </c>
      <c r="AA2904" s="23"/>
      <c r="AB2904" s="104" t="s">
        <v>34</v>
      </c>
      <c r="AC2904" s="24"/>
      <c r="AG2904" s="153"/>
    </row>
    <row r="2905" spans="1:33">
      <c r="A2905" s="70"/>
      <c r="B2905" s="71" t="s">
        <v>1267</v>
      </c>
      <c r="C2905" s="84"/>
      <c r="D2905" s="17"/>
      <c r="E2905" s="17"/>
      <c r="F2905" s="6"/>
      <c r="G2905" s="6"/>
      <c r="H2905" s="17"/>
      <c r="I2905" s="6"/>
      <c r="J2905" s="97">
        <v>141</v>
      </c>
      <c r="K2905" s="97"/>
      <c r="L2905" s="71"/>
      <c r="M2905" s="97"/>
      <c r="N2905" s="97">
        <v>90</v>
      </c>
      <c r="O2905" s="97"/>
      <c r="P2905" s="71"/>
      <c r="Q2905" s="97"/>
      <c r="R2905" s="71"/>
      <c r="S2905" s="103">
        <v>4.66</v>
      </c>
      <c r="T2905" s="104"/>
      <c r="U2905" s="103"/>
      <c r="V2905" s="103">
        <f t="shared" ref="V2905:V2943" si="1390">100-Y2905</f>
        <v>87.32</v>
      </c>
      <c r="W2905" s="104"/>
      <c r="X2905" s="103"/>
      <c r="Y2905" s="103">
        <v>12.68</v>
      </c>
      <c r="Z2905" s="71" t="s">
        <v>34</v>
      </c>
      <c r="AA2905" s="23"/>
      <c r="AB2905" s="104" t="s">
        <v>34</v>
      </c>
      <c r="AC2905" s="24"/>
      <c r="AG2905" s="153"/>
    </row>
    <row r="2906" spans="1:33" ht="15" customHeight="1">
      <c r="A2906" s="70">
        <v>43171</v>
      </c>
      <c r="B2906" s="71">
        <v>1093</v>
      </c>
      <c r="C2906" s="80" t="s">
        <v>1270</v>
      </c>
      <c r="D2906" s="12" t="s">
        <v>41</v>
      </c>
      <c r="E2906" s="12" t="s">
        <v>74</v>
      </c>
      <c r="F2906" s="6" t="s">
        <v>85</v>
      </c>
      <c r="G2906" s="6" t="s">
        <v>34</v>
      </c>
      <c r="H2906" s="6" t="s">
        <v>44</v>
      </c>
      <c r="I2906" s="6" t="s">
        <v>1111</v>
      </c>
      <c r="J2906" s="97">
        <v>640</v>
      </c>
      <c r="K2906" s="97">
        <f t="shared" ref="K2906" si="1391">MAX(J2906:J2908)</f>
        <v>673</v>
      </c>
      <c r="L2906" s="71">
        <f t="normal">IF(A2906=0,"",(K2906-K2907)/K2907)</f>
        <v>0.0515625</v>
      </c>
      <c r="M2906" s="97">
        <f t="shared" ref="M2906" si="1392">IF(J2906="-","-",AVERAGE(J2906:J2908))</f>
        <v>656.666666666667</v>
      </c>
      <c r="N2906" s="97">
        <v>482</v>
      </c>
      <c r="O2906" s="97">
        <f t="shared" ref="O2906" si="1393">MAX(N2906:N2908)</f>
        <v>502</v>
      </c>
      <c r="P2906" s="71">
        <f t="normal">IF(A2906=0,"",(O2906-O2907)/O2907)</f>
        <v>0.04149377593361</v>
      </c>
      <c r="Q2906" s="97">
        <f t="shared" ref="Q2906" si="1394">IF(N2906="-","-",AVERAGE(N2906:N2908))</f>
        <v>492.333333333333</v>
      </c>
      <c r="R2906" s="71">
        <f t="shared" ref="R2906" si="1395">IF(Q2906="-","-",Q2906/M2906)</f>
        <v>0.749746192893401</v>
      </c>
      <c r="S2906" s="103">
        <v>1.38</v>
      </c>
      <c r="T2906" s="104">
        <f t="normal">AVERAGE(S2906:S2908)*10</f>
        <v>13.7666666666667</v>
      </c>
      <c r="U2906" s="103">
        <f t="normal">((LARGE(S2906:S2908,1))-(SMALL(S2906:S2908,1)))/(((LARGE(S2906:S2908,1))+(SMALL(S2906:S2908,1)))/2)*100</f>
        <v>0.727272727272712</v>
      </c>
      <c r="V2906" s="103">
        <f t="shared" si="1390"/>
        <v>74.05</v>
      </c>
      <c r="W2906" s="104">
        <f t="normal">AVERAGE(V2906:V2908)*10</f>
        <v>739.566666666667</v>
      </c>
      <c r="X2906" s="103">
        <f t="normal">((LARGE(V2906:V2908,1))-(SMALL(V2906:V2908,1)))/(((LARGE(V2906:V2908,1))+(SMALL(V2906:V2908,1)))/2)*100</f>
        <v>0.216303906989315</v>
      </c>
      <c r="Y2906" s="103">
        <v>25.95</v>
      </c>
      <c r="Z2906" s="71" t="s">
        <v>34</v>
      </c>
      <c r="AA2906" s="23" t="str">
        <f t="normal">IF(Z2906="-","-",AVERAGE(Z2906:Z2908))</f>
        <v>-</v>
      </c>
      <c r="AB2906" s="104" t="s">
        <v>34</v>
      </c>
      <c r="AC2906" s="24" t="str">
        <f t="shared" ref="AC2906" si="1396">IF(AB2906="-","-",AVERAGE(AB2906:AB2908))</f>
        <v>-</v>
      </c>
      <c r="AG2906" s="153"/>
    </row>
    <row r="2907" spans="1:33">
      <c r="A2907" s="70"/>
      <c r="B2907" s="71">
        <v>1093</v>
      </c>
      <c r="C2907" s="82"/>
      <c r="D2907" s="14"/>
      <c r="E2907" s="14"/>
      <c r="F2907" s="6"/>
      <c r="G2907" s="6"/>
      <c r="H2907" s="6"/>
      <c r="I2907" s="6"/>
      <c r="J2907" s="97">
        <v>657</v>
      </c>
      <c r="K2907" s="97">
        <f t="shared" ref="K2907" si="1397">MIN(J2906:J2908)</f>
        <v>640</v>
      </c>
      <c r="L2907" s="71"/>
      <c r="M2907" s="97"/>
      <c r="N2907" s="97">
        <v>493</v>
      </c>
      <c r="O2907" s="97">
        <f t="shared" ref="O2907" si="1398">MIN(N2906:N2908)</f>
        <v>482</v>
      </c>
      <c r="P2907" s="71"/>
      <c r="Q2907" s="97"/>
      <c r="R2907" s="71"/>
      <c r="S2907" s="103">
        <v>1.38</v>
      </c>
      <c r="T2907" s="104"/>
      <c r="U2907" s="103"/>
      <c r="V2907" s="103">
        <f t="shared" si="1390"/>
        <v>73.93</v>
      </c>
      <c r="W2907" s="104"/>
      <c r="X2907" s="103"/>
      <c r="Y2907" s="103">
        <v>26.07</v>
      </c>
      <c r="Z2907" s="71" t="s">
        <v>34</v>
      </c>
      <c r="AA2907" s="23"/>
      <c r="AB2907" s="104" t="s">
        <v>34</v>
      </c>
      <c r="AC2907" s="24"/>
      <c r="AG2907" s="153"/>
    </row>
    <row r="2908" spans="1:33">
      <c r="A2908" s="70"/>
      <c r="B2908" s="71">
        <v>1093</v>
      </c>
      <c r="C2908" s="84"/>
      <c r="D2908" s="17"/>
      <c r="E2908" s="17"/>
      <c r="F2908" s="6"/>
      <c r="G2908" s="6"/>
      <c r="H2908" s="6"/>
      <c r="I2908" s="6"/>
      <c r="J2908" s="97">
        <v>673</v>
      </c>
      <c r="K2908" s="97"/>
      <c r="L2908" s="71"/>
      <c r="M2908" s="97"/>
      <c r="N2908" s="97">
        <v>502</v>
      </c>
      <c r="O2908" s="97"/>
      <c r="P2908" s="71"/>
      <c r="Q2908" s="97"/>
      <c r="R2908" s="71"/>
      <c r="S2908" s="103">
        <v>1.37</v>
      </c>
      <c r="T2908" s="104"/>
      <c r="U2908" s="103"/>
      <c r="V2908" s="103">
        <f t="shared" si="1390"/>
        <v>73.89</v>
      </c>
      <c r="W2908" s="104"/>
      <c r="X2908" s="103"/>
      <c r="Y2908" s="103">
        <v>26.11</v>
      </c>
      <c r="Z2908" s="71" t="s">
        <v>34</v>
      </c>
      <c r="AA2908" s="23"/>
      <c r="AB2908" s="104" t="s">
        <v>34</v>
      </c>
      <c r="AC2908" s="24"/>
      <c r="AG2908" s="153"/>
    </row>
    <row r="2909" spans="1:33" ht="15" customHeight="1">
      <c r="A2909" s="70">
        <v>43171</v>
      </c>
      <c r="B2909" s="71">
        <v>1094</v>
      </c>
      <c r="C2909" s="80" t="s">
        <v>1270</v>
      </c>
      <c r="D2909" s="12" t="s">
        <v>41</v>
      </c>
      <c r="E2909" s="12" t="s">
        <v>74</v>
      </c>
      <c r="F2909" s="6" t="s">
        <v>85</v>
      </c>
      <c r="G2909" s="6" t="s">
        <v>34</v>
      </c>
      <c r="H2909" s="6" t="s">
        <v>44</v>
      </c>
      <c r="I2909" s="6" t="s">
        <v>1271</v>
      </c>
      <c r="J2909" s="97" t="s">
        <v>34</v>
      </c>
      <c r="K2909" s="97">
        <f t="shared" ref="K2909" si="1399">MAX(J2909:J2911)</f>
        <v>505</v>
      </c>
      <c r="L2909" s="71">
        <f t="normal">IF(A2909=0,"",(K2909-K2910)/K2910)</f>
        <v>0.0120240480961924</v>
      </c>
      <c r="M2909" s="97">
        <f t="normal">IF(J2910="-","-",AVERAGE(J2909:J2911))</f>
        <v>502</v>
      </c>
      <c r="N2909" s="97" t="s">
        <v>34</v>
      </c>
      <c r="O2909" s="97">
        <f t="shared" ref="O2909" si="1400">MAX(N2909:N2911)</f>
        <v>353</v>
      </c>
      <c r="P2909" s="71">
        <f t="normal">IF(A2909=0,"",(O2909-O2910)/O2910)</f>
        <v>0.0172910662824208</v>
      </c>
      <c r="Q2909" s="97">
        <f t="normal">IF(N2910="-","-",AVERAGE(N2909:N2911))</f>
        <v>350</v>
      </c>
      <c r="R2909" s="71">
        <f t="shared" ref="R2909" si="1401">IF(Q2909="-","-",Q2909/M2909)</f>
        <v>0.697211155378486</v>
      </c>
      <c r="S2909" s="103">
        <v>3.3</v>
      </c>
      <c r="T2909" s="104">
        <f t="normal">AVERAGE(S2909:S2911)*10</f>
        <v>33.4</v>
      </c>
      <c r="U2909" s="103">
        <f t="normal">((LARGE(S2909:S2911,1))-(SMALL(S2909:S2911,1)))/(((LARGE(S2909:S2911,1))+(SMALL(S2909:S2911,1)))/2)*100</f>
        <v>2.39520958083833</v>
      </c>
      <c r="V2909" s="103">
        <f t="shared" si="1390"/>
        <v>77.89</v>
      </c>
      <c r="W2909" s="104">
        <f t="normal">AVERAGE(V2909:V2911)*10</f>
        <v>781.4</v>
      </c>
      <c r="X2909" s="103">
        <f t="normal">((LARGE(V2909:V2911,1))-(SMALL(V2909:V2911,1)))/(((LARGE(V2909:V2911,1))+(SMALL(V2909:V2911,1)))/2)*100</f>
        <v>0.639877143588431</v>
      </c>
      <c r="Y2909" s="103">
        <v>22.11</v>
      </c>
      <c r="Z2909" s="97">
        <v>54696</v>
      </c>
      <c r="AA2909" s="23">
        <f t="normal">IF(Z2909="-","-",AVERAGE(Z2909:Z2911))</f>
        <v>54670.3333333333</v>
      </c>
      <c r="AB2909" s="104">
        <v>7.119</v>
      </c>
      <c r="AC2909" s="24">
        <f t="shared" ref="AC2909" si="1402">IF(AB2909="-","-",AVERAGE(AB2909:AB2911))</f>
        <v>7.14066666666667</v>
      </c>
      <c r="AG2909" s="153"/>
    </row>
    <row r="2910" spans="1:33">
      <c r="A2910" s="70"/>
      <c r="B2910" s="71">
        <v>1094</v>
      </c>
      <c r="C2910" s="82"/>
      <c r="D2910" s="14"/>
      <c r="E2910" s="14"/>
      <c r="F2910" s="6"/>
      <c r="G2910" s="6"/>
      <c r="H2910" s="6"/>
      <c r="I2910" s="6"/>
      <c r="J2910" s="97">
        <v>505</v>
      </c>
      <c r="K2910" s="97">
        <f t="shared" ref="K2910" si="1403">MIN(J2909:J2911)</f>
        <v>499</v>
      </c>
      <c r="L2910" s="71"/>
      <c r="M2910" s="97"/>
      <c r="N2910" s="97">
        <v>353</v>
      </c>
      <c r="O2910" s="97">
        <f t="shared" ref="O2910" si="1404">MIN(N2909:N2911)</f>
        <v>347</v>
      </c>
      <c r="P2910" s="71"/>
      <c r="Q2910" s="97"/>
      <c r="R2910" s="71"/>
      <c r="S2910" s="103">
        <v>3.34</v>
      </c>
      <c r="T2910" s="104"/>
      <c r="U2910" s="103"/>
      <c r="V2910" s="103">
        <f t="shared" si="1390"/>
        <v>78.14</v>
      </c>
      <c r="W2910" s="104"/>
      <c r="X2910" s="103"/>
      <c r="Y2910" s="103">
        <v>21.86</v>
      </c>
      <c r="Z2910" s="97">
        <v>54656</v>
      </c>
      <c r="AA2910" s="23"/>
      <c r="AB2910" s="104">
        <v>7.133</v>
      </c>
      <c r="AC2910" s="24"/>
      <c r="AG2910" s="153"/>
    </row>
    <row r="2911" spans="1:33">
      <c r="A2911" s="70"/>
      <c r="B2911" s="71">
        <v>1094</v>
      </c>
      <c r="C2911" s="84"/>
      <c r="D2911" s="17"/>
      <c r="E2911" s="17"/>
      <c r="F2911" s="6"/>
      <c r="G2911" s="6"/>
      <c r="H2911" s="6"/>
      <c r="I2911" s="6"/>
      <c r="J2911" s="97">
        <v>499</v>
      </c>
      <c r="K2911" s="97"/>
      <c r="L2911" s="71"/>
      <c r="M2911" s="97"/>
      <c r="N2911" s="97">
        <v>347</v>
      </c>
      <c r="O2911" s="97"/>
      <c r="P2911" s="71"/>
      <c r="Q2911" s="97"/>
      <c r="R2911" s="71"/>
      <c r="S2911" s="103">
        <v>3.38</v>
      </c>
      <c r="T2911" s="104"/>
      <c r="U2911" s="103"/>
      <c r="V2911" s="103">
        <f t="shared" si="1390"/>
        <v>78.39</v>
      </c>
      <c r="W2911" s="104"/>
      <c r="X2911" s="103"/>
      <c r="Y2911" s="103">
        <v>21.61</v>
      </c>
      <c r="Z2911" s="97">
        <v>54659</v>
      </c>
      <c r="AA2911" s="23"/>
      <c r="AB2911" s="104">
        <v>7.17</v>
      </c>
      <c r="AC2911" s="24"/>
      <c r="AG2911" s="153"/>
    </row>
    <row r="2912" spans="1:33" ht="15" customHeight="1">
      <c r="A2912" s="70">
        <v>43171</v>
      </c>
      <c r="B2912" s="71">
        <v>1141</v>
      </c>
      <c r="C2912" s="80" t="s">
        <v>1270</v>
      </c>
      <c r="D2912" s="12" t="s">
        <v>41</v>
      </c>
      <c r="E2912" s="12" t="s">
        <v>74</v>
      </c>
      <c r="F2912" s="6" t="s">
        <v>85</v>
      </c>
      <c r="G2912" s="6" t="s">
        <v>34</v>
      </c>
      <c r="H2912" s="6" t="s">
        <v>44</v>
      </c>
      <c r="I2912" s="6" t="s">
        <v>34</v>
      </c>
      <c r="J2912" s="97" t="s">
        <v>34</v>
      </c>
      <c r="K2912" s="97">
        <f t="shared" ref="K2912" si="1405">MAX(J2912:J2914)</f>
        <v>390</v>
      </c>
      <c r="L2912" s="71">
        <f t="normal">IF(A2912=0,"",(K2912-K2913)/K2913)</f>
        <v>0.0263157894736842</v>
      </c>
      <c r="M2912" s="97">
        <f t="normal">IF(J2913="-","-",AVERAGE(J2912:J2914))</f>
        <v>385</v>
      </c>
      <c r="N2912" s="97" t="s">
        <v>34</v>
      </c>
      <c r="O2912" s="97">
        <f t="shared" ref="O2912" si="1406">MAX(N2912:N2914)</f>
        <v>280</v>
      </c>
      <c r="P2912" s="71">
        <f t="normal">IF(A2912=0,"",(O2912-O2913)/O2913)</f>
        <v>0.0181818181818182</v>
      </c>
      <c r="Q2912" s="97">
        <v>277.5</v>
      </c>
      <c r="R2912" s="71">
        <f t="shared" ref="R2912" si="1407">IF(Q2912="-","-",Q2912/M2912)</f>
        <v>0.720779220779221</v>
      </c>
      <c r="S2912" s="103">
        <v>4.01</v>
      </c>
      <c r="T2912" s="104">
        <f t="normal">AVERAGE(S2912:S2914)*10</f>
        <v>40.4333333333333</v>
      </c>
      <c r="U2912" s="103">
        <f t="normal">((LARGE(S2912:S2914,1))-(SMALL(S2912:S2914,1)))/(((LARGE(S2912:S2914,1))+(SMALL(S2912:S2914,1)))/2)*100</f>
        <v>1.97530864197531</v>
      </c>
      <c r="V2912" s="103">
        <f t="shared" si="1390"/>
        <v>74.55</v>
      </c>
      <c r="W2912" s="104">
        <f t="normal">AVERAGE(V2912:V2914)*10</f>
        <v>747.8</v>
      </c>
      <c r="X2912" s="103">
        <f t="normal">((LARGE(V2912:V2914,1))-(SMALL(V2912:V2914,1)))/(((LARGE(V2912:V2914,1))+(SMALL(V2912:V2914,1)))/2)*100</f>
        <v>0.681772608782842</v>
      </c>
      <c r="Y2912" s="103">
        <v>25.45</v>
      </c>
      <c r="Z2912" s="71" t="s">
        <v>34</v>
      </c>
      <c r="AA2912" s="23" t="str">
        <f t="normal">IF(Z2912="-","-",AVERAGE(Z2912:Z2914))</f>
        <v>-</v>
      </c>
      <c r="AB2912" s="104">
        <v>7.047</v>
      </c>
      <c r="AC2912" s="24">
        <f t="shared" ref="AC2912" si="1408">IF(AB2912="-","-",AVERAGE(AB2912:AB2914))</f>
        <v>7.047</v>
      </c>
      <c r="AG2912" s="153"/>
    </row>
    <row r="2913" spans="1:33">
      <c r="A2913" s="70"/>
      <c r="B2913" s="71">
        <v>1141</v>
      </c>
      <c r="C2913" s="82"/>
      <c r="D2913" s="14"/>
      <c r="E2913" s="14"/>
      <c r="F2913" s="6"/>
      <c r="G2913" s="6"/>
      <c r="H2913" s="6"/>
      <c r="I2913" s="6"/>
      <c r="J2913" s="97">
        <v>390</v>
      </c>
      <c r="K2913" s="97">
        <f t="shared" ref="K2913" si="1409">MIN(J2912:J2914)</f>
        <v>380</v>
      </c>
      <c r="L2913" s="71"/>
      <c r="M2913" s="97"/>
      <c r="N2913" s="97">
        <v>280</v>
      </c>
      <c r="O2913" s="97">
        <f t="shared" ref="O2913" si="1410">MIN(N2912:N2914)</f>
        <v>275</v>
      </c>
      <c r="P2913" s="71"/>
      <c r="Q2913" s="97"/>
      <c r="R2913" s="71"/>
      <c r="S2913" s="103">
        <v>4.03</v>
      </c>
      <c r="T2913" s="104"/>
      <c r="U2913" s="103"/>
      <c r="V2913" s="103">
        <f t="shared" si="1390"/>
        <v>74.73</v>
      </c>
      <c r="W2913" s="104"/>
      <c r="X2913" s="103"/>
      <c r="Y2913" s="103">
        <v>25.27</v>
      </c>
      <c r="Z2913" s="71" t="s">
        <v>34</v>
      </c>
      <c r="AA2913" s="23"/>
      <c r="AB2913" s="104">
        <v>7.024</v>
      </c>
      <c r="AC2913" s="24"/>
      <c r="AG2913" s="153"/>
    </row>
    <row r="2914" spans="1:33">
      <c r="A2914" s="70"/>
      <c r="B2914" s="71">
        <v>1141</v>
      </c>
      <c r="C2914" s="84"/>
      <c r="D2914" s="17"/>
      <c r="E2914" s="17"/>
      <c r="F2914" s="6"/>
      <c r="G2914" s="6"/>
      <c r="H2914" s="6"/>
      <c r="I2914" s="6"/>
      <c r="J2914" s="97">
        <v>380</v>
      </c>
      <c r="K2914" s="97"/>
      <c r="L2914" s="71"/>
      <c r="M2914" s="97"/>
      <c r="N2914" s="97">
        <v>275</v>
      </c>
      <c r="O2914" s="97"/>
      <c r="P2914" s="71"/>
      <c r="Q2914" s="97"/>
      <c r="R2914" s="71"/>
      <c r="S2914" s="103">
        <v>4.09</v>
      </c>
      <c r="T2914" s="104"/>
      <c r="U2914" s="103"/>
      <c r="V2914" s="103">
        <f t="shared" si="1390"/>
        <v>75.06</v>
      </c>
      <c r="W2914" s="104"/>
      <c r="X2914" s="103"/>
      <c r="Y2914" s="103">
        <v>24.94</v>
      </c>
      <c r="Z2914" s="71" t="s">
        <v>34</v>
      </c>
      <c r="AA2914" s="23"/>
      <c r="AB2914" s="104">
        <v>7.07</v>
      </c>
      <c r="AC2914" s="24"/>
      <c r="AG2914" s="153"/>
    </row>
    <row r="2915" spans="1:33" ht="15" customHeight="1">
      <c r="A2915" s="70">
        <v>43171</v>
      </c>
      <c r="B2915" s="71">
        <v>1142</v>
      </c>
      <c r="C2915" s="80" t="s">
        <v>1272</v>
      </c>
      <c r="D2915" s="12" t="s">
        <v>41</v>
      </c>
      <c r="E2915" s="12" t="s">
        <v>74</v>
      </c>
      <c r="F2915" s="6" t="s">
        <v>75</v>
      </c>
      <c r="G2915" s="6" t="s">
        <v>34</v>
      </c>
      <c r="H2915" s="6" t="s">
        <v>44</v>
      </c>
      <c r="I2915" s="6" t="s">
        <v>76</v>
      </c>
      <c r="J2915" s="97">
        <v>225</v>
      </c>
      <c r="K2915" s="97">
        <f t="shared" ref="K2915" si="1411">MAX(J2915:J2917)</f>
        <v>247</v>
      </c>
      <c r="L2915" s="71">
        <f t="normal">IF(A2915=0,"",(K2915-K2916)/K2916)</f>
        <v>0.170616113744076</v>
      </c>
      <c r="M2915" s="97">
        <f t="shared" ref="M2915" si="1412">IF(J2915="-","-",AVERAGE(J2915:J2917))</f>
        <v>227.666666666667</v>
      </c>
      <c r="N2915" s="97">
        <v>168</v>
      </c>
      <c r="O2915" s="97">
        <f t="shared" ref="O2915" si="1413">MAX(N2915:N2917)</f>
        <v>175</v>
      </c>
      <c r="P2915" s="71">
        <f t="normal">IF(A2915=0,"",(O2915-O2916)/O2916)</f>
        <v>0.174496644295302</v>
      </c>
      <c r="Q2915" s="97">
        <f t="shared" ref="Q2915" si="1414">IF(N2915="-","-",AVERAGE(N2915:N2917))</f>
        <v>164</v>
      </c>
      <c r="R2915" s="71">
        <f t="shared" ref="R2915" si="1415">IF(Q2915="-","-",Q2915/M2915)</f>
        <v>0.720351390922401</v>
      </c>
      <c r="S2915" s="103">
        <v>2.5</v>
      </c>
      <c r="T2915" s="104">
        <f t="normal">AVERAGE(S2915:S2917)*10</f>
        <v>25.8333333333333</v>
      </c>
      <c r="U2915" s="103">
        <f t="normal">((LARGE(S2915:S2917,1))-(SMALL(S2915:S2917,1)))/(((LARGE(S2915:S2917,1))+(SMALL(S2915:S2917,1)))/2)*100</f>
        <v>8.06142034548944</v>
      </c>
      <c r="V2915" s="103">
        <f t="shared" si="1390"/>
        <v>60.25</v>
      </c>
      <c r="W2915" s="104">
        <f t="normal">AVERAGE(V2915:V2917)*10</f>
        <v>604.5</v>
      </c>
      <c r="X2915" s="103">
        <f t="normal">((LARGE(V2915:V2917,1))-(SMALL(V2915:V2917,1)))/(((LARGE(V2915:V2917,1))+(SMALL(V2915:V2917,1)))/2)*100</f>
        <v>2.411230388109</v>
      </c>
      <c r="Y2915" s="103">
        <v>39.75</v>
      </c>
      <c r="Z2915" s="71" t="s">
        <v>34</v>
      </c>
      <c r="AA2915" s="23" t="str">
        <f t="normal">IF(Z2915="-","-",AVERAGE(Z2915:Z2917))</f>
        <v>-</v>
      </c>
      <c r="AB2915" s="104">
        <v>7.16</v>
      </c>
      <c r="AC2915" s="24">
        <f t="shared" ref="AC2915" si="1416">IF(AB2915="-","-",AVERAGE(AB2915:AB2917))</f>
        <v>7.154</v>
      </c>
      <c r="AG2915" s="153"/>
    </row>
    <row r="2916" spans="1:33">
      <c r="A2916" s="70"/>
      <c r="B2916" s="71">
        <v>1142</v>
      </c>
      <c r="C2916" s="82"/>
      <c r="D2916" s="14"/>
      <c r="E2916" s="14"/>
      <c r="F2916" s="9"/>
      <c r="G2916" s="6"/>
      <c r="H2916" s="6"/>
      <c r="I2916" s="6"/>
      <c r="J2916" s="97">
        <v>211</v>
      </c>
      <c r="K2916" s="97">
        <f t="shared" ref="K2916" si="1417">MIN(J2915:J2917)</f>
        <v>211</v>
      </c>
      <c r="L2916" s="71"/>
      <c r="M2916" s="97"/>
      <c r="N2916" s="97">
        <v>149</v>
      </c>
      <c r="O2916" s="97">
        <f t="shared" ref="O2916" si="1418">MIN(N2915:N2917)</f>
        <v>149</v>
      </c>
      <c r="P2916" s="71"/>
      <c r="Q2916" s="97"/>
      <c r="R2916" s="71"/>
      <c r="S2916" s="103">
        <v>2.54</v>
      </c>
      <c r="T2916" s="104"/>
      <c r="U2916" s="103"/>
      <c r="V2916" s="103">
        <f t="shared" si="1390"/>
        <v>59.82</v>
      </c>
      <c r="W2916" s="104"/>
      <c r="X2916" s="103"/>
      <c r="Y2916" s="103">
        <v>40.18</v>
      </c>
      <c r="Z2916" s="71" t="s">
        <v>34</v>
      </c>
      <c r="AA2916" s="23"/>
      <c r="AB2916" s="104">
        <v>7.161</v>
      </c>
      <c r="AC2916" s="24"/>
      <c r="AG2916" s="153"/>
    </row>
    <row r="2917" spans="1:33">
      <c r="A2917" s="70"/>
      <c r="B2917" s="71">
        <v>1142</v>
      </c>
      <c r="C2917" s="84"/>
      <c r="D2917" s="17"/>
      <c r="E2917" s="17"/>
      <c r="F2917" s="9"/>
      <c r="G2917" s="6"/>
      <c r="H2917" s="6"/>
      <c r="I2917" s="6"/>
      <c r="J2917" s="97">
        <v>247</v>
      </c>
      <c r="K2917" s="97"/>
      <c r="L2917" s="71"/>
      <c r="M2917" s="97"/>
      <c r="N2917" s="97">
        <v>175</v>
      </c>
      <c r="O2917" s="97"/>
      <c r="P2917" s="71"/>
      <c r="Q2917" s="97"/>
      <c r="R2917" s="71"/>
      <c r="S2917" s="103">
        <v>2.71</v>
      </c>
      <c r="T2917" s="104"/>
      <c r="U2917" s="103"/>
      <c r="V2917" s="103">
        <f t="shared" si="1390"/>
        <v>61.28</v>
      </c>
      <c r="W2917" s="104"/>
      <c r="X2917" s="103"/>
      <c r="Y2917" s="103">
        <v>38.72</v>
      </c>
      <c r="Z2917" s="71" t="s">
        <v>34</v>
      </c>
      <c r="AA2917" s="23"/>
      <c r="AB2917" s="104">
        <v>7.141</v>
      </c>
      <c r="AC2917" s="24"/>
      <c r="AG2917" s="153"/>
    </row>
    <row r="2918" spans="1:33">
      <c r="A2918" s="70">
        <v>43171</v>
      </c>
      <c r="B2918" s="71">
        <v>1186</v>
      </c>
      <c r="C2918" s="80" t="s">
        <v>88</v>
      </c>
      <c r="D2918" s="12" t="s">
        <v>41</v>
      </c>
      <c r="E2918" s="12" t="s">
        <v>74</v>
      </c>
      <c r="F2918" s="6" t="s">
        <v>85</v>
      </c>
      <c r="G2918" s="6" t="s">
        <v>92</v>
      </c>
      <c r="H2918" s="6" t="s">
        <v>44</v>
      </c>
      <c r="I2918" s="6" t="s">
        <v>34</v>
      </c>
      <c r="J2918" s="97">
        <v>563</v>
      </c>
      <c r="K2918" s="97">
        <f t="shared" ref="K2918" si="1419">MAX(J2918:J2920)</f>
        <v>571</v>
      </c>
      <c r="L2918" s="71">
        <f t="normal">IF(A2918=0,"",(K2918-K2919)/K2919)</f>
        <v>0.0142095914742451</v>
      </c>
      <c r="M2918" s="97">
        <f t="shared" ref="M2918" si="1420">IF(J2918="-","-",AVERAGE(J2918:J2920))</f>
        <v>566.666666666667</v>
      </c>
      <c r="N2918" s="97">
        <v>425</v>
      </c>
      <c r="O2918" s="97">
        <f t="shared" ref="O2918" si="1421">MAX(N2918:N2920)</f>
        <v>425</v>
      </c>
      <c r="P2918" s="71">
        <f t="normal">IF(A2918=0,"",(O2918-O2919)/O2919)</f>
        <v>0.0442260442260442</v>
      </c>
      <c r="Q2918" s="97">
        <f t="shared" ref="Q2918" si="1422">IF(N2918="-","-",AVERAGE(N2918:N2920))</f>
        <v>415.333333333333</v>
      </c>
      <c r="R2918" s="71">
        <f t="shared" ref="R2918" si="1423">IF(Q2918="-","-",Q2918/M2918)</f>
        <v>0.732941176470588</v>
      </c>
      <c r="S2918" s="103">
        <v>2.37</v>
      </c>
      <c r="T2918" s="104">
        <f t="normal">AVERAGE(S2918:S2920)*10</f>
        <v>23.6333333333333</v>
      </c>
      <c r="U2918" s="103">
        <f t="normal">((LARGE(S2918:S2920,1))-(SMALL(S2918:S2920,1)))/(((LARGE(S2918:S2920,1))+(SMALL(S2918:S2920,1)))/2)*100</f>
        <v>1.69491525423729</v>
      </c>
      <c r="V2918" s="103">
        <f t="shared" si="1390"/>
        <v>71.01</v>
      </c>
      <c r="W2918" s="104">
        <f t="normal">AVERAGE(V2918:V2920)*10</f>
        <v>708.166666666667</v>
      </c>
      <c r="X2918" s="103">
        <f t="normal">((LARGE(V2918:V2920,1))-(SMALL(V2918:V2920,1)))/(((LARGE(V2918:V2920,1))+(SMALL(V2918:V2920,1)))/2)*100</f>
        <v>0.72079711681154</v>
      </c>
      <c r="Y2918" s="103">
        <v>28.99</v>
      </c>
      <c r="Z2918" s="97">
        <v>32155</v>
      </c>
      <c r="AA2918" s="23">
        <f t="normal">IF(Z2918="-","-",AVERAGE(Z2918:Z2920))</f>
        <v>32171.6666666667</v>
      </c>
      <c r="AB2918" s="104">
        <v>7.527</v>
      </c>
      <c r="AC2918" s="24">
        <f t="shared" ref="AC2918" si="1424">IF(AB2918="-","-",AVERAGE(AB2918:AB2920))</f>
        <v>7.52833333333333</v>
      </c>
      <c r="AG2918" s="153"/>
    </row>
    <row r="2919" spans="1:33">
      <c r="A2919" s="70"/>
      <c r="B2919" s="71">
        <v>1186</v>
      </c>
      <c r="C2919" s="82"/>
      <c r="D2919" s="14"/>
      <c r="E2919" s="14"/>
      <c r="F2919" s="6"/>
      <c r="G2919" s="6"/>
      <c r="H2919" s="6"/>
      <c r="I2919" s="6"/>
      <c r="J2919" s="97">
        <v>566</v>
      </c>
      <c r="K2919" s="97">
        <f t="shared" ref="K2919" si="1425">MIN(J2918:J2920)</f>
        <v>563</v>
      </c>
      <c r="L2919" s="71"/>
      <c r="M2919" s="97"/>
      <c r="N2919" s="97">
        <v>407</v>
      </c>
      <c r="O2919" s="97">
        <f t="shared" ref="O2919" si="1426">MIN(N2918:N2920)</f>
        <v>407</v>
      </c>
      <c r="P2919" s="71"/>
      <c r="Q2919" s="97"/>
      <c r="R2919" s="71"/>
      <c r="S2919" s="103">
        <v>2.34</v>
      </c>
      <c r="T2919" s="104"/>
      <c r="U2919" s="103"/>
      <c r="V2919" s="103">
        <f t="shared" si="1390"/>
        <v>70.5</v>
      </c>
      <c r="W2919" s="104"/>
      <c r="X2919" s="103"/>
      <c r="Y2919" s="103">
        <v>29.5</v>
      </c>
      <c r="Z2919" s="97">
        <v>32218</v>
      </c>
      <c r="AA2919" s="23"/>
      <c r="AB2919" s="104">
        <v>7.528</v>
      </c>
      <c r="AC2919" s="24"/>
      <c r="AG2919" s="153"/>
    </row>
    <row r="2920" spans="1:33">
      <c r="A2920" s="70"/>
      <c r="B2920" s="71">
        <v>1186</v>
      </c>
      <c r="C2920" s="84"/>
      <c r="D2920" s="17"/>
      <c r="E2920" s="17"/>
      <c r="F2920" s="6"/>
      <c r="G2920" s="6"/>
      <c r="H2920" s="6"/>
      <c r="I2920" s="6"/>
      <c r="J2920" s="97">
        <v>571</v>
      </c>
      <c r="K2920" s="97"/>
      <c r="L2920" s="71"/>
      <c r="M2920" s="97"/>
      <c r="N2920" s="97">
        <v>414</v>
      </c>
      <c r="O2920" s="97"/>
      <c r="P2920" s="71"/>
      <c r="Q2920" s="97"/>
      <c r="R2920" s="71"/>
      <c r="S2920" s="103">
        <v>2.38</v>
      </c>
      <c r="T2920" s="104"/>
      <c r="U2920" s="103"/>
      <c r="V2920" s="103">
        <f t="shared" si="1390"/>
        <v>70.94</v>
      </c>
      <c r="W2920" s="104"/>
      <c r="X2920" s="103"/>
      <c r="Y2920" s="103">
        <v>29.06</v>
      </c>
      <c r="Z2920" s="97">
        <v>32142</v>
      </c>
      <c r="AA2920" s="23"/>
      <c r="AB2920" s="104">
        <v>7.53</v>
      </c>
      <c r="AC2920" s="24"/>
      <c r="AG2920" s="153"/>
    </row>
    <row r="2921" spans="1:33">
      <c r="A2921" s="70">
        <v>43171</v>
      </c>
      <c r="B2921" s="71">
        <v>1186</v>
      </c>
      <c r="C2921" s="80" t="s">
        <v>88</v>
      </c>
      <c r="D2921" s="12" t="s">
        <v>41</v>
      </c>
      <c r="E2921" s="12" t="s">
        <v>74</v>
      </c>
      <c r="F2921" s="6" t="s">
        <v>85</v>
      </c>
      <c r="G2921" s="6" t="s">
        <v>92</v>
      </c>
      <c r="H2921" s="6" t="s">
        <v>94</v>
      </c>
      <c r="I2921" s="6" t="s">
        <v>34</v>
      </c>
      <c r="J2921" s="97">
        <v>579</v>
      </c>
      <c r="K2921" s="97">
        <f t="shared" ref="K2921" si="1427">MAX(J2921:J2923)</f>
        <v>579</v>
      </c>
      <c r="L2921" s="71">
        <f t="normal">IF(A2921=0,"",(K2921-K2922)/K2922)</f>
        <v>0.0565693430656934</v>
      </c>
      <c r="M2921" s="97">
        <f t="shared" ref="M2921" si="1428">IF(J2921="-","-",AVERAGE(J2921:J2923))</f>
        <v>565.333333333333</v>
      </c>
      <c r="N2921" s="97">
        <v>432</v>
      </c>
      <c r="O2921" s="97">
        <f t="shared" ref="O2921" si="1429">MAX(N2921:N2923)</f>
        <v>432</v>
      </c>
      <c r="P2921" s="71">
        <f t="normal">IF(A2921=0,"",(O2921-O2922)/O2922)</f>
        <v>0.0909090909090909</v>
      </c>
      <c r="Q2921" s="97">
        <f t="shared" ref="Q2921" si="1430">IF(N2921="-","-",AVERAGE(N2921:N2923))</f>
        <v>411.333333333333</v>
      </c>
      <c r="R2921" s="71">
        <f t="shared" ref="R2921" si="1431">IF(Q2921="-","-",Q2921/M2921)</f>
        <v>0.727594339622641</v>
      </c>
      <c r="S2921" s="103">
        <v>2.37</v>
      </c>
      <c r="T2921" s="104">
        <f t="normal">AVERAGE(S2921:S2923)*10</f>
        <v>23.6333333333333</v>
      </c>
      <c r="U2921" s="103">
        <f t="normal">((LARGE(S2921:S2923,1))-(SMALL(S2921:S2923,1)))/(((LARGE(S2921:S2923,1))+(SMALL(S2921:S2923,1)))/2)*100</f>
        <v>1.69491525423729</v>
      </c>
      <c r="V2921" s="103">
        <f t="shared" si="1390"/>
        <v>71.01</v>
      </c>
      <c r="W2921" s="104">
        <f t="normal">AVERAGE(V2921:V2923)*10</f>
        <v>708.166666666667</v>
      </c>
      <c r="X2921" s="103">
        <f t="normal">((LARGE(V2921:V2923,1))-(SMALL(V2921:V2923,1)))/(((LARGE(V2921:V2923,1))+(SMALL(V2921:V2923,1)))/2)*100</f>
        <v>0.72079711681154</v>
      </c>
      <c r="Y2921" s="103">
        <v>28.99</v>
      </c>
      <c r="Z2921" s="97">
        <v>32155</v>
      </c>
      <c r="AA2921" s="23">
        <f t="normal">IF(Z2921="-","-",AVERAGE(Z2921:Z2923))</f>
        <v>32171.6666666667</v>
      </c>
      <c r="AB2921" s="104">
        <v>7.527</v>
      </c>
      <c r="AC2921" s="24">
        <f t="shared" ref="AC2921" si="1432">IF(AB2921="-","-",AVERAGE(AB2921:AB2923))</f>
        <v>7.52833333333333</v>
      </c>
      <c r="AG2921" s="153"/>
    </row>
    <row r="2922" spans="1:33">
      <c r="A2922" s="70"/>
      <c r="B2922" s="71">
        <v>1186</v>
      </c>
      <c r="C2922" s="82"/>
      <c r="D2922" s="14"/>
      <c r="E2922" s="14"/>
      <c r="F2922" s="6"/>
      <c r="G2922" s="6"/>
      <c r="H2922" s="6"/>
      <c r="I2922" s="6"/>
      <c r="J2922" s="97">
        <v>569</v>
      </c>
      <c r="K2922" s="97">
        <f t="shared" ref="K2922" si="1433">MIN(J2921:J2923)</f>
        <v>548</v>
      </c>
      <c r="L2922" s="71"/>
      <c r="M2922" s="97"/>
      <c r="N2922" s="97">
        <v>406</v>
      </c>
      <c r="O2922" s="97">
        <f t="shared" ref="O2922" si="1434">MIN(N2921:N2923)</f>
        <v>396</v>
      </c>
      <c r="P2922" s="71"/>
      <c r="Q2922" s="97"/>
      <c r="R2922" s="71"/>
      <c r="S2922" s="103">
        <v>2.34</v>
      </c>
      <c r="T2922" s="104"/>
      <c r="U2922" s="103"/>
      <c r="V2922" s="103">
        <f t="shared" si="1390"/>
        <v>70.5</v>
      </c>
      <c r="W2922" s="104"/>
      <c r="X2922" s="103"/>
      <c r="Y2922" s="103">
        <v>29.5</v>
      </c>
      <c r="Z2922" s="97">
        <v>32218</v>
      </c>
      <c r="AA2922" s="23"/>
      <c r="AB2922" s="104">
        <v>7.528</v>
      </c>
      <c r="AC2922" s="24"/>
      <c r="AG2922" s="153"/>
    </row>
    <row r="2923" spans="1:33">
      <c r="A2923" s="70"/>
      <c r="B2923" s="71">
        <v>1186</v>
      </c>
      <c r="C2923" s="84"/>
      <c r="D2923" s="17"/>
      <c r="E2923" s="17"/>
      <c r="F2923" s="6"/>
      <c r="G2923" s="6"/>
      <c r="H2923" s="6"/>
      <c r="I2923" s="6"/>
      <c r="J2923" s="97">
        <v>548</v>
      </c>
      <c r="K2923" s="97"/>
      <c r="L2923" s="71"/>
      <c r="M2923" s="97"/>
      <c r="N2923" s="97">
        <v>396</v>
      </c>
      <c r="O2923" s="97"/>
      <c r="P2923" s="71"/>
      <c r="Q2923" s="97"/>
      <c r="R2923" s="71"/>
      <c r="S2923" s="103">
        <v>2.38</v>
      </c>
      <c r="T2923" s="104"/>
      <c r="U2923" s="103"/>
      <c r="V2923" s="103">
        <f t="shared" si="1390"/>
        <v>70.94</v>
      </c>
      <c r="W2923" s="104"/>
      <c r="X2923" s="103"/>
      <c r="Y2923" s="103">
        <v>29.06</v>
      </c>
      <c r="Z2923" s="97">
        <v>32142</v>
      </c>
      <c r="AA2923" s="23"/>
      <c r="AB2923" s="104">
        <v>7.53</v>
      </c>
      <c r="AC2923" s="24"/>
      <c r="AG2923" s="153"/>
    </row>
    <row r="2924" spans="1:33" ht="15" customHeight="1">
      <c r="A2924" s="70">
        <v>43171</v>
      </c>
      <c r="B2924" s="71">
        <v>1189</v>
      </c>
      <c r="C2924" s="80" t="s">
        <v>88</v>
      </c>
      <c r="D2924" s="12" t="s">
        <v>41</v>
      </c>
      <c r="E2924" s="12" t="s">
        <v>74</v>
      </c>
      <c r="F2924" s="6" t="s">
        <v>75</v>
      </c>
      <c r="G2924" s="6" t="s">
        <v>199</v>
      </c>
      <c r="H2924" s="12" t="s">
        <v>1263</v>
      </c>
      <c r="I2924" s="6" t="s">
        <v>1273</v>
      </c>
      <c r="J2924" s="97">
        <v>497</v>
      </c>
      <c r="K2924" s="97">
        <f t="shared" ref="K2924" si="1435">MAX(J2924:J2926)</f>
        <v>497</v>
      </c>
      <c r="L2924" s="71">
        <f t="normal">IF(A2924=0,"",(K2924-K2925)/K2925)</f>
        <v>0.0397489539748954</v>
      </c>
      <c r="M2924" s="97">
        <f t="shared" ref="M2924" si="1436">IF(J2924="-","-",AVERAGE(J2924:J2926))</f>
        <v>487.5</v>
      </c>
      <c r="N2924" s="97">
        <v>314</v>
      </c>
      <c r="O2924" s="97">
        <f t="shared" ref="O2924" si="1437">MAX(N2924:N2926)</f>
        <v>314</v>
      </c>
      <c r="P2924" s="71">
        <f t="normal">IF(A2924=0,"",(O2924-O2925)/O2925)</f>
        <v>0.15018315018315</v>
      </c>
      <c r="Q2924" s="97">
        <f t="shared" ref="Q2924" si="1438">IF(N2924="-","-",AVERAGE(N2924:N2926))</f>
        <v>293.5</v>
      </c>
      <c r="R2924" s="71">
        <f t="shared" ref="R2924" si="1439">IF(Q2924="-","-",Q2924/M2924)</f>
        <v>0.602051282051282</v>
      </c>
      <c r="S2924" s="103">
        <v>30.42</v>
      </c>
      <c r="T2924" s="104">
        <f t="normal">AVERAGE(S2924:S2926)*10</f>
        <v>293.866666666667</v>
      </c>
      <c r="U2924" s="103">
        <f t="normal">((LARGE(S2924:S2926,1))-(SMALL(S2924:S2926,1)))/(((LARGE(S2924:S2926,1))+(SMALL(S2924:S2926,1)))/2)*100</f>
        <v>7.5742067553736</v>
      </c>
      <c r="V2924" s="103">
        <f t="shared" si="1390"/>
        <v>90.74</v>
      </c>
      <c r="W2924" s="104">
        <f t="normal">AVERAGE(V2924:V2926)*10</f>
        <v>903.233333333333</v>
      </c>
      <c r="X2924" s="103">
        <f t="normal">((LARGE(V2924:V2926,1))-(SMALL(V2924:V2926,1)))/(((LARGE(V2924:V2926,1))+(SMALL(V2924:V2926,1)))/2)*100</f>
        <v>0.84108012394864</v>
      </c>
      <c r="Y2924" s="103">
        <v>9.26</v>
      </c>
      <c r="Z2924" s="97" t="s">
        <v>34</v>
      </c>
      <c r="AA2924" s="23" t="str">
        <f t="normal">IF(Z2924="-","-",AVERAGE(Z2924:Z2926))</f>
        <v>-</v>
      </c>
      <c r="AB2924" s="104" t="s">
        <v>34</v>
      </c>
      <c r="AC2924" s="24" t="str">
        <f t="shared" ref="AC2924" si="1440">IF(AB2924="-","-",AVERAGE(AB2924:AB2926))</f>
        <v>-</v>
      </c>
      <c r="AG2924" s="153"/>
    </row>
    <row r="2925" spans="1:33">
      <c r="A2925" s="70"/>
      <c r="B2925" s="71">
        <v>1189</v>
      </c>
      <c r="C2925" s="82"/>
      <c r="D2925" s="14"/>
      <c r="E2925" s="14"/>
      <c r="F2925" s="9"/>
      <c r="G2925" s="6"/>
      <c r="H2925" s="14"/>
      <c r="I2925" s="6"/>
      <c r="J2925" s="97" t="s">
        <v>34</v>
      </c>
      <c r="K2925" s="97">
        <f t="shared" ref="K2925" si="1441">MIN(J2924:J2926)</f>
        <v>478</v>
      </c>
      <c r="L2925" s="71"/>
      <c r="M2925" s="97"/>
      <c r="N2925" s="97" t="s">
        <v>34</v>
      </c>
      <c r="O2925" s="97">
        <f t="shared" ref="O2925" si="1442">MIN(N2924:N2926)</f>
        <v>273</v>
      </c>
      <c r="P2925" s="71"/>
      <c r="Q2925" s="97"/>
      <c r="R2925" s="71"/>
      <c r="S2925" s="103">
        <v>29.54</v>
      </c>
      <c r="T2925" s="104"/>
      <c r="U2925" s="103"/>
      <c r="V2925" s="103">
        <f t="shared" si="1390"/>
        <v>90.25</v>
      </c>
      <c r="W2925" s="104"/>
      <c r="X2925" s="103"/>
      <c r="Y2925" s="103">
        <v>9.75</v>
      </c>
      <c r="Z2925" s="97" t="s">
        <v>34</v>
      </c>
      <c r="AA2925" s="23"/>
      <c r="AB2925" s="104" t="s">
        <v>34</v>
      </c>
      <c r="AC2925" s="24"/>
      <c r="AG2925" s="153"/>
    </row>
    <row r="2926" spans="1:33">
      <c r="A2926" s="70"/>
      <c r="B2926" s="71">
        <v>1189</v>
      </c>
      <c r="C2926" s="84"/>
      <c r="D2926" s="17"/>
      <c r="E2926" s="17"/>
      <c r="F2926" s="9"/>
      <c r="G2926" s="6"/>
      <c r="H2926" s="17"/>
      <c r="I2926" s="6"/>
      <c r="J2926" s="97">
        <v>478</v>
      </c>
      <c r="K2926" s="97"/>
      <c r="L2926" s="71"/>
      <c r="M2926" s="97"/>
      <c r="N2926" s="97">
        <v>273</v>
      </c>
      <c r="O2926" s="97"/>
      <c r="P2926" s="71"/>
      <c r="Q2926" s="97"/>
      <c r="R2926" s="71"/>
      <c r="S2926" s="103">
        <v>28.2</v>
      </c>
      <c r="T2926" s="104"/>
      <c r="U2926" s="103"/>
      <c r="V2926" s="103">
        <f t="shared" si="1390"/>
        <v>89.98</v>
      </c>
      <c r="W2926" s="104"/>
      <c r="X2926" s="103"/>
      <c r="Y2926" s="103">
        <v>10.02</v>
      </c>
      <c r="Z2926" s="97" t="s">
        <v>34</v>
      </c>
      <c r="AA2926" s="23"/>
      <c r="AB2926" s="104" t="s">
        <v>34</v>
      </c>
      <c r="AC2926" s="24"/>
      <c r="AG2926" s="153"/>
    </row>
    <row r="2927" spans="1:33" s="44" customFormat="1" ht="15" customHeight="1">
      <c r="A2927" s="60">
        <v>43199</v>
      </c>
      <c r="B2927" s="61" t="s">
        <v>1274</v>
      </c>
      <c r="C2927" s="62" t="s">
        <v>29</v>
      </c>
      <c r="D2927" s="63" t="s">
        <v>30</v>
      </c>
      <c r="E2927" s="63" t="s">
        <v>31</v>
      </c>
      <c r="F2927" s="63" t="s">
        <v>32</v>
      </c>
      <c r="G2927" s="63" t="s">
        <v>33</v>
      </c>
      <c r="H2927" s="63" t="s">
        <v>34</v>
      </c>
      <c r="I2927" s="63" t="s">
        <v>1275</v>
      </c>
      <c r="J2927" s="94">
        <v>48.3</v>
      </c>
      <c r="K2927" s="94">
        <f t="shared" ref="K2927" si="1443">MAX(J2927:J2929)</f>
        <v>52.7</v>
      </c>
      <c r="L2927" s="61">
        <f t="normal">IF(A2927=0,"",(K2927-K2928)/K2928)</f>
        <v>0.138228941684665</v>
      </c>
      <c r="M2927" s="94">
        <f t="shared" ref="M2927" si="1444">IF(J2927="-","-",AVERAGE(J2927:J2929))</f>
        <v>49.1</v>
      </c>
      <c r="N2927" s="94" t="s">
        <v>34</v>
      </c>
      <c r="O2927" s="94">
        <f t="shared" ref="O2927" si="1445">MAX(N2927:N2929)</f>
        <v>0</v>
      </c>
      <c r="P2927" s="61" t="e">
        <v>#DIV/0!</v>
      </c>
      <c r="Q2927" s="94" t="str">
        <f t="shared" ref="Q2927" si="1446">IF(N2927="-","-",AVERAGE(N2927:N2929))</f>
        <v>-</v>
      </c>
      <c r="R2927" s="61" t="str">
        <f t="shared" ref="R2927" si="1447">IF(Q2927="-","-",Q2927/M2927)</f>
        <v>-</v>
      </c>
      <c r="S2927" s="101">
        <v>3.57</v>
      </c>
      <c r="T2927" s="102">
        <f t="normal">AVERAGE(S2927:S2929)*10</f>
        <v>35.7666666666667</v>
      </c>
      <c r="U2927" s="101">
        <f t="normal">((LARGE(S2927:S2929,1))-(SMALL(S2927:S2929,1)))/(((LARGE(S2927:S2929,1))+(SMALL(S2927:S2929,1)))/2)*100</f>
        <v>1.11731843575419</v>
      </c>
      <c r="V2927" s="101">
        <f t="shared" si="1390"/>
        <v>60.84</v>
      </c>
      <c r="W2927" s="102">
        <f t="normal">AVERAGE(V2927:V2929)*10</f>
        <v>607.7</v>
      </c>
      <c r="X2927" s="101">
        <f t="normal">((LARGE(V2927:V2929,1))-(SMALL(V2927:V2929,1)))/(((LARGE(V2927:V2929,1))+(SMALL(V2927:V2929,1)))/2)*100</f>
        <v>0.675063801761746</v>
      </c>
      <c r="Y2927" s="101">
        <v>39.16</v>
      </c>
      <c r="Z2927" s="94" t="s">
        <v>34</v>
      </c>
      <c r="AA2927" s="111" t="str">
        <f t="normal">IF(Z2927="-","-",AVERAGE(Z2927:Z2929))</f>
        <v>-</v>
      </c>
      <c r="AB2927" s="102" t="s">
        <v>34</v>
      </c>
      <c r="AC2927" s="112" t="str">
        <f t="shared" ref="AC2927" si="1448">IF(AB2927="-","-",AVERAGE(AB2927:AB2929))</f>
        <v>-</v>
      </c>
      <c r="AD2927" s="113"/>
      <c r="AE2927" s="94"/>
      <c r="AF2927" s="94"/>
      <c r="AG2927" s="134"/>
    </row>
    <row r="2928" spans="1:33" s="44" customFormat="1" customHeight="0">
      <c r="A2928" s="60"/>
      <c r="B2928" s="61" t="s">
        <v>1274</v>
      </c>
      <c r="C2928" s="62"/>
      <c r="D2928" s="63"/>
      <c r="E2928" s="63"/>
      <c r="F2928" s="63"/>
      <c r="G2928" s="63"/>
      <c r="H2928" s="63"/>
      <c r="I2928" s="63"/>
      <c r="J2928" s="94">
        <v>46.3</v>
      </c>
      <c r="K2928" s="94">
        <f t="shared" ref="K2928" si="1449">MIN(J2927:J2929)</f>
        <v>46.3</v>
      </c>
      <c r="L2928" s="61"/>
      <c r="M2928" s="94"/>
      <c r="N2928" s="94" t="s">
        <v>34</v>
      </c>
      <c r="O2928" s="94">
        <f t="shared" ref="O2928" si="1450">MIN(N2927:N2929)</f>
        <v>0</v>
      </c>
      <c r="P2928" s="61"/>
      <c r="Q2928" s="94"/>
      <c r="R2928" s="61"/>
      <c r="S2928" s="101">
        <v>3.56</v>
      </c>
      <c r="T2928" s="102"/>
      <c r="U2928" s="101"/>
      <c r="V2928" s="101">
        <f t="shared" si="1390"/>
        <v>60.53</v>
      </c>
      <c r="W2928" s="102"/>
      <c r="X2928" s="101"/>
      <c r="Y2928" s="101">
        <v>39.47</v>
      </c>
      <c r="Z2928" s="94" t="s">
        <v>34</v>
      </c>
      <c r="AA2928" s="111"/>
      <c r="AB2928" s="102" t="s">
        <v>34</v>
      </c>
      <c r="AC2928" s="112"/>
      <c r="AD2928" s="113"/>
      <c r="AE2928" s="94"/>
      <c r="AF2928" s="94"/>
      <c r="AG2928" s="134"/>
    </row>
    <row r="2929" spans="1:33" s="44" customFormat="1" customHeight="0">
      <c r="A2929" s="60"/>
      <c r="B2929" s="61" t="s">
        <v>1274</v>
      </c>
      <c r="C2929" s="62"/>
      <c r="D2929" s="63"/>
      <c r="E2929" s="63"/>
      <c r="F2929" s="63"/>
      <c r="G2929" s="63"/>
      <c r="H2929" s="63"/>
      <c r="I2929" s="63"/>
      <c r="J2929" s="94">
        <v>52.7</v>
      </c>
      <c r="K2929" s="94"/>
      <c r="L2929" s="61"/>
      <c r="M2929" s="94"/>
      <c r="N2929" s="94" t="s">
        <v>34</v>
      </c>
      <c r="O2929" s="94"/>
      <c r="P2929" s="61"/>
      <c r="Q2929" s="94"/>
      <c r="R2929" s="61"/>
      <c r="S2929" s="101">
        <v>3.6</v>
      </c>
      <c r="T2929" s="102"/>
      <c r="U2929" s="101"/>
      <c r="V2929" s="101">
        <f t="shared" si="1390"/>
        <v>60.94</v>
      </c>
      <c r="W2929" s="102"/>
      <c r="X2929" s="101"/>
      <c r="Y2929" s="101">
        <v>39.06</v>
      </c>
      <c r="Z2929" s="94" t="s">
        <v>34</v>
      </c>
      <c r="AA2929" s="111"/>
      <c r="AB2929" s="102" t="s">
        <v>34</v>
      </c>
      <c r="AC2929" s="112"/>
      <c r="AD2929" s="113"/>
      <c r="AE2929" s="94"/>
      <c r="AF2929" s="94"/>
      <c r="AG2929" s="134"/>
    </row>
    <row r="2930" spans="1:33" s="44" customFormat="1" ht="15" customHeight="1">
      <c r="A2930" s="60">
        <v>43199</v>
      </c>
      <c r="B2930" s="61" t="s">
        <v>1276</v>
      </c>
      <c r="C2930" s="62" t="s">
        <v>29</v>
      </c>
      <c r="D2930" s="63" t="s">
        <v>30</v>
      </c>
      <c r="E2930" s="63" t="s">
        <v>31</v>
      </c>
      <c r="F2930" s="63" t="s">
        <v>37</v>
      </c>
      <c r="G2930" s="63" t="s">
        <v>140</v>
      </c>
      <c r="H2930" s="63" t="s">
        <v>34</v>
      </c>
      <c r="I2930" s="63" t="s">
        <v>34</v>
      </c>
      <c r="J2930" s="94">
        <v>661</v>
      </c>
      <c r="K2930" s="94">
        <f t="shared" ref="K2930" si="1451">MAX(J2930:J2932)</f>
        <v>683</v>
      </c>
      <c r="L2930" s="61">
        <f t="normal">IF(A2930=0,"",(K2930-K2931)/K2931)</f>
        <v>0.0332829046898638</v>
      </c>
      <c r="M2930" s="94">
        <f t="shared" ref="M2930" si="1452">IF(J2930="-","-",AVERAGE(J2930:J2932))</f>
        <v>671.666666666667</v>
      </c>
      <c r="N2930" s="94">
        <v>328</v>
      </c>
      <c r="O2930" s="94">
        <f t="shared" ref="O2930" si="1453">MAX(N2930:N2932)</f>
        <v>334</v>
      </c>
      <c r="P2930" s="61">
        <f t="normal">IF(A2930=0,"",(O2930-O2931)/O2931)</f>
        <v>0.0308641975308642</v>
      </c>
      <c r="Q2930" s="94">
        <f t="shared" ref="Q2930" si="1454">IF(N2930="-","-",AVERAGE(N2930:N2932))</f>
        <v>328.666666666667</v>
      </c>
      <c r="R2930" s="61">
        <f t="shared" ref="R2930" si="1455">IF(Q2930="-","-",Q2930/M2930)</f>
        <v>0.489330024813896</v>
      </c>
      <c r="S2930" s="101">
        <v>96</v>
      </c>
      <c r="T2930" s="102">
        <f t="normal">AVERAGE(S2930:S2932)*10</f>
        <v>960.2</v>
      </c>
      <c r="U2930" s="101">
        <f t="normal">((LARGE(S2930:S2932,1))-(SMALL(S2930:S2932,1)))/(((LARGE(S2930:S2932,1))+(SMALL(S2930:S2932,1)))/2)*100</f>
        <v>0.04165798791919</v>
      </c>
      <c r="V2930" s="101">
        <f t="shared" ref="V2930:V2940" si="1456">100-Y2930</f>
        <v>99.99</v>
      </c>
      <c r="W2930" s="102">
        <f t="normal">AVERAGE(V2930:V2932)*10</f>
        <v>999.9</v>
      </c>
      <c r="X2930" s="101">
        <f t="normal">((LARGE(V2930:V2932,1))-(SMALL(V2930:V2932,1)))/(((LARGE(V2930:V2932,1))+(SMALL(V2930:V2932,1)))/2)*100</f>
        <v>0</v>
      </c>
      <c r="Y2930" s="101">
        <v>0.01</v>
      </c>
      <c r="Z2930" s="94" t="s">
        <v>34</v>
      </c>
      <c r="AA2930" s="111" t="str">
        <f t="normal">IF(Z2930="-","-",AVERAGE(Z2930:Z2932))</f>
        <v>-</v>
      </c>
      <c r="AB2930" s="102" t="s">
        <v>34</v>
      </c>
      <c r="AC2930" s="112" t="str">
        <f t="shared" ref="AC2930" si="1457">IF(AB2930="-","-",AVERAGE(AB2930:AB2932))</f>
        <v>-</v>
      </c>
      <c r="AD2930" s="113"/>
      <c r="AE2930" s="94"/>
      <c r="AF2930" s="94"/>
      <c r="AG2930" s="134"/>
    </row>
    <row r="2931" spans="1:33" s="44" customFormat="1" customHeight="0">
      <c r="A2931" s="60"/>
      <c r="B2931" s="61" t="s">
        <v>1276</v>
      </c>
      <c r="C2931" s="62"/>
      <c r="D2931" s="63"/>
      <c r="E2931" s="63"/>
      <c r="F2931" s="63"/>
      <c r="G2931" s="63"/>
      <c r="H2931" s="63"/>
      <c r="I2931" s="63"/>
      <c r="J2931" s="94">
        <v>683</v>
      </c>
      <c r="K2931" s="94">
        <f t="shared" ref="K2931" si="1458">MIN(J2930:J2932)</f>
        <v>661</v>
      </c>
      <c r="L2931" s="61"/>
      <c r="M2931" s="94"/>
      <c r="N2931" s="94">
        <v>334</v>
      </c>
      <c r="O2931" s="94">
        <f t="shared" ref="O2931" si="1459">MIN(N2930:N2932)</f>
        <v>324</v>
      </c>
      <c r="P2931" s="61"/>
      <c r="Q2931" s="94"/>
      <c r="R2931" s="61"/>
      <c r="S2931" s="101">
        <v>96.02</v>
      </c>
      <c r="T2931" s="102"/>
      <c r="U2931" s="101"/>
      <c r="V2931" s="101">
        <f t="shared" si="1456"/>
        <v>99.99</v>
      </c>
      <c r="W2931" s="102"/>
      <c r="X2931" s="101"/>
      <c r="Y2931" s="101">
        <v>0.01</v>
      </c>
      <c r="Z2931" s="94" t="s">
        <v>34</v>
      </c>
      <c r="AA2931" s="111"/>
      <c r="AB2931" s="102" t="s">
        <v>34</v>
      </c>
      <c r="AC2931" s="112"/>
      <c r="AD2931" s="113"/>
      <c r="AE2931" s="94"/>
      <c r="AF2931" s="94"/>
      <c r="AG2931" s="134"/>
    </row>
    <row r="2932" spans="1:33" s="44" customFormat="1" customHeight="0">
      <c r="A2932" s="60"/>
      <c r="B2932" s="61" t="s">
        <v>1276</v>
      </c>
      <c r="C2932" s="62"/>
      <c r="D2932" s="63"/>
      <c r="E2932" s="63"/>
      <c r="F2932" s="63"/>
      <c r="G2932" s="63"/>
      <c r="H2932" s="63"/>
      <c r="I2932" s="63"/>
      <c r="J2932" s="94">
        <v>671</v>
      </c>
      <c r="K2932" s="94"/>
      <c r="L2932" s="61"/>
      <c r="M2932" s="94"/>
      <c r="N2932" s="94">
        <v>324</v>
      </c>
      <c r="O2932" s="94"/>
      <c r="P2932" s="61"/>
      <c r="Q2932" s="94"/>
      <c r="R2932" s="61"/>
      <c r="S2932" s="101">
        <v>96.04</v>
      </c>
      <c r="T2932" s="102"/>
      <c r="U2932" s="101"/>
      <c r="V2932" s="101">
        <f t="shared" si="1456"/>
        <v>99.99</v>
      </c>
      <c r="W2932" s="102"/>
      <c r="X2932" s="101"/>
      <c r="Y2932" s="101">
        <v>0.01</v>
      </c>
      <c r="Z2932" s="94" t="s">
        <v>34</v>
      </c>
      <c r="AA2932" s="111"/>
      <c r="AB2932" s="102" t="s">
        <v>34</v>
      </c>
      <c r="AC2932" s="112"/>
      <c r="AD2932" s="113"/>
      <c r="AE2932" s="94"/>
      <c r="AF2932" s="94"/>
      <c r="AG2932" s="134"/>
    </row>
    <row r="2933" spans="1:33" s="44" customFormat="1" ht="15" customHeight="1">
      <c r="A2933" s="60">
        <v>43199</v>
      </c>
      <c r="B2933" s="61" t="s">
        <v>1274</v>
      </c>
      <c r="C2933" s="62" t="s">
        <v>29</v>
      </c>
      <c r="D2933" s="63" t="s">
        <v>30</v>
      </c>
      <c r="E2933" s="63" t="s">
        <v>31</v>
      </c>
      <c r="F2933" s="63" t="s">
        <v>32</v>
      </c>
      <c r="G2933" s="63" t="s">
        <v>33</v>
      </c>
      <c r="H2933" s="63" t="s">
        <v>34</v>
      </c>
      <c r="I2933" s="63" t="s">
        <v>1277</v>
      </c>
      <c r="J2933" s="94">
        <v>43.6</v>
      </c>
      <c r="K2933" s="94">
        <f t="shared" ref="K2933" si="1460">MAX(J2933:J2935)</f>
        <v>47.3</v>
      </c>
      <c r="L2933" s="61">
        <f t="normal">IF(A2933=0,"",(K2933-K2934)/K2934)</f>
        <v>0.0848623853211008</v>
      </c>
      <c r="M2933" s="94">
        <f t="shared" ref="M2933" si="1461">IF(J2933="-","-",AVERAGE(J2933:J2935))</f>
        <v>45.45</v>
      </c>
      <c r="N2933" s="94" t="s">
        <v>34</v>
      </c>
      <c r="O2933" s="94">
        <f t="shared" ref="O2933" si="1462">MAX(N2933:N2935)</f>
        <v>0</v>
      </c>
      <c r="P2933" s="61" t="e">
        <v>#DIV/0!</v>
      </c>
      <c r="Q2933" s="94" t="str">
        <f t="shared" ref="Q2933" si="1463">IF(N2933="-","-",AVERAGE(N2933:N2935))</f>
        <v>-</v>
      </c>
      <c r="R2933" s="61" t="str">
        <f t="shared" ref="R2933" si="1464">IF(Q2933="-","-",Q2933/M2933)</f>
        <v>-</v>
      </c>
      <c r="S2933" s="101">
        <v>3.57</v>
      </c>
      <c r="T2933" s="102">
        <f t="normal">AVERAGE(S2933:S2935)*10</f>
        <v>35.7666666666667</v>
      </c>
      <c r="U2933" s="101">
        <v>1.11731843575419</v>
      </c>
      <c r="V2933" s="101">
        <f t="shared" si="1456"/>
        <v>60.84</v>
      </c>
      <c r="W2933" s="102">
        <f t="normal">AVERAGE(V2933:V2935)*10</f>
        <v>607.7</v>
      </c>
      <c r="X2933" s="101">
        <f t="normal">((LARGE(V2933:V2935,1))-(SMALL(V2933:V2935,1)))/(((LARGE(V2933:V2935,1))+(SMALL(V2933:V2935,1)))/2)*100</f>
        <v>0.675063801761746</v>
      </c>
      <c r="Y2933" s="101">
        <v>39.16</v>
      </c>
      <c r="Z2933" s="94" t="s">
        <v>34</v>
      </c>
      <c r="AA2933" s="111" t="str">
        <f t="normal">IF(Z2933="-","-",AVERAGE(Z2933:Z2935))</f>
        <v>-</v>
      </c>
      <c r="AB2933" s="102" t="s">
        <v>34</v>
      </c>
      <c r="AC2933" s="112" t="str">
        <f t="shared" ref="AC2933" si="1465">IF(AB2933="-","-",AVERAGE(AB2933:AB2935))</f>
        <v>-</v>
      </c>
      <c r="AD2933" s="113"/>
      <c r="AE2933" s="94"/>
      <c r="AF2933" s="94"/>
      <c r="AG2933" s="134"/>
    </row>
    <row r="2934" spans="1:33" s="44" customFormat="1" customHeight="0">
      <c r="A2934" s="60"/>
      <c r="B2934" s="61" t="s">
        <v>1274</v>
      </c>
      <c r="C2934" s="62"/>
      <c r="D2934" s="63"/>
      <c r="E2934" s="63"/>
      <c r="F2934" s="63"/>
      <c r="G2934" s="63"/>
      <c r="H2934" s="63"/>
      <c r="I2934" s="63"/>
      <c r="J2934" s="94">
        <v>47.3</v>
      </c>
      <c r="K2934" s="94">
        <f t="shared" ref="K2934" si="1466">MIN(J2933:J2935)</f>
        <v>43.6</v>
      </c>
      <c r="L2934" s="61"/>
      <c r="M2934" s="94"/>
      <c r="N2934" s="94" t="s">
        <v>34</v>
      </c>
      <c r="O2934" s="94">
        <f t="shared" ref="O2934" si="1467">MIN(N2933:N2935)</f>
        <v>0</v>
      </c>
      <c r="P2934" s="61"/>
      <c r="Q2934" s="94"/>
      <c r="R2934" s="61"/>
      <c r="S2934" s="101">
        <v>3.56</v>
      </c>
      <c r="T2934" s="102"/>
      <c r="U2934" s="101"/>
      <c r="V2934" s="101">
        <f t="shared" si="1456"/>
        <v>60.53</v>
      </c>
      <c r="W2934" s="102"/>
      <c r="X2934" s="101"/>
      <c r="Y2934" s="101">
        <v>39.47</v>
      </c>
      <c r="Z2934" s="94" t="s">
        <v>34</v>
      </c>
      <c r="AA2934" s="111"/>
      <c r="AB2934" s="102" t="s">
        <v>34</v>
      </c>
      <c r="AC2934" s="112"/>
      <c r="AD2934" s="113"/>
      <c r="AE2934" s="94"/>
      <c r="AF2934" s="94"/>
      <c r="AG2934" s="134"/>
    </row>
    <row r="2935" spans="1:33" s="44" customFormat="1" customHeight="0">
      <c r="A2935" s="60"/>
      <c r="B2935" s="61" t="s">
        <v>1274</v>
      </c>
      <c r="C2935" s="62"/>
      <c r="D2935" s="63"/>
      <c r="E2935" s="63"/>
      <c r="F2935" s="63"/>
      <c r="G2935" s="63"/>
      <c r="H2935" s="63"/>
      <c r="I2935" s="63"/>
      <c r="J2935" s="94" t="s">
        <v>34</v>
      </c>
      <c r="K2935" s="94"/>
      <c r="L2935" s="61"/>
      <c r="M2935" s="94"/>
      <c r="N2935" s="94" t="s">
        <v>34</v>
      </c>
      <c r="O2935" s="94"/>
      <c r="P2935" s="61"/>
      <c r="Q2935" s="94"/>
      <c r="R2935" s="61"/>
      <c r="S2935" s="101">
        <v>3.6</v>
      </c>
      <c r="T2935" s="102"/>
      <c r="U2935" s="101"/>
      <c r="V2935" s="101">
        <f t="shared" si="1456"/>
        <v>60.94</v>
      </c>
      <c r="W2935" s="102"/>
      <c r="X2935" s="101"/>
      <c r="Y2935" s="101">
        <v>39.06</v>
      </c>
      <c r="Z2935" s="94" t="s">
        <v>34</v>
      </c>
      <c r="AA2935" s="111"/>
      <c r="AB2935" s="102" t="s">
        <v>34</v>
      </c>
      <c r="AC2935" s="112"/>
      <c r="AD2935" s="113"/>
      <c r="AE2935" s="94"/>
      <c r="AF2935" s="94"/>
      <c r="AG2935" s="134"/>
    </row>
    <row r="2936" spans="1:33" s="44" customFormat="1" ht="15" customHeight="1">
      <c r="A2936" s="60">
        <v>43199</v>
      </c>
      <c r="B2936" s="61" t="s">
        <v>1276</v>
      </c>
      <c r="C2936" s="62" t="s">
        <v>29</v>
      </c>
      <c r="D2936" s="63" t="s">
        <v>30</v>
      </c>
      <c r="E2936" s="63" t="s">
        <v>31</v>
      </c>
      <c r="F2936" s="63" t="s">
        <v>37</v>
      </c>
      <c r="G2936" s="63" t="s">
        <v>140</v>
      </c>
      <c r="H2936" s="63" t="s">
        <v>34</v>
      </c>
      <c r="I2936" s="63" t="s">
        <v>34</v>
      </c>
      <c r="J2936" s="94">
        <v>685</v>
      </c>
      <c r="K2936" s="94">
        <f t="shared" ref="K2936" si="1468">MAX(J2936:J2938)</f>
        <v>713</v>
      </c>
      <c r="L2936" s="61">
        <f t="normal">IF(A2936=0,"",(K2936-K2937)/K2937)</f>
        <v>0.0408759124087591</v>
      </c>
      <c r="M2936" s="94">
        <f t="shared" ref="M2936" si="1469">IF(J2936="-","-",AVERAGE(J2936:J2938))</f>
        <v>697.333333333333</v>
      </c>
      <c r="N2936" s="94">
        <v>362</v>
      </c>
      <c r="O2936" s="94">
        <f t="shared" ref="O2936" si="1470">MAX(N2936:N2938)</f>
        <v>362</v>
      </c>
      <c r="P2936" s="61">
        <f t="normal">IF(A2936=0,"",(O2936-O2937)/O2937)</f>
        <v>0.046242774566474</v>
      </c>
      <c r="Q2936" s="94">
        <f t="shared" ref="Q2936" si="1471">IF(N2936="-","-",AVERAGE(N2936:N2938))</f>
        <v>355.333333333333</v>
      </c>
      <c r="R2936" s="61">
        <f t="shared" ref="R2936" si="1472">IF(Q2936="-","-",Q2936/M2936)</f>
        <v>0.509560229445507</v>
      </c>
      <c r="S2936" s="101">
        <v>96</v>
      </c>
      <c r="T2936" s="102">
        <f t="normal">AVERAGE(S2936:S2938)*10</f>
        <v>960.2</v>
      </c>
      <c r="U2936" s="101">
        <f t="normal">((LARGE(S2936:S2938,1))-(SMALL(S2936:S2938,1)))/(((LARGE(S2936:S2938,1))+(SMALL(S2936:S2938,1)))/2)*100</f>
        <v>0.04165798791919</v>
      </c>
      <c r="V2936" s="101">
        <f t="shared" si="1456"/>
        <v>99.99</v>
      </c>
      <c r="W2936" s="102">
        <f t="normal">AVERAGE(V2936:V2938)*10</f>
        <v>999.9</v>
      </c>
      <c r="X2936" s="101">
        <f t="normal">((LARGE(V2936:V2938,1))-(SMALL(V2936:V2938,1)))/(((LARGE(V2936:V2938,1))+(SMALL(V2936:V2938,1)))/2)*100</f>
        <v>0</v>
      </c>
      <c r="Y2936" s="101">
        <v>0.01</v>
      </c>
      <c r="Z2936" s="94" t="s">
        <v>34</v>
      </c>
      <c r="AA2936" s="111" t="str">
        <f t="normal">IF(Z2936="-","-",AVERAGE(Z2936:Z2938))</f>
        <v>-</v>
      </c>
      <c r="AB2936" s="102" t="s">
        <v>34</v>
      </c>
      <c r="AC2936" s="112" t="str">
        <f t="shared" ref="AC2936" si="1473">IF(AB2936="-","-",AVERAGE(AB2936:AB2938))</f>
        <v>-</v>
      </c>
      <c r="AD2936" s="113"/>
      <c r="AE2936" s="94"/>
      <c r="AF2936" s="94"/>
      <c r="AG2936" s="134"/>
    </row>
    <row r="2937" spans="1:33" s="44" customFormat="1" customHeight="0">
      <c r="A2937" s="60"/>
      <c r="B2937" s="61" t="s">
        <v>1276</v>
      </c>
      <c r="C2937" s="62"/>
      <c r="D2937" s="63"/>
      <c r="E2937" s="63"/>
      <c r="F2937" s="63"/>
      <c r="G2937" s="63"/>
      <c r="H2937" s="63"/>
      <c r="I2937" s="63"/>
      <c r="J2937" s="94">
        <v>713</v>
      </c>
      <c r="K2937" s="94">
        <f t="shared" ref="K2937" si="1474">MIN(J2936:J2938)</f>
        <v>685</v>
      </c>
      <c r="L2937" s="61"/>
      <c r="M2937" s="94"/>
      <c r="N2937" s="94">
        <v>358</v>
      </c>
      <c r="O2937" s="94">
        <f t="shared" ref="O2937" si="1475">MIN(N2936:N2938)</f>
        <v>346</v>
      </c>
      <c r="P2937" s="61"/>
      <c r="Q2937" s="94"/>
      <c r="R2937" s="61"/>
      <c r="S2937" s="101">
        <v>96.02</v>
      </c>
      <c r="T2937" s="102"/>
      <c r="U2937" s="101"/>
      <c r="V2937" s="101">
        <f t="shared" si="1456"/>
        <v>99.99</v>
      </c>
      <c r="W2937" s="102"/>
      <c r="X2937" s="101"/>
      <c r="Y2937" s="101">
        <v>0.01</v>
      </c>
      <c r="Z2937" s="94" t="s">
        <v>34</v>
      </c>
      <c r="AA2937" s="111"/>
      <c r="AB2937" s="102" t="s">
        <v>34</v>
      </c>
      <c r="AC2937" s="112"/>
      <c r="AD2937" s="113"/>
      <c r="AE2937" s="94"/>
      <c r="AF2937" s="94"/>
      <c r="AG2937" s="134"/>
    </row>
    <row r="2938" spans="1:33" s="44" customFormat="1" customHeight="0">
      <c r="A2938" s="60"/>
      <c r="B2938" s="61" t="s">
        <v>1276</v>
      </c>
      <c r="C2938" s="62"/>
      <c r="D2938" s="63"/>
      <c r="E2938" s="63"/>
      <c r="F2938" s="63"/>
      <c r="G2938" s="63"/>
      <c r="H2938" s="63"/>
      <c r="I2938" s="63"/>
      <c r="J2938" s="94">
        <v>694</v>
      </c>
      <c r="K2938" s="94"/>
      <c r="L2938" s="61"/>
      <c r="M2938" s="94"/>
      <c r="N2938" s="94">
        <v>346</v>
      </c>
      <c r="O2938" s="94"/>
      <c r="P2938" s="61"/>
      <c r="Q2938" s="94"/>
      <c r="R2938" s="61"/>
      <c r="S2938" s="101">
        <v>96.04</v>
      </c>
      <c r="T2938" s="102"/>
      <c r="U2938" s="101"/>
      <c r="V2938" s="101">
        <f t="shared" si="1456"/>
        <v>99.99</v>
      </c>
      <c r="W2938" s="102"/>
      <c r="X2938" s="101"/>
      <c r="Y2938" s="101">
        <v>0.01</v>
      </c>
      <c r="Z2938" s="94" t="s">
        <v>34</v>
      </c>
      <c r="AA2938" s="111"/>
      <c r="AB2938" s="102" t="s">
        <v>34</v>
      </c>
      <c r="AC2938" s="112"/>
      <c r="AD2938" s="113"/>
      <c r="AE2938" s="94"/>
      <c r="AF2938" s="94"/>
      <c r="AG2938" s="134"/>
    </row>
    <row r="2939" spans="1:33">
      <c r="A2939" s="70">
        <v>43199</v>
      </c>
      <c r="B2939" s="71" t="s">
        <v>1278</v>
      </c>
      <c r="C2939" s="80" t="s">
        <v>29</v>
      </c>
      <c r="D2939" s="12" t="s">
        <v>100</v>
      </c>
      <c r="E2939" s="12" t="s">
        <v>101</v>
      </c>
      <c r="F2939" s="6" t="s">
        <v>438</v>
      </c>
      <c r="G2939" s="6" t="s">
        <v>745</v>
      </c>
      <c r="H2939" s="12" t="s">
        <v>34</v>
      </c>
      <c r="I2939" s="6" t="s">
        <v>1279</v>
      </c>
      <c r="J2939" s="97">
        <v>433</v>
      </c>
      <c r="K2939" s="97">
        <f t="shared" ref="K2939" si="1476">MAX(J2939:J2941)</f>
        <v>449</v>
      </c>
      <c r="L2939" s="71">
        <f t="normal">IF(A2939=0,"",(K2939-K2940)/K2940)</f>
        <v>0.0369515011547344</v>
      </c>
      <c r="M2939" s="97">
        <f t="shared" ref="M2939" si="1477">IF(J2939="-","-",AVERAGE(J2939:J2941))</f>
        <v>442.666666666667</v>
      </c>
      <c r="N2939" s="97">
        <v>253</v>
      </c>
      <c r="O2939" s="97">
        <f t="shared" ref="O2939" si="1478">MAX(N2939:N2941)</f>
        <v>253</v>
      </c>
      <c r="P2939" s="71">
        <f t="normal">IF(A2939=0,"",(O2939-O2940)/O2940)</f>
        <v>0.0201612903225806</v>
      </c>
      <c r="Q2939" s="97">
        <f t="shared" ref="Q2939" si="1479">IF(N2939="-","-",AVERAGE(N2939:N2941))</f>
        <v>250.333333333333</v>
      </c>
      <c r="R2939" s="71">
        <f t="shared" ref="R2939" si="1480">IF(Q2939="-","-",Q2939/M2939)</f>
        <v>0.565512048192771</v>
      </c>
      <c r="S2939" s="103">
        <v>94.08</v>
      </c>
      <c r="T2939" s="104">
        <f t="normal">AVERAGE(S2939:S2941)*10</f>
        <v>938.5</v>
      </c>
      <c r="U2939" s="103">
        <f t="normal">((LARGE(S2939:S2941,1))-(SMALL(S2939:S2941,1)))/(((LARGE(S2939:S2941,1))+(SMALL(S2939:S2941,1)))/2)*100</f>
        <v>0.490143846563659</v>
      </c>
      <c r="V2939" s="103">
        <f t="shared" si="1456"/>
        <v>90.67</v>
      </c>
      <c r="W2939" s="104">
        <f t="normal">AVERAGE(V2939:V2941)*10</f>
        <v>909.05</v>
      </c>
      <c r="X2939" s="103">
        <f t="normal">((LARGE(V2939:V2941,1))-(SMALL(V2939:V2941,1)))/(((LARGE(V2939:V2941,1))+(SMALL(V2939:V2941,1)))/2)*100</f>
        <v>0.517023266046971</v>
      </c>
      <c r="Y2939" s="103">
        <v>9.33</v>
      </c>
      <c r="Z2939" s="71" t="s">
        <v>34</v>
      </c>
      <c r="AA2939" s="23" t="str">
        <f t="normal">IF(Z2939="-","-",AVERAGE(Z2939:Z2941))</f>
        <v>-</v>
      </c>
      <c r="AB2939" s="104" t="s">
        <v>34</v>
      </c>
      <c r="AC2939" s="24" t="str">
        <f t="shared" ref="AC2939" si="1481">IF(AB2939="-","-",AVERAGE(AB2939:AB2941))</f>
        <v>-</v>
      </c>
      <c r="AG2939" s="153"/>
    </row>
    <row r="2940" spans="1:33">
      <c r="A2940" s="70"/>
      <c r="B2940" s="71" t="s">
        <v>1278</v>
      </c>
      <c r="C2940" s="82"/>
      <c r="D2940" s="14"/>
      <c r="E2940" s="14"/>
      <c r="F2940" s="6"/>
      <c r="G2940" s="6"/>
      <c r="H2940" s="14"/>
      <c r="I2940" s="6"/>
      <c r="J2940" s="97">
        <v>449</v>
      </c>
      <c r="K2940" s="97">
        <f t="shared" ref="K2940" si="1482">MIN(J2939:J2941)</f>
        <v>433</v>
      </c>
      <c r="L2940" s="71"/>
      <c r="M2940" s="97"/>
      <c r="N2940" s="97">
        <v>250</v>
      </c>
      <c r="O2940" s="97">
        <f t="shared" ref="O2940" si="1483">MIN(N2939:N2941)</f>
        <v>248</v>
      </c>
      <c r="P2940" s="71"/>
      <c r="Q2940" s="97"/>
      <c r="R2940" s="71"/>
      <c r="S2940" s="103">
        <v>93.62</v>
      </c>
      <c r="T2940" s="104"/>
      <c r="U2940" s="103"/>
      <c r="V2940" s="103">
        <f t="shared" si="1456"/>
        <v>91.14</v>
      </c>
      <c r="W2940" s="104"/>
      <c r="X2940" s="103"/>
      <c r="Y2940" s="103">
        <v>8.86</v>
      </c>
      <c r="Z2940" s="71" t="s">
        <v>34</v>
      </c>
      <c r="AA2940" s="23"/>
      <c r="AB2940" s="104" t="s">
        <v>34</v>
      </c>
      <c r="AC2940" s="24"/>
      <c r="AG2940" s="153"/>
    </row>
    <row r="2941" spans="1:33">
      <c r="A2941" s="70"/>
      <c r="B2941" s="71" t="s">
        <v>1278</v>
      </c>
      <c r="C2941" s="84"/>
      <c r="D2941" s="17"/>
      <c r="E2941" s="17"/>
      <c r="F2941" s="6"/>
      <c r="G2941" s="6"/>
      <c r="H2941" s="17"/>
      <c r="I2941" s="6"/>
      <c r="J2941" s="97">
        <v>446</v>
      </c>
      <c r="K2941" s="97"/>
      <c r="L2941" s="71"/>
      <c r="M2941" s="97"/>
      <c r="N2941" s="97">
        <v>248</v>
      </c>
      <c r="O2941" s="97"/>
      <c r="P2941" s="71"/>
      <c r="Q2941" s="97"/>
      <c r="R2941" s="71"/>
      <c r="S2941" s="103" t="s">
        <v>34</v>
      </c>
      <c r="T2941" s="104"/>
      <c r="U2941" s="103"/>
      <c r="V2941" s="103" t="s">
        <v>34</v>
      </c>
      <c r="W2941" s="104"/>
      <c r="X2941" s="103"/>
      <c r="Y2941" s="103" t="s">
        <v>34</v>
      </c>
      <c r="Z2941" s="71" t="s">
        <v>34</v>
      </c>
      <c r="AA2941" s="23"/>
      <c r="AB2941" s="104" t="s">
        <v>34</v>
      </c>
      <c r="AC2941" s="24"/>
      <c r="AG2941" s="153"/>
    </row>
    <row r="2942" spans="1:33">
      <c r="A2942" s="70">
        <v>43199</v>
      </c>
      <c r="B2942" s="71" t="s">
        <v>1280</v>
      </c>
      <c r="C2942" s="80" t="s">
        <v>715</v>
      </c>
      <c r="D2942" s="12" t="s">
        <v>100</v>
      </c>
      <c r="E2942" s="12" t="s">
        <v>101</v>
      </c>
      <c r="F2942" s="6" t="s">
        <v>438</v>
      </c>
      <c r="G2942" s="6" t="s">
        <v>745</v>
      </c>
      <c r="H2942" s="12" t="s">
        <v>34</v>
      </c>
      <c r="I2942" s="6" t="s">
        <v>1281</v>
      </c>
      <c r="J2942" s="97">
        <v>430</v>
      </c>
      <c r="K2942" s="97">
        <f t="shared" ref="K2942" si="1484">MAX(J2942:J2944)</f>
        <v>430</v>
      </c>
      <c r="L2942" s="71">
        <f t="normal">IF(A2942=0,"",(K2942-K2943)/K2943)</f>
        <v>0.075</v>
      </c>
      <c r="M2942" s="97">
        <f t="shared" ref="M2942" si="1485">IF(J2942="-","-",AVERAGE(J2942:J2944))</f>
        <v>414.333333333333</v>
      </c>
      <c r="N2942" s="97">
        <v>239</v>
      </c>
      <c r="O2942" s="97">
        <f t="shared" ref="O2942" si="1486">MAX(N2942:N2944)</f>
        <v>239</v>
      </c>
      <c r="P2942" s="71">
        <f t="normal">IF(A2942=0,"",(O2942-O2943)/O2943)</f>
        <v>0.0482456140350877</v>
      </c>
      <c r="Q2942" s="97">
        <f t="shared" ref="Q2942" si="1487">IF(N2942="-","-",AVERAGE(N2942:N2944))</f>
        <v>232</v>
      </c>
      <c r="R2942" s="71">
        <f t="shared" ref="R2942" si="1488">IF(Q2942="-","-",Q2942/M2942)</f>
        <v>0.559935639581657</v>
      </c>
      <c r="S2942" s="103">
        <v>94.08</v>
      </c>
      <c r="T2942" s="104">
        <f t="normal">AVERAGE(S2942:S2944)*10</f>
        <v>938.5</v>
      </c>
      <c r="U2942" s="103">
        <f t="normal">((LARGE(S2942:S2944,1))-(SMALL(S2942:S2944,1)))/(((LARGE(S2942:S2944,1))+(SMALL(S2942:S2944,1)))/2)*100</f>
        <v>0.490143846563659</v>
      </c>
      <c r="V2942" s="103">
        <f t="shared" si="1390"/>
        <v>90.67</v>
      </c>
      <c r="W2942" s="104">
        <f t="normal">AVERAGE(V2942:V2944)*10</f>
        <v>909.05</v>
      </c>
      <c r="X2942" s="103">
        <f t="normal">((LARGE(V2942:V2944,1))-(SMALL(V2942:V2944,1)))/(((LARGE(V2942:V2944,1))+(SMALL(V2942:V2944,1)))/2)*100</f>
        <v>0.517023266046971</v>
      </c>
      <c r="Y2942" s="103">
        <v>9.33</v>
      </c>
      <c r="Z2942" s="71" t="s">
        <v>34</v>
      </c>
      <c r="AA2942" s="23" t="str">
        <f t="normal">IF(Z2942="-","-",AVERAGE(Z2942:Z2944))</f>
        <v>-</v>
      </c>
      <c r="AB2942" s="104" t="s">
        <v>34</v>
      </c>
      <c r="AC2942" s="24" t="str">
        <f t="shared" ref="AC2942" si="1489">IF(AB2942="-","-",AVERAGE(AB2942:AB2944))</f>
        <v>-</v>
      </c>
      <c r="AG2942" s="153"/>
    </row>
    <row r="2943" spans="1:33">
      <c r="A2943" s="70"/>
      <c r="B2943" s="71" t="s">
        <v>1280</v>
      </c>
      <c r="C2943" s="82"/>
      <c r="D2943" s="14"/>
      <c r="E2943" s="14"/>
      <c r="F2943" s="6"/>
      <c r="G2943" s="6"/>
      <c r="H2943" s="14"/>
      <c r="I2943" s="6"/>
      <c r="J2943" s="97">
        <v>400</v>
      </c>
      <c r="K2943" s="97">
        <f t="shared" ref="K2943" si="1490">MIN(J2942:J2944)</f>
        <v>400</v>
      </c>
      <c r="L2943" s="71"/>
      <c r="M2943" s="97"/>
      <c r="N2943" s="97">
        <v>228</v>
      </c>
      <c r="O2943" s="97">
        <f t="shared" ref="O2943" si="1491">MIN(N2942:N2944)</f>
        <v>228</v>
      </c>
      <c r="P2943" s="71"/>
      <c r="Q2943" s="97"/>
      <c r="R2943" s="71"/>
      <c r="S2943" s="103">
        <v>93.62</v>
      </c>
      <c r="T2943" s="104"/>
      <c r="U2943" s="103"/>
      <c r="V2943" s="103">
        <f t="shared" si="1390"/>
        <v>91.14</v>
      </c>
      <c r="W2943" s="104"/>
      <c r="X2943" s="103"/>
      <c r="Y2943" s="103">
        <v>8.86</v>
      </c>
      <c r="Z2943" s="71" t="s">
        <v>34</v>
      </c>
      <c r="AA2943" s="23"/>
      <c r="AB2943" s="104" t="s">
        <v>34</v>
      </c>
      <c r="AC2943" s="24"/>
      <c r="AG2943" s="153"/>
    </row>
    <row r="2944" spans="1:33">
      <c r="A2944" s="70"/>
      <c r="B2944" s="71" t="s">
        <v>1280</v>
      </c>
      <c r="C2944" s="84"/>
      <c r="D2944" s="17"/>
      <c r="E2944" s="17"/>
      <c r="F2944" s="6"/>
      <c r="G2944" s="6"/>
      <c r="H2944" s="17"/>
      <c r="I2944" s="6"/>
      <c r="J2944" s="97">
        <v>413</v>
      </c>
      <c r="K2944" s="97"/>
      <c r="L2944" s="71"/>
      <c r="M2944" s="97"/>
      <c r="N2944" s="97">
        <v>229</v>
      </c>
      <c r="O2944" s="97"/>
      <c r="P2944" s="71"/>
      <c r="Q2944" s="97"/>
      <c r="R2944" s="71"/>
      <c r="S2944" s="103" t="s">
        <v>34</v>
      </c>
      <c r="T2944" s="104"/>
      <c r="U2944" s="103"/>
      <c r="V2944" s="103" t="s">
        <v>34</v>
      </c>
      <c r="W2944" s="104"/>
      <c r="X2944" s="103"/>
      <c r="Y2944" s="103" t="s">
        <v>34</v>
      </c>
      <c r="Z2944" s="71" t="s">
        <v>34</v>
      </c>
      <c r="AA2944" s="23"/>
      <c r="AB2944" s="104" t="s">
        <v>34</v>
      </c>
      <c r="AC2944" s="24"/>
      <c r="AG2944" s="153"/>
    </row>
    <row r="2945" spans="1:33" ht="15" customHeight="1">
      <c r="A2945" s="73">
        <v>43199</v>
      </c>
      <c r="B2945" s="74" t="s">
        <v>1282</v>
      </c>
      <c r="C2945" s="86" t="s">
        <v>715</v>
      </c>
      <c r="D2945" s="87" t="s">
        <v>100</v>
      </c>
      <c r="E2945" s="87" t="s">
        <v>101</v>
      </c>
      <c r="F2945" s="9" t="s">
        <v>438</v>
      </c>
      <c r="G2945" s="9" t="s">
        <v>745</v>
      </c>
      <c r="H2945" s="87" t="s">
        <v>34</v>
      </c>
      <c r="I2945" s="9" t="s">
        <v>1283</v>
      </c>
      <c r="J2945" s="98">
        <v>489</v>
      </c>
      <c r="K2945" s="98">
        <f t="shared" ref="K2945" si="1492">MAX(J2945:J2947)</f>
        <v>498</v>
      </c>
      <c r="L2945" s="74">
        <f t="normal">IF(A2945=0,"",(K2945-K2946)/K2946)</f>
        <v>0.0184049079754601</v>
      </c>
      <c r="M2945" s="98">
        <f t="shared" ref="M2945" si="1493">IF(J2945="-","-",AVERAGE(J2945:J2947))</f>
        <v>492</v>
      </c>
      <c r="N2945" s="98">
        <v>247</v>
      </c>
      <c r="O2945" s="98">
        <f t="shared" ref="O2945" si="1494">MAX(N2945:N2947)</f>
        <v>247</v>
      </c>
      <c r="P2945" s="74">
        <f t="normal">IF(A2945=0,"",(O2945-O2946)/O2946)</f>
        <v>0.0466101694915254</v>
      </c>
      <c r="Q2945" s="98">
        <f t="shared" ref="Q2945" si="1495">IF(N2945="-","-",AVERAGE(N2945:N2947))</f>
        <v>240</v>
      </c>
      <c r="R2945" s="74">
        <f t="shared" ref="R2945" si="1496">IF(Q2945="-","-",Q2945/M2945)</f>
        <v>0.48780487804878</v>
      </c>
      <c r="S2945" s="105">
        <v>91.43</v>
      </c>
      <c r="T2945" s="106">
        <f t="normal">AVERAGE(S2945:S2947)*10</f>
        <v>913.05</v>
      </c>
      <c r="U2945" s="105">
        <f t="normal">((LARGE(S2945:S2947,1))-(SMALL(S2945:S2947,1)))/(((LARGE(S2945:S2947,1))+(SMALL(S2945:S2947,1)))/2)*100</f>
        <v>0.273807568041181</v>
      </c>
      <c r="V2945" s="105">
        <f t="normal">100-Y2945</f>
        <v>95.3</v>
      </c>
      <c r="W2945" s="106">
        <f t="normal">AVERAGE(V2945:V2947)*10</f>
        <v>952.45</v>
      </c>
      <c r="X2945" s="105">
        <f t="normal">((LARGE(V2945:V2947,1))-(SMALL(V2945:V2947,1)))/(((LARGE(V2945:V2947,1))+(SMALL(V2945:V2947,1)))/2)*100</f>
        <v>0.115491626857052</v>
      </c>
      <c r="Y2945" s="105">
        <v>4.7</v>
      </c>
      <c r="Z2945" s="74" t="s">
        <v>34</v>
      </c>
      <c r="AA2945" s="115" t="str">
        <f t="normal">IF(Z2945="-","-",AVERAGE(Z2945:Z2947))</f>
        <v>-</v>
      </c>
      <c r="AB2945" s="106" t="s">
        <v>34</v>
      </c>
      <c r="AC2945" s="116" t="str">
        <f t="shared" ref="AC2945" si="1497">IF(AB2945="-","-",AVERAGE(AB2945:AB2947))</f>
        <v>-</v>
      </c>
      <c r="AG2945" s="153"/>
    </row>
    <row r="2946" spans="1:33">
      <c r="A2946" s="73"/>
      <c r="B2946" s="74" t="s">
        <v>1282</v>
      </c>
      <c r="C2946" s="89"/>
      <c r="D2946" s="15"/>
      <c r="E2946" s="15"/>
      <c r="F2946" s="9"/>
      <c r="G2946" s="9"/>
      <c r="H2946" s="15"/>
      <c r="I2946" s="9"/>
      <c r="J2946" s="98">
        <v>489</v>
      </c>
      <c r="K2946" s="98">
        <f t="shared" ref="K2946" si="1498">MIN(J2945:J2947)</f>
        <v>489</v>
      </c>
      <c r="L2946" s="74"/>
      <c r="M2946" s="98"/>
      <c r="N2946" s="98">
        <v>236</v>
      </c>
      <c r="O2946" s="98">
        <f t="shared" ref="O2946" si="1499">MIN(N2945:N2947)</f>
        <v>236</v>
      </c>
      <c r="P2946" s="74"/>
      <c r="Q2946" s="98"/>
      <c r="R2946" s="74"/>
      <c r="S2946" s="105">
        <v>91.18</v>
      </c>
      <c r="T2946" s="106"/>
      <c r="U2946" s="105"/>
      <c r="V2946" s="105">
        <f t="normal">100-Y2946</f>
        <v>95.19</v>
      </c>
      <c r="W2946" s="106"/>
      <c r="X2946" s="105"/>
      <c r="Y2946" s="105">
        <v>4.81</v>
      </c>
      <c r="Z2946" s="74" t="s">
        <v>34</v>
      </c>
      <c r="AA2946" s="115"/>
      <c r="AB2946" s="106" t="s">
        <v>34</v>
      </c>
      <c r="AC2946" s="116"/>
      <c r="AG2946" s="153"/>
    </row>
    <row r="2947" spans="1:33">
      <c r="A2947" s="73"/>
      <c r="B2947" s="74" t="s">
        <v>1282</v>
      </c>
      <c r="C2947" s="91"/>
      <c r="D2947" s="18"/>
      <c r="E2947" s="18"/>
      <c r="F2947" s="9"/>
      <c r="G2947" s="9"/>
      <c r="H2947" s="18"/>
      <c r="I2947" s="9"/>
      <c r="J2947" s="98">
        <v>498</v>
      </c>
      <c r="K2947" s="98"/>
      <c r="L2947" s="74"/>
      <c r="M2947" s="98"/>
      <c r="N2947" s="98">
        <v>237</v>
      </c>
      <c r="O2947" s="98"/>
      <c r="P2947" s="74"/>
      <c r="Q2947" s="98"/>
      <c r="R2947" s="74"/>
      <c r="S2947" s="105" t="s">
        <v>34</v>
      </c>
      <c r="T2947" s="106"/>
      <c r="U2947" s="105"/>
      <c r="V2947" s="105" t="s">
        <v>34</v>
      </c>
      <c r="W2947" s="106"/>
      <c r="X2947" s="105"/>
      <c r="Y2947" s="105" t="s">
        <v>34</v>
      </c>
      <c r="Z2947" s="74" t="s">
        <v>34</v>
      </c>
      <c r="AA2947" s="115"/>
      <c r="AB2947" s="106" t="s">
        <v>34</v>
      </c>
      <c r="AC2947" s="116"/>
      <c r="AG2947" s="153"/>
    </row>
    <row r="2948" spans="1:33" ht="15" customHeight="1">
      <c r="A2948" s="73">
        <v>43199</v>
      </c>
      <c r="B2948" s="74" t="s">
        <v>1284</v>
      </c>
      <c r="C2948" s="86" t="s">
        <v>715</v>
      </c>
      <c r="D2948" s="87" t="s">
        <v>100</v>
      </c>
      <c r="E2948" s="87" t="s">
        <v>101</v>
      </c>
      <c r="F2948" s="9" t="s">
        <v>438</v>
      </c>
      <c r="G2948" s="9" t="s">
        <v>745</v>
      </c>
      <c r="H2948" s="87" t="s">
        <v>34</v>
      </c>
      <c r="I2948" s="9" t="s">
        <v>1285</v>
      </c>
      <c r="J2948" s="98">
        <v>573</v>
      </c>
      <c r="K2948" s="98">
        <f t="shared" ref="K2948" si="1500">MAX(J2948:J2950)</f>
        <v>595</v>
      </c>
      <c r="L2948" s="74">
        <f t="normal">IF(A2948=0,"",(K2948-K2949)/K2949)</f>
        <v>0.0383944153577661</v>
      </c>
      <c r="M2948" s="98">
        <f t="shared" ref="M2948" si="1501">IF(J2948="-","-",AVERAGE(J2948:J2950))</f>
        <v>585.666666666667</v>
      </c>
      <c r="N2948" s="98">
        <v>281</v>
      </c>
      <c r="O2948" s="98">
        <f t="shared" ref="O2948" si="1502">MAX(N2948:N2950)</f>
        <v>281</v>
      </c>
      <c r="P2948" s="74">
        <f t="normal">IF(A2948=0,"",(O2948-O2949)/O2949)</f>
        <v>0.0144404332129964</v>
      </c>
      <c r="Q2948" s="98">
        <f t="shared" ref="Q2948" si="1503">IF(N2948="-","-",AVERAGE(N2948:N2950))</f>
        <v>279.333333333333</v>
      </c>
      <c r="R2948" s="74">
        <f t="shared" ref="R2948" si="1504">IF(Q2948="-","-",Q2948/M2948)</f>
        <v>0.476949345475242</v>
      </c>
      <c r="S2948" s="105">
        <v>92.66</v>
      </c>
      <c r="T2948" s="106">
        <f t="normal">AVERAGE(S2948:S2950)*10</f>
        <v>926.25</v>
      </c>
      <c r="U2948" s="105">
        <f t="normal">((LARGE(S2948:S2950,1))-(SMALL(S2948:S2950,1)))/(((LARGE(S2948:S2950,1))+(SMALL(S2948:S2950,1)))/2)*100</f>
        <v>0.0755735492577524</v>
      </c>
      <c r="V2948" s="105">
        <f t="normal">100-Y2948</f>
        <v>95.5</v>
      </c>
      <c r="W2948" s="106">
        <f t="normal">AVERAGE(V2948:V2950)*10</f>
        <v>954.15</v>
      </c>
      <c r="X2948" s="105">
        <f t="normal">((LARGE(V2948:V2950,1))-(SMALL(V2948:V2950,1)))/(((LARGE(V2948:V2950,1))+(SMALL(V2948:V2950,1)))/2)*100</f>
        <v>0.178169050987792</v>
      </c>
      <c r="Y2948" s="105">
        <v>4.5</v>
      </c>
      <c r="Z2948" s="74" t="s">
        <v>34</v>
      </c>
      <c r="AA2948" s="115" t="str">
        <f t="normal">IF(Z2948="-","-",AVERAGE(Z2948:Z2950))</f>
        <v>-</v>
      </c>
      <c r="AB2948" s="106" t="s">
        <v>34</v>
      </c>
      <c r="AC2948" s="116" t="str">
        <f t="shared" ref="AC2948" si="1505">IF(AB2948="-","-",AVERAGE(AB2948:AB2950))</f>
        <v>-</v>
      </c>
      <c r="AG2948" s="153"/>
    </row>
    <row r="2949" spans="1:33">
      <c r="A2949" s="73"/>
      <c r="B2949" s="74" t="s">
        <v>1284</v>
      </c>
      <c r="C2949" s="89"/>
      <c r="D2949" s="15"/>
      <c r="E2949" s="15"/>
      <c r="F2949" s="9"/>
      <c r="G2949" s="9"/>
      <c r="H2949" s="15"/>
      <c r="I2949" s="9"/>
      <c r="J2949" s="98">
        <v>595</v>
      </c>
      <c r="K2949" s="98">
        <f t="shared" ref="K2949" si="1506">MIN(J2948:J2950)</f>
        <v>573</v>
      </c>
      <c r="L2949" s="74"/>
      <c r="M2949" s="98"/>
      <c r="N2949" s="98">
        <v>280</v>
      </c>
      <c r="O2949" s="98">
        <f t="shared" ref="O2949" si="1507">MIN(N2948:N2950)</f>
        <v>277</v>
      </c>
      <c r="P2949" s="74"/>
      <c r="Q2949" s="98"/>
      <c r="R2949" s="74"/>
      <c r="S2949" s="105">
        <v>92.59</v>
      </c>
      <c r="T2949" s="106"/>
      <c r="U2949" s="105"/>
      <c r="V2949" s="105">
        <f t="normal">100-Y2949</f>
        <v>95.33</v>
      </c>
      <c r="W2949" s="106"/>
      <c r="X2949" s="105"/>
      <c r="Y2949" s="105">
        <v>4.67</v>
      </c>
      <c r="Z2949" s="74" t="s">
        <v>34</v>
      </c>
      <c r="AA2949" s="115"/>
      <c r="AB2949" s="106" t="s">
        <v>34</v>
      </c>
      <c r="AC2949" s="116"/>
      <c r="AG2949" s="153"/>
    </row>
    <row r="2950" spans="1:33">
      <c r="A2950" s="73"/>
      <c r="B2950" s="74" t="s">
        <v>1284</v>
      </c>
      <c r="C2950" s="91"/>
      <c r="D2950" s="18"/>
      <c r="E2950" s="18"/>
      <c r="F2950" s="9"/>
      <c r="G2950" s="9"/>
      <c r="H2950" s="18"/>
      <c r="I2950" s="9"/>
      <c r="J2950" s="98">
        <v>589</v>
      </c>
      <c r="K2950" s="98"/>
      <c r="L2950" s="74"/>
      <c r="M2950" s="98"/>
      <c r="N2950" s="98">
        <v>277</v>
      </c>
      <c r="O2950" s="98"/>
      <c r="P2950" s="74"/>
      <c r="Q2950" s="98"/>
      <c r="R2950" s="74"/>
      <c r="S2950" s="105" t="s">
        <v>34</v>
      </c>
      <c r="T2950" s="106"/>
      <c r="U2950" s="105"/>
      <c r="V2950" s="105" t="s">
        <v>34</v>
      </c>
      <c r="W2950" s="106"/>
      <c r="X2950" s="105"/>
      <c r="Y2950" s="105" t="s">
        <v>34</v>
      </c>
      <c r="Z2950" s="74" t="s">
        <v>34</v>
      </c>
      <c r="AA2950" s="115"/>
      <c r="AB2950" s="106" t="s">
        <v>34</v>
      </c>
      <c r="AC2950" s="116"/>
      <c r="AG2950" s="153"/>
    </row>
    <row r="2951" spans="1:33">
      <c r="A2951" s="73">
        <v>43199</v>
      </c>
      <c r="B2951" s="74" t="s">
        <v>1286</v>
      </c>
      <c r="C2951" s="86" t="s">
        <v>715</v>
      </c>
      <c r="D2951" s="87" t="s">
        <v>100</v>
      </c>
      <c r="E2951" s="87" t="s">
        <v>101</v>
      </c>
      <c r="F2951" s="9" t="s">
        <v>438</v>
      </c>
      <c r="G2951" s="9" t="s">
        <v>745</v>
      </c>
      <c r="H2951" s="87" t="s">
        <v>34</v>
      </c>
      <c r="I2951" s="9" t="s">
        <v>1287</v>
      </c>
      <c r="J2951" s="98">
        <v>597</v>
      </c>
      <c r="K2951" s="98">
        <f t="shared" ref="K2951" si="1508">MAX(J2951:J2953)</f>
        <v>609</v>
      </c>
      <c r="L2951" s="74">
        <f t="normal">IF(A2951=0,"",(K2951-K2952)/K2952)</f>
        <v>0.0201005025125628</v>
      </c>
      <c r="M2951" s="98">
        <f t="shared" ref="M2951" si="1509">IF(J2951="-","-",AVERAGE(J2951:J2953))</f>
        <v>601.666666666667</v>
      </c>
      <c r="N2951" s="98">
        <v>299</v>
      </c>
      <c r="O2951" s="98">
        <f t="shared" ref="O2951" si="1510">MAX(N2951:N2953)</f>
        <v>299</v>
      </c>
      <c r="P2951" s="74">
        <f t="normal">IF(A2951=0,"",(O2951-O2952)/O2952)</f>
        <v>0.0833333333333333</v>
      </c>
      <c r="Q2951" s="98">
        <f t="shared" ref="Q2951" si="1511">IF(N2951="-","-",AVERAGE(N2951:N2953))</f>
        <v>289.333333333333</v>
      </c>
      <c r="R2951" s="74">
        <f t="shared" ref="R2951" si="1512">IF(Q2951="-","-",Q2951/M2951)</f>
        <v>0.480886426592798</v>
      </c>
      <c r="S2951" s="105">
        <v>93.96</v>
      </c>
      <c r="T2951" s="106">
        <f t="normal">AVERAGE(S2951:S2953)*10</f>
        <v>938.4</v>
      </c>
      <c r="U2951" s="105">
        <f t="normal">((LARGE(S2951:S2953,1))-(SMALL(S2951:S2953,1)))/(((LARGE(S2951:S2953,1))+(SMALL(S2951:S2953,1)))/2)*100</f>
        <v>0.255754475703319</v>
      </c>
      <c r="V2951" s="105">
        <f t="normal">100-Y2951</f>
        <v>95.4</v>
      </c>
      <c r="W2951" s="106">
        <f t="normal">AVERAGE(V2951:V2953)*10</f>
        <v>954.6</v>
      </c>
      <c r="X2951" s="105">
        <f t="normal">((LARGE(V2951:V2953,1))-(SMALL(V2951:V2953,1)))/(((LARGE(V2951:V2953,1))+(SMALL(V2951:V2953,1)))/2)*100</f>
        <v>0.125707102451278</v>
      </c>
      <c r="Y2951" s="105">
        <v>4.6</v>
      </c>
      <c r="Z2951" s="74" t="s">
        <v>34</v>
      </c>
      <c r="AA2951" s="115" t="str">
        <f t="normal">IF(Z2951="-","-",AVERAGE(Z2951:Z2953))</f>
        <v>-</v>
      </c>
      <c r="AB2951" s="106" t="s">
        <v>34</v>
      </c>
      <c r="AC2951" s="116" t="str">
        <f t="shared" ref="AC2951" si="1513">IF(AB2951="-","-",AVERAGE(AB2951:AB2953))</f>
        <v>-</v>
      </c>
      <c r="AG2951" s="153"/>
    </row>
    <row r="2952" spans="1:33">
      <c r="A2952" s="73"/>
      <c r="B2952" s="74" t="s">
        <v>1286</v>
      </c>
      <c r="C2952" s="89"/>
      <c r="D2952" s="15"/>
      <c r="E2952" s="15"/>
      <c r="F2952" s="9"/>
      <c r="G2952" s="9"/>
      <c r="H2952" s="15"/>
      <c r="I2952" s="9"/>
      <c r="J2952" s="98">
        <v>609</v>
      </c>
      <c r="K2952" s="98">
        <f t="shared" ref="K2952" si="1514">MIN(J2951:J2953)</f>
        <v>597</v>
      </c>
      <c r="L2952" s="74"/>
      <c r="M2952" s="98"/>
      <c r="N2952" s="98">
        <v>293</v>
      </c>
      <c r="O2952" s="98">
        <f t="shared" ref="O2952" si="1515">MIN(N2951:N2953)</f>
        <v>276</v>
      </c>
      <c r="P2952" s="74"/>
      <c r="Q2952" s="98"/>
      <c r="R2952" s="74"/>
      <c r="S2952" s="105">
        <v>93.72</v>
      </c>
      <c r="T2952" s="106"/>
      <c r="U2952" s="105"/>
      <c r="V2952" s="105">
        <f t="normal">100-Y2952</f>
        <v>95.52</v>
      </c>
      <c r="W2952" s="106"/>
      <c r="X2952" s="105"/>
      <c r="Y2952" s="105">
        <v>4.48</v>
      </c>
      <c r="Z2952" s="74" t="s">
        <v>34</v>
      </c>
      <c r="AA2952" s="115"/>
      <c r="AB2952" s="106" t="s">
        <v>34</v>
      </c>
      <c r="AC2952" s="116"/>
      <c r="AG2952" s="153"/>
    </row>
    <row r="2953" spans="1:33">
      <c r="A2953" s="73"/>
      <c r="B2953" s="74" t="s">
        <v>1286</v>
      </c>
      <c r="C2953" s="91"/>
      <c r="D2953" s="18"/>
      <c r="E2953" s="18"/>
      <c r="F2953" s="9"/>
      <c r="G2953" s="9"/>
      <c r="H2953" s="18"/>
      <c r="I2953" s="9"/>
      <c r="J2953" s="98">
        <v>599</v>
      </c>
      <c r="K2953" s="98"/>
      <c r="L2953" s="74"/>
      <c r="M2953" s="98"/>
      <c r="N2953" s="98">
        <v>276</v>
      </c>
      <c r="O2953" s="98"/>
      <c r="P2953" s="74"/>
      <c r="Q2953" s="98"/>
      <c r="R2953" s="74"/>
      <c r="S2953" s="105" t="s">
        <v>34</v>
      </c>
      <c r="T2953" s="106"/>
      <c r="U2953" s="105"/>
      <c r="V2953" s="105" t="s">
        <v>34</v>
      </c>
      <c r="W2953" s="106"/>
      <c r="X2953" s="105"/>
      <c r="Y2953" s="105" t="s">
        <v>34</v>
      </c>
      <c r="Z2953" s="74" t="s">
        <v>34</v>
      </c>
      <c r="AA2953" s="115"/>
      <c r="AB2953" s="106" t="s">
        <v>34</v>
      </c>
      <c r="AC2953" s="116"/>
      <c r="AG2953" s="153"/>
    </row>
    <row r="2954" spans="1:33">
      <c r="A2954" s="73">
        <v>43199</v>
      </c>
      <c r="B2954" s="74" t="s">
        <v>1288</v>
      </c>
      <c r="C2954" s="86" t="s">
        <v>715</v>
      </c>
      <c r="D2954" s="87" t="s">
        <v>100</v>
      </c>
      <c r="E2954" s="87" t="s">
        <v>101</v>
      </c>
      <c r="F2954" s="9" t="s">
        <v>438</v>
      </c>
      <c r="G2954" s="9" t="s">
        <v>438</v>
      </c>
      <c r="H2954" s="87" t="s">
        <v>34</v>
      </c>
      <c r="I2954" s="9" t="s">
        <v>1289</v>
      </c>
      <c r="J2954" s="98">
        <v>582</v>
      </c>
      <c r="K2954" s="98">
        <f t="shared" ref="K2954" si="1516">MAX(J2954:J2956)</f>
        <v>586</v>
      </c>
      <c r="L2954" s="74">
        <f t="normal">IF(A2954=0,"",(K2954-K2955)/K2955)</f>
        <v>0.00687285223367698</v>
      </c>
      <c r="M2954" s="98">
        <f t="shared" ref="M2954" si="1517">IF(J2954="-","-",AVERAGE(J2954:J2956))</f>
        <v>584</v>
      </c>
      <c r="N2954" s="98">
        <v>327</v>
      </c>
      <c r="O2954" s="98">
        <f t="shared" ref="O2954" si="1518">MAX(N2954:N2956)</f>
        <v>390</v>
      </c>
      <c r="P2954" s="74">
        <f t="normal">IF(A2954=0,"",(O2954-O2955)/O2955)</f>
        <v>0.192660550458716</v>
      </c>
      <c r="Q2954" s="98">
        <f t="shared" ref="Q2954" si="1519">IF(N2954="-","-",AVERAGE(N2954:N2956))</f>
        <v>358.5</v>
      </c>
      <c r="R2954" s="74">
        <f t="shared" ref="R2954" si="1520">IF(Q2954="-","-",Q2954/M2954)</f>
        <v>0.613869863013699</v>
      </c>
      <c r="S2954" s="105">
        <v>1.7</v>
      </c>
      <c r="T2954" s="106">
        <f t="normal">AVERAGE(S2954:S2956)*10</f>
        <v>16.95</v>
      </c>
      <c r="U2954" s="105">
        <f t="normal">((LARGE(S2954:S2956,1))-(SMALL(S2954:S2956,1)))/(((LARGE(S2954:S2956,1))+(SMALL(S2954:S2956,1)))/2)*100</f>
        <v>0.589970501474927</v>
      </c>
      <c r="V2954" s="105">
        <f t="normal">100-Y2954</f>
        <v>26.42</v>
      </c>
      <c r="W2954" s="106">
        <f t="normal">AVERAGE(V2954:V2956)*10</f>
        <v>277.5</v>
      </c>
      <c r="X2954" s="105">
        <f t="normal">((LARGE(V2954:V2956,1))-(SMALL(V2954:V2956,1)))/(((LARGE(V2954:V2956,1))+(SMALL(V2954:V2956,1)))/2)*100</f>
        <v>9.58558558558557</v>
      </c>
      <c r="Y2954" s="105">
        <v>73.58</v>
      </c>
      <c r="Z2954" s="74" t="s">
        <v>34</v>
      </c>
      <c r="AA2954" s="115" t="str">
        <f t="normal">IF(Z2954="-","-",AVERAGE(Z2954:Z2956))</f>
        <v>-</v>
      </c>
      <c r="AB2954" s="106" t="s">
        <v>34</v>
      </c>
      <c r="AC2954" s="116" t="str">
        <f t="shared" ref="AC2954" si="1521">IF(AB2954="-","-",AVERAGE(AB2954:AB2956))</f>
        <v>-</v>
      </c>
      <c r="AG2954" s="153"/>
    </row>
    <row r="2955" spans="1:33">
      <c r="A2955" s="73"/>
      <c r="B2955" s="74" t="s">
        <v>1288</v>
      </c>
      <c r="C2955" s="89"/>
      <c r="D2955" s="15"/>
      <c r="E2955" s="15"/>
      <c r="F2955" s="9"/>
      <c r="G2955" s="9"/>
      <c r="H2955" s="15"/>
      <c r="I2955" s="9"/>
      <c r="J2955" s="98" t="s">
        <v>34</v>
      </c>
      <c r="K2955" s="98">
        <f t="shared" ref="K2955" si="1522">MIN(J2954:J2956)</f>
        <v>582</v>
      </c>
      <c r="L2955" s="74"/>
      <c r="M2955" s="98"/>
      <c r="N2955" s="98" t="s">
        <v>34</v>
      </c>
      <c r="O2955" s="98">
        <f t="shared" ref="O2955" si="1523">MIN(N2954:N2956)</f>
        <v>327</v>
      </c>
      <c r="P2955" s="74"/>
      <c r="Q2955" s="98"/>
      <c r="R2955" s="74"/>
      <c r="S2955" s="105">
        <v>1.69</v>
      </c>
      <c r="T2955" s="106"/>
      <c r="U2955" s="105"/>
      <c r="V2955" s="105">
        <f t="normal">100-Y2955</f>
        <v>29.08</v>
      </c>
      <c r="W2955" s="106"/>
      <c r="X2955" s="105"/>
      <c r="Y2955" s="105">
        <v>70.92</v>
      </c>
      <c r="Z2955" s="74" t="s">
        <v>34</v>
      </c>
      <c r="AA2955" s="115"/>
      <c r="AB2955" s="106" t="s">
        <v>34</v>
      </c>
      <c r="AC2955" s="116"/>
      <c r="AG2955" s="153"/>
    </row>
    <row r="2956" spans="1:33">
      <c r="A2956" s="73"/>
      <c r="B2956" s="74" t="s">
        <v>1288</v>
      </c>
      <c r="C2956" s="91"/>
      <c r="D2956" s="18"/>
      <c r="E2956" s="18"/>
      <c r="F2956" s="9"/>
      <c r="G2956" s="9"/>
      <c r="H2956" s="18"/>
      <c r="I2956" s="9"/>
      <c r="J2956" s="98">
        <v>586</v>
      </c>
      <c r="K2956" s="98"/>
      <c r="L2956" s="74"/>
      <c r="M2956" s="98"/>
      <c r="N2956" s="98">
        <v>390</v>
      </c>
      <c r="O2956" s="98"/>
      <c r="P2956" s="74"/>
      <c r="Q2956" s="98"/>
      <c r="R2956" s="74"/>
      <c r="S2956" s="105" t="s">
        <v>34</v>
      </c>
      <c r="T2956" s="106"/>
      <c r="U2956" s="105"/>
      <c r="V2956" s="105" t="s">
        <v>34</v>
      </c>
      <c r="W2956" s="106"/>
      <c r="X2956" s="105"/>
      <c r="Y2956" s="105" t="s">
        <v>34</v>
      </c>
      <c r="Z2956" s="74" t="s">
        <v>34</v>
      </c>
      <c r="AA2956" s="115"/>
      <c r="AB2956" s="106" t="s">
        <v>34</v>
      </c>
      <c r="AC2956" s="116"/>
      <c r="AG2956" s="153"/>
    </row>
    <row r="2957" spans="1:33">
      <c r="A2957" s="73">
        <v>43199</v>
      </c>
      <c r="B2957" s="74" t="s">
        <v>1290</v>
      </c>
      <c r="C2957" s="86" t="s">
        <v>715</v>
      </c>
      <c r="D2957" s="87" t="s">
        <v>100</v>
      </c>
      <c r="E2957" s="87" t="s">
        <v>101</v>
      </c>
      <c r="F2957" s="9" t="s">
        <v>438</v>
      </c>
      <c r="G2957" s="9" t="s">
        <v>438</v>
      </c>
      <c r="H2957" s="87" t="s">
        <v>34</v>
      </c>
      <c r="I2957" s="9" t="s">
        <v>1291</v>
      </c>
      <c r="J2957" s="98">
        <v>463</v>
      </c>
      <c r="K2957" s="98">
        <f t="shared" ref="K2957" si="1524">MAX(J2957:J2959)</f>
        <v>489</v>
      </c>
      <c r="L2957" s="74">
        <f t="normal">IF(A2957=0,"",(K2957-K2958)/K2958)</f>
        <v>0.0794701986754967</v>
      </c>
      <c r="M2957" s="98">
        <f t="shared" ref="M2957" si="1525">IF(J2957="-","-",AVERAGE(J2957:J2959))</f>
        <v>468.333333333333</v>
      </c>
      <c r="N2957" s="98">
        <v>288</v>
      </c>
      <c r="O2957" s="98">
        <f t="shared" ref="O2957" si="1526">MAX(N2957:N2959)</f>
        <v>304</v>
      </c>
      <c r="P2957" s="74">
        <f t="normal">IF(A2957=0,"",(O2957-O2958)/O2958)</f>
        <v>0.201581027667984</v>
      </c>
      <c r="Q2957" s="98">
        <f t="shared" ref="Q2957" si="1527">IF(N2957="-","-",AVERAGE(N2957:N2959))</f>
        <v>281.666666666667</v>
      </c>
      <c r="R2957" s="74">
        <f t="shared" ref="R2957" si="1528">IF(Q2957="-","-",Q2957/M2957)</f>
        <v>0.601423487544484</v>
      </c>
      <c r="S2957" s="105">
        <v>5.25</v>
      </c>
      <c r="T2957" s="106">
        <f t="normal">AVERAGE(S2957:S2959)*10</f>
        <v>52.25</v>
      </c>
      <c r="U2957" s="105">
        <f t="normal">((LARGE(S2957:S2959,1))-(SMALL(S2957:S2959,1)))/(((LARGE(S2957:S2959,1))+(SMALL(S2957:S2959,1)))/2)*100</f>
        <v>0.956937799043059</v>
      </c>
      <c r="V2957" s="105">
        <f t="normal">100-Y2957</f>
        <v>10.59</v>
      </c>
      <c r="W2957" s="106">
        <f t="normal">AVERAGE(V2957:V2959)*10</f>
        <v>107.05</v>
      </c>
      <c r="X2957" s="105">
        <f t="normal">((LARGE(V2957:V2959,1))-(SMALL(V2957:V2959,1)))/(((LARGE(V2957:V2959,1))+(SMALL(V2957:V2959,1)))/2)*100</f>
        <v>2.14852872489481</v>
      </c>
      <c r="Y2957" s="105">
        <v>89.41</v>
      </c>
      <c r="Z2957" s="74" t="s">
        <v>34</v>
      </c>
      <c r="AA2957" s="115" t="str">
        <f t="normal">IF(Z2957="-","-",AVERAGE(Z2957:Z2959))</f>
        <v>-</v>
      </c>
      <c r="AB2957" s="106" t="s">
        <v>34</v>
      </c>
      <c r="AC2957" s="116" t="str">
        <f t="shared" ref="AC2957" si="1529">IF(AB2957="-","-",AVERAGE(AB2957:AB2959))</f>
        <v>-</v>
      </c>
      <c r="AG2957" s="153"/>
    </row>
    <row r="2958" spans="1:33">
      <c r="A2958" s="73"/>
      <c r="B2958" s="74" t="s">
        <v>1290</v>
      </c>
      <c r="C2958" s="89"/>
      <c r="D2958" s="15"/>
      <c r="E2958" s="15"/>
      <c r="F2958" s="9"/>
      <c r="G2958" s="9"/>
      <c r="H2958" s="15"/>
      <c r="I2958" s="9"/>
      <c r="J2958" s="98">
        <v>489</v>
      </c>
      <c r="K2958" s="98">
        <f t="shared" ref="K2958" si="1530">MIN(J2957:J2959)</f>
        <v>453</v>
      </c>
      <c r="L2958" s="74"/>
      <c r="M2958" s="98"/>
      <c r="N2958" s="98">
        <v>304</v>
      </c>
      <c r="O2958" s="98">
        <f t="shared" ref="O2958" si="1531">MIN(N2957:N2959)</f>
        <v>253</v>
      </c>
      <c r="P2958" s="74"/>
      <c r="Q2958" s="98"/>
      <c r="R2958" s="74"/>
      <c r="S2958" s="105">
        <v>5.2</v>
      </c>
      <c r="T2958" s="106"/>
      <c r="U2958" s="105"/>
      <c r="V2958" s="105">
        <f t="normal">100-Y2958</f>
        <v>10.82</v>
      </c>
      <c r="W2958" s="106"/>
      <c r="X2958" s="105"/>
      <c r="Y2958" s="105">
        <v>89.18</v>
      </c>
      <c r="Z2958" s="74" t="s">
        <v>34</v>
      </c>
      <c r="AA2958" s="115"/>
      <c r="AB2958" s="106" t="s">
        <v>34</v>
      </c>
      <c r="AC2958" s="116"/>
      <c r="AG2958" s="153"/>
    </row>
    <row r="2959" spans="1:33">
      <c r="A2959" s="73"/>
      <c r="B2959" s="74" t="s">
        <v>1290</v>
      </c>
      <c r="C2959" s="91"/>
      <c r="D2959" s="18"/>
      <c r="E2959" s="18"/>
      <c r="F2959" s="9"/>
      <c r="G2959" s="9"/>
      <c r="H2959" s="18"/>
      <c r="I2959" s="9"/>
      <c r="J2959" s="98">
        <v>453</v>
      </c>
      <c r="K2959" s="98"/>
      <c r="L2959" s="74"/>
      <c r="M2959" s="98"/>
      <c r="N2959" s="98">
        <v>253</v>
      </c>
      <c r="O2959" s="98"/>
      <c r="P2959" s="74"/>
      <c r="Q2959" s="98"/>
      <c r="R2959" s="74"/>
      <c r="S2959" s="105" t="s">
        <v>34</v>
      </c>
      <c r="T2959" s="106"/>
      <c r="U2959" s="105"/>
      <c r="V2959" s="105" t="s">
        <v>34</v>
      </c>
      <c r="W2959" s="106"/>
      <c r="X2959" s="105"/>
      <c r="Y2959" s="105" t="s">
        <v>34</v>
      </c>
      <c r="Z2959" s="74" t="s">
        <v>34</v>
      </c>
      <c r="AA2959" s="115"/>
      <c r="AB2959" s="106" t="s">
        <v>34</v>
      </c>
      <c r="AC2959" s="116"/>
      <c r="AG2959" s="153"/>
    </row>
    <row r="2960" spans="1:33">
      <c r="A2960" s="73">
        <v>43199</v>
      </c>
      <c r="B2960" s="74" t="s">
        <v>1292</v>
      </c>
      <c r="C2960" s="86" t="s">
        <v>715</v>
      </c>
      <c r="D2960" s="87" t="s">
        <v>100</v>
      </c>
      <c r="E2960" s="87" t="s">
        <v>101</v>
      </c>
      <c r="F2960" s="9" t="s">
        <v>438</v>
      </c>
      <c r="G2960" s="9" t="s">
        <v>438</v>
      </c>
      <c r="H2960" s="87" t="s">
        <v>34</v>
      </c>
      <c r="I2960" s="9" t="s">
        <v>1293</v>
      </c>
      <c r="J2960" s="98">
        <v>129</v>
      </c>
      <c r="K2960" s="98">
        <f t="shared" ref="K2960" si="1532">MAX(J2960:J2962)</f>
        <v>141</v>
      </c>
      <c r="L2960" s="74">
        <f t="normal">IF(A2960=0,"",(K2960-K2961)/K2961)</f>
        <v>0.0930232558139535</v>
      </c>
      <c r="M2960" s="98">
        <f t="shared" ref="M2960" si="1533">IF(J2960="-","-",AVERAGE(J2960:J2962))</f>
        <v>134</v>
      </c>
      <c r="N2960" s="98">
        <v>99</v>
      </c>
      <c r="O2960" s="98">
        <f t="shared" ref="O2960" si="1534">MAX(N2960:N2962)</f>
        <v>99</v>
      </c>
      <c r="P2960" s="74">
        <f t="normal">IF(A2960=0,"",(O2960-O2961)/O2961)</f>
        <v>0.0879120879120879</v>
      </c>
      <c r="Q2960" s="98">
        <f t="shared" ref="Q2960" si="1535">IF(N2960="-","-",AVERAGE(N2960:N2962))</f>
        <v>95.3333333333333</v>
      </c>
      <c r="R2960" s="74">
        <f t="shared" ref="R2960" si="1536">IF(Q2960="-","-",Q2960/M2960)</f>
        <v>0.711442786069652</v>
      </c>
      <c r="S2960" s="105">
        <v>10.92</v>
      </c>
      <c r="T2960" s="106">
        <f t="normal">AVERAGE(S2960:S2962)*10</f>
        <v>103.35</v>
      </c>
      <c r="U2960" s="105">
        <f t="normal">((LARGE(S2960:S2962,1))-(SMALL(S2960:S2962,1)))/(((LARGE(S2960:S2962,1))+(SMALL(S2960:S2962,1)))/2)*100</f>
        <v>11.3207547169811</v>
      </c>
      <c r="V2960" s="105">
        <f t="normal">100-Y2960</f>
        <v>18.14</v>
      </c>
      <c r="W2960" s="106">
        <f t="normal">AVERAGE(V2960:V2962)*10</f>
        <v>151.25</v>
      </c>
      <c r="X2960" s="105">
        <f t="normal">((LARGE(V2960:V2962,1))-(SMALL(V2960:V2962,1)))/(((LARGE(V2960:V2962,1))+(SMALL(V2960:V2962,1)))/2)*100</f>
        <v>39.8677685950413</v>
      </c>
      <c r="Y2960" s="105">
        <v>81.86</v>
      </c>
      <c r="Z2960" s="74" t="s">
        <v>34</v>
      </c>
      <c r="AA2960" s="115" t="str">
        <f t="normal">IF(Z2960="-","-",AVERAGE(Z2960:Z2962))</f>
        <v>-</v>
      </c>
      <c r="AB2960" s="106" t="s">
        <v>34</v>
      </c>
      <c r="AC2960" s="116" t="str">
        <f t="shared" ref="AC2960" si="1537">IF(AB2960="-","-",AVERAGE(AB2960:AB2962))</f>
        <v>-</v>
      </c>
      <c r="AG2960" s="153"/>
    </row>
    <row r="2961" spans="1:33">
      <c r="A2961" s="73"/>
      <c r="B2961" s="74" t="s">
        <v>1292</v>
      </c>
      <c r="C2961" s="89"/>
      <c r="D2961" s="15"/>
      <c r="E2961" s="15"/>
      <c r="F2961" s="9"/>
      <c r="G2961" s="9"/>
      <c r="H2961" s="15"/>
      <c r="I2961" s="9"/>
      <c r="J2961" s="98">
        <v>132</v>
      </c>
      <c r="K2961" s="98">
        <f t="shared" ref="K2961" si="1538">MIN(J2960:J2962)</f>
        <v>129</v>
      </c>
      <c r="L2961" s="74"/>
      <c r="M2961" s="98"/>
      <c r="N2961" s="98">
        <v>91</v>
      </c>
      <c r="O2961" s="98">
        <f t="shared" ref="O2961" si="1539">MIN(N2960:N2962)</f>
        <v>91</v>
      </c>
      <c r="P2961" s="74"/>
      <c r="Q2961" s="98"/>
      <c r="R2961" s="74"/>
      <c r="S2961" s="105">
        <v>9.75</v>
      </c>
      <c r="T2961" s="106"/>
      <c r="U2961" s="105"/>
      <c r="V2961" s="105">
        <f t="normal">100-Y2961</f>
        <v>12.11</v>
      </c>
      <c r="W2961" s="106"/>
      <c r="X2961" s="105"/>
      <c r="Y2961" s="105">
        <v>87.89</v>
      </c>
      <c r="Z2961" s="74" t="s">
        <v>34</v>
      </c>
      <c r="AA2961" s="115"/>
      <c r="AB2961" s="106" t="s">
        <v>34</v>
      </c>
      <c r="AC2961" s="116"/>
      <c r="AG2961" s="153"/>
    </row>
    <row r="2962" spans="1:33">
      <c r="A2962" s="73"/>
      <c r="B2962" s="74" t="s">
        <v>1292</v>
      </c>
      <c r="C2962" s="91"/>
      <c r="D2962" s="18"/>
      <c r="E2962" s="18"/>
      <c r="F2962" s="9"/>
      <c r="G2962" s="9"/>
      <c r="H2962" s="18"/>
      <c r="I2962" s="9"/>
      <c r="J2962" s="98">
        <v>141</v>
      </c>
      <c r="K2962" s="98"/>
      <c r="L2962" s="74"/>
      <c r="M2962" s="98"/>
      <c r="N2962" s="98">
        <v>96</v>
      </c>
      <c r="O2962" s="98"/>
      <c r="P2962" s="74"/>
      <c r="Q2962" s="98"/>
      <c r="R2962" s="74"/>
      <c r="S2962" s="105" t="s">
        <v>34</v>
      </c>
      <c r="T2962" s="106"/>
      <c r="U2962" s="105"/>
      <c r="V2962" s="105" t="s">
        <v>34</v>
      </c>
      <c r="W2962" s="106"/>
      <c r="X2962" s="105"/>
      <c r="Y2962" s="105" t="s">
        <v>34</v>
      </c>
      <c r="Z2962" s="74" t="s">
        <v>34</v>
      </c>
      <c r="AA2962" s="115"/>
      <c r="AB2962" s="106" t="s">
        <v>34</v>
      </c>
      <c r="AC2962" s="116"/>
      <c r="AG2962" s="153"/>
    </row>
    <row r="2963" spans="1:33" s="44" customFormat="1" ht="15" customHeight="1">
      <c r="A2963" s="60">
        <v>43234</v>
      </c>
      <c r="B2963" s="61" t="s">
        <v>1294</v>
      </c>
      <c r="C2963" s="62" t="s">
        <v>29</v>
      </c>
      <c r="D2963" s="63" t="s">
        <v>30</v>
      </c>
      <c r="E2963" s="63" t="s">
        <v>31</v>
      </c>
      <c r="F2963" s="63" t="s">
        <v>32</v>
      </c>
      <c r="G2963" s="63" t="s">
        <v>33</v>
      </c>
      <c r="H2963" s="63" t="s">
        <v>34</v>
      </c>
      <c r="I2963" s="63" t="s">
        <v>1295</v>
      </c>
      <c r="J2963" s="94">
        <v>48</v>
      </c>
      <c r="K2963" s="94">
        <f t="shared" ref="K2963" si="1540">MAX(J2963:J2965)</f>
        <v>50.8</v>
      </c>
      <c r="L2963" s="61">
        <f t="normal">IF(A2963=0,"",(K2963-K2964)/K2964)</f>
        <v>0.0583333333333333</v>
      </c>
      <c r="M2963" s="94">
        <f t="shared" ref="M2963" si="1541">IF(J2963="-","-",AVERAGE(J2963:J2965))</f>
        <v>49.8333333333333</v>
      </c>
      <c r="N2963" s="94" t="s">
        <v>34</v>
      </c>
      <c r="O2963" s="94">
        <f t="shared" ref="O2963" si="1542">MAX(N2963:N2965)</f>
        <v>0</v>
      </c>
      <c r="P2963" s="61" t="e">
        <v>#DIV/0!</v>
      </c>
      <c r="Q2963" s="94" t="str">
        <f t="shared" ref="Q2963" si="1543">IF(N2963="-","-",AVERAGE(N2963:N2965))</f>
        <v>-</v>
      </c>
      <c r="R2963" s="61" t="str">
        <f t="shared" ref="R2963" si="1544">IF(Q2963="-","-",Q2963/M2963)</f>
        <v>-</v>
      </c>
      <c r="S2963" s="101">
        <v>2.8</v>
      </c>
      <c r="T2963" s="102">
        <f t="normal">AVERAGE(S2963:S2965)*10</f>
        <v>29.3666666666667</v>
      </c>
      <c r="U2963" s="101">
        <f t="normal">((LARGE(S2963:S2965,1))-(SMALL(S2963:S2965,1)))/(((LARGE(S2963:S2965,1))+(SMALL(S2963:S2965,1)))/2)*100</f>
        <v>7.56013745704468</v>
      </c>
      <c r="V2963" s="101">
        <f t="shared" ref="V2963:V2974" si="1545">100-Y2963</f>
        <v>60.83</v>
      </c>
      <c r="W2963" s="102">
        <f t="normal">AVERAGE(V2963:V2965)*10</f>
        <v>613.933333333333</v>
      </c>
      <c r="X2963" s="101">
        <v>1.59817351598174</v>
      </c>
      <c r="Y2963" s="101">
        <v>39.17</v>
      </c>
      <c r="Z2963" s="94" t="s">
        <v>34</v>
      </c>
      <c r="AA2963" s="111" t="str">
        <f t="normal">IF(Z2963="-","-",AVERAGE(Z2963:Z2965))</f>
        <v>-</v>
      </c>
      <c r="AB2963" s="102" t="s">
        <v>34</v>
      </c>
      <c r="AC2963" s="112" t="str">
        <f t="shared" ref="AC2963" si="1546">IF(AB2963="-","-",AVERAGE(AB2963:AB2965))</f>
        <v>-</v>
      </c>
      <c r="AD2963" s="113"/>
      <c r="AE2963" s="94"/>
      <c r="AF2963" s="94"/>
      <c r="AG2963" s="134"/>
    </row>
    <row r="2964" spans="1:33" s="44" customFormat="1" customHeight="0">
      <c r="A2964" s="60"/>
      <c r="B2964" s="61" t="s">
        <v>1294</v>
      </c>
      <c r="C2964" s="62"/>
      <c r="D2964" s="63"/>
      <c r="E2964" s="63"/>
      <c r="F2964" s="63"/>
      <c r="G2964" s="63"/>
      <c r="H2964" s="63"/>
      <c r="I2964" s="63"/>
      <c r="J2964" s="94">
        <v>50.7</v>
      </c>
      <c r="K2964" s="94">
        <f t="shared" ref="K2964" si="1547">MIN(J2963:J2965)</f>
        <v>48</v>
      </c>
      <c r="L2964" s="61"/>
      <c r="M2964" s="94"/>
      <c r="N2964" s="94" t="s">
        <v>34</v>
      </c>
      <c r="O2964" s="94">
        <f t="shared" ref="O2964" si="1548">MIN(N2963:N2965)</f>
        <v>0</v>
      </c>
      <c r="P2964" s="61"/>
      <c r="Q2964" s="94"/>
      <c r="R2964" s="61"/>
      <c r="S2964" s="101">
        <v>2.99</v>
      </c>
      <c r="T2964" s="102"/>
      <c r="U2964" s="101"/>
      <c r="V2964" s="101">
        <f t="shared" si="1545"/>
        <v>61.54</v>
      </c>
      <c r="W2964" s="102"/>
      <c r="X2964" s="101"/>
      <c r="Y2964" s="101">
        <v>38.46</v>
      </c>
      <c r="Z2964" s="94" t="s">
        <v>34</v>
      </c>
      <c r="AA2964" s="111"/>
      <c r="AB2964" s="102" t="s">
        <v>34</v>
      </c>
      <c r="AC2964" s="112"/>
      <c r="AD2964" s="113"/>
      <c r="AE2964" s="94"/>
      <c r="AF2964" s="94"/>
      <c r="AG2964" s="134"/>
    </row>
    <row r="2965" spans="1:33" s="44" customFormat="1" customHeight="0">
      <c r="A2965" s="60"/>
      <c r="B2965" s="61" t="s">
        <v>1294</v>
      </c>
      <c r="C2965" s="62"/>
      <c r="D2965" s="63"/>
      <c r="E2965" s="63"/>
      <c r="F2965" s="63"/>
      <c r="G2965" s="63"/>
      <c r="H2965" s="63"/>
      <c r="I2965" s="63"/>
      <c r="J2965" s="94">
        <v>50.8</v>
      </c>
      <c r="K2965" s="94"/>
      <c r="L2965" s="61"/>
      <c r="M2965" s="94"/>
      <c r="N2965" s="94" t="s">
        <v>34</v>
      </c>
      <c r="O2965" s="94"/>
      <c r="P2965" s="61"/>
      <c r="Q2965" s="94"/>
      <c r="R2965" s="61"/>
      <c r="S2965" s="101">
        <v>3.02</v>
      </c>
      <c r="T2965" s="102"/>
      <c r="U2965" s="101"/>
      <c r="V2965" s="101">
        <f t="shared" si="1545"/>
        <v>61.81</v>
      </c>
      <c r="W2965" s="102"/>
      <c r="X2965" s="101"/>
      <c r="Y2965" s="101">
        <v>38.19</v>
      </c>
      <c r="Z2965" s="94" t="s">
        <v>34</v>
      </c>
      <c r="AA2965" s="111"/>
      <c r="AB2965" s="102" t="s">
        <v>34</v>
      </c>
      <c r="AC2965" s="112"/>
      <c r="AD2965" s="113"/>
      <c r="AE2965" s="94"/>
      <c r="AF2965" s="94"/>
      <c r="AG2965" s="134"/>
    </row>
    <row r="2966" spans="1:33" s="44" customFormat="1" ht="15" customHeight="1">
      <c r="A2966" s="60">
        <v>43234</v>
      </c>
      <c r="B2966" s="61" t="s">
        <v>1294</v>
      </c>
      <c r="C2966" s="62" t="s">
        <v>29</v>
      </c>
      <c r="D2966" s="63" t="s">
        <v>30</v>
      </c>
      <c r="E2966" s="63" t="s">
        <v>31</v>
      </c>
      <c r="F2966" s="63" t="s">
        <v>32</v>
      </c>
      <c r="G2966" s="63" t="s">
        <v>33</v>
      </c>
      <c r="H2966" s="63" t="s">
        <v>34</v>
      </c>
      <c r="I2966" s="63" t="s">
        <v>1296</v>
      </c>
      <c r="J2966" s="94">
        <v>47</v>
      </c>
      <c r="K2966" s="94">
        <f t="shared" ref="K2966" si="1549">MAX(J2966:J2968)</f>
        <v>49.6</v>
      </c>
      <c r="L2966" s="61">
        <f t="normal">IF(A2966=0,"",(K2966-K2967)/K2967)</f>
        <v>0.087719298245614</v>
      </c>
      <c r="M2966" s="94">
        <f t="shared" ref="M2966" si="1550">IF(J2966="-","-",AVERAGE(J2966:J2968))</f>
        <v>47.4</v>
      </c>
      <c r="N2966" s="94" t="s">
        <v>34</v>
      </c>
      <c r="O2966" s="94">
        <f t="shared" ref="O2966" si="1551">MAX(N2966:N2968)</f>
        <v>0</v>
      </c>
      <c r="P2966" s="61" t="e">
        <v>#DIV/0!</v>
      </c>
      <c r="Q2966" s="94" t="str">
        <f t="shared" ref="Q2966" si="1552">IF(N2966="-","-",AVERAGE(N2966:N2968))</f>
        <v>-</v>
      </c>
      <c r="R2966" s="61" t="str">
        <f t="shared" ref="R2966" si="1553">IF(Q2966="-","-",Q2966/M2966)</f>
        <v>-</v>
      </c>
      <c r="S2966" s="101">
        <v>2.8</v>
      </c>
      <c r="T2966" s="102">
        <f t="normal">AVERAGE(S2966:S2968)*10</f>
        <v>29.3666666666667</v>
      </c>
      <c r="U2966" s="101">
        <f t="normal">((LARGE(S2966:S2968,1))-(SMALL(S2966:S2968,1)))/(((LARGE(S2966:S2968,1))+(SMALL(S2966:S2968,1)))/2)*100</f>
        <v>7.56013745704468</v>
      </c>
      <c r="V2966" s="101">
        <f t="shared" si="1545"/>
        <v>60.83</v>
      </c>
      <c r="W2966" s="102">
        <f t="normal">AVERAGE(V2966:V2968)*10</f>
        <v>613.933333333333</v>
      </c>
      <c r="X2966" s="101">
        <f t="normal">((LARGE(V2966:V2968,1))-(SMALL(V2966:V2968,1)))/(((LARGE(V2966:V2968,1))+(SMALL(V2966:V2968,1)))/2)*100</f>
        <v>1.59817351598174</v>
      </c>
      <c r="Y2966" s="101">
        <v>39.17</v>
      </c>
      <c r="Z2966" s="94" t="s">
        <v>34</v>
      </c>
      <c r="AA2966" s="111" t="str">
        <f t="normal">IF(Z2966="-","-",AVERAGE(Z2966:Z2968))</f>
        <v>-</v>
      </c>
      <c r="AB2966" s="102" t="s">
        <v>34</v>
      </c>
      <c r="AC2966" s="112" t="str">
        <f t="shared" ref="AC2966" si="1554">IF(AB2966="-","-",AVERAGE(AB2966:AB2968))</f>
        <v>-</v>
      </c>
      <c r="AD2966" s="113"/>
      <c r="AE2966" s="94"/>
      <c r="AF2966" s="94"/>
      <c r="AG2966" s="134"/>
    </row>
    <row r="2967" spans="1:33" s="44" customFormat="1" customHeight="0">
      <c r="A2967" s="60"/>
      <c r="B2967" s="61" t="s">
        <v>1294</v>
      </c>
      <c r="C2967" s="62"/>
      <c r="D2967" s="63"/>
      <c r="E2967" s="63"/>
      <c r="F2967" s="63"/>
      <c r="G2967" s="63"/>
      <c r="H2967" s="63"/>
      <c r="I2967" s="63"/>
      <c r="J2967" s="94">
        <v>49.6</v>
      </c>
      <c r="K2967" s="94">
        <f t="shared" ref="K2967" si="1555">MIN(J2966:J2968)</f>
        <v>45.6</v>
      </c>
      <c r="L2967" s="61"/>
      <c r="M2967" s="94"/>
      <c r="N2967" s="94" t="s">
        <v>34</v>
      </c>
      <c r="O2967" s="94">
        <f t="shared" ref="O2967" si="1556">MIN(N2966:N2968)</f>
        <v>0</v>
      </c>
      <c r="P2967" s="61"/>
      <c r="Q2967" s="94"/>
      <c r="R2967" s="61"/>
      <c r="S2967" s="101">
        <v>2.99</v>
      </c>
      <c r="T2967" s="102"/>
      <c r="U2967" s="101"/>
      <c r="V2967" s="101">
        <f t="shared" si="1545"/>
        <v>61.54</v>
      </c>
      <c r="W2967" s="102"/>
      <c r="X2967" s="101"/>
      <c r="Y2967" s="101">
        <v>38.46</v>
      </c>
      <c r="Z2967" s="94" t="s">
        <v>34</v>
      </c>
      <c r="AA2967" s="111"/>
      <c r="AB2967" s="102" t="s">
        <v>34</v>
      </c>
      <c r="AC2967" s="112"/>
      <c r="AD2967" s="113"/>
      <c r="AE2967" s="94"/>
      <c r="AF2967" s="94"/>
      <c r="AG2967" s="134"/>
    </row>
    <row r="2968" spans="1:33" s="44" customFormat="1" customHeight="0">
      <c r="A2968" s="60"/>
      <c r="B2968" s="61" t="s">
        <v>1294</v>
      </c>
      <c r="C2968" s="62"/>
      <c r="D2968" s="63"/>
      <c r="E2968" s="63"/>
      <c r="F2968" s="63"/>
      <c r="G2968" s="63"/>
      <c r="H2968" s="63"/>
      <c r="I2968" s="63"/>
      <c r="J2968" s="94">
        <v>45.6</v>
      </c>
      <c r="K2968" s="94"/>
      <c r="L2968" s="61"/>
      <c r="M2968" s="94"/>
      <c r="N2968" s="94" t="s">
        <v>34</v>
      </c>
      <c r="O2968" s="94"/>
      <c r="P2968" s="61"/>
      <c r="Q2968" s="94"/>
      <c r="R2968" s="61"/>
      <c r="S2968" s="101">
        <v>3.02</v>
      </c>
      <c r="T2968" s="102"/>
      <c r="U2968" s="101"/>
      <c r="V2968" s="101">
        <f t="shared" si="1545"/>
        <v>61.81</v>
      </c>
      <c r="W2968" s="102"/>
      <c r="X2968" s="101"/>
      <c r="Y2968" s="101">
        <v>38.19</v>
      </c>
      <c r="Z2968" s="94" t="s">
        <v>34</v>
      </c>
      <c r="AA2968" s="111"/>
      <c r="AB2968" s="102" t="s">
        <v>34</v>
      </c>
      <c r="AC2968" s="112"/>
      <c r="AD2968" s="113"/>
      <c r="AE2968" s="94"/>
      <c r="AF2968" s="94"/>
      <c r="AG2968" s="134"/>
    </row>
    <row r="2969" spans="1:33" s="44" customFormat="1" ht="15" customHeight="1">
      <c r="A2969" s="60">
        <v>43234</v>
      </c>
      <c r="B2969" s="61" t="s">
        <v>1297</v>
      </c>
      <c r="C2969" s="62" t="s">
        <v>29</v>
      </c>
      <c r="D2969" s="63" t="s">
        <v>30</v>
      </c>
      <c r="E2969" s="63" t="s">
        <v>31</v>
      </c>
      <c r="F2969" s="63" t="s">
        <v>37</v>
      </c>
      <c r="G2969" s="63" t="s">
        <v>140</v>
      </c>
      <c r="H2969" s="63" t="s">
        <v>34</v>
      </c>
      <c r="I2969" s="63" t="s">
        <v>34</v>
      </c>
      <c r="J2969" s="94">
        <v>650</v>
      </c>
      <c r="K2969" s="94">
        <f t="shared" ref="K2969" si="1557">MAX(J2969:J2971)</f>
        <v>667</v>
      </c>
      <c r="L2969" s="61">
        <f t="normal">IF(A2969=0,"",(K2969-K2970)/K2970)</f>
        <v>0.0261538461538462</v>
      </c>
      <c r="M2969" s="94">
        <f t="shared" ref="M2969" si="1558">IF(J2969="-","-",AVERAGE(J2969:J2971))</f>
        <v>660</v>
      </c>
      <c r="N2969" s="94">
        <v>329</v>
      </c>
      <c r="O2969" s="94">
        <f t="shared" ref="O2969" si="1559">MAX(N2969:N2971)</f>
        <v>332</v>
      </c>
      <c r="P2969" s="61">
        <f t="normal">IF(A2969=0,"",(O2969-O2970)/O2970)</f>
        <v>0.0184049079754601</v>
      </c>
      <c r="Q2969" s="94">
        <f t="shared" ref="Q2969" si="1560">IF(N2969="-","-",AVERAGE(N2969:N2971))</f>
        <v>329</v>
      </c>
      <c r="R2969" s="61">
        <f t="shared" ref="R2969" si="1561">IF(Q2969="-","-",Q2969/M2969)</f>
        <v>0.498484848484848</v>
      </c>
      <c r="S2969" s="101">
        <v>96</v>
      </c>
      <c r="T2969" s="102">
        <f t="normal">AVERAGE(S2969:S2971)*10</f>
        <v>960.2</v>
      </c>
      <c r="U2969" s="101">
        <f t="normal">((LARGE(S2969:S2971,1))-(SMALL(S2969:S2971,1)))/(((LARGE(S2969:S2971,1))+(SMALL(S2969:S2971,1)))/2)*100</f>
        <v>0.04165798791919</v>
      </c>
      <c r="V2969" s="101">
        <f t="shared" si="1545"/>
        <v>99.99</v>
      </c>
      <c r="W2969" s="102">
        <f t="normal">AVERAGE(V2969:V2971)*10</f>
        <v>999.9</v>
      </c>
      <c r="X2969" s="101">
        <f t="normal">((LARGE(V2969:V2971,1))-(SMALL(V2969:V2971,1)))/(((LARGE(V2969:V2971,1))+(SMALL(V2969:V2971,1)))/2)*100</f>
        <v>0</v>
      </c>
      <c r="Y2969" s="101">
        <v>0.01</v>
      </c>
      <c r="Z2969" s="94" t="s">
        <v>34</v>
      </c>
      <c r="AA2969" s="111" t="str">
        <f t="normal">IF(Z2969="-","-",AVERAGE(Z2969:Z2971))</f>
        <v>-</v>
      </c>
      <c r="AB2969" s="102" t="s">
        <v>34</v>
      </c>
      <c r="AC2969" s="112" t="str">
        <f t="shared" ref="AC2969" si="1562">IF(AB2969="-","-",AVERAGE(AB2969:AB2971))</f>
        <v>-</v>
      </c>
      <c r="AD2969" s="113"/>
      <c r="AE2969" s="94"/>
      <c r="AF2969" s="94"/>
      <c r="AG2969" s="134"/>
    </row>
    <row r="2970" spans="1:33" s="44" customFormat="1" customHeight="0">
      <c r="A2970" s="60"/>
      <c r="B2970" s="61" t="s">
        <v>1297</v>
      </c>
      <c r="C2970" s="62"/>
      <c r="D2970" s="63"/>
      <c r="E2970" s="63"/>
      <c r="F2970" s="63"/>
      <c r="G2970" s="63"/>
      <c r="H2970" s="63"/>
      <c r="I2970" s="63"/>
      <c r="J2970" s="94">
        <v>667</v>
      </c>
      <c r="K2970" s="94">
        <f t="shared" ref="K2970" si="1563">MIN(J2969:J2971)</f>
        <v>650</v>
      </c>
      <c r="L2970" s="61"/>
      <c r="M2970" s="94"/>
      <c r="N2970" s="94">
        <v>332</v>
      </c>
      <c r="O2970" s="94">
        <f t="shared" ref="O2970" si="1564">MIN(N2969:N2971)</f>
        <v>326</v>
      </c>
      <c r="P2970" s="61"/>
      <c r="Q2970" s="94"/>
      <c r="R2970" s="61"/>
      <c r="S2970" s="101">
        <v>96.02</v>
      </c>
      <c r="T2970" s="102"/>
      <c r="U2970" s="101"/>
      <c r="V2970" s="101">
        <f t="shared" si="1545"/>
        <v>99.99</v>
      </c>
      <c r="W2970" s="102"/>
      <c r="X2970" s="101"/>
      <c r="Y2970" s="101">
        <v>0.01</v>
      </c>
      <c r="Z2970" s="94" t="s">
        <v>34</v>
      </c>
      <c r="AA2970" s="111"/>
      <c r="AB2970" s="102" t="s">
        <v>34</v>
      </c>
      <c r="AC2970" s="112"/>
      <c r="AD2970" s="113"/>
      <c r="AE2970" s="94"/>
      <c r="AF2970" s="94"/>
      <c r="AG2970" s="134"/>
    </row>
    <row r="2971" spans="1:33" s="44" customFormat="1" customHeight="0">
      <c r="A2971" s="60"/>
      <c r="B2971" s="61" t="s">
        <v>1297</v>
      </c>
      <c r="C2971" s="62"/>
      <c r="D2971" s="63"/>
      <c r="E2971" s="63"/>
      <c r="F2971" s="63"/>
      <c r="G2971" s="63"/>
      <c r="H2971" s="63"/>
      <c r="I2971" s="63"/>
      <c r="J2971" s="94">
        <v>663</v>
      </c>
      <c r="K2971" s="94"/>
      <c r="L2971" s="61"/>
      <c r="M2971" s="94"/>
      <c r="N2971" s="94">
        <v>326</v>
      </c>
      <c r="O2971" s="94"/>
      <c r="P2971" s="61"/>
      <c r="Q2971" s="94"/>
      <c r="R2971" s="61"/>
      <c r="S2971" s="101">
        <v>96.04</v>
      </c>
      <c r="T2971" s="102"/>
      <c r="U2971" s="101"/>
      <c r="V2971" s="101">
        <f t="shared" si="1545"/>
        <v>99.99</v>
      </c>
      <c r="W2971" s="102"/>
      <c r="X2971" s="101"/>
      <c r="Y2971" s="101">
        <v>0.01</v>
      </c>
      <c r="Z2971" s="94" t="s">
        <v>34</v>
      </c>
      <c r="AA2971" s="111"/>
      <c r="AB2971" s="102" t="s">
        <v>34</v>
      </c>
      <c r="AC2971" s="112"/>
      <c r="AD2971" s="113"/>
      <c r="AE2971" s="94"/>
      <c r="AF2971" s="94"/>
      <c r="AG2971" s="134"/>
    </row>
    <row r="2972" spans="1:33" s="44" customFormat="1" ht="15" customHeight="1">
      <c r="A2972" s="60">
        <v>43234</v>
      </c>
      <c r="B2972" s="61" t="s">
        <v>1297</v>
      </c>
      <c r="C2972" s="62" t="s">
        <v>29</v>
      </c>
      <c r="D2972" s="63" t="s">
        <v>30</v>
      </c>
      <c r="E2972" s="63" t="s">
        <v>31</v>
      </c>
      <c r="F2972" s="63" t="s">
        <v>37</v>
      </c>
      <c r="G2972" s="63" t="s">
        <v>140</v>
      </c>
      <c r="H2972" s="63" t="s">
        <v>34</v>
      </c>
      <c r="I2972" s="63" t="s">
        <v>34</v>
      </c>
      <c r="J2972" s="94">
        <v>703</v>
      </c>
      <c r="K2972" s="94">
        <f t="shared" ref="K2972" si="1565">MAX(J2972:J2974)</f>
        <v>703</v>
      </c>
      <c r="L2972" s="61">
        <f t="normal">IF(A2972=0,"",(K2972-K2973)/K2973)</f>
        <v>0.0539730134932534</v>
      </c>
      <c r="M2972" s="94">
        <f t="shared" ref="M2972" si="1566">IF(J2972="-","-",AVERAGE(J2972:J2974))</f>
        <v>679.333333333333</v>
      </c>
      <c r="N2972" s="94">
        <v>332</v>
      </c>
      <c r="O2972" s="94">
        <f t="shared" ref="O2972" si="1567">MAX(N2972:N2974)</f>
        <v>332</v>
      </c>
      <c r="P2972" s="61">
        <f t="normal">IF(A2972=0,"",(O2972-O2973)/O2973)</f>
        <v>0.067524115755627</v>
      </c>
      <c r="Q2972" s="94">
        <f t="shared" ref="Q2972" si="1568">IF(N2972="-","-",AVERAGE(N2972:N2974))</f>
        <v>321.333333333333</v>
      </c>
      <c r="R2972" s="61">
        <f t="shared" ref="R2972" si="1569">IF(Q2972="-","-",Q2972/M2972)</f>
        <v>0.473012757605496</v>
      </c>
      <c r="S2972" s="101">
        <v>96</v>
      </c>
      <c r="T2972" s="102">
        <f t="normal">AVERAGE(S2972:S2974)*10</f>
        <v>960.2</v>
      </c>
      <c r="U2972" s="101">
        <f t="normal">((LARGE(S2972:S2974,1))-(SMALL(S2972:S2974,1)))/(((LARGE(S2972:S2974,1))+(SMALL(S2972:S2974,1)))/2)*100</f>
        <v>0.04165798791919</v>
      </c>
      <c r="V2972" s="101">
        <f t="shared" si="1545"/>
        <v>99.99</v>
      </c>
      <c r="W2972" s="102">
        <f t="normal">AVERAGE(V2972:V2974)*10</f>
        <v>999.9</v>
      </c>
      <c r="X2972" s="101">
        <f t="normal">((LARGE(V2972:V2974,1))-(SMALL(V2972:V2974,1)))/(((LARGE(V2972:V2974,1))+(SMALL(V2972:V2974,1)))/2)*100</f>
        <v>0</v>
      </c>
      <c r="Y2972" s="101">
        <v>0.01</v>
      </c>
      <c r="Z2972" s="94" t="s">
        <v>34</v>
      </c>
      <c r="AA2972" s="111" t="str">
        <f t="normal">IF(Z2972="-","-",AVERAGE(Z2972:Z2974))</f>
        <v>-</v>
      </c>
      <c r="AB2972" s="102" t="s">
        <v>34</v>
      </c>
      <c r="AC2972" s="112" t="str">
        <f t="shared" ref="AC2972" si="1570">IF(AB2972="-","-",AVERAGE(AB2972:AB2974))</f>
        <v>-</v>
      </c>
      <c r="AD2972" s="113"/>
      <c r="AE2972" s="94"/>
      <c r="AF2972" s="94"/>
      <c r="AG2972" s="134"/>
    </row>
    <row r="2973" spans="1:33" s="44" customFormat="1" customHeight="0">
      <c r="A2973" s="60"/>
      <c r="B2973" s="61" t="s">
        <v>1297</v>
      </c>
      <c r="C2973" s="62"/>
      <c r="D2973" s="63"/>
      <c r="E2973" s="63"/>
      <c r="F2973" s="63"/>
      <c r="G2973" s="63"/>
      <c r="H2973" s="63"/>
      <c r="I2973" s="63"/>
      <c r="J2973" s="94">
        <v>667</v>
      </c>
      <c r="K2973" s="94">
        <f t="shared" ref="K2973" si="1571">MIN(J2972:J2974)</f>
        <v>667</v>
      </c>
      <c r="L2973" s="61"/>
      <c r="M2973" s="94"/>
      <c r="N2973" s="94">
        <v>311</v>
      </c>
      <c r="O2973" s="94">
        <f t="shared" ref="O2973" si="1572">MIN(N2972:N2974)</f>
        <v>311</v>
      </c>
      <c r="P2973" s="61"/>
      <c r="Q2973" s="94"/>
      <c r="R2973" s="61"/>
      <c r="S2973" s="101">
        <v>96.02</v>
      </c>
      <c r="T2973" s="102"/>
      <c r="U2973" s="101"/>
      <c r="V2973" s="101">
        <f t="shared" si="1545"/>
        <v>99.99</v>
      </c>
      <c r="W2973" s="102"/>
      <c r="X2973" s="101"/>
      <c r="Y2973" s="101">
        <v>0.01</v>
      </c>
      <c r="Z2973" s="94" t="s">
        <v>34</v>
      </c>
      <c r="AA2973" s="111"/>
      <c r="AB2973" s="102" t="s">
        <v>34</v>
      </c>
      <c r="AC2973" s="112"/>
      <c r="AD2973" s="113"/>
      <c r="AE2973" s="94"/>
      <c r="AF2973" s="94"/>
      <c r="AG2973" s="134"/>
    </row>
    <row r="2974" spans="1:33" s="44" customFormat="1" customHeight="0">
      <c r="A2974" s="60"/>
      <c r="B2974" s="61" t="s">
        <v>1297</v>
      </c>
      <c r="C2974" s="62"/>
      <c r="D2974" s="63"/>
      <c r="E2974" s="63"/>
      <c r="F2974" s="63"/>
      <c r="G2974" s="63"/>
      <c r="H2974" s="63"/>
      <c r="I2974" s="63"/>
      <c r="J2974" s="94">
        <v>668</v>
      </c>
      <c r="K2974" s="94"/>
      <c r="L2974" s="61"/>
      <c r="M2974" s="94"/>
      <c r="N2974" s="94">
        <v>321</v>
      </c>
      <c r="O2974" s="94"/>
      <c r="P2974" s="61"/>
      <c r="Q2974" s="94"/>
      <c r="R2974" s="61"/>
      <c r="S2974" s="101">
        <v>96.04</v>
      </c>
      <c r="T2974" s="102"/>
      <c r="U2974" s="101"/>
      <c r="V2974" s="101">
        <f t="shared" si="1545"/>
        <v>99.99</v>
      </c>
      <c r="W2974" s="102"/>
      <c r="X2974" s="101"/>
      <c r="Y2974" s="101">
        <v>0.01</v>
      </c>
      <c r="Z2974" s="94" t="s">
        <v>34</v>
      </c>
      <c r="AA2974" s="111"/>
      <c r="AB2974" s="102" t="s">
        <v>34</v>
      </c>
      <c r="AC2974" s="112"/>
      <c r="AD2974" s="113"/>
      <c r="AE2974" s="94"/>
      <c r="AF2974" s="94"/>
      <c r="AG2974" s="134"/>
    </row>
    <row r="2975" spans="1:33" ht="15" customHeight="1">
      <c r="A2975" s="70">
        <v>43234</v>
      </c>
      <c r="B2975" s="71">
        <v>1287</v>
      </c>
      <c r="C2975" s="80" t="s">
        <v>265</v>
      </c>
      <c r="D2975" s="12" t="s">
        <v>41</v>
      </c>
      <c r="E2975" s="12" t="s">
        <v>376</v>
      </c>
      <c r="F2975" s="6" t="s">
        <v>1008</v>
      </c>
      <c r="G2975" s="6" t="s">
        <v>1008</v>
      </c>
      <c r="H2975" s="12" t="s">
        <v>34</v>
      </c>
      <c r="I2975" s="6" t="s">
        <v>1298</v>
      </c>
      <c r="J2975" s="97">
        <v>1142</v>
      </c>
      <c r="K2975" s="97">
        <f t="shared" ref="K2975" si="1573">MAX(J2975:J2977)</f>
        <v>1142</v>
      </c>
      <c r="L2975" s="71">
        <f t="normal">IF(A2975=0,"",(K2975-K2976)/K2976)</f>
        <v>0.0242152466367713</v>
      </c>
      <c r="M2975" s="97">
        <f t="shared" ref="M2975" si="1574">IF(J2975="-","-",AVERAGE(J2975:J2977))</f>
        <v>1127</v>
      </c>
      <c r="N2975" s="97">
        <v>790</v>
      </c>
      <c r="O2975" s="97">
        <f t="shared" ref="O2975" si="1575">MAX(N2975:N2977)</f>
        <v>790</v>
      </c>
      <c r="P2975" s="71">
        <f t="normal">IF(A2975=0,"",(O2975-O2976)/O2976)</f>
        <v>0.0219922380336352</v>
      </c>
      <c r="Q2975" s="97">
        <f t="shared" ref="Q2975" si="1576">IF(N2975="-","-",AVERAGE(N2975:N2977))</f>
        <v>778.666666666667</v>
      </c>
      <c r="R2975" s="71">
        <f t="shared" ref="R2975" si="1577">IF(Q2975="-","-",Q2975/M2975)</f>
        <v>0.690919846199349</v>
      </c>
      <c r="S2975" s="103">
        <v>97.17</v>
      </c>
      <c r="T2975" s="104">
        <f t="normal">AVERAGE(S2975:S2977)*10</f>
        <v>973.333333333333</v>
      </c>
      <c r="U2975" s="103">
        <f t="normal">((LARGE(S2975:S2977,1))-(SMALL(S2975:S2977,1)))/(((LARGE(S2975:S2977,1))+(SMALL(S2975:S2977,1)))/2)*100</f>
        <v>0.421052631578944</v>
      </c>
      <c r="V2975" s="103">
        <f t="shared" ref="V2975:V3004" si="1578">100-Y2975</f>
        <v>99.6</v>
      </c>
      <c r="W2975" s="104">
        <f t="normal">AVERAGE(V2975:V2977)*10</f>
        <v>996.066666666667</v>
      </c>
      <c r="X2975" s="103">
        <f t="normal">((LARGE(V2975:V2977,1))-(SMALL(V2975:V2977,1)))/(((LARGE(V2975:V2977,1))+(SMALL(V2975:V2977,1)))/2)*100</f>
        <v>0.0100396566437479</v>
      </c>
      <c r="Y2975" s="103">
        <v>0.4</v>
      </c>
      <c r="Z2975" s="71" t="s">
        <v>34</v>
      </c>
      <c r="AA2975" s="23" t="str">
        <f t="normal">IF(Z2975="-","-",AVERAGE(Z2975:Z2977))</f>
        <v>-</v>
      </c>
      <c r="AB2975" s="104" t="s">
        <v>34</v>
      </c>
      <c r="AC2975" s="24" t="str">
        <f t="shared" ref="AC2975" si="1579">IF(AB2975="-","-",AVERAGE(AB2975:AB2977))</f>
        <v>-</v>
      </c>
      <c r="AG2975" s="153"/>
    </row>
    <row r="2976" spans="1:33">
      <c r="A2976" s="70"/>
      <c r="B2976" s="71">
        <v>1287</v>
      </c>
      <c r="C2976" s="82"/>
      <c r="D2976" s="14"/>
      <c r="E2976" s="14"/>
      <c r="F2976" s="6"/>
      <c r="G2976" s="6"/>
      <c r="H2976" s="14"/>
      <c r="I2976" s="6"/>
      <c r="J2976" s="97">
        <v>1115</v>
      </c>
      <c r="K2976" s="97">
        <f t="shared" ref="K2976" si="1580">MIN(J2975:J2977)</f>
        <v>1115</v>
      </c>
      <c r="L2976" s="71"/>
      <c r="M2976" s="97"/>
      <c r="N2976" s="97">
        <v>773</v>
      </c>
      <c r="O2976" s="97">
        <f t="shared" ref="O2976" si="1581">MIN(N2975:N2977)</f>
        <v>773</v>
      </c>
      <c r="P2976" s="71"/>
      <c r="Q2976" s="97"/>
      <c r="R2976" s="71"/>
      <c r="S2976" s="103">
        <v>97.58</v>
      </c>
      <c r="T2976" s="104"/>
      <c r="U2976" s="103"/>
      <c r="V2976" s="103">
        <f t="shared" si="1578"/>
        <v>99.61</v>
      </c>
      <c r="W2976" s="104"/>
      <c r="X2976" s="103"/>
      <c r="Y2976" s="103">
        <v>0.39</v>
      </c>
      <c r="Z2976" s="71" t="s">
        <v>34</v>
      </c>
      <c r="AA2976" s="23"/>
      <c r="AB2976" s="104" t="s">
        <v>34</v>
      </c>
      <c r="AC2976" s="24"/>
      <c r="AG2976" s="153"/>
    </row>
    <row r="2977" spans="1:33">
      <c r="A2977" s="70"/>
      <c r="B2977" s="71">
        <v>1287</v>
      </c>
      <c r="C2977" s="84"/>
      <c r="D2977" s="17"/>
      <c r="E2977" s="17"/>
      <c r="F2977" s="6"/>
      <c r="G2977" s="6"/>
      <c r="H2977" s="17"/>
      <c r="I2977" s="6"/>
      <c r="J2977" s="97">
        <v>1124</v>
      </c>
      <c r="K2977" s="97"/>
      <c r="L2977" s="71"/>
      <c r="M2977" s="97"/>
      <c r="N2977" s="97">
        <v>773</v>
      </c>
      <c r="O2977" s="97"/>
      <c r="P2977" s="71"/>
      <c r="Q2977" s="97"/>
      <c r="R2977" s="71"/>
      <c r="S2977" s="103">
        <v>97.25</v>
      </c>
      <c r="T2977" s="104"/>
      <c r="U2977" s="103"/>
      <c r="V2977" s="103">
        <f t="shared" si="1578"/>
        <v>99.61</v>
      </c>
      <c r="W2977" s="104"/>
      <c r="X2977" s="103"/>
      <c r="Y2977" s="103">
        <v>0.39</v>
      </c>
      <c r="Z2977" s="71" t="s">
        <v>34</v>
      </c>
      <c r="AA2977" s="23"/>
      <c r="AB2977" s="104" t="s">
        <v>34</v>
      </c>
      <c r="AC2977" s="24"/>
      <c r="AG2977" s="153"/>
    </row>
    <row r="2978" spans="1:33" ht="15" customHeight="1">
      <c r="A2978" s="70">
        <v>43234</v>
      </c>
      <c r="B2978" s="71">
        <v>1279</v>
      </c>
      <c r="C2978" s="80" t="s">
        <v>88</v>
      </c>
      <c r="D2978" s="12" t="s">
        <v>41</v>
      </c>
      <c r="E2978" s="12" t="s">
        <v>74</v>
      </c>
      <c r="F2978" s="6" t="s">
        <v>85</v>
      </c>
      <c r="G2978" s="6" t="s">
        <v>92</v>
      </c>
      <c r="H2978" s="6" t="s">
        <v>44</v>
      </c>
      <c r="I2978" s="6" t="s">
        <v>1299</v>
      </c>
      <c r="J2978" s="97">
        <v>690</v>
      </c>
      <c r="K2978" s="97">
        <f t="shared" ref="K2978" si="1582">MAX(J2978:J2980)</f>
        <v>784</v>
      </c>
      <c r="L2978" s="71">
        <f t="normal">IF(A2978=0,"",(K2978-K2979)/K2979)</f>
        <v>0.136231884057971</v>
      </c>
      <c r="M2978" s="97">
        <f t="shared" ref="M2978" si="1583">IF(J2978="-","-",AVERAGE(J2978:J2980))</f>
        <v>727.666666666667</v>
      </c>
      <c r="N2978" s="97">
        <v>489</v>
      </c>
      <c r="O2978" s="97">
        <f t="shared" ref="O2978" si="1584">MAX(N2978:N2980)</f>
        <v>528</v>
      </c>
      <c r="P2978" s="71">
        <f t="normal">IF(A2978=0,"",(O2978-O2979)/O2979)</f>
        <v>0.0909090909090909</v>
      </c>
      <c r="Q2978" s="97">
        <f t="shared" ref="Q2978" si="1585">IF(N2978="-","-",AVERAGE(N2978:N2980))</f>
        <v>500.333333333333</v>
      </c>
      <c r="R2978" s="71">
        <f t="shared" ref="R2978" si="1586">IF(Q2978="-","-",Q2978/M2978)</f>
        <v>0.687585890975722</v>
      </c>
      <c r="S2978" s="103">
        <v>1.53</v>
      </c>
      <c r="T2978" s="104">
        <f t="normal">AVERAGE(S2978:S2980)*10</f>
        <v>15.5333333333333</v>
      </c>
      <c r="U2978" s="103">
        <f t="normal">((LARGE(S2978:S2980,1))-(SMALL(S2978:S2980,1)))/(((LARGE(S2978:S2980,1))+(SMALL(S2978:S2980,1)))/2)*100</f>
        <v>3.84615384615385</v>
      </c>
      <c r="V2978" s="103">
        <f t="shared" si="1578"/>
        <v>66.8</v>
      </c>
      <c r="W2978" s="104">
        <f t="normal">AVERAGE(V2978:V2980)*10</f>
        <v>668.8</v>
      </c>
      <c r="X2978" s="103">
        <f t="normal">((LARGE(V2978:V2980,1))-(SMALL(V2978:V2980,1)))/(((LARGE(V2978:V2980,1))+(SMALL(V2978:V2980,1)))/2)*100</f>
        <v>1.34488942020324</v>
      </c>
      <c r="Y2978" s="103">
        <v>33.2</v>
      </c>
      <c r="Z2978" s="97">
        <v>25935</v>
      </c>
      <c r="AA2978" s="23">
        <f t="normal">IF(Z2978="-","-",AVERAGE(Z2978:Z2980))</f>
        <v>25928.3333333333</v>
      </c>
      <c r="AB2978" s="104">
        <v>7.353</v>
      </c>
      <c r="AC2978" s="24">
        <f t="shared" ref="AC2978" si="1587">IF(AB2978="-","-",AVERAGE(AB2978:AB2980))</f>
        <v>7.359</v>
      </c>
      <c r="AG2978" s="153"/>
    </row>
    <row r="2979" spans="1:33">
      <c r="A2979" s="70"/>
      <c r="B2979" s="71">
        <v>1279</v>
      </c>
      <c r="C2979" s="82"/>
      <c r="D2979" s="14"/>
      <c r="E2979" s="14"/>
      <c r="F2979" s="6"/>
      <c r="G2979" s="6"/>
      <c r="H2979" s="6"/>
      <c r="I2979" s="6"/>
      <c r="J2979" s="97">
        <v>709</v>
      </c>
      <c r="K2979" s="97">
        <f t="shared" ref="K2979" si="1588">MIN(J2978:J2980)</f>
        <v>690</v>
      </c>
      <c r="L2979" s="71"/>
      <c r="M2979" s="97"/>
      <c r="N2979" s="97">
        <v>484</v>
      </c>
      <c r="O2979" s="97">
        <f t="shared" ref="O2979" si="1589">MIN(N2978:N2980)</f>
        <v>484</v>
      </c>
      <c r="P2979" s="71"/>
      <c r="Q2979" s="97"/>
      <c r="R2979" s="71"/>
      <c r="S2979" s="103">
        <v>1.59</v>
      </c>
      <c r="T2979" s="104"/>
      <c r="U2979" s="103"/>
      <c r="V2979" s="103">
        <f t="shared" si="1578"/>
        <v>67.37</v>
      </c>
      <c r="W2979" s="104"/>
      <c r="X2979" s="103"/>
      <c r="Y2979" s="103">
        <v>32.63</v>
      </c>
      <c r="Z2979" s="97">
        <v>25925</v>
      </c>
      <c r="AA2979" s="23"/>
      <c r="AB2979" s="104">
        <v>7.354</v>
      </c>
      <c r="AC2979" s="24"/>
      <c r="AG2979" s="153"/>
    </row>
    <row r="2980" spans="1:33">
      <c r="A2980" s="70"/>
      <c r="B2980" s="71">
        <v>1279</v>
      </c>
      <c r="C2980" s="84"/>
      <c r="D2980" s="17"/>
      <c r="E2980" s="17"/>
      <c r="F2980" s="6"/>
      <c r="G2980" s="6"/>
      <c r="H2980" s="6"/>
      <c r="I2980" s="6"/>
      <c r="J2980" s="97">
        <v>784</v>
      </c>
      <c r="K2980" s="97"/>
      <c r="L2980" s="71"/>
      <c r="M2980" s="97"/>
      <c r="N2980" s="97">
        <v>528</v>
      </c>
      <c r="O2980" s="97"/>
      <c r="P2980" s="71"/>
      <c r="Q2980" s="97"/>
      <c r="R2980" s="71"/>
      <c r="S2980" s="103">
        <v>1.54</v>
      </c>
      <c r="T2980" s="104"/>
      <c r="U2980" s="103"/>
      <c r="V2980" s="103">
        <f t="shared" si="1578"/>
        <v>66.47</v>
      </c>
      <c r="W2980" s="104"/>
      <c r="X2980" s="103"/>
      <c r="Y2980" s="103">
        <v>33.53</v>
      </c>
      <c r="Z2980" s="97">
        <v>25925</v>
      </c>
      <c r="AA2980" s="23"/>
      <c r="AB2980" s="104">
        <v>7.37</v>
      </c>
      <c r="AC2980" s="24"/>
      <c r="AG2980" s="153"/>
    </row>
    <row r="2981" spans="1:33" ht="15" customHeight="1">
      <c r="A2981" s="73">
        <v>43234</v>
      </c>
      <c r="B2981" s="74" t="s">
        <v>1300</v>
      </c>
      <c r="C2981" s="86" t="s">
        <v>1301</v>
      </c>
      <c r="D2981" s="87" t="s">
        <v>41</v>
      </c>
      <c r="E2981" s="87" t="s">
        <v>80</v>
      </c>
      <c r="F2981" s="87" t="s">
        <v>80</v>
      </c>
      <c r="G2981" s="9" t="s">
        <v>145</v>
      </c>
      <c r="H2981" s="87"/>
      <c r="I2981" s="9" t="s">
        <v>1302</v>
      </c>
      <c r="J2981" s="98">
        <v>798</v>
      </c>
      <c r="K2981" s="98">
        <f t="shared" ref="K2981" si="1590">MAX(J2981:J2983)</f>
        <v>844</v>
      </c>
      <c r="L2981" s="74">
        <f t="normal">IF(A2981=0,"",(K2981-K2982)/K2982)</f>
        <v>0.0576441102756892</v>
      </c>
      <c r="M2981" s="98">
        <f t="shared" ref="M2981" si="1591">IF(J2981="-","-",AVERAGE(J2981:J2983))</f>
        <v>821</v>
      </c>
      <c r="N2981" s="98">
        <v>565</v>
      </c>
      <c r="O2981" s="98">
        <f t="shared" ref="O2981" si="1592">MAX(N2981:N2983)</f>
        <v>581</v>
      </c>
      <c r="P2981" s="74">
        <f t="normal">IF(A2981=0,"",(O2981-O2982)/O2982)</f>
        <v>0.0283185840707965</v>
      </c>
      <c r="Q2981" s="98">
        <f t="shared" ref="Q2981" si="1593">IF(N2981="-","-",AVERAGE(N2981:N2983))</f>
        <v>573</v>
      </c>
      <c r="R2981" s="74">
        <f t="shared" ref="R2981" si="1594">IF(Q2981="-","-",Q2981/M2981)</f>
        <v>0.697929354445798</v>
      </c>
      <c r="S2981" s="105">
        <v>1.53</v>
      </c>
      <c r="T2981" s="106">
        <f t="normal">AVERAGE(S2981:S2983)*10</f>
        <v>15.5333333333333</v>
      </c>
      <c r="U2981" s="105">
        <f t="normal">((LARGE(S2981:S2983,1))-(SMALL(S2981:S2983,1)))/(((LARGE(S2981:S2983,1))+(SMALL(S2981:S2983,1)))/2)*100</f>
        <v>3.84615384615385</v>
      </c>
      <c r="V2981" s="105">
        <f t="shared" si="1578"/>
        <v>66.8</v>
      </c>
      <c r="W2981" s="106">
        <f t="normal">AVERAGE(V2981:V2983)*10</f>
        <v>668.8</v>
      </c>
      <c r="X2981" s="105">
        <f t="normal">((LARGE(V2981:V2983,1))-(SMALL(V2981:V2983,1)))/(((LARGE(V2981:V2983,1))+(SMALL(V2981:V2983,1)))/2)*100</f>
        <v>1.34488942020324</v>
      </c>
      <c r="Y2981" s="105">
        <v>33.2</v>
      </c>
      <c r="Z2981" s="74" t="s">
        <v>34</v>
      </c>
      <c r="AA2981" s="115" t="str">
        <f t="normal">IF(Z2981="-","-",AVERAGE(Z2981:Z2983))</f>
        <v>-</v>
      </c>
      <c r="AB2981" s="106" t="s">
        <v>34</v>
      </c>
      <c r="AC2981" s="116" t="str">
        <f t="shared" ref="AC2981" si="1595">IF(AB2981="-","-",AVERAGE(AB2981:AB2983))</f>
        <v>-</v>
      </c>
      <c r="AG2981" s="153"/>
    </row>
    <row r="2982" spans="1:33">
      <c r="A2982" s="73"/>
      <c r="B2982" s="74" t="s">
        <v>1300</v>
      </c>
      <c r="C2982" s="89"/>
      <c r="D2982" s="15"/>
      <c r="E2982" s="15"/>
      <c r="F2982" s="15"/>
      <c r="G2982" s="9"/>
      <c r="H2982" s="15"/>
      <c r="I2982" s="9"/>
      <c r="J2982" s="98">
        <v>844</v>
      </c>
      <c r="K2982" s="98">
        <f t="shared" ref="K2982" si="1596">MIN(J2981:J2983)</f>
        <v>798</v>
      </c>
      <c r="L2982" s="74"/>
      <c r="M2982" s="98"/>
      <c r="N2982" s="98">
        <v>581</v>
      </c>
      <c r="O2982" s="98">
        <f t="shared" ref="O2982" si="1597">MIN(N2981:N2983)</f>
        <v>565</v>
      </c>
      <c r="P2982" s="74"/>
      <c r="Q2982" s="98"/>
      <c r="R2982" s="74"/>
      <c r="S2982" s="105">
        <v>1.59</v>
      </c>
      <c r="T2982" s="106"/>
      <c r="U2982" s="105"/>
      <c r="V2982" s="105">
        <f t="shared" si="1578"/>
        <v>67.37</v>
      </c>
      <c r="W2982" s="106"/>
      <c r="X2982" s="105"/>
      <c r="Y2982" s="105">
        <v>32.63</v>
      </c>
      <c r="Z2982" s="74" t="s">
        <v>34</v>
      </c>
      <c r="AA2982" s="115"/>
      <c r="AB2982" s="106" t="s">
        <v>34</v>
      </c>
      <c r="AC2982" s="116"/>
      <c r="AG2982" s="153"/>
    </row>
    <row r="2983" spans="1:33">
      <c r="A2983" s="73"/>
      <c r="B2983" s="74" t="s">
        <v>1300</v>
      </c>
      <c r="C2983" s="91"/>
      <c r="D2983" s="18"/>
      <c r="E2983" s="18"/>
      <c r="F2983" s="18"/>
      <c r="G2983" s="9"/>
      <c r="H2983" s="18"/>
      <c r="I2983" s="9"/>
      <c r="J2983" s="98" t="s">
        <v>34</v>
      </c>
      <c r="K2983" s="98"/>
      <c r="L2983" s="74"/>
      <c r="M2983" s="98"/>
      <c r="N2983" s="98" t="s">
        <v>34</v>
      </c>
      <c r="O2983" s="98"/>
      <c r="P2983" s="74"/>
      <c r="Q2983" s="98"/>
      <c r="R2983" s="74"/>
      <c r="S2983" s="105">
        <v>1.54</v>
      </c>
      <c r="T2983" s="106"/>
      <c r="U2983" s="105"/>
      <c r="V2983" s="105">
        <f t="shared" si="1578"/>
        <v>66.47</v>
      </c>
      <c r="W2983" s="106"/>
      <c r="X2983" s="105"/>
      <c r="Y2983" s="105">
        <v>33.53</v>
      </c>
      <c r="Z2983" s="74" t="s">
        <v>34</v>
      </c>
      <c r="AA2983" s="115"/>
      <c r="AB2983" s="106" t="s">
        <v>34</v>
      </c>
      <c r="AC2983" s="116"/>
      <c r="AG2983" s="153"/>
    </row>
    <row r="2984" spans="1:33">
      <c r="A2984" s="70">
        <v>43234</v>
      </c>
      <c r="B2984" s="71">
        <v>1282</v>
      </c>
      <c r="C2984" s="80" t="s">
        <v>88</v>
      </c>
      <c r="D2984" s="12" t="s">
        <v>41</v>
      </c>
      <c r="E2984" s="12" t="s">
        <v>74</v>
      </c>
      <c r="F2984" s="6" t="s">
        <v>75</v>
      </c>
      <c r="G2984" s="6" t="s">
        <v>89</v>
      </c>
      <c r="H2984" s="12" t="s">
        <v>1303</v>
      </c>
      <c r="I2984" s="6" t="s">
        <v>1273</v>
      </c>
      <c r="J2984" s="97">
        <v>578</v>
      </c>
      <c r="K2984" s="97">
        <f t="shared" ref="K2984" si="1598">MAX(J2984:J2986)</f>
        <v>627</v>
      </c>
      <c r="L2984" s="71">
        <f t="normal">IF(A2984=0,"",(K2984-K2985)/K2985)</f>
        <v>0.10387323943662</v>
      </c>
      <c r="M2984" s="97">
        <f t="shared" ref="M2984" si="1599">IF(J2984="-","-",AVERAGE(J2984:J2986))</f>
        <v>591</v>
      </c>
      <c r="N2984" s="97">
        <v>350</v>
      </c>
      <c r="O2984" s="97">
        <f t="shared" ref="O2984" si="1600">MAX(N2984:N2986)</f>
        <v>359</v>
      </c>
      <c r="P2984" s="71">
        <f t="normal">IF(A2984=0,"",(O2984-O2985)/O2985)</f>
        <v>0.0589970501474926</v>
      </c>
      <c r="Q2984" s="97">
        <f t="shared" ref="Q2984" si="1601">IF(N2984="-","-",AVERAGE(N2984:N2986))</f>
        <v>349.333333333333</v>
      </c>
      <c r="R2984" s="71">
        <f t="shared" ref="R2984" si="1602">IF(Q2984="-","-",Q2984/M2984)</f>
        <v>0.591088550479413</v>
      </c>
      <c r="S2984" s="103">
        <v>19.8</v>
      </c>
      <c r="T2984" s="104">
        <f t="normal">AVERAGE(S2984:S2986)*10</f>
        <v>199.966666666667</v>
      </c>
      <c r="U2984" s="103">
        <f t="normal">((LARGE(S2984:S2986,1))-(SMALL(S2984:S2986,1)))/(((LARGE(S2984:S2986,1))+(SMALL(S2984:S2986,1)))/2)*100</f>
        <v>1.60320641282565</v>
      </c>
      <c r="V2984" s="103">
        <f t="shared" si="1578"/>
        <v>90.25</v>
      </c>
      <c r="W2984" s="104">
        <f t="normal">AVERAGE(V2984:V2986)*10</f>
        <v>903.4</v>
      </c>
      <c r="X2984" s="103">
        <f t="normal">((LARGE(V2984:V2986,1))-(SMALL(V2984:V2986,1)))/(((LARGE(V2984:V2986,1))+(SMALL(V2984:V2986,1)))/2)*100</f>
        <v>0.409359960170372</v>
      </c>
      <c r="Y2984" s="103">
        <v>9.75</v>
      </c>
      <c r="Z2984" s="71" t="s">
        <v>34</v>
      </c>
      <c r="AA2984" s="23" t="str">
        <f t="normal">IF(Z2984="-","-",AVERAGE(Z2984:Z2986))</f>
        <v>-</v>
      </c>
      <c r="AB2984" s="104" t="s">
        <v>34</v>
      </c>
      <c r="AC2984" s="24" t="str">
        <f t="shared" ref="AC2984" si="1603">IF(AB2984="-","-",AVERAGE(AB2984:AB2986))</f>
        <v>-</v>
      </c>
      <c r="AG2984" s="153"/>
    </row>
    <row r="2985" spans="1:33">
      <c r="A2985" s="70"/>
      <c r="B2985" s="71">
        <v>1282</v>
      </c>
      <c r="C2985" s="82"/>
      <c r="D2985" s="14"/>
      <c r="E2985" s="14"/>
      <c r="F2985" s="9"/>
      <c r="G2985" s="6"/>
      <c r="H2985" s="14"/>
      <c r="I2985" s="6"/>
      <c r="J2985" s="97">
        <v>568</v>
      </c>
      <c r="K2985" s="97">
        <f t="shared" ref="K2985" si="1604">MIN(J2984:J2986)</f>
        <v>568</v>
      </c>
      <c r="L2985" s="71"/>
      <c r="M2985" s="97"/>
      <c r="N2985" s="97">
        <v>339</v>
      </c>
      <c r="O2985" s="97">
        <f t="shared" ref="O2985" si="1605">MIN(N2984:N2986)</f>
        <v>339</v>
      </c>
      <c r="P2985" s="71"/>
      <c r="Q2985" s="97"/>
      <c r="R2985" s="71"/>
      <c r="S2985" s="103">
        <v>20.07</v>
      </c>
      <c r="T2985" s="104"/>
      <c r="U2985" s="103"/>
      <c r="V2985" s="103">
        <f t="shared" si="1578"/>
        <v>90.57</v>
      </c>
      <c r="W2985" s="104"/>
      <c r="X2985" s="103"/>
      <c r="Y2985" s="103">
        <v>9.43</v>
      </c>
      <c r="Z2985" s="71" t="s">
        <v>34</v>
      </c>
      <c r="AA2985" s="23"/>
      <c r="AB2985" s="104" t="s">
        <v>34</v>
      </c>
      <c r="AC2985" s="24"/>
      <c r="AG2985" s="153"/>
    </row>
    <row r="2986" spans="1:33">
      <c r="A2986" s="70"/>
      <c r="B2986" s="71">
        <v>1282</v>
      </c>
      <c r="C2986" s="84"/>
      <c r="D2986" s="17"/>
      <c r="E2986" s="17"/>
      <c r="F2986" s="9"/>
      <c r="G2986" s="6"/>
      <c r="H2986" s="17"/>
      <c r="I2986" s="6"/>
      <c r="J2986" s="97">
        <v>627</v>
      </c>
      <c r="K2986" s="97"/>
      <c r="L2986" s="71"/>
      <c r="M2986" s="97"/>
      <c r="N2986" s="97">
        <v>359</v>
      </c>
      <c r="O2986" s="97"/>
      <c r="P2986" s="71"/>
      <c r="Q2986" s="97"/>
      <c r="R2986" s="71"/>
      <c r="S2986" s="103">
        <v>20.12</v>
      </c>
      <c r="T2986" s="104"/>
      <c r="U2986" s="103"/>
      <c r="V2986" s="103">
        <f t="shared" si="1578"/>
        <v>90.2</v>
      </c>
      <c r="W2986" s="104"/>
      <c r="X2986" s="103"/>
      <c r="Y2986" s="103">
        <v>9.8</v>
      </c>
      <c r="Z2986" s="71" t="s">
        <v>34</v>
      </c>
      <c r="AA2986" s="23"/>
      <c r="AB2986" s="104" t="s">
        <v>34</v>
      </c>
      <c r="AC2986" s="24"/>
      <c r="AG2986" s="153"/>
    </row>
    <row r="2987" spans="1:33" ht="15" customHeight="1">
      <c r="A2987" s="70">
        <v>43234</v>
      </c>
      <c r="B2987" s="71">
        <v>1291</v>
      </c>
      <c r="C2987" s="80" t="s">
        <v>629</v>
      </c>
      <c r="D2987" s="12" t="s">
        <v>41</v>
      </c>
      <c r="E2987" s="12" t="s">
        <v>74</v>
      </c>
      <c r="F2987" s="6" t="s">
        <v>75</v>
      </c>
      <c r="G2987" s="6" t="s">
        <v>89</v>
      </c>
      <c r="H2987" s="12" t="s">
        <v>1263</v>
      </c>
      <c r="I2987" s="6" t="s">
        <v>90</v>
      </c>
      <c r="J2987" s="97">
        <v>280</v>
      </c>
      <c r="K2987" s="97">
        <f t="shared" ref="K2987" si="1606">MAX(J2987:J2989)</f>
        <v>289</v>
      </c>
      <c r="L2987" s="71">
        <f t="normal">IF(A2987=0,"",(K2987-K2988)/K2988)</f>
        <v>0.137795275590551</v>
      </c>
      <c r="M2987" s="97">
        <f t="shared" ref="M2987" si="1607">IF(J2987="-","-",AVERAGE(J2987:J2989))</f>
        <v>274.333333333333</v>
      </c>
      <c r="N2987" s="97">
        <v>178</v>
      </c>
      <c r="O2987" s="97">
        <f t="shared" ref="O2987" si="1608">MAX(N2987:N2989)</f>
        <v>178</v>
      </c>
      <c r="P2987" s="71">
        <f t="normal">IF(A2987=0,"",(O2987-O2988)/O2988)</f>
        <v>0.072289156626506</v>
      </c>
      <c r="Q2987" s="97">
        <f t="shared" ref="Q2987" si="1609">IF(N2987="-","-",AVERAGE(N2987:N2989))</f>
        <v>172.666666666667</v>
      </c>
      <c r="R2987" s="71">
        <f t="shared" ref="R2987" si="1610">IF(Q2987="-","-",Q2987/M2987)</f>
        <v>0.629404617253949</v>
      </c>
      <c r="S2987" s="103">
        <v>15.7</v>
      </c>
      <c r="T2987" s="104">
        <f t="normal">AVERAGE(S2987:S2989)*10</f>
        <v>157.933333333333</v>
      </c>
      <c r="U2987" s="103">
        <f t="normal">((LARGE(S2987:S2989,1))-(SMALL(S2987:S2989,1)))/(((LARGE(S2987:S2989,1))+(SMALL(S2987:S2989,1)))/2)*100</f>
        <v>3.03030303030302</v>
      </c>
      <c r="V2987" s="103">
        <f t="shared" si="1578"/>
        <v>70.89</v>
      </c>
      <c r="W2987" s="104">
        <f t="normal">AVERAGE(V2987:V2989)*10</f>
        <v>710.6</v>
      </c>
      <c r="X2987" s="103">
        <f t="normal">((LARGE(V2987:V2989,1))-(SMALL(V2987:V2989,1)))/(((LARGE(V2987:V2989,1))+(SMALL(V2987:V2989,1)))/2)*100</f>
        <v>0.590717299578062</v>
      </c>
      <c r="Y2987" s="103">
        <v>29.11</v>
      </c>
      <c r="Z2987" s="71" t="s">
        <v>34</v>
      </c>
      <c r="AA2987" s="23" t="str">
        <f t="normal">IF(Z2987="-","-",AVERAGE(Z2987:Z2989))</f>
        <v>-</v>
      </c>
      <c r="AB2987" s="104" t="s">
        <v>34</v>
      </c>
      <c r="AC2987" s="24" t="str">
        <f t="shared" ref="AC2987" si="1611">IF(AB2987="-","-",AVERAGE(AB2987:AB2989))</f>
        <v>-</v>
      </c>
      <c r="AG2987" s="153"/>
    </row>
    <row r="2988" spans="1:33" ht="15" customHeight="1">
      <c r="A2988" s="70"/>
      <c r="B2988" s="71">
        <v>1291</v>
      </c>
      <c r="C2988" s="82"/>
      <c r="D2988" s="14"/>
      <c r="E2988" s="14"/>
      <c r="F2988" s="9"/>
      <c r="G2988" s="6"/>
      <c r="H2988" s="14"/>
      <c r="I2988" s="6"/>
      <c r="J2988" s="97">
        <v>289</v>
      </c>
      <c r="K2988" s="97">
        <f t="shared" ref="K2988" si="1612">MIN(J2987:J2989)</f>
        <v>254</v>
      </c>
      <c r="L2988" s="71"/>
      <c r="M2988" s="97"/>
      <c r="N2988" s="97">
        <v>174</v>
      </c>
      <c r="O2988" s="97">
        <f t="shared" ref="O2988" si="1613">MIN(N2987:N2989)</f>
        <v>166</v>
      </c>
      <c r="P2988" s="71"/>
      <c r="Q2988" s="97"/>
      <c r="R2988" s="71"/>
      <c r="S2988" s="103">
        <v>15.6</v>
      </c>
      <c r="T2988" s="104"/>
      <c r="U2988" s="103"/>
      <c r="V2988" s="103">
        <f t="shared" si="1578"/>
        <v>70.98</v>
      </c>
      <c r="W2988" s="104"/>
      <c r="X2988" s="103"/>
      <c r="Y2988" s="103">
        <v>29.02</v>
      </c>
      <c r="Z2988" s="71" t="s">
        <v>34</v>
      </c>
      <c r="AA2988" s="23"/>
      <c r="AB2988" s="104" t="s">
        <v>34</v>
      </c>
      <c r="AC2988" s="24"/>
      <c r="AG2988" s="153"/>
    </row>
    <row r="2989" spans="1:33" ht="15" customHeight="1">
      <c r="A2989" s="70"/>
      <c r="B2989" s="71">
        <v>1291</v>
      </c>
      <c r="C2989" s="84"/>
      <c r="D2989" s="17"/>
      <c r="E2989" s="17"/>
      <c r="F2989" s="9"/>
      <c r="G2989" s="6"/>
      <c r="H2989" s="17"/>
      <c r="I2989" s="6"/>
      <c r="J2989" s="97">
        <v>254</v>
      </c>
      <c r="K2989" s="97"/>
      <c r="L2989" s="71"/>
      <c r="M2989" s="97"/>
      <c r="N2989" s="97">
        <v>166</v>
      </c>
      <c r="O2989" s="97"/>
      <c r="P2989" s="71"/>
      <c r="Q2989" s="97"/>
      <c r="R2989" s="71"/>
      <c r="S2989" s="103">
        <v>16.08</v>
      </c>
      <c r="T2989" s="104"/>
      <c r="U2989" s="103"/>
      <c r="V2989" s="103">
        <f t="shared" si="1578"/>
        <v>71.31</v>
      </c>
      <c r="W2989" s="104"/>
      <c r="X2989" s="103"/>
      <c r="Y2989" s="103">
        <v>28.69</v>
      </c>
      <c r="Z2989" s="71" t="s">
        <v>34</v>
      </c>
      <c r="AA2989" s="23"/>
      <c r="AB2989" s="104" t="s">
        <v>34</v>
      </c>
      <c r="AC2989" s="24"/>
      <c r="AG2989" s="153"/>
    </row>
    <row r="2990" spans="1:33" ht="15" customHeight="1">
      <c r="A2990" s="70">
        <v>43234</v>
      </c>
      <c r="B2990" s="71" t="s">
        <v>1304</v>
      </c>
      <c r="C2990" s="80" t="s">
        <v>629</v>
      </c>
      <c r="D2990" s="12" t="s">
        <v>41</v>
      </c>
      <c r="E2990" s="12" t="s">
        <v>74</v>
      </c>
      <c r="F2990" s="6" t="s">
        <v>75</v>
      </c>
      <c r="G2990" s="6" t="s">
        <v>89</v>
      </c>
      <c r="H2990" s="12" t="s">
        <v>34</v>
      </c>
      <c r="I2990" s="6" t="s">
        <v>90</v>
      </c>
      <c r="J2990" s="97" t="s">
        <v>34</v>
      </c>
      <c r="K2990" s="97">
        <f t="shared" ref="K2990" si="1614">MAX(J2990:J2992)</f>
        <v>298</v>
      </c>
      <c r="L2990" s="71">
        <f t="normal">IF(A2990=0,"",(K2990-K2991)/K2991)</f>
        <v>0.116104868913858</v>
      </c>
      <c r="M2990" s="97">
        <f t="normal">IF(J2991="-","-",AVERAGE(J2990:J2992))</f>
        <v>282.5</v>
      </c>
      <c r="N2990" s="97" t="s">
        <v>34</v>
      </c>
      <c r="O2990" s="97">
        <f t="shared" ref="O2990" si="1615">MAX(N2990:N2992)</f>
        <v>188</v>
      </c>
      <c r="P2990" s="71">
        <f t="normal">IF(A2990=0,"",(O2990-O2991)/O2991)</f>
        <v>0.0994152046783626</v>
      </c>
      <c r="Q2990" s="97">
        <f t="normal">IF(N2991="-","-",AVERAGE(N2990:N2992))</f>
        <v>179.5</v>
      </c>
      <c r="R2990" s="71">
        <f t="shared" ref="R2990" si="1616">IF(Q2990="-","-",Q2990/M2990)</f>
        <v>0.635398230088496</v>
      </c>
      <c r="S2990" s="103">
        <v>15.7</v>
      </c>
      <c r="T2990" s="104">
        <f t="normal">AVERAGE(S2990:S2992)*10</f>
        <v>157.933333333333</v>
      </c>
      <c r="U2990" s="103">
        <f t="normal">((LARGE(S2990:S2992,1))-(SMALL(S2990:S2992,1)))/(((LARGE(S2990:S2992,1))+(SMALL(S2990:S2992,1)))/2)*100</f>
        <v>3.03030303030302</v>
      </c>
      <c r="V2990" s="103">
        <f t="shared" si="1578"/>
        <v>70.89</v>
      </c>
      <c r="W2990" s="104">
        <f t="normal">AVERAGE(V2990:V2992)*10</f>
        <v>710.6</v>
      </c>
      <c r="X2990" s="103">
        <f t="normal">((LARGE(V2990:V2992,1))-(SMALL(V2990:V2992,1)))/(((LARGE(V2990:V2992,1))+(SMALL(V2990:V2992,1)))/2)*100</f>
        <v>0.590717299578062</v>
      </c>
      <c r="Y2990" s="103">
        <v>29.11</v>
      </c>
      <c r="Z2990" s="71" t="s">
        <v>34</v>
      </c>
      <c r="AA2990" s="23" t="str">
        <f t="normal">IF(Z2990="-","-",AVERAGE(Z2990:Z2992))</f>
        <v>-</v>
      </c>
      <c r="AB2990" s="104" t="s">
        <v>34</v>
      </c>
      <c r="AC2990" s="24" t="str">
        <f t="shared" ref="AC2990" si="1617">IF(AB2990="-","-",AVERAGE(AB2990:AB2992))</f>
        <v>-</v>
      </c>
      <c r="AG2990" s="153"/>
    </row>
    <row r="2991" spans="1:33">
      <c r="A2991" s="70"/>
      <c r="B2991" s="71" t="s">
        <v>1304</v>
      </c>
      <c r="C2991" s="82"/>
      <c r="D2991" s="14"/>
      <c r="E2991" s="14"/>
      <c r="F2991" s="9"/>
      <c r="G2991" s="6"/>
      <c r="H2991" s="14"/>
      <c r="I2991" s="6"/>
      <c r="J2991" s="97">
        <v>267</v>
      </c>
      <c r="K2991" s="97">
        <f t="shared" ref="K2991" si="1618">MIN(J2990:J2992)</f>
        <v>267</v>
      </c>
      <c r="L2991" s="71"/>
      <c r="M2991" s="97"/>
      <c r="N2991" s="97">
        <v>171</v>
      </c>
      <c r="O2991" s="97">
        <f t="shared" ref="O2991" si="1619">MIN(N2990:N2992)</f>
        <v>171</v>
      </c>
      <c r="P2991" s="71"/>
      <c r="Q2991" s="97"/>
      <c r="R2991" s="71"/>
      <c r="S2991" s="103">
        <v>15.6</v>
      </c>
      <c r="T2991" s="104"/>
      <c r="U2991" s="103"/>
      <c r="V2991" s="103">
        <f t="shared" si="1578"/>
        <v>70.98</v>
      </c>
      <c r="W2991" s="104"/>
      <c r="X2991" s="103"/>
      <c r="Y2991" s="103">
        <v>29.02</v>
      </c>
      <c r="Z2991" s="71" t="s">
        <v>34</v>
      </c>
      <c r="AA2991" s="23"/>
      <c r="AB2991" s="104" t="s">
        <v>34</v>
      </c>
      <c r="AC2991" s="24"/>
      <c r="AG2991" s="153"/>
    </row>
    <row r="2992" spans="1:33">
      <c r="A2992" s="70"/>
      <c r="B2992" s="71" t="s">
        <v>1304</v>
      </c>
      <c r="C2992" s="84"/>
      <c r="D2992" s="17"/>
      <c r="E2992" s="17"/>
      <c r="F2992" s="9"/>
      <c r="G2992" s="6"/>
      <c r="H2992" s="17"/>
      <c r="I2992" s="6"/>
      <c r="J2992" s="97">
        <v>298</v>
      </c>
      <c r="K2992" s="97"/>
      <c r="L2992" s="71"/>
      <c r="M2992" s="97"/>
      <c r="N2992" s="97">
        <v>188</v>
      </c>
      <c r="O2992" s="97"/>
      <c r="P2992" s="71"/>
      <c r="Q2992" s="97"/>
      <c r="R2992" s="71"/>
      <c r="S2992" s="103">
        <v>16.08</v>
      </c>
      <c r="T2992" s="104"/>
      <c r="U2992" s="103"/>
      <c r="V2992" s="103">
        <f t="shared" si="1578"/>
        <v>71.31</v>
      </c>
      <c r="W2992" s="104"/>
      <c r="X2992" s="103"/>
      <c r="Y2992" s="103">
        <v>28.69</v>
      </c>
      <c r="Z2992" s="71" t="s">
        <v>34</v>
      </c>
      <c r="AA2992" s="23"/>
      <c r="AB2992" s="104" t="s">
        <v>34</v>
      </c>
      <c r="AC2992" s="24"/>
      <c r="AG2992" s="153"/>
    </row>
    <row r="2993" spans="1:33" ht="15" customHeight="1">
      <c r="A2993" s="70">
        <v>43234</v>
      </c>
      <c r="B2993" s="71">
        <v>1302</v>
      </c>
      <c r="C2993" s="80" t="s">
        <v>214</v>
      </c>
      <c r="D2993" s="12" t="s">
        <v>41</v>
      </c>
      <c r="E2993" s="12" t="s">
        <v>74</v>
      </c>
      <c r="F2993" s="6" t="s">
        <v>85</v>
      </c>
      <c r="G2993" s="6" t="s">
        <v>34</v>
      </c>
      <c r="H2993" s="6" t="s">
        <v>44</v>
      </c>
      <c r="I2993" s="6" t="s">
        <v>1305</v>
      </c>
      <c r="J2993" s="97">
        <v>239</v>
      </c>
      <c r="K2993" s="97">
        <f t="shared" ref="K2993" si="1620">MAX(J2993:J2995)</f>
        <v>243</v>
      </c>
      <c r="L2993" s="71">
        <f t="normal">IF(A2993=0,"",(K2993-K2994)/K2994)</f>
        <v>0.0210084033613445</v>
      </c>
      <c r="M2993" s="97">
        <f t="shared" ref="M2993" si="1621">IF(J2993="-","-",AVERAGE(J2993:J2995))</f>
        <v>240</v>
      </c>
      <c r="N2993" s="97">
        <v>157</v>
      </c>
      <c r="O2993" s="97">
        <f t="shared" ref="O2993" si="1622">MAX(N2993:N2995)</f>
        <v>157</v>
      </c>
      <c r="P2993" s="71">
        <f t="normal">IF(A2993=0,"",(O2993-O2994)/O2994)</f>
        <v>0.0397350993377483</v>
      </c>
      <c r="Q2993" s="97">
        <f t="shared" ref="Q2993" si="1623">IF(N2993="-","-",AVERAGE(N2993:N2995))</f>
        <v>153.666666666667</v>
      </c>
      <c r="R2993" s="71">
        <f t="shared" ref="R2993" si="1624">IF(Q2993="-","-",Q2993/M2993)</f>
        <v>0.640277777777778</v>
      </c>
      <c r="S2993" s="103">
        <v>1.19</v>
      </c>
      <c r="T2993" s="104">
        <f t="normal">AVERAGE(S2993:S2995)*10</f>
        <v>12.4433333333333</v>
      </c>
      <c r="U2993" s="103">
        <f t="normal">((LARGE(S2993:S2995,1))-(SMALL(S2993:S2995,1)))/(((LARGE(S2993:S2995,1))+(SMALL(S2993:S2995,1)))/2)*100</f>
        <v>7.28744939271256</v>
      </c>
      <c r="V2993" s="103">
        <f t="shared" si="1578"/>
        <v>62.41</v>
      </c>
      <c r="W2993" s="104">
        <f t="normal">AVERAGE(V2993:V2995)*10</f>
        <v>628.033333333333</v>
      </c>
      <c r="X2993" s="103">
        <f t="normal">((LARGE(V2993:V2995,1))-(SMALL(V2993:V2995,1)))/(((LARGE(V2993:V2995,1))+(SMALL(V2993:V2995,1)))/2)*100</f>
        <v>1.25786163522014</v>
      </c>
      <c r="Y2993" s="103">
        <v>37.59</v>
      </c>
      <c r="Z2993" s="71" t="s">
        <v>34</v>
      </c>
      <c r="AA2993" s="23" t="str">
        <f t="normal">IF(Z2993="-","-",AVERAGE(Z2993:Z2995))</f>
        <v>-</v>
      </c>
      <c r="AB2993" s="104" t="s">
        <v>34</v>
      </c>
      <c r="AC2993" s="24" t="str">
        <f t="shared" ref="AC2993" si="1625">IF(AB2993="-","-",AVERAGE(AB2993:AB2995))</f>
        <v>-</v>
      </c>
      <c r="AG2993" s="153"/>
    </row>
    <row r="2994" spans="1:33">
      <c r="A2994" s="70"/>
      <c r="B2994" s="71">
        <v>1302</v>
      </c>
      <c r="C2994" s="82"/>
      <c r="D2994" s="14"/>
      <c r="E2994" s="14"/>
      <c r="F2994" s="6"/>
      <c r="G2994" s="6"/>
      <c r="H2994" s="6"/>
      <c r="I2994" s="6"/>
      <c r="J2994" s="97">
        <v>238</v>
      </c>
      <c r="K2994" s="97">
        <f t="shared" ref="K2994" si="1626">MIN(J2993:J2995)</f>
        <v>238</v>
      </c>
      <c r="L2994" s="71"/>
      <c r="M2994" s="97"/>
      <c r="N2994" s="97">
        <v>151</v>
      </c>
      <c r="O2994" s="97">
        <f t="shared" ref="O2994" si="1627">MIN(N2993:N2995)</f>
        <v>151</v>
      </c>
      <c r="P2994" s="71"/>
      <c r="Q2994" s="97"/>
      <c r="R2994" s="71"/>
      <c r="S2994" s="103">
        <v>1.263</v>
      </c>
      <c r="T2994" s="104"/>
      <c r="U2994" s="103"/>
      <c r="V2994" s="103">
        <f t="shared" si="1578"/>
        <v>62.8</v>
      </c>
      <c r="W2994" s="104"/>
      <c r="X2994" s="103"/>
      <c r="Y2994" s="103">
        <v>37.2</v>
      </c>
      <c r="Z2994" s="71" t="s">
        <v>34</v>
      </c>
      <c r="AA2994" s="23"/>
      <c r="AB2994" s="104" t="s">
        <v>34</v>
      </c>
      <c r="AC2994" s="24"/>
      <c r="AG2994" s="153"/>
    </row>
    <row r="2995" spans="1:33">
      <c r="A2995" s="70"/>
      <c r="B2995" s="71">
        <v>1302</v>
      </c>
      <c r="C2995" s="84"/>
      <c r="D2995" s="17"/>
      <c r="E2995" s="17"/>
      <c r="F2995" s="6"/>
      <c r="G2995" s="6"/>
      <c r="H2995" s="6"/>
      <c r="I2995" s="6"/>
      <c r="J2995" s="97">
        <v>243</v>
      </c>
      <c r="K2995" s="97"/>
      <c r="L2995" s="71"/>
      <c r="M2995" s="97"/>
      <c r="N2995" s="97">
        <v>153</v>
      </c>
      <c r="O2995" s="97"/>
      <c r="P2995" s="71"/>
      <c r="Q2995" s="97"/>
      <c r="R2995" s="71"/>
      <c r="S2995" s="103">
        <v>1.28</v>
      </c>
      <c r="T2995" s="104"/>
      <c r="U2995" s="103"/>
      <c r="V2995" s="103">
        <f t="shared" si="1578"/>
        <v>63.2</v>
      </c>
      <c r="W2995" s="104"/>
      <c r="X2995" s="103"/>
      <c r="Y2995" s="103">
        <v>36.8</v>
      </c>
      <c r="Z2995" s="71" t="s">
        <v>34</v>
      </c>
      <c r="AA2995" s="23"/>
      <c r="AB2995" s="104" t="s">
        <v>34</v>
      </c>
      <c r="AC2995" s="24"/>
      <c r="AG2995" s="153"/>
    </row>
    <row r="2996" spans="1:33" ht="15" customHeight="1">
      <c r="A2996" s="70">
        <v>43234</v>
      </c>
      <c r="B2996" s="71">
        <v>1304</v>
      </c>
      <c r="C2996" s="72" t="s">
        <v>84</v>
      </c>
      <c r="D2996" s="6" t="s">
        <v>41</v>
      </c>
      <c r="E2996" s="6" t="s">
        <v>74</v>
      </c>
      <c r="F2996" s="6" t="s">
        <v>85</v>
      </c>
      <c r="G2996" s="6" t="s">
        <v>34</v>
      </c>
      <c r="H2996" s="6" t="s">
        <v>44</v>
      </c>
      <c r="I2996" s="12" t="s">
        <v>34</v>
      </c>
      <c r="J2996" s="97" t="s">
        <v>34</v>
      </c>
      <c r="K2996" s="97">
        <f t="shared" ref="K2996" si="1628">MAX(J2996:J2998)</f>
        <v>427</v>
      </c>
      <c r="L2996" s="71">
        <f t="normal">IF(A2996=0,"",(K2996-K2997)/K2997)</f>
        <v>0.150943396226415</v>
      </c>
      <c r="M2996" s="97">
        <f t="normal">IF(J2997="-","-",AVERAGE(J2996:J2998))</f>
        <v>399</v>
      </c>
      <c r="N2996" s="97" t="s">
        <v>34</v>
      </c>
      <c r="O2996" s="97">
        <f t="shared" ref="O2996" si="1629">MAX(N2996:N2998)</f>
        <v>288</v>
      </c>
      <c r="P2996" s="71">
        <f t="normal">IF(A2996=0,"",(O2996-O2997)/O2997)</f>
        <v>0.210084033613445</v>
      </c>
      <c r="Q2996" s="97">
        <f t="normal">IF(N2997="-","-",AVERAGE(N2996:N2998))</f>
        <v>263</v>
      </c>
      <c r="R2996" s="71">
        <f t="shared" ref="R2996" si="1630">IF(Q2996="-","-",Q2996/M2996)</f>
        <v>0.659147869674185</v>
      </c>
      <c r="S2996" s="103">
        <v>6.25</v>
      </c>
      <c r="T2996" s="104">
        <f t="normal">AVERAGE(S2996:S2998)*10</f>
        <v>59.5</v>
      </c>
      <c r="U2996" s="103">
        <f t="normal">((LARGE(S2996:S2998,1))-(SMALL(S2996:S2998,1)))/(((LARGE(S2996:S2998,1))+(SMALL(S2996:S2998,1)))/2)*100</f>
        <v>9.90764063811923</v>
      </c>
      <c r="V2996" s="103">
        <f t="shared" si="1578"/>
        <v>77.36</v>
      </c>
      <c r="W2996" s="104">
        <f t="normal">AVERAGE(V2996:V2998)*10</f>
        <v>767.7</v>
      </c>
      <c r="X2996" s="103">
        <f t="normal">((LARGE(V2996:V2998,1))-(SMALL(V2996:V2998,1)))/(((LARGE(V2996:V2998,1))+(SMALL(V2996:V2998,1)))/2)*100</f>
        <v>1.66840458811262</v>
      </c>
      <c r="Y2996" s="103">
        <v>22.64</v>
      </c>
      <c r="Z2996" s="71" t="s">
        <v>34</v>
      </c>
      <c r="AA2996" s="25" t="str">
        <f t="normal">IF(Z2996="-","-",AVERAGE(Z2996:Z2998))</f>
        <v>-</v>
      </c>
      <c r="AB2996" s="104" t="s">
        <v>34</v>
      </c>
      <c r="AC2996" s="26" t="str">
        <f t="shared" ref="AC2996" si="1631">IF(AB2996="-","-",AVERAGE(AB2996:AB2998))</f>
        <v>-</v>
      </c>
      <c r="AG2996" s="153"/>
    </row>
    <row r="2997" spans="1:33">
      <c r="A2997" s="70"/>
      <c r="B2997" s="71">
        <v>1304</v>
      </c>
      <c r="C2997" s="72"/>
      <c r="D2997" s="6"/>
      <c r="E2997" s="6"/>
      <c r="F2997" s="6"/>
      <c r="G2997" s="6"/>
      <c r="H2997" s="6"/>
      <c r="I2997" s="14"/>
      <c r="J2997" s="97">
        <v>371</v>
      </c>
      <c r="K2997" s="97">
        <f t="shared" ref="K2997" si="1632">MIN(J2996:J2998)</f>
        <v>371</v>
      </c>
      <c r="L2997" s="71"/>
      <c r="M2997" s="97"/>
      <c r="N2997" s="97">
        <v>238</v>
      </c>
      <c r="O2997" s="97">
        <f t="shared" ref="O2997" si="1633">MIN(N2996:N2998)</f>
        <v>238</v>
      </c>
      <c r="P2997" s="71"/>
      <c r="Q2997" s="97"/>
      <c r="R2997" s="71"/>
      <c r="S2997" s="103">
        <v>5.66</v>
      </c>
      <c r="T2997" s="104"/>
      <c r="U2997" s="103"/>
      <c r="V2997" s="103">
        <f t="shared" si="1578"/>
        <v>76.08</v>
      </c>
      <c r="W2997" s="104"/>
      <c r="X2997" s="103"/>
      <c r="Y2997" s="103">
        <v>23.92</v>
      </c>
      <c r="Z2997" s="71" t="s">
        <v>34</v>
      </c>
      <c r="AA2997" s="27"/>
      <c r="AB2997" s="104" t="s">
        <v>34</v>
      </c>
      <c r="AC2997" s="28"/>
      <c r="AG2997" s="153"/>
    </row>
    <row r="2998" spans="1:33">
      <c r="A2998" s="70"/>
      <c r="B2998" s="71">
        <v>1304</v>
      </c>
      <c r="C2998" s="72"/>
      <c r="D2998" s="6"/>
      <c r="E2998" s="6"/>
      <c r="F2998" s="6"/>
      <c r="G2998" s="6"/>
      <c r="H2998" s="6"/>
      <c r="I2998" s="17"/>
      <c r="J2998" s="97">
        <v>427</v>
      </c>
      <c r="K2998" s="97"/>
      <c r="L2998" s="71"/>
      <c r="M2998" s="97"/>
      <c r="N2998" s="97">
        <v>288</v>
      </c>
      <c r="O2998" s="97"/>
      <c r="P2998" s="71"/>
      <c r="Q2998" s="97"/>
      <c r="R2998" s="71"/>
      <c r="S2998" s="103">
        <v>5.94</v>
      </c>
      <c r="T2998" s="104"/>
      <c r="U2998" s="103"/>
      <c r="V2998" s="103">
        <f t="shared" si="1578"/>
        <v>76.87</v>
      </c>
      <c r="W2998" s="104"/>
      <c r="X2998" s="103"/>
      <c r="Y2998" s="103">
        <v>23.13</v>
      </c>
      <c r="Z2998" s="71" t="s">
        <v>34</v>
      </c>
      <c r="AA2998" s="29"/>
      <c r="AB2998" s="104" t="s">
        <v>34</v>
      </c>
      <c r="AC2998" s="30"/>
      <c r="AG2998" s="153"/>
    </row>
    <row r="2999" spans="1:33" ht="15" customHeight="1">
      <c r="A2999" s="70">
        <v>43234</v>
      </c>
      <c r="B2999" s="71">
        <v>1298</v>
      </c>
      <c r="C2999" s="80" t="s">
        <v>629</v>
      </c>
      <c r="D2999" s="12" t="s">
        <v>41</v>
      </c>
      <c r="E2999" s="12" t="s">
        <v>74</v>
      </c>
      <c r="F2999" s="6" t="s">
        <v>234</v>
      </c>
      <c r="G2999" s="6" t="s">
        <v>277</v>
      </c>
      <c r="H2999" s="12" t="s">
        <v>34</v>
      </c>
      <c r="I2999" s="6" t="s">
        <v>34</v>
      </c>
      <c r="J2999" s="97">
        <v>634</v>
      </c>
      <c r="K2999" s="97">
        <f t="shared" ref="K2999" si="1634">MAX(J2999:J3001)</f>
        <v>701</v>
      </c>
      <c r="L2999" s="71">
        <f t="normal">IF(A2999=0,"",(K2999-K3000)/K3000)</f>
        <v>0.105678233438486</v>
      </c>
      <c r="M2999" s="97">
        <f t="shared" ref="M2999" si="1635">IF(J2999="-","-",AVERAGE(J2999:J3001))</f>
        <v>663</v>
      </c>
      <c r="N2999" s="97">
        <v>408</v>
      </c>
      <c r="O2999" s="97">
        <f t="shared" ref="O2999" si="1636">MAX(N2999:N3001)</f>
        <v>423</v>
      </c>
      <c r="P2999" s="71">
        <f t="normal">IF(A2999=0,"",(O2999-O3000)/O3000)</f>
        <v>0.0681818181818182</v>
      </c>
      <c r="Q2999" s="97">
        <f t="shared" ref="Q2999" si="1637">IF(N2999="-","-",AVERAGE(N2999:N3001))</f>
        <v>409</v>
      </c>
      <c r="R2999" s="71">
        <f t="shared" ref="R2999" si="1638">IF(Q2999="-","-",Q2999/M2999)</f>
        <v>0.616892911010558</v>
      </c>
      <c r="S2999" s="103">
        <v>3.62</v>
      </c>
      <c r="T2999" s="104">
        <f t="normal">AVERAGE(S2999:S3001)*10</f>
        <v>37.5333333333333</v>
      </c>
      <c r="U2999" s="103">
        <f t="normal">((LARGE(S2999:S3001,1))-(SMALL(S2999:S3001,1)))/(((LARGE(S2999:S3001,1))+(SMALL(S2999:S3001,1)))/2)*100</f>
        <v>9.72404730617609</v>
      </c>
      <c r="V2999" s="103">
        <f t="shared" si="1578"/>
        <v>77.23</v>
      </c>
      <c r="W2999" s="104">
        <f t="normal">AVERAGE(V2999:V3001)*10</f>
        <v>776.1</v>
      </c>
      <c r="X2999" s="103">
        <f t="normal">((LARGE(V2999:V3001,1))-(SMALL(V2999:V3001,1)))/(((LARGE(V2999:V3001,1))+(SMALL(V2999:V3001,1)))/2)*100</f>
        <v>2.15938303341901</v>
      </c>
      <c r="Y2999" s="103">
        <v>22.77</v>
      </c>
      <c r="Z2999" s="71" t="s">
        <v>34</v>
      </c>
      <c r="AA2999" s="23" t="str">
        <f t="normal">IF(Z2999="-","-",AVERAGE(Z2999:Z3001))</f>
        <v>-</v>
      </c>
      <c r="AB2999" s="104" t="s">
        <v>34</v>
      </c>
      <c r="AC2999" s="24" t="str">
        <f t="shared" ref="AC2999" si="1639">IF(AB2999="-","-",AVERAGE(AB2999:AB3001))</f>
        <v>-</v>
      </c>
      <c r="AG2999" s="153"/>
    </row>
    <row r="3000" spans="1:33">
      <c r="A3000" s="70"/>
      <c r="B3000" s="71">
        <v>1298</v>
      </c>
      <c r="C3000" s="82"/>
      <c r="D3000" s="14"/>
      <c r="E3000" s="14"/>
      <c r="F3000" s="9"/>
      <c r="G3000" s="6"/>
      <c r="H3000" s="14"/>
      <c r="I3000" s="6"/>
      <c r="J3000" s="97">
        <v>701</v>
      </c>
      <c r="K3000" s="97">
        <f t="shared" ref="K3000" si="1640">MIN(J2999:J3001)</f>
        <v>634</v>
      </c>
      <c r="L3000" s="71"/>
      <c r="M3000" s="97"/>
      <c r="N3000" s="97">
        <v>423</v>
      </c>
      <c r="O3000" s="97">
        <f t="shared" ref="O3000" si="1641">MIN(N2999:N3001)</f>
        <v>396</v>
      </c>
      <c r="P3000" s="71"/>
      <c r="Q3000" s="97"/>
      <c r="R3000" s="71"/>
      <c r="S3000" s="103">
        <v>3.99</v>
      </c>
      <c r="T3000" s="104"/>
      <c r="U3000" s="103"/>
      <c r="V3000" s="103">
        <f t="shared" si="1578"/>
        <v>78.64</v>
      </c>
      <c r="W3000" s="104"/>
      <c r="X3000" s="103"/>
      <c r="Y3000" s="103">
        <v>21.36</v>
      </c>
      <c r="Z3000" s="71" t="s">
        <v>34</v>
      </c>
      <c r="AA3000" s="23"/>
      <c r="AB3000" s="104" t="s">
        <v>34</v>
      </c>
      <c r="AC3000" s="24"/>
      <c r="AG3000" s="153"/>
    </row>
    <row r="3001" spans="1:33">
      <c r="A3001" s="70"/>
      <c r="B3001" s="71">
        <v>1298</v>
      </c>
      <c r="C3001" s="84"/>
      <c r="D3001" s="17"/>
      <c r="E3001" s="17"/>
      <c r="F3001" s="9"/>
      <c r="G3001" s="6"/>
      <c r="H3001" s="17"/>
      <c r="I3001" s="6"/>
      <c r="J3001" s="97">
        <v>654</v>
      </c>
      <c r="K3001" s="97"/>
      <c r="L3001" s="71"/>
      <c r="M3001" s="97"/>
      <c r="N3001" s="97">
        <v>396</v>
      </c>
      <c r="O3001" s="97"/>
      <c r="P3001" s="71"/>
      <c r="Q3001" s="97"/>
      <c r="R3001" s="71"/>
      <c r="S3001" s="103">
        <v>3.65</v>
      </c>
      <c r="T3001" s="104"/>
      <c r="U3001" s="103"/>
      <c r="V3001" s="103">
        <f t="shared" si="1578"/>
        <v>76.96</v>
      </c>
      <c r="W3001" s="104"/>
      <c r="X3001" s="103"/>
      <c r="Y3001" s="103">
        <v>23.04</v>
      </c>
      <c r="Z3001" s="71" t="s">
        <v>34</v>
      </c>
      <c r="AA3001" s="23"/>
      <c r="AB3001" s="104" t="s">
        <v>34</v>
      </c>
      <c r="AC3001" s="24"/>
      <c r="AG3001" s="153"/>
    </row>
    <row r="3002" spans="1:33" ht="15" customHeight="1">
      <c r="A3002" s="70">
        <v>43234</v>
      </c>
      <c r="B3002" s="71" t="s">
        <v>1306</v>
      </c>
      <c r="C3002" s="80" t="s">
        <v>88</v>
      </c>
      <c r="D3002" s="12" t="s">
        <v>41</v>
      </c>
      <c r="E3002" s="12" t="s">
        <v>74</v>
      </c>
      <c r="F3002" s="6" t="s">
        <v>75</v>
      </c>
      <c r="G3002" s="6" t="s">
        <v>199</v>
      </c>
      <c r="H3002" s="12" t="s">
        <v>1263</v>
      </c>
      <c r="I3002" s="6" t="s">
        <v>1273</v>
      </c>
      <c r="J3002" s="97">
        <v>668</v>
      </c>
      <c r="K3002" s="97">
        <f t="shared" ref="K3002" si="1642">MAX(J3002:J3004)</f>
        <v>668</v>
      </c>
      <c r="L3002" s="71">
        <f t="normal">IF(A3002=0,"",(K3002-K3003)/K3003)</f>
        <v>0.0214067278287462</v>
      </c>
      <c r="M3002" s="97">
        <f t="shared" ref="M3002" si="1643">IF(J3002="-","-",AVERAGE(J3002:J3004))</f>
        <v>659.666666666667</v>
      </c>
      <c r="N3002" s="97">
        <v>392</v>
      </c>
      <c r="O3002" s="97">
        <f t="shared" ref="O3002" si="1644">MAX(N3002:N3004)</f>
        <v>392</v>
      </c>
      <c r="P3002" s="71">
        <f t="normal">IF(A3002=0,"",(O3002-O3003)/O3003)</f>
        <v>0.0652173913043478</v>
      </c>
      <c r="Q3002" s="97">
        <f t="shared" ref="Q3002" si="1645">IF(N3002="-","-",AVERAGE(N3002:N3004))</f>
        <v>376.666666666667</v>
      </c>
      <c r="R3002" s="71">
        <f t="shared" ref="R3002" si="1646">IF(Q3002="-","-",Q3002/M3002)</f>
        <v>0.57099545224861</v>
      </c>
      <c r="S3002" s="103">
        <v>19.8</v>
      </c>
      <c r="T3002" s="104">
        <f t="normal">AVERAGE(S3002:S3004)*10</f>
        <v>199.966666666667</v>
      </c>
      <c r="U3002" s="103">
        <f t="normal">((LARGE(S3002:S3004,1))-(SMALL(S3002:S3004,1)))/(((LARGE(S3002:S3004,1))+(SMALL(S3002:S3004,1)))/2)*100</f>
        <v>1.60320641282565</v>
      </c>
      <c r="V3002" s="103">
        <f t="shared" si="1578"/>
        <v>90.25</v>
      </c>
      <c r="W3002" s="104">
        <f t="normal">AVERAGE(V3002:V3004)*10</f>
        <v>903.4</v>
      </c>
      <c r="X3002" s="103">
        <f t="normal">((LARGE(V3002:V3004,1))-(SMALL(V3002:V3004,1)))/(((LARGE(V3002:V3004,1))+(SMALL(V3002:V3004,1)))/2)*100</f>
        <v>0.409359960170372</v>
      </c>
      <c r="Y3002" s="103">
        <v>9.75</v>
      </c>
      <c r="Z3002" s="71" t="s">
        <v>34</v>
      </c>
      <c r="AA3002" s="23" t="str">
        <f t="normal">IF(Z3002="-","-",AVERAGE(Z3002:Z3004))</f>
        <v>-</v>
      </c>
      <c r="AB3002" s="104" t="s">
        <v>34</v>
      </c>
      <c r="AC3002" s="24" t="str">
        <f t="shared" ref="AC3002" si="1647">IF(AB3002="-","-",AVERAGE(AB3002:AB3004))</f>
        <v>-</v>
      </c>
      <c r="AG3002" s="153"/>
    </row>
    <row r="3003" spans="1:33">
      <c r="A3003" s="70"/>
      <c r="B3003" s="71" t="s">
        <v>1306</v>
      </c>
      <c r="C3003" s="82"/>
      <c r="D3003" s="14"/>
      <c r="E3003" s="14"/>
      <c r="F3003" s="9"/>
      <c r="G3003" s="6"/>
      <c r="H3003" s="14"/>
      <c r="I3003" s="6"/>
      <c r="J3003" s="97">
        <v>654</v>
      </c>
      <c r="K3003" s="97">
        <f t="shared" ref="K3003" si="1648">MIN(J3002:J3004)</f>
        <v>654</v>
      </c>
      <c r="L3003" s="71"/>
      <c r="M3003" s="97"/>
      <c r="N3003" s="97">
        <v>370</v>
      </c>
      <c r="O3003" s="97">
        <f t="shared" ref="O3003" si="1649">MIN(N3002:N3004)</f>
        <v>368</v>
      </c>
      <c r="P3003" s="71"/>
      <c r="Q3003" s="97"/>
      <c r="R3003" s="71"/>
      <c r="S3003" s="103">
        <v>20.07</v>
      </c>
      <c r="T3003" s="104"/>
      <c r="U3003" s="103"/>
      <c r="V3003" s="103">
        <f t="shared" si="1578"/>
        <v>90.57</v>
      </c>
      <c r="W3003" s="104"/>
      <c r="X3003" s="103"/>
      <c r="Y3003" s="103">
        <v>9.43</v>
      </c>
      <c r="Z3003" s="71" t="s">
        <v>34</v>
      </c>
      <c r="AA3003" s="23"/>
      <c r="AB3003" s="104" t="s">
        <v>34</v>
      </c>
      <c r="AC3003" s="24"/>
      <c r="AG3003" s="153"/>
    </row>
    <row r="3004" spans="1:33">
      <c r="A3004" s="70"/>
      <c r="B3004" s="71" t="s">
        <v>1306</v>
      </c>
      <c r="C3004" s="84"/>
      <c r="D3004" s="17"/>
      <c r="E3004" s="17"/>
      <c r="F3004" s="9"/>
      <c r="G3004" s="6"/>
      <c r="H3004" s="17"/>
      <c r="I3004" s="6"/>
      <c r="J3004" s="97">
        <v>657</v>
      </c>
      <c r="K3004" s="97"/>
      <c r="L3004" s="71"/>
      <c r="M3004" s="97"/>
      <c r="N3004" s="97">
        <v>368</v>
      </c>
      <c r="O3004" s="97"/>
      <c r="P3004" s="71"/>
      <c r="Q3004" s="97"/>
      <c r="R3004" s="71"/>
      <c r="S3004" s="103">
        <v>20.12</v>
      </c>
      <c r="T3004" s="104"/>
      <c r="U3004" s="103"/>
      <c r="V3004" s="103">
        <f t="shared" si="1578"/>
        <v>90.2</v>
      </c>
      <c r="W3004" s="104"/>
      <c r="X3004" s="103"/>
      <c r="Y3004" s="103">
        <v>9.8</v>
      </c>
      <c r="Z3004" s="71" t="s">
        <v>34</v>
      </c>
      <c r="AA3004" s="23"/>
      <c r="AB3004" s="104" t="s">
        <v>34</v>
      </c>
      <c r="AC3004" s="24"/>
      <c r="AG3004" s="153"/>
    </row>
    <row r="3005" spans="1:33" s="44" customFormat="1" ht="15" customHeight="1">
      <c r="A3005" s="60">
        <v>43255</v>
      </c>
      <c r="B3005" s="61" t="s">
        <v>1307</v>
      </c>
      <c r="C3005" s="62" t="s">
        <v>29</v>
      </c>
      <c r="D3005" s="63" t="s">
        <v>30</v>
      </c>
      <c r="E3005" s="63" t="s">
        <v>31</v>
      </c>
      <c r="F3005" s="63" t="s">
        <v>32</v>
      </c>
      <c r="G3005" s="63" t="s">
        <v>33</v>
      </c>
      <c r="H3005" s="63" t="s">
        <v>34</v>
      </c>
      <c r="I3005" s="63" t="s">
        <v>34</v>
      </c>
      <c r="J3005" s="94">
        <v>42.5</v>
      </c>
      <c r="K3005" s="94">
        <f t="shared" ref="K3005" si="1650">MAX(J3005:J3007)</f>
        <v>44.8</v>
      </c>
      <c r="L3005" s="61">
        <f t="normal">IF(A3005=0,"",(K3005-K3006)/K3006)</f>
        <v>0.0692124105011933</v>
      </c>
      <c r="M3005" s="94">
        <f t="shared" ref="M3005" si="1651">IF(J3005="-","-",AVERAGE(J3005:J3007))</f>
        <v>43.0666666666667</v>
      </c>
      <c r="N3005" s="94" t="s">
        <v>34</v>
      </c>
      <c r="O3005" s="94">
        <f t="shared" ref="O3005" si="1652">MAX(N3005:N3007)</f>
        <v>0</v>
      </c>
      <c r="P3005" s="61" t="e">
        <v>#DIV/0!</v>
      </c>
      <c r="Q3005" s="94" t="str">
        <f t="shared" ref="Q3005" si="1653">IF(N3005="-","-",AVERAGE(N3005:N3007))</f>
        <v>-</v>
      </c>
      <c r="R3005" s="61" t="str">
        <f t="shared" ref="R3005" si="1654">IF(Q3005="-","-",Q3005/M3005)</f>
        <v>-</v>
      </c>
      <c r="S3005" s="101">
        <v>2.25</v>
      </c>
      <c r="T3005" s="102">
        <f t="shared" ref="T3005" si="1655">AVERAGE(S3005:S3007)*10</f>
        <v>22.7333333333333</v>
      </c>
      <c r="U3005" s="101">
        <f t="shared" ref="U3005" si="1656">((LARGE(S3005:S3007,1))-(SMALL(S3005:S3007,1)))/(((LARGE(S3005:S3007,1))+(SMALL(S3005:S3007,1)))/2)*100</f>
        <v>1.76211453744494</v>
      </c>
      <c r="V3005" s="101">
        <v>390.3</v>
      </c>
      <c r="W3005" s="102">
        <f t="shared" ref="W3005" si="1657">AVERAGE(V3005:V3007)*10</f>
        <v>3888.33333333333</v>
      </c>
      <c r="X3005" s="101">
        <f t="shared" ref="X3005" si="1658">((LARGE(V3005:V3007,1))-(SMALL(V3005:V3007,1)))/(((LARGE(V3005:V3007,1))+(SMALL(V3005:V3007,1)))/2)*100</f>
        <v>0.616808018504249</v>
      </c>
      <c r="Y3005" s="101">
        <v>609.7</v>
      </c>
      <c r="Z3005" s="94" t="s">
        <v>34</v>
      </c>
      <c r="AA3005" s="111" t="str">
        <f t="normal">IF(Z3005="-","-",AVERAGE(Z3005:Z3007))</f>
        <v>-</v>
      </c>
      <c r="AB3005" s="102" t="s">
        <v>34</v>
      </c>
      <c r="AC3005" s="112" t="str">
        <f t="shared" ref="AC3005" si="1659">IF(AB3005="-","-",AVERAGE(AB3005:AB3007))</f>
        <v>-</v>
      </c>
      <c r="AD3005" s="113"/>
      <c r="AE3005" s="94"/>
      <c r="AF3005" s="94"/>
      <c r="AG3005" s="134"/>
    </row>
    <row r="3006" spans="1:33" s="44" customFormat="1" customHeight="0">
      <c r="A3006" s="60"/>
      <c r="B3006" s="61" t="s">
        <v>1307</v>
      </c>
      <c r="C3006" s="62"/>
      <c r="D3006" s="63"/>
      <c r="E3006" s="63"/>
      <c r="F3006" s="63"/>
      <c r="G3006" s="63"/>
      <c r="H3006" s="63"/>
      <c r="I3006" s="63"/>
      <c r="J3006" s="94">
        <v>41.9</v>
      </c>
      <c r="K3006" s="94">
        <f t="shared" ref="K3006" si="1660">MIN(J3005:J3007)</f>
        <v>41.9</v>
      </c>
      <c r="L3006" s="61"/>
      <c r="M3006" s="94"/>
      <c r="N3006" s="94" t="s">
        <v>34</v>
      </c>
      <c r="O3006" s="94">
        <f t="shared" ref="O3006" si="1661">MIN(N3005:N3007)</f>
        <v>0</v>
      </c>
      <c r="P3006" s="61"/>
      <c r="Q3006" s="94"/>
      <c r="R3006" s="61"/>
      <c r="S3006" s="101">
        <v>2.28</v>
      </c>
      <c r="T3006" s="102"/>
      <c r="U3006" s="101"/>
      <c r="V3006" s="101">
        <v>387.9</v>
      </c>
      <c r="W3006" s="102"/>
      <c r="X3006" s="101"/>
      <c r="Y3006" s="101">
        <v>612.1</v>
      </c>
      <c r="Z3006" s="94" t="s">
        <v>34</v>
      </c>
      <c r="AA3006" s="111"/>
      <c r="AB3006" s="102" t="s">
        <v>34</v>
      </c>
      <c r="AC3006" s="112"/>
      <c r="AD3006" s="113"/>
      <c r="AE3006" s="94"/>
      <c r="AF3006" s="94"/>
      <c r="AG3006" s="134"/>
    </row>
    <row r="3007" spans="1:33" s="44" customFormat="1" customHeight="0">
      <c r="A3007" s="60"/>
      <c r="B3007" s="61" t="s">
        <v>1307</v>
      </c>
      <c r="C3007" s="62"/>
      <c r="D3007" s="63"/>
      <c r="E3007" s="63"/>
      <c r="F3007" s="63"/>
      <c r="G3007" s="63"/>
      <c r="H3007" s="63"/>
      <c r="I3007" s="63"/>
      <c r="J3007" s="94">
        <v>44.8</v>
      </c>
      <c r="K3007" s="94"/>
      <c r="L3007" s="61"/>
      <c r="M3007" s="94"/>
      <c r="N3007" s="94" t="s">
        <v>34</v>
      </c>
      <c r="O3007" s="94"/>
      <c r="P3007" s="61"/>
      <c r="Q3007" s="94"/>
      <c r="R3007" s="61"/>
      <c r="S3007" s="101">
        <v>2.29</v>
      </c>
      <c r="T3007" s="102"/>
      <c r="U3007" s="101"/>
      <c r="V3007" s="101">
        <v>388.3</v>
      </c>
      <c r="W3007" s="102"/>
      <c r="X3007" s="101"/>
      <c r="Y3007" s="101">
        <v>611.7</v>
      </c>
      <c r="Z3007" s="94" t="s">
        <v>34</v>
      </c>
      <c r="AA3007" s="111"/>
      <c r="AB3007" s="102" t="s">
        <v>34</v>
      </c>
      <c r="AC3007" s="112"/>
      <c r="AD3007" s="113"/>
      <c r="AE3007" s="94"/>
      <c r="AF3007" s="94"/>
      <c r="AG3007" s="134"/>
    </row>
    <row r="3008" spans="1:33" s="44" customFormat="1" ht="15" customHeight="1">
      <c r="A3008" s="60">
        <v>43255</v>
      </c>
      <c r="B3008" s="61" t="s">
        <v>1308</v>
      </c>
      <c r="C3008" s="62" t="s">
        <v>29</v>
      </c>
      <c r="D3008" s="63" t="s">
        <v>30</v>
      </c>
      <c r="E3008" s="63" t="s">
        <v>31</v>
      </c>
      <c r="F3008" s="63" t="s">
        <v>37</v>
      </c>
      <c r="G3008" s="63" t="s">
        <v>140</v>
      </c>
      <c r="H3008" s="63" t="s">
        <v>34</v>
      </c>
      <c r="I3008" s="63" t="s">
        <v>34</v>
      </c>
      <c r="J3008" s="94">
        <v>639</v>
      </c>
      <c r="K3008" s="94">
        <f t="shared" ref="K3008" si="1662">MAX(J3008:J3010)</f>
        <v>648</v>
      </c>
      <c r="L3008" s="61">
        <f t="normal">IF(A3008=0,"",(K3008-K3009)/K3009)</f>
        <v>0.0156739811912226</v>
      </c>
      <c r="M3008" s="94">
        <f t="shared" ref="M3008" si="1663">IF(J3008="-","-",AVERAGE(J3008:J3010))</f>
        <v>641.666666666667</v>
      </c>
      <c r="N3008" s="94">
        <v>316</v>
      </c>
      <c r="O3008" s="94">
        <f t="shared" ref="O3008" si="1664">MAX(N3008:N3010)</f>
        <v>316</v>
      </c>
      <c r="P3008" s="61">
        <f t="normal">IF(A3008=0,"",(O3008-O3009)/O3009)</f>
        <v>0.0675675675675676</v>
      </c>
      <c r="Q3008" s="94">
        <f t="shared" ref="Q3008" si="1665">IF(N3008="-","-",AVERAGE(N3008:N3010))</f>
        <v>306.666666666667</v>
      </c>
      <c r="R3008" s="61">
        <f t="shared" ref="R3008" si="1666">IF(Q3008="-","-",Q3008/M3008)</f>
        <v>0.477922077922078</v>
      </c>
      <c r="S3008" s="101">
        <v>96</v>
      </c>
      <c r="T3008" s="102">
        <f t="shared" ref="T3008" si="1667">AVERAGE(S3008:S3010)*10</f>
        <v>960.2</v>
      </c>
      <c r="U3008" s="101">
        <f t="shared" ref="U3008" si="1668">((LARGE(S3008:S3010,1))-(SMALL(S3008:S3010,1)))/(((LARGE(S3008:S3010,1))+(SMALL(S3008:S3010,1)))/2)*100</f>
        <v>0.04165798791919</v>
      </c>
      <c r="V3008" s="101">
        <v>99.99</v>
      </c>
      <c r="W3008" s="102">
        <f t="shared" ref="W3008" si="1669">AVERAGE(V3008:V3010)*10</f>
        <v>999.9</v>
      </c>
      <c r="X3008" s="101">
        <f t="shared" ref="X3008" si="1670">((LARGE(V3008:V3010,1))-(SMALL(V3008:V3010,1)))/(((LARGE(V3008:V3010,1))+(SMALL(V3008:V3010,1)))/2)*100</f>
        <v>0</v>
      </c>
      <c r="Y3008" s="101">
        <v>0.01</v>
      </c>
      <c r="Z3008" s="94" t="s">
        <v>34</v>
      </c>
      <c r="AA3008" s="111" t="str">
        <f t="normal">IF(Z3008="-","-",AVERAGE(Z3008:Z3010))</f>
        <v>-</v>
      </c>
      <c r="AB3008" s="102" t="s">
        <v>34</v>
      </c>
      <c r="AC3008" s="112" t="str">
        <f t="shared" ref="AC3008" si="1671">IF(AB3008="-","-",AVERAGE(AB3008:AB3010))</f>
        <v>-</v>
      </c>
      <c r="AD3008" s="113"/>
      <c r="AE3008" s="94"/>
      <c r="AF3008" s="94"/>
      <c r="AG3008" s="134"/>
    </row>
    <row r="3009" spans="1:33" s="44" customFormat="1" customHeight="0">
      <c r="A3009" s="60"/>
      <c r="B3009" s="61" t="s">
        <v>1308</v>
      </c>
      <c r="C3009" s="62"/>
      <c r="D3009" s="63"/>
      <c r="E3009" s="63"/>
      <c r="F3009" s="63"/>
      <c r="G3009" s="63"/>
      <c r="H3009" s="63"/>
      <c r="I3009" s="63"/>
      <c r="J3009" s="94">
        <v>638</v>
      </c>
      <c r="K3009" s="94">
        <f t="shared" ref="K3009" si="1672">MIN(J3008:J3010)</f>
        <v>638</v>
      </c>
      <c r="L3009" s="61"/>
      <c r="M3009" s="94"/>
      <c r="N3009" s="94">
        <v>296</v>
      </c>
      <c r="O3009" s="94">
        <f t="shared" ref="O3009" si="1673">MIN(N3008:N3010)</f>
        <v>296</v>
      </c>
      <c r="P3009" s="61"/>
      <c r="Q3009" s="94"/>
      <c r="R3009" s="61"/>
      <c r="S3009" s="101">
        <v>96.02</v>
      </c>
      <c r="T3009" s="102"/>
      <c r="U3009" s="101"/>
      <c r="V3009" s="101">
        <v>99.99</v>
      </c>
      <c r="W3009" s="102"/>
      <c r="X3009" s="101"/>
      <c r="Y3009" s="101">
        <v>0.01</v>
      </c>
      <c r="Z3009" s="94" t="s">
        <v>34</v>
      </c>
      <c r="AA3009" s="111"/>
      <c r="AB3009" s="102" t="s">
        <v>34</v>
      </c>
      <c r="AC3009" s="112"/>
      <c r="AD3009" s="113"/>
      <c r="AE3009" s="94"/>
      <c r="AF3009" s="94"/>
      <c r="AG3009" s="134"/>
    </row>
    <row r="3010" spans="1:33" s="44" customFormat="1" customHeight="0">
      <c r="A3010" s="60"/>
      <c r="B3010" s="61" t="s">
        <v>1308</v>
      </c>
      <c r="C3010" s="62"/>
      <c r="D3010" s="63"/>
      <c r="E3010" s="63"/>
      <c r="F3010" s="63"/>
      <c r="G3010" s="63"/>
      <c r="H3010" s="63"/>
      <c r="I3010" s="63"/>
      <c r="J3010" s="94">
        <v>648</v>
      </c>
      <c r="K3010" s="94"/>
      <c r="L3010" s="61"/>
      <c r="M3010" s="94"/>
      <c r="N3010" s="94">
        <v>308</v>
      </c>
      <c r="O3010" s="94"/>
      <c r="P3010" s="61"/>
      <c r="Q3010" s="94"/>
      <c r="R3010" s="61"/>
      <c r="S3010" s="101">
        <v>96.04</v>
      </c>
      <c r="T3010" s="102"/>
      <c r="U3010" s="101"/>
      <c r="V3010" s="101">
        <v>99.99</v>
      </c>
      <c r="W3010" s="102"/>
      <c r="X3010" s="101"/>
      <c r="Y3010" s="101">
        <v>0.01</v>
      </c>
      <c r="Z3010" s="94" t="s">
        <v>34</v>
      </c>
      <c r="AA3010" s="111"/>
      <c r="AB3010" s="102" t="s">
        <v>34</v>
      </c>
      <c r="AC3010" s="112"/>
      <c r="AD3010" s="113"/>
      <c r="AE3010" s="94"/>
      <c r="AF3010" s="94"/>
      <c r="AG3010" s="134"/>
    </row>
    <row r="3011" spans="1:33" ht="15" customHeight="1">
      <c r="A3011" s="70">
        <v>43255</v>
      </c>
      <c r="B3011" s="71">
        <v>1298</v>
      </c>
      <c r="C3011" s="80" t="s">
        <v>629</v>
      </c>
      <c r="D3011" s="12" t="s">
        <v>41</v>
      </c>
      <c r="E3011" s="12" t="s">
        <v>74</v>
      </c>
      <c r="F3011" s="6" t="s">
        <v>234</v>
      </c>
      <c r="G3011" s="6" t="s">
        <v>277</v>
      </c>
      <c r="H3011" s="12" t="s">
        <v>34</v>
      </c>
      <c r="I3011" s="6" t="s">
        <v>34</v>
      </c>
      <c r="J3011" s="97">
        <v>614</v>
      </c>
      <c r="K3011" s="97">
        <f t="shared" ref="K3011" si="1674">MAX(J3011:J3013)</f>
        <v>656</v>
      </c>
      <c r="L3011" s="71">
        <f t="normal">IF(A3011=0,"",(K3011-K3012)/K3012)</f>
        <v>0.0684039087947883</v>
      </c>
      <c r="M3011" s="97">
        <f t="shared" ref="M3011" si="1675">IF(J3011="-","-",AVERAGE(J3011:J3013))</f>
        <v>634</v>
      </c>
      <c r="N3011" s="97">
        <v>395</v>
      </c>
      <c r="O3011" s="97">
        <f t="shared" ref="O3011" si="1676">MAX(N3011:N3013)</f>
        <v>421</v>
      </c>
      <c r="P3011" s="71">
        <f t="normal">IF(A3011=0,"",(O3011-O3012)/O3012)</f>
        <v>0.0658227848101266</v>
      </c>
      <c r="Q3011" s="97">
        <f t="shared" ref="Q3011" si="1677">IF(N3011="-","-",AVERAGE(N3011:N3013))</f>
        <v>407.666666666667</v>
      </c>
      <c r="R3011" s="71">
        <f t="shared" ref="R3011" si="1678">IF(Q3011="-","-",Q3011/M3011)</f>
        <v>0.643007360672976</v>
      </c>
      <c r="S3011" s="103">
        <v>3.5</v>
      </c>
      <c r="T3011" s="104">
        <f t="shared" ref="T3011" si="1679">AVERAGE(S3011:S3013)*10</f>
        <v>34.9666666666667</v>
      </c>
      <c r="U3011" s="103">
        <f t="shared" ref="U3011" si="1680">((LARGE(S3011:S3013,1))-(SMALL(S3011:S3013,1)))/(((LARGE(S3011:S3013,1))+(SMALL(S3011:S3013,1)))/2)*100</f>
        <v>2.57510729613733</v>
      </c>
      <c r="V3011" s="103">
        <f t="normal">739.6/10</f>
        <v>73.96</v>
      </c>
      <c r="W3011" s="104">
        <f t="normal">AVERAGE(V3011:V3013)*10</f>
        <v>746.3</v>
      </c>
      <c r="X3011" s="103">
        <f t="normal">((LARGE(V3011:V3013,1))-(SMALL(V3011:V3013,1)))/(((LARGE(V3011:V3013,1))+(SMALL(V3011:V3013,1)))/2)*100</f>
        <v>1.55621143010464</v>
      </c>
      <c r="Y3011" s="103">
        <f t="normal">1000-V3011</f>
        <v>926.04</v>
      </c>
      <c r="Z3011" s="71" t="s">
        <v>34</v>
      </c>
      <c r="AA3011" s="23" t="str">
        <f t="normal">IF(Z3011="-","-",AVERAGE(Z3011:Z3013))</f>
        <v>-</v>
      </c>
      <c r="AB3011" s="104" t="s">
        <v>34</v>
      </c>
      <c r="AC3011" s="24" t="str">
        <f t="shared" ref="AC3011" si="1681">IF(AB3011="-","-",AVERAGE(AB3011:AB3013))</f>
        <v>-</v>
      </c>
      <c r="AG3011" s="153"/>
    </row>
    <row r="3012" spans="1:33" ht="0" customHeight="1" hidden="1">
      <c r="A3012" s="70"/>
      <c r="B3012" s="71">
        <v>1298</v>
      </c>
      <c r="C3012" s="82"/>
      <c r="D3012" s="14"/>
      <c r="E3012" s="14"/>
      <c r="F3012" s="9"/>
      <c r="G3012" s="6"/>
      <c r="H3012" s="14"/>
      <c r="I3012" s="6"/>
      <c r="J3012" s="97">
        <v>632</v>
      </c>
      <c r="K3012" s="97">
        <f t="shared" ref="K3012" si="1682">MIN(J3011:J3013)</f>
        <v>614</v>
      </c>
      <c r="L3012" s="71"/>
      <c r="M3012" s="97"/>
      <c r="N3012" s="97">
        <v>407</v>
      </c>
      <c r="O3012" s="97">
        <f t="shared" ref="O3012" si="1683">MIN(N3011:N3013)</f>
        <v>395</v>
      </c>
      <c r="P3012" s="71"/>
      <c r="Q3012" s="97"/>
      <c r="R3012" s="71"/>
      <c r="S3012" s="103">
        <v>3.54</v>
      </c>
      <c r="T3012" s="104"/>
      <c r="U3012" s="103"/>
      <c r="V3012" s="103">
        <f t="normal">751.2/10</f>
        <v>75.12</v>
      </c>
      <c r="W3012" s="104"/>
      <c r="X3012" s="103"/>
      <c r="Y3012" s="103">
        <f t="shared" ref="Y3012:Y3025" si="1684">1000-V3012</f>
        <v>924.88</v>
      </c>
      <c r="Z3012" s="71" t="s">
        <v>34</v>
      </c>
      <c r="AA3012" s="23"/>
      <c r="AB3012" s="104" t="s">
        <v>34</v>
      </c>
      <c r="AC3012" s="24"/>
      <c r="AG3012" s="153"/>
    </row>
    <row r="3013" spans="1:33" ht="0" customHeight="1" hidden="1">
      <c r="A3013" s="70"/>
      <c r="B3013" s="71">
        <v>1298</v>
      </c>
      <c r="C3013" s="84"/>
      <c r="D3013" s="17"/>
      <c r="E3013" s="17"/>
      <c r="F3013" s="9"/>
      <c r="G3013" s="6"/>
      <c r="H3013" s="17"/>
      <c r="I3013" s="6"/>
      <c r="J3013" s="97">
        <v>656</v>
      </c>
      <c r="K3013" s="97"/>
      <c r="L3013" s="71"/>
      <c r="M3013" s="97"/>
      <c r="N3013" s="97">
        <v>421</v>
      </c>
      <c r="O3013" s="97"/>
      <c r="P3013" s="71"/>
      <c r="Q3013" s="97"/>
      <c r="R3013" s="71"/>
      <c r="S3013" s="103">
        <v>3.45</v>
      </c>
      <c r="T3013" s="104"/>
      <c r="U3013" s="103"/>
      <c r="V3013" s="103">
        <f t="normal">748.1/10</f>
        <v>74.81</v>
      </c>
      <c r="W3013" s="104"/>
      <c r="X3013" s="103"/>
      <c r="Y3013" s="103">
        <f t="shared" si="1684"/>
        <v>925.19</v>
      </c>
      <c r="Z3013" s="71" t="s">
        <v>34</v>
      </c>
      <c r="AA3013" s="23"/>
      <c r="AB3013" s="104" t="s">
        <v>34</v>
      </c>
      <c r="AC3013" s="24"/>
      <c r="AG3013" s="153"/>
    </row>
    <row r="3014" spans="1:33" ht="0" customHeight="1" hidden="1">
      <c r="A3014" s="70">
        <v>43255</v>
      </c>
      <c r="B3014" s="71">
        <v>1315</v>
      </c>
      <c r="C3014" s="80" t="s">
        <v>212</v>
      </c>
      <c r="D3014" s="12" t="s">
        <v>41</v>
      </c>
      <c r="E3014" s="12" t="s">
        <v>74</v>
      </c>
      <c r="F3014" s="6" t="s">
        <v>85</v>
      </c>
      <c r="G3014" s="6" t="s">
        <v>34</v>
      </c>
      <c r="H3014" s="6" t="s">
        <v>44</v>
      </c>
      <c r="I3014" s="6" t="s">
        <v>34</v>
      </c>
      <c r="J3014" s="97">
        <v>205</v>
      </c>
      <c r="K3014" s="97">
        <f t="shared" ref="K3014" si="1685">MAX(J3014:J3016)</f>
        <v>217</v>
      </c>
      <c r="L3014" s="71">
        <f t="normal">IF(A3014=0,"",(K3014-K3015)/K3015)</f>
        <v>0.0585365853658537</v>
      </c>
      <c r="M3014" s="97">
        <f t="shared" ref="M3014" si="1686">IF(J3014="-","-",AVERAGE(J3014:J3016))</f>
        <v>211</v>
      </c>
      <c r="N3014" s="97">
        <v>157</v>
      </c>
      <c r="O3014" s="97">
        <f t="shared" ref="O3014" si="1687">MAX(N3014:N3016)</f>
        <v>157</v>
      </c>
      <c r="P3014" s="71">
        <f t="normal">IF(A3014=0,"",(O3014-O3015)/O3015)</f>
        <v>0.0397350993377483</v>
      </c>
      <c r="Q3014" s="97">
        <f t="shared" ref="Q3014" si="1688">IF(N3014="-","-",AVERAGE(N3014:N3016))</f>
        <v>154.333333333333</v>
      </c>
      <c r="R3014" s="71">
        <f t="shared" ref="R3014" si="1689">IF(Q3014="-","-",Q3014/M3014)</f>
        <v>0.731437598736177</v>
      </c>
      <c r="S3014" s="103">
        <v>3.01</v>
      </c>
      <c r="T3014" s="104">
        <f t="shared" ref="T3014" si="1690">AVERAGE(S3014:S3016)*10</f>
        <v>30.0333333333333</v>
      </c>
      <c r="U3014" s="103">
        <f t="shared" ref="U3014" si="1691">((LARGE(S3014:S3016,1))-(SMALL(S3014:S3016,1)))/(((LARGE(S3014:S3016,1))+(SMALL(S3014:S3016,1)))/2)*100</f>
        <v>1.99999999999999</v>
      </c>
      <c r="V3014" s="103">
        <f t="normal">617.1/10</f>
        <v>61.71</v>
      </c>
      <c r="W3014" s="104">
        <f t="normal">AVERAGE(V3014:V3016)*10</f>
        <v>616.333333333333</v>
      </c>
      <c r="X3014" s="103">
        <f t="normal">((LARGE(V3014:V3016,1))-(SMALL(V3014:V3016,1)))/(((LARGE(V3014:V3016,1))+(SMALL(V3014:V3016,1)))/2)*100</f>
        <v>1.05528046107638</v>
      </c>
      <c r="Y3014" s="103">
        <f t="shared" si="1684"/>
        <v>938.29</v>
      </c>
      <c r="Z3014" s="71">
        <v>29440</v>
      </c>
      <c r="AA3014" s="23">
        <f t="normal">IF(Z3014="-","-",AVERAGE(Z3014:Z3016))</f>
        <v>29437.3333333333</v>
      </c>
      <c r="AB3014" s="104">
        <v>7.562</v>
      </c>
      <c r="AC3014" s="24">
        <f t="shared" ref="AC3014" si="1692">IF(AB3014="-","-",AVERAGE(AB3014:AB3016))</f>
        <v>7.575</v>
      </c>
      <c r="AG3014" s="153"/>
    </row>
    <row r="3015" spans="1:33" ht="0" customHeight="1" hidden="1">
      <c r="A3015" s="70"/>
      <c r="B3015" s="71">
        <v>1315</v>
      </c>
      <c r="C3015" s="82"/>
      <c r="D3015" s="14"/>
      <c r="E3015" s="14"/>
      <c r="F3015" s="6"/>
      <c r="G3015" s="6"/>
      <c r="H3015" s="6"/>
      <c r="I3015" s="6"/>
      <c r="J3015" s="97">
        <v>217</v>
      </c>
      <c r="K3015" s="97">
        <f t="shared" ref="K3015" si="1693">MIN(J3014:J3016)</f>
        <v>205</v>
      </c>
      <c r="L3015" s="71"/>
      <c r="M3015" s="97"/>
      <c r="N3015" s="97">
        <v>155</v>
      </c>
      <c r="O3015" s="97">
        <f t="shared" ref="O3015" si="1694">MIN(N3014:N3016)</f>
        <v>151</v>
      </c>
      <c r="P3015" s="71"/>
      <c r="Q3015" s="97"/>
      <c r="R3015" s="71"/>
      <c r="S3015" s="103">
        <v>2.97</v>
      </c>
      <c r="T3015" s="104"/>
      <c r="U3015" s="103"/>
      <c r="V3015" s="103">
        <f t="normal">612.7/10</f>
        <v>61.27</v>
      </c>
      <c r="W3015" s="104"/>
      <c r="X3015" s="103"/>
      <c r="Y3015" s="103">
        <f t="shared" si="1684"/>
        <v>938.73</v>
      </c>
      <c r="Z3015" s="71">
        <v>29440</v>
      </c>
      <c r="AA3015" s="23"/>
      <c r="AB3015" s="104">
        <v>7.576</v>
      </c>
      <c r="AC3015" s="24"/>
      <c r="AG3015" s="153"/>
    </row>
    <row r="3016" spans="1:33" ht="0" customHeight="1" hidden="1">
      <c r="A3016" s="70"/>
      <c r="B3016" s="71">
        <v>1315</v>
      </c>
      <c r="C3016" s="84"/>
      <c r="D3016" s="17"/>
      <c r="E3016" s="17"/>
      <c r="F3016" s="6"/>
      <c r="G3016" s="6"/>
      <c r="H3016" s="6"/>
      <c r="I3016" s="6"/>
      <c r="J3016" s="97">
        <v>211</v>
      </c>
      <c r="K3016" s="97"/>
      <c r="L3016" s="71"/>
      <c r="M3016" s="97"/>
      <c r="N3016" s="97">
        <v>151</v>
      </c>
      <c r="O3016" s="97"/>
      <c r="P3016" s="71"/>
      <c r="Q3016" s="97"/>
      <c r="R3016" s="71"/>
      <c r="S3016" s="103">
        <v>3.03</v>
      </c>
      <c r="T3016" s="104"/>
      <c r="U3016" s="103"/>
      <c r="V3016" s="103">
        <f t="normal">619.2/10</f>
        <v>61.92</v>
      </c>
      <c r="W3016" s="104"/>
      <c r="X3016" s="103"/>
      <c r="Y3016" s="103">
        <f t="shared" si="1684"/>
        <v>938.08</v>
      </c>
      <c r="Z3016" s="71">
        <v>29432</v>
      </c>
      <c r="AA3016" s="23"/>
      <c r="AB3016" s="104">
        <v>7.587</v>
      </c>
      <c r="AC3016" s="24"/>
      <c r="AG3016" s="153"/>
    </row>
    <row r="3017" spans="1:33" ht="15" customHeight="1">
      <c r="A3017" s="70">
        <v>43255</v>
      </c>
      <c r="B3017" s="71">
        <v>1317</v>
      </c>
      <c r="C3017" s="80" t="s">
        <v>84</v>
      </c>
      <c r="D3017" s="12" t="s">
        <v>41</v>
      </c>
      <c r="E3017" s="12" t="s">
        <v>74</v>
      </c>
      <c r="F3017" s="6" t="s">
        <v>85</v>
      </c>
      <c r="G3017" s="6" t="s">
        <v>34</v>
      </c>
      <c r="H3017" s="6" t="s">
        <v>44</v>
      </c>
      <c r="I3017" s="12" t="s">
        <v>1309</v>
      </c>
      <c r="J3017" s="97" t="s">
        <v>34</v>
      </c>
      <c r="K3017" s="97">
        <f t="shared" ref="K3017" si="1695">MAX(J3017:J3019)</f>
        <v>515</v>
      </c>
      <c r="L3017" s="71">
        <f t="normal">IF(A3017=0,"",(K3017-K3018)/K3018)</f>
        <v>0.162528216704289</v>
      </c>
      <c r="M3017" s="97">
        <f t="normal">IF(J3018="-","-",AVERAGE(J3017:J3019))</f>
        <v>479</v>
      </c>
      <c r="N3017" s="97" t="s">
        <v>34</v>
      </c>
      <c r="O3017" s="97">
        <f t="shared" ref="O3017" si="1696">MAX(N3017:N3019)</f>
        <v>338</v>
      </c>
      <c r="P3017" s="71">
        <f t="normal">IF(A3017=0,"",(O3017-O3018)/O3018)</f>
        <v>0.157534246575342</v>
      </c>
      <c r="Q3017" s="97">
        <f t="normal">IF(N3018="-","-",AVERAGE(N3017:N3019))</f>
        <v>315</v>
      </c>
      <c r="R3017" s="71">
        <f t="shared" ref="R3017" si="1697">IF(Q3017="-","-",Q3017/M3017)</f>
        <v>0.657620041753653</v>
      </c>
      <c r="S3017" s="103">
        <v>7.14</v>
      </c>
      <c r="T3017" s="104">
        <f t="shared" ref="T3017" si="1698">AVERAGE(S3017:S3019)*10</f>
        <v>71.5</v>
      </c>
      <c r="U3017" s="103">
        <f t="shared" ref="U3017" si="1699">((LARGE(S3017:S3019,1))-(SMALL(S3017:S3019,1)))/(((LARGE(S3017:S3019,1))+(SMALL(S3017:S3019,1)))/2)*100</f>
        <v>0.419287211740045</v>
      </c>
      <c r="V3017" s="103">
        <f t="normal">780.6/10</f>
        <v>78.06</v>
      </c>
      <c r="W3017" s="104">
        <f t="normal">AVERAGE(V3017:V3019)*10</f>
        <v>780.633333333333</v>
      </c>
      <c r="X3017" s="103">
        <f t="normal">((LARGE(V3017:V3019,1))-(SMALL(V3017:V3019,1)))/(((LARGE(V3017:V3019,1))+(SMALL(V3017:V3019,1)))/2)*100</f>
        <v>0.0896688656888403</v>
      </c>
      <c r="Y3017" s="103">
        <f t="shared" si="1684"/>
        <v>921.94</v>
      </c>
      <c r="Z3017" s="71">
        <v>73199</v>
      </c>
      <c r="AA3017" s="23">
        <f t="normal">IF(Z3017="-","-",AVERAGE(Z3017:Z3019))</f>
        <v>73174</v>
      </c>
      <c r="AB3017" s="104">
        <v>7.406</v>
      </c>
      <c r="AC3017" s="24">
        <f t="shared" ref="AC3017" si="1700">IF(AB3017="-","-",AVERAGE(AB3017:AB3019))</f>
        <v>7.408</v>
      </c>
      <c r="AG3017" s="153"/>
    </row>
    <row r="3018" spans="1:33" ht="0" customHeight="1" hidden="1">
      <c r="A3018" s="70"/>
      <c r="B3018" s="71">
        <v>1317</v>
      </c>
      <c r="C3018" s="82"/>
      <c r="D3018" s="14"/>
      <c r="E3018" s="14"/>
      <c r="F3018" s="6"/>
      <c r="G3018" s="6"/>
      <c r="H3018" s="6"/>
      <c r="I3018" s="14"/>
      <c r="J3018" s="97">
        <v>443</v>
      </c>
      <c r="K3018" s="97">
        <f t="shared" ref="K3018" si="1701">MIN(J3017:J3019)</f>
        <v>443</v>
      </c>
      <c r="L3018" s="71"/>
      <c r="M3018" s="97"/>
      <c r="N3018" s="97">
        <v>292</v>
      </c>
      <c r="O3018" s="97">
        <f t="shared" ref="O3018" si="1702">MIN(N3017:N3019)</f>
        <v>292</v>
      </c>
      <c r="P3018" s="71"/>
      <c r="Q3018" s="97"/>
      <c r="R3018" s="71"/>
      <c r="S3018" s="103">
        <v>7.14</v>
      </c>
      <c r="T3018" s="104"/>
      <c r="U3018" s="103"/>
      <c r="V3018" s="103">
        <f t="normal">780.3/10</f>
        <v>78.03</v>
      </c>
      <c r="W3018" s="104"/>
      <c r="X3018" s="103"/>
      <c r="Y3018" s="103">
        <f t="shared" si="1684"/>
        <v>921.97</v>
      </c>
      <c r="Z3018" s="71">
        <v>73176</v>
      </c>
      <c r="AA3018" s="23"/>
      <c r="AB3018" s="104">
        <v>7.408</v>
      </c>
      <c r="AC3018" s="24"/>
      <c r="AG3018" s="153"/>
    </row>
    <row r="3019" spans="1:33" ht="0" customHeight="1" hidden="1">
      <c r="A3019" s="70"/>
      <c r="B3019" s="71">
        <v>1317</v>
      </c>
      <c r="C3019" s="84"/>
      <c r="D3019" s="17"/>
      <c r="E3019" s="17"/>
      <c r="F3019" s="6"/>
      <c r="G3019" s="6"/>
      <c r="H3019" s="6"/>
      <c r="I3019" s="17"/>
      <c r="J3019" s="97">
        <v>515</v>
      </c>
      <c r="K3019" s="97"/>
      <c r="L3019" s="71"/>
      <c r="M3019" s="97"/>
      <c r="N3019" s="97">
        <v>338</v>
      </c>
      <c r="O3019" s="97"/>
      <c r="P3019" s="71"/>
      <c r="Q3019" s="97"/>
      <c r="R3019" s="71"/>
      <c r="S3019" s="103">
        <v>7.17</v>
      </c>
      <c r="T3019" s="104"/>
      <c r="U3019" s="103"/>
      <c r="V3019" s="103">
        <f t="normal">781/10</f>
        <v>78.1</v>
      </c>
      <c r="W3019" s="104"/>
      <c r="X3019" s="103"/>
      <c r="Y3019" s="103">
        <f t="shared" si="1684"/>
        <v>921.9</v>
      </c>
      <c r="Z3019" s="71">
        <v>73147</v>
      </c>
      <c r="AA3019" s="23"/>
      <c r="AB3019" s="104">
        <v>7.41</v>
      </c>
      <c r="AC3019" s="24"/>
      <c r="AG3019" s="153"/>
    </row>
    <row r="3020" spans="1:33" ht="0" customHeight="1" hidden="1">
      <c r="A3020" s="70">
        <v>43255</v>
      </c>
      <c r="B3020" s="71">
        <v>1319</v>
      </c>
      <c r="C3020" s="80" t="s">
        <v>40</v>
      </c>
      <c r="D3020" s="12" t="s">
        <v>41</v>
      </c>
      <c r="E3020" s="12" t="s">
        <v>42</v>
      </c>
      <c r="F3020" s="6" t="s">
        <v>43</v>
      </c>
      <c r="G3020" s="6" t="s">
        <v>89</v>
      </c>
      <c r="H3020" s="12" t="s">
        <v>34</v>
      </c>
      <c r="I3020" s="6" t="s">
        <v>34</v>
      </c>
      <c r="J3020" s="97">
        <v>579</v>
      </c>
      <c r="K3020" s="97">
        <f t="shared" ref="K3020" si="1703">MAX(J3020:J3022)</f>
        <v>607</v>
      </c>
      <c r="L3020" s="71">
        <f t="normal">IF(A3020=0,"",(K3020-K3021)/K3021)</f>
        <v>0.0483592400690846</v>
      </c>
      <c r="M3020" s="97">
        <f t="shared" ref="M3020" si="1704">IF(J3020="-","-",AVERAGE(J3020:J3022))</f>
        <v>593</v>
      </c>
      <c r="N3020" s="97">
        <v>255</v>
      </c>
      <c r="O3020" s="97">
        <f t="shared" ref="O3020" si="1705">MAX(N3020:N3022)</f>
        <v>255</v>
      </c>
      <c r="P3020" s="71">
        <f t="normal">IF(A3020=0,"",(O3020-O3021)/O3021)</f>
        <v>0.0805084745762712</v>
      </c>
      <c r="Q3020" s="97">
        <f t="shared" ref="Q3020" si="1706">IF(N3020="-","-",AVERAGE(N3020:N3022))</f>
        <v>245.666666666667</v>
      </c>
      <c r="R3020" s="71">
        <f t="shared" ref="R3020" si="1707">IF(Q3020="-","-",Q3020/M3020)</f>
        <v>0.414277684092187</v>
      </c>
      <c r="S3020" s="103">
        <v>0.94</v>
      </c>
      <c r="T3020" s="104">
        <f t="shared" ref="T3020" si="1708">AVERAGE(S3020:S3022)*10</f>
        <v>9.43333333333333</v>
      </c>
      <c r="U3020" s="103">
        <f t="shared" ref="U3020" si="1709">((LARGE(S3020:S3022,1))-(SMALL(S3020:S3022,1)))/(((LARGE(S3020:S3022,1))+(SMALL(S3020:S3022,1)))/2)*100</f>
        <v>3.17460317460317</v>
      </c>
      <c r="V3020" s="103">
        <f t="normal">899.9/10</f>
        <v>89.99</v>
      </c>
      <c r="W3020" s="104">
        <f t="normal">AVERAGE(V3020:V3022)*10</f>
        <v>902.1</v>
      </c>
      <c r="X3020" s="103">
        <f t="normal">((LARGE(V3020:V3022,1))-(SMALL(V3020:V3022,1)))/(((LARGE(V3020:V3022,1))+(SMALL(V3020:V3022,1)))/2)*100</f>
        <v>0.531973844619311</v>
      </c>
      <c r="Y3020" s="103">
        <f t="shared" si="1684"/>
        <v>910.01</v>
      </c>
      <c r="Z3020" s="71">
        <v>12947</v>
      </c>
      <c r="AA3020" s="23">
        <f t="normal">IF(Z3020="-","-",AVERAGE(Z3020:Z3022))</f>
        <v>12946</v>
      </c>
      <c r="AB3020" s="104">
        <v>5.363</v>
      </c>
      <c r="AC3020" s="24">
        <f t="shared" ref="AC3020" si="1710">IF(AB3020="-","-",AVERAGE(AB3020:AB3022))</f>
        <v>5.372</v>
      </c>
      <c r="AG3020" s="153"/>
    </row>
    <row r="3021" spans="1:33" ht="0" customHeight="1" hidden="1">
      <c r="A3021" s="70"/>
      <c r="B3021" s="71">
        <v>1319</v>
      </c>
      <c r="C3021" s="82"/>
      <c r="D3021" s="14"/>
      <c r="E3021" s="14"/>
      <c r="F3021" s="9"/>
      <c r="G3021" s="6"/>
      <c r="H3021" s="14"/>
      <c r="I3021" s="6"/>
      <c r="J3021" s="97">
        <v>607</v>
      </c>
      <c r="K3021" s="97">
        <f t="shared" ref="K3021" si="1711">MIN(J3020:J3022)</f>
        <v>579</v>
      </c>
      <c r="L3021" s="71"/>
      <c r="M3021" s="97"/>
      <c r="N3021" s="97">
        <v>246</v>
      </c>
      <c r="O3021" s="97">
        <f t="shared" ref="O3021" si="1712">MIN(N3020:N3022)</f>
        <v>236</v>
      </c>
      <c r="P3021" s="71"/>
      <c r="Q3021" s="97"/>
      <c r="R3021" s="71"/>
      <c r="S3021" s="103">
        <v>0.93</v>
      </c>
      <c r="T3021" s="104"/>
      <c r="U3021" s="103"/>
      <c r="V3021" s="103">
        <f t="normal">901.7/10</f>
        <v>90.17</v>
      </c>
      <c r="W3021" s="104"/>
      <c r="X3021" s="103"/>
      <c r="Y3021" s="103">
        <f t="shared" si="1684"/>
        <v>909.83</v>
      </c>
      <c r="Z3021" s="71">
        <v>12947</v>
      </c>
      <c r="AA3021" s="23"/>
      <c r="AB3021" s="104">
        <v>5.374</v>
      </c>
      <c r="AC3021" s="24"/>
      <c r="AG3021" s="153"/>
    </row>
    <row r="3022" spans="1:33" ht="0" customHeight="1" hidden="1">
      <c r="A3022" s="70"/>
      <c r="B3022" s="71">
        <v>1319</v>
      </c>
      <c r="C3022" s="84"/>
      <c r="D3022" s="17"/>
      <c r="E3022" s="17"/>
      <c r="F3022" s="9"/>
      <c r="G3022" s="6"/>
      <c r="H3022" s="17"/>
      <c r="I3022" s="6"/>
      <c r="J3022" s="97">
        <v>593</v>
      </c>
      <c r="K3022" s="97"/>
      <c r="L3022" s="71"/>
      <c r="M3022" s="97"/>
      <c r="N3022" s="97">
        <v>236</v>
      </c>
      <c r="O3022" s="97"/>
      <c r="P3022" s="71"/>
      <c r="Q3022" s="97"/>
      <c r="R3022" s="71"/>
      <c r="S3022" s="103">
        <v>0.96</v>
      </c>
      <c r="T3022" s="104"/>
      <c r="U3022" s="103"/>
      <c r="V3022" s="103">
        <f t="normal">904.7/10</f>
        <v>90.47</v>
      </c>
      <c r="W3022" s="104"/>
      <c r="X3022" s="103"/>
      <c r="Y3022" s="103">
        <f t="shared" si="1684"/>
        <v>909.53</v>
      </c>
      <c r="Z3022" s="71">
        <v>12944</v>
      </c>
      <c r="AA3022" s="23"/>
      <c r="AB3022" s="104">
        <v>5.379</v>
      </c>
      <c r="AC3022" s="24"/>
      <c r="AG3022" s="153"/>
    </row>
    <row r="3023" spans="1:33" ht="0" customHeight="1" hidden="1">
      <c r="A3023" s="70">
        <v>43255</v>
      </c>
      <c r="B3023" s="71">
        <v>1322</v>
      </c>
      <c r="C3023" s="80" t="s">
        <v>1060</v>
      </c>
      <c r="D3023" s="12" t="s">
        <v>41</v>
      </c>
      <c r="E3023" s="12" t="s">
        <v>74</v>
      </c>
      <c r="F3023" s="6" t="s">
        <v>85</v>
      </c>
      <c r="G3023" s="6" t="s">
        <v>34</v>
      </c>
      <c r="H3023" s="6" t="s">
        <v>44</v>
      </c>
      <c r="I3023" s="6" t="s">
        <v>1310</v>
      </c>
      <c r="J3023" s="97">
        <v>570</v>
      </c>
      <c r="K3023" s="97">
        <f t="shared" ref="K3023" si="1713">MAX(J3023:J3025)</f>
        <v>722</v>
      </c>
      <c r="L3023" s="71">
        <f t="normal">IF(A3023=0,"",(K3023-K3024)/K3024)</f>
        <v>0.266666666666667</v>
      </c>
      <c r="M3023" s="97">
        <f t="shared" ref="M3023" si="1714">IF(J3023="-","-",AVERAGE(J3023:J3025))</f>
        <v>646</v>
      </c>
      <c r="N3023" s="97">
        <v>404</v>
      </c>
      <c r="O3023" s="97">
        <f t="shared" ref="O3023" si="1715">MAX(N3023:N3025)</f>
        <v>503</v>
      </c>
      <c r="P3023" s="71">
        <f t="normal">IF(A3023=0,"",(O3023-O3024)/O3024)</f>
        <v>0.245049504950495</v>
      </c>
      <c r="Q3023" s="97">
        <f t="shared" ref="Q3023" si="1716">IF(N3023="-","-",AVERAGE(N3023:N3025))</f>
        <v>453.5</v>
      </c>
      <c r="R3023" s="71">
        <f t="shared" ref="R3023" si="1717">IF(Q3023="-","-",Q3023/M3023)</f>
        <v>0.702012383900929</v>
      </c>
      <c r="S3023" s="103">
        <v>2.21</v>
      </c>
      <c r="T3023" s="104">
        <f t="shared" ref="T3023" si="1718">AVERAGE(S3023:S3025)*10</f>
        <v>22.7</v>
      </c>
      <c r="U3023" s="103">
        <f t="shared" ref="U3023" si="1719">((LARGE(S3023:S3025,1))-(SMALL(S3023:S3025,1)))/(((LARGE(S3023:S3025,1))+(SMALL(S3023:S3025,1)))/2)*100</f>
        <v>9.56521739130436</v>
      </c>
      <c r="V3023" s="103">
        <f t="normal">717.4/10</f>
        <v>71.74</v>
      </c>
      <c r="W3023" s="104">
        <f t="normal">AVERAGE(V3023:V3025)*10</f>
        <v>721.466666666667</v>
      </c>
      <c r="X3023" s="103">
        <f t="normal">((LARGE(V3023:V3025,1))-(SMALL(V3023:V3025,1)))/(((LARGE(V3023:V3025,1))+(SMALL(V3023:V3025,1)))/2)*100</f>
        <v>1.96268140981341</v>
      </c>
      <c r="Y3023" s="103">
        <f t="shared" si="1684"/>
        <v>928.26</v>
      </c>
      <c r="Z3023" s="71">
        <v>33642</v>
      </c>
      <c r="AA3023" s="23">
        <f t="normal">IF(Z3023="-","-",AVERAGE(Z3023:Z3025))</f>
        <v>33665</v>
      </c>
      <c r="AB3023" s="104">
        <v>7.469</v>
      </c>
      <c r="AC3023" s="24">
        <f t="shared" ref="AC3023" si="1720">IF(AB3023="-","-",AVERAGE(AB3023:AB3025))</f>
        <v>7.45766666666667</v>
      </c>
      <c r="AG3023" s="153"/>
    </row>
    <row r="3024" spans="1:33" ht="0" customHeight="1" hidden="1">
      <c r="A3024" s="70"/>
      <c r="B3024" s="71">
        <v>1322</v>
      </c>
      <c r="C3024" s="82"/>
      <c r="D3024" s="14"/>
      <c r="E3024" s="14"/>
      <c r="F3024" s="6"/>
      <c r="G3024" s="6"/>
      <c r="H3024" s="6"/>
      <c r="I3024" s="6"/>
      <c r="J3024" s="97">
        <v>722</v>
      </c>
      <c r="K3024" s="97">
        <f t="shared" ref="K3024" si="1721">MIN(J3023:J3025)</f>
        <v>570</v>
      </c>
      <c r="L3024" s="71"/>
      <c r="M3024" s="97"/>
      <c r="N3024" s="97">
        <v>503</v>
      </c>
      <c r="O3024" s="97">
        <f t="shared" ref="O3024" si="1722">MIN(N3023:N3025)</f>
        <v>404</v>
      </c>
      <c r="P3024" s="71"/>
      <c r="Q3024" s="97"/>
      <c r="R3024" s="71"/>
      <c r="S3024" s="103">
        <v>2.19</v>
      </c>
      <c r="T3024" s="104"/>
      <c r="U3024" s="103"/>
      <c r="V3024" s="103">
        <f t="normal">716.4/10</f>
        <v>71.64</v>
      </c>
      <c r="W3024" s="104"/>
      <c r="X3024" s="103"/>
      <c r="Y3024" s="103">
        <f t="shared" si="1684"/>
        <v>928.36</v>
      </c>
      <c r="Z3024" s="71">
        <v>33673</v>
      </c>
      <c r="AA3024" s="23"/>
      <c r="AB3024" s="104">
        <v>7.45</v>
      </c>
      <c r="AC3024" s="24"/>
      <c r="AG3024" s="153"/>
    </row>
    <row r="3025" spans="1:33" ht="0" customHeight="1" hidden="1">
      <c r="A3025" s="70"/>
      <c r="B3025" s="71">
        <v>1322</v>
      </c>
      <c r="C3025" s="84"/>
      <c r="D3025" s="17"/>
      <c r="E3025" s="17"/>
      <c r="F3025" s="6"/>
      <c r="G3025" s="6"/>
      <c r="H3025" s="6"/>
      <c r="I3025" s="6"/>
      <c r="J3025" s="97" t="s">
        <v>34</v>
      </c>
      <c r="K3025" s="97"/>
      <c r="L3025" s="71"/>
      <c r="M3025" s="97"/>
      <c r="N3025" s="97" t="s">
        <v>34</v>
      </c>
      <c r="O3025" s="97"/>
      <c r="P3025" s="71"/>
      <c r="Q3025" s="97"/>
      <c r="R3025" s="71"/>
      <c r="S3025" s="103">
        <v>2.41</v>
      </c>
      <c r="T3025" s="104"/>
      <c r="U3025" s="103"/>
      <c r="V3025" s="103">
        <f t="normal">730.6/10</f>
        <v>73.06</v>
      </c>
      <c r="W3025" s="104"/>
      <c r="X3025" s="103"/>
      <c r="Y3025" s="103">
        <f t="shared" si="1684"/>
        <v>926.94</v>
      </c>
      <c r="Z3025" s="71">
        <v>33680</v>
      </c>
      <c r="AA3025" s="23"/>
      <c r="AB3025" s="104">
        <v>7.454</v>
      </c>
      <c r="AC3025" s="24"/>
      <c r="AG3025" s="153"/>
    </row>
    <row r="3026" spans="1:33" s="44" customFormat="1" ht="15" customHeight="1">
      <c r="A3026" s="60">
        <v>43276</v>
      </c>
      <c r="B3026" s="61" t="s">
        <v>1311</v>
      </c>
      <c r="C3026" s="62" t="s">
        <v>29</v>
      </c>
      <c r="D3026" s="63" t="s">
        <v>30</v>
      </c>
      <c r="E3026" s="63" t="s">
        <v>31</v>
      </c>
      <c r="F3026" s="63" t="s">
        <v>32</v>
      </c>
      <c r="G3026" s="63" t="s">
        <v>33</v>
      </c>
      <c r="H3026" s="63" t="s">
        <v>34</v>
      </c>
      <c r="I3026" s="63" t="s">
        <v>34</v>
      </c>
      <c r="J3026" s="94">
        <v>61.4</v>
      </c>
      <c r="K3026" s="94">
        <f t="shared" ref="K3026" si="1723">MAX(J3026:J3028)</f>
        <v>61.7</v>
      </c>
      <c r="L3026" s="61">
        <f t="normal">IF(A3026=0,"",(K3026-K3027)/K3027)</f>
        <v>0.00488599348534209</v>
      </c>
      <c r="M3026" s="94">
        <f t="shared" ref="M3026" si="1724">IF(J3026="-","-",AVERAGE(J3026:J3028))</f>
        <v>61.5</v>
      </c>
      <c r="N3026" s="94" t="s">
        <v>34</v>
      </c>
      <c r="O3026" s="94">
        <f t="shared" ref="O3026" si="1725">MAX(N3026:N3028)</f>
        <v>0</v>
      </c>
      <c r="P3026" s="61" t="e">
        <v>#DIV/0!</v>
      </c>
      <c r="Q3026" s="94" t="str">
        <f t="shared" ref="Q3026" si="1726">IF(N3026="-","-",AVERAGE(N3026:N3028))</f>
        <v>-</v>
      </c>
      <c r="R3026" s="61" t="str">
        <f t="shared" ref="R3026" si="1727">IF(Q3026="-","-",Q3026/M3026)</f>
        <v>-</v>
      </c>
      <c r="S3026" s="101">
        <v>2.47</v>
      </c>
      <c r="T3026" s="102">
        <f t="shared" ref="T3026" si="1728">AVERAGE(S3026:S3028)*10</f>
        <v>24.6666666666667</v>
      </c>
      <c r="U3026" s="101">
        <f t="shared" ref="U3026" si="1729">((LARGE(S3026:S3028,1))-(SMALL(S3026:S3028,1)))/(((LARGE(S3026:S3028,1))+(SMALL(S3026:S3028,1)))/2)*100</f>
        <v>0.405679513184594</v>
      </c>
      <c r="V3026" s="101">
        <v>65.28</v>
      </c>
      <c r="W3026" s="102">
        <f t="normal">AVERAGE(V3026:V3028)*10</f>
        <v>654.366666666667</v>
      </c>
      <c r="X3026" s="101">
        <f t="normal">((LARGE(V3026:V3028,1))-(SMALL(V3026:V3028,1)))/(((LARGE(V3026:V3028,1))+(SMALL(V3026:V3028,1)))/2)*100</f>
        <v>0.56518750477355</v>
      </c>
      <c r="Y3026" s="101">
        <v>347.2</v>
      </c>
      <c r="Z3026" s="94" t="s">
        <v>34</v>
      </c>
      <c r="AA3026" s="111" t="str">
        <f t="shared" ref="AA3026" si="1730">IF(Z3026="-","-",AVERAGE(Z3026:Z3028))</f>
        <v>-</v>
      </c>
      <c r="AB3026" s="102">
        <v>7.373</v>
      </c>
      <c r="AC3026" s="112">
        <f t="shared" ref="AC3026" si="1731">IF(AB3026="-","-",AVERAGE(AB3026:AB3028))</f>
        <v>7.373</v>
      </c>
      <c r="AD3026" s="113"/>
      <c r="AE3026" s="94"/>
      <c r="AF3026" s="94"/>
      <c r="AG3026" s="134"/>
    </row>
    <row r="3027" spans="1:33" s="44" customFormat="1" customHeight="0">
      <c r="A3027" s="60"/>
      <c r="B3027" s="61" t="s">
        <v>1311</v>
      </c>
      <c r="C3027" s="62"/>
      <c r="D3027" s="63"/>
      <c r="E3027" s="63"/>
      <c r="F3027" s="63"/>
      <c r="G3027" s="63"/>
      <c r="H3027" s="63"/>
      <c r="I3027" s="63"/>
      <c r="J3027" s="94">
        <v>61.7</v>
      </c>
      <c r="K3027" s="94">
        <f t="shared" ref="K3027" si="1732">MIN(J3026:J3028)</f>
        <v>61.4</v>
      </c>
      <c r="L3027" s="61"/>
      <c r="M3027" s="94"/>
      <c r="N3027" s="94" t="s">
        <v>34</v>
      </c>
      <c r="O3027" s="94">
        <f t="shared" ref="O3027" si="1733">MIN(N3026:N3028)</f>
        <v>0</v>
      </c>
      <c r="P3027" s="61"/>
      <c r="Q3027" s="94"/>
      <c r="R3027" s="61"/>
      <c r="S3027" s="101">
        <v>2.46</v>
      </c>
      <c r="T3027" s="102"/>
      <c r="U3027" s="101"/>
      <c r="V3027" s="101">
        <v>65.38</v>
      </c>
      <c r="W3027" s="102"/>
      <c r="X3027" s="101"/>
      <c r="Y3027" s="101">
        <v>346.2</v>
      </c>
      <c r="Z3027" s="94" t="s">
        <v>34</v>
      </c>
      <c r="AA3027" s="111"/>
      <c r="AB3027" s="102">
        <v>7.373</v>
      </c>
      <c r="AC3027" s="112"/>
      <c r="AD3027" s="113"/>
      <c r="AE3027" s="94"/>
      <c r="AF3027" s="94"/>
      <c r="AG3027" s="134"/>
    </row>
    <row r="3028" spans="1:33" s="44" customFormat="1" customHeight="0">
      <c r="A3028" s="60"/>
      <c r="B3028" s="61" t="s">
        <v>1311</v>
      </c>
      <c r="C3028" s="62"/>
      <c r="D3028" s="63"/>
      <c r="E3028" s="63"/>
      <c r="F3028" s="63"/>
      <c r="G3028" s="63"/>
      <c r="H3028" s="63"/>
      <c r="I3028" s="63"/>
      <c r="J3028" s="94">
        <v>61.4</v>
      </c>
      <c r="K3028" s="94"/>
      <c r="L3028" s="61"/>
      <c r="M3028" s="94"/>
      <c r="N3028" s="94" t="s">
        <v>34</v>
      </c>
      <c r="O3028" s="94"/>
      <c r="P3028" s="61"/>
      <c r="Q3028" s="94"/>
      <c r="R3028" s="61"/>
      <c r="S3028" s="101">
        <v>2.47</v>
      </c>
      <c r="T3028" s="102"/>
      <c r="U3028" s="101"/>
      <c r="V3028" s="101">
        <v>65.65</v>
      </c>
      <c r="W3028" s="102"/>
      <c r="X3028" s="101"/>
      <c r="Y3028" s="101">
        <v>343.5</v>
      </c>
      <c r="Z3028" s="94" t="s">
        <v>34</v>
      </c>
      <c r="AA3028" s="111"/>
      <c r="AB3028" s="102">
        <v>7.373</v>
      </c>
      <c r="AC3028" s="112"/>
      <c r="AD3028" s="113"/>
      <c r="AE3028" s="94"/>
      <c r="AF3028" s="94"/>
      <c r="AG3028" s="134"/>
    </row>
    <row r="3029" spans="1:33" s="44" customFormat="1" ht="15" customHeight="1">
      <c r="A3029" s="60">
        <v>43276</v>
      </c>
      <c r="B3029" s="61" t="s">
        <v>1312</v>
      </c>
      <c r="C3029" s="62" t="s">
        <v>29</v>
      </c>
      <c r="D3029" s="63" t="s">
        <v>30</v>
      </c>
      <c r="E3029" s="63" t="s">
        <v>31</v>
      </c>
      <c r="F3029" s="63" t="s">
        <v>37</v>
      </c>
      <c r="G3029" s="63" t="s">
        <v>140</v>
      </c>
      <c r="H3029" s="63" t="s">
        <v>34</v>
      </c>
      <c r="I3029" s="63" t="s">
        <v>34</v>
      </c>
      <c r="J3029" s="94">
        <v>694</v>
      </c>
      <c r="K3029" s="94">
        <f t="shared" ref="K3029" si="1734">MAX(J3029:J3031)</f>
        <v>716</v>
      </c>
      <c r="L3029" s="61">
        <f t="normal">IF(A3029=0,"",(K3029-K3030)/K3030)</f>
        <v>0.0544918998527246</v>
      </c>
      <c r="M3029" s="94">
        <f t="shared" ref="M3029" si="1735">IF(J3029="-","-",AVERAGE(J3029:J3031))</f>
        <v>696.333333333333</v>
      </c>
      <c r="N3029" s="94">
        <v>344</v>
      </c>
      <c r="O3029" s="94">
        <f t="shared" ref="O3029" si="1736">MAX(N3029:N3031)</f>
        <v>344</v>
      </c>
      <c r="P3029" s="61">
        <f t="normal">IF(A3029=0,"",(O3029-O3030)/O3030)</f>
        <v>0.0783699059561129</v>
      </c>
      <c r="Q3029" s="94">
        <f t="shared" ref="Q3029" si="1737">IF(N3029="-","-",AVERAGE(N3029:N3031))</f>
        <v>329</v>
      </c>
      <c r="R3029" s="61">
        <f t="shared" ref="R3029" si="1738">IF(Q3029="-","-",Q3029/M3029)</f>
        <v>0.472474868358066</v>
      </c>
      <c r="S3029" s="101">
        <v>96</v>
      </c>
      <c r="T3029" s="102">
        <f t="shared" ref="T3029" si="1739">AVERAGE(S3029:S3031)*10</f>
        <v>960.2</v>
      </c>
      <c r="U3029" s="101">
        <f t="shared" ref="U3029" si="1740">((LARGE(S3029:S3031,1))-(SMALL(S3029:S3031,1)))/(((LARGE(S3029:S3031,1))+(SMALL(S3029:S3031,1)))/2)*100</f>
        <v>0.04165798791919</v>
      </c>
      <c r="V3029" s="101">
        <v>99.99</v>
      </c>
      <c r="W3029" s="102">
        <f t="shared" ref="W3029" si="1741">AVERAGE(V3029:V3031)*10</f>
        <v>999.9</v>
      </c>
      <c r="X3029" s="101">
        <f t="shared" ref="X3029" si="1742">((LARGE(V3029:V3031,1))-(SMALL(V3029:V3031,1)))/(((LARGE(V3029:V3031,1))+(SMALL(V3029:V3031,1)))/2)*100</f>
        <v>0</v>
      </c>
      <c r="Y3029" s="101">
        <v>0.01</v>
      </c>
      <c r="Z3029" s="94" t="s">
        <v>34</v>
      </c>
      <c r="AA3029" s="111" t="str">
        <f t="shared" ref="AA3029" si="1743">IF(Z3029="-","-",AVERAGE(Z3029:Z3031))</f>
        <v>-</v>
      </c>
      <c r="AB3029" s="102" t="s">
        <v>34</v>
      </c>
      <c r="AC3029" s="112" t="str">
        <f t="shared" ref="AC3029" si="1744">IF(AB3029="-","-",AVERAGE(AB3029:AB3031))</f>
        <v>-</v>
      </c>
      <c r="AD3029" s="113"/>
      <c r="AE3029" s="94"/>
      <c r="AF3029" s="94"/>
      <c r="AG3029" s="134"/>
    </row>
    <row r="3030" spans="1:33" s="44" customFormat="1" customHeight="0">
      <c r="A3030" s="60"/>
      <c r="B3030" s="61" t="s">
        <v>1312</v>
      </c>
      <c r="C3030" s="62"/>
      <c r="D3030" s="63"/>
      <c r="E3030" s="63"/>
      <c r="F3030" s="63"/>
      <c r="G3030" s="63"/>
      <c r="H3030" s="63"/>
      <c r="I3030" s="63"/>
      <c r="J3030" s="94">
        <v>679</v>
      </c>
      <c r="K3030" s="94">
        <f t="shared" ref="K3030" si="1745">MIN(J3029:J3031)</f>
        <v>679</v>
      </c>
      <c r="L3030" s="61"/>
      <c r="M3030" s="94"/>
      <c r="N3030" s="94">
        <v>319</v>
      </c>
      <c r="O3030" s="94">
        <f t="shared" ref="O3030" si="1746">MIN(N3029:N3031)</f>
        <v>319</v>
      </c>
      <c r="P3030" s="61"/>
      <c r="Q3030" s="94"/>
      <c r="R3030" s="61"/>
      <c r="S3030" s="101">
        <v>96.02</v>
      </c>
      <c r="T3030" s="102"/>
      <c r="U3030" s="101"/>
      <c r="V3030" s="101">
        <v>99.99</v>
      </c>
      <c r="W3030" s="102"/>
      <c r="X3030" s="101"/>
      <c r="Y3030" s="101">
        <v>0.01</v>
      </c>
      <c r="Z3030" s="94" t="s">
        <v>34</v>
      </c>
      <c r="AA3030" s="111"/>
      <c r="AB3030" s="102" t="s">
        <v>34</v>
      </c>
      <c r="AC3030" s="112"/>
      <c r="AD3030" s="113"/>
      <c r="AE3030" s="94"/>
      <c r="AF3030" s="94"/>
      <c r="AG3030" s="134"/>
    </row>
    <row r="3031" spans="1:33" s="44" customFormat="1" customHeight="0">
      <c r="A3031" s="60"/>
      <c r="B3031" s="61" t="s">
        <v>1312</v>
      </c>
      <c r="C3031" s="62"/>
      <c r="D3031" s="63"/>
      <c r="E3031" s="63"/>
      <c r="F3031" s="63"/>
      <c r="G3031" s="63"/>
      <c r="H3031" s="63"/>
      <c r="I3031" s="63"/>
      <c r="J3031" s="94">
        <v>716</v>
      </c>
      <c r="K3031" s="94"/>
      <c r="L3031" s="61"/>
      <c r="M3031" s="94"/>
      <c r="N3031" s="94">
        <v>324</v>
      </c>
      <c r="O3031" s="94"/>
      <c r="P3031" s="61"/>
      <c r="Q3031" s="94"/>
      <c r="R3031" s="61"/>
      <c r="S3031" s="101">
        <v>96.04</v>
      </c>
      <c r="T3031" s="102"/>
      <c r="U3031" s="101"/>
      <c r="V3031" s="101">
        <v>99.99</v>
      </c>
      <c r="W3031" s="102"/>
      <c r="X3031" s="101"/>
      <c r="Y3031" s="101">
        <v>0.01</v>
      </c>
      <c r="Z3031" s="94" t="s">
        <v>34</v>
      </c>
      <c r="AA3031" s="111"/>
      <c r="AB3031" s="102" t="s">
        <v>34</v>
      </c>
      <c r="AC3031" s="112"/>
      <c r="AD3031" s="113"/>
      <c r="AE3031" s="94"/>
      <c r="AF3031" s="94"/>
      <c r="AG3031" s="134"/>
    </row>
    <row r="3032" spans="1:33" ht="15" customHeight="1">
      <c r="A3032" s="70">
        <v>43641</v>
      </c>
      <c r="B3032" s="71">
        <v>1298</v>
      </c>
      <c r="C3032" s="80" t="s">
        <v>629</v>
      </c>
      <c r="D3032" s="12" t="s">
        <v>41</v>
      </c>
      <c r="E3032" s="12" t="s">
        <v>74</v>
      </c>
      <c r="F3032" s="6" t="s">
        <v>234</v>
      </c>
      <c r="G3032" s="6" t="s">
        <v>277</v>
      </c>
      <c r="H3032" s="12" t="s">
        <v>34</v>
      </c>
      <c r="I3032" s="6" t="s">
        <v>34</v>
      </c>
      <c r="J3032" s="97">
        <v>695</v>
      </c>
      <c r="K3032" s="97">
        <f t="shared" ref="K3032" si="1747">MAX(J3032:J3034)</f>
        <v>806</v>
      </c>
      <c r="L3032" s="71">
        <f t="normal">IF(A3032=0,"",(K3032-K3033)/K3033)</f>
        <v>0.159712230215827</v>
      </c>
      <c r="M3032" s="97">
        <f t="shared" ref="M3032" si="1748">IF(J3032="-","-",AVERAGE(J3032:J3034))</f>
        <v>763.333333333333</v>
      </c>
      <c r="N3032" s="97">
        <v>472</v>
      </c>
      <c r="O3032" s="97">
        <f t="shared" ref="O3032" si="1749">MAX(N3032:N3034)</f>
        <v>504</v>
      </c>
      <c r="P3032" s="71">
        <f t="normal">IF(A3032=0,"",(O3032-O3033)/O3033)</f>
        <v>0.0677966101694915</v>
      </c>
      <c r="Q3032" s="97">
        <f t="shared" ref="Q3032" si="1750">IF(N3032="-","-",AVERAGE(N3032:N3034))</f>
        <v>491.666666666667</v>
      </c>
      <c r="R3032" s="71">
        <f t="shared" ref="R3032" si="1751">IF(Q3032="-","-",Q3032/M3032)</f>
        <v>0.64410480349345</v>
      </c>
      <c r="S3032" s="103">
        <v>3.5</v>
      </c>
      <c r="T3032" s="104">
        <f t="shared" ref="T3032" si="1752">AVERAGE(S3032:S3034)*10</f>
        <v>34.9666666666667</v>
      </c>
      <c r="U3032" s="103">
        <f t="shared" ref="U3032" si="1753">((LARGE(S3032:S3034,1))-(SMALL(S3032:S3034,1)))/(((LARGE(S3032:S3034,1))+(SMALL(S3032:S3034,1)))/2)*100</f>
        <v>2.57510729613733</v>
      </c>
      <c r="V3032" s="103">
        <v>73.96</v>
      </c>
      <c r="W3032" s="104">
        <f t="shared" ref="W3032" si="1754">AVERAGE(V3032:V3034)*10</f>
        <v>746.3</v>
      </c>
      <c r="X3032" s="103">
        <f t="shared" ref="X3032" si="1755">((LARGE(V3032:V3034,1))-(SMALL(V3032:V3034,1)))/(((LARGE(V3032:V3034,1))+(SMALL(V3032:V3034,1)))/2)*100</f>
        <v>1.55621143010466</v>
      </c>
      <c r="Y3032" s="103">
        <f t="normal">100-V3032</f>
        <v>26.04</v>
      </c>
      <c r="Z3032" s="71" t="s">
        <v>34</v>
      </c>
      <c r="AA3032" s="25" t="str">
        <f t="shared" ref="AA3032" si="1756">IF(Z3032="-","-",AVERAGE(Z3032:Z3034))</f>
        <v>-</v>
      </c>
      <c r="AB3032" s="104" t="s">
        <v>34</v>
      </c>
      <c r="AC3032" s="26" t="str">
        <f t="shared" ref="AC3032" si="1757">IF(AB3032="-","-",AVERAGE(AB3032:AB3034))</f>
        <v>-</v>
      </c>
      <c r="AG3032" s="153"/>
    </row>
    <row r="3033" spans="1:33" ht="0" customHeight="1" hidden="1">
      <c r="A3033" s="70"/>
      <c r="B3033" s="71">
        <v>1298</v>
      </c>
      <c r="C3033" s="82"/>
      <c r="D3033" s="14"/>
      <c r="E3033" s="14"/>
      <c r="F3033" s="9"/>
      <c r="G3033" s="6"/>
      <c r="H3033" s="14"/>
      <c r="I3033" s="6"/>
      <c r="J3033" s="97">
        <v>789</v>
      </c>
      <c r="K3033" s="97">
        <f t="shared" ref="K3033" si="1758">MIN(J3032:J3034)</f>
        <v>695</v>
      </c>
      <c r="L3033" s="71"/>
      <c r="M3033" s="97"/>
      <c r="N3033" s="97">
        <v>499</v>
      </c>
      <c r="O3033" s="97">
        <f t="shared" ref="O3033" si="1759">MIN(N3032:N3034)</f>
        <v>472</v>
      </c>
      <c r="P3033" s="71"/>
      <c r="Q3033" s="97"/>
      <c r="R3033" s="71"/>
      <c r="S3033" s="103">
        <v>3.54</v>
      </c>
      <c r="T3033" s="104"/>
      <c r="U3033" s="103"/>
      <c r="V3033" s="103">
        <v>75.12</v>
      </c>
      <c r="W3033" s="104"/>
      <c r="X3033" s="103"/>
      <c r="Y3033" s="103">
        <f t="shared" ref="Y3033:Y3096" si="1760">100-V3033</f>
        <v>24.88</v>
      </c>
      <c r="Z3033" s="71" t="s">
        <v>34</v>
      </c>
      <c r="AA3033" s="27"/>
      <c r="AB3033" s="104" t="s">
        <v>34</v>
      </c>
      <c r="AC3033" s="28"/>
      <c r="AG3033" s="153"/>
    </row>
    <row r="3034" spans="1:33" ht="0" customHeight="1" hidden="1">
      <c r="A3034" s="70"/>
      <c r="B3034" s="71">
        <v>1298</v>
      </c>
      <c r="C3034" s="84"/>
      <c r="D3034" s="17"/>
      <c r="E3034" s="17"/>
      <c r="F3034" s="9"/>
      <c r="G3034" s="6"/>
      <c r="H3034" s="17"/>
      <c r="I3034" s="6"/>
      <c r="J3034" s="97">
        <v>806</v>
      </c>
      <c r="K3034" s="97"/>
      <c r="L3034" s="71"/>
      <c r="M3034" s="97"/>
      <c r="N3034" s="97">
        <v>504</v>
      </c>
      <c r="O3034" s="97"/>
      <c r="P3034" s="71"/>
      <c r="Q3034" s="97"/>
      <c r="R3034" s="71"/>
      <c r="S3034" s="103">
        <v>3.45</v>
      </c>
      <c r="T3034" s="104"/>
      <c r="U3034" s="103"/>
      <c r="V3034" s="103">
        <v>74.81</v>
      </c>
      <c r="W3034" s="104"/>
      <c r="X3034" s="103"/>
      <c r="Y3034" s="103">
        <f t="shared" si="1760"/>
        <v>25.19</v>
      </c>
      <c r="Z3034" s="71" t="s">
        <v>34</v>
      </c>
      <c r="AA3034" s="29"/>
      <c r="AB3034" s="104" t="s">
        <v>34</v>
      </c>
      <c r="AC3034" s="30"/>
      <c r="AG3034" s="153"/>
    </row>
    <row r="3035" spans="1:33" ht="15" customHeight="1">
      <c r="A3035" s="70">
        <v>43641</v>
      </c>
      <c r="B3035" s="71">
        <v>1348</v>
      </c>
      <c r="C3035" s="80" t="s">
        <v>1313</v>
      </c>
      <c r="D3035" s="12" t="s">
        <v>473</v>
      </c>
      <c r="E3035" s="12" t="s">
        <v>733</v>
      </c>
      <c r="F3035" s="6" t="s">
        <v>356</v>
      </c>
      <c r="G3035" s="6" t="s">
        <v>1314</v>
      </c>
      <c r="H3035" s="12" t="s">
        <v>34</v>
      </c>
      <c r="I3035" s="6" t="s">
        <v>1315</v>
      </c>
      <c r="J3035" s="97">
        <v>769</v>
      </c>
      <c r="K3035" s="97">
        <f t="shared" ref="K3035" si="1761">MAX(J3035:J3037)</f>
        <v>769</v>
      </c>
      <c r="L3035" s="71">
        <f t="normal">IF(A3035=0,"",(K3035-K3036)/K3036)</f>
        <v>0.0171957671957672</v>
      </c>
      <c r="M3035" s="97">
        <f t="shared" ref="M3035" si="1762">IF(J3035="-","-",AVERAGE(J3035:J3037))</f>
        <v>761</v>
      </c>
      <c r="N3035" s="97">
        <v>386</v>
      </c>
      <c r="O3035" s="97">
        <f t="shared" ref="O3035" si="1763">MAX(N3035:N3037)</f>
        <v>386</v>
      </c>
      <c r="P3035" s="71">
        <f t="normal">IF(A3035=0,"",(O3035-O3036)/O3036)</f>
        <v>0.0546448087431694</v>
      </c>
      <c r="Q3035" s="97">
        <f t="shared" ref="Q3035" si="1764">IF(N3035="-","-",AVERAGE(N3035:N3037))</f>
        <v>373.666666666667</v>
      </c>
      <c r="R3035" s="71">
        <f t="shared" ref="R3035" si="1765">IF(Q3035="-","-",Q3035/M3035)</f>
        <v>0.491020586947</v>
      </c>
      <c r="S3035" s="103">
        <v>88.52</v>
      </c>
      <c r="T3035" s="104">
        <f t="shared" ref="T3035" si="1766">AVERAGE(S3035:S3037)*10</f>
        <v>886.4</v>
      </c>
      <c r="U3035" s="103">
        <f t="shared" ref="U3035" si="1767">((LARGE(S3035:S3037,1))-(SMALL(S3035:S3037,1)))/(((LARGE(S3035:S3037,1))+(SMALL(S3035:S3037,1)))/2)*100</f>
        <v>0.22568269013767</v>
      </c>
      <c r="V3035" s="103">
        <v>98.46</v>
      </c>
      <c r="W3035" s="104">
        <f t="shared" ref="W3035" si="1768">AVERAGE(V3035:V3037)*10</f>
        <v>984.433333333333</v>
      </c>
      <c r="X3035" s="103">
        <f t="shared" ref="X3035" si="1769">((LARGE(V3035:V3037,1))-(SMALL(V3035:V3037,1)))/(((LARGE(V3035:V3037,1))+(SMALL(V3035:V3037,1)))/2)*100</f>
        <v>0.0304738686576128</v>
      </c>
      <c r="Y3035" s="103">
        <f t="shared" si="1760"/>
        <v>1.54000000000001</v>
      </c>
      <c r="Z3035" s="71" t="s">
        <v>34</v>
      </c>
      <c r="AA3035" s="25" t="str">
        <f t="shared" ref="AA3035" si="1770">IF(Z3035="-","-",AVERAGE(Z3035:Z3037))</f>
        <v>-</v>
      </c>
      <c r="AB3035" s="104" t="s">
        <v>34</v>
      </c>
      <c r="AC3035" s="26" t="str">
        <f t="shared" ref="AC3035" si="1771">IF(AB3035="-","-",AVERAGE(AB3035:AB3037))</f>
        <v>-</v>
      </c>
      <c r="AG3035" s="153"/>
    </row>
    <row r="3036" spans="1:33" ht="0" customHeight="1" hidden="1">
      <c r="A3036" s="70"/>
      <c r="B3036" s="71">
        <v>1348</v>
      </c>
      <c r="C3036" s="82"/>
      <c r="D3036" s="14"/>
      <c r="E3036" s="14"/>
      <c r="F3036" s="6"/>
      <c r="G3036" s="6"/>
      <c r="H3036" s="14"/>
      <c r="I3036" s="6"/>
      <c r="J3036" s="97">
        <v>756</v>
      </c>
      <c r="K3036" s="97">
        <f t="shared" ref="K3036" si="1772">MIN(J3035:J3037)</f>
        <v>756</v>
      </c>
      <c r="L3036" s="71"/>
      <c r="M3036" s="97"/>
      <c r="N3036" s="97">
        <v>366</v>
      </c>
      <c r="O3036" s="97">
        <f t="shared" ref="O3036" si="1773">MIN(N3035:N3037)</f>
        <v>366</v>
      </c>
      <c r="P3036" s="71"/>
      <c r="Q3036" s="97"/>
      <c r="R3036" s="71"/>
      <c r="S3036" s="103">
        <v>88.72</v>
      </c>
      <c r="T3036" s="104"/>
      <c r="U3036" s="103"/>
      <c r="V3036" s="103">
        <v>98.43</v>
      </c>
      <c r="W3036" s="104"/>
      <c r="X3036" s="103"/>
      <c r="Y3036" s="103">
        <f t="shared" si="1760"/>
        <v>1.56999999999999</v>
      </c>
      <c r="Z3036" s="71" t="s">
        <v>34</v>
      </c>
      <c r="AA3036" s="27"/>
      <c r="AB3036" s="104" t="s">
        <v>34</v>
      </c>
      <c r="AC3036" s="28"/>
      <c r="AG3036" s="153"/>
    </row>
    <row r="3037" spans="1:33" ht="0" customHeight="1" hidden="1">
      <c r="A3037" s="70"/>
      <c r="B3037" s="71">
        <v>1348</v>
      </c>
      <c r="C3037" s="84"/>
      <c r="D3037" s="17"/>
      <c r="E3037" s="17"/>
      <c r="F3037" s="6"/>
      <c r="G3037" s="6"/>
      <c r="H3037" s="17"/>
      <c r="I3037" s="6"/>
      <c r="J3037" s="97">
        <v>758</v>
      </c>
      <c r="K3037" s="97"/>
      <c r="L3037" s="71"/>
      <c r="M3037" s="97"/>
      <c r="N3037" s="97">
        <v>369</v>
      </c>
      <c r="O3037" s="97"/>
      <c r="P3037" s="71"/>
      <c r="Q3037" s="97"/>
      <c r="R3037" s="71"/>
      <c r="S3037" s="103">
        <v>88.68</v>
      </c>
      <c r="T3037" s="104"/>
      <c r="U3037" s="103"/>
      <c r="V3037" s="103">
        <v>98.44</v>
      </c>
      <c r="W3037" s="104"/>
      <c r="X3037" s="103"/>
      <c r="Y3037" s="103">
        <f t="shared" si="1760"/>
        <v>1.56</v>
      </c>
      <c r="Z3037" s="71" t="s">
        <v>34</v>
      </c>
      <c r="AA3037" s="29"/>
      <c r="AB3037" s="104" t="s">
        <v>34</v>
      </c>
      <c r="AC3037" s="30"/>
      <c r="AG3037" s="153"/>
    </row>
    <row r="3038" spans="1:33" ht="0" customHeight="1" hidden="1">
      <c r="A3038" s="70">
        <v>43641</v>
      </c>
      <c r="B3038" s="71">
        <v>1349</v>
      </c>
      <c r="C3038" s="80" t="s">
        <v>1316</v>
      </c>
      <c r="D3038" s="12" t="s">
        <v>41</v>
      </c>
      <c r="E3038" s="12" t="s">
        <v>68</v>
      </c>
      <c r="F3038" s="6" t="s">
        <v>69</v>
      </c>
      <c r="G3038" s="6" t="s">
        <v>1317</v>
      </c>
      <c r="H3038" s="12" t="s">
        <v>34</v>
      </c>
      <c r="I3038" s="12" t="s">
        <v>34</v>
      </c>
      <c r="J3038" s="97">
        <v>353</v>
      </c>
      <c r="K3038" s="97">
        <f t="shared" ref="K3038" si="1774">MAX(J3038:J3040)</f>
        <v>390</v>
      </c>
      <c r="L3038" s="71">
        <f t="normal">IF(A3038=0,"",(K3038-K3039)/K3039)</f>
        <v>0.104815864022663</v>
      </c>
      <c r="M3038" s="97">
        <f t="shared" ref="M3038" si="1775">IF(J3038="-","-",AVERAGE(J3038:J3040))</f>
        <v>376.666666666667</v>
      </c>
      <c r="N3038" s="97">
        <v>210</v>
      </c>
      <c r="O3038" s="97">
        <f t="shared" ref="O3038" si="1776">MAX(N3038:N3040)</f>
        <v>217</v>
      </c>
      <c r="P3038" s="71">
        <f t="normal">IF(A3038=0,"",(O3038-O3039)/O3039)</f>
        <v>0.0333333333333333</v>
      </c>
      <c r="Q3038" s="97">
        <f t="shared" ref="Q3038" si="1777">IF(N3038="-","-",AVERAGE(N3038:N3040))</f>
        <v>213.333333333333</v>
      </c>
      <c r="R3038" s="71">
        <f t="shared" ref="R3038" si="1778">IF(Q3038="-","-",Q3038/M3038)</f>
        <v>0.566371681415929</v>
      </c>
      <c r="S3038" s="103">
        <v>25.42</v>
      </c>
      <c r="T3038" s="104">
        <f t="shared" ref="T3038" si="1779">AVERAGE(S3038:S3040)*10</f>
        <v>253.166666666667</v>
      </c>
      <c r="U3038" s="103">
        <f t="shared" ref="U3038" si="1780">((LARGE(S3038:S3040,1))-(SMALL(S3038:S3040,1)))/(((LARGE(S3038:S3040,1))+(SMALL(S3038:S3040,1)))/2)*100</f>
        <v>3.12685533346526</v>
      </c>
      <c r="V3038" s="103">
        <v>96.01</v>
      </c>
      <c r="W3038" s="104">
        <f t="shared" ref="W3038" si="1781">AVERAGE(V3038:V3040)*10</f>
        <v>960.6</v>
      </c>
      <c r="X3038" s="103">
        <f t="shared" ref="X3038" si="1782">((LARGE(V3038:V3040,1))-(SMALL(V3038:V3040,1)))/(((LARGE(V3038:V3040,1))+(SMALL(V3038:V3040,1)))/2)*100</f>
        <v>0.260186293386064</v>
      </c>
      <c r="Y3038" s="103">
        <f t="shared" si="1760"/>
        <v>3.98999999999999</v>
      </c>
      <c r="Z3038" s="71" t="s">
        <v>34</v>
      </c>
      <c r="AA3038" s="25" t="str">
        <f t="shared" ref="AA3038" si="1783">IF(Z3038="-","-",AVERAGE(Z3038:Z3040))</f>
        <v>-</v>
      </c>
      <c r="AB3038" s="104" t="s">
        <v>34</v>
      </c>
      <c r="AC3038" s="26" t="str">
        <f t="shared" ref="AC3038" si="1784">IF(AB3038="-","-",AVERAGE(AB3038:AB3040))</f>
        <v>-</v>
      </c>
      <c r="AG3038" s="153"/>
    </row>
    <row r="3039" spans="1:33" ht="0" customHeight="1" hidden="1">
      <c r="A3039" s="70"/>
      <c r="B3039" s="71">
        <v>1349</v>
      </c>
      <c r="C3039" s="82"/>
      <c r="D3039" s="14"/>
      <c r="E3039" s="14"/>
      <c r="F3039" s="6"/>
      <c r="G3039" s="6"/>
      <c r="H3039" s="14"/>
      <c r="I3039" s="14"/>
      <c r="J3039" s="97">
        <v>390</v>
      </c>
      <c r="K3039" s="97">
        <f t="shared" ref="K3039" si="1785">MIN(J3038:J3040)</f>
        <v>353</v>
      </c>
      <c r="L3039" s="71"/>
      <c r="M3039" s="97"/>
      <c r="N3039" s="97">
        <v>217</v>
      </c>
      <c r="O3039" s="97">
        <f t="shared" ref="O3039" si="1786">MIN(N3038:N3040)</f>
        <v>210</v>
      </c>
      <c r="P3039" s="71"/>
      <c r="Q3039" s="97"/>
      <c r="R3039" s="71"/>
      <c r="S3039" s="103">
        <v>25.66</v>
      </c>
      <c r="T3039" s="104"/>
      <c r="U3039" s="103"/>
      <c r="V3039" s="103">
        <v>96.21</v>
      </c>
      <c r="W3039" s="104"/>
      <c r="X3039" s="103"/>
      <c r="Y3039" s="103">
        <f t="shared" si="1760"/>
        <v>3.79000000000001</v>
      </c>
      <c r="Z3039" s="71" t="s">
        <v>34</v>
      </c>
      <c r="AA3039" s="27"/>
      <c r="AB3039" s="104" t="s">
        <v>34</v>
      </c>
      <c r="AC3039" s="28"/>
      <c r="AG3039" s="153"/>
    </row>
    <row r="3040" spans="1:33" ht="0" customHeight="1" hidden="1">
      <c r="A3040" s="70"/>
      <c r="B3040" s="71">
        <v>1349</v>
      </c>
      <c r="C3040" s="84"/>
      <c r="D3040" s="17"/>
      <c r="E3040" s="17"/>
      <c r="F3040" s="6"/>
      <c r="G3040" s="6"/>
      <c r="H3040" s="17"/>
      <c r="I3040" s="17"/>
      <c r="J3040" s="97">
        <v>387</v>
      </c>
      <c r="K3040" s="97"/>
      <c r="L3040" s="71"/>
      <c r="M3040" s="97"/>
      <c r="N3040" s="97">
        <v>213</v>
      </c>
      <c r="O3040" s="97"/>
      <c r="P3040" s="71"/>
      <c r="Q3040" s="97"/>
      <c r="R3040" s="71"/>
      <c r="S3040" s="103">
        <v>24.87</v>
      </c>
      <c r="T3040" s="104"/>
      <c r="U3040" s="103"/>
      <c r="V3040" s="103">
        <v>95.96</v>
      </c>
      <c r="W3040" s="104"/>
      <c r="X3040" s="103"/>
      <c r="Y3040" s="103">
        <f t="shared" si="1760"/>
        <v>4.04000000000001</v>
      </c>
      <c r="Z3040" s="71" t="s">
        <v>34</v>
      </c>
      <c r="AA3040" s="29"/>
      <c r="AB3040" s="104" t="s">
        <v>34</v>
      </c>
      <c r="AC3040" s="30"/>
      <c r="AG3040" s="153"/>
    </row>
    <row r="3041" spans="1:33" ht="0" customHeight="1" hidden="1">
      <c r="A3041" s="70">
        <v>43641</v>
      </c>
      <c r="B3041" s="71">
        <v>1351</v>
      </c>
      <c r="C3041" s="80" t="s">
        <v>88</v>
      </c>
      <c r="D3041" s="12" t="s">
        <v>41</v>
      </c>
      <c r="E3041" s="12" t="s">
        <v>74</v>
      </c>
      <c r="F3041" s="6" t="s">
        <v>85</v>
      </c>
      <c r="G3041" s="6" t="s">
        <v>92</v>
      </c>
      <c r="H3041" s="6" t="s">
        <v>44</v>
      </c>
      <c r="I3041" s="6" t="s">
        <v>34</v>
      </c>
      <c r="J3041" s="97">
        <v>536</v>
      </c>
      <c r="K3041" s="97">
        <f t="shared" ref="K3041" si="1787">MAX(J3041:J3043)</f>
        <v>629</v>
      </c>
      <c r="L3041" s="71">
        <f t="normal">IF(A3041=0,"",(K3041-K3042)/K3042)</f>
        <v>0.173507462686567</v>
      </c>
      <c r="M3041" s="97">
        <f t="shared" ref="M3041" si="1788">IF(J3041="-","-",AVERAGE(J3041:J3043))</f>
        <v>586.666666666667</v>
      </c>
      <c r="N3041" s="97">
        <v>419</v>
      </c>
      <c r="O3041" s="97">
        <f t="shared" ref="O3041" si="1789">MAX(N3041:N3043)</f>
        <v>446</v>
      </c>
      <c r="P3041" s="71">
        <f t="normal">IF(A3041=0,"",(O3041-O3042)/O3042)</f>
        <v>0.0644391408114559</v>
      </c>
      <c r="Q3041" s="97">
        <f t="shared" ref="Q3041" si="1790">IF(N3041="-","-",AVERAGE(N3041:N3043))</f>
        <v>429.666666666667</v>
      </c>
      <c r="R3041" s="71">
        <f t="shared" ref="R3041" si="1791">IF(Q3041="-","-",Q3041/M3041)</f>
        <v>0.732386363636364</v>
      </c>
      <c r="S3041" s="103">
        <v>2.51</v>
      </c>
      <c r="T3041" s="104">
        <f t="shared" ref="T3041" si="1792">AVERAGE(S3041:S3043)*10</f>
        <v>24.9666666666667</v>
      </c>
      <c r="U3041" s="103">
        <f t="shared" ref="U3041" si="1793">((LARGE(S3041:S3043,1))-(SMALL(S3041:S3043,1)))/(((LARGE(S3041:S3043,1))+(SMALL(S3041:S3043,1)))/2)*100</f>
        <v>3.21285140562247</v>
      </c>
      <c r="V3041" s="103">
        <v>72.71</v>
      </c>
      <c r="W3041" s="104">
        <f t="shared" ref="W3041" si="1794">AVERAGE(V3041:V3043)*10</f>
        <v>724.266666666667</v>
      </c>
      <c r="X3041" s="103">
        <f t="shared" ref="X3041" si="1795">((LARGE(V3041:V3043,1))-(SMALL(V3041:V3043,1)))/(((LARGE(V3041:V3043,1))+(SMALL(V3041:V3043,1)))/2)*100</f>
        <v>1.17590094763781</v>
      </c>
      <c r="Y3041" s="103">
        <f t="shared" si="1760"/>
        <v>27.29</v>
      </c>
      <c r="Z3041" s="71">
        <v>29409</v>
      </c>
      <c r="AA3041" s="25">
        <f t="shared" ref="AA3041" si="1796">IF(Z3041="-","-",AVERAGE(Z3041:Z3043))</f>
        <v>29426.3333333333</v>
      </c>
      <c r="AB3041" s="104">
        <v>8.277</v>
      </c>
      <c r="AC3041" s="26">
        <f t="shared" ref="AC3041" si="1797">IF(AB3041="-","-",AVERAGE(AB3041:AB3043))</f>
        <v>8.27033333333333</v>
      </c>
      <c r="AG3041" s="153"/>
    </row>
    <row r="3042" spans="1:33" ht="0" customHeight="1" hidden="1">
      <c r="A3042" s="70"/>
      <c r="B3042" s="71">
        <v>1351</v>
      </c>
      <c r="C3042" s="82"/>
      <c r="D3042" s="14"/>
      <c r="E3042" s="14"/>
      <c r="F3042" s="6"/>
      <c r="G3042" s="6"/>
      <c r="H3042" s="6"/>
      <c r="I3042" s="6"/>
      <c r="J3042" s="97">
        <v>595</v>
      </c>
      <c r="K3042" s="97">
        <f t="shared" ref="K3042" si="1798">MIN(J3041:J3043)</f>
        <v>536</v>
      </c>
      <c r="L3042" s="71"/>
      <c r="M3042" s="97"/>
      <c r="N3042" s="97">
        <v>424</v>
      </c>
      <c r="O3042" s="97">
        <f t="shared" ref="O3042" si="1799">MIN(N3041:N3043)</f>
        <v>419</v>
      </c>
      <c r="P3042" s="71"/>
      <c r="Q3042" s="97"/>
      <c r="R3042" s="71"/>
      <c r="S3042" s="103">
        <v>2.45</v>
      </c>
      <c r="T3042" s="104"/>
      <c r="U3042" s="103"/>
      <c r="V3042" s="103">
        <v>71.86</v>
      </c>
      <c r="W3042" s="104"/>
      <c r="X3042" s="103"/>
      <c r="Y3042" s="103">
        <f t="shared" si="1760"/>
        <v>28.14</v>
      </c>
      <c r="Z3042" s="71">
        <v>29435</v>
      </c>
      <c r="AA3042" s="27"/>
      <c r="AB3042" s="104">
        <v>8.279</v>
      </c>
      <c r="AC3042" s="28"/>
      <c r="AG3042" s="153"/>
    </row>
    <row r="3043" spans="1:33" ht="0" customHeight="1" hidden="1">
      <c r="A3043" s="70"/>
      <c r="B3043" s="71">
        <v>1351</v>
      </c>
      <c r="C3043" s="84"/>
      <c r="D3043" s="17"/>
      <c r="E3043" s="17"/>
      <c r="F3043" s="6"/>
      <c r="G3043" s="6"/>
      <c r="H3043" s="6"/>
      <c r="I3043" s="6"/>
      <c r="J3043" s="97">
        <v>629</v>
      </c>
      <c r="K3043" s="97"/>
      <c r="L3043" s="71"/>
      <c r="M3043" s="97"/>
      <c r="N3043" s="97">
        <v>446</v>
      </c>
      <c r="O3043" s="97"/>
      <c r="P3043" s="71"/>
      <c r="Q3043" s="97"/>
      <c r="R3043" s="71"/>
      <c r="S3043" s="103">
        <v>2.53</v>
      </c>
      <c r="T3043" s="104"/>
      <c r="U3043" s="103"/>
      <c r="V3043" s="103">
        <v>72.71</v>
      </c>
      <c r="W3043" s="104"/>
      <c r="X3043" s="103"/>
      <c r="Y3043" s="103">
        <f t="shared" si="1760"/>
        <v>27.29</v>
      </c>
      <c r="Z3043" s="71">
        <v>29435</v>
      </c>
      <c r="AA3043" s="29"/>
      <c r="AB3043" s="104">
        <v>8.255</v>
      </c>
      <c r="AC3043" s="30"/>
      <c r="AG3043" s="153"/>
    </row>
    <row r="3044" spans="1:33" ht="0" customHeight="1" hidden="1">
      <c r="A3044" s="70">
        <v>43641</v>
      </c>
      <c r="B3044" s="71">
        <v>1354</v>
      </c>
      <c r="C3044" s="80" t="s">
        <v>142</v>
      </c>
      <c r="D3044" s="12" t="s">
        <v>41</v>
      </c>
      <c r="E3044" s="12" t="s">
        <v>74</v>
      </c>
      <c r="F3044" s="6" t="s">
        <v>75</v>
      </c>
      <c r="G3044" s="6" t="s">
        <v>34</v>
      </c>
      <c r="H3044" s="6" t="s">
        <v>44</v>
      </c>
      <c r="I3044" s="6" t="s">
        <v>76</v>
      </c>
      <c r="J3044" s="97">
        <v>381</v>
      </c>
      <c r="K3044" s="97">
        <f t="shared" ref="K3044" si="1800">MAX(J3044:J3046)</f>
        <v>394</v>
      </c>
      <c r="L3044" s="71">
        <f t="normal">IF(A3044=0,"",(K3044-K3045)/K3045)</f>
        <v>0.0368421052631579</v>
      </c>
      <c r="M3044" s="97">
        <f t="shared" ref="M3044" si="1801">IF(J3044="-","-",AVERAGE(J3044:J3046))</f>
        <v>385</v>
      </c>
      <c r="N3044" s="97">
        <v>281</v>
      </c>
      <c r="O3044" s="97">
        <f t="shared" ref="O3044" si="1802">MAX(N3044:N3046)</f>
        <v>281</v>
      </c>
      <c r="P3044" s="71">
        <f t="normal">IF(A3044=0,"",(O3044-O3045)/O3045)</f>
        <v>0.0485074626865672</v>
      </c>
      <c r="Q3044" s="97">
        <f t="shared" ref="Q3044" si="1803">IF(N3044="-","-",AVERAGE(N3044:N3046))</f>
        <v>272.666666666667</v>
      </c>
      <c r="R3044" s="71">
        <f t="shared" ref="R3044" si="1804">IF(Q3044="-","-",Q3044/M3044)</f>
        <v>0.708225108225108</v>
      </c>
      <c r="S3044" s="103">
        <v>2.28</v>
      </c>
      <c r="T3044" s="104">
        <f t="shared" ref="T3044" si="1805">AVERAGE(S3044:S3046)*10</f>
        <v>22.8666666666667</v>
      </c>
      <c r="U3044" s="103">
        <f t="shared" ref="U3044" si="1806">((LARGE(S3044:S3046,1))-(SMALL(S3044:S3046,1)))/(((LARGE(S3044:S3046,1))+(SMALL(S3044:S3046,1)))/2)*100</f>
        <v>1.7467248908297</v>
      </c>
      <c r="V3044" s="103">
        <v>77.66</v>
      </c>
      <c r="W3044" s="104">
        <f t="shared" ref="W3044" si="1807">AVERAGE(V3044:V3046)*10</f>
        <v>774.666666666667</v>
      </c>
      <c r="X3044" s="103">
        <f t="shared" ref="X3044" si="1808">((LARGE(V3044:V3046,1))-(SMALL(V3044:V3046,1)))/(((LARGE(V3044:V3046,1))+(SMALL(V3044:V3046,1)))/2)*100</f>
        <v>0.658872165880745</v>
      </c>
      <c r="Y3044" s="103">
        <f t="shared" si="1760"/>
        <v>22.34</v>
      </c>
      <c r="Z3044" s="71">
        <v>28770</v>
      </c>
      <c r="AA3044" s="25">
        <f t="shared" ref="AA3044" si="1809">IF(Z3044="-","-",AVERAGE(Z3044:Z3046))</f>
        <v>28775.3333333333</v>
      </c>
      <c r="AB3044" s="104">
        <v>7.61</v>
      </c>
      <c r="AC3044" s="26">
        <f t="shared" ref="AC3044" si="1810">IF(AB3044="-","-",AVERAGE(AB3044:AB3046))</f>
        <v>7.605</v>
      </c>
      <c r="AG3044" s="153"/>
    </row>
    <row r="3045" spans="1:33" ht="0" customHeight="1" hidden="1">
      <c r="A3045" s="70"/>
      <c r="B3045" s="71">
        <v>1354</v>
      </c>
      <c r="C3045" s="82"/>
      <c r="D3045" s="14"/>
      <c r="E3045" s="14"/>
      <c r="F3045" s="9"/>
      <c r="G3045" s="6"/>
      <c r="H3045" s="6"/>
      <c r="I3045" s="6"/>
      <c r="J3045" s="97">
        <v>394</v>
      </c>
      <c r="K3045" s="97">
        <f t="shared" ref="K3045" si="1811">MIN(J3044:J3046)</f>
        <v>380</v>
      </c>
      <c r="L3045" s="71"/>
      <c r="M3045" s="97"/>
      <c r="N3045" s="97">
        <v>268</v>
      </c>
      <c r="O3045" s="97">
        <f t="shared" ref="O3045" si="1812">MIN(N3044:N3046)</f>
        <v>268</v>
      </c>
      <c r="P3045" s="71"/>
      <c r="Q3045" s="97"/>
      <c r="R3045" s="71"/>
      <c r="S3045" s="103">
        <v>2.27</v>
      </c>
      <c r="T3045" s="104"/>
      <c r="U3045" s="103"/>
      <c r="V3045" s="103">
        <v>77.15</v>
      </c>
      <c r="W3045" s="104"/>
      <c r="X3045" s="103"/>
      <c r="Y3045" s="103">
        <f t="shared" si="1760"/>
        <v>22.85</v>
      </c>
      <c r="Z3045" s="71">
        <v>28780</v>
      </c>
      <c r="AA3045" s="27"/>
      <c r="AB3045" s="104">
        <v>7.599</v>
      </c>
      <c r="AC3045" s="28"/>
      <c r="AG3045" s="153"/>
    </row>
    <row r="3046" spans="1:33" ht="0" customHeight="1" hidden="1">
      <c r="A3046" s="70"/>
      <c r="B3046" s="71">
        <v>1354</v>
      </c>
      <c r="C3046" s="84"/>
      <c r="D3046" s="17"/>
      <c r="E3046" s="17"/>
      <c r="F3046" s="9"/>
      <c r="G3046" s="6"/>
      <c r="H3046" s="6"/>
      <c r="I3046" s="6"/>
      <c r="J3046" s="97">
        <v>380</v>
      </c>
      <c r="K3046" s="97"/>
      <c r="L3046" s="71"/>
      <c r="M3046" s="97"/>
      <c r="N3046" s="97">
        <v>269</v>
      </c>
      <c r="O3046" s="97"/>
      <c r="P3046" s="71"/>
      <c r="Q3046" s="97"/>
      <c r="R3046" s="71"/>
      <c r="S3046" s="103">
        <v>2.31</v>
      </c>
      <c r="T3046" s="104"/>
      <c r="U3046" s="103"/>
      <c r="V3046" s="103">
        <v>77.59</v>
      </c>
      <c r="W3046" s="104"/>
      <c r="X3046" s="103"/>
      <c r="Y3046" s="103">
        <f t="shared" si="1760"/>
        <v>22.41</v>
      </c>
      <c r="Z3046" s="71">
        <v>28776</v>
      </c>
      <c r="AA3046" s="29"/>
      <c r="AB3046" s="104">
        <v>7.606</v>
      </c>
      <c r="AC3046" s="30"/>
      <c r="AG3046" s="153"/>
    </row>
    <row r="3047" spans="1:33" ht="0" customHeight="1" hidden="1">
      <c r="A3047" s="70">
        <v>43641</v>
      </c>
      <c r="B3047" s="71">
        <v>1357</v>
      </c>
      <c r="C3047" s="80" t="s">
        <v>214</v>
      </c>
      <c r="D3047" s="12" t="s">
        <v>41</v>
      </c>
      <c r="E3047" s="12" t="s">
        <v>74</v>
      </c>
      <c r="F3047" s="6" t="s">
        <v>85</v>
      </c>
      <c r="G3047" s="6" t="s">
        <v>34</v>
      </c>
      <c r="H3047" s="6" t="s">
        <v>44</v>
      </c>
      <c r="I3047" s="6" t="s">
        <v>1318</v>
      </c>
      <c r="J3047" s="97">
        <v>461</v>
      </c>
      <c r="K3047" s="97">
        <f t="shared" ref="K3047" si="1813">MAX(J3047:J3049)</f>
        <v>494</v>
      </c>
      <c r="L3047" s="71">
        <f t="normal">IF(A3047=0,"",(K3047-K3048)/K3048)</f>
        <v>0.0715835140997831</v>
      </c>
      <c r="M3047" s="97">
        <f t="shared" ref="M3047" si="1814">IF(J3047="-","-",AVERAGE(J3047:J3049))</f>
        <v>476.333333333333</v>
      </c>
      <c r="N3047" s="97">
        <v>322</v>
      </c>
      <c r="O3047" s="97">
        <f t="shared" ref="O3047" si="1815">MAX(N3047:N3049)</f>
        <v>325</v>
      </c>
      <c r="P3047" s="71">
        <f t="normal">IF(A3047=0,"",(O3047-O3048)/O3048)</f>
        <v>0.0383386581469649</v>
      </c>
      <c r="Q3047" s="97">
        <f t="shared" ref="Q3047" si="1816">IF(N3047="-","-",AVERAGE(N3047:N3049))</f>
        <v>320</v>
      </c>
      <c r="R3047" s="71">
        <f t="shared" ref="R3047" si="1817">IF(Q3047="-","-",Q3047/M3047)</f>
        <v>0.671798460461861</v>
      </c>
      <c r="S3047" s="103">
        <v>1.59</v>
      </c>
      <c r="T3047" s="104">
        <f t="shared" ref="T3047" si="1818">AVERAGE(S3047:S3049)*10</f>
        <v>15.8</v>
      </c>
      <c r="U3047" s="103">
        <f t="shared" ref="U3047" si="1819">((LARGE(S3047:S3049,1))-(SMALL(S3047:S3049,1)))/(((LARGE(S3047:S3049,1))+(SMALL(S3047:S3049,1)))/2)*100</f>
        <v>1.26582278481013</v>
      </c>
      <c r="V3047" s="103">
        <v>61.94</v>
      </c>
      <c r="W3047" s="104">
        <f t="shared" ref="W3047" si="1820">AVERAGE(V3047:V3049)*10</f>
        <v>619.933333333333</v>
      </c>
      <c r="X3047" s="103">
        <f t="shared" ref="X3047" si="1821">((LARGE(V3047:V3049,1))-(SMALL(V3047:V3049,1)))/(((LARGE(V3047:V3049,1))+(SMALL(V3047:V3049,1)))/2)*100</f>
        <v>0.193548387096782</v>
      </c>
      <c r="Y3047" s="103">
        <f t="shared" si="1760"/>
        <v>38.06</v>
      </c>
      <c r="Z3047" s="71">
        <v>24934</v>
      </c>
      <c r="AA3047" s="25">
        <f t="shared" ref="AA3047" si="1822">IF(Z3047="-","-",AVERAGE(Z3047:Z3049))</f>
        <v>24943.3333333333</v>
      </c>
      <c r="AB3047" s="104">
        <v>7.401</v>
      </c>
      <c r="AC3047" s="26">
        <f t="shared" ref="AC3047" si="1823">IF(AB3047="-","-",AVERAGE(AB3047:AB3049))</f>
        <v>7.43333333333333</v>
      </c>
      <c r="AG3047" s="153"/>
    </row>
    <row r="3048" spans="1:33" ht="0" customHeight="1" hidden="1">
      <c r="A3048" s="70"/>
      <c r="B3048" s="71">
        <v>1357</v>
      </c>
      <c r="C3048" s="82"/>
      <c r="D3048" s="14"/>
      <c r="E3048" s="14"/>
      <c r="F3048" s="6"/>
      <c r="G3048" s="6"/>
      <c r="H3048" s="6"/>
      <c r="I3048" s="6"/>
      <c r="J3048" s="97">
        <v>474</v>
      </c>
      <c r="K3048" s="97">
        <f t="shared" ref="K3048" si="1824">MIN(J3047:J3049)</f>
        <v>461</v>
      </c>
      <c r="L3048" s="71"/>
      <c r="M3048" s="97"/>
      <c r="N3048" s="97">
        <v>313</v>
      </c>
      <c r="O3048" s="97">
        <f t="shared" ref="O3048" si="1825">MIN(N3047:N3049)</f>
        <v>313</v>
      </c>
      <c r="P3048" s="71"/>
      <c r="Q3048" s="97"/>
      <c r="R3048" s="71"/>
      <c r="S3048" s="103">
        <v>1.57</v>
      </c>
      <c r="T3048" s="104"/>
      <c r="U3048" s="103"/>
      <c r="V3048" s="103">
        <v>62.06</v>
      </c>
      <c r="W3048" s="104"/>
      <c r="X3048" s="103"/>
      <c r="Y3048" s="103">
        <f t="shared" si="1760"/>
        <v>37.94</v>
      </c>
      <c r="Z3048" s="71">
        <v>24949</v>
      </c>
      <c r="AA3048" s="27"/>
      <c r="AB3048" s="104">
        <v>7.435</v>
      </c>
      <c r="AC3048" s="28"/>
      <c r="AG3048" s="153"/>
    </row>
    <row r="3049" spans="1:33" ht="0" customHeight="1" hidden="1">
      <c r="A3049" s="70"/>
      <c r="B3049" s="71">
        <v>1357</v>
      </c>
      <c r="C3049" s="84"/>
      <c r="D3049" s="17"/>
      <c r="E3049" s="17"/>
      <c r="F3049" s="6"/>
      <c r="G3049" s="6"/>
      <c r="H3049" s="6"/>
      <c r="I3049" s="6"/>
      <c r="J3049" s="97">
        <v>494</v>
      </c>
      <c r="K3049" s="97"/>
      <c r="L3049" s="71"/>
      <c r="M3049" s="97"/>
      <c r="N3049" s="97">
        <v>325</v>
      </c>
      <c r="O3049" s="97"/>
      <c r="P3049" s="71"/>
      <c r="Q3049" s="97"/>
      <c r="R3049" s="71"/>
      <c r="S3049" s="103">
        <v>1.58</v>
      </c>
      <c r="T3049" s="104"/>
      <c r="U3049" s="103"/>
      <c r="V3049" s="103">
        <v>61.98</v>
      </c>
      <c r="W3049" s="104"/>
      <c r="X3049" s="103"/>
      <c r="Y3049" s="103">
        <f t="shared" si="1760"/>
        <v>38.02</v>
      </c>
      <c r="Z3049" s="71">
        <v>24947</v>
      </c>
      <c r="AA3049" s="29"/>
      <c r="AB3049" s="104">
        <v>7.464</v>
      </c>
      <c r="AC3049" s="30"/>
      <c r="AG3049" s="153"/>
    </row>
    <row r="3050" spans="1:33" ht="0" customHeight="1" hidden="1">
      <c r="A3050" s="70">
        <v>43641</v>
      </c>
      <c r="B3050" s="71">
        <v>1359</v>
      </c>
      <c r="C3050" s="80" t="s">
        <v>84</v>
      </c>
      <c r="D3050" s="12" t="s">
        <v>41</v>
      </c>
      <c r="E3050" s="12" t="s">
        <v>74</v>
      </c>
      <c r="F3050" s="6" t="s">
        <v>85</v>
      </c>
      <c r="G3050" s="6" t="s">
        <v>34</v>
      </c>
      <c r="H3050" s="6" t="s">
        <v>44</v>
      </c>
      <c r="I3050" s="6" t="s">
        <v>1319</v>
      </c>
      <c r="J3050" s="97">
        <v>992</v>
      </c>
      <c r="K3050" s="97">
        <f t="shared" ref="K3050" si="1826">MAX(J3050:J3052)</f>
        <v>992</v>
      </c>
      <c r="L3050" s="71">
        <f t="normal">IF(A3050=0,"",(K3050-K3051)/K3051)</f>
        <v>0.0889132821075741</v>
      </c>
      <c r="M3050" s="97">
        <f t="shared" ref="M3050" si="1827">IF(J3050="-","-",AVERAGE(J3050:J3052))</f>
        <v>960.666666666667</v>
      </c>
      <c r="N3050" s="97">
        <v>701</v>
      </c>
      <c r="O3050" s="97">
        <f t="shared" ref="O3050" si="1828">MAX(N3050:N3052)</f>
        <v>701</v>
      </c>
      <c r="P3050" s="71">
        <f t="normal">IF(A3050=0,"",(O3050-O3051)/O3051)</f>
        <v>0.119808306709265</v>
      </c>
      <c r="Q3050" s="97">
        <f t="shared" ref="Q3050" si="1829">IF(N3050="-","-",AVERAGE(N3050:N3052))</f>
        <v>664.333333333333</v>
      </c>
      <c r="R3050" s="71">
        <f t="shared" ref="R3050" si="1830">IF(Q3050="-","-",Q3050/M3050)</f>
        <v>0.691533657182512</v>
      </c>
      <c r="S3050" s="103">
        <v>3.42</v>
      </c>
      <c r="T3050" s="104">
        <f t="shared" ref="T3050" si="1831">AVERAGE(S3050:S3052)*10</f>
        <v>34.35</v>
      </c>
      <c r="U3050" s="103">
        <f t="shared" ref="U3050" si="1832">((LARGE(S3050:S3052,1))-(SMALL(S3050:S3052,1)))/(((LARGE(S3050:S3052,1))+(SMALL(S3050:S3052,1)))/2)*100</f>
        <v>0.873362445414854</v>
      </c>
      <c r="V3050" s="103">
        <v>65.69</v>
      </c>
      <c r="W3050" s="104">
        <f t="shared" ref="W3050" si="1833">AVERAGE(V3050:V3052)*10</f>
        <v>658.15</v>
      </c>
      <c r="X3050" s="103">
        <f t="shared" ref="X3050" si="1834">((LARGE(V3050:V3052,1))-(SMALL(V3050:V3052,1)))/(((LARGE(V3050:V3052,1))+(SMALL(V3050:V3052,1)))/2)*100</f>
        <v>0.379852617184532</v>
      </c>
      <c r="Y3050" s="103">
        <f t="shared" si="1760"/>
        <v>34.31</v>
      </c>
      <c r="Z3050" s="71">
        <v>41338</v>
      </c>
      <c r="AA3050" s="25">
        <f t="shared" ref="AA3050" si="1835">IF(Z3050="-","-",AVERAGE(Z3050:Z3052))</f>
        <v>41301.6666666667</v>
      </c>
      <c r="AB3050" s="104">
        <v>7.944</v>
      </c>
      <c r="AC3050" s="26">
        <f t="shared" ref="AC3050" si="1836">IF(AB3050="-","-",AVERAGE(AB3050:AB3052))</f>
        <v>7.93566666666667</v>
      </c>
      <c r="AG3050" s="153"/>
    </row>
    <row r="3051" spans="1:33" ht="0" customHeight="1" hidden="1">
      <c r="A3051" s="70"/>
      <c r="B3051" s="71">
        <v>1359</v>
      </c>
      <c r="C3051" s="82"/>
      <c r="D3051" s="14"/>
      <c r="E3051" s="14"/>
      <c r="F3051" s="6"/>
      <c r="G3051" s="6"/>
      <c r="H3051" s="6"/>
      <c r="I3051" s="6"/>
      <c r="J3051" s="97">
        <v>979</v>
      </c>
      <c r="K3051" s="97">
        <f t="shared" ref="K3051" si="1837">MIN(J3050:J3052)</f>
        <v>911</v>
      </c>
      <c r="L3051" s="71"/>
      <c r="M3051" s="97"/>
      <c r="N3051" s="97">
        <v>666</v>
      </c>
      <c r="O3051" s="97">
        <f t="shared" ref="O3051" si="1838">MIN(N3050:N3052)</f>
        <v>626</v>
      </c>
      <c r="P3051" s="71"/>
      <c r="Q3051" s="97"/>
      <c r="R3051" s="71"/>
      <c r="S3051" s="103">
        <v>3.45</v>
      </c>
      <c r="T3051" s="104"/>
      <c r="U3051" s="103"/>
      <c r="V3051" s="103">
        <v>65.94</v>
      </c>
      <c r="W3051" s="104"/>
      <c r="X3051" s="103"/>
      <c r="Y3051" s="103">
        <f t="shared" si="1760"/>
        <v>34.06</v>
      </c>
      <c r="Z3051" s="71">
        <v>41269</v>
      </c>
      <c r="AA3051" s="27"/>
      <c r="AB3051" s="104">
        <v>7.931</v>
      </c>
      <c r="AC3051" s="28"/>
      <c r="AG3051" s="153"/>
    </row>
    <row r="3052" spans="1:33" ht="0" customHeight="1" hidden="1">
      <c r="A3052" s="70"/>
      <c r="B3052" s="71">
        <v>1359</v>
      </c>
      <c r="C3052" s="84"/>
      <c r="D3052" s="17"/>
      <c r="E3052" s="17"/>
      <c r="F3052" s="6"/>
      <c r="G3052" s="6"/>
      <c r="H3052" s="6"/>
      <c r="I3052" s="6"/>
      <c r="J3052" s="97">
        <v>911</v>
      </c>
      <c r="K3052" s="97"/>
      <c r="L3052" s="71"/>
      <c r="M3052" s="97"/>
      <c r="N3052" s="97">
        <v>626</v>
      </c>
      <c r="O3052" s="97"/>
      <c r="P3052" s="71"/>
      <c r="Q3052" s="97"/>
      <c r="R3052" s="71"/>
      <c r="S3052" s="103" t="s">
        <v>34</v>
      </c>
      <c r="T3052" s="103" t="s">
        <v>34</v>
      </c>
      <c r="U3052" s="103" t="s">
        <v>34</v>
      </c>
      <c r="V3052" s="103" t="s">
        <v>34</v>
      </c>
      <c r="W3052" s="104"/>
      <c r="X3052" s="103"/>
      <c r="Y3052" s="103" t="s">
        <v>34</v>
      </c>
      <c r="Z3052" s="71">
        <v>41298</v>
      </c>
      <c r="AA3052" s="29"/>
      <c r="AB3052" s="104">
        <v>7.932</v>
      </c>
      <c r="AC3052" s="30"/>
      <c r="AG3052" s="153"/>
    </row>
    <row r="3053" spans="1:33" ht="0" customHeight="1" hidden="1">
      <c r="A3053" s="70">
        <v>43641</v>
      </c>
      <c r="B3053" s="71">
        <v>1361</v>
      </c>
      <c r="C3053" s="80" t="s">
        <v>223</v>
      </c>
      <c r="D3053" s="12" t="s">
        <v>41</v>
      </c>
      <c r="E3053" s="12" t="s">
        <v>74</v>
      </c>
      <c r="F3053" s="6" t="s">
        <v>85</v>
      </c>
      <c r="G3053" s="6" t="s">
        <v>34</v>
      </c>
      <c r="H3053" s="6" t="s">
        <v>44</v>
      </c>
      <c r="I3053" s="12" t="s">
        <v>1320</v>
      </c>
      <c r="J3053" s="97">
        <v>583</v>
      </c>
      <c r="K3053" s="97">
        <f t="shared" ref="K3053" si="1839">MAX(J3053:J3055)</f>
        <v>610</v>
      </c>
      <c r="L3053" s="71">
        <f t="normal">IF(A3053=0,"",(K3053-K3054)/K3054)</f>
        <v>0.0463121783876501</v>
      </c>
      <c r="M3053" s="97">
        <f t="shared" ref="M3053" si="1840">IF(J3053="-","-",AVERAGE(J3053:J3055))</f>
        <v>596.333333333333</v>
      </c>
      <c r="N3053" s="97">
        <v>428</v>
      </c>
      <c r="O3053" s="97">
        <f t="shared" ref="O3053" si="1841">MAX(N3053:N3055)</f>
        <v>466</v>
      </c>
      <c r="P3053" s="71">
        <f t="normal">IF(A3053=0,"",(O3053-O3054)/O3054)</f>
        <v>0.088785046728972</v>
      </c>
      <c r="Q3053" s="97">
        <f t="shared" ref="Q3053" si="1842">IF(N3053="-","-",AVERAGE(N3053:N3055))</f>
        <v>444</v>
      </c>
      <c r="R3053" s="71">
        <f t="shared" ref="R3053" si="1843">IF(Q3053="-","-",Q3053/M3053)</f>
        <v>0.744550027948575</v>
      </c>
      <c r="S3053" s="103">
        <v>0.96</v>
      </c>
      <c r="T3053" s="104">
        <f t="shared" ref="T3053" si="1844">AVERAGE(S3053:S3055)*10</f>
        <v>9.8</v>
      </c>
      <c r="U3053" s="103">
        <f t="shared" ref="U3053" si="1845">((LARGE(S3053:S3055,1))-(SMALL(S3053:S3055,1)))/(((LARGE(S3053:S3055,1))+(SMALL(S3053:S3055,1)))/2)*100</f>
        <v>4.08163265306123</v>
      </c>
      <c r="V3053" s="103">
        <v>63.65</v>
      </c>
      <c r="W3053" s="104">
        <f t="shared" ref="W3053" si="1846">AVERAGE(V3053:V3055)*10</f>
        <v>641.9</v>
      </c>
      <c r="X3053" s="103">
        <f t="shared" ref="X3053" si="1847">((LARGE(V3053:V3055,1))-(SMALL(V3053:V3055,1)))/(((LARGE(V3053:V3055,1))+(SMALL(V3053:V3055,1)))/2)*100</f>
        <v>1.68250506309395</v>
      </c>
      <c r="Y3053" s="103">
        <f t="shared" si="1760"/>
        <v>36.35</v>
      </c>
      <c r="Z3053" s="71">
        <v>16904</v>
      </c>
      <c r="AA3053" s="25">
        <f t="shared" ref="AA3053" si="1848">IF(Z3053="-","-",AVERAGE(Z3053:Z3055))</f>
        <v>16908</v>
      </c>
      <c r="AB3053" s="104">
        <v>7.934</v>
      </c>
      <c r="AC3053" s="26">
        <f t="shared" ref="AC3053" si="1849">IF(AB3053="-","-",AVERAGE(AB3053:AB3055))</f>
        <v>7.94666666666667</v>
      </c>
      <c r="AG3053" s="153"/>
    </row>
    <row r="3054" spans="1:33" ht="0" customHeight="1" hidden="1">
      <c r="A3054" s="70"/>
      <c r="B3054" s="71">
        <v>1361</v>
      </c>
      <c r="C3054" s="82"/>
      <c r="D3054" s="14"/>
      <c r="E3054" s="14"/>
      <c r="F3054" s="6"/>
      <c r="G3054" s="6"/>
      <c r="H3054" s="6"/>
      <c r="I3054" s="14"/>
      <c r="J3054" s="97">
        <v>610</v>
      </c>
      <c r="K3054" s="97">
        <f t="shared" ref="K3054" si="1850">MIN(J3053:J3055)</f>
        <v>583</v>
      </c>
      <c r="L3054" s="71"/>
      <c r="M3054" s="97"/>
      <c r="N3054" s="97">
        <v>466</v>
      </c>
      <c r="O3054" s="97">
        <f t="shared" ref="O3054" si="1851">MIN(N3053:N3055)</f>
        <v>428</v>
      </c>
      <c r="P3054" s="71"/>
      <c r="Q3054" s="97"/>
      <c r="R3054" s="71"/>
      <c r="S3054" s="103">
        <v>1</v>
      </c>
      <c r="T3054" s="104"/>
      <c r="U3054" s="103"/>
      <c r="V3054" s="103">
        <v>64.73</v>
      </c>
      <c r="W3054" s="104"/>
      <c r="X3054" s="103"/>
      <c r="Y3054" s="103">
        <f t="shared" si="1760"/>
        <v>35.27</v>
      </c>
      <c r="Z3054" s="71">
        <v>16932</v>
      </c>
      <c r="AA3054" s="27"/>
      <c r="AB3054" s="104">
        <v>7.948</v>
      </c>
      <c r="AC3054" s="28"/>
      <c r="AG3054" s="153"/>
    </row>
    <row r="3055" spans="1:33" ht="0" customHeight="1" hidden="1">
      <c r="A3055" s="70"/>
      <c r="B3055" s="71">
        <v>1361</v>
      </c>
      <c r="C3055" s="84"/>
      <c r="D3055" s="17"/>
      <c r="E3055" s="17"/>
      <c r="F3055" s="6"/>
      <c r="G3055" s="6"/>
      <c r="H3055" s="6"/>
      <c r="I3055" s="17"/>
      <c r="J3055" s="97">
        <v>596</v>
      </c>
      <c r="K3055" s="97"/>
      <c r="L3055" s="71"/>
      <c r="M3055" s="97"/>
      <c r="N3055" s="97">
        <v>438</v>
      </c>
      <c r="O3055" s="97"/>
      <c r="P3055" s="71"/>
      <c r="Q3055" s="97"/>
      <c r="R3055" s="71"/>
      <c r="S3055" s="103" t="s">
        <v>34</v>
      </c>
      <c r="T3055" s="103" t="s">
        <v>34</v>
      </c>
      <c r="U3055" s="103" t="s">
        <v>34</v>
      </c>
      <c r="V3055" s="103" t="s">
        <v>34</v>
      </c>
      <c r="W3055" s="104"/>
      <c r="X3055" s="103"/>
      <c r="Y3055" s="103" t="s">
        <v>34</v>
      </c>
      <c r="Z3055" s="71">
        <v>16888</v>
      </c>
      <c r="AA3055" s="29"/>
      <c r="AB3055" s="104">
        <v>7.958</v>
      </c>
      <c r="AC3055" s="30"/>
      <c r="AG3055" s="153"/>
    </row>
    <row r="3056" spans="1:33" ht="0" customHeight="1" hidden="1">
      <c r="A3056" s="70">
        <v>43641</v>
      </c>
      <c r="B3056" s="71">
        <v>1363</v>
      </c>
      <c r="C3056" s="80" t="s">
        <v>40</v>
      </c>
      <c r="D3056" s="12" t="s">
        <v>41</v>
      </c>
      <c r="E3056" s="12" t="s">
        <v>42</v>
      </c>
      <c r="F3056" s="6" t="s">
        <v>43</v>
      </c>
      <c r="G3056" s="6" t="s">
        <v>89</v>
      </c>
      <c r="H3056" s="12" t="s">
        <v>34</v>
      </c>
      <c r="I3056" s="6" t="s">
        <v>34</v>
      </c>
      <c r="J3056" s="97">
        <v>704</v>
      </c>
      <c r="K3056" s="97">
        <f t="shared" ref="K3056" si="1852">MAX(J3056:J3058)</f>
        <v>725</v>
      </c>
      <c r="L3056" s="71">
        <f t="normal">IF(A3056=0,"",(K3056-K3057)/K3057)</f>
        <v>0.0298295454545455</v>
      </c>
      <c r="M3056" s="97">
        <f t="shared" ref="M3056" si="1853">IF(J3056="-","-",AVERAGE(J3056:J3058))</f>
        <v>711.666666666667</v>
      </c>
      <c r="N3056" s="97">
        <v>373</v>
      </c>
      <c r="O3056" s="97">
        <f t="shared" ref="O3056" si="1854">MAX(N3056:N3058)</f>
        <v>383</v>
      </c>
      <c r="P3056" s="71">
        <f t="normal">IF(A3056=0,"",(O3056-O3057)/O3057)</f>
        <v>0.0268096514745308</v>
      </c>
      <c r="Q3056" s="97">
        <f t="shared" ref="Q3056" si="1855">IF(N3056="-","-",AVERAGE(N3056:N3058))</f>
        <v>376.333333333333</v>
      </c>
      <c r="R3056" s="71">
        <f t="shared" ref="R3056" si="1856">IF(Q3056="-","-",Q3056/M3056)</f>
        <v>0.528805620608899</v>
      </c>
      <c r="S3056" s="103">
        <v>0.6</v>
      </c>
      <c r="T3056" s="104">
        <f t="shared" ref="T3056" si="1857">AVERAGE(S3056:S3058)*10</f>
        <v>6.03333333333333</v>
      </c>
      <c r="U3056" s="103">
        <f t="shared" ref="U3056" si="1858">((LARGE(S3056:S3058,1))-(SMALL(S3056:S3058,1)))/(((LARGE(S3056:S3058,1))+(SMALL(S3056:S3058,1)))/2)*100</f>
        <v>1.65289256198347</v>
      </c>
      <c r="V3056" s="103">
        <v>80.08</v>
      </c>
      <c r="W3056" s="104">
        <f t="shared" ref="W3056" si="1859">AVERAGE(V3056:V3058)*10</f>
        <v>804.166666666667</v>
      </c>
      <c r="X3056" s="103">
        <f t="shared" ref="X3056" si="1860">((LARGE(V3056:V3058,1))-(SMALL(V3056:V3058,1)))/(((LARGE(V3056:V3058,1))+(SMALL(V3056:V3058,1)))/2)*100</f>
        <v>0.820793433652527</v>
      </c>
      <c r="Y3056" s="103">
        <f t="shared" si="1760"/>
        <v>19.92</v>
      </c>
      <c r="Z3056" s="71">
        <v>6.878</v>
      </c>
      <c r="AA3056" s="25">
        <f t="shared" ref="AA3056" si="1861">IF(Z3056="-","-",AVERAGE(Z3056:Z3058))</f>
        <v>4605.626</v>
      </c>
      <c r="AB3056" s="104">
        <v>5.056</v>
      </c>
      <c r="AC3056" s="26">
        <f t="shared" ref="AC3056" si="1862">IF(AB3056="-","-",AVERAGE(AB3056:AB3058))</f>
        <v>5.054</v>
      </c>
      <c r="AG3056" s="153"/>
    </row>
    <row r="3057" spans="1:33" ht="0" customHeight="1" hidden="1">
      <c r="A3057" s="70"/>
      <c r="B3057" s="71">
        <v>1363</v>
      </c>
      <c r="C3057" s="82"/>
      <c r="D3057" s="14"/>
      <c r="E3057" s="14"/>
      <c r="F3057" s="9"/>
      <c r="G3057" s="6"/>
      <c r="H3057" s="14"/>
      <c r="I3057" s="6"/>
      <c r="J3057" s="97">
        <v>706</v>
      </c>
      <c r="K3057" s="97">
        <f t="shared" ref="K3057" si="1863">MIN(J3056:J3058)</f>
        <v>704</v>
      </c>
      <c r="L3057" s="71"/>
      <c r="M3057" s="97"/>
      <c r="N3057" s="97">
        <v>373</v>
      </c>
      <c r="O3057" s="97">
        <f t="shared" ref="O3057" si="1864">MIN(N3056:N3058)</f>
        <v>373</v>
      </c>
      <c r="P3057" s="71"/>
      <c r="Q3057" s="97"/>
      <c r="R3057" s="71"/>
      <c r="S3057" s="103">
        <v>0.61</v>
      </c>
      <c r="T3057" s="104"/>
      <c r="U3057" s="103"/>
      <c r="V3057" s="103">
        <v>80.74</v>
      </c>
      <c r="W3057" s="104"/>
      <c r="X3057" s="103"/>
      <c r="Y3057" s="103">
        <f t="shared" si="1760"/>
        <v>19.26</v>
      </c>
      <c r="Z3057" s="71">
        <v>6865</v>
      </c>
      <c r="AA3057" s="27"/>
      <c r="AB3057" s="104">
        <v>5.061</v>
      </c>
      <c r="AC3057" s="28"/>
      <c r="AG3057" s="153"/>
    </row>
    <row r="3058" spans="1:33" ht="0" customHeight="1" hidden="1">
      <c r="A3058" s="70"/>
      <c r="B3058" s="71">
        <v>1363</v>
      </c>
      <c r="C3058" s="84"/>
      <c r="D3058" s="17"/>
      <c r="E3058" s="17"/>
      <c r="F3058" s="9"/>
      <c r="G3058" s="6"/>
      <c r="H3058" s="17"/>
      <c r="I3058" s="6"/>
      <c r="J3058" s="97">
        <v>725</v>
      </c>
      <c r="K3058" s="97"/>
      <c r="L3058" s="71"/>
      <c r="M3058" s="97"/>
      <c r="N3058" s="97">
        <v>383</v>
      </c>
      <c r="O3058" s="97"/>
      <c r="P3058" s="71"/>
      <c r="Q3058" s="97"/>
      <c r="R3058" s="71"/>
      <c r="S3058" s="103">
        <v>0.6</v>
      </c>
      <c r="T3058" s="104"/>
      <c r="U3058" s="103"/>
      <c r="V3058" s="103">
        <v>80.43</v>
      </c>
      <c r="W3058" s="104"/>
      <c r="X3058" s="103"/>
      <c r="Y3058" s="103">
        <f t="shared" si="1760"/>
        <v>19.57</v>
      </c>
      <c r="Z3058" s="71">
        <v>6945</v>
      </c>
      <c r="AA3058" s="29"/>
      <c r="AB3058" s="104">
        <v>5.045</v>
      </c>
      <c r="AC3058" s="30"/>
      <c r="AG3058" s="153"/>
    </row>
    <row r="3059" spans="1:33" ht="15" customHeight="1">
      <c r="A3059" s="70">
        <v>43641</v>
      </c>
      <c r="B3059" s="71">
        <v>1365</v>
      </c>
      <c r="C3059" s="80" t="s">
        <v>1112</v>
      </c>
      <c r="D3059" s="12" t="s">
        <v>41</v>
      </c>
      <c r="E3059" s="12" t="s">
        <v>233</v>
      </c>
      <c r="F3059" s="6" t="s">
        <v>80</v>
      </c>
      <c r="G3059" s="6" t="s">
        <v>1321</v>
      </c>
      <c r="H3059" s="12" t="s">
        <v>34</v>
      </c>
      <c r="I3059" s="6" t="s">
        <v>34</v>
      </c>
      <c r="J3059" s="97">
        <v>751</v>
      </c>
      <c r="K3059" s="97">
        <f t="shared" ref="K3059" si="1865">MAX(J3059:J3061)</f>
        <v>768</v>
      </c>
      <c r="L3059" s="71">
        <f t="normal">IF(A3059=0,"",(K3059-K3060)/K3060)</f>
        <v>0.0226364846870839</v>
      </c>
      <c r="M3059" s="97">
        <f t="shared" ref="M3059" si="1866">IF(J3059="-","-",AVERAGE(J3059:J3061))</f>
        <v>759</v>
      </c>
      <c r="N3059" s="97">
        <v>603</v>
      </c>
      <c r="O3059" s="97">
        <f t="shared" ref="O3059" si="1867">MAX(N3059:N3061)</f>
        <v>603</v>
      </c>
      <c r="P3059" s="71">
        <f t="normal">IF(A3059=0,"",(O3059-O3060)/O3060)</f>
        <v>0.0307692307692308</v>
      </c>
      <c r="Q3059" s="97">
        <f t="shared" ref="Q3059" si="1868">IF(N3059="-","-",AVERAGE(N3059:N3061))</f>
        <v>592.333333333333</v>
      </c>
      <c r="R3059" s="71">
        <f t="shared" ref="R3059" si="1869">IF(Q3059="-","-",Q3059/M3059)</f>
        <v>0.780412823891085</v>
      </c>
      <c r="S3059" s="103" t="s">
        <v>34</v>
      </c>
      <c r="T3059" s="104">
        <f t="shared" ref="T3059" si="1870">AVERAGE(S3059:S3061)*10</f>
        <v>1.9</v>
      </c>
      <c r="U3059" s="103">
        <f t="shared" ref="U3059" si="1871">((LARGE(S3059:S3061,1))-(SMALL(S3059:S3061,1)))/(((LARGE(S3059:S3061,1))+(SMALL(S3059:S3061,1)))/2)*100</f>
        <v>0</v>
      </c>
      <c r="V3059" s="103" t="s">
        <v>34</v>
      </c>
      <c r="W3059" s="104">
        <f t="shared" ref="W3059" si="1872">AVERAGE(V3059:V3061)*10</f>
        <v>797.75</v>
      </c>
      <c r="X3059" s="103">
        <f t="shared" ref="X3059" si="1873">((LARGE(V3059:V3061,1))-(SMALL(V3059:V3061,1)))/(((LARGE(V3059:V3061,1))+(SMALL(V3059:V3061,1)))/2)*100</f>
        <v>1.0905672203071</v>
      </c>
      <c r="Y3059" s="103" t="s">
        <v>34</v>
      </c>
      <c r="Z3059" s="71">
        <v>3865</v>
      </c>
      <c r="AA3059" s="25">
        <f t="shared" ref="AA3059" si="1874">IF(Z3059="-","-",AVERAGE(Z3059:Z3061))</f>
        <v>3865.33333333333</v>
      </c>
      <c r="AB3059" s="104" t="s">
        <v>34</v>
      </c>
      <c r="AC3059" s="26" t="str">
        <f t="shared" ref="AC3059" si="1875">IF(AB3059="-","-",AVERAGE(AB3059:AB3061))</f>
        <v>-</v>
      </c>
      <c r="AG3059" s="153"/>
    </row>
    <row r="3060" spans="1:33" ht="0" customHeight="1" hidden="1">
      <c r="A3060" s="70"/>
      <c r="B3060" s="71">
        <v>1365</v>
      </c>
      <c r="C3060" s="82"/>
      <c r="D3060" s="14"/>
      <c r="E3060" s="14"/>
      <c r="F3060" s="6"/>
      <c r="G3060" s="6"/>
      <c r="H3060" s="14"/>
      <c r="I3060" s="6"/>
      <c r="J3060" s="97">
        <v>768</v>
      </c>
      <c r="K3060" s="97">
        <f t="shared" ref="K3060" si="1876">MIN(J3059:J3061)</f>
        <v>751</v>
      </c>
      <c r="L3060" s="71"/>
      <c r="M3060" s="97"/>
      <c r="N3060" s="97">
        <v>589</v>
      </c>
      <c r="O3060" s="97">
        <f t="shared" ref="O3060" si="1877">MIN(N3059:N3061)</f>
        <v>585</v>
      </c>
      <c r="P3060" s="71"/>
      <c r="Q3060" s="97"/>
      <c r="R3060" s="71"/>
      <c r="S3060" s="103">
        <v>0.19</v>
      </c>
      <c r="T3060" s="104"/>
      <c r="U3060" s="103"/>
      <c r="V3060" s="103">
        <v>79.34</v>
      </c>
      <c r="W3060" s="104"/>
      <c r="X3060" s="103"/>
      <c r="Y3060" s="103">
        <f t="shared" si="1760"/>
        <v>20.66</v>
      </c>
      <c r="Z3060" s="71">
        <v>3865</v>
      </c>
      <c r="AA3060" s="27"/>
      <c r="AB3060" s="104" t="s">
        <v>34</v>
      </c>
      <c r="AC3060" s="28"/>
      <c r="AG3060" s="153"/>
    </row>
    <row r="3061" spans="1:33" ht="0" customHeight="1" hidden="1">
      <c r="A3061" s="70"/>
      <c r="B3061" s="71">
        <v>1365</v>
      </c>
      <c r="C3061" s="84"/>
      <c r="D3061" s="17"/>
      <c r="E3061" s="17"/>
      <c r="F3061" s="6"/>
      <c r="G3061" s="6"/>
      <c r="H3061" s="17"/>
      <c r="I3061" s="6"/>
      <c r="J3061" s="97">
        <v>758</v>
      </c>
      <c r="K3061" s="97"/>
      <c r="L3061" s="71"/>
      <c r="M3061" s="97"/>
      <c r="N3061" s="97">
        <v>585</v>
      </c>
      <c r="O3061" s="97"/>
      <c r="P3061" s="71"/>
      <c r="Q3061" s="97"/>
      <c r="R3061" s="71"/>
      <c r="S3061" s="103">
        <v>0.19</v>
      </c>
      <c r="T3061" s="104"/>
      <c r="U3061" s="103"/>
      <c r="V3061" s="103">
        <v>80.21</v>
      </c>
      <c r="W3061" s="104"/>
      <c r="X3061" s="103"/>
      <c r="Y3061" s="103">
        <f t="shared" si="1760"/>
        <v>19.79</v>
      </c>
      <c r="Z3061" s="71">
        <v>3866</v>
      </c>
      <c r="AA3061" s="29"/>
      <c r="AB3061" s="104" t="s">
        <v>34</v>
      </c>
      <c r="AC3061" s="30"/>
      <c r="AG3061" s="153"/>
    </row>
    <row r="3062" spans="1:33" ht="0" customHeight="1" hidden="1">
      <c r="A3062" s="70">
        <v>43641</v>
      </c>
      <c r="B3062" s="71">
        <v>1372</v>
      </c>
      <c r="C3062" s="80" t="s">
        <v>629</v>
      </c>
      <c r="D3062" s="12" t="s">
        <v>41</v>
      </c>
      <c r="E3062" s="12" t="s">
        <v>74</v>
      </c>
      <c r="F3062" s="6" t="s">
        <v>234</v>
      </c>
      <c r="G3062" s="6" t="s">
        <v>277</v>
      </c>
      <c r="H3062" s="12" t="s">
        <v>278</v>
      </c>
      <c r="I3062" s="6" t="s">
        <v>34</v>
      </c>
      <c r="J3062" s="97">
        <v>491</v>
      </c>
      <c r="K3062" s="97">
        <f t="shared" ref="K3062" si="1878">MAX(J3062:J3064)</f>
        <v>508</v>
      </c>
      <c r="L3062" s="71">
        <f t="normal">IF(A3062=0,"",(K3062-K3063)/K3063)</f>
        <v>0.0785562632696391</v>
      </c>
      <c r="M3062" s="97">
        <f t="shared" ref="M3062" si="1879">IF(J3062="-","-",AVERAGE(J3062:J3064))</f>
        <v>490</v>
      </c>
      <c r="N3062" s="97">
        <v>315</v>
      </c>
      <c r="O3062" s="97">
        <f t="shared" ref="O3062" si="1880">MAX(N3062:N3064)</f>
        <v>315</v>
      </c>
      <c r="P3062" s="71">
        <f t="normal">IF(A3062=0,"",(O3062-O3063)/O3063)</f>
        <v>0.109154929577465</v>
      </c>
      <c r="Q3062" s="97">
        <f t="shared" ref="Q3062" si="1881">IF(N3062="-","-",AVERAGE(N3062:N3064))</f>
        <v>303</v>
      </c>
      <c r="R3062" s="71">
        <f t="shared" ref="R3062" si="1882">IF(Q3062="-","-",Q3062/M3062)</f>
        <v>0.618367346938775</v>
      </c>
      <c r="S3062" s="103">
        <v>23.47</v>
      </c>
      <c r="T3062" s="104">
        <f t="shared" ref="T3062" si="1883">AVERAGE(S3062:S3064)*10</f>
        <v>222.95</v>
      </c>
      <c r="U3062" s="103">
        <f t="shared" ref="U3062" si="1884">((LARGE(S3062:S3064,1))-(SMALL(S3062:S3064,1)))/(((LARGE(S3062:S3064,1))+(SMALL(S3062:S3064,1)))/2)*100</f>
        <v>10.540479928235</v>
      </c>
      <c r="V3062" s="103">
        <v>66.51</v>
      </c>
      <c r="W3062" s="104">
        <f t="shared" ref="W3062" si="1885">AVERAGE(V3062:V3064)*10</f>
        <v>670</v>
      </c>
      <c r="X3062" s="103">
        <f t="shared" ref="X3062" si="1886">((LARGE(V3062:V3064,1))-(SMALL(V3062:V3064,1)))/(((LARGE(V3062:V3064,1))+(SMALL(V3062:V3064,1)))/2)*100</f>
        <v>1.46268656716416</v>
      </c>
      <c r="Y3062" s="103">
        <f t="shared" si="1760"/>
        <v>33.49</v>
      </c>
      <c r="Z3062" s="71" t="s">
        <v>34</v>
      </c>
      <c r="AA3062" s="25" t="str">
        <f t="shared" ref="AA3062" si="1887">IF(Z3062="-","-",AVERAGE(Z3062:Z3064))</f>
        <v>-</v>
      </c>
      <c r="AB3062" s="104" t="s">
        <v>34</v>
      </c>
      <c r="AC3062" s="26" t="str">
        <f t="shared" ref="AC3062" si="1888">IF(AB3062="-","-",AVERAGE(AB3062:AB3064))</f>
        <v>-</v>
      </c>
      <c r="AG3062" s="153"/>
    </row>
    <row r="3063" spans="1:33" ht="0" customHeight="1" hidden="1">
      <c r="A3063" s="70"/>
      <c r="B3063" s="71">
        <v>1372</v>
      </c>
      <c r="C3063" s="82"/>
      <c r="D3063" s="14"/>
      <c r="E3063" s="14"/>
      <c r="F3063" s="9"/>
      <c r="G3063" s="6"/>
      <c r="H3063" s="14"/>
      <c r="I3063" s="6"/>
      <c r="J3063" s="97">
        <v>471</v>
      </c>
      <c r="K3063" s="97">
        <f t="shared" ref="K3063" si="1889">MIN(J3062:J3064)</f>
        <v>471</v>
      </c>
      <c r="L3063" s="71"/>
      <c r="M3063" s="97"/>
      <c r="N3063" s="97">
        <v>284</v>
      </c>
      <c r="O3063" s="97">
        <f t="shared" ref="O3063" si="1890">MIN(N3062:N3064)</f>
        <v>284</v>
      </c>
      <c r="P3063" s="71"/>
      <c r="Q3063" s="97"/>
      <c r="R3063" s="71"/>
      <c r="S3063" s="103">
        <v>21.12</v>
      </c>
      <c r="T3063" s="104"/>
      <c r="U3063" s="103"/>
      <c r="V3063" s="103">
        <v>67.49</v>
      </c>
      <c r="W3063" s="104"/>
      <c r="X3063" s="103"/>
      <c r="Y3063" s="103">
        <f t="shared" si="1760"/>
        <v>32.51</v>
      </c>
      <c r="Z3063" s="71" t="s">
        <v>34</v>
      </c>
      <c r="AA3063" s="27"/>
      <c r="AB3063" s="104" t="s">
        <v>34</v>
      </c>
      <c r="AC3063" s="28"/>
      <c r="AG3063" s="153"/>
    </row>
    <row r="3064" spans="1:33" ht="0" customHeight="1" hidden="1">
      <c r="A3064" s="70"/>
      <c r="B3064" s="71">
        <v>1372</v>
      </c>
      <c r="C3064" s="84"/>
      <c r="D3064" s="17"/>
      <c r="E3064" s="17"/>
      <c r="F3064" s="9"/>
      <c r="G3064" s="6"/>
      <c r="H3064" s="17"/>
      <c r="I3064" s="6"/>
      <c r="J3064" s="97">
        <v>508</v>
      </c>
      <c r="K3064" s="97"/>
      <c r="L3064" s="71"/>
      <c r="M3064" s="97"/>
      <c r="N3064" s="97">
        <v>310</v>
      </c>
      <c r="O3064" s="97"/>
      <c r="P3064" s="71"/>
      <c r="Q3064" s="97"/>
      <c r="R3064" s="71"/>
      <c r="S3064" s="103" t="s">
        <v>34</v>
      </c>
      <c r="T3064" s="104"/>
      <c r="U3064" s="103"/>
      <c r="V3064" s="103" t="s">
        <v>34</v>
      </c>
      <c r="W3064" s="104"/>
      <c r="X3064" s="103"/>
      <c r="Y3064" s="103" t="s">
        <v>34</v>
      </c>
      <c r="Z3064" s="71" t="s">
        <v>34</v>
      </c>
      <c r="AA3064" s="29"/>
      <c r="AB3064" s="104" t="s">
        <v>34</v>
      </c>
      <c r="AC3064" s="30"/>
      <c r="AG3064" s="153"/>
    </row>
    <row r="3065" spans="1:33" s="44" customFormat="1" ht="15" customHeight="1">
      <c r="A3065" s="60">
        <v>43290</v>
      </c>
      <c r="B3065" s="61" t="s">
        <v>1322</v>
      </c>
      <c r="C3065" s="62" t="s">
        <v>29</v>
      </c>
      <c r="D3065" s="63" t="s">
        <v>30</v>
      </c>
      <c r="E3065" s="63" t="s">
        <v>31</v>
      </c>
      <c r="F3065" s="63" t="s">
        <v>32</v>
      </c>
      <c r="G3065" s="63" t="s">
        <v>33</v>
      </c>
      <c r="H3065" s="63" t="s">
        <v>34</v>
      </c>
      <c r="I3065" s="63" t="s">
        <v>34</v>
      </c>
      <c r="J3065" s="94">
        <v>64</v>
      </c>
      <c r="K3065" s="94">
        <f t="shared" ref="K3065" si="1891">MAX(J3065:J3067)</f>
        <v>64</v>
      </c>
      <c r="L3065" s="61">
        <f t="normal">IF(A3065=0,"",(K3065-K3066)/K3066)</f>
        <v>0.0491803278688525</v>
      </c>
      <c r="M3065" s="94">
        <f t="shared" ref="M3065" si="1892">IF(J3065="-","-",AVERAGE(J3065:J3067))</f>
        <v>62.6666666666667</v>
      </c>
      <c r="N3065" s="94" t="s">
        <v>34</v>
      </c>
      <c r="O3065" s="94">
        <f t="shared" ref="O3065" si="1893">MAX(N3065:N3067)</f>
        <v>0</v>
      </c>
      <c r="P3065" s="61" t="e">
        <v>#DIV/0!</v>
      </c>
      <c r="Q3065" s="94" t="str">
        <f t="shared" ref="Q3065" si="1894">IF(N3065="-","-",AVERAGE(N3065:N3067))</f>
        <v>-</v>
      </c>
      <c r="R3065" s="61" t="str">
        <f t="shared" ref="R3065" si="1895">IF(Q3065="-","-",Q3065/M3065)</f>
        <v>-</v>
      </c>
      <c r="S3065" s="101">
        <v>2.36</v>
      </c>
      <c r="T3065" s="102">
        <f t="shared" ref="T3065" si="1896">AVERAGE(S3065:S3067)*10</f>
        <v>24.1</v>
      </c>
      <c r="U3065" s="101">
        <f t="shared" ref="U3065" si="1897">((LARGE(S3065:S3067,1))-(SMALL(S3065:S3067,1)))/(((LARGE(S3065:S3067,1))+(SMALL(S3065:S3067,1)))/2)*100</f>
        <v>3.33333333333334</v>
      </c>
      <c r="V3065" s="101">
        <v>65.26</v>
      </c>
      <c r="W3065" s="102">
        <f t="shared" ref="W3065" si="1898">AVERAGE(V3065:V3067)*10</f>
        <v>657.3</v>
      </c>
      <c r="X3065" s="101">
        <f t="shared" ref="X3065" si="1899">((LARGE(V3065:V3067,1))-(SMALL(V3065:V3067,1)))/(((LARGE(V3065:V3067,1))+(SMALL(V3065:V3067,1)))/2)*100</f>
        <v>1.20325946234101</v>
      </c>
      <c r="Y3065" s="101">
        <f t="shared" si="1760"/>
        <v>34.74</v>
      </c>
      <c r="Z3065" s="94" t="s">
        <v>34</v>
      </c>
      <c r="AA3065" s="111" t="str">
        <f t="shared" ref="AA3065" si="1900">IF(Z3065="-","-",AVERAGE(Z3065:Z3067))</f>
        <v>-</v>
      </c>
      <c r="AB3065" s="102" t="s">
        <v>34</v>
      </c>
      <c r="AC3065" s="112" t="str">
        <f t="shared" ref="AC3065" si="1901">IF(AB3065="-","-",AVERAGE(AB3065:AB3067))</f>
        <v>-</v>
      </c>
      <c r="AD3065" s="113"/>
      <c r="AE3065" s="94"/>
      <c r="AF3065" s="94"/>
      <c r="AG3065" s="134"/>
    </row>
    <row r="3066" spans="1:33" s="44" customFormat="1" customHeight="0">
      <c r="A3066" s="60"/>
      <c r="B3066" s="61" t="s">
        <v>1322</v>
      </c>
      <c r="C3066" s="62"/>
      <c r="D3066" s="63"/>
      <c r="E3066" s="63"/>
      <c r="F3066" s="63"/>
      <c r="G3066" s="63"/>
      <c r="H3066" s="63"/>
      <c r="I3066" s="63"/>
      <c r="J3066" s="94">
        <v>61</v>
      </c>
      <c r="K3066" s="94">
        <f t="shared" ref="K3066" si="1902">MIN(J3065:J3067)</f>
        <v>61</v>
      </c>
      <c r="L3066" s="61"/>
      <c r="M3066" s="94"/>
      <c r="N3066" s="94" t="s">
        <v>34</v>
      </c>
      <c r="O3066" s="94">
        <f t="shared" ref="O3066" si="1903">MIN(N3065:N3067)</f>
        <v>0</v>
      </c>
      <c r="P3066" s="61"/>
      <c r="Q3066" s="94"/>
      <c r="R3066" s="61"/>
      <c r="S3066" s="101">
        <v>2.44</v>
      </c>
      <c r="T3066" s="102"/>
      <c r="U3066" s="101"/>
      <c r="V3066" s="101">
        <v>66.05</v>
      </c>
      <c r="W3066" s="102"/>
      <c r="X3066" s="101"/>
      <c r="Y3066" s="101">
        <f t="shared" si="1760"/>
        <v>33.95</v>
      </c>
      <c r="Z3066" s="94" t="s">
        <v>34</v>
      </c>
      <c r="AA3066" s="111"/>
      <c r="AB3066" s="102" t="s">
        <v>34</v>
      </c>
      <c r="AC3066" s="112"/>
      <c r="AD3066" s="113"/>
      <c r="AE3066" s="94"/>
      <c r="AF3066" s="94"/>
      <c r="AG3066" s="134"/>
    </row>
    <row r="3067" spans="1:33" s="44" customFormat="1" customHeight="0">
      <c r="A3067" s="60"/>
      <c r="B3067" s="61" t="s">
        <v>1322</v>
      </c>
      <c r="C3067" s="62"/>
      <c r="D3067" s="63"/>
      <c r="E3067" s="63"/>
      <c r="F3067" s="63"/>
      <c r="G3067" s="63"/>
      <c r="H3067" s="63"/>
      <c r="I3067" s="63"/>
      <c r="J3067" s="94">
        <v>63</v>
      </c>
      <c r="K3067" s="94"/>
      <c r="L3067" s="61"/>
      <c r="M3067" s="94"/>
      <c r="N3067" s="94" t="s">
        <v>34</v>
      </c>
      <c r="O3067" s="94"/>
      <c r="P3067" s="61"/>
      <c r="Q3067" s="94"/>
      <c r="R3067" s="61"/>
      <c r="S3067" s="101">
        <v>2.43</v>
      </c>
      <c r="T3067" s="102"/>
      <c r="U3067" s="101"/>
      <c r="V3067" s="101">
        <v>65.88</v>
      </c>
      <c r="W3067" s="102"/>
      <c r="X3067" s="101"/>
      <c r="Y3067" s="101">
        <f t="shared" si="1760"/>
        <v>34.12</v>
      </c>
      <c r="Z3067" s="94" t="s">
        <v>34</v>
      </c>
      <c r="AA3067" s="111"/>
      <c r="AB3067" s="102" t="s">
        <v>34</v>
      </c>
      <c r="AC3067" s="112"/>
      <c r="AD3067" s="113"/>
      <c r="AE3067" s="94"/>
      <c r="AF3067" s="94"/>
      <c r="AG3067" s="134"/>
    </row>
    <row r="3068" spans="1:33" s="44" customFormat="1" ht="15" customHeight="1">
      <c r="A3068" s="60">
        <v>43290</v>
      </c>
      <c r="B3068" s="61" t="s">
        <v>1323</v>
      </c>
      <c r="C3068" s="62" t="s">
        <v>29</v>
      </c>
      <c r="D3068" s="63" t="s">
        <v>30</v>
      </c>
      <c r="E3068" s="63" t="s">
        <v>31</v>
      </c>
      <c r="F3068" s="63" t="s">
        <v>37</v>
      </c>
      <c r="G3068" s="63" t="s">
        <v>140</v>
      </c>
      <c r="H3068" s="63" t="s">
        <v>34</v>
      </c>
      <c r="I3068" s="63" t="s">
        <v>34</v>
      </c>
      <c r="J3068" s="94">
        <v>628</v>
      </c>
      <c r="K3068" s="94">
        <f t="shared" ref="K3068" si="1904">MAX(J3068:J3070)</f>
        <v>644</v>
      </c>
      <c r="L3068" s="61">
        <f t="normal">IF(A3068=0,"",(K3068-K3069)/K3069)</f>
        <v>0.0254777070063694</v>
      </c>
      <c r="M3068" s="94">
        <f t="shared" ref="M3068" si="1905">IF(J3068="-","-",AVERAGE(J3068:J3070))</f>
        <v>636</v>
      </c>
      <c r="N3068" s="94">
        <v>320</v>
      </c>
      <c r="O3068" s="94">
        <f t="shared" ref="O3068" si="1906">MAX(N3068:N3070)</f>
        <v>320</v>
      </c>
      <c r="P3068" s="61">
        <f t="normal">IF(A3068=0,"",(O3068-O3069)/O3069)</f>
        <v>0.00946372239747634</v>
      </c>
      <c r="Q3068" s="94">
        <f t="shared" ref="Q3068" si="1907">IF(N3068="-","-",AVERAGE(N3068:N3070))</f>
        <v>318.5</v>
      </c>
      <c r="R3068" s="61">
        <f t="shared" ref="R3068" si="1908">IF(Q3068="-","-",Q3068/M3068)</f>
        <v>0.500786163522013</v>
      </c>
      <c r="S3068" s="101">
        <v>96</v>
      </c>
      <c r="T3068" s="102">
        <f t="shared" ref="T3068" si="1909">AVERAGE(S3068:S3070)*10</f>
        <v>960.2</v>
      </c>
      <c r="U3068" s="101">
        <f t="shared" ref="U3068" si="1910">((LARGE(S3068:S3070,1))-(SMALL(S3068:S3070,1)))/(((LARGE(S3068:S3070,1))+(SMALL(S3068:S3070,1)))/2)*100</f>
        <v>0.04165798791919</v>
      </c>
      <c r="V3068" s="101">
        <v>99.99</v>
      </c>
      <c r="W3068" s="102">
        <f t="shared" ref="W3068" si="1911">AVERAGE(V3068:V3070)*10</f>
        <v>999.9</v>
      </c>
      <c r="X3068" s="101">
        <f t="shared" ref="X3068" si="1912">((LARGE(V3068:V3070,1))-(SMALL(V3068:V3070,1)))/(((LARGE(V3068:V3070,1))+(SMALL(V3068:V3070,1)))/2)*100</f>
        <v>0</v>
      </c>
      <c r="Y3068" s="101">
        <f t="shared" si="1760"/>
        <v>0.0100000000000051</v>
      </c>
      <c r="Z3068" s="94" t="s">
        <v>34</v>
      </c>
      <c r="AA3068" s="111" t="str">
        <f t="shared" ref="AA3068" si="1913">IF(Z3068="-","-",AVERAGE(Z3068:Z3070))</f>
        <v>-</v>
      </c>
      <c r="AB3068" s="102" t="s">
        <v>34</v>
      </c>
      <c r="AC3068" s="112" t="str">
        <f t="shared" ref="AC3068" si="1914">IF(AB3068="-","-",AVERAGE(AB3068:AB3070))</f>
        <v>-</v>
      </c>
      <c r="AD3068" s="113"/>
      <c r="AE3068" s="94"/>
      <c r="AF3068" s="94"/>
      <c r="AG3068" s="134"/>
    </row>
    <row r="3069" spans="1:33" s="44" customFormat="1" customHeight="0">
      <c r="A3069" s="60"/>
      <c r="B3069" s="61" t="s">
        <v>1323</v>
      </c>
      <c r="C3069" s="62"/>
      <c r="D3069" s="63"/>
      <c r="E3069" s="63"/>
      <c r="F3069" s="63"/>
      <c r="G3069" s="63"/>
      <c r="H3069" s="63"/>
      <c r="I3069" s="63"/>
      <c r="J3069" s="94" t="s">
        <v>34</v>
      </c>
      <c r="K3069" s="94">
        <f t="shared" ref="K3069" si="1915">MIN(J3068:J3070)</f>
        <v>628</v>
      </c>
      <c r="L3069" s="61"/>
      <c r="M3069" s="94"/>
      <c r="N3069" s="94" t="s">
        <v>34</v>
      </c>
      <c r="O3069" s="94">
        <f t="shared" ref="O3069" si="1916">MIN(N3068:N3070)</f>
        <v>317</v>
      </c>
      <c r="P3069" s="61"/>
      <c r="Q3069" s="94"/>
      <c r="R3069" s="61"/>
      <c r="S3069" s="101">
        <v>96.02</v>
      </c>
      <c r="T3069" s="102"/>
      <c r="U3069" s="101"/>
      <c r="V3069" s="101">
        <v>99.99</v>
      </c>
      <c r="W3069" s="102"/>
      <c r="X3069" s="101"/>
      <c r="Y3069" s="101">
        <f t="shared" si="1760"/>
        <v>0.0100000000000051</v>
      </c>
      <c r="Z3069" s="94" t="s">
        <v>34</v>
      </c>
      <c r="AA3069" s="111"/>
      <c r="AB3069" s="102" t="s">
        <v>34</v>
      </c>
      <c r="AC3069" s="112"/>
      <c r="AD3069" s="113"/>
      <c r="AE3069" s="94"/>
      <c r="AF3069" s="94"/>
      <c r="AG3069" s="134"/>
    </row>
    <row r="3070" spans="1:33" s="44" customFormat="1" customHeight="0">
      <c r="A3070" s="60"/>
      <c r="B3070" s="61" t="s">
        <v>1323</v>
      </c>
      <c r="C3070" s="62"/>
      <c r="D3070" s="63"/>
      <c r="E3070" s="63"/>
      <c r="F3070" s="63"/>
      <c r="G3070" s="63"/>
      <c r="H3070" s="63"/>
      <c r="I3070" s="63"/>
      <c r="J3070" s="94">
        <v>644</v>
      </c>
      <c r="K3070" s="94"/>
      <c r="L3070" s="61"/>
      <c r="M3070" s="94"/>
      <c r="N3070" s="94">
        <v>317</v>
      </c>
      <c r="O3070" s="94"/>
      <c r="P3070" s="61"/>
      <c r="Q3070" s="94"/>
      <c r="R3070" s="61"/>
      <c r="S3070" s="101">
        <v>96.04</v>
      </c>
      <c r="T3070" s="102"/>
      <c r="U3070" s="101"/>
      <c r="V3070" s="101">
        <v>99.99</v>
      </c>
      <c r="W3070" s="102"/>
      <c r="X3070" s="101"/>
      <c r="Y3070" s="101">
        <f t="shared" si="1760"/>
        <v>0.0100000000000051</v>
      </c>
      <c r="Z3070" s="94" t="s">
        <v>34</v>
      </c>
      <c r="AA3070" s="111"/>
      <c r="AB3070" s="102" t="s">
        <v>34</v>
      </c>
      <c r="AC3070" s="112"/>
      <c r="AD3070" s="113"/>
      <c r="AE3070" s="94"/>
      <c r="AF3070" s="94"/>
      <c r="AG3070" s="134"/>
    </row>
    <row r="3071" spans="1:33" ht="15" customHeight="1">
      <c r="A3071" s="73">
        <v>43290</v>
      </c>
      <c r="B3071" s="74">
        <v>1373</v>
      </c>
      <c r="C3071" s="86" t="s">
        <v>1324</v>
      </c>
      <c r="D3071" s="87" t="s">
        <v>41</v>
      </c>
      <c r="E3071" s="87" t="s">
        <v>74</v>
      </c>
      <c r="F3071" s="87" t="s">
        <v>234</v>
      </c>
      <c r="G3071" s="9" t="s">
        <v>305</v>
      </c>
      <c r="H3071" s="87" t="s">
        <v>34</v>
      </c>
      <c r="I3071" s="9" t="s">
        <v>1325</v>
      </c>
      <c r="J3071" s="98">
        <v>18</v>
      </c>
      <c r="K3071" s="98">
        <f t="shared" ref="K3071" si="1917">MAX(J3071:J3073)</f>
        <v>36</v>
      </c>
      <c r="L3071" s="74">
        <f t="normal">IF(A3071=0,"",(K3071-K3072)/K3072)</f>
        <v>1</v>
      </c>
      <c r="M3071" s="98">
        <f t="shared" ref="M3071" si="1918">IF(J3071="-","-",AVERAGE(J3071:J3073))</f>
        <v>27</v>
      </c>
      <c r="N3071" s="98">
        <v>12</v>
      </c>
      <c r="O3071" s="98">
        <f t="shared" ref="O3071" si="1919">MAX(N3071:N3073)</f>
        <v>23</v>
      </c>
      <c r="P3071" s="74">
        <f t="normal">IF(A3071=0,"",(O3071-O3072)/O3072)</f>
        <v>0.916666666666667</v>
      </c>
      <c r="Q3071" s="98">
        <f t="shared" ref="Q3071" si="1920">IF(N3071="-","-",AVERAGE(N3071:N3073))</f>
        <v>17.5</v>
      </c>
      <c r="R3071" s="74">
        <f t="shared" ref="R3071" si="1921">IF(Q3071="-","-",Q3071/M3071)</f>
        <v>0.648148148148148</v>
      </c>
      <c r="S3071" s="105">
        <v>85.95</v>
      </c>
      <c r="T3071" s="106">
        <f t="shared" ref="T3071" si="1922">AVERAGE(S3071:S3073)*10</f>
        <v>859.85</v>
      </c>
      <c r="U3071" s="105">
        <f t="shared" ref="U3071" si="1923">((LARGE(S3071:S3073,1))-(SMALL(S3071:S3073,1)))/(((LARGE(S3071:S3073,1))+(SMALL(S3071:S3073,1)))/2)*100</f>
        <v>0.0814095481769997</v>
      </c>
      <c r="V3071" s="105">
        <v>98.54</v>
      </c>
      <c r="W3071" s="106">
        <f t="shared" ref="W3071" si="1924">AVERAGE(V3071:V3073)*10</f>
        <v>986.05</v>
      </c>
      <c r="X3071" s="105">
        <f t="shared" ref="X3071" si="1925">((LARGE(V3071:V3073,1))-(SMALL(V3071:V3073,1)))/(((LARGE(V3071:V3073,1))+(SMALL(V3071:V3073,1)))/2)*100</f>
        <v>0.131839156229396</v>
      </c>
      <c r="Y3071" s="105">
        <f t="shared" si="1760"/>
        <v>1.45999999999999</v>
      </c>
      <c r="Z3071" s="74" t="s">
        <v>34</v>
      </c>
      <c r="AA3071" s="123" t="str">
        <f t="shared" ref="AA3071" si="1926">IF(Z3071="-","-",AVERAGE(Z3071:Z3073))</f>
        <v>-</v>
      </c>
      <c r="AB3071" s="106" t="s">
        <v>34</v>
      </c>
      <c r="AC3071" s="124" t="str">
        <f t="shared" ref="AC3071" si="1927">IF(AB3071="-","-",AVERAGE(AB3071:AB3073))</f>
        <v>-</v>
      </c>
      <c r="AG3071" s="153"/>
    </row>
    <row r="3072" spans="1:33">
      <c r="A3072" s="73"/>
      <c r="B3072" s="74">
        <v>1373</v>
      </c>
      <c r="C3072" s="89"/>
      <c r="D3072" s="15"/>
      <c r="E3072" s="15"/>
      <c r="F3072" s="15"/>
      <c r="G3072" s="9"/>
      <c r="H3072" s="15"/>
      <c r="I3072" s="9"/>
      <c r="J3072" s="98" t="s">
        <v>34</v>
      </c>
      <c r="K3072" s="98">
        <f t="shared" ref="K3072" si="1928">MIN(J3071:J3073)</f>
        <v>18</v>
      </c>
      <c r="L3072" s="74"/>
      <c r="M3072" s="98"/>
      <c r="N3072" s="98" t="s">
        <v>34</v>
      </c>
      <c r="O3072" s="98">
        <f t="shared" ref="O3072" si="1929">MIN(N3071:N3073)</f>
        <v>12</v>
      </c>
      <c r="P3072" s="74"/>
      <c r="Q3072" s="98"/>
      <c r="R3072" s="74"/>
      <c r="S3072" s="105">
        <v>86.02</v>
      </c>
      <c r="T3072" s="106"/>
      <c r="U3072" s="105"/>
      <c r="V3072" s="105">
        <v>98.67</v>
      </c>
      <c r="W3072" s="106"/>
      <c r="X3072" s="105"/>
      <c r="Y3072" s="105">
        <f t="shared" si="1760"/>
        <v>1.33</v>
      </c>
      <c r="Z3072" s="74" t="s">
        <v>34</v>
      </c>
      <c r="AA3072" s="125"/>
      <c r="AB3072" s="106" t="s">
        <v>34</v>
      </c>
      <c r="AC3072" s="126"/>
      <c r="AG3072" s="153"/>
    </row>
    <row r="3073" spans="1:33">
      <c r="A3073" s="73"/>
      <c r="B3073" s="74">
        <v>1373</v>
      </c>
      <c r="C3073" s="91"/>
      <c r="D3073" s="18"/>
      <c r="E3073" s="18"/>
      <c r="F3073" s="18"/>
      <c r="G3073" s="9"/>
      <c r="H3073" s="18"/>
      <c r="I3073" s="9"/>
      <c r="J3073" s="98">
        <v>36</v>
      </c>
      <c r="K3073" s="98"/>
      <c r="L3073" s="74"/>
      <c r="M3073" s="98"/>
      <c r="N3073" s="98">
        <v>23</v>
      </c>
      <c r="O3073" s="98"/>
      <c r="P3073" s="74"/>
      <c r="Q3073" s="98"/>
      <c r="R3073" s="74"/>
      <c r="S3073" s="105" t="s">
        <v>34</v>
      </c>
      <c r="T3073" s="106"/>
      <c r="U3073" s="105"/>
      <c r="V3073" s="105" t="s">
        <v>34</v>
      </c>
      <c r="W3073" s="106"/>
      <c r="X3073" s="105"/>
      <c r="Y3073" s="105" t="s">
        <v>34</v>
      </c>
      <c r="Z3073" s="74" t="s">
        <v>34</v>
      </c>
      <c r="AA3073" s="127"/>
      <c r="AB3073" s="106" t="s">
        <v>34</v>
      </c>
      <c r="AC3073" s="128"/>
      <c r="AG3073" s="153"/>
    </row>
    <row r="3074" spans="1:33" ht="0" customHeight="1" hidden="1">
      <c r="A3074" s="70">
        <v>43290</v>
      </c>
      <c r="B3074" s="71">
        <v>1374</v>
      </c>
      <c r="C3074" s="80" t="s">
        <v>1324</v>
      </c>
      <c r="D3074" s="12" t="s">
        <v>41</v>
      </c>
      <c r="E3074" s="12" t="s">
        <v>74</v>
      </c>
      <c r="F3074" s="6" t="s">
        <v>234</v>
      </c>
      <c r="G3074" s="6" t="s">
        <v>305</v>
      </c>
      <c r="H3074" s="12" t="s">
        <v>34</v>
      </c>
      <c r="I3074" s="6" t="s">
        <v>1326</v>
      </c>
      <c r="J3074" s="97">
        <v>332</v>
      </c>
      <c r="K3074" s="97">
        <f t="shared" ref="K3074" si="1930">MAX(J3074:J3076)</f>
        <v>361</v>
      </c>
      <c r="L3074" s="71">
        <f t="normal">IF(A3074=0,"",(K3074-K3075)/K3075)</f>
        <v>0.0873493975903614</v>
      </c>
      <c r="M3074" s="97">
        <f t="shared" ref="M3074" si="1931">IF(J3074="-","-",AVERAGE(J3074:J3076))</f>
        <v>346</v>
      </c>
      <c r="N3074" s="97">
        <v>209</v>
      </c>
      <c r="O3074" s="97">
        <f t="shared" ref="O3074" si="1932">MAX(N3074:N3076)</f>
        <v>209</v>
      </c>
      <c r="P3074" s="71">
        <f t="normal">IF(A3074=0,"",(O3074-O3075)/O3075)</f>
        <v>0.0717948717948718</v>
      </c>
      <c r="Q3074" s="97">
        <f t="shared" ref="Q3074" si="1933">IF(N3074="-","-",AVERAGE(N3074:N3076))</f>
        <v>202</v>
      </c>
      <c r="R3074" s="71">
        <f t="shared" ref="R3074" si="1934">IF(Q3074="-","-",Q3074/M3074)</f>
        <v>0.583815028901734</v>
      </c>
      <c r="S3074" s="103">
        <v>78.1</v>
      </c>
      <c r="T3074" s="104">
        <f t="shared" ref="T3074" si="1935">AVERAGE(S3074:S3076)*10</f>
        <v>781.066666666667</v>
      </c>
      <c r="U3074" s="103">
        <f t="shared" ref="U3074" si="1936">((LARGE(S3074:S3076,1))-(SMALL(S3074:S3076,1)))/(((LARGE(S3074:S3076,1))+(SMALL(S3074:S3076,1)))/2)*100</f>
        <v>0.435283574446298</v>
      </c>
      <c r="V3074" s="103">
        <v>70.89</v>
      </c>
      <c r="W3074" s="104">
        <f t="shared" ref="W3074" si="1937">AVERAGE(V3074:V3076)*10</f>
        <v>709.266666666667</v>
      </c>
      <c r="X3074" s="103">
        <f t="shared" ref="X3074" si="1938">((LARGE(V3074:V3076,1))-(SMALL(V3074:V3076,1)))/(((LARGE(V3074:V3076,1))+(SMALL(V3074:V3076,1)))/2)*100</f>
        <v>2.21298188737756</v>
      </c>
      <c r="Y3074" s="103">
        <f t="shared" si="1760"/>
        <v>29.11</v>
      </c>
      <c r="Z3074" s="71" t="s">
        <v>34</v>
      </c>
      <c r="AA3074" s="25" t="str">
        <f t="shared" ref="AA3074" si="1939">IF(Z3074="-","-",AVERAGE(Z3074:Z3076))</f>
        <v>-</v>
      </c>
      <c r="AB3074" s="104" t="s">
        <v>34</v>
      </c>
      <c r="AC3074" s="26" t="str">
        <f t="shared" ref="AC3074" si="1940">IF(AB3074="-","-",AVERAGE(AB3074:AB3076))</f>
        <v>-</v>
      </c>
      <c r="AG3074" s="153"/>
    </row>
    <row r="3075" spans="1:33" ht="0" customHeight="1" hidden="1">
      <c r="A3075" s="70"/>
      <c r="B3075" s="71">
        <v>1374</v>
      </c>
      <c r="C3075" s="82"/>
      <c r="D3075" s="14"/>
      <c r="E3075" s="14"/>
      <c r="F3075" s="9"/>
      <c r="G3075" s="6"/>
      <c r="H3075" s="14"/>
      <c r="I3075" s="6"/>
      <c r="J3075" s="97">
        <v>361</v>
      </c>
      <c r="K3075" s="97">
        <f t="shared" ref="K3075" si="1941">MIN(J3074:J3076)</f>
        <v>332</v>
      </c>
      <c r="L3075" s="71"/>
      <c r="M3075" s="97"/>
      <c r="N3075" s="97">
        <v>202</v>
      </c>
      <c r="O3075" s="97">
        <f t="shared" ref="O3075" si="1942">MIN(N3074:N3076)</f>
        <v>195</v>
      </c>
      <c r="P3075" s="71"/>
      <c r="Q3075" s="97"/>
      <c r="R3075" s="71"/>
      <c r="S3075" s="103">
        <v>78.28</v>
      </c>
      <c r="T3075" s="104"/>
      <c r="U3075" s="103"/>
      <c r="V3075" s="103">
        <v>70.16</v>
      </c>
      <c r="W3075" s="104"/>
      <c r="X3075" s="103"/>
      <c r="Y3075" s="103">
        <f t="shared" si="1760"/>
        <v>29.84</v>
      </c>
      <c r="Z3075" s="71" t="s">
        <v>34</v>
      </c>
      <c r="AA3075" s="27"/>
      <c r="AB3075" s="104" t="s">
        <v>34</v>
      </c>
      <c r="AC3075" s="28"/>
      <c r="AG3075" s="153"/>
    </row>
    <row r="3076" spans="1:33" ht="0" customHeight="1" hidden="1">
      <c r="A3076" s="70"/>
      <c r="B3076" s="71">
        <v>1374</v>
      </c>
      <c r="C3076" s="84"/>
      <c r="D3076" s="17"/>
      <c r="E3076" s="17"/>
      <c r="F3076" s="9"/>
      <c r="G3076" s="6"/>
      <c r="H3076" s="17"/>
      <c r="I3076" s="6"/>
      <c r="J3076" s="97">
        <v>345</v>
      </c>
      <c r="K3076" s="97"/>
      <c r="L3076" s="71"/>
      <c r="M3076" s="97"/>
      <c r="N3076" s="97">
        <v>195</v>
      </c>
      <c r="O3076" s="97"/>
      <c r="P3076" s="71"/>
      <c r="Q3076" s="97"/>
      <c r="R3076" s="71"/>
      <c r="S3076" s="103">
        <v>77.94</v>
      </c>
      <c r="T3076" s="104"/>
      <c r="U3076" s="103"/>
      <c r="V3076" s="103">
        <v>71.73</v>
      </c>
      <c r="W3076" s="104"/>
      <c r="X3076" s="103"/>
      <c r="Y3076" s="103">
        <f t="shared" si="1760"/>
        <v>28.27</v>
      </c>
      <c r="Z3076" s="71" t="s">
        <v>34</v>
      </c>
      <c r="AA3076" s="29"/>
      <c r="AB3076" s="104" t="s">
        <v>34</v>
      </c>
      <c r="AC3076" s="30"/>
      <c r="AG3076" s="153"/>
    </row>
    <row r="3077" spans="1:33" ht="0" customHeight="1" hidden="1">
      <c r="A3077" s="70">
        <v>43290</v>
      </c>
      <c r="B3077" s="71">
        <v>1390</v>
      </c>
      <c r="C3077" s="80" t="s">
        <v>265</v>
      </c>
      <c r="D3077" s="12" t="s">
        <v>335</v>
      </c>
      <c r="E3077" s="12" t="s">
        <v>474</v>
      </c>
      <c r="F3077" s="6" t="s">
        <v>1327</v>
      </c>
      <c r="G3077" s="6" t="s">
        <v>1327</v>
      </c>
      <c r="H3077" s="12" t="s">
        <v>34</v>
      </c>
      <c r="I3077" s="12" t="s">
        <v>34</v>
      </c>
      <c r="J3077" s="97">
        <v>366</v>
      </c>
      <c r="K3077" s="97">
        <f t="shared" ref="K3077" si="1943">MAX(J3077:J3079)</f>
        <v>419</v>
      </c>
      <c r="L3077" s="71">
        <f t="normal">IF(A3077=0,"",(K3077-K3078)/K3078)</f>
        <v>0.144808743169399</v>
      </c>
      <c r="M3077" s="97">
        <f t="shared" ref="M3077" si="1944">IF(J3077="-","-",AVERAGE(J3077:J3079))</f>
        <v>398</v>
      </c>
      <c r="N3077" s="97">
        <v>179</v>
      </c>
      <c r="O3077" s="97">
        <f t="shared" ref="O3077" si="1945">MAX(N3077:N3079)</f>
        <v>214</v>
      </c>
      <c r="P3077" s="71">
        <f t="normal">IF(A3077=0,"",(O3077-O3078)/O3078)</f>
        <v>0.195530726256983</v>
      </c>
      <c r="Q3077" s="97">
        <f t="shared" ref="Q3077" si="1946">IF(N3077="-","-",AVERAGE(N3077:N3079))</f>
        <v>196.333333333333</v>
      </c>
      <c r="R3077" s="71">
        <f t="shared" ref="R3077" si="1947">IF(Q3077="-","-",Q3077/M3077)</f>
        <v>0.493299832495812</v>
      </c>
      <c r="S3077" s="103">
        <v>85.84</v>
      </c>
      <c r="T3077" s="104">
        <f t="shared" ref="T3077" si="1948">AVERAGE(S3077:S3079)*10</f>
        <v>860.5</v>
      </c>
      <c r="U3077" s="103">
        <f t="shared" ref="U3077" si="1949">((LARGE(S3077:S3079,1))-(SMALL(S3077:S3079,1)))/(((LARGE(S3077:S3079,1))+(SMALL(S3077:S3079,1)))/2)*100</f>
        <v>0.372093023255806</v>
      </c>
      <c r="V3077" s="103">
        <v>82.18</v>
      </c>
      <c r="W3077" s="104">
        <f t="shared" ref="W3077" si="1950">AVERAGE(V3077:V3079)*10</f>
        <v>824.9</v>
      </c>
      <c r="X3077" s="103">
        <f t="shared" ref="X3077" si="1951">((LARGE(V3077:V3079,1))-(SMALL(V3077:V3079,1)))/(((LARGE(V3077:V3079,1))+(SMALL(V3077:V3079,1)))/2)*100</f>
        <v>0.667030501485655</v>
      </c>
      <c r="Y3077" s="103">
        <f t="shared" si="1760"/>
        <v>17.82</v>
      </c>
      <c r="Z3077" s="71" t="s">
        <v>34</v>
      </c>
      <c r="AA3077" s="25" t="str">
        <f t="shared" ref="AA3077" si="1952">IF(Z3077="-","-",AVERAGE(Z3077:Z3079))</f>
        <v>-</v>
      </c>
      <c r="AB3077" s="104" t="s">
        <v>34</v>
      </c>
      <c r="AC3077" s="26" t="str">
        <f t="shared" ref="AC3077" si="1953">IF(AB3077="-","-",AVERAGE(AB3077:AB3079))</f>
        <v>-</v>
      </c>
      <c r="AG3077" s="153"/>
    </row>
    <row r="3078" spans="1:33" ht="0" customHeight="1" hidden="1">
      <c r="A3078" s="70"/>
      <c r="B3078" s="71">
        <v>1390</v>
      </c>
      <c r="C3078" s="82"/>
      <c r="D3078" s="14"/>
      <c r="E3078" s="14"/>
      <c r="F3078" s="6"/>
      <c r="G3078" s="6"/>
      <c r="H3078" s="14"/>
      <c r="I3078" s="14"/>
      <c r="J3078" s="97">
        <v>409</v>
      </c>
      <c r="K3078" s="97">
        <f t="shared" ref="K3078" si="1954">MIN(J3077:J3079)</f>
        <v>366</v>
      </c>
      <c r="L3078" s="71"/>
      <c r="M3078" s="97"/>
      <c r="N3078" s="97">
        <v>196</v>
      </c>
      <c r="O3078" s="97">
        <f t="shared" ref="O3078" si="1955">MIN(N3077:N3079)</f>
        <v>179</v>
      </c>
      <c r="P3078" s="71"/>
      <c r="Q3078" s="97"/>
      <c r="R3078" s="71"/>
      <c r="S3078" s="103">
        <v>86.15</v>
      </c>
      <c r="T3078" s="104"/>
      <c r="U3078" s="103"/>
      <c r="V3078" s="103">
        <v>82.56</v>
      </c>
      <c r="W3078" s="104"/>
      <c r="X3078" s="103"/>
      <c r="Y3078" s="103">
        <f t="shared" si="1760"/>
        <v>17.44</v>
      </c>
      <c r="Z3078" s="71" t="s">
        <v>34</v>
      </c>
      <c r="AA3078" s="27"/>
      <c r="AB3078" s="104" t="s">
        <v>34</v>
      </c>
      <c r="AC3078" s="28"/>
      <c r="AG3078" s="153"/>
    </row>
    <row r="3079" spans="1:33" ht="0" customHeight="1" hidden="1">
      <c r="A3079" s="70"/>
      <c r="B3079" s="71">
        <v>1390</v>
      </c>
      <c r="C3079" s="84"/>
      <c r="D3079" s="17"/>
      <c r="E3079" s="17"/>
      <c r="F3079" s="6"/>
      <c r="G3079" s="6"/>
      <c r="H3079" s="17"/>
      <c r="I3079" s="17"/>
      <c r="J3079" s="97">
        <v>419</v>
      </c>
      <c r="K3079" s="97"/>
      <c r="L3079" s="71"/>
      <c r="M3079" s="97"/>
      <c r="N3079" s="97">
        <v>214</v>
      </c>
      <c r="O3079" s="97"/>
      <c r="P3079" s="71"/>
      <c r="Q3079" s="97"/>
      <c r="R3079" s="71"/>
      <c r="S3079" s="103">
        <v>86.16</v>
      </c>
      <c r="T3079" s="104"/>
      <c r="U3079" s="103"/>
      <c r="V3079" s="103">
        <v>82.73</v>
      </c>
      <c r="W3079" s="104"/>
      <c r="X3079" s="103"/>
      <c r="Y3079" s="103">
        <f t="shared" si="1760"/>
        <v>17.27</v>
      </c>
      <c r="Z3079" s="71" t="s">
        <v>34</v>
      </c>
      <c r="AA3079" s="29"/>
      <c r="AB3079" s="104" t="s">
        <v>34</v>
      </c>
      <c r="AC3079" s="30"/>
      <c r="AG3079" s="153"/>
    </row>
    <row r="3080" spans="1:33" ht="0" customHeight="1" hidden="1">
      <c r="A3080" s="70">
        <v>43290</v>
      </c>
      <c r="B3080" s="71">
        <v>1384</v>
      </c>
      <c r="C3080" s="80" t="s">
        <v>1328</v>
      </c>
      <c r="D3080" s="12" t="s">
        <v>41</v>
      </c>
      <c r="E3080" s="12" t="s">
        <v>74</v>
      </c>
      <c r="F3080" s="6" t="s">
        <v>85</v>
      </c>
      <c r="G3080" s="6" t="s">
        <v>34</v>
      </c>
      <c r="H3080" s="6" t="s">
        <v>44</v>
      </c>
      <c r="I3080" s="6" t="s">
        <v>1329</v>
      </c>
      <c r="J3080" s="97">
        <v>690</v>
      </c>
      <c r="K3080" s="97">
        <f t="shared" ref="K3080" si="1956">MAX(J3080:J3082)</f>
        <v>700</v>
      </c>
      <c r="L3080" s="71">
        <f t="normal">IF(A3080=0,"",(K3080-K3081)/K3081)</f>
        <v>0.127214170692432</v>
      </c>
      <c r="M3080" s="97">
        <f t="shared" ref="M3080" si="1957">IF(J3080="-","-",AVERAGE(J3080:J3082))</f>
        <v>670.333333333333</v>
      </c>
      <c r="N3080" s="97">
        <v>529</v>
      </c>
      <c r="O3080" s="97">
        <f t="shared" ref="O3080" si="1958">MAX(N3080:N3082)</f>
        <v>529</v>
      </c>
      <c r="P3080" s="71">
        <f t="normal">IF(A3080=0,"",(O3080-O3081)/O3081)</f>
        <v>0.165198237885463</v>
      </c>
      <c r="Q3080" s="97">
        <f t="shared" ref="Q3080" si="1959">IF(N3080="-","-",AVERAGE(N3080:N3082))</f>
        <v>499.333333333333</v>
      </c>
      <c r="R3080" s="71">
        <f t="shared" ref="R3080" si="1960">IF(Q3080="-","-",Q3080/M3080)</f>
        <v>0.744903033316758</v>
      </c>
      <c r="S3080" s="103">
        <v>2.33</v>
      </c>
      <c r="T3080" s="104">
        <f t="shared" ref="T3080" si="1961">AVERAGE(S3080:S3082)*10</f>
        <v>23.7</v>
      </c>
      <c r="U3080" s="103">
        <f t="shared" ref="U3080" si="1962">((LARGE(S3080:S3082,1))-(SMALL(S3080:S3082,1)))/(((LARGE(S3080:S3082,1))+(SMALL(S3080:S3082,1)))/2)*100</f>
        <v>3.37552742616034</v>
      </c>
      <c r="V3080" s="103">
        <v>70.21</v>
      </c>
      <c r="W3080" s="104">
        <f t="shared" ref="W3080" si="1963">AVERAGE(V3080:V3082)*10</f>
        <v>708.566666666667</v>
      </c>
      <c r="X3080" s="103">
        <f t="shared" ref="X3080" si="1964">((LARGE(V3080:V3082,1))-(SMALL(V3080:V3082,1)))/(((LARGE(V3080:V3082,1))+(SMALL(V3080:V3082,1)))/2)*100</f>
        <v>1.69467589323542</v>
      </c>
      <c r="Y3080" s="103">
        <f t="shared" si="1760"/>
        <v>29.79</v>
      </c>
      <c r="Z3080" s="71">
        <v>39547</v>
      </c>
      <c r="AA3080" s="25">
        <f t="shared" ref="AA3080" si="1965">IF(Z3080="-","-",AVERAGE(Z3080:Z3082))</f>
        <v>39549.3333333333</v>
      </c>
      <c r="AB3080" s="104">
        <v>7.007</v>
      </c>
      <c r="AC3080" s="26">
        <f t="shared" ref="AC3080" si="1966">IF(AB3080="-","-",AVERAGE(AB3080:AB3082))</f>
        <v>7.03033333333333</v>
      </c>
      <c r="AG3080" s="153"/>
    </row>
    <row r="3081" spans="1:33" ht="0" customHeight="1" hidden="1">
      <c r="A3081" s="70"/>
      <c r="B3081" s="71">
        <v>1384</v>
      </c>
      <c r="C3081" s="82"/>
      <c r="D3081" s="14"/>
      <c r="E3081" s="14"/>
      <c r="F3081" s="6"/>
      <c r="G3081" s="6"/>
      <c r="H3081" s="6"/>
      <c r="I3081" s="6"/>
      <c r="J3081" s="97">
        <v>700</v>
      </c>
      <c r="K3081" s="97">
        <f t="shared" ref="K3081" si="1967">MIN(J3080:J3082)</f>
        <v>621</v>
      </c>
      <c r="L3081" s="71"/>
      <c r="M3081" s="97"/>
      <c r="N3081" s="97">
        <v>515</v>
      </c>
      <c r="O3081" s="97">
        <f t="shared" ref="O3081" si="1968">MIN(N3080:N3082)</f>
        <v>454</v>
      </c>
      <c r="P3081" s="71"/>
      <c r="Q3081" s="97"/>
      <c r="R3081" s="71"/>
      <c r="S3081" s="103">
        <v>2.41</v>
      </c>
      <c r="T3081" s="104"/>
      <c r="U3081" s="103"/>
      <c r="V3081" s="103">
        <v>71.41</v>
      </c>
      <c r="W3081" s="104"/>
      <c r="X3081" s="103"/>
      <c r="Y3081" s="103">
        <f t="shared" si="1760"/>
        <v>28.59</v>
      </c>
      <c r="Z3081" s="71">
        <v>39553</v>
      </c>
      <c r="AA3081" s="27"/>
      <c r="AB3081" s="104">
        <v>7.035</v>
      </c>
      <c r="AC3081" s="28"/>
      <c r="AG3081" s="153"/>
    </row>
    <row r="3082" spans="1:33" ht="0" customHeight="1" hidden="1">
      <c r="A3082" s="70"/>
      <c r="B3082" s="71">
        <v>1384</v>
      </c>
      <c r="C3082" s="84"/>
      <c r="D3082" s="17"/>
      <c r="E3082" s="17"/>
      <c r="F3082" s="6"/>
      <c r="G3082" s="6"/>
      <c r="H3082" s="6"/>
      <c r="I3082" s="6"/>
      <c r="J3082" s="97">
        <v>621</v>
      </c>
      <c r="K3082" s="97"/>
      <c r="L3082" s="71"/>
      <c r="M3082" s="97"/>
      <c r="N3082" s="97">
        <v>454</v>
      </c>
      <c r="O3082" s="97"/>
      <c r="P3082" s="71"/>
      <c r="Q3082" s="97"/>
      <c r="R3082" s="71"/>
      <c r="S3082" s="103">
        <v>2.37</v>
      </c>
      <c r="T3082" s="104"/>
      <c r="U3082" s="103"/>
      <c r="V3082" s="103">
        <v>70.95</v>
      </c>
      <c r="W3082" s="104"/>
      <c r="X3082" s="103"/>
      <c r="Y3082" s="103">
        <f t="shared" si="1760"/>
        <v>29.05</v>
      </c>
      <c r="Z3082" s="71">
        <v>39548</v>
      </c>
      <c r="AA3082" s="29"/>
      <c r="AB3082" s="104">
        <v>7.049</v>
      </c>
      <c r="AC3082" s="30"/>
      <c r="AG3082" s="153"/>
    </row>
    <row r="3083" spans="1:33" ht="0" customHeight="1" hidden="1">
      <c r="A3083" s="70">
        <v>43290</v>
      </c>
      <c r="B3083" s="71">
        <v>1388</v>
      </c>
      <c r="C3083" s="80" t="s">
        <v>1060</v>
      </c>
      <c r="D3083" s="12" t="s">
        <v>41</v>
      </c>
      <c r="E3083" s="12" t="s">
        <v>74</v>
      </c>
      <c r="F3083" s="6" t="s">
        <v>85</v>
      </c>
      <c r="G3083" s="6" t="s">
        <v>34</v>
      </c>
      <c r="H3083" s="6" t="s">
        <v>44</v>
      </c>
      <c r="I3083" s="6" t="s">
        <v>1330</v>
      </c>
      <c r="J3083" s="97" t="s">
        <v>34</v>
      </c>
      <c r="K3083" s="97">
        <f t="shared" ref="K3083" si="1969">MAX(J3083:J3085)</f>
        <v>439</v>
      </c>
      <c r="L3083" s="71">
        <f t="normal">IF(A3083=0,"",(K3083-K3084)/K3084)</f>
        <v>0</v>
      </c>
      <c r="M3083" s="97">
        <f t="normal">IF(J3084="-","-",AVERAGE(J3083:J3085))</f>
        <v>439</v>
      </c>
      <c r="N3083" s="97" t="s">
        <v>34</v>
      </c>
      <c r="O3083" s="97">
        <f t="shared" ref="O3083" si="1970">MAX(N3083:N3085)</f>
        <v>366</v>
      </c>
      <c r="P3083" s="71">
        <f t="normal">IF(A3083=0,"",(O3083-O3084)/O3084)</f>
        <v>0.0223463687150838</v>
      </c>
      <c r="Q3083" s="97">
        <f t="normal">IF(N3084="-","-",AVERAGE(N3083:N3085))</f>
        <v>362</v>
      </c>
      <c r="R3083" s="71">
        <f t="shared" ref="R3083" si="1971">IF(Q3083="-","-",Q3083/M3083)</f>
        <v>0.824601366742597</v>
      </c>
      <c r="S3083" s="103">
        <v>1.72</v>
      </c>
      <c r="T3083" s="104">
        <f t="shared" ref="T3083" si="1972">AVERAGE(S3083:S3085)*10</f>
        <v>17.0333333333333</v>
      </c>
      <c r="U3083" s="103">
        <f t="shared" ref="U3083" si="1973">((LARGE(S3083:S3085,1))-(SMALL(S3083:S3085,1)))/(((LARGE(S3083:S3085,1))+(SMALL(S3083:S3085,1)))/2)*100</f>
        <v>4.12979351032449</v>
      </c>
      <c r="V3083" s="103">
        <v>65.41</v>
      </c>
      <c r="W3083" s="104">
        <f t="shared" ref="W3083" si="1974">AVERAGE(V3083:V3085)*10</f>
        <v>652.266666666667</v>
      </c>
      <c r="X3083" s="103">
        <f t="shared" ref="X3083" si="1975">((LARGE(V3083:V3085,1))-(SMALL(V3083:V3085,1)))/(((LARGE(V3083:V3085,1))+(SMALL(V3083:V3085,1)))/2)*100</f>
        <v>1.27427650264834</v>
      </c>
      <c r="Y3083" s="103">
        <f t="shared" si="1760"/>
        <v>34.59</v>
      </c>
      <c r="Z3083" s="71">
        <v>17793</v>
      </c>
      <c r="AA3083" s="25">
        <f t="shared" ref="AA3083" si="1976">IF(Z3083="-","-",AVERAGE(Z3083:Z3085))</f>
        <v>17791.6666666667</v>
      </c>
      <c r="AB3083" s="104">
        <v>8.723</v>
      </c>
      <c r="AC3083" s="26">
        <f t="shared" ref="AC3083" si="1977">IF(AB3083="-","-",AVERAGE(AB3083:AB3085))</f>
        <v>8.736</v>
      </c>
      <c r="AG3083" s="153"/>
    </row>
    <row r="3084" spans="1:33" ht="0" customHeight="1" hidden="1">
      <c r="A3084" s="70"/>
      <c r="B3084" s="71">
        <v>1388</v>
      </c>
      <c r="C3084" s="82"/>
      <c r="D3084" s="14"/>
      <c r="E3084" s="14"/>
      <c r="F3084" s="6"/>
      <c r="G3084" s="6"/>
      <c r="H3084" s="6"/>
      <c r="I3084" s="6"/>
      <c r="J3084" s="97">
        <v>439</v>
      </c>
      <c r="K3084" s="97">
        <f t="shared" ref="K3084" si="1978">MIN(J3083:J3085)</f>
        <v>439</v>
      </c>
      <c r="L3084" s="71"/>
      <c r="M3084" s="97"/>
      <c r="N3084" s="97">
        <v>366</v>
      </c>
      <c r="O3084" s="97">
        <f t="shared" ref="O3084" si="1979">MIN(N3083:N3085)</f>
        <v>358</v>
      </c>
      <c r="P3084" s="71"/>
      <c r="Q3084" s="97"/>
      <c r="R3084" s="71"/>
      <c r="S3084" s="103">
        <v>1.66</v>
      </c>
      <c r="T3084" s="104"/>
      <c r="U3084" s="103"/>
      <c r="V3084" s="103">
        <v>64.72</v>
      </c>
      <c r="W3084" s="104"/>
      <c r="X3084" s="103"/>
      <c r="Y3084" s="103">
        <f t="shared" si="1760"/>
        <v>35.28</v>
      </c>
      <c r="Z3084" s="71">
        <v>17782</v>
      </c>
      <c r="AA3084" s="27"/>
      <c r="AB3084" s="104">
        <v>8.74</v>
      </c>
      <c r="AC3084" s="28"/>
      <c r="AG3084" s="153"/>
    </row>
    <row r="3085" spans="1:33" ht="0" customHeight="1" hidden="1">
      <c r="A3085" s="70"/>
      <c r="B3085" s="71">
        <v>1388</v>
      </c>
      <c r="C3085" s="84"/>
      <c r="D3085" s="17"/>
      <c r="E3085" s="17"/>
      <c r="F3085" s="6"/>
      <c r="G3085" s="6"/>
      <c r="H3085" s="6"/>
      <c r="I3085" s="6"/>
      <c r="J3085" s="97">
        <v>439</v>
      </c>
      <c r="K3085" s="97"/>
      <c r="L3085" s="71"/>
      <c r="M3085" s="97"/>
      <c r="N3085" s="97">
        <v>358</v>
      </c>
      <c r="O3085" s="97"/>
      <c r="P3085" s="71"/>
      <c r="Q3085" s="97"/>
      <c r="R3085" s="71"/>
      <c r="S3085" s="103">
        <v>1.73</v>
      </c>
      <c r="T3085" s="104"/>
      <c r="U3085" s="103"/>
      <c r="V3085" s="103">
        <v>65.55</v>
      </c>
      <c r="W3085" s="104"/>
      <c r="X3085" s="103"/>
      <c r="Y3085" s="103">
        <f t="shared" si="1760"/>
        <v>34.45</v>
      </c>
      <c r="Z3085" s="71">
        <v>17800</v>
      </c>
      <c r="AA3085" s="29"/>
      <c r="AB3085" s="104">
        <v>8.745</v>
      </c>
      <c r="AC3085" s="30"/>
      <c r="AG3085" s="153"/>
    </row>
    <row r="3086" spans="1:33" s="44" customFormat="1" ht="15" customHeight="1">
      <c r="A3086" s="60">
        <v>43304</v>
      </c>
      <c r="B3086" s="61" t="s">
        <v>1331</v>
      </c>
      <c r="C3086" s="62" t="s">
        <v>29</v>
      </c>
      <c r="D3086" s="63" t="s">
        <v>30</v>
      </c>
      <c r="E3086" s="63" t="s">
        <v>31</v>
      </c>
      <c r="F3086" s="63" t="s">
        <v>32</v>
      </c>
      <c r="G3086" s="63" t="s">
        <v>33</v>
      </c>
      <c r="H3086" s="63" t="s">
        <v>34</v>
      </c>
      <c r="I3086" s="63" t="s">
        <v>34</v>
      </c>
      <c r="J3086" s="94">
        <v>73.8</v>
      </c>
      <c r="K3086" s="94">
        <f t="shared" ref="K3086" si="1980">MAX(J3086:J3088)</f>
        <v>81</v>
      </c>
      <c r="L3086" s="61">
        <f t="normal">IF(A3086=0,"",(K3086-K3087)/K3087)</f>
        <v>0.0975609756097561</v>
      </c>
      <c r="M3086" s="94">
        <f t="shared" ref="M3086" si="1981">IF(J3086="-","-",AVERAGE(J3086:J3088))</f>
        <v>77.8333333333333</v>
      </c>
      <c r="N3086" s="94" t="s">
        <v>34</v>
      </c>
      <c r="O3086" s="94">
        <f t="shared" ref="O3086" si="1982">MAX(N3086:N3088)</f>
        <v>0</v>
      </c>
      <c r="P3086" s="61" t="e">
        <v>#DIV/0!</v>
      </c>
      <c r="Q3086" s="94" t="str">
        <f t="shared" ref="Q3086" si="1983">IF(N3086="-","-",AVERAGE(N3086:N3088))</f>
        <v>-</v>
      </c>
      <c r="R3086" s="61" t="str">
        <f t="shared" ref="R3086" si="1984">IF(Q3086="-","-",Q3086/M3086)</f>
        <v>-</v>
      </c>
      <c r="S3086" s="101">
        <v>2.56</v>
      </c>
      <c r="T3086" s="102">
        <f t="shared" ref="T3086" si="1985">AVERAGE(S3086:S3088)*10</f>
        <v>25.7333333333333</v>
      </c>
      <c r="U3086" s="101">
        <f t="shared" ref="U3086" si="1986">((LARGE(S3086:S3088,1))-(SMALL(S3086:S3088,1)))/(((LARGE(S3086:S3088,1))+(SMALL(S3086:S3088,1)))/2)*100</f>
        <v>1.16504854368931</v>
      </c>
      <c r="V3086" s="101">
        <v>67.09</v>
      </c>
      <c r="W3086" s="102">
        <f t="shared" ref="W3086" si="1987">AVERAGE(V3086:V3088)*10</f>
        <v>672.3</v>
      </c>
      <c r="X3086" s="101">
        <f t="shared" ref="X3086" si="1988">((LARGE(V3086:V3088,1))-(SMALL(V3086:V3088,1)))/(((LARGE(V3086:V3088,1))+(SMALL(V3086:V3088,1)))/2)*100</f>
        <v>0.371940787026705</v>
      </c>
      <c r="Y3086" s="101">
        <f t="shared" si="1760"/>
        <v>32.91</v>
      </c>
      <c r="Z3086" s="94" t="s">
        <v>34</v>
      </c>
      <c r="AA3086" s="111" t="str">
        <f t="shared" ref="AA3086" si="1989">IF(Z3086="-","-",AVERAGE(Z3086:Z3088))</f>
        <v>-</v>
      </c>
      <c r="AB3086" s="102" t="s">
        <v>34</v>
      </c>
      <c r="AC3086" s="112" t="str">
        <f t="shared" ref="AC3086" si="1990">IF(AB3086="-","-",AVERAGE(AB3086:AB3088))</f>
        <v>-</v>
      </c>
      <c r="AD3086" s="113"/>
      <c r="AE3086" s="94"/>
      <c r="AF3086" s="94"/>
      <c r="AG3086" s="134"/>
    </row>
    <row r="3087" spans="1:33" s="44" customFormat="1" customHeight="0">
      <c r="A3087" s="60"/>
      <c r="B3087" s="61" t="s">
        <v>1331</v>
      </c>
      <c r="C3087" s="62"/>
      <c r="D3087" s="63"/>
      <c r="E3087" s="63"/>
      <c r="F3087" s="63"/>
      <c r="G3087" s="63"/>
      <c r="H3087" s="63"/>
      <c r="I3087" s="63"/>
      <c r="J3087" s="94">
        <v>78.7</v>
      </c>
      <c r="K3087" s="94">
        <f t="shared" ref="K3087" si="1991">MIN(J3086:J3088)</f>
        <v>73.8</v>
      </c>
      <c r="L3087" s="61"/>
      <c r="M3087" s="94"/>
      <c r="N3087" s="94" t="s">
        <v>34</v>
      </c>
      <c r="O3087" s="94">
        <f t="shared" ref="O3087" si="1992">MIN(N3086:N3088)</f>
        <v>0</v>
      </c>
      <c r="P3087" s="61"/>
      <c r="Q3087" s="94"/>
      <c r="R3087" s="61"/>
      <c r="S3087" s="101">
        <v>2.57</v>
      </c>
      <c r="T3087" s="102"/>
      <c r="U3087" s="101"/>
      <c r="V3087" s="101">
        <v>67.26</v>
      </c>
      <c r="W3087" s="102"/>
      <c r="X3087" s="101"/>
      <c r="Y3087" s="101">
        <f t="shared" si="1760"/>
        <v>32.74</v>
      </c>
      <c r="Z3087" s="94" t="s">
        <v>34</v>
      </c>
      <c r="AA3087" s="111"/>
      <c r="AB3087" s="102" t="s">
        <v>34</v>
      </c>
      <c r="AC3087" s="112"/>
      <c r="AD3087" s="113"/>
      <c r="AE3087" s="94"/>
      <c r="AF3087" s="94"/>
      <c r="AG3087" s="134"/>
    </row>
    <row r="3088" spans="1:33" s="44" customFormat="1" customHeight="0">
      <c r="A3088" s="60"/>
      <c r="B3088" s="61" t="s">
        <v>1331</v>
      </c>
      <c r="C3088" s="62"/>
      <c r="D3088" s="63"/>
      <c r="E3088" s="63"/>
      <c r="F3088" s="63"/>
      <c r="G3088" s="63"/>
      <c r="H3088" s="63"/>
      <c r="I3088" s="63"/>
      <c r="J3088" s="94">
        <v>81</v>
      </c>
      <c r="K3088" s="94"/>
      <c r="L3088" s="61"/>
      <c r="M3088" s="94"/>
      <c r="N3088" s="94" t="s">
        <v>34</v>
      </c>
      <c r="O3088" s="94"/>
      <c r="P3088" s="61"/>
      <c r="Q3088" s="94"/>
      <c r="R3088" s="61"/>
      <c r="S3088" s="101">
        <v>2.59</v>
      </c>
      <c r="T3088" s="102"/>
      <c r="U3088" s="101"/>
      <c r="V3088" s="101">
        <v>67.34</v>
      </c>
      <c r="W3088" s="102"/>
      <c r="X3088" s="101"/>
      <c r="Y3088" s="101">
        <f t="shared" si="1760"/>
        <v>32.66</v>
      </c>
      <c r="Z3088" s="94" t="s">
        <v>34</v>
      </c>
      <c r="AA3088" s="111"/>
      <c r="AB3088" s="102" t="s">
        <v>34</v>
      </c>
      <c r="AC3088" s="112"/>
      <c r="AD3088" s="113"/>
      <c r="AE3088" s="94"/>
      <c r="AF3088" s="94"/>
      <c r="AG3088" s="134"/>
    </row>
    <row r="3089" spans="1:33" s="44" customFormat="1" ht="15" customHeight="1">
      <c r="A3089" s="60">
        <v>43304</v>
      </c>
      <c r="B3089" s="61" t="s">
        <v>1332</v>
      </c>
      <c r="C3089" s="62" t="s">
        <v>29</v>
      </c>
      <c r="D3089" s="63" t="s">
        <v>30</v>
      </c>
      <c r="E3089" s="63" t="s">
        <v>31</v>
      </c>
      <c r="F3089" s="63" t="s">
        <v>37</v>
      </c>
      <c r="G3089" s="63" t="s">
        <v>140</v>
      </c>
      <c r="H3089" s="63" t="s">
        <v>34</v>
      </c>
      <c r="I3089" s="63" t="s">
        <v>34</v>
      </c>
      <c r="J3089" s="94" t="s">
        <v>34</v>
      </c>
      <c r="K3089" s="94">
        <f t="shared" ref="K3089" si="1993">MAX(J3089:J3091)</f>
        <v>657</v>
      </c>
      <c r="L3089" s="61">
        <f t="normal">IF(A3089=0,"",(K3089-K3090)/K3090)</f>
        <v>0.0249609984399376</v>
      </c>
      <c r="M3089" s="94" t="str">
        <f t="shared" ref="M3089" si="1994">IF(J3089="-","-",AVERAGE(J3089:J3091))</f>
        <v>-</v>
      </c>
      <c r="N3089" s="94" t="s">
        <v>34</v>
      </c>
      <c r="O3089" s="94">
        <f t="shared" ref="O3089" si="1995">MAX(N3089:N3091)</f>
        <v>313</v>
      </c>
      <c r="P3089" s="61">
        <f t="normal">IF(A3089=0,"",(O3089-O3090)/O3090)</f>
        <v>0.0468227424749164</v>
      </c>
      <c r="Q3089" s="94" t="str">
        <f t="shared" ref="Q3089" si="1996">IF(N3089="-","-",AVERAGE(N3089:N3091))</f>
        <v>-</v>
      </c>
      <c r="R3089" s="61" t="str">
        <f t="shared" ref="R3089" si="1997">IF(Q3089="-","-",Q3089/M3089)</f>
        <v>-</v>
      </c>
      <c r="S3089" s="101">
        <v>96</v>
      </c>
      <c r="T3089" s="102">
        <f t="shared" ref="T3089" si="1998">AVERAGE(S3089:S3091)*10</f>
        <v>960.2</v>
      </c>
      <c r="U3089" s="101">
        <f t="shared" ref="U3089" si="1999">((LARGE(S3089:S3091,1))-(SMALL(S3089:S3091,1)))/(((LARGE(S3089:S3091,1))+(SMALL(S3089:S3091,1)))/2)*100</f>
        <v>0.04165798791919</v>
      </c>
      <c r="V3089" s="101">
        <v>99.99</v>
      </c>
      <c r="W3089" s="102">
        <f t="shared" ref="W3089" si="2000">AVERAGE(V3089:V3091)*10</f>
        <v>999.9</v>
      </c>
      <c r="X3089" s="101">
        <f t="shared" ref="X3089" si="2001">((LARGE(V3089:V3091,1))-(SMALL(V3089:V3091,1)))/(((LARGE(V3089:V3091,1))+(SMALL(V3089:V3091,1)))/2)*100</f>
        <v>0</v>
      </c>
      <c r="Y3089" s="101">
        <f t="shared" si="1760"/>
        <v>0.0100000000000051</v>
      </c>
      <c r="Z3089" s="94" t="s">
        <v>34</v>
      </c>
      <c r="AA3089" s="111" t="str">
        <f t="shared" ref="AA3089" si="2002">IF(Z3089="-","-",AVERAGE(Z3089:Z3091))</f>
        <v>-</v>
      </c>
      <c r="AB3089" s="102" t="s">
        <v>34</v>
      </c>
      <c r="AC3089" s="112" t="str">
        <f t="shared" ref="AC3089" si="2003">IF(AB3089="-","-",AVERAGE(AB3089:AB3091))</f>
        <v>-</v>
      </c>
      <c r="AD3089" s="113"/>
      <c r="AE3089" s="94"/>
      <c r="AF3089" s="94"/>
      <c r="AG3089" s="134"/>
    </row>
    <row r="3090" spans="1:33" s="44" customFormat="1" customHeight="0">
      <c r="A3090" s="60"/>
      <c r="B3090" s="61" t="s">
        <v>1332</v>
      </c>
      <c r="C3090" s="62"/>
      <c r="D3090" s="63"/>
      <c r="E3090" s="63"/>
      <c r="F3090" s="63"/>
      <c r="G3090" s="63"/>
      <c r="H3090" s="63"/>
      <c r="I3090" s="63"/>
      <c r="J3090" s="94">
        <v>657</v>
      </c>
      <c r="K3090" s="94">
        <f t="shared" ref="K3090" si="2004">MIN(J3089:J3091)</f>
        <v>641</v>
      </c>
      <c r="L3090" s="61"/>
      <c r="M3090" s="94"/>
      <c r="N3090" s="94">
        <v>313</v>
      </c>
      <c r="O3090" s="94">
        <f t="shared" ref="O3090" si="2005">MIN(N3089:N3091)</f>
        <v>299</v>
      </c>
      <c r="P3090" s="61"/>
      <c r="Q3090" s="94"/>
      <c r="R3090" s="61"/>
      <c r="S3090" s="101">
        <v>96.02</v>
      </c>
      <c r="T3090" s="102"/>
      <c r="U3090" s="101"/>
      <c r="V3090" s="101">
        <v>99.99</v>
      </c>
      <c r="W3090" s="102"/>
      <c r="X3090" s="101"/>
      <c r="Y3090" s="101">
        <f t="shared" si="1760"/>
        <v>0.0100000000000051</v>
      </c>
      <c r="Z3090" s="94" t="s">
        <v>34</v>
      </c>
      <c r="AA3090" s="111"/>
      <c r="AB3090" s="102" t="s">
        <v>34</v>
      </c>
      <c r="AC3090" s="112"/>
      <c r="AD3090" s="113"/>
      <c r="AE3090" s="94"/>
      <c r="AF3090" s="94"/>
      <c r="AG3090" s="134"/>
    </row>
    <row r="3091" spans="1:33" s="44" customFormat="1" customHeight="0">
      <c r="A3091" s="60"/>
      <c r="B3091" s="61" t="s">
        <v>1332</v>
      </c>
      <c r="C3091" s="62"/>
      <c r="D3091" s="63"/>
      <c r="E3091" s="63"/>
      <c r="F3091" s="63"/>
      <c r="G3091" s="63"/>
      <c r="H3091" s="63"/>
      <c r="I3091" s="63"/>
      <c r="J3091" s="94">
        <v>641</v>
      </c>
      <c r="K3091" s="94"/>
      <c r="L3091" s="61"/>
      <c r="M3091" s="94"/>
      <c r="N3091" s="94">
        <v>299</v>
      </c>
      <c r="O3091" s="94"/>
      <c r="P3091" s="61"/>
      <c r="Q3091" s="94"/>
      <c r="R3091" s="61"/>
      <c r="S3091" s="101">
        <v>96.04</v>
      </c>
      <c r="T3091" s="102"/>
      <c r="U3091" s="101"/>
      <c r="V3091" s="101">
        <v>99.99</v>
      </c>
      <c r="W3091" s="102"/>
      <c r="X3091" s="101"/>
      <c r="Y3091" s="101">
        <f t="shared" si="1760"/>
        <v>0.0100000000000051</v>
      </c>
      <c r="Z3091" s="94" t="s">
        <v>34</v>
      </c>
      <c r="AA3091" s="111"/>
      <c r="AB3091" s="102" t="s">
        <v>34</v>
      </c>
      <c r="AC3091" s="112"/>
      <c r="AD3091" s="113"/>
      <c r="AE3091" s="94"/>
      <c r="AF3091" s="94"/>
      <c r="AG3091" s="134"/>
    </row>
    <row r="3092" spans="1:33" ht="0" customHeight="1" hidden="1">
      <c r="A3092" s="70">
        <v>43304</v>
      </c>
      <c r="B3092" s="71">
        <v>1391</v>
      </c>
      <c r="C3092" s="80" t="s">
        <v>1333</v>
      </c>
      <c r="D3092" s="12" t="s">
        <v>41</v>
      </c>
      <c r="E3092" s="12" t="s">
        <v>74</v>
      </c>
      <c r="F3092" s="6" t="s">
        <v>85</v>
      </c>
      <c r="G3092" s="6" t="s">
        <v>92</v>
      </c>
      <c r="H3092" s="12" t="s">
        <v>1334</v>
      </c>
      <c r="I3092" s="6" t="s">
        <v>1335</v>
      </c>
      <c r="J3092" s="97">
        <v>491</v>
      </c>
      <c r="K3092" s="97">
        <f t="shared" ref="K3092" si="2006">MAX(J3092:J3094)</f>
        <v>601</v>
      </c>
      <c r="L3092" s="71">
        <f t="normal">IF(A3092=0,"",(K3092-K3093)/K3093)</f>
        <v>0.224032586558045</v>
      </c>
      <c r="M3092" s="97">
        <f t="shared" ref="M3092" si="2007">IF(J3092="-","-",AVERAGE(J3092:J3094))</f>
        <v>547.666666666667</v>
      </c>
      <c r="N3092" s="97">
        <v>361</v>
      </c>
      <c r="O3092" s="97">
        <f t="shared" ref="O3092" si="2008">MAX(N3092:N3094)</f>
        <v>416</v>
      </c>
      <c r="P3092" s="71">
        <f t="normal">IF(A3092=0,"",(O3092-O3093)/O3093)</f>
        <v>0.152354570637119</v>
      </c>
      <c r="Q3092" s="97">
        <f t="shared" ref="Q3092" si="2009">IF(N3092="-","-",AVERAGE(N3092:N3094))</f>
        <v>387.666666666667</v>
      </c>
      <c r="R3092" s="71">
        <f t="shared" ref="R3092" si="2010">IF(Q3092="-","-",Q3092/M3092)</f>
        <v>0.70785149117468</v>
      </c>
      <c r="S3092" s="103">
        <v>5.81</v>
      </c>
      <c r="T3092" s="104">
        <f t="shared" ref="T3092" si="2011">AVERAGE(S3092:S3094)*10</f>
        <v>59.3333333333333</v>
      </c>
      <c r="U3092" s="103">
        <f t="shared" ref="U3092" si="2012">((LARGE(S3092:S3094,1))-(SMALL(S3092:S3094,1)))/(((LARGE(S3092:S3094,1))+(SMALL(S3092:S3094,1)))/2)*100</f>
        <v>5.52301255230126</v>
      </c>
      <c r="V3092" s="103">
        <v>80.66</v>
      </c>
      <c r="W3092" s="104">
        <f t="shared" ref="W3092" si="2013">AVERAGE(V3092:V3094)*10</f>
        <v>810.066666666667</v>
      </c>
      <c r="X3092" s="103">
        <f t="shared" ref="X3092" si="2014">((LARGE(V3092:V3094,1))-(SMALL(V3092:V3094,1)))/(((LARGE(V3092:V3094,1))+(SMALL(V3092:V3094,1)))/2)*100</f>
        <v>1.09734295049627</v>
      </c>
      <c r="Y3092" s="103">
        <f t="shared" si="1760"/>
        <v>19.34</v>
      </c>
      <c r="Z3092" s="71">
        <v>83931</v>
      </c>
      <c r="AA3092" s="25">
        <f t="shared" ref="AA3092" si="2015">IF(Z3092="-","-",AVERAGE(Z3092:Z3094))</f>
        <v>83944</v>
      </c>
      <c r="AB3092" s="104">
        <v>6.77</v>
      </c>
      <c r="AC3092" s="26">
        <f t="shared" ref="AC3092" si="2016">IF(AB3092="-","-",AVERAGE(AB3092:AB3094))</f>
        <v>6.798</v>
      </c>
      <c r="AG3092" s="153"/>
    </row>
    <row r="3093" spans="1:33" ht="0" customHeight="1" hidden="1">
      <c r="A3093" s="70"/>
      <c r="B3093" s="71">
        <v>1391</v>
      </c>
      <c r="C3093" s="82"/>
      <c r="D3093" s="14"/>
      <c r="E3093" s="14"/>
      <c r="F3093" s="6"/>
      <c r="G3093" s="6"/>
      <c r="H3093" s="14"/>
      <c r="I3093" s="6"/>
      <c r="J3093" s="97">
        <v>551</v>
      </c>
      <c r="K3093" s="97">
        <f t="shared" ref="K3093" si="2017">MIN(J3092:J3094)</f>
        <v>491</v>
      </c>
      <c r="L3093" s="71"/>
      <c r="M3093" s="97"/>
      <c r="N3093" s="97">
        <v>386</v>
      </c>
      <c r="O3093" s="97">
        <f t="shared" ref="O3093" si="2018">MIN(N3092:N3094)</f>
        <v>361</v>
      </c>
      <c r="P3093" s="71"/>
      <c r="Q3093" s="97"/>
      <c r="R3093" s="71"/>
      <c r="S3093" s="103">
        <v>5.85</v>
      </c>
      <c r="T3093" s="104"/>
      <c r="U3093" s="103"/>
      <c r="V3093" s="103">
        <v>80.81</v>
      </c>
      <c r="W3093" s="104"/>
      <c r="X3093" s="103"/>
      <c r="Y3093" s="103">
        <f t="shared" si="1760"/>
        <v>19.19</v>
      </c>
      <c r="Z3093" s="71">
        <v>83941</v>
      </c>
      <c r="AA3093" s="27"/>
      <c r="AB3093" s="104">
        <v>6.806</v>
      </c>
      <c r="AC3093" s="28"/>
      <c r="AG3093" s="153"/>
    </row>
    <row r="3094" spans="1:33" ht="0" customHeight="1" hidden="1">
      <c r="A3094" s="70"/>
      <c r="B3094" s="71">
        <v>1391</v>
      </c>
      <c r="C3094" s="84"/>
      <c r="D3094" s="17"/>
      <c r="E3094" s="17"/>
      <c r="F3094" s="6"/>
      <c r="G3094" s="6"/>
      <c r="H3094" s="17"/>
      <c r="I3094" s="6"/>
      <c r="J3094" s="97">
        <v>601</v>
      </c>
      <c r="K3094" s="97"/>
      <c r="L3094" s="71"/>
      <c r="M3094" s="97"/>
      <c r="N3094" s="97">
        <v>416</v>
      </c>
      <c r="O3094" s="97"/>
      <c r="P3094" s="71"/>
      <c r="Q3094" s="97"/>
      <c r="R3094" s="71"/>
      <c r="S3094" s="103">
        <v>6.14</v>
      </c>
      <c r="T3094" s="104"/>
      <c r="U3094" s="103"/>
      <c r="V3094" s="103">
        <v>81.55</v>
      </c>
      <c r="W3094" s="104"/>
      <c r="X3094" s="103"/>
      <c r="Y3094" s="103">
        <f t="shared" si="1760"/>
        <v>18.45</v>
      </c>
      <c r="Z3094" s="71">
        <v>83960</v>
      </c>
      <c r="AA3094" s="29"/>
      <c r="AB3094" s="104">
        <v>6.818</v>
      </c>
      <c r="AC3094" s="30"/>
      <c r="AG3094" s="153"/>
    </row>
    <row r="3095" spans="1:33" ht="0" customHeight="1" hidden="1">
      <c r="A3095" s="70">
        <v>43304</v>
      </c>
      <c r="B3095" s="71">
        <v>1392</v>
      </c>
      <c r="C3095" s="80" t="s">
        <v>1333</v>
      </c>
      <c r="D3095" s="12" t="s">
        <v>41</v>
      </c>
      <c r="E3095" s="12" t="s">
        <v>74</v>
      </c>
      <c r="F3095" s="6" t="s">
        <v>85</v>
      </c>
      <c r="G3095" s="6" t="s">
        <v>1336</v>
      </c>
      <c r="H3095" s="12" t="s">
        <v>1334</v>
      </c>
      <c r="I3095" s="6" t="s">
        <v>1337</v>
      </c>
      <c r="J3095" s="97">
        <v>742</v>
      </c>
      <c r="K3095" s="97">
        <f t="shared" ref="K3095" si="2019">MAX(J3095:J3097)</f>
        <v>835</v>
      </c>
      <c r="L3095" s="71">
        <f t="normal">IF(A3095=0,"",(K3095-K3096)/K3096)</f>
        <v>0.12533692722372</v>
      </c>
      <c r="M3095" s="97">
        <f t="shared" ref="M3095" si="2020">IF(J3095="-","-",AVERAGE(J3095:J3097))</f>
        <v>788.333333333333</v>
      </c>
      <c r="N3095" s="97">
        <v>559</v>
      </c>
      <c r="O3095" s="97">
        <f t="shared" ref="O3095" si="2021">MAX(N3095:N3097)</f>
        <v>579</v>
      </c>
      <c r="P3095" s="71">
        <f t="normal">IF(A3095=0,"",(O3095-O3096)/O3096)</f>
        <v>0.0604395604395604</v>
      </c>
      <c r="Q3095" s="97">
        <f t="shared" ref="Q3095" si="2022">IF(N3095="-","-",AVERAGE(N3095:N3097))</f>
        <v>561.333333333333</v>
      </c>
      <c r="R3095" s="71">
        <f t="shared" ref="R3095" si="2023">IF(Q3095="-","-",Q3095/M3095)</f>
        <v>0.712050739957717</v>
      </c>
      <c r="S3095" s="103">
        <v>2.61</v>
      </c>
      <c r="T3095" s="104">
        <f t="shared" ref="T3095" si="2024">AVERAGE(S3095:S3097)*10</f>
        <v>26.2</v>
      </c>
      <c r="U3095" s="103">
        <f t="shared" ref="U3095" si="2025">((LARGE(S3095:S3097,1))-(SMALL(S3095:S3097,1)))/(((LARGE(S3095:S3097,1))+(SMALL(S3095:S3097,1)))/2)*100</f>
        <v>0.763358778625955</v>
      </c>
      <c r="V3095" s="103">
        <v>72.23</v>
      </c>
      <c r="W3095" s="104">
        <f t="shared" ref="W3095" si="2026">AVERAGE(V3095:V3097)*10</f>
        <v>725.733333333333</v>
      </c>
      <c r="X3095" s="103">
        <f t="shared" ref="X3095" si="2027">((LARGE(V3095:V3097,1))-(SMALL(V3095:V3097,1)))/(((LARGE(V3095:V3097,1))+(SMALL(V3095:V3097,1)))/2)*100</f>
        <v>0.827243899076236</v>
      </c>
      <c r="Y3095" s="103">
        <f t="shared" si="1760"/>
        <v>27.77</v>
      </c>
      <c r="Z3095" s="71">
        <v>42567</v>
      </c>
      <c r="AA3095" s="25">
        <f t="shared" ref="AA3095" si="2028">IF(Z3095="-","-",AVERAGE(Z3095:Z3097))</f>
        <v>42571</v>
      </c>
      <c r="AB3095" s="104">
        <v>7.132</v>
      </c>
      <c r="AC3095" s="26">
        <f t="shared" ref="AC3095" si="2029">IF(AB3095="-","-",AVERAGE(AB3095:AB3097))</f>
        <v>7.15233333333333</v>
      </c>
      <c r="AG3095" s="153"/>
    </row>
    <row r="3096" spans="1:33" ht="0" customHeight="1" hidden="1">
      <c r="A3096" s="70"/>
      <c r="B3096" s="71">
        <v>1392</v>
      </c>
      <c r="C3096" s="82"/>
      <c r="D3096" s="14"/>
      <c r="E3096" s="14"/>
      <c r="F3096" s="6"/>
      <c r="G3096" s="6"/>
      <c r="H3096" s="14"/>
      <c r="I3096" s="6"/>
      <c r="J3096" s="97">
        <v>788</v>
      </c>
      <c r="K3096" s="97">
        <f t="shared" ref="K3096" si="2030">MIN(J3095:J3097)</f>
        <v>742</v>
      </c>
      <c r="L3096" s="71"/>
      <c r="M3096" s="97"/>
      <c r="N3096" s="97">
        <v>546</v>
      </c>
      <c r="O3096" s="97">
        <f t="shared" ref="O3096" si="2031">MIN(N3095:N3097)</f>
        <v>546</v>
      </c>
      <c r="P3096" s="71"/>
      <c r="Q3096" s="97"/>
      <c r="R3096" s="71"/>
      <c r="S3096" s="103">
        <v>2.62</v>
      </c>
      <c r="T3096" s="104"/>
      <c r="U3096" s="103"/>
      <c r="V3096" s="103">
        <v>72.83</v>
      </c>
      <c r="W3096" s="104"/>
      <c r="X3096" s="103"/>
      <c r="Y3096" s="103">
        <f t="shared" si="1760"/>
        <v>27.17</v>
      </c>
      <c r="Z3096" s="71">
        <v>42588</v>
      </c>
      <c r="AA3096" s="27"/>
      <c r="AB3096" s="104">
        <v>7.158</v>
      </c>
      <c r="AC3096" s="28"/>
      <c r="AG3096" s="153"/>
    </row>
    <row r="3097" spans="1:33" ht="0" customHeight="1" hidden="1">
      <c r="A3097" s="70"/>
      <c r="B3097" s="71">
        <v>1392</v>
      </c>
      <c r="C3097" s="84"/>
      <c r="D3097" s="17"/>
      <c r="E3097" s="17"/>
      <c r="F3097" s="6"/>
      <c r="G3097" s="6"/>
      <c r="H3097" s="17"/>
      <c r="I3097" s="6"/>
      <c r="J3097" s="97">
        <v>835</v>
      </c>
      <c r="K3097" s="97"/>
      <c r="L3097" s="71"/>
      <c r="M3097" s="97"/>
      <c r="N3097" s="97">
        <v>579</v>
      </c>
      <c r="O3097" s="97"/>
      <c r="P3097" s="71"/>
      <c r="Q3097" s="97"/>
      <c r="R3097" s="71"/>
      <c r="S3097" s="103">
        <v>2.63</v>
      </c>
      <c r="T3097" s="104"/>
      <c r="U3097" s="103"/>
      <c r="V3097" s="103">
        <v>72.66</v>
      </c>
      <c r="W3097" s="104"/>
      <c r="X3097" s="103"/>
      <c r="Y3097" s="103">
        <f t="shared" ref="Y3097:Y3160" si="2032">100-V3097</f>
        <v>27.34</v>
      </c>
      <c r="Z3097" s="71">
        <v>42558</v>
      </c>
      <c r="AA3097" s="29"/>
      <c r="AB3097" s="104">
        <v>7.167</v>
      </c>
      <c r="AC3097" s="30"/>
      <c r="AG3097" s="153"/>
    </row>
    <row r="3098" spans="1:33" ht="0" customHeight="1" hidden="1">
      <c r="A3098" s="70">
        <v>43304</v>
      </c>
      <c r="B3098" s="71">
        <v>1393</v>
      </c>
      <c r="C3098" s="80" t="s">
        <v>1333</v>
      </c>
      <c r="D3098" s="12" t="s">
        <v>41</v>
      </c>
      <c r="E3098" s="12" t="s">
        <v>74</v>
      </c>
      <c r="F3098" s="6" t="s">
        <v>85</v>
      </c>
      <c r="G3098" s="6" t="s">
        <v>92</v>
      </c>
      <c r="H3098" s="12" t="s">
        <v>1334</v>
      </c>
      <c r="I3098" s="12" t="s">
        <v>1338</v>
      </c>
      <c r="J3098" s="97">
        <v>577</v>
      </c>
      <c r="K3098" s="97">
        <f t="shared" ref="K3098" si="2033">MAX(J3098:J3100)</f>
        <v>607</v>
      </c>
      <c r="L3098" s="71">
        <f t="normal">IF(A3098=0,"",(K3098-K3099)/K3099)</f>
        <v>0.0519930675909879</v>
      </c>
      <c r="M3098" s="97">
        <f t="shared" ref="M3098" si="2034">IF(J3098="-","-",AVERAGE(J3098:J3100))</f>
        <v>596.333333333333</v>
      </c>
      <c r="N3098" s="97">
        <v>404</v>
      </c>
      <c r="O3098" s="97">
        <f t="shared" ref="O3098" si="2035">MAX(N3098:N3100)</f>
        <v>418</v>
      </c>
      <c r="P3098" s="71">
        <f t="normal">IF(A3098=0,"",(O3098-O3099)/O3099)</f>
        <v>0.0346534653465347</v>
      </c>
      <c r="Q3098" s="97">
        <f t="shared" ref="Q3098" si="2036">IF(N3098="-","-",AVERAGE(N3098:N3100))</f>
        <v>412.333333333333</v>
      </c>
      <c r="R3098" s="71">
        <f t="shared" ref="R3098" si="2037">IF(Q3098="-","-",Q3098/M3098)</f>
        <v>0.691447736165456</v>
      </c>
      <c r="S3098" s="103">
        <v>4.89</v>
      </c>
      <c r="T3098" s="104">
        <f t="shared" ref="T3098" si="2038">AVERAGE(S3098:S3100)*10</f>
        <v>49.1666666666667</v>
      </c>
      <c r="U3098" s="103">
        <f t="shared" ref="U3098" si="2039">((LARGE(S3098:S3100,1))-(SMALL(S3098:S3100,1)))/(((LARGE(S3098:S3100,1))+(SMALL(S3098:S3100,1)))/2)*100</f>
        <v>6.89655172413793</v>
      </c>
      <c r="V3098" s="103">
        <v>78.96</v>
      </c>
      <c r="W3098" s="104">
        <f t="shared" ref="W3098" si="2040">AVERAGE(V3098:V3100)*10</f>
        <v>789.6</v>
      </c>
      <c r="X3098" s="103">
        <f t="shared" ref="X3098" si="2041">((LARGE(V3098:V3100,1))-(SMALL(V3098:V3100,1)))/(((LARGE(V3098:V3100,1))+(SMALL(V3098:V3100,1)))/2)*100</f>
        <v>1.69706180344477</v>
      </c>
      <c r="Y3098" s="103">
        <f t="shared" si="2032"/>
        <v>21.04</v>
      </c>
      <c r="Z3098" s="71">
        <v>73956</v>
      </c>
      <c r="AA3098" s="25">
        <f t="shared" ref="AA3098" si="2042">IF(Z3098="-","-",AVERAGE(Z3098:Z3100))</f>
        <v>73888.3333333333</v>
      </c>
      <c r="AB3098" s="104">
        <v>6.901</v>
      </c>
      <c r="AC3098" s="26">
        <v>6.921</v>
      </c>
      <c r="AG3098" s="153"/>
    </row>
    <row r="3099" spans="1:33" ht="0" customHeight="1" hidden="1">
      <c r="A3099" s="70"/>
      <c r="B3099" s="71">
        <v>1393</v>
      </c>
      <c r="C3099" s="82"/>
      <c r="D3099" s="14"/>
      <c r="E3099" s="14"/>
      <c r="F3099" s="6"/>
      <c r="G3099" s="6"/>
      <c r="H3099" s="14"/>
      <c r="I3099" s="14"/>
      <c r="J3099" s="97">
        <v>607</v>
      </c>
      <c r="K3099" s="97">
        <f t="shared" ref="K3099" si="2043">MIN(J3098:J3100)</f>
        <v>577</v>
      </c>
      <c r="L3099" s="71"/>
      <c r="M3099" s="97"/>
      <c r="N3099" s="97">
        <v>415</v>
      </c>
      <c r="O3099" s="97">
        <f t="shared" ref="O3099" si="2044">MIN(N3098:N3100)</f>
        <v>404</v>
      </c>
      <c r="P3099" s="71"/>
      <c r="Q3099" s="97"/>
      <c r="R3099" s="71"/>
      <c r="S3099" s="103">
        <v>4.76</v>
      </c>
      <c r="T3099" s="104"/>
      <c r="U3099" s="103"/>
      <c r="V3099" s="103">
        <v>78.29</v>
      </c>
      <c r="W3099" s="104"/>
      <c r="X3099" s="103"/>
      <c r="Y3099" s="103">
        <f t="shared" si="2032"/>
        <v>21.71</v>
      </c>
      <c r="Z3099" s="71">
        <v>73843</v>
      </c>
      <c r="AA3099" s="27"/>
      <c r="AB3099" s="104">
        <v>6.925</v>
      </c>
      <c r="AC3099" s="28"/>
      <c r="AG3099" s="153"/>
    </row>
    <row r="3100" spans="1:33" ht="0" customHeight="1" hidden="1">
      <c r="A3100" s="70"/>
      <c r="B3100" s="71">
        <v>1393</v>
      </c>
      <c r="C3100" s="84"/>
      <c r="D3100" s="17"/>
      <c r="E3100" s="17"/>
      <c r="F3100" s="6"/>
      <c r="G3100" s="6"/>
      <c r="H3100" s="17"/>
      <c r="I3100" s="17"/>
      <c r="J3100" s="97">
        <v>605</v>
      </c>
      <c r="K3100" s="97"/>
      <c r="L3100" s="71"/>
      <c r="M3100" s="97"/>
      <c r="N3100" s="97">
        <v>418</v>
      </c>
      <c r="O3100" s="97"/>
      <c r="P3100" s="71"/>
      <c r="Q3100" s="97"/>
      <c r="R3100" s="71"/>
      <c r="S3100" s="103">
        <v>5.1</v>
      </c>
      <c r="T3100" s="104"/>
      <c r="U3100" s="103"/>
      <c r="V3100" s="103">
        <v>79.63</v>
      </c>
      <c r="W3100" s="104"/>
      <c r="X3100" s="103"/>
      <c r="Y3100" s="103">
        <f t="shared" si="2032"/>
        <v>20.37</v>
      </c>
      <c r="Z3100" s="71">
        <v>73866</v>
      </c>
      <c r="AA3100" s="29"/>
      <c r="AB3100" s="104">
        <v>6.937</v>
      </c>
      <c r="AC3100" s="30"/>
      <c r="AG3100" s="153"/>
    </row>
    <row r="3101" spans="1:33" ht="0" customHeight="1" hidden="1">
      <c r="A3101" s="70">
        <v>43304</v>
      </c>
      <c r="B3101" s="71" t="s">
        <v>1339</v>
      </c>
      <c r="C3101" s="80" t="s">
        <v>1333</v>
      </c>
      <c r="D3101" s="12" t="s">
        <v>41</v>
      </c>
      <c r="E3101" s="12" t="s">
        <v>74</v>
      </c>
      <c r="F3101" s="6" t="s">
        <v>85</v>
      </c>
      <c r="G3101" s="6" t="s">
        <v>92</v>
      </c>
      <c r="H3101" s="12" t="s">
        <v>1334</v>
      </c>
      <c r="I3101" s="6" t="s">
        <v>1340</v>
      </c>
      <c r="J3101" s="97">
        <v>579</v>
      </c>
      <c r="K3101" s="97">
        <f t="shared" ref="K3101" si="2045">MAX(J3101:J3103)</f>
        <v>664</v>
      </c>
      <c r="L3101" s="71">
        <f t="normal">IF(A3101=0,"",(K3101-K3102)/K3102)</f>
        <v>0.146804835924007</v>
      </c>
      <c r="M3101" s="97">
        <f t="shared" ref="M3101" si="2046">IF(J3101="-","-",AVERAGE(J3101:J3103))</f>
        <v>628</v>
      </c>
      <c r="N3101" s="97">
        <v>418</v>
      </c>
      <c r="O3101" s="97">
        <f t="shared" ref="O3101" si="2047">MAX(N3101:N3103)</f>
        <v>444</v>
      </c>
      <c r="P3101" s="71">
        <f t="normal">IF(A3101=0,"",(O3101-O3102)/O3102)</f>
        <v>0.062200956937799</v>
      </c>
      <c r="Q3101" s="97">
        <f t="shared" ref="Q3101" si="2048">IF(N3101="-","-",AVERAGE(N3101:N3103))</f>
        <v>430</v>
      </c>
      <c r="R3101" s="71">
        <f t="shared" ref="R3101" si="2049">IF(Q3101="-","-",Q3101/M3101)</f>
        <v>0.684713375796178</v>
      </c>
      <c r="S3101" s="103">
        <v>4.89</v>
      </c>
      <c r="T3101" s="104">
        <f t="shared" ref="T3101" si="2050">AVERAGE(S3101:S3103)*10</f>
        <v>49.1666666666667</v>
      </c>
      <c r="U3101" s="103">
        <f t="shared" ref="U3101" si="2051">((LARGE(S3101:S3103,1))-(SMALL(S3101:S3103,1)))/(((LARGE(S3101:S3103,1))+(SMALL(S3101:S3103,1)))/2)*100</f>
        <v>6.89655172413793</v>
      </c>
      <c r="V3101" s="103">
        <v>78.96</v>
      </c>
      <c r="W3101" s="104">
        <f t="shared" ref="W3101" si="2052">AVERAGE(V3101:V3103)*10</f>
        <v>789.6</v>
      </c>
      <c r="X3101" s="103">
        <f t="shared" ref="X3101" si="2053">((LARGE(V3101:V3103,1))-(SMALL(V3101:V3103,1)))/(((LARGE(V3101:V3103,1))+(SMALL(V3101:V3103,1)))/2)*100</f>
        <v>1.69706180344477</v>
      </c>
      <c r="Y3101" s="103">
        <f t="shared" si="2032"/>
        <v>21.04</v>
      </c>
      <c r="Z3101" s="71">
        <v>73956</v>
      </c>
      <c r="AA3101" s="25">
        <f t="shared" ref="AA3101" si="2054">IF(Z3101="-","-",AVERAGE(Z3101:Z3103))</f>
        <v>73888.3333333333</v>
      </c>
      <c r="AB3101" s="104">
        <v>6.901</v>
      </c>
      <c r="AC3101" s="26">
        <f t="shared" ref="AC3101" si="2055">IF(AB3101="-","-",AVERAGE(AB3101:AB3103))</f>
        <v>6.921</v>
      </c>
      <c r="AG3101" s="153"/>
    </row>
    <row r="3102" spans="1:33" ht="0" customHeight="1" hidden="1">
      <c r="A3102" s="70"/>
      <c r="B3102" s="71" t="s">
        <v>1339</v>
      </c>
      <c r="C3102" s="82"/>
      <c r="D3102" s="14"/>
      <c r="E3102" s="14"/>
      <c r="F3102" s="6"/>
      <c r="G3102" s="6"/>
      <c r="H3102" s="14"/>
      <c r="I3102" s="6"/>
      <c r="J3102" s="97">
        <v>641</v>
      </c>
      <c r="K3102" s="97">
        <f t="shared" ref="K3102" si="2056">MIN(J3101:J3103)</f>
        <v>579</v>
      </c>
      <c r="L3102" s="71"/>
      <c r="M3102" s="97"/>
      <c r="N3102" s="97">
        <v>428</v>
      </c>
      <c r="O3102" s="97">
        <f t="shared" ref="O3102" si="2057">MIN(N3101:N3103)</f>
        <v>418</v>
      </c>
      <c r="P3102" s="71"/>
      <c r="Q3102" s="97"/>
      <c r="R3102" s="71"/>
      <c r="S3102" s="103">
        <v>4.76</v>
      </c>
      <c r="T3102" s="104"/>
      <c r="U3102" s="103"/>
      <c r="V3102" s="103">
        <v>78.29</v>
      </c>
      <c r="W3102" s="104"/>
      <c r="X3102" s="103"/>
      <c r="Y3102" s="103">
        <f t="shared" si="2032"/>
        <v>21.71</v>
      </c>
      <c r="Z3102" s="71">
        <v>73843</v>
      </c>
      <c r="AA3102" s="27"/>
      <c r="AB3102" s="104">
        <v>6.925</v>
      </c>
      <c r="AC3102" s="28"/>
      <c r="AG3102" s="153"/>
    </row>
    <row r="3103" spans="1:33" ht="0" customHeight="1" hidden="1">
      <c r="A3103" s="70"/>
      <c r="B3103" s="71" t="s">
        <v>1339</v>
      </c>
      <c r="C3103" s="84"/>
      <c r="D3103" s="17"/>
      <c r="E3103" s="17"/>
      <c r="F3103" s="6"/>
      <c r="G3103" s="6"/>
      <c r="H3103" s="17"/>
      <c r="I3103" s="6"/>
      <c r="J3103" s="97">
        <v>664</v>
      </c>
      <c r="K3103" s="97"/>
      <c r="L3103" s="71"/>
      <c r="M3103" s="97"/>
      <c r="N3103" s="97">
        <v>444</v>
      </c>
      <c r="O3103" s="97"/>
      <c r="P3103" s="71"/>
      <c r="Q3103" s="97"/>
      <c r="R3103" s="71"/>
      <c r="S3103" s="103">
        <v>5.1</v>
      </c>
      <c r="T3103" s="104"/>
      <c r="U3103" s="103"/>
      <c r="V3103" s="103">
        <v>79.63</v>
      </c>
      <c r="W3103" s="104"/>
      <c r="X3103" s="103"/>
      <c r="Y3103" s="103">
        <f t="shared" si="2032"/>
        <v>20.37</v>
      </c>
      <c r="Z3103" s="71">
        <v>73866</v>
      </c>
      <c r="AA3103" s="29"/>
      <c r="AB3103" s="104">
        <v>6.937</v>
      </c>
      <c r="AC3103" s="30"/>
      <c r="AG3103" s="153"/>
    </row>
    <row r="3104" spans="1:33" ht="0" customHeight="1" hidden="1">
      <c r="A3104" s="70">
        <v>43304</v>
      </c>
      <c r="B3104" s="71">
        <v>1394</v>
      </c>
      <c r="C3104" s="80" t="s">
        <v>1333</v>
      </c>
      <c r="D3104" s="12" t="s">
        <v>41</v>
      </c>
      <c r="E3104" s="12" t="s">
        <v>74</v>
      </c>
      <c r="F3104" s="6" t="s">
        <v>85</v>
      </c>
      <c r="G3104" s="6" t="s">
        <v>1336</v>
      </c>
      <c r="H3104" s="12" t="s">
        <v>1334</v>
      </c>
      <c r="I3104" s="6" t="s">
        <v>1341</v>
      </c>
      <c r="J3104" s="97">
        <v>494</v>
      </c>
      <c r="K3104" s="97">
        <f t="shared" ref="K3104" si="2058">MAX(J3104:J3106)</f>
        <v>570</v>
      </c>
      <c r="L3104" s="71">
        <f t="normal">IF(A3104=0,"",(K3104-K3105)/K3105)</f>
        <v>0.153846153846154</v>
      </c>
      <c r="M3104" s="97">
        <f t="shared" ref="M3104" si="2059">IF(J3104="-","-",AVERAGE(J3104:J3106))</f>
        <v>542.666666666667</v>
      </c>
      <c r="N3104" s="97">
        <v>317</v>
      </c>
      <c r="O3104" s="97">
        <f t="shared" ref="O3104" si="2060">MAX(N3104:N3106)</f>
        <v>393</v>
      </c>
      <c r="P3104" s="71">
        <f t="normal">IF(A3104=0,"",(O3104-O3105)/O3105)</f>
        <v>0.239747634069401</v>
      </c>
      <c r="Q3104" s="97">
        <f t="shared" ref="Q3104" si="2061">IF(N3104="-","-",AVERAGE(N3104:N3106))</f>
        <v>363.666666666667</v>
      </c>
      <c r="R3104" s="71">
        <f t="shared" ref="R3104" si="2062">IF(Q3104="-","-",Q3104/M3104)</f>
        <v>0.67014742014742</v>
      </c>
      <c r="S3104" s="103">
        <v>6.84</v>
      </c>
      <c r="T3104" s="104">
        <f t="shared" ref="T3104" si="2063">AVERAGE(S3104:S3106)*10</f>
        <v>69.1</v>
      </c>
      <c r="U3104" s="103">
        <f t="shared" ref="U3104" si="2064">((LARGE(S3104:S3106,1))-(SMALL(S3104:S3106,1)))/(((LARGE(S3104:S3106,1))+(SMALL(S3104:S3106,1)))/2)*100</f>
        <v>1.88269370021723</v>
      </c>
      <c r="V3104" s="103">
        <v>81.46</v>
      </c>
      <c r="W3104" s="104">
        <f t="shared" ref="W3104" si="2065">AVERAGE(V3104:V3106)*10</f>
        <v>815.766666666667</v>
      </c>
      <c r="X3104" s="103">
        <f t="shared" ref="X3104" si="2066">((LARGE(V3104:V3106,1))-(SMALL(V3104:V3106,1)))/(((LARGE(V3104:V3106,1))+(SMALL(V3104:V3106,1)))/2)*100</f>
        <v>0.318666503247953</v>
      </c>
      <c r="Y3104" s="103">
        <f t="shared" si="2032"/>
        <v>18.54</v>
      </c>
      <c r="Z3104" s="71">
        <v>95071</v>
      </c>
      <c r="AA3104" s="25">
        <f t="shared" ref="AA3104" si="2067">IF(Z3104="-","-",AVERAGE(Z3104:Z3106))</f>
        <v>95124</v>
      </c>
      <c r="AB3104" s="104">
        <v>6.746</v>
      </c>
      <c r="AC3104" s="26">
        <f t="shared" ref="AC3104" si="2068">IF(AB3104="-","-",AVERAGE(AB3104:AB3106))</f>
        <v>6.78833333333333</v>
      </c>
      <c r="AG3104" s="153"/>
    </row>
    <row r="3105" spans="1:33" ht="0" customHeight="1" hidden="1">
      <c r="A3105" s="70"/>
      <c r="B3105" s="71">
        <v>1394</v>
      </c>
      <c r="C3105" s="82"/>
      <c r="D3105" s="14"/>
      <c r="E3105" s="14"/>
      <c r="F3105" s="6"/>
      <c r="G3105" s="6"/>
      <c r="H3105" s="14"/>
      <c r="I3105" s="6"/>
      <c r="J3105" s="97">
        <v>570</v>
      </c>
      <c r="K3105" s="97">
        <f t="shared" ref="K3105" si="2069">MIN(J3104:J3106)</f>
        <v>494</v>
      </c>
      <c r="L3105" s="71"/>
      <c r="M3105" s="97"/>
      <c r="N3105" s="97">
        <v>393</v>
      </c>
      <c r="O3105" s="97">
        <f t="shared" ref="O3105" si="2070">MIN(N3104:N3106)</f>
        <v>317</v>
      </c>
      <c r="P3105" s="71"/>
      <c r="Q3105" s="97"/>
      <c r="R3105" s="71"/>
      <c r="S3105" s="103">
        <v>6.92</v>
      </c>
      <c r="T3105" s="104"/>
      <c r="U3105" s="103"/>
      <c r="V3105" s="103">
        <v>81.55</v>
      </c>
      <c r="W3105" s="104"/>
      <c r="X3105" s="103"/>
      <c r="Y3105" s="103">
        <f t="shared" si="2032"/>
        <v>18.45</v>
      </c>
      <c r="Z3105" s="71">
        <v>95169</v>
      </c>
      <c r="AA3105" s="27"/>
      <c r="AB3105" s="104">
        <v>6.808</v>
      </c>
      <c r="AC3105" s="28"/>
      <c r="AG3105" s="153"/>
    </row>
    <row r="3106" spans="1:33" ht="0" customHeight="1" hidden="1">
      <c r="A3106" s="70"/>
      <c r="B3106" s="71">
        <v>1394</v>
      </c>
      <c r="C3106" s="84"/>
      <c r="D3106" s="17"/>
      <c r="E3106" s="17"/>
      <c r="F3106" s="6"/>
      <c r="G3106" s="6"/>
      <c r="H3106" s="17"/>
      <c r="I3106" s="6"/>
      <c r="J3106" s="97">
        <v>564</v>
      </c>
      <c r="K3106" s="97"/>
      <c r="L3106" s="71"/>
      <c r="M3106" s="97"/>
      <c r="N3106" s="97">
        <v>381</v>
      </c>
      <c r="O3106" s="97"/>
      <c r="P3106" s="71"/>
      <c r="Q3106" s="97"/>
      <c r="R3106" s="71"/>
      <c r="S3106" s="103">
        <v>6.97</v>
      </c>
      <c r="T3106" s="104"/>
      <c r="U3106" s="103"/>
      <c r="V3106" s="103">
        <v>81.72</v>
      </c>
      <c r="W3106" s="104"/>
      <c r="X3106" s="103"/>
      <c r="Y3106" s="103">
        <f t="shared" si="2032"/>
        <v>18.28</v>
      </c>
      <c r="Z3106" s="71">
        <v>95132</v>
      </c>
      <c r="AA3106" s="29"/>
      <c r="AB3106" s="104">
        <v>6.811</v>
      </c>
      <c r="AC3106" s="30"/>
      <c r="AG3106" s="153"/>
    </row>
    <row r="3107" spans="1:33" ht="0" customHeight="1" hidden="1">
      <c r="A3107" s="70">
        <v>43304</v>
      </c>
      <c r="B3107" s="71">
        <v>1409</v>
      </c>
      <c r="C3107" s="80" t="s">
        <v>214</v>
      </c>
      <c r="D3107" s="12" t="s">
        <v>41</v>
      </c>
      <c r="E3107" s="12" t="s">
        <v>74</v>
      </c>
      <c r="F3107" s="6" t="s">
        <v>234</v>
      </c>
      <c r="G3107" s="6" t="s">
        <v>305</v>
      </c>
      <c r="H3107" s="12" t="s">
        <v>34</v>
      </c>
      <c r="I3107" s="6" t="s">
        <v>1342</v>
      </c>
      <c r="J3107" s="97" t="s">
        <v>34</v>
      </c>
      <c r="K3107" s="97">
        <f t="shared" ref="K3107" si="2071">MAX(J3107:J3109)</f>
        <v>352</v>
      </c>
      <c r="L3107" s="71">
        <f t="normal">IF(A3107=0,"",(K3107-K3108)/K3108)</f>
        <v>0.284671532846715</v>
      </c>
      <c r="M3107" s="97">
        <f t="normal">IF(J3108="-","-",AVERAGE(J3107:J3109))</f>
        <v>313</v>
      </c>
      <c r="N3107" s="97" t="s">
        <v>34</v>
      </c>
      <c r="O3107" s="97">
        <f t="shared" ref="O3107" si="2072">MAX(N3107:N3109)</f>
        <v>195</v>
      </c>
      <c r="P3107" s="71">
        <f t="normal">IF(A3107=0,"",(O3107-O3108)/O3108)</f>
        <v>0.167664670658683</v>
      </c>
      <c r="Q3107" s="97">
        <f t="normal">IF(N3108="-","-",AVERAGE(N3107:N3109))</f>
        <v>181</v>
      </c>
      <c r="R3107" s="71">
        <f t="shared" ref="R3107" si="2073">IF(Q3107="-","-",Q3107/M3107)</f>
        <v>0.578274760383387</v>
      </c>
      <c r="S3107" s="103">
        <v>8.143</v>
      </c>
      <c r="T3107" s="104">
        <f t="shared" ref="T3107" si="2074">AVERAGE(S3107:S3109)*10</f>
        <v>80.86</v>
      </c>
      <c r="U3107" s="103">
        <f t="shared" ref="U3107" si="2075">((LARGE(S3107:S3109,1))-(SMALL(S3107:S3109,1)))/(((LARGE(S3107:S3109,1))+(SMALL(S3107:S3109,1)))/2)*100</f>
        <v>1.4098441751175</v>
      </c>
      <c r="V3107" s="103">
        <v>6.708</v>
      </c>
      <c r="W3107" s="104">
        <f t="shared" ref="W3107" si="2076">AVERAGE(V3107:V3109)*10</f>
        <v>68.415</v>
      </c>
      <c r="X3107" s="103">
        <f t="shared" ref="X3107" si="2077">((LARGE(V3107:V3109,1))-(SMALL(V3107:V3109,1)))/(((LARGE(V3107:V3109,1))+(SMALL(V3107:V3109,1)))/2)*100</f>
        <v>3.90265292698969</v>
      </c>
      <c r="Y3107" s="103">
        <f t="shared" si="2032"/>
        <v>93.292</v>
      </c>
      <c r="Z3107" s="71" t="s">
        <v>34</v>
      </c>
      <c r="AA3107" s="25" t="str">
        <f t="shared" ref="AA3107" si="2078">IF(Z3107="-","-",AVERAGE(Z3107:Z3109))</f>
        <v>-</v>
      </c>
      <c r="AB3107" s="104" t="s">
        <v>34</v>
      </c>
      <c r="AC3107" s="26" t="str">
        <f t="shared" ref="AC3107" si="2079">IF(AB3107="-","-",AVERAGE(AB3107:AB3109))</f>
        <v>-</v>
      </c>
      <c r="AG3107" s="153"/>
    </row>
    <row r="3108" spans="1:33" ht="0" customHeight="1" hidden="1">
      <c r="A3108" s="70"/>
      <c r="B3108" s="71">
        <v>1409</v>
      </c>
      <c r="C3108" s="82"/>
      <c r="D3108" s="14"/>
      <c r="E3108" s="14"/>
      <c r="F3108" s="9"/>
      <c r="G3108" s="6"/>
      <c r="H3108" s="14"/>
      <c r="I3108" s="6"/>
      <c r="J3108" s="97">
        <v>274</v>
      </c>
      <c r="K3108" s="97">
        <f t="shared" ref="K3108" si="2080">MIN(J3107:J3109)</f>
        <v>274</v>
      </c>
      <c r="L3108" s="71"/>
      <c r="M3108" s="97"/>
      <c r="N3108" s="97">
        <v>167</v>
      </c>
      <c r="O3108" s="97">
        <f t="shared" ref="O3108" si="2081">MIN(N3107:N3109)</f>
        <v>167</v>
      </c>
      <c r="P3108" s="71"/>
      <c r="Q3108" s="97"/>
      <c r="R3108" s="71"/>
      <c r="S3108" s="103" t="s">
        <v>34</v>
      </c>
      <c r="T3108" s="103" t="s">
        <v>34</v>
      </c>
      <c r="U3108" s="103" t="s">
        <v>34</v>
      </c>
      <c r="V3108" s="103" t="s">
        <v>34</v>
      </c>
      <c r="W3108" s="104"/>
      <c r="X3108" s="103"/>
      <c r="Y3108" s="103"/>
      <c r="Z3108" s="71" t="s">
        <v>34</v>
      </c>
      <c r="AA3108" s="27"/>
      <c r="AB3108" s="104" t="s">
        <v>34</v>
      </c>
      <c r="AC3108" s="28"/>
      <c r="AG3108" s="153"/>
    </row>
    <row r="3109" spans="1:33" ht="0" customHeight="1" hidden="1">
      <c r="A3109" s="70"/>
      <c r="B3109" s="71">
        <v>1409</v>
      </c>
      <c r="C3109" s="84"/>
      <c r="D3109" s="17"/>
      <c r="E3109" s="17"/>
      <c r="F3109" s="9"/>
      <c r="G3109" s="6"/>
      <c r="H3109" s="17"/>
      <c r="I3109" s="6"/>
      <c r="J3109" s="97">
        <v>352</v>
      </c>
      <c r="K3109" s="97"/>
      <c r="L3109" s="71"/>
      <c r="M3109" s="97"/>
      <c r="N3109" s="97">
        <v>195</v>
      </c>
      <c r="O3109" s="97"/>
      <c r="P3109" s="71"/>
      <c r="Q3109" s="97"/>
      <c r="R3109" s="71"/>
      <c r="S3109" s="103">
        <v>8.029</v>
      </c>
      <c r="T3109" s="104"/>
      <c r="U3109" s="103"/>
      <c r="V3109" s="103">
        <v>6.975</v>
      </c>
      <c r="W3109" s="104"/>
      <c r="X3109" s="103"/>
      <c r="Y3109" s="103">
        <f t="shared" si="2032"/>
        <v>93.025</v>
      </c>
      <c r="Z3109" s="71" t="s">
        <v>34</v>
      </c>
      <c r="AA3109" s="29"/>
      <c r="AB3109" s="104" t="s">
        <v>34</v>
      </c>
      <c r="AC3109" s="30"/>
      <c r="AG3109" s="153"/>
    </row>
    <row r="3110" spans="1:33" ht="0" customHeight="1" hidden="1">
      <c r="A3110" s="70">
        <v>43304</v>
      </c>
      <c r="B3110" s="71">
        <v>1411</v>
      </c>
      <c r="C3110" s="80" t="s">
        <v>40</v>
      </c>
      <c r="D3110" s="12" t="s">
        <v>41</v>
      </c>
      <c r="E3110" s="12" t="s">
        <v>42</v>
      </c>
      <c r="F3110" s="6" t="s">
        <v>43</v>
      </c>
      <c r="G3110" s="6" t="s">
        <v>475</v>
      </c>
      <c r="H3110" s="12" t="s">
        <v>1068</v>
      </c>
      <c r="I3110" s="6" t="s">
        <v>34</v>
      </c>
      <c r="J3110" s="97">
        <v>716</v>
      </c>
      <c r="K3110" s="97">
        <f t="shared" ref="K3110" si="2082">MAX(J3110:J3112)</f>
        <v>781</v>
      </c>
      <c r="L3110" s="71">
        <f t="normal">IF(A3110=0,"",(K3110-K3111)/K3111)</f>
        <v>0.0907821229050279</v>
      </c>
      <c r="M3110" s="97">
        <f t="shared" ref="M3110" si="2083">IF(J3110="-","-",AVERAGE(J3110:J3112))</f>
        <v>758.333333333333</v>
      </c>
      <c r="N3110" s="97">
        <v>510</v>
      </c>
      <c r="O3110" s="97">
        <f t="shared" ref="O3110" si="2084">MAX(N3110:N3112)</f>
        <v>534</v>
      </c>
      <c r="P3110" s="71">
        <f t="normal">IF(A3110=0,"",(O3110-O3111)/O3111)</f>
        <v>0.0470588235294118</v>
      </c>
      <c r="Q3110" s="97">
        <f t="shared" ref="Q3110" si="2085">IF(N3110="-","-",AVERAGE(N3110:N3112))</f>
        <v>523.666666666667</v>
      </c>
      <c r="R3110" s="71">
        <f t="shared" ref="R3110" si="2086">IF(Q3110="-","-",Q3110/M3110)</f>
        <v>0.69054945054945</v>
      </c>
      <c r="S3110" s="103">
        <v>8.26</v>
      </c>
      <c r="T3110" s="104">
        <f t="shared" ref="T3110" si="2087">AVERAGE(S3110:S3112)*10</f>
        <v>78.7666666666667</v>
      </c>
      <c r="U3110" s="103">
        <f t="shared" ref="U3110" si="2088">((LARGE(S3110:S3112,1))-(SMALL(S3110:S3112,1)))/(((LARGE(S3110:S3112,1))+(SMALL(S3110:S3112,1)))/2)*100</f>
        <v>9.24635845471817</v>
      </c>
      <c r="V3110" s="103">
        <v>92.69</v>
      </c>
      <c r="W3110" s="104">
        <f t="shared" ref="W3110" si="2089">AVERAGE(V3110:V3112)*10</f>
        <v>927.033333333333</v>
      </c>
      <c r="X3110" s="103">
        <f t="shared" ref="X3110" si="2090">((LARGE(V3110:V3112,1))-(SMALL(V3110:V3112,1)))/(((LARGE(V3110:V3112,1))+(SMALL(V3110:V3112,1)))/2)*100</f>
        <v>0.0431452917700423</v>
      </c>
      <c r="Y3110" s="103">
        <f t="shared" si="2032"/>
        <v>7.31</v>
      </c>
      <c r="Z3110" s="71">
        <v>15373</v>
      </c>
      <c r="AA3110" s="25">
        <f t="shared" ref="AA3110" si="2091">IF(Z3110="-","-",AVERAGE(Z3110:Z3112))</f>
        <v>15366.3333333333</v>
      </c>
      <c r="AB3110" s="104" t="s">
        <v>34</v>
      </c>
      <c r="AC3110" s="26" t="str">
        <f t="shared" ref="AC3110" si="2092">IF(AB3110="-","-",AVERAGE(AB3110:AB3112))</f>
        <v>-</v>
      </c>
      <c r="AG3110" s="153"/>
    </row>
    <row r="3111" spans="1:33" ht="0" customHeight="1" hidden="1">
      <c r="A3111" s="70"/>
      <c r="B3111" s="71">
        <v>1411</v>
      </c>
      <c r="C3111" s="82"/>
      <c r="D3111" s="14"/>
      <c r="E3111" s="14"/>
      <c r="F3111" s="9"/>
      <c r="G3111" s="6"/>
      <c r="H3111" s="14"/>
      <c r="I3111" s="6"/>
      <c r="J3111" s="97">
        <v>778</v>
      </c>
      <c r="K3111" s="97">
        <f t="shared" ref="K3111" si="2093">MIN(J3110:J3112)</f>
        <v>716</v>
      </c>
      <c r="L3111" s="71"/>
      <c r="M3111" s="97"/>
      <c r="N3111" s="97">
        <v>534</v>
      </c>
      <c r="O3111" s="97">
        <f t="shared" ref="O3111" si="2094">MIN(N3110:N3112)</f>
        <v>510</v>
      </c>
      <c r="P3111" s="71"/>
      <c r="Q3111" s="97"/>
      <c r="R3111" s="71"/>
      <c r="S3111" s="103">
        <v>7.84</v>
      </c>
      <c r="T3111" s="104"/>
      <c r="U3111" s="103"/>
      <c r="V3111" s="103">
        <v>92.73</v>
      </c>
      <c r="W3111" s="104"/>
      <c r="X3111" s="103"/>
      <c r="Y3111" s="103">
        <f t="shared" si="2032"/>
        <v>7.27</v>
      </c>
      <c r="Z3111" s="71">
        <v>15355</v>
      </c>
      <c r="AA3111" s="27"/>
      <c r="AB3111" s="104" t="s">
        <v>34</v>
      </c>
      <c r="AC3111" s="28"/>
      <c r="AG3111" s="153"/>
    </row>
    <row r="3112" spans="1:33" ht="0" customHeight="1" hidden="1">
      <c r="A3112" s="70"/>
      <c r="B3112" s="71">
        <v>1411</v>
      </c>
      <c r="C3112" s="84"/>
      <c r="D3112" s="17"/>
      <c r="E3112" s="17"/>
      <c r="F3112" s="9"/>
      <c r="G3112" s="6"/>
      <c r="H3112" s="17"/>
      <c r="I3112" s="6"/>
      <c r="J3112" s="97">
        <v>781</v>
      </c>
      <c r="K3112" s="97"/>
      <c r="L3112" s="71"/>
      <c r="M3112" s="97"/>
      <c r="N3112" s="97">
        <v>527</v>
      </c>
      <c r="O3112" s="97"/>
      <c r="P3112" s="71"/>
      <c r="Q3112" s="97"/>
      <c r="R3112" s="71"/>
      <c r="S3112" s="103">
        <v>7.53</v>
      </c>
      <c r="T3112" s="104"/>
      <c r="U3112" s="103"/>
      <c r="V3112" s="103">
        <v>92.69</v>
      </c>
      <c r="W3112" s="104"/>
      <c r="X3112" s="103"/>
      <c r="Y3112" s="103">
        <f t="shared" si="2032"/>
        <v>7.31</v>
      </c>
      <c r="Z3112" s="71">
        <v>15371</v>
      </c>
      <c r="AA3112" s="29"/>
      <c r="AB3112" s="104" t="s">
        <v>34</v>
      </c>
      <c r="AC3112" s="30"/>
      <c r="AG3112" s="153"/>
    </row>
    <row r="3113" spans="1:33" ht="0" customHeight="1" hidden="1">
      <c r="A3113" s="70">
        <v>43304</v>
      </c>
      <c r="B3113" s="71">
        <v>1412</v>
      </c>
      <c r="C3113" s="80" t="s">
        <v>40</v>
      </c>
      <c r="D3113" s="12" t="s">
        <v>41</v>
      </c>
      <c r="E3113" s="12" t="s">
        <v>42</v>
      </c>
      <c r="F3113" s="6" t="s">
        <v>43</v>
      </c>
      <c r="G3113" s="6" t="s">
        <v>1321</v>
      </c>
      <c r="H3113" s="12" t="s">
        <v>1068</v>
      </c>
      <c r="I3113" s="12" t="s">
        <v>34</v>
      </c>
      <c r="J3113" s="97">
        <v>808</v>
      </c>
      <c r="K3113" s="97">
        <f t="shared" ref="K3113" si="2095">MAX(J3113:J3115)</f>
        <v>871</v>
      </c>
      <c r="L3113" s="71">
        <f t="normal">IF(A3113=0,"",(K3113-K3114)/K3114)</f>
        <v>0.122422680412371</v>
      </c>
      <c r="M3113" s="97">
        <f t="shared" ref="M3113" si="2096">IF(J3113="-","-",AVERAGE(J3113:J3115))</f>
        <v>818.333333333333</v>
      </c>
      <c r="N3113" s="97">
        <v>574</v>
      </c>
      <c r="O3113" s="97">
        <f t="shared" ref="O3113" si="2097">MAX(N3113:N3115)</f>
        <v>588</v>
      </c>
      <c r="P3113" s="71">
        <f t="normal">IF(A3113=0,"",(O3113-O3114)/O3114)</f>
        <v>0.0425531914893617</v>
      </c>
      <c r="Q3113" s="97">
        <f t="shared" ref="Q3113" si="2098">IF(N3113="-","-",AVERAGE(N3113:N3115))</f>
        <v>575.333333333333</v>
      </c>
      <c r="R3113" s="71">
        <f t="shared" ref="R3113" si="2099">IF(Q3113="-","-",Q3113/M3113)</f>
        <v>0.703054989816701</v>
      </c>
      <c r="S3113" s="103">
        <v>1.5</v>
      </c>
      <c r="T3113" s="104">
        <f t="shared" ref="T3113" si="2100">AVERAGE(S3113:S3115)*10</f>
        <v>14.9</v>
      </c>
      <c r="U3113" s="103">
        <f t="shared" ref="U3113" si="2101">((LARGE(S3113:S3115,1))-(SMALL(S3113:S3115,1)))/(((LARGE(S3113:S3115,1))+(SMALL(S3113:S3115,1)))/2)*100</f>
        <v>1.34228187919463</v>
      </c>
      <c r="V3113" s="103">
        <v>92.9</v>
      </c>
      <c r="W3113" s="104">
        <f t="shared" ref="W3113" si="2102">AVERAGE(V3113:V3115)*10</f>
        <v>930</v>
      </c>
      <c r="X3113" s="103">
        <f t="shared" ref="X3113" si="2103">((LARGE(V3113:V3115,1))-(SMALL(V3113:V3115,1)))/(((LARGE(V3113:V3115,1))+(SMALL(V3113:V3115,1)))/2)*100</f>
        <v>0.215053763440848</v>
      </c>
      <c r="Y3113" s="103">
        <f t="shared" si="2032"/>
        <v>7.09999999999999</v>
      </c>
      <c r="Z3113" s="71">
        <v>23299</v>
      </c>
      <c r="AA3113" s="25">
        <f t="shared" ref="AA3113" si="2104">IF(Z3113="-","-",AVERAGE(Z3113:Z3115))</f>
        <v>23309.3333333333</v>
      </c>
      <c r="AB3113" s="104">
        <v>5.214</v>
      </c>
      <c r="AC3113" s="26">
        <f t="shared" ref="AC3113" si="2105">IF(AB3113="-","-",AVERAGE(AB3113:AB3115))</f>
        <v>5.179</v>
      </c>
      <c r="AG3113" s="153"/>
    </row>
    <row r="3114" spans="1:33" ht="0" customHeight="1" hidden="1">
      <c r="A3114" s="70"/>
      <c r="B3114" s="71">
        <v>1412</v>
      </c>
      <c r="C3114" s="82"/>
      <c r="D3114" s="14"/>
      <c r="E3114" s="14"/>
      <c r="F3114" s="9"/>
      <c r="G3114" s="6"/>
      <c r="H3114" s="14"/>
      <c r="I3114" s="14"/>
      <c r="J3114" s="97">
        <v>776</v>
      </c>
      <c r="K3114" s="97">
        <f t="shared" ref="K3114" si="2106">MIN(J3113:J3115)</f>
        <v>776</v>
      </c>
      <c r="L3114" s="71"/>
      <c r="M3114" s="97"/>
      <c r="N3114" s="97">
        <v>564</v>
      </c>
      <c r="O3114" s="97">
        <f t="shared" ref="O3114" si="2107">MIN(N3113:N3115)</f>
        <v>564</v>
      </c>
      <c r="P3114" s="71"/>
      <c r="Q3114" s="97"/>
      <c r="R3114" s="71"/>
      <c r="S3114" s="103" t="s">
        <v>34</v>
      </c>
      <c r="T3114" s="104"/>
      <c r="U3114" s="103"/>
      <c r="V3114" s="103" t="s">
        <v>34</v>
      </c>
      <c r="W3114" s="104"/>
      <c r="X3114" s="103"/>
      <c r="Y3114" s="103" t="e">
        <v>#VALUE!</v>
      </c>
      <c r="Z3114" s="71">
        <v>23306</v>
      </c>
      <c r="AA3114" s="27"/>
      <c r="AB3114" s="104">
        <v>5.175</v>
      </c>
      <c r="AC3114" s="28"/>
      <c r="AG3114" s="153"/>
    </row>
    <row r="3115" spans="1:33" ht="0" customHeight="1" hidden="1">
      <c r="A3115" s="70"/>
      <c r="B3115" s="71">
        <v>1412</v>
      </c>
      <c r="C3115" s="84"/>
      <c r="D3115" s="17"/>
      <c r="E3115" s="17"/>
      <c r="F3115" s="9"/>
      <c r="G3115" s="6"/>
      <c r="H3115" s="17"/>
      <c r="I3115" s="17"/>
      <c r="J3115" s="97">
        <v>871</v>
      </c>
      <c r="K3115" s="97"/>
      <c r="L3115" s="71"/>
      <c r="M3115" s="97"/>
      <c r="N3115" s="97">
        <v>588</v>
      </c>
      <c r="O3115" s="97"/>
      <c r="P3115" s="71"/>
      <c r="Q3115" s="97"/>
      <c r="R3115" s="71"/>
      <c r="S3115" s="103">
        <v>1.48</v>
      </c>
      <c r="T3115" s="104"/>
      <c r="U3115" s="103"/>
      <c r="V3115" s="103">
        <v>93.1</v>
      </c>
      <c r="W3115" s="104"/>
      <c r="X3115" s="103"/>
      <c r="Y3115" s="103">
        <f t="shared" si="2032"/>
        <v>6.90000000000001</v>
      </c>
      <c r="Z3115" s="71">
        <v>23323</v>
      </c>
      <c r="AA3115" s="29"/>
      <c r="AB3115" s="104">
        <v>5.148</v>
      </c>
      <c r="AC3115" s="30"/>
      <c r="AG3115" s="153"/>
    </row>
    <row r="3116" spans="1:33" ht="0" customHeight="1" hidden="1">
      <c r="A3116" s="70">
        <v>43304</v>
      </c>
      <c r="B3116" s="71">
        <v>1418</v>
      </c>
      <c r="C3116" s="80" t="s">
        <v>265</v>
      </c>
      <c r="D3116" s="12" t="s">
        <v>100</v>
      </c>
      <c r="E3116" s="12" t="s">
        <v>101</v>
      </c>
      <c r="F3116" s="6" t="s">
        <v>438</v>
      </c>
      <c r="G3116" s="6" t="s">
        <v>745</v>
      </c>
      <c r="H3116" s="12" t="s">
        <v>34</v>
      </c>
      <c r="I3116" s="6" t="s">
        <v>1343</v>
      </c>
      <c r="J3116" s="97">
        <v>280</v>
      </c>
      <c r="K3116" s="97">
        <f t="shared" ref="K3116" si="2108">MAX(J3116:J3118)</f>
        <v>292</v>
      </c>
      <c r="L3116" s="71">
        <f t="normal">IF(A3116=0,"",(K3116-K3117)/K3117)</f>
        <v>0.131782945736434</v>
      </c>
      <c r="M3116" s="97">
        <f t="shared" ref="M3116" si="2109">IF(J3116="-","-",AVERAGE(J3116:J3118))</f>
        <v>276.666666666667</v>
      </c>
      <c r="N3116" s="97">
        <v>171</v>
      </c>
      <c r="O3116" s="97">
        <f t="shared" ref="O3116" si="2110">MAX(N3116:N3118)</f>
        <v>171</v>
      </c>
      <c r="P3116" s="71">
        <f t="normal">IF(A3116=0,"",(O3116-O3117)/O3117)</f>
        <v>0.212765957446809</v>
      </c>
      <c r="Q3116" s="97">
        <f t="shared" ref="Q3116" si="2111">IF(N3116="-","-",AVERAGE(N3116:N3118))</f>
        <v>155.333333333333</v>
      </c>
      <c r="R3116" s="71">
        <f t="shared" ref="R3116" si="2112">IF(Q3116="-","-",Q3116/M3116)</f>
        <v>0.56144578313253</v>
      </c>
      <c r="S3116" s="103">
        <v>52.05</v>
      </c>
      <c r="T3116" s="104">
        <f t="shared" ref="T3116" si="2113">AVERAGE(S3116:S3118)*10</f>
        <v>522.266666666667</v>
      </c>
      <c r="U3116" s="103">
        <f t="shared" ref="U3116" si="2114">((LARGE(S3116:S3118,1))-(SMALL(S3116:S3118,1)))/(((LARGE(S3116:S3118,1))+(SMALL(S3116:S3118,1)))/2)*100</f>
        <v>0.536501245449322</v>
      </c>
      <c r="V3116" s="103">
        <v>89.41</v>
      </c>
      <c r="W3116" s="104">
        <f t="shared" ref="W3116" si="2115">AVERAGE(V3116:V3118)*10</f>
        <v>894.766666666667</v>
      </c>
      <c r="X3116" s="103">
        <f t="shared" ref="X3116" si="2116">((LARGE(V3116:V3118,1))-(SMALL(V3116:V3118,1)))/(((LARGE(V3116:V3118,1))+(SMALL(V3116:V3118,1)))/2)*100</f>
        <v>0.223438721930514</v>
      </c>
      <c r="Y3116" s="103">
        <f t="shared" si="2032"/>
        <v>10.59</v>
      </c>
      <c r="Z3116" s="71" t="s">
        <v>34</v>
      </c>
      <c r="AA3116" s="25" t="str">
        <f t="shared" ref="AA3116" si="2117">IF(Z3116="-","-",AVERAGE(Z3116:Z3118))</f>
        <v>-</v>
      </c>
      <c r="AB3116" s="104" t="s">
        <v>34</v>
      </c>
      <c r="AC3116" s="26" t="str">
        <f t="shared" ref="AC3116" si="2118">IF(AB3116="-","-",AVERAGE(AB3116:AB3118))</f>
        <v>-</v>
      </c>
      <c r="AG3116" s="153"/>
    </row>
    <row r="3117" spans="1:33" ht="0" customHeight="1" hidden="1">
      <c r="A3117" s="70"/>
      <c r="B3117" s="71">
        <v>1418</v>
      </c>
      <c r="C3117" s="82"/>
      <c r="D3117" s="14"/>
      <c r="E3117" s="14"/>
      <c r="F3117" s="6"/>
      <c r="G3117" s="6"/>
      <c r="H3117" s="14"/>
      <c r="I3117" s="6"/>
      <c r="J3117" s="97">
        <v>258</v>
      </c>
      <c r="K3117" s="97">
        <f t="shared" ref="K3117" si="2119">MIN(J3116:J3118)</f>
        <v>258</v>
      </c>
      <c r="L3117" s="71"/>
      <c r="M3117" s="97"/>
      <c r="N3117" s="97">
        <v>141</v>
      </c>
      <c r="O3117" s="97">
        <f t="shared" ref="O3117" si="2120">MIN(N3116:N3118)</f>
        <v>141</v>
      </c>
      <c r="P3117" s="71"/>
      <c r="Q3117" s="97"/>
      <c r="R3117" s="71"/>
      <c r="S3117" s="103">
        <v>52.3</v>
      </c>
      <c r="T3117" s="104"/>
      <c r="U3117" s="103"/>
      <c r="V3117" s="103">
        <v>89.41</v>
      </c>
      <c r="W3117" s="104"/>
      <c r="X3117" s="103"/>
      <c r="Y3117" s="103">
        <f t="shared" si="2032"/>
        <v>10.59</v>
      </c>
      <c r="Z3117" s="71" t="s">
        <v>34</v>
      </c>
      <c r="AA3117" s="27"/>
      <c r="AB3117" s="104" t="s">
        <v>34</v>
      </c>
      <c r="AC3117" s="28"/>
      <c r="AG3117" s="153"/>
    </row>
    <row r="3118" spans="1:33" ht="0" customHeight="1" hidden="1">
      <c r="A3118" s="70"/>
      <c r="B3118" s="71">
        <v>1418</v>
      </c>
      <c r="C3118" s="84"/>
      <c r="D3118" s="17"/>
      <c r="E3118" s="17"/>
      <c r="F3118" s="6"/>
      <c r="G3118" s="6"/>
      <c r="H3118" s="17"/>
      <c r="I3118" s="6"/>
      <c r="J3118" s="97">
        <v>292</v>
      </c>
      <c r="K3118" s="97"/>
      <c r="L3118" s="71"/>
      <c r="M3118" s="97"/>
      <c r="N3118" s="97">
        <v>154</v>
      </c>
      <c r="O3118" s="97"/>
      <c r="P3118" s="71"/>
      <c r="Q3118" s="97"/>
      <c r="R3118" s="71"/>
      <c r="S3118" s="103">
        <v>52.33</v>
      </c>
      <c r="T3118" s="104"/>
      <c r="U3118" s="103"/>
      <c r="V3118" s="103">
        <v>89.61</v>
      </c>
      <c r="W3118" s="104"/>
      <c r="X3118" s="103"/>
      <c r="Y3118" s="103">
        <f t="shared" si="2032"/>
        <v>10.39</v>
      </c>
      <c r="Z3118" s="71" t="s">
        <v>34</v>
      </c>
      <c r="AA3118" s="29"/>
      <c r="AB3118" s="104" t="s">
        <v>34</v>
      </c>
      <c r="AC3118" s="30"/>
      <c r="AG3118" s="153"/>
    </row>
    <row r="3119" spans="1:33" s="44" customFormat="1" ht="15" customHeight="1">
      <c r="A3119" s="60">
        <v>43325</v>
      </c>
      <c r="B3119" s="61" t="s">
        <v>1344</v>
      </c>
      <c r="C3119" s="62" t="s">
        <v>29</v>
      </c>
      <c r="D3119" s="63" t="s">
        <v>30</v>
      </c>
      <c r="E3119" s="63" t="s">
        <v>31</v>
      </c>
      <c r="F3119" s="63" t="s">
        <v>32</v>
      </c>
      <c r="G3119" s="63" t="s">
        <v>33</v>
      </c>
      <c r="H3119" s="63" t="s">
        <v>34</v>
      </c>
      <c r="I3119" s="63" t="s">
        <v>34</v>
      </c>
      <c r="J3119" s="94">
        <v>57</v>
      </c>
      <c r="K3119" s="94">
        <f t="shared" ref="K3119" si="2121">MAX(J3119:J3121)</f>
        <v>64</v>
      </c>
      <c r="L3119" s="61">
        <f t="normal">IF(A3119=0,"",(K3119-K3120)/K3120)</f>
        <v>0.163636363636364</v>
      </c>
      <c r="M3119" s="94">
        <f t="shared" ref="M3119" si="2122">IF(J3119="-","-",AVERAGE(J3119:J3121))</f>
        <v>58.6666666666667</v>
      </c>
      <c r="N3119" s="94" t="s">
        <v>34</v>
      </c>
      <c r="O3119" s="94">
        <f t="shared" ref="O3119" si="2123">MAX(N3119:N3121)</f>
        <v>0</v>
      </c>
      <c r="P3119" s="61" t="e">
        <v>#DIV/0!</v>
      </c>
      <c r="Q3119" s="94" t="str">
        <f t="shared" ref="Q3119" si="2124">IF(N3119="-","-",AVERAGE(N3119:N3121))</f>
        <v>-</v>
      </c>
      <c r="R3119" s="61" t="str">
        <f t="shared" ref="R3119" si="2125">IF(Q3119="-","-",Q3119/M3119)</f>
        <v>-</v>
      </c>
      <c r="S3119" s="101">
        <v>2.33</v>
      </c>
      <c r="T3119" s="102">
        <f t="shared" ref="T3119" si="2126">AVERAGE(S3119:S3121)*10</f>
        <v>23.2333333333333</v>
      </c>
      <c r="U3119" s="101">
        <f t="shared" ref="U3119" si="2127">((LARGE(S3119:S3121,1))-(SMALL(S3119:S3121,1)))/(((LARGE(S3119:S3121,1))+(SMALL(S3119:S3121,1)))/2)*100</f>
        <v>0.862068965517242</v>
      </c>
      <c r="V3119" s="101">
        <v>67.15</v>
      </c>
      <c r="W3119" s="102">
        <f t="shared" ref="W3119" si="2128">AVERAGE(V3119:V3121)*10</f>
        <v>671.2</v>
      </c>
      <c r="X3119" s="101">
        <f t="shared" ref="X3119" si="2129">((LARGE(V3119:V3121,1))-(SMALL(V3119:V3121,1)))/(((LARGE(V3119:V3121,1))+(SMALL(V3119:V3121,1)))/2)*100</f>
        <v>0.909023172639892</v>
      </c>
      <c r="Y3119" s="101">
        <f t="shared" si="2032"/>
        <v>32.85</v>
      </c>
      <c r="Z3119" s="94" t="s">
        <v>34</v>
      </c>
      <c r="AA3119" s="111" t="str">
        <f t="shared" ref="AA3119" si="2130">IF(Z3119="-","-",AVERAGE(Z3119:Z3121))</f>
        <v>-</v>
      </c>
      <c r="AB3119" s="102" t="s">
        <v>34</v>
      </c>
      <c r="AC3119" s="112" t="str">
        <f t="shared" ref="AC3119" si="2131">IF(AB3119="-","-",AVERAGE(AB3119:AB3121))</f>
        <v>-</v>
      </c>
      <c r="AD3119" s="113"/>
      <c r="AE3119" s="94"/>
      <c r="AF3119" s="94"/>
      <c r="AG3119" s="134"/>
    </row>
    <row r="3120" spans="1:33" s="44" customFormat="1" customHeight="0">
      <c r="A3120" s="60"/>
      <c r="B3120" s="61" t="s">
        <v>1344</v>
      </c>
      <c r="C3120" s="62"/>
      <c r="D3120" s="63"/>
      <c r="E3120" s="63"/>
      <c r="F3120" s="63"/>
      <c r="G3120" s="63"/>
      <c r="H3120" s="63"/>
      <c r="I3120" s="63"/>
      <c r="J3120" s="94">
        <v>55</v>
      </c>
      <c r="K3120" s="94">
        <f t="shared" ref="K3120" si="2132">MIN(J3119:J3121)</f>
        <v>55</v>
      </c>
      <c r="L3120" s="61"/>
      <c r="M3120" s="94"/>
      <c r="N3120" s="94" t="s">
        <v>34</v>
      </c>
      <c r="O3120" s="94">
        <f t="shared" ref="O3120" si="2133">MIN(N3119:N3121)</f>
        <v>0</v>
      </c>
      <c r="P3120" s="61"/>
      <c r="Q3120" s="94"/>
      <c r="R3120" s="61"/>
      <c r="S3120" s="101">
        <v>2.33</v>
      </c>
      <c r="T3120" s="102"/>
      <c r="U3120" s="101"/>
      <c r="V3120" s="101">
        <v>67.41</v>
      </c>
      <c r="W3120" s="102"/>
      <c r="X3120" s="101"/>
      <c r="Y3120" s="101">
        <f t="shared" si="2032"/>
        <v>32.59</v>
      </c>
      <c r="Z3120" s="94" t="s">
        <v>34</v>
      </c>
      <c r="AA3120" s="111"/>
      <c r="AB3120" s="102" t="s">
        <v>34</v>
      </c>
      <c r="AC3120" s="112"/>
      <c r="AD3120" s="113"/>
      <c r="AE3120" s="94"/>
      <c r="AF3120" s="94"/>
      <c r="AG3120" s="134"/>
    </row>
    <row r="3121" spans="1:33" s="44" customFormat="1" customHeight="0">
      <c r="A3121" s="60"/>
      <c r="B3121" s="61" t="s">
        <v>1344</v>
      </c>
      <c r="C3121" s="62"/>
      <c r="D3121" s="63"/>
      <c r="E3121" s="63"/>
      <c r="F3121" s="63"/>
      <c r="G3121" s="63"/>
      <c r="H3121" s="63"/>
      <c r="I3121" s="63"/>
      <c r="J3121" s="94">
        <v>64</v>
      </c>
      <c r="K3121" s="94"/>
      <c r="L3121" s="61"/>
      <c r="M3121" s="94"/>
      <c r="N3121" s="94" t="s">
        <v>34</v>
      </c>
      <c r="O3121" s="94"/>
      <c r="P3121" s="61"/>
      <c r="Q3121" s="94"/>
      <c r="R3121" s="61"/>
      <c r="S3121" s="101">
        <v>2.31</v>
      </c>
      <c r="T3121" s="102"/>
      <c r="U3121" s="101"/>
      <c r="V3121" s="101">
        <v>66.8</v>
      </c>
      <c r="W3121" s="102"/>
      <c r="X3121" s="101"/>
      <c r="Y3121" s="101">
        <f t="shared" si="2032"/>
        <v>33.2</v>
      </c>
      <c r="Z3121" s="94" t="s">
        <v>34</v>
      </c>
      <c r="AA3121" s="111"/>
      <c r="AB3121" s="102" t="s">
        <v>34</v>
      </c>
      <c r="AC3121" s="112"/>
      <c r="AD3121" s="113"/>
      <c r="AE3121" s="94"/>
      <c r="AF3121" s="94"/>
      <c r="AG3121" s="134"/>
    </row>
    <row r="3122" spans="1:33" s="44" customFormat="1" ht="15" customHeight="1">
      <c r="A3122" s="60">
        <v>43325</v>
      </c>
      <c r="B3122" s="61" t="s">
        <v>1345</v>
      </c>
      <c r="C3122" s="62" t="s">
        <v>29</v>
      </c>
      <c r="D3122" s="63" t="s">
        <v>30</v>
      </c>
      <c r="E3122" s="63" t="s">
        <v>31</v>
      </c>
      <c r="F3122" s="63" t="s">
        <v>37</v>
      </c>
      <c r="G3122" s="63" t="s">
        <v>140</v>
      </c>
      <c r="H3122" s="63" t="s">
        <v>34</v>
      </c>
      <c r="I3122" s="63" t="s">
        <v>34</v>
      </c>
      <c r="J3122" s="94">
        <v>648</v>
      </c>
      <c r="K3122" s="94">
        <f t="shared" ref="K3122" si="2134">MAX(J3122:J3124)</f>
        <v>648</v>
      </c>
      <c r="L3122" s="61">
        <f t="normal">IF(A3122=0,"",(K3122-K3123)/K3123)</f>
        <v>0.0401284109149278</v>
      </c>
      <c r="M3122" s="94">
        <f t="shared" ref="M3122" si="2135">IF(J3122="-","-",AVERAGE(J3122:J3124))</f>
        <v>634.666666666667</v>
      </c>
      <c r="N3122" s="94">
        <v>320</v>
      </c>
      <c r="O3122" s="94">
        <f t="shared" ref="O3122" si="2136">MAX(N3122:N3124)</f>
        <v>320</v>
      </c>
      <c r="P3122" s="61">
        <f t="normal">IF(A3122=0,"",(O3122-O3123)/O3123)</f>
        <v>0.0596026490066225</v>
      </c>
      <c r="Q3122" s="94">
        <f t="shared" ref="Q3122" si="2137">IF(N3122="-","-",AVERAGE(N3122:N3124))</f>
        <v>308.666666666667</v>
      </c>
      <c r="R3122" s="61">
        <f t="shared" ref="R3122" si="2138">IF(Q3122="-","-",Q3122/M3122)</f>
        <v>0.486344537815126</v>
      </c>
      <c r="S3122" s="101">
        <v>96</v>
      </c>
      <c r="T3122" s="102">
        <f t="shared" ref="T3122" si="2139">AVERAGE(S3122:S3124)*10</f>
        <v>960.2</v>
      </c>
      <c r="U3122" s="101">
        <f t="shared" ref="U3122" si="2140">((LARGE(S3122:S3124,1))-(SMALL(S3122:S3124,1)))/(((LARGE(S3122:S3124,1))+(SMALL(S3122:S3124,1)))/2)*100</f>
        <v>0.04165798791919</v>
      </c>
      <c r="V3122" s="101">
        <v>99.99</v>
      </c>
      <c r="W3122" s="102">
        <f t="shared" ref="W3122" si="2141">AVERAGE(V3122:V3124)*10</f>
        <v>999.9</v>
      </c>
      <c r="X3122" s="101">
        <f t="shared" ref="X3122" si="2142">((LARGE(V3122:V3124,1))-(SMALL(V3122:V3124,1)))/(((LARGE(V3122:V3124,1))+(SMALL(V3122:V3124,1)))/2)*100</f>
        <v>0</v>
      </c>
      <c r="Y3122" s="101">
        <f t="shared" si="2032"/>
        <v>0.0100000000000051</v>
      </c>
      <c r="Z3122" s="94" t="s">
        <v>34</v>
      </c>
      <c r="AA3122" s="111" t="str">
        <f t="shared" ref="AA3122" si="2143">IF(Z3122="-","-",AVERAGE(Z3122:Z3124))</f>
        <v>-</v>
      </c>
      <c r="AB3122" s="102" t="s">
        <v>34</v>
      </c>
      <c r="AC3122" s="112" t="str">
        <f t="shared" ref="AC3122" si="2144">IF(AB3122="-","-",AVERAGE(AB3122:AB3124))</f>
        <v>-</v>
      </c>
      <c r="AD3122" s="113"/>
      <c r="AE3122" s="94"/>
      <c r="AF3122" s="94"/>
      <c r="AG3122" s="134"/>
    </row>
    <row r="3123" spans="1:33" s="44" customFormat="1" customHeight="0">
      <c r="A3123" s="60"/>
      <c r="B3123" s="61" t="s">
        <v>1345</v>
      </c>
      <c r="C3123" s="62"/>
      <c r="D3123" s="63"/>
      <c r="E3123" s="63"/>
      <c r="F3123" s="63"/>
      <c r="G3123" s="63"/>
      <c r="H3123" s="63"/>
      <c r="I3123" s="63"/>
      <c r="J3123" s="94">
        <v>633</v>
      </c>
      <c r="K3123" s="94">
        <f t="shared" ref="K3123" si="2145">MIN(J3122:J3124)</f>
        <v>623</v>
      </c>
      <c r="L3123" s="61"/>
      <c r="M3123" s="94"/>
      <c r="N3123" s="94">
        <v>302</v>
      </c>
      <c r="O3123" s="94">
        <f t="shared" ref="O3123" si="2146">MIN(N3122:N3124)</f>
        <v>302</v>
      </c>
      <c r="P3123" s="61"/>
      <c r="Q3123" s="94"/>
      <c r="R3123" s="61"/>
      <c r="S3123" s="101">
        <v>96.02</v>
      </c>
      <c r="T3123" s="102"/>
      <c r="U3123" s="101"/>
      <c r="V3123" s="101">
        <v>99.99</v>
      </c>
      <c r="W3123" s="102"/>
      <c r="X3123" s="101"/>
      <c r="Y3123" s="101">
        <f t="shared" si="2032"/>
        <v>0.0100000000000051</v>
      </c>
      <c r="Z3123" s="94" t="s">
        <v>34</v>
      </c>
      <c r="AA3123" s="111"/>
      <c r="AB3123" s="102" t="s">
        <v>34</v>
      </c>
      <c r="AC3123" s="112"/>
      <c r="AD3123" s="113"/>
      <c r="AE3123" s="94"/>
      <c r="AF3123" s="94"/>
      <c r="AG3123" s="134"/>
    </row>
    <row r="3124" spans="1:33" s="44" customFormat="1" customHeight="0">
      <c r="A3124" s="60"/>
      <c r="B3124" s="61" t="s">
        <v>1345</v>
      </c>
      <c r="C3124" s="62"/>
      <c r="D3124" s="63"/>
      <c r="E3124" s="63"/>
      <c r="F3124" s="63"/>
      <c r="G3124" s="63"/>
      <c r="H3124" s="63"/>
      <c r="I3124" s="63"/>
      <c r="J3124" s="94">
        <v>623</v>
      </c>
      <c r="K3124" s="94"/>
      <c r="L3124" s="61"/>
      <c r="M3124" s="94"/>
      <c r="N3124" s="94">
        <v>304</v>
      </c>
      <c r="O3124" s="94"/>
      <c r="P3124" s="61"/>
      <c r="Q3124" s="94"/>
      <c r="R3124" s="61"/>
      <c r="S3124" s="101">
        <v>96.04</v>
      </c>
      <c r="T3124" s="102"/>
      <c r="U3124" s="101"/>
      <c r="V3124" s="101">
        <v>99.99</v>
      </c>
      <c r="W3124" s="102"/>
      <c r="X3124" s="101"/>
      <c r="Y3124" s="101">
        <f t="shared" si="2032"/>
        <v>0.0100000000000051</v>
      </c>
      <c r="Z3124" s="94" t="s">
        <v>34</v>
      </c>
      <c r="AA3124" s="111"/>
      <c r="AB3124" s="102" t="s">
        <v>34</v>
      </c>
      <c r="AC3124" s="112"/>
      <c r="AD3124" s="113"/>
      <c r="AE3124" s="94"/>
      <c r="AF3124" s="94"/>
      <c r="AG3124" s="134"/>
    </row>
    <row r="3125" spans="1:33" ht="0" customHeight="1" hidden="1">
      <c r="A3125" s="70">
        <v>43325</v>
      </c>
      <c r="B3125" s="71">
        <v>1439</v>
      </c>
      <c r="C3125" s="80" t="s">
        <v>1333</v>
      </c>
      <c r="D3125" s="12" t="s">
        <v>41</v>
      </c>
      <c r="E3125" s="12" t="s">
        <v>74</v>
      </c>
      <c r="F3125" s="6" t="s">
        <v>85</v>
      </c>
      <c r="G3125" s="6" t="s">
        <v>92</v>
      </c>
      <c r="H3125" s="12" t="s">
        <v>1334</v>
      </c>
      <c r="I3125" s="6" t="s">
        <v>1346</v>
      </c>
      <c r="J3125" s="97">
        <v>403</v>
      </c>
      <c r="K3125" s="97">
        <f t="shared" ref="K3125" si="2147">MAX(J3125:J3127)</f>
        <v>563</v>
      </c>
      <c r="L3125" s="71">
        <f t="normal">IF(A3125=0,"",(K3125-K3126)/K3126)</f>
        <v>0.397022332506204</v>
      </c>
      <c r="M3125" s="97">
        <f t="shared" ref="M3125" si="2148">IF(J3125="-","-",AVERAGE(J3125:J3127))</f>
        <v>483</v>
      </c>
      <c r="N3125" s="97">
        <v>280</v>
      </c>
      <c r="O3125" s="97">
        <f t="shared" ref="O3125" si="2149">MAX(N3125:N3127)</f>
        <v>391</v>
      </c>
      <c r="P3125" s="71">
        <f t="normal">IF(A3125=0,"",(O3125-O3126)/O3126)</f>
        <v>0.396428571428571</v>
      </c>
      <c r="Q3125" s="97">
        <f t="shared" ref="Q3125" si="2150">IF(N3125="-","-",AVERAGE(N3125:N3127))</f>
        <v>335.5</v>
      </c>
      <c r="R3125" s="71">
        <f t="shared" ref="R3125" si="2151">IF(Q3125="-","-",Q3125/M3125)</f>
        <v>0.694616977225673</v>
      </c>
      <c r="S3125" s="103">
        <v>7.07</v>
      </c>
      <c r="T3125" s="104">
        <f t="shared" ref="T3125" si="2152">AVERAGE(S3125:S3127)*10</f>
        <v>73.0333333333333</v>
      </c>
      <c r="U3125" s="103">
        <f t="shared" ref="U3125" si="2153">((LARGE(S3125:S3127,1))-(SMALL(S3125:S3127,1)))/(((LARGE(S3125:S3127,1))+(SMALL(S3125:S3127,1)))/2)*100</f>
        <v>6.3013698630137</v>
      </c>
      <c r="V3125" s="103">
        <v>79.23</v>
      </c>
      <c r="W3125" s="104">
        <f t="shared" ref="W3125" si="2154">AVERAGE(V3125:V3127)*10</f>
        <v>796.566666666667</v>
      </c>
      <c r="X3125" s="103">
        <f t="shared" ref="X3125" si="2155">((LARGE(V3125:V3127,1))-(SMALL(V3125:V3127,1)))/(((LARGE(V3125:V3127,1))+(SMALL(V3125:V3127,1)))/2)*100</f>
        <v>1.27915726109857</v>
      </c>
      <c r="Y3125" s="103">
        <f t="shared" si="2032"/>
        <v>20.77</v>
      </c>
      <c r="Z3125" s="71">
        <v>97055</v>
      </c>
      <c r="AA3125" s="25">
        <f t="shared" ref="AA3125" si="2156">IF(Z3125="-","-",AVERAGE(Z3125:Z3127))</f>
        <v>97027.6666666667</v>
      </c>
      <c r="AB3125" s="104">
        <v>6.922</v>
      </c>
      <c r="AC3125" s="26">
        <f t="shared" ref="AC3125" si="2157">IF(AB3125="-","-",AVERAGE(AB3125:AB3127))</f>
        <v>6.93133333333333</v>
      </c>
      <c r="AG3125" s="153"/>
    </row>
    <row r="3126" spans="1:33" ht="0" customHeight="1" hidden="1">
      <c r="A3126" s="70"/>
      <c r="B3126" s="71">
        <v>1439</v>
      </c>
      <c r="C3126" s="82"/>
      <c r="D3126" s="14"/>
      <c r="E3126" s="14"/>
      <c r="F3126" s="6"/>
      <c r="G3126" s="6"/>
      <c r="H3126" s="14"/>
      <c r="I3126" s="6"/>
      <c r="J3126" s="97" t="s">
        <v>34</v>
      </c>
      <c r="K3126" s="97">
        <f t="shared" ref="K3126" si="2158">MIN(J3125:J3127)</f>
        <v>403</v>
      </c>
      <c r="L3126" s="71"/>
      <c r="M3126" s="97"/>
      <c r="N3126" s="97" t="s">
        <v>34</v>
      </c>
      <c r="O3126" s="97">
        <f t="shared" ref="O3126" si="2159">MIN(N3125:N3127)</f>
        <v>280</v>
      </c>
      <c r="P3126" s="71"/>
      <c r="Q3126" s="97"/>
      <c r="R3126" s="71"/>
      <c r="S3126" s="103">
        <v>7.31</v>
      </c>
      <c r="T3126" s="104"/>
      <c r="U3126" s="103"/>
      <c r="V3126" s="103">
        <v>79.49</v>
      </c>
      <c r="W3126" s="104"/>
      <c r="X3126" s="103"/>
      <c r="Y3126" s="103">
        <f t="shared" si="2032"/>
        <v>20.51</v>
      </c>
      <c r="Z3126" s="71">
        <v>97020</v>
      </c>
      <c r="AA3126" s="27"/>
      <c r="AB3126" s="104">
        <v>6.935</v>
      </c>
      <c r="AC3126" s="28"/>
      <c r="AG3126" s="153"/>
    </row>
    <row r="3127" spans="1:33" ht="0" customHeight="1" hidden="1">
      <c r="A3127" s="70"/>
      <c r="B3127" s="71">
        <v>1439</v>
      </c>
      <c r="C3127" s="84"/>
      <c r="D3127" s="17"/>
      <c r="E3127" s="17"/>
      <c r="F3127" s="6"/>
      <c r="G3127" s="6"/>
      <c r="H3127" s="17"/>
      <c r="I3127" s="6"/>
      <c r="J3127" s="97">
        <v>563</v>
      </c>
      <c r="K3127" s="97"/>
      <c r="L3127" s="71"/>
      <c r="M3127" s="97"/>
      <c r="N3127" s="97">
        <v>391</v>
      </c>
      <c r="O3127" s="97"/>
      <c r="P3127" s="71"/>
      <c r="Q3127" s="97"/>
      <c r="R3127" s="71"/>
      <c r="S3127" s="103">
        <v>7.53</v>
      </c>
      <c r="T3127" s="104"/>
      <c r="U3127" s="103"/>
      <c r="V3127" s="103">
        <v>80.25</v>
      </c>
      <c r="W3127" s="104"/>
      <c r="X3127" s="103"/>
      <c r="Y3127" s="103">
        <f t="shared" si="2032"/>
        <v>19.75</v>
      </c>
      <c r="Z3127" s="71">
        <v>97008</v>
      </c>
      <c r="AA3127" s="29"/>
      <c r="AB3127" s="104">
        <v>6.937</v>
      </c>
      <c r="AC3127" s="30"/>
      <c r="AG3127" s="153"/>
    </row>
    <row r="3128" spans="1:33" ht="0" customHeight="1" hidden="1">
      <c r="A3128" s="70">
        <v>43325</v>
      </c>
      <c r="B3128" s="71">
        <v>1440</v>
      </c>
      <c r="C3128" s="80" t="s">
        <v>1333</v>
      </c>
      <c r="D3128" s="12" t="s">
        <v>41</v>
      </c>
      <c r="E3128" s="12" t="s">
        <v>74</v>
      </c>
      <c r="F3128" s="6" t="s">
        <v>85</v>
      </c>
      <c r="G3128" s="6" t="s">
        <v>1336</v>
      </c>
      <c r="H3128" s="12" t="s">
        <v>1334</v>
      </c>
      <c r="I3128" s="6" t="s">
        <v>1347</v>
      </c>
      <c r="J3128" s="97">
        <v>532</v>
      </c>
      <c r="K3128" s="97">
        <f t="shared" ref="K3128" si="2160">MAX(J3128:J3130)</f>
        <v>532</v>
      </c>
      <c r="L3128" s="71">
        <f t="normal">IF(A3128=0,"",(K3128-K3129)/K3129)</f>
        <v>0.0330097087378641</v>
      </c>
      <c r="M3128" s="97">
        <f t="shared" ref="M3128" si="2161">IF(J3128="-","-",AVERAGE(J3128:J3130))</f>
        <v>523.5</v>
      </c>
      <c r="N3128" s="97">
        <v>381</v>
      </c>
      <c r="O3128" s="97">
        <f t="shared" ref="O3128" si="2162">MAX(N3128:N3130)</f>
        <v>381</v>
      </c>
      <c r="P3128" s="71">
        <f t="normal">IF(A3128=0,"",(O3128-O3129)/O3129)</f>
        <v>0.0438356164383562</v>
      </c>
      <c r="Q3128" s="97">
        <f t="shared" ref="Q3128" si="2163">IF(N3128="-","-",AVERAGE(N3128:N3130))</f>
        <v>373</v>
      </c>
      <c r="R3128" s="71">
        <f t="shared" ref="R3128" si="2164">IF(Q3128="-","-",Q3128/M3128)</f>
        <v>0.71251193887297</v>
      </c>
      <c r="S3128" s="103" t="s">
        <v>34</v>
      </c>
      <c r="T3128" s="104">
        <f t="shared" ref="T3128" si="2165">AVERAGE(S3128:S3130)*10</f>
        <v>56.85</v>
      </c>
      <c r="U3128" s="103">
        <f t="shared" ref="U3128" si="2166">((LARGE(S3128:S3130,1))-(SMALL(S3128:S3130,1)))/(((LARGE(S3128:S3130,1))+(SMALL(S3128:S3130,1)))/2)*100</f>
        <v>5.10114335971856</v>
      </c>
      <c r="V3128" s="103" t="s">
        <v>34</v>
      </c>
      <c r="W3128" s="104">
        <f t="shared" ref="W3128" si="2167">AVERAGE(V3128:V3130)*10</f>
        <v>774</v>
      </c>
      <c r="X3128" s="103">
        <f t="shared" ref="X3128" si="2168">((LARGE(V3128:V3130,1))-(SMALL(V3128:V3130,1)))/(((LARGE(V3128:V3130,1))+(SMALL(V3128:V3130,1)))/2)*100</f>
        <v>1.13695090439278</v>
      </c>
      <c r="Y3128" s="103" t="s">
        <v>34</v>
      </c>
      <c r="Z3128" s="71">
        <v>83565</v>
      </c>
      <c r="AA3128" s="25">
        <f t="shared" ref="AA3128" si="2169">IF(Z3128="-","-",AVERAGE(Z3128:Z3130))</f>
        <v>83550</v>
      </c>
      <c r="AB3128" s="104">
        <v>7.193</v>
      </c>
      <c r="AC3128" s="26">
        <f t="shared" ref="AC3128" si="2170">IF(AB3128="-","-",AVERAGE(AB3128:AB3130))</f>
        <v>7.178</v>
      </c>
      <c r="AG3128" s="153"/>
    </row>
    <row r="3129" spans="1:33" ht="0" customHeight="1" hidden="1">
      <c r="A3129" s="70"/>
      <c r="B3129" s="71">
        <v>1440</v>
      </c>
      <c r="C3129" s="82"/>
      <c r="D3129" s="14"/>
      <c r="E3129" s="14"/>
      <c r="F3129" s="6"/>
      <c r="G3129" s="6"/>
      <c r="H3129" s="14"/>
      <c r="I3129" s="6"/>
      <c r="J3129" s="97" t="s">
        <v>34</v>
      </c>
      <c r="K3129" s="97">
        <f t="shared" ref="K3129" si="2171">MIN(J3128:J3130)</f>
        <v>515</v>
      </c>
      <c r="L3129" s="71"/>
      <c r="M3129" s="97"/>
      <c r="N3129" s="97" t="s">
        <v>34</v>
      </c>
      <c r="O3129" s="97">
        <f t="shared" ref="O3129" si="2172">MIN(N3128:N3130)</f>
        <v>365</v>
      </c>
      <c r="P3129" s="71"/>
      <c r="Q3129" s="97"/>
      <c r="R3129" s="71"/>
      <c r="S3129" s="103">
        <v>5.54</v>
      </c>
      <c r="T3129" s="104"/>
      <c r="U3129" s="103"/>
      <c r="V3129" s="103">
        <v>76.96</v>
      </c>
      <c r="W3129" s="104"/>
      <c r="X3129" s="103"/>
      <c r="Y3129" s="103">
        <f t="shared" si="2032"/>
        <v>23.04</v>
      </c>
      <c r="Z3129" s="71">
        <v>83533</v>
      </c>
      <c r="AA3129" s="27"/>
      <c r="AB3129" s="104">
        <v>7.179</v>
      </c>
      <c r="AC3129" s="28"/>
      <c r="AG3129" s="153"/>
    </row>
    <row r="3130" spans="1:33" ht="0" customHeight="1" hidden="1">
      <c r="A3130" s="70"/>
      <c r="B3130" s="71">
        <v>1440</v>
      </c>
      <c r="C3130" s="84"/>
      <c r="D3130" s="17"/>
      <c r="E3130" s="17"/>
      <c r="F3130" s="6"/>
      <c r="G3130" s="6"/>
      <c r="H3130" s="17"/>
      <c r="I3130" s="6"/>
      <c r="J3130" s="97">
        <v>515</v>
      </c>
      <c r="K3130" s="97"/>
      <c r="L3130" s="71"/>
      <c r="M3130" s="97"/>
      <c r="N3130" s="97">
        <v>365</v>
      </c>
      <c r="O3130" s="97"/>
      <c r="P3130" s="71"/>
      <c r="Q3130" s="97"/>
      <c r="R3130" s="71"/>
      <c r="S3130" s="103">
        <v>5.83</v>
      </c>
      <c r="T3130" s="104"/>
      <c r="U3130" s="103"/>
      <c r="V3130" s="103">
        <v>77.84</v>
      </c>
      <c r="W3130" s="104"/>
      <c r="X3130" s="103"/>
      <c r="Y3130" s="103">
        <f t="shared" si="2032"/>
        <v>22.16</v>
      </c>
      <c r="Z3130" s="71">
        <v>83552</v>
      </c>
      <c r="AA3130" s="29"/>
      <c r="AB3130" s="104">
        <v>7.162</v>
      </c>
      <c r="AC3130" s="30"/>
      <c r="AG3130" s="153"/>
    </row>
    <row r="3131" spans="1:33" ht="0" customHeight="1" hidden="1">
      <c r="A3131" s="70">
        <v>43325</v>
      </c>
      <c r="B3131" s="71">
        <v>1441</v>
      </c>
      <c r="C3131" s="80" t="s">
        <v>1333</v>
      </c>
      <c r="D3131" s="12" t="s">
        <v>41</v>
      </c>
      <c r="E3131" s="12" t="s">
        <v>74</v>
      </c>
      <c r="F3131" s="6" t="s">
        <v>85</v>
      </c>
      <c r="G3131" s="6" t="s">
        <v>92</v>
      </c>
      <c r="H3131" s="12" t="s">
        <v>1334</v>
      </c>
      <c r="I3131" s="12" t="s">
        <v>1348</v>
      </c>
      <c r="J3131" s="97">
        <v>498</v>
      </c>
      <c r="K3131" s="97">
        <f t="shared" ref="K3131" si="2173">MAX(J3131:J3133)</f>
        <v>539</v>
      </c>
      <c r="L3131" s="71">
        <f t="normal">IF(A3131=0,"",(K3131-K3132)/K3132)</f>
        <v>0.0823293172690763</v>
      </c>
      <c r="M3131" s="97">
        <f t="shared" ref="M3131" si="2174">IF(J3131="-","-",AVERAGE(J3131:J3133))</f>
        <v>518.333333333333</v>
      </c>
      <c r="N3131" s="97">
        <v>359</v>
      </c>
      <c r="O3131" s="97">
        <f t="shared" ref="O3131" si="2175">MAX(N3131:N3133)</f>
        <v>375</v>
      </c>
      <c r="P3131" s="71">
        <f t="normal">IF(A3131=0,"",(O3131-O3132)/O3132)</f>
        <v>0.0563380281690141</v>
      </c>
      <c r="Q3131" s="97">
        <f t="shared" ref="Q3131" si="2176">IF(N3131="-","-",AVERAGE(N3131:N3133))</f>
        <v>363</v>
      </c>
      <c r="R3131" s="71">
        <f t="shared" ref="R3131" si="2177">IF(Q3131="-","-",Q3131/M3131)</f>
        <v>0.70032154340836</v>
      </c>
      <c r="S3131" s="103">
        <v>5.69</v>
      </c>
      <c r="T3131" s="104">
        <f t="shared" ref="T3131" si="2178">AVERAGE(S3131:S3133)*10</f>
        <v>53.9</v>
      </c>
      <c r="U3131" s="103">
        <f t="shared" ref="U3131" si="2179">((LARGE(S3131:S3133,1))-(SMALL(S3131:S3133,1)))/(((LARGE(S3131:S3133,1))+(SMALL(S3131:S3133,1)))/2)*100</f>
        <v>9.19117647058823</v>
      </c>
      <c r="V3131" s="103">
        <v>77.24</v>
      </c>
      <c r="W3131" s="104">
        <f t="shared" ref="W3131" si="2180">AVERAGE(V3131:V3133)*10</f>
        <v>766.5</v>
      </c>
      <c r="X3131" s="103">
        <f t="shared" ref="X3131" si="2181">((LARGE(V3131:V3133,1))-(SMALL(V3131:V3133,1)))/(((LARGE(V3131:V3133,1))+(SMALL(V3131:V3133,1)))/2)*100</f>
        <v>1.28998631832692</v>
      </c>
      <c r="Y3131" s="103">
        <f t="shared" si="2032"/>
        <v>22.76</v>
      </c>
      <c r="Z3131" s="71">
        <v>77284</v>
      </c>
      <c r="AA3131" s="25">
        <f t="shared" ref="AA3131" si="2182">IF(Z3131="-","-",AVERAGE(Z3131:Z3133))</f>
        <v>77336.3333333333</v>
      </c>
      <c r="AB3131" s="104">
        <v>7.075</v>
      </c>
      <c r="AC3131" s="26">
        <f t="shared" ref="AC3131" si="2183">IF(AB3131="-","-",AVERAGE(AB3131:AB3133))</f>
        <v>7.08533333333333</v>
      </c>
      <c r="AG3131" s="153"/>
    </row>
    <row r="3132" spans="1:33" ht="0" customHeight="1" hidden="1">
      <c r="A3132" s="70"/>
      <c r="B3132" s="71">
        <v>1441</v>
      </c>
      <c r="C3132" s="82"/>
      <c r="D3132" s="14"/>
      <c r="E3132" s="14"/>
      <c r="F3132" s="6"/>
      <c r="G3132" s="6"/>
      <c r="H3132" s="14"/>
      <c r="I3132" s="14"/>
      <c r="J3132" s="97">
        <v>518</v>
      </c>
      <c r="K3132" s="97">
        <f t="shared" ref="K3132" si="2184">MIN(J3131:J3133)</f>
        <v>498</v>
      </c>
      <c r="L3132" s="71"/>
      <c r="M3132" s="97"/>
      <c r="N3132" s="97">
        <v>355</v>
      </c>
      <c r="O3132" s="97">
        <f t="shared" ref="O3132" si="2185">MIN(N3131:N3133)</f>
        <v>355</v>
      </c>
      <c r="P3132" s="71"/>
      <c r="Q3132" s="97"/>
      <c r="R3132" s="71"/>
      <c r="S3132" s="103">
        <v>5.29</v>
      </c>
      <c r="T3132" s="104"/>
      <c r="U3132" s="103"/>
      <c r="V3132" s="103">
        <v>76.46</v>
      </c>
      <c r="W3132" s="104"/>
      <c r="X3132" s="103"/>
      <c r="Y3132" s="103">
        <f t="shared" si="2032"/>
        <v>23.54</v>
      </c>
      <c r="Z3132" s="71">
        <v>77432</v>
      </c>
      <c r="AA3132" s="27"/>
      <c r="AB3132" s="104">
        <v>7.083</v>
      </c>
      <c r="AC3132" s="28"/>
      <c r="AG3132" s="153"/>
    </row>
    <row r="3133" spans="1:33" ht="0" customHeight="1" hidden="1">
      <c r="A3133" s="70"/>
      <c r="B3133" s="71">
        <v>1441</v>
      </c>
      <c r="C3133" s="84"/>
      <c r="D3133" s="17"/>
      <c r="E3133" s="17"/>
      <c r="F3133" s="6"/>
      <c r="G3133" s="6"/>
      <c r="H3133" s="17"/>
      <c r="I3133" s="17"/>
      <c r="J3133" s="97">
        <v>539</v>
      </c>
      <c r="K3133" s="97"/>
      <c r="L3133" s="71"/>
      <c r="M3133" s="97"/>
      <c r="N3133" s="97">
        <v>375</v>
      </c>
      <c r="O3133" s="97"/>
      <c r="P3133" s="71"/>
      <c r="Q3133" s="97"/>
      <c r="R3133" s="71"/>
      <c r="S3133" s="103">
        <v>5.19</v>
      </c>
      <c r="T3133" s="104"/>
      <c r="U3133" s="103"/>
      <c r="V3133" s="103">
        <v>76.25</v>
      </c>
      <c r="W3133" s="104"/>
      <c r="X3133" s="103"/>
      <c r="Y3133" s="103">
        <f t="shared" si="2032"/>
        <v>23.75</v>
      </c>
      <c r="Z3133" s="71">
        <v>77293</v>
      </c>
      <c r="AA3133" s="29"/>
      <c r="AB3133" s="104">
        <v>7.098</v>
      </c>
      <c r="AC3133" s="30"/>
      <c r="AG3133" s="153"/>
    </row>
    <row r="3134" spans="1:33" ht="0" customHeight="1" hidden="1">
      <c r="A3134" s="70">
        <v>43325</v>
      </c>
      <c r="B3134" s="71">
        <v>1442</v>
      </c>
      <c r="C3134" s="80" t="s">
        <v>1333</v>
      </c>
      <c r="D3134" s="12" t="s">
        <v>41</v>
      </c>
      <c r="E3134" s="12" t="s">
        <v>74</v>
      </c>
      <c r="F3134" s="6" t="s">
        <v>85</v>
      </c>
      <c r="G3134" s="6" t="s">
        <v>1336</v>
      </c>
      <c r="H3134" s="12" t="s">
        <v>1334</v>
      </c>
      <c r="I3134" s="6" t="s">
        <v>938</v>
      </c>
      <c r="J3134" s="97">
        <v>448</v>
      </c>
      <c r="K3134" s="97">
        <f t="shared" ref="K3134" si="2186">MAX(J3134:J3136)</f>
        <v>488</v>
      </c>
      <c r="L3134" s="71">
        <f t="normal">IF(A3134=0,"",(K3134-K3135)/K3135)</f>
        <v>0.0892857142857143</v>
      </c>
      <c r="M3134" s="97">
        <f t="shared" ref="M3134" si="2187">IF(J3134="-","-",AVERAGE(J3134:J3136))</f>
        <v>468</v>
      </c>
      <c r="N3134" s="97">
        <v>322</v>
      </c>
      <c r="O3134" s="97">
        <f t="shared" ref="O3134" si="2188">MAX(N3134:N3136)</f>
        <v>322</v>
      </c>
      <c r="P3134" s="71">
        <f t="normal">IF(A3134=0,"",(O3134-O3135)/O3135)</f>
        <v>0.0222222222222222</v>
      </c>
      <c r="Q3134" s="97">
        <f t="shared" ref="Q3134" si="2189">IF(N3134="-","-",AVERAGE(N3134:N3136))</f>
        <v>318.5</v>
      </c>
      <c r="R3134" s="71">
        <f t="shared" ref="R3134" si="2190">IF(Q3134="-","-",Q3134/M3134)</f>
        <v>0.680555555555556</v>
      </c>
      <c r="S3134" s="103">
        <v>12.29</v>
      </c>
      <c r="T3134" s="104">
        <f t="shared" ref="T3134" si="2191">AVERAGE(S3134:S3136)*10</f>
        <v>127.866666666667</v>
      </c>
      <c r="U3134" s="103">
        <f t="shared" ref="U3134" si="2192">((LARGE(S3134:S3136,1))-(SMALL(S3134:S3136,1)))/(((LARGE(S3134:S3136,1))+(SMALL(S3134:S3136,1)))/2)*100</f>
        <v>8.56697819314643</v>
      </c>
      <c r="V3134" s="103">
        <v>82.88</v>
      </c>
      <c r="W3134" s="104">
        <f t="shared" ref="W3134" si="2193">AVERAGE(V3134:V3136)*10</f>
        <v>835.266666666667</v>
      </c>
      <c r="X3134" s="103">
        <f t="shared" ref="X3134" si="2194">((LARGE(V3134:V3136,1))-(SMALL(V3134:V3136,1)))/(((LARGE(V3134:V3136,1))+(SMALL(V3134:V3136,1)))/2)*100</f>
        <v>1.48502994011977</v>
      </c>
      <c r="Y3134" s="103">
        <f t="shared" si="2032"/>
        <v>17.12</v>
      </c>
      <c r="Z3134" s="71" t="s">
        <v>794</v>
      </c>
      <c r="AA3134" s="25" t="str">
        <f t="normal">Z3134</f>
        <v>&gt;90000</v>
      </c>
      <c r="AB3134" s="104">
        <v>6.856</v>
      </c>
      <c r="AC3134" s="26">
        <f t="shared" ref="AC3134" si="2195">IF(AB3134="-","-",AVERAGE(AB3134:AB3136))</f>
        <v>6.83633333333333</v>
      </c>
      <c r="AG3134" s="153"/>
    </row>
    <row r="3135" spans="1:33" ht="0" customHeight="1" hidden="1">
      <c r="A3135" s="70"/>
      <c r="B3135" s="71">
        <v>1442</v>
      </c>
      <c r="C3135" s="82"/>
      <c r="D3135" s="14"/>
      <c r="E3135" s="14"/>
      <c r="F3135" s="6"/>
      <c r="G3135" s="6"/>
      <c r="H3135" s="14"/>
      <c r="I3135" s="6"/>
      <c r="J3135" s="97" t="s">
        <v>34</v>
      </c>
      <c r="K3135" s="97">
        <f t="shared" ref="K3135" si="2196">MIN(J3134:J3136)</f>
        <v>448</v>
      </c>
      <c r="L3135" s="71"/>
      <c r="M3135" s="97"/>
      <c r="N3135" s="97" t="s">
        <v>34</v>
      </c>
      <c r="O3135" s="97">
        <f t="shared" ref="O3135" si="2197">MIN(N3134:N3136)</f>
        <v>315</v>
      </c>
      <c r="P3135" s="71"/>
      <c r="Q3135" s="97"/>
      <c r="R3135" s="71"/>
      <c r="S3135" s="103">
        <v>13.39</v>
      </c>
      <c r="T3135" s="104"/>
      <c r="U3135" s="103"/>
      <c r="V3135" s="103">
        <v>84.12</v>
      </c>
      <c r="W3135" s="104"/>
      <c r="X3135" s="103"/>
      <c r="Y3135" s="103">
        <f t="shared" si="2032"/>
        <v>15.88</v>
      </c>
      <c r="Z3135" s="71" t="s">
        <v>794</v>
      </c>
      <c r="AA3135" s="27"/>
      <c r="AB3135" s="104">
        <v>6.821</v>
      </c>
      <c r="AC3135" s="28"/>
      <c r="AG3135" s="153"/>
    </row>
    <row r="3136" spans="1:33" ht="0" customHeight="1" hidden="1">
      <c r="A3136" s="70"/>
      <c r="B3136" s="71">
        <v>1442</v>
      </c>
      <c r="C3136" s="84"/>
      <c r="D3136" s="17"/>
      <c r="E3136" s="17"/>
      <c r="F3136" s="6"/>
      <c r="G3136" s="6"/>
      <c r="H3136" s="17"/>
      <c r="I3136" s="6"/>
      <c r="J3136" s="97">
        <v>488</v>
      </c>
      <c r="K3136" s="97"/>
      <c r="L3136" s="71"/>
      <c r="M3136" s="97"/>
      <c r="N3136" s="97">
        <v>315</v>
      </c>
      <c r="O3136" s="97"/>
      <c r="P3136" s="71"/>
      <c r="Q3136" s="97"/>
      <c r="R3136" s="71"/>
      <c r="S3136" s="103">
        <v>12.68</v>
      </c>
      <c r="T3136" s="104"/>
      <c r="U3136" s="103"/>
      <c r="V3136" s="103">
        <v>83.58</v>
      </c>
      <c r="W3136" s="104"/>
      <c r="X3136" s="103"/>
      <c r="Y3136" s="103">
        <f t="shared" si="2032"/>
        <v>16.42</v>
      </c>
      <c r="Z3136" s="71" t="s">
        <v>794</v>
      </c>
      <c r="AA3136" s="29"/>
      <c r="AB3136" s="104">
        <v>6.832</v>
      </c>
      <c r="AC3136" s="30"/>
      <c r="AG3136" s="153"/>
    </row>
    <row r="3137" spans="1:33" ht="0" customHeight="1" hidden="1">
      <c r="A3137" s="70">
        <v>43325</v>
      </c>
      <c r="B3137" s="71">
        <v>1443</v>
      </c>
      <c r="C3137" s="80" t="s">
        <v>1349</v>
      </c>
      <c r="D3137" s="12" t="s">
        <v>41</v>
      </c>
      <c r="E3137" s="12" t="s">
        <v>42</v>
      </c>
      <c r="F3137" s="6" t="s">
        <v>43</v>
      </c>
      <c r="G3137" s="12" t="s">
        <v>1055</v>
      </c>
      <c r="H3137" s="12" t="s">
        <v>1350</v>
      </c>
      <c r="I3137" s="6" t="s">
        <v>34</v>
      </c>
      <c r="J3137" s="97">
        <v>549</v>
      </c>
      <c r="K3137" s="97">
        <f t="shared" ref="K3137" si="2198">MAX(J3137:J3139)</f>
        <v>549</v>
      </c>
      <c r="L3137" s="71">
        <f t="normal">IF(A3137=0,"",(K3137-K3138)/K3138)</f>
        <v>0.0223463687150838</v>
      </c>
      <c r="M3137" s="97">
        <f t="shared" ref="M3137" si="2199">IF(J3137="-","-",AVERAGE(J3137:J3139))</f>
        <v>543.333333333333</v>
      </c>
      <c r="N3137" s="97">
        <v>256</v>
      </c>
      <c r="O3137" s="97">
        <f t="shared" ref="O3137" si="2200">MAX(N3137:N3139)</f>
        <v>256</v>
      </c>
      <c r="P3137" s="71">
        <f t="normal">IF(A3137=0,"",(O3137-O3138)/O3138)</f>
        <v>0.0534979423868313</v>
      </c>
      <c r="Q3137" s="97">
        <f t="shared" ref="Q3137" si="2201">IF(N3137="-","-",AVERAGE(N3137:N3139))</f>
        <v>248.333333333333</v>
      </c>
      <c r="R3137" s="71">
        <f t="shared" ref="R3137" si="2202">IF(Q3137="-","-",Q3137/M3137)</f>
        <v>0.457055214723926</v>
      </c>
      <c r="S3137" s="103">
        <v>15.44</v>
      </c>
      <c r="T3137" s="104">
        <f t="shared" ref="T3137" si="2203">AVERAGE(S3137:S3139)*10</f>
        <v>149.65</v>
      </c>
      <c r="U3137" s="103">
        <f t="shared" ref="U3137" si="2204">((LARGE(S3137:S3139,1))-(SMALL(S3137:S3139,1)))/(((LARGE(S3137:S3139,1))+(SMALL(S3137:S3139,1)))/2)*100</f>
        <v>6.34814567323755</v>
      </c>
      <c r="V3137" s="103">
        <v>98.01</v>
      </c>
      <c r="W3137" s="104">
        <f t="shared" ref="W3137" si="2205">AVERAGE(V3137:V3139)*10</f>
        <v>979.8</v>
      </c>
      <c r="X3137" s="103">
        <f t="shared" ref="X3137" si="2206">((LARGE(V3137:V3139,1))-(SMALL(V3137:V3139,1)))/(((LARGE(V3137:V3139,1))+(SMALL(V3137:V3139,1)))/2)*100</f>
        <v>0.061236987140235</v>
      </c>
      <c r="Y3137" s="103">
        <f t="shared" si="2032"/>
        <v>1.98999999999999</v>
      </c>
      <c r="Z3137" s="71" t="s">
        <v>34</v>
      </c>
      <c r="AA3137" s="25" t="str">
        <f t="shared" ref="AA3137" si="2207">IF(Z3137="-","-",AVERAGE(Z3137:Z3139))</f>
        <v>-</v>
      </c>
      <c r="AB3137" s="104">
        <v>5</v>
      </c>
      <c r="AC3137" s="26">
        <f t="shared" ref="AC3137" si="2208">IF(AB3137="-","-",AVERAGE(AB3137:AB3139))</f>
        <v>5</v>
      </c>
      <c r="AG3137" s="153"/>
    </row>
    <row r="3138" spans="1:33" ht="0" customHeight="1" hidden="1">
      <c r="A3138" s="70"/>
      <c r="B3138" s="71">
        <v>1443</v>
      </c>
      <c r="C3138" s="82"/>
      <c r="D3138" s="14"/>
      <c r="E3138" s="14"/>
      <c r="F3138" s="9"/>
      <c r="G3138" s="14"/>
      <c r="H3138" s="14"/>
      <c r="I3138" s="6"/>
      <c r="J3138" s="97">
        <v>544</v>
      </c>
      <c r="K3138" s="97">
        <f t="shared" ref="K3138" si="2209">MIN(J3137:J3139)</f>
        <v>537</v>
      </c>
      <c r="L3138" s="71"/>
      <c r="M3138" s="97"/>
      <c r="N3138" s="97">
        <v>246</v>
      </c>
      <c r="O3138" s="97">
        <f t="shared" ref="O3138" si="2210">MIN(N3137:N3139)</f>
        <v>243</v>
      </c>
      <c r="P3138" s="71"/>
      <c r="Q3138" s="97"/>
      <c r="R3138" s="71"/>
      <c r="S3138" s="103">
        <v>14.49</v>
      </c>
      <c r="T3138" s="104"/>
      <c r="U3138" s="103"/>
      <c r="V3138" s="103">
        <v>97.95</v>
      </c>
      <c r="W3138" s="104"/>
      <c r="X3138" s="103"/>
      <c r="Y3138" s="103">
        <f t="shared" si="2032"/>
        <v>2.05</v>
      </c>
      <c r="Z3138" s="71" t="s">
        <v>34</v>
      </c>
      <c r="AA3138" s="27"/>
      <c r="AB3138" s="104" t="s">
        <v>34</v>
      </c>
      <c r="AC3138" s="28"/>
      <c r="AG3138" s="153"/>
    </row>
    <row r="3139" spans="1:33" ht="0" customHeight="1" hidden="1">
      <c r="A3139" s="70"/>
      <c r="B3139" s="71">
        <v>1443</v>
      </c>
      <c r="C3139" s="84"/>
      <c r="D3139" s="17"/>
      <c r="E3139" s="17"/>
      <c r="F3139" s="9"/>
      <c r="G3139" s="17"/>
      <c r="H3139" s="17"/>
      <c r="I3139" s="6"/>
      <c r="J3139" s="97">
        <v>537</v>
      </c>
      <c r="K3139" s="97"/>
      <c r="L3139" s="71"/>
      <c r="M3139" s="97"/>
      <c r="N3139" s="97">
        <v>243</v>
      </c>
      <c r="O3139" s="97"/>
      <c r="P3139" s="71"/>
      <c r="Q3139" s="97"/>
      <c r="R3139" s="71"/>
      <c r="S3139" s="103" t="s">
        <v>34</v>
      </c>
      <c r="T3139" s="103" t="s">
        <v>34</v>
      </c>
      <c r="U3139" s="103" t="s">
        <v>34</v>
      </c>
      <c r="V3139" s="103" t="s">
        <v>34</v>
      </c>
      <c r="W3139" s="104"/>
      <c r="X3139" s="103"/>
      <c r="Y3139" s="103" t="s">
        <v>34</v>
      </c>
      <c r="Z3139" s="71" t="s">
        <v>34</v>
      </c>
      <c r="AA3139" s="29"/>
      <c r="AB3139" s="104" t="s">
        <v>34</v>
      </c>
      <c r="AC3139" s="30"/>
      <c r="AG3139" s="153"/>
    </row>
    <row r="3140" spans="1:33" ht="0" customHeight="1" hidden="1">
      <c r="A3140" s="70">
        <v>43325</v>
      </c>
      <c r="B3140" s="71">
        <v>1444</v>
      </c>
      <c r="C3140" s="80" t="s">
        <v>1351</v>
      </c>
      <c r="D3140" s="12" t="s">
        <v>41</v>
      </c>
      <c r="E3140" s="12" t="s">
        <v>42</v>
      </c>
      <c r="F3140" s="6" t="s">
        <v>43</v>
      </c>
      <c r="G3140" s="12" t="s">
        <v>1055</v>
      </c>
      <c r="H3140" s="12" t="s">
        <v>1350</v>
      </c>
      <c r="I3140" s="6" t="s">
        <v>34</v>
      </c>
      <c r="J3140" s="97">
        <v>570</v>
      </c>
      <c r="K3140" s="97">
        <f t="shared" ref="K3140" si="2211">MAX(J3140:J3142)</f>
        <v>570</v>
      </c>
      <c r="L3140" s="71">
        <f t="normal">IF(A3140=0,"",(K3140-K3141)/K3141)</f>
        <v>0.0233393177737881</v>
      </c>
      <c r="M3140" s="97">
        <f t="shared" ref="M3140" si="2212">IF(J3140="-","-",AVERAGE(J3140:J3142))</f>
        <v>561.666666666667</v>
      </c>
      <c r="N3140" s="97">
        <v>268</v>
      </c>
      <c r="O3140" s="97">
        <f t="shared" ref="O3140" si="2213">MAX(N3140:N3142)</f>
        <v>268</v>
      </c>
      <c r="P3140" s="71">
        <f t="normal">IF(A3140=0,"",(O3140-O3141)/O3141)</f>
        <v>0.0806451612903226</v>
      </c>
      <c r="Q3140" s="97">
        <f t="shared" ref="Q3140" si="2214">IF(N3140="-","-",AVERAGE(N3140:N3142))</f>
        <v>256.333333333333</v>
      </c>
      <c r="R3140" s="71">
        <f t="shared" ref="R3140" si="2215">IF(Q3140="-","-",Q3140/M3140)</f>
        <v>0.456379821958457</v>
      </c>
      <c r="S3140" s="103" t="s">
        <v>34</v>
      </c>
      <c r="T3140" s="104">
        <f t="shared" ref="T3140" si="2216">AVERAGE(S3140:S3142)*10</f>
        <v>96.55</v>
      </c>
      <c r="U3140" s="103">
        <f t="shared" ref="U3140" si="2217">((LARGE(S3140:S3142,1))-(SMALL(S3140:S3142,1)))/(((LARGE(S3140:S3142,1))+(SMALL(S3140:S3142,1)))/2)*100</f>
        <v>2.58933195235629</v>
      </c>
      <c r="V3140" s="103" t="s">
        <v>34</v>
      </c>
      <c r="W3140" s="104">
        <f t="shared" ref="W3140" si="2218">AVERAGE(V3140:V3142)*10</f>
        <v>981.85</v>
      </c>
      <c r="X3140" s="103">
        <f t="shared" ref="X3140" si="2219">((LARGE(V3140:V3142,1))-(SMALL(V3140:V3142,1)))/(((LARGE(V3140:V3142,1))+(SMALL(V3140:V3142,1)))/2)*100</f>
        <v>0.0916636960839267</v>
      </c>
      <c r="Y3140" s="103" t="s">
        <v>34</v>
      </c>
      <c r="Z3140" s="71" t="s">
        <v>34</v>
      </c>
      <c r="AA3140" s="25" t="str">
        <f t="shared" ref="AA3140" si="2220">IF(Z3140="-","-",AVERAGE(Z3140:Z3142))</f>
        <v>-</v>
      </c>
      <c r="AB3140" s="104">
        <v>5</v>
      </c>
      <c r="AC3140" s="26">
        <f t="shared" ref="AC3140" si="2221">IF(AB3140="-","-",AVERAGE(AB3140:AB3142))</f>
        <v>5</v>
      </c>
      <c r="AG3140" s="153"/>
    </row>
    <row r="3141" spans="1:33" ht="0" customHeight="1" hidden="1">
      <c r="A3141" s="70"/>
      <c r="B3141" s="71">
        <v>1444</v>
      </c>
      <c r="C3141" s="82"/>
      <c r="D3141" s="14"/>
      <c r="E3141" s="14"/>
      <c r="F3141" s="9"/>
      <c r="G3141" s="14"/>
      <c r="H3141" s="14"/>
      <c r="I3141" s="6"/>
      <c r="J3141" s="97">
        <v>557</v>
      </c>
      <c r="K3141" s="97">
        <f t="shared" ref="K3141" si="2222">MIN(J3140:J3142)</f>
        <v>557</v>
      </c>
      <c r="L3141" s="71"/>
      <c r="M3141" s="97"/>
      <c r="N3141" s="97">
        <v>253</v>
      </c>
      <c r="O3141" s="97">
        <f t="shared" ref="O3141" si="2223">MIN(N3140:N3142)</f>
        <v>248</v>
      </c>
      <c r="P3141" s="71"/>
      <c r="Q3141" s="97"/>
      <c r="R3141" s="71"/>
      <c r="S3141" s="103">
        <v>9.53</v>
      </c>
      <c r="T3141" s="104"/>
      <c r="U3141" s="103"/>
      <c r="V3141" s="103">
        <v>98.14</v>
      </c>
      <c r="W3141" s="104"/>
      <c r="X3141" s="103"/>
      <c r="Y3141" s="103">
        <f t="shared" si="2032"/>
        <v>1.86</v>
      </c>
      <c r="Z3141" s="71" t="s">
        <v>34</v>
      </c>
      <c r="AA3141" s="27"/>
      <c r="AB3141" s="104" t="s">
        <v>34</v>
      </c>
      <c r="AC3141" s="28"/>
      <c r="AG3141" s="153"/>
    </row>
    <row r="3142" spans="1:33" ht="0" customHeight="1" hidden="1">
      <c r="A3142" s="70"/>
      <c r="B3142" s="71">
        <v>1444</v>
      </c>
      <c r="C3142" s="84"/>
      <c r="D3142" s="17"/>
      <c r="E3142" s="17"/>
      <c r="F3142" s="9"/>
      <c r="G3142" s="17"/>
      <c r="H3142" s="17"/>
      <c r="I3142" s="6"/>
      <c r="J3142" s="97">
        <v>558</v>
      </c>
      <c r="K3142" s="97"/>
      <c r="L3142" s="71"/>
      <c r="M3142" s="97"/>
      <c r="N3142" s="97">
        <v>248</v>
      </c>
      <c r="O3142" s="97"/>
      <c r="P3142" s="71"/>
      <c r="Q3142" s="97"/>
      <c r="R3142" s="71"/>
      <c r="S3142" s="103">
        <v>9.78</v>
      </c>
      <c r="T3142" s="103" t="s">
        <v>34</v>
      </c>
      <c r="U3142" s="103" t="s">
        <v>34</v>
      </c>
      <c r="V3142" s="103">
        <v>98.23</v>
      </c>
      <c r="W3142" s="104"/>
      <c r="X3142" s="103"/>
      <c r="Y3142" s="103">
        <f t="shared" si="2032"/>
        <v>1.77</v>
      </c>
      <c r="Z3142" s="71" t="s">
        <v>34</v>
      </c>
      <c r="AA3142" s="29"/>
      <c r="AB3142" s="104" t="s">
        <v>34</v>
      </c>
      <c r="AC3142" s="30"/>
      <c r="AG3142" s="153"/>
    </row>
    <row r="3143" spans="1:33" ht="0" customHeight="1" hidden="1">
      <c r="A3143" s="70">
        <v>43325</v>
      </c>
      <c r="B3143" s="71">
        <v>1445</v>
      </c>
      <c r="C3143" s="80" t="s">
        <v>1352</v>
      </c>
      <c r="D3143" s="12" t="s">
        <v>41</v>
      </c>
      <c r="E3143" s="12" t="s">
        <v>42</v>
      </c>
      <c r="F3143" s="6" t="s">
        <v>43</v>
      </c>
      <c r="G3143" s="6" t="s">
        <v>1353</v>
      </c>
      <c r="H3143" s="12" t="s">
        <v>1350</v>
      </c>
      <c r="I3143" s="6" t="s">
        <v>34</v>
      </c>
      <c r="J3143" s="97" t="s">
        <v>34</v>
      </c>
      <c r="K3143" s="97">
        <f t="shared" ref="K3143" si="2224">MAX(J3143:J3145)</f>
        <v>541</v>
      </c>
      <c r="L3143" s="71">
        <f t="normal">IF(A3143=0,"",(K3143-K3144)/K3144)</f>
        <v>0.0131086142322097</v>
      </c>
      <c r="M3143" s="97">
        <f t="normal">IF(J3144="-","-",AVERAGE(J3143:J3145))</f>
        <v>537.5</v>
      </c>
      <c r="N3143" s="97" t="s">
        <v>34</v>
      </c>
      <c r="O3143" s="97">
        <f t="shared" ref="O3143" si="2225">MAX(N3143:N3145)</f>
        <v>251</v>
      </c>
      <c r="P3143" s="71">
        <f t="normal">IF(A3143=0,"",(O3143-O3144)/O3144)</f>
        <v>0.0726495726495727</v>
      </c>
      <c r="Q3143" s="97">
        <f t="normal">IF(N3144="-","-",AVERAGE(N3143:N3145))</f>
        <v>242.5</v>
      </c>
      <c r="R3143" s="71">
        <f t="shared" ref="R3143" si="2226">IF(Q3143="-","-",Q3143/M3143)</f>
        <v>0.451162790697674</v>
      </c>
      <c r="S3143" s="103" t="s">
        <v>34</v>
      </c>
      <c r="T3143" s="104">
        <f t="shared" ref="T3143" si="2227">AVERAGE(S3143:S3145)*10</f>
        <v>36.4</v>
      </c>
      <c r="U3143" s="103">
        <f t="shared" ref="U3143" si="2228">((LARGE(S3143:S3145,1))-(SMALL(S3143:S3145,1)))/(((LARGE(S3143:S3145,1))+(SMALL(S3143:S3145,1)))/2)*100</f>
        <v>8.79120879120879</v>
      </c>
      <c r="V3143" s="103" t="s">
        <v>34</v>
      </c>
      <c r="W3143" s="104">
        <f t="shared" ref="W3143" si="2229">AVERAGE(V3143:V3145)*10</f>
        <v>973.8</v>
      </c>
      <c r="X3143" s="103">
        <f t="shared" ref="X3143" si="2230">((LARGE(V3143:V3145,1))-(SMALL(V3143:V3145,1)))/(((LARGE(V3143:V3145,1))+(SMALL(V3143:V3145,1)))/2)*100</f>
        <v>0.143766687204765</v>
      </c>
      <c r="Y3143" s="103" t="s">
        <v>34</v>
      </c>
      <c r="Z3143" s="71" t="s">
        <v>34</v>
      </c>
      <c r="AA3143" s="25" t="str">
        <f t="shared" ref="AA3143" si="2231">IF(Z3143="-","-",AVERAGE(Z3143:Z3145))</f>
        <v>-</v>
      </c>
      <c r="AB3143" s="104">
        <v>5</v>
      </c>
      <c r="AC3143" s="26">
        <f t="shared" ref="AC3143" si="2232">IF(AB3143="-","-",AVERAGE(AB3143:AB3145))</f>
        <v>5</v>
      </c>
      <c r="AG3143" s="153"/>
    </row>
    <row r="3144" spans="1:33" ht="0" customHeight="1" hidden="1">
      <c r="A3144" s="70"/>
      <c r="B3144" s="71">
        <v>1445</v>
      </c>
      <c r="C3144" s="82"/>
      <c r="D3144" s="14"/>
      <c r="E3144" s="14"/>
      <c r="F3144" s="9"/>
      <c r="G3144" s="14"/>
      <c r="H3144" s="14"/>
      <c r="I3144" s="6"/>
      <c r="J3144" s="97">
        <v>541</v>
      </c>
      <c r="K3144" s="97">
        <f t="shared" ref="K3144" si="2233">MIN(J3143:J3145)</f>
        <v>534</v>
      </c>
      <c r="L3144" s="71"/>
      <c r="M3144" s="97"/>
      <c r="N3144" s="97">
        <v>251</v>
      </c>
      <c r="O3144" s="97">
        <f t="shared" ref="O3144" si="2234">MIN(N3143:N3145)</f>
        <v>234</v>
      </c>
      <c r="P3144" s="71"/>
      <c r="Q3144" s="97"/>
      <c r="R3144" s="71"/>
      <c r="S3144" s="103">
        <v>3.48</v>
      </c>
      <c r="T3144" s="104"/>
      <c r="U3144" s="103"/>
      <c r="V3144" s="103">
        <v>97.31</v>
      </c>
      <c r="W3144" s="104"/>
      <c r="X3144" s="103"/>
      <c r="Y3144" s="103">
        <f t="shared" si="2032"/>
        <v>2.69</v>
      </c>
      <c r="Z3144" s="71" t="s">
        <v>34</v>
      </c>
      <c r="AA3144" s="27"/>
      <c r="AB3144" s="104" t="s">
        <v>34</v>
      </c>
      <c r="AC3144" s="28"/>
      <c r="AG3144" s="153"/>
    </row>
    <row r="3145" spans="1:33" ht="0" customHeight="1" hidden="1">
      <c r="A3145" s="70"/>
      <c r="B3145" s="71">
        <v>1445</v>
      </c>
      <c r="C3145" s="84"/>
      <c r="D3145" s="17"/>
      <c r="E3145" s="17"/>
      <c r="F3145" s="9"/>
      <c r="G3145" s="17"/>
      <c r="H3145" s="17"/>
      <c r="I3145" s="6"/>
      <c r="J3145" s="97">
        <v>534</v>
      </c>
      <c r="K3145" s="97"/>
      <c r="L3145" s="71"/>
      <c r="M3145" s="97"/>
      <c r="N3145" s="97">
        <v>234</v>
      </c>
      <c r="O3145" s="97"/>
      <c r="P3145" s="71"/>
      <c r="Q3145" s="97"/>
      <c r="R3145" s="71"/>
      <c r="S3145" s="103">
        <v>3.8</v>
      </c>
      <c r="T3145" s="103" t="s">
        <v>34</v>
      </c>
      <c r="U3145" s="103" t="s">
        <v>34</v>
      </c>
      <c r="V3145" s="103">
        <v>97.45</v>
      </c>
      <c r="W3145" s="104"/>
      <c r="X3145" s="103"/>
      <c r="Y3145" s="103">
        <f t="shared" si="2032"/>
        <v>2.55</v>
      </c>
      <c r="Z3145" s="71" t="s">
        <v>34</v>
      </c>
      <c r="AA3145" s="29"/>
      <c r="AB3145" s="104" t="s">
        <v>34</v>
      </c>
      <c r="AC3145" s="30"/>
      <c r="AG3145" s="153"/>
    </row>
    <row r="3146" spans="1:33" ht="0" customHeight="1" hidden="1">
      <c r="A3146" s="70">
        <v>43325</v>
      </c>
      <c r="B3146" s="71">
        <v>1446</v>
      </c>
      <c r="C3146" s="80" t="s">
        <v>1354</v>
      </c>
      <c r="D3146" s="12" t="s">
        <v>41</v>
      </c>
      <c r="E3146" s="12" t="s">
        <v>42</v>
      </c>
      <c r="F3146" s="6" t="s">
        <v>43</v>
      </c>
      <c r="G3146" s="6" t="s">
        <v>1055</v>
      </c>
      <c r="H3146" s="12" t="s">
        <v>1355</v>
      </c>
      <c r="I3146" s="12" t="s">
        <v>34</v>
      </c>
      <c r="J3146" s="97">
        <v>600</v>
      </c>
      <c r="K3146" s="97">
        <f t="shared" ref="K3146" si="2235">MAX(J3146:J3148)</f>
        <v>603</v>
      </c>
      <c r="L3146" s="71">
        <f t="normal">IF(A3146=0,"",(K3146-K3147)/K3147)</f>
        <v>0.00667779632721202</v>
      </c>
      <c r="M3146" s="97">
        <f t="shared" ref="M3146" si="2236">IF(J3146="-","-",AVERAGE(J3146:J3148))</f>
        <v>600.666666666667</v>
      </c>
      <c r="N3146" s="97">
        <v>278</v>
      </c>
      <c r="O3146" s="97">
        <f t="shared" ref="O3146" si="2237">MAX(N3146:N3148)</f>
        <v>294</v>
      </c>
      <c r="P3146" s="71">
        <f t="normal">IF(A3146=0,"",(O3146-O3147)/O3147)</f>
        <v>0.0575539568345324</v>
      </c>
      <c r="Q3146" s="97">
        <f t="shared" ref="Q3146" si="2238">IF(N3146="-","-",AVERAGE(N3146:N3148))</f>
        <v>284</v>
      </c>
      <c r="R3146" s="71">
        <f t="shared" ref="R3146" si="2239">IF(Q3146="-","-",Q3146/M3146)</f>
        <v>0.472807991120977</v>
      </c>
      <c r="S3146" s="103">
        <v>10.87</v>
      </c>
      <c r="T3146" s="104">
        <f t="shared" ref="T3146" si="2240">AVERAGE(S3146:S3148)*10</f>
        <v>106.35</v>
      </c>
      <c r="U3146" s="103">
        <f t="shared" ref="U3146" si="2241">((LARGE(S3146:S3148,1))-(SMALL(S3146:S3148,1)))/(((LARGE(S3146:S3148,1))+(SMALL(S3146:S3148,1)))/2)*100</f>
        <v>4.41937000470145</v>
      </c>
      <c r="V3146" s="103">
        <v>98.78</v>
      </c>
      <c r="W3146" s="104">
        <f t="shared" ref="W3146" si="2242">AVERAGE(V3146:V3148)*10</f>
        <v>987.4</v>
      </c>
      <c r="X3146" s="103">
        <f t="shared" ref="X3146" si="2243">((LARGE(V3146:V3148,1))-(SMALL(V3146:V3148,1)))/(((LARGE(V3146:V3148,1))+(SMALL(V3146:V3148,1)))/2)*100</f>
        <v>0.0810208628721879</v>
      </c>
      <c r="Y3146" s="103">
        <f t="shared" si="2032"/>
        <v>1.22</v>
      </c>
      <c r="Z3146" s="71" t="s">
        <v>34</v>
      </c>
      <c r="AA3146" s="25" t="str">
        <f t="shared" ref="AA3146" si="2244">IF(Z3146="-","-",AVERAGE(Z3146:Z3148))</f>
        <v>-</v>
      </c>
      <c r="AB3146" s="104">
        <v>5</v>
      </c>
      <c r="AC3146" s="26">
        <f t="shared" ref="AC3146" si="2245">IF(AB3146="-","-",AVERAGE(AB3146:AB3148))</f>
        <v>5</v>
      </c>
      <c r="AG3146" s="153"/>
    </row>
    <row r="3147" spans="1:33" ht="0" customHeight="1" hidden="1">
      <c r="A3147" s="70"/>
      <c r="B3147" s="71">
        <v>1446</v>
      </c>
      <c r="C3147" s="82"/>
      <c r="D3147" s="14"/>
      <c r="E3147" s="14"/>
      <c r="F3147" s="9"/>
      <c r="G3147" s="14"/>
      <c r="H3147" s="14"/>
      <c r="I3147" s="14"/>
      <c r="J3147" s="97">
        <v>599</v>
      </c>
      <c r="K3147" s="97">
        <f t="shared" ref="K3147" si="2246">MIN(J3146:J3148)</f>
        <v>599</v>
      </c>
      <c r="L3147" s="71"/>
      <c r="M3147" s="97"/>
      <c r="N3147" s="97">
        <v>294</v>
      </c>
      <c r="O3147" s="97">
        <f t="shared" ref="O3147" si="2247">MIN(N3146:N3148)</f>
        <v>278</v>
      </c>
      <c r="P3147" s="71"/>
      <c r="Q3147" s="97"/>
      <c r="R3147" s="71"/>
      <c r="S3147" s="103" t="s">
        <v>34</v>
      </c>
      <c r="T3147" s="104"/>
      <c r="U3147" s="103"/>
      <c r="V3147" s="103" t="s">
        <v>34</v>
      </c>
      <c r="W3147" s="104"/>
      <c r="X3147" s="103"/>
      <c r="Y3147" s="103"/>
      <c r="Z3147" s="71" t="s">
        <v>34</v>
      </c>
      <c r="AA3147" s="27"/>
      <c r="AB3147" s="104" t="s">
        <v>34</v>
      </c>
      <c r="AC3147" s="28"/>
      <c r="AG3147" s="153"/>
    </row>
    <row r="3148" spans="1:33" ht="0" customHeight="1" hidden="1">
      <c r="A3148" s="70"/>
      <c r="B3148" s="71">
        <v>1446</v>
      </c>
      <c r="C3148" s="84"/>
      <c r="D3148" s="17"/>
      <c r="E3148" s="17"/>
      <c r="F3148" s="9"/>
      <c r="G3148" s="17"/>
      <c r="H3148" s="17"/>
      <c r="I3148" s="17"/>
      <c r="J3148" s="97">
        <v>603</v>
      </c>
      <c r="K3148" s="97"/>
      <c r="L3148" s="71"/>
      <c r="M3148" s="97"/>
      <c r="N3148" s="97">
        <v>280</v>
      </c>
      <c r="O3148" s="97"/>
      <c r="P3148" s="71"/>
      <c r="Q3148" s="97"/>
      <c r="R3148" s="71"/>
      <c r="S3148" s="103">
        <v>10.4</v>
      </c>
      <c r="T3148" s="104"/>
      <c r="U3148" s="103"/>
      <c r="V3148" s="103">
        <v>98.7</v>
      </c>
      <c r="W3148" s="104"/>
      <c r="X3148" s="103"/>
      <c r="Y3148" s="103">
        <f t="shared" si="2032"/>
        <v>1.3</v>
      </c>
      <c r="Z3148" s="71" t="s">
        <v>34</v>
      </c>
      <c r="AA3148" s="29"/>
      <c r="AB3148" s="104" t="s">
        <v>34</v>
      </c>
      <c r="AC3148" s="30"/>
      <c r="AG3148" s="153"/>
    </row>
    <row r="3149" spans="1:33" s="44" customFormat="1" ht="15" customHeight="1">
      <c r="A3149" s="60">
        <v>43325</v>
      </c>
      <c r="B3149" s="61" t="s">
        <v>1356</v>
      </c>
      <c r="C3149" s="62" t="s">
        <v>29</v>
      </c>
      <c r="D3149" s="63" t="s">
        <v>30</v>
      </c>
      <c r="E3149" s="63" t="s">
        <v>31</v>
      </c>
      <c r="F3149" s="63" t="s">
        <v>32</v>
      </c>
      <c r="G3149" s="63" t="s">
        <v>33</v>
      </c>
      <c r="H3149" s="63" t="s">
        <v>34</v>
      </c>
      <c r="I3149" s="63" t="s">
        <v>34</v>
      </c>
      <c r="J3149" s="94">
        <v>47</v>
      </c>
      <c r="K3149" s="94">
        <f t="shared" ref="K3149" si="2248">MAX(J3149:J3151)</f>
        <v>60</v>
      </c>
      <c r="L3149" s="61">
        <f t="normal">IF(A3149=0,"",(K3149-K3150)/K3150)</f>
        <v>0.276595744680851</v>
      </c>
      <c r="M3149" s="94">
        <f t="shared" ref="M3149" si="2249">IF(J3149="-","-",AVERAGE(J3149:J3151))</f>
        <v>55.3333333333333</v>
      </c>
      <c r="N3149" s="94">
        <v>11</v>
      </c>
      <c r="O3149" s="94">
        <f t="shared" ref="O3149" si="2250">MAX(N3149:N3151)</f>
        <v>12</v>
      </c>
      <c r="P3149" s="61">
        <f t="normal">IF(A3149=0,"",(O3149-O3150)/O3150)</f>
        <v>0.2</v>
      </c>
      <c r="Q3149" s="94">
        <f t="shared" ref="Q3149" si="2251">IF(N3149="-","-",AVERAGE(N3149:N3151))</f>
        <v>11</v>
      </c>
      <c r="R3149" s="61">
        <f t="shared" ref="R3149" si="2252">IF(Q3149="-","-",Q3149/M3149)</f>
        <v>0.198795180722892</v>
      </c>
      <c r="S3149" s="101">
        <v>2.33</v>
      </c>
      <c r="T3149" s="102">
        <f t="shared" ref="T3149" si="2253">AVERAGE(S3149:S3151)*10</f>
        <v>23.3</v>
      </c>
      <c r="U3149" s="101">
        <f t="shared" ref="U3149" si="2254">((LARGE(S3149:S3151,1))-(SMALL(S3149:S3151,1)))/(((LARGE(S3149:S3151,1))+(SMALL(S3149:S3151,1)))/2)*100</f>
        <v>0</v>
      </c>
      <c r="V3149" s="101">
        <v>67.41</v>
      </c>
      <c r="W3149" s="102">
        <f t="shared" ref="W3149" si="2255">AVERAGE(V3149:V3151)*10</f>
        <v>674.1</v>
      </c>
      <c r="X3149" s="101">
        <f t="shared" ref="X3149" si="2256">((LARGE(V3149:V3151,1))-(SMALL(V3149:V3151,1)))/(((LARGE(V3149:V3151,1))+(SMALL(V3149:V3151,1)))/2)*100</f>
        <v>0</v>
      </c>
      <c r="Y3149" s="101">
        <f t="shared" si="2032"/>
        <v>32.59</v>
      </c>
      <c r="Z3149" s="94" t="s">
        <v>34</v>
      </c>
      <c r="AA3149" s="111" t="str">
        <f t="shared" ref="AA3149" si="2257">IF(Z3149="-","-",AVERAGE(Z3149:Z3151))</f>
        <v>-</v>
      </c>
      <c r="AB3149" s="102" t="s">
        <v>34</v>
      </c>
      <c r="AC3149" s="112" t="str">
        <f t="shared" ref="AC3149" si="2258">IF(AB3149="-","-",AVERAGE(AB3149:AB3151))</f>
        <v>-</v>
      </c>
      <c r="AD3149" s="113"/>
      <c r="AE3149" s="94"/>
      <c r="AF3149" s="94"/>
      <c r="AG3149" s="134"/>
    </row>
    <row r="3150" spans="1:33" s="44" customFormat="1" customHeight="0">
      <c r="A3150" s="60"/>
      <c r="B3150" s="61" t="s">
        <v>1357</v>
      </c>
      <c r="C3150" s="62"/>
      <c r="D3150" s="63"/>
      <c r="E3150" s="63"/>
      <c r="F3150" s="63"/>
      <c r="G3150" s="63"/>
      <c r="H3150" s="63"/>
      <c r="I3150" s="63"/>
      <c r="J3150" s="94">
        <v>59</v>
      </c>
      <c r="K3150" s="94">
        <f t="shared" ref="K3150" si="2259">MIN(J3149:J3151)</f>
        <v>47</v>
      </c>
      <c r="L3150" s="61"/>
      <c r="M3150" s="94"/>
      <c r="N3150" s="94">
        <v>10</v>
      </c>
      <c r="O3150" s="94">
        <f t="shared" ref="O3150" si="2260">MIN(N3149:N3151)</f>
        <v>10</v>
      </c>
      <c r="P3150" s="61"/>
      <c r="Q3150" s="94"/>
      <c r="R3150" s="61"/>
      <c r="S3150" s="101">
        <v>2.33</v>
      </c>
      <c r="T3150" s="102"/>
      <c r="U3150" s="101"/>
      <c r="V3150" s="101">
        <v>67.41</v>
      </c>
      <c r="W3150" s="102"/>
      <c r="X3150" s="101"/>
      <c r="Y3150" s="101">
        <f t="shared" si="2032"/>
        <v>32.59</v>
      </c>
      <c r="Z3150" s="94" t="s">
        <v>34</v>
      </c>
      <c r="AA3150" s="111"/>
      <c r="AB3150" s="102" t="s">
        <v>34</v>
      </c>
      <c r="AC3150" s="112"/>
      <c r="AD3150" s="113"/>
      <c r="AE3150" s="94"/>
      <c r="AF3150" s="94"/>
      <c r="AG3150" s="134"/>
    </row>
    <row r="3151" spans="1:33" s="44" customFormat="1" customHeight="0">
      <c r="A3151" s="60"/>
      <c r="B3151" s="61" t="s">
        <v>1358</v>
      </c>
      <c r="C3151" s="62"/>
      <c r="D3151" s="63"/>
      <c r="E3151" s="63"/>
      <c r="F3151" s="63"/>
      <c r="G3151" s="63"/>
      <c r="H3151" s="63"/>
      <c r="I3151" s="63"/>
      <c r="J3151" s="94">
        <v>60</v>
      </c>
      <c r="K3151" s="94"/>
      <c r="L3151" s="61"/>
      <c r="M3151" s="94"/>
      <c r="N3151" s="94">
        <v>12</v>
      </c>
      <c r="O3151" s="94"/>
      <c r="P3151" s="61"/>
      <c r="Q3151" s="94"/>
      <c r="R3151" s="61"/>
      <c r="S3151" s="101">
        <v>2.33</v>
      </c>
      <c r="T3151" s="102"/>
      <c r="U3151" s="101"/>
      <c r="V3151" s="101">
        <v>67.41</v>
      </c>
      <c r="W3151" s="102"/>
      <c r="X3151" s="101"/>
      <c r="Y3151" s="101">
        <f t="shared" si="2032"/>
        <v>32.59</v>
      </c>
      <c r="Z3151" s="94" t="s">
        <v>34</v>
      </c>
      <c r="AA3151" s="111"/>
      <c r="AB3151" s="102" t="s">
        <v>34</v>
      </c>
      <c r="AC3151" s="112"/>
      <c r="AD3151" s="113"/>
      <c r="AE3151" s="94"/>
      <c r="AF3151" s="94"/>
      <c r="AG3151" s="134"/>
    </row>
    <row r="3152" spans="1:33" s="44" customFormat="1" ht="15" customHeight="1">
      <c r="A3152" s="60">
        <v>43325</v>
      </c>
      <c r="B3152" s="61" t="s">
        <v>1359</v>
      </c>
      <c r="C3152" s="62" t="s">
        <v>29</v>
      </c>
      <c r="D3152" s="63" t="s">
        <v>30</v>
      </c>
      <c r="E3152" s="63" t="s">
        <v>31</v>
      </c>
      <c r="F3152" s="63" t="s">
        <v>32</v>
      </c>
      <c r="G3152" s="63" t="s">
        <v>33</v>
      </c>
      <c r="H3152" s="63" t="s">
        <v>34</v>
      </c>
      <c r="I3152" s="63" t="s">
        <v>34</v>
      </c>
      <c r="J3152" s="94">
        <v>60</v>
      </c>
      <c r="K3152" s="94">
        <f t="shared" ref="K3152" si="2261">MAX(J3152:J3154)</f>
        <v>63</v>
      </c>
      <c r="L3152" s="61">
        <f t="normal">IF(A3152=0,"",(K3152-K3153)/K3153)</f>
        <v>0.0677966101694915</v>
      </c>
      <c r="M3152" s="94">
        <f t="shared" ref="M3152" si="2262">IF(J3152="-","-",AVERAGE(J3152:J3154))</f>
        <v>60.6666666666667</v>
      </c>
      <c r="N3152" s="94">
        <v>15</v>
      </c>
      <c r="O3152" s="94">
        <f t="shared" ref="O3152" si="2263">MAX(N3152:N3154)</f>
        <v>18</v>
      </c>
      <c r="P3152" s="61">
        <f t="normal">IF(A3152=0,"",(O3152-O3153)/O3153)</f>
        <v>0.285714285714286</v>
      </c>
      <c r="Q3152" s="94">
        <f t="shared" ref="Q3152" si="2264">IF(N3152="-","-",AVERAGE(N3152:N3154))</f>
        <v>15.6666666666667</v>
      </c>
      <c r="R3152" s="61">
        <f t="shared" ref="R3152" si="2265">IF(Q3152="-","-",Q3152/M3152)</f>
        <v>0.258241758241758</v>
      </c>
      <c r="S3152" s="101">
        <v>2.33</v>
      </c>
      <c r="T3152" s="102">
        <f t="shared" ref="T3152" si="2266">AVERAGE(S3152:S3154)*10</f>
        <v>23.3</v>
      </c>
      <c r="U3152" s="101">
        <f t="shared" ref="U3152" si="2267">((LARGE(S3152:S3154,1))-(SMALL(S3152:S3154,1)))/(((LARGE(S3152:S3154,1))+(SMALL(S3152:S3154,1)))/2)*100</f>
        <v>0</v>
      </c>
      <c r="V3152" s="101">
        <v>67.41</v>
      </c>
      <c r="W3152" s="102">
        <f t="shared" ref="W3152" si="2268">AVERAGE(V3152:V3154)*10</f>
        <v>674.1</v>
      </c>
      <c r="X3152" s="101">
        <f t="shared" ref="X3152" si="2269">((LARGE(V3152:V3154,1))-(SMALL(V3152:V3154,1)))/(((LARGE(V3152:V3154,1))+(SMALL(V3152:V3154,1)))/2)*100</f>
        <v>0</v>
      </c>
      <c r="Y3152" s="101">
        <f t="shared" si="2032"/>
        <v>32.59</v>
      </c>
      <c r="Z3152" s="94" t="s">
        <v>34</v>
      </c>
      <c r="AA3152" s="111" t="str">
        <f t="shared" ref="AA3152" si="2270">IF(Z3152="-","-",AVERAGE(Z3152:Z3154))</f>
        <v>-</v>
      </c>
      <c r="AB3152" s="102" t="s">
        <v>34</v>
      </c>
      <c r="AC3152" s="112" t="str">
        <f t="shared" ref="AC3152" si="2271">IF(AB3152="-","-",AVERAGE(AB3152:AB3154))</f>
        <v>-</v>
      </c>
      <c r="AD3152" s="113"/>
      <c r="AE3152" s="94"/>
      <c r="AF3152" s="94"/>
      <c r="AG3152" s="134"/>
    </row>
    <row r="3153" spans="1:33" s="44" customFormat="1" customHeight="0">
      <c r="A3153" s="60"/>
      <c r="B3153" s="61" t="s">
        <v>1360</v>
      </c>
      <c r="C3153" s="62"/>
      <c r="D3153" s="63"/>
      <c r="E3153" s="63"/>
      <c r="F3153" s="63"/>
      <c r="G3153" s="63"/>
      <c r="H3153" s="63"/>
      <c r="I3153" s="63"/>
      <c r="J3153" s="94">
        <v>59</v>
      </c>
      <c r="K3153" s="94">
        <f t="shared" ref="K3153" si="2272">MIN(J3152:J3154)</f>
        <v>59</v>
      </c>
      <c r="L3153" s="61"/>
      <c r="M3153" s="94"/>
      <c r="N3153" s="94">
        <v>14</v>
      </c>
      <c r="O3153" s="94">
        <f t="shared" ref="O3153" si="2273">MIN(N3152:N3154)</f>
        <v>14</v>
      </c>
      <c r="P3153" s="61"/>
      <c r="Q3153" s="94"/>
      <c r="R3153" s="61"/>
      <c r="S3153" s="101">
        <v>2.33</v>
      </c>
      <c r="T3153" s="102"/>
      <c r="U3153" s="101"/>
      <c r="V3153" s="101">
        <v>67.41</v>
      </c>
      <c r="W3153" s="102"/>
      <c r="X3153" s="101"/>
      <c r="Y3153" s="101">
        <f t="shared" si="2032"/>
        <v>32.59</v>
      </c>
      <c r="Z3153" s="94" t="s">
        <v>34</v>
      </c>
      <c r="AA3153" s="111"/>
      <c r="AB3153" s="102" t="s">
        <v>34</v>
      </c>
      <c r="AC3153" s="112"/>
      <c r="AD3153" s="113"/>
      <c r="AE3153" s="94"/>
      <c r="AF3153" s="94"/>
      <c r="AG3153" s="134"/>
    </row>
    <row r="3154" spans="1:33" s="44" customFormat="1" customHeight="0">
      <c r="A3154" s="60"/>
      <c r="B3154" s="61" t="s">
        <v>1361</v>
      </c>
      <c r="C3154" s="62"/>
      <c r="D3154" s="63"/>
      <c r="E3154" s="63"/>
      <c r="F3154" s="63"/>
      <c r="G3154" s="63"/>
      <c r="H3154" s="63"/>
      <c r="I3154" s="63"/>
      <c r="J3154" s="94">
        <v>63</v>
      </c>
      <c r="K3154" s="94"/>
      <c r="L3154" s="61"/>
      <c r="M3154" s="94"/>
      <c r="N3154" s="94">
        <v>18</v>
      </c>
      <c r="O3154" s="94"/>
      <c r="P3154" s="61"/>
      <c r="Q3154" s="94"/>
      <c r="R3154" s="61"/>
      <c r="S3154" s="101">
        <v>2.33</v>
      </c>
      <c r="T3154" s="102"/>
      <c r="U3154" s="101"/>
      <c r="V3154" s="101">
        <v>67.41</v>
      </c>
      <c r="W3154" s="102"/>
      <c r="X3154" s="101"/>
      <c r="Y3154" s="101">
        <f t="shared" si="2032"/>
        <v>32.59</v>
      </c>
      <c r="Z3154" s="94" t="s">
        <v>34</v>
      </c>
      <c r="AA3154" s="111"/>
      <c r="AB3154" s="102" t="s">
        <v>34</v>
      </c>
      <c r="AC3154" s="112"/>
      <c r="AD3154" s="113"/>
      <c r="AE3154" s="94"/>
      <c r="AF3154" s="94"/>
      <c r="AG3154" s="134"/>
    </row>
    <row r="3155" spans="1:33" s="44" customFormat="1" ht="15" customHeight="1">
      <c r="A3155" s="60">
        <v>43325</v>
      </c>
      <c r="B3155" s="61" t="s">
        <v>1362</v>
      </c>
      <c r="C3155" s="62" t="s">
        <v>29</v>
      </c>
      <c r="D3155" s="63" t="s">
        <v>30</v>
      </c>
      <c r="E3155" s="63" t="s">
        <v>31</v>
      </c>
      <c r="F3155" s="63" t="s">
        <v>32</v>
      </c>
      <c r="G3155" s="63" t="s">
        <v>33</v>
      </c>
      <c r="H3155" s="63" t="s">
        <v>34</v>
      </c>
      <c r="I3155" s="63" t="s">
        <v>34</v>
      </c>
      <c r="J3155" s="94">
        <v>62</v>
      </c>
      <c r="K3155" s="94">
        <f t="shared" ref="K3155" si="2274">MAX(J3155:J3157)</f>
        <v>81</v>
      </c>
      <c r="L3155" s="61">
        <f t="normal">IF(A3155=0,"",(K3155-K3156)/K3156)</f>
        <v>0.306451612903226</v>
      </c>
      <c r="M3155" s="94">
        <f t="shared" ref="M3155" si="2275">IF(J3155="-","-",AVERAGE(J3155:J3157))</f>
        <v>74</v>
      </c>
      <c r="N3155" s="94">
        <v>12</v>
      </c>
      <c r="O3155" s="94">
        <f t="shared" ref="O3155" si="2276">MAX(N3155:N3157)</f>
        <v>25</v>
      </c>
      <c r="P3155" s="61">
        <f t="normal">IF(A3155=0,"",(O3155-O3156)/O3156)</f>
        <v>1.08333333333333</v>
      </c>
      <c r="Q3155" s="94">
        <f t="shared" ref="Q3155" si="2277">IF(N3155="-","-",AVERAGE(N3155:N3157))</f>
        <v>20.3333333333333</v>
      </c>
      <c r="R3155" s="61">
        <f t="shared" ref="R3155" si="2278">IF(Q3155="-","-",Q3155/M3155)</f>
        <v>0.274774774774775</v>
      </c>
      <c r="S3155" s="101">
        <v>2.33</v>
      </c>
      <c r="T3155" s="102">
        <f t="shared" ref="T3155" si="2279">AVERAGE(S3155:S3157)*10</f>
        <v>23.3</v>
      </c>
      <c r="U3155" s="101">
        <f t="shared" ref="U3155" si="2280">((LARGE(S3155:S3157,1))-(SMALL(S3155:S3157,1)))/(((LARGE(S3155:S3157,1))+(SMALL(S3155:S3157,1)))/2)*100</f>
        <v>0</v>
      </c>
      <c r="V3155" s="101">
        <v>67.41</v>
      </c>
      <c r="W3155" s="102">
        <f t="shared" ref="W3155" si="2281">AVERAGE(V3155:V3157)*10</f>
        <v>674.1</v>
      </c>
      <c r="X3155" s="101">
        <f t="shared" ref="X3155" si="2282">((LARGE(V3155:V3157,1))-(SMALL(V3155:V3157,1)))/(((LARGE(V3155:V3157,1))+(SMALL(V3155:V3157,1)))/2)*100</f>
        <v>0</v>
      </c>
      <c r="Y3155" s="101">
        <f t="shared" si="2032"/>
        <v>32.59</v>
      </c>
      <c r="Z3155" s="94" t="s">
        <v>34</v>
      </c>
      <c r="AA3155" s="111" t="str">
        <f t="shared" ref="AA3155" si="2283">IF(Z3155="-","-",AVERAGE(Z3155:Z3157))</f>
        <v>-</v>
      </c>
      <c r="AB3155" s="102" t="s">
        <v>34</v>
      </c>
      <c r="AC3155" s="112" t="str">
        <f t="shared" ref="AC3155" si="2284">IF(AB3155="-","-",AVERAGE(AB3155:AB3157))</f>
        <v>-</v>
      </c>
      <c r="AD3155" s="113"/>
      <c r="AE3155" s="94"/>
      <c r="AF3155" s="94"/>
      <c r="AG3155" s="134"/>
    </row>
    <row r="3156" spans="1:33" s="44" customFormat="1" customHeight="0">
      <c r="A3156" s="60"/>
      <c r="B3156" s="61" t="s">
        <v>1363</v>
      </c>
      <c r="C3156" s="62"/>
      <c r="D3156" s="63"/>
      <c r="E3156" s="63"/>
      <c r="F3156" s="63"/>
      <c r="G3156" s="63"/>
      <c r="H3156" s="63"/>
      <c r="I3156" s="63"/>
      <c r="J3156" s="94">
        <v>81</v>
      </c>
      <c r="K3156" s="94">
        <f t="shared" ref="K3156" si="2285">MIN(J3155:J3157)</f>
        <v>62</v>
      </c>
      <c r="L3156" s="61"/>
      <c r="M3156" s="94"/>
      <c r="N3156" s="94">
        <v>24</v>
      </c>
      <c r="O3156" s="94">
        <f t="shared" ref="O3156" si="2286">MIN(N3155:N3157)</f>
        <v>12</v>
      </c>
      <c r="P3156" s="61"/>
      <c r="Q3156" s="94"/>
      <c r="R3156" s="61"/>
      <c r="S3156" s="101">
        <v>2.33</v>
      </c>
      <c r="T3156" s="102"/>
      <c r="U3156" s="101"/>
      <c r="V3156" s="101">
        <v>67.41</v>
      </c>
      <c r="W3156" s="102"/>
      <c r="X3156" s="101"/>
      <c r="Y3156" s="101">
        <f t="shared" si="2032"/>
        <v>32.59</v>
      </c>
      <c r="Z3156" s="94" t="s">
        <v>34</v>
      </c>
      <c r="AA3156" s="111"/>
      <c r="AB3156" s="102" t="s">
        <v>34</v>
      </c>
      <c r="AC3156" s="112"/>
      <c r="AD3156" s="113"/>
      <c r="AE3156" s="94"/>
      <c r="AF3156" s="94"/>
      <c r="AG3156" s="134"/>
    </row>
    <row r="3157" spans="1:33" s="44" customFormat="1" customHeight="0">
      <c r="A3157" s="60"/>
      <c r="B3157" s="61" t="s">
        <v>1364</v>
      </c>
      <c r="C3157" s="62"/>
      <c r="D3157" s="63"/>
      <c r="E3157" s="63"/>
      <c r="F3157" s="63"/>
      <c r="G3157" s="63"/>
      <c r="H3157" s="63"/>
      <c r="I3157" s="63"/>
      <c r="J3157" s="94">
        <v>79</v>
      </c>
      <c r="K3157" s="94"/>
      <c r="L3157" s="61"/>
      <c r="M3157" s="94"/>
      <c r="N3157" s="94">
        <v>25</v>
      </c>
      <c r="O3157" s="94"/>
      <c r="P3157" s="61"/>
      <c r="Q3157" s="94"/>
      <c r="R3157" s="61"/>
      <c r="S3157" s="101">
        <v>2.33</v>
      </c>
      <c r="T3157" s="102"/>
      <c r="U3157" s="101"/>
      <c r="V3157" s="101">
        <v>67.41</v>
      </c>
      <c r="W3157" s="102"/>
      <c r="X3157" s="101"/>
      <c r="Y3157" s="101">
        <f t="shared" si="2032"/>
        <v>32.59</v>
      </c>
      <c r="Z3157" s="94" t="s">
        <v>34</v>
      </c>
      <c r="AA3157" s="111"/>
      <c r="AB3157" s="102" t="s">
        <v>34</v>
      </c>
      <c r="AC3157" s="112"/>
      <c r="AD3157" s="113"/>
      <c r="AE3157" s="94"/>
      <c r="AF3157" s="94"/>
      <c r="AG3157" s="134"/>
    </row>
    <row r="3158" spans="1:33" ht="0" customHeight="1" hidden="1">
      <c r="A3158" s="70">
        <v>43325</v>
      </c>
      <c r="B3158" s="71">
        <v>1427</v>
      </c>
      <c r="C3158" s="80" t="s">
        <v>1365</v>
      </c>
      <c r="D3158" s="12" t="s">
        <v>41</v>
      </c>
      <c r="E3158" s="12" t="s">
        <v>74</v>
      </c>
      <c r="F3158" s="6" t="s">
        <v>234</v>
      </c>
      <c r="G3158" s="6" t="s">
        <v>305</v>
      </c>
      <c r="H3158" s="12" t="s">
        <v>34</v>
      </c>
      <c r="I3158" s="6" t="s">
        <v>1366</v>
      </c>
      <c r="J3158" s="97">
        <v>372</v>
      </c>
      <c r="K3158" s="97">
        <f t="shared" ref="K3158" si="2287">MAX(J3158:J3160)</f>
        <v>383</v>
      </c>
      <c r="L3158" s="71">
        <f t="normal">IF(A3158=0,"",(K3158-K3159)/K3159)</f>
        <v>0.037940379403794</v>
      </c>
      <c r="M3158" s="97">
        <f t="shared" ref="M3158" si="2288">IF(J3158="-","-",AVERAGE(J3158:J3160))</f>
        <v>374.666666666667</v>
      </c>
      <c r="N3158" s="97">
        <v>226</v>
      </c>
      <c r="O3158" s="97">
        <f t="shared" ref="O3158" si="2289">MAX(N3158:N3160)</f>
        <v>226</v>
      </c>
      <c r="P3158" s="71">
        <f t="normal">IF(A3158=0,"",(O3158-O3159)/O3159)</f>
        <v>0.118811881188119</v>
      </c>
      <c r="Q3158" s="97">
        <f t="shared" ref="Q3158" si="2290">IF(N3158="-","-",AVERAGE(N3158:N3160))</f>
        <v>216.333333333333</v>
      </c>
      <c r="R3158" s="71">
        <f t="shared" ref="R3158" si="2291">IF(Q3158="-","-",Q3158/M3158)</f>
        <v>0.577402135231317</v>
      </c>
      <c r="S3158" s="103">
        <v>79.42</v>
      </c>
      <c r="T3158" s="104">
        <f t="shared" ref="T3158" si="2292">AVERAGE(S3158:S3160)*10</f>
        <v>794.9</v>
      </c>
      <c r="U3158" s="103">
        <f t="shared" ref="U3158" si="2293">((LARGE(S3158:S3160,1))-(SMALL(S3158:S3160,1)))/(((LARGE(S3158:S3160,1))+(SMALL(S3158:S3160,1)))/2)*100</f>
        <v>0.16355287161099</v>
      </c>
      <c r="V3158" s="103">
        <v>72.58</v>
      </c>
      <c r="W3158" s="104">
        <f t="shared" ref="W3158" si="2294">AVERAGE(V3158:V3160)*10</f>
        <v>714.9</v>
      </c>
      <c r="X3158" s="103">
        <f t="shared" ref="X3158" si="2295">((LARGE(V3158:V3160,1))-(SMALL(V3158:V3160,1)))/(((LARGE(V3158:V3160,1))+(SMALL(V3158:V3160,1)))/2)*100</f>
        <v>3.39078043996077</v>
      </c>
      <c r="Y3158" s="103">
        <f t="shared" si="2032"/>
        <v>27.42</v>
      </c>
      <c r="Z3158" s="71" t="s">
        <v>34</v>
      </c>
      <c r="AA3158" s="25" t="str">
        <f t="shared" ref="AA3158" si="2296">IF(Z3158="-","-",AVERAGE(Z3158:Z3160))</f>
        <v>-</v>
      </c>
      <c r="AB3158" s="104" t="s">
        <v>34</v>
      </c>
      <c r="AC3158" s="26" t="str">
        <f t="shared" ref="AC3158" si="2297">IF(AB3158="-","-",AVERAGE(AB3158:AB3160))</f>
        <v>-</v>
      </c>
      <c r="AG3158" s="153"/>
    </row>
    <row r="3159" spans="1:33" ht="0" customHeight="1" hidden="1">
      <c r="A3159" s="70"/>
      <c r="B3159" s="71">
        <v>1427</v>
      </c>
      <c r="C3159" s="82"/>
      <c r="D3159" s="14"/>
      <c r="E3159" s="14"/>
      <c r="F3159" s="9"/>
      <c r="G3159" s="6"/>
      <c r="H3159" s="14"/>
      <c r="I3159" s="6"/>
      <c r="J3159" s="97">
        <v>369</v>
      </c>
      <c r="K3159" s="97">
        <f t="shared" ref="K3159" si="2298">MIN(J3158:J3160)</f>
        <v>369</v>
      </c>
      <c r="L3159" s="71"/>
      <c r="M3159" s="97"/>
      <c r="N3159" s="97">
        <v>202</v>
      </c>
      <c r="O3159" s="97">
        <f t="shared" ref="O3159" si="2299">MIN(N3158:N3160)</f>
        <v>202</v>
      </c>
      <c r="P3159" s="71"/>
      <c r="Q3159" s="97"/>
      <c r="R3159" s="71"/>
      <c r="S3159" s="103">
        <v>79.5</v>
      </c>
      <c r="T3159" s="104"/>
      <c r="U3159" s="103"/>
      <c r="V3159" s="103">
        <v>70.16</v>
      </c>
      <c r="W3159" s="104"/>
      <c r="X3159" s="103"/>
      <c r="Y3159" s="103">
        <f t="shared" si="2032"/>
        <v>29.84</v>
      </c>
      <c r="Z3159" s="71" t="s">
        <v>34</v>
      </c>
      <c r="AA3159" s="27"/>
      <c r="AB3159" s="104" t="s">
        <v>34</v>
      </c>
      <c r="AC3159" s="28"/>
      <c r="AG3159" s="153"/>
    </row>
    <row r="3160" spans="1:33" ht="0" customHeight="1" hidden="1">
      <c r="A3160" s="70"/>
      <c r="B3160" s="71">
        <v>1427</v>
      </c>
      <c r="C3160" s="84"/>
      <c r="D3160" s="17"/>
      <c r="E3160" s="17"/>
      <c r="F3160" s="9"/>
      <c r="G3160" s="6"/>
      <c r="H3160" s="17"/>
      <c r="I3160" s="6"/>
      <c r="J3160" s="97">
        <v>383</v>
      </c>
      <c r="K3160" s="97"/>
      <c r="L3160" s="71"/>
      <c r="M3160" s="97"/>
      <c r="N3160" s="97">
        <v>221</v>
      </c>
      <c r="O3160" s="97"/>
      <c r="P3160" s="71"/>
      <c r="Q3160" s="97"/>
      <c r="R3160" s="71"/>
      <c r="S3160" s="103">
        <v>79.55</v>
      </c>
      <c r="T3160" s="104"/>
      <c r="U3160" s="103"/>
      <c r="V3160" s="103">
        <v>71.73</v>
      </c>
      <c r="W3160" s="104"/>
      <c r="X3160" s="103"/>
      <c r="Y3160" s="103">
        <f t="shared" si="2032"/>
        <v>28.27</v>
      </c>
      <c r="Z3160" s="71" t="s">
        <v>34</v>
      </c>
      <c r="AA3160" s="29"/>
      <c r="AB3160" s="104" t="s">
        <v>34</v>
      </c>
      <c r="AC3160" s="30"/>
      <c r="AG3160" s="153"/>
    </row>
    <row r="3161" spans="1:33" ht="0" customHeight="1" hidden="1">
      <c r="A3161" s="73">
        <v>43325</v>
      </c>
      <c r="B3161" s="74" t="s">
        <v>1367</v>
      </c>
      <c r="C3161" s="86" t="s">
        <v>265</v>
      </c>
      <c r="D3161" s="87" t="s">
        <v>100</v>
      </c>
      <c r="E3161" s="87" t="s">
        <v>101</v>
      </c>
      <c r="F3161" s="9" t="s">
        <v>438</v>
      </c>
      <c r="G3161" s="9" t="s">
        <v>745</v>
      </c>
      <c r="H3161" s="87" t="s">
        <v>34</v>
      </c>
      <c r="I3161" s="9" t="s">
        <v>1368</v>
      </c>
      <c r="J3161" s="98">
        <v>419</v>
      </c>
      <c r="K3161" s="98">
        <f t="shared" ref="K3161" si="2300">MAX(J3161:J3163)</f>
        <v>454</v>
      </c>
      <c r="L3161" s="74">
        <f t="normal">IF(A3161=0,"",(K3161-K3162)/K3162)</f>
        <v>0.0835322195704057</v>
      </c>
      <c r="M3161" s="98">
        <f t="shared" ref="M3161" si="2301">IF(J3161="-","-",AVERAGE(J3161:J3163))</f>
        <v>437.666666666667</v>
      </c>
      <c r="N3161" s="98">
        <v>252</v>
      </c>
      <c r="O3161" s="98">
        <f t="shared" ref="O3161" si="2302">MAX(N3161:N3163)</f>
        <v>252</v>
      </c>
      <c r="P3161" s="74">
        <f t="normal">IF(A3161=0,"",(O3161-O3162)/O3162)</f>
        <v>0.024390243902439</v>
      </c>
      <c r="Q3161" s="98">
        <f t="shared" ref="Q3161" si="2303">IF(N3161="-","-",AVERAGE(N3161:N3163))</f>
        <v>248.333333333333</v>
      </c>
      <c r="R3161" s="74">
        <f t="shared" ref="R3161" si="2304">IF(Q3161="-","-",Q3161/M3161)</f>
        <v>0.567402894135567</v>
      </c>
      <c r="S3161" s="105">
        <v>52.05</v>
      </c>
      <c r="T3161" s="106">
        <f t="shared" ref="T3161" si="2305">AVERAGE(S3161:S3163)*10</f>
        <v>522.266666666667</v>
      </c>
      <c r="U3161" s="105">
        <f t="shared" ref="U3161" si="2306">((LARGE(S3161:S3163,1))-(SMALL(S3161:S3163,1)))/(((LARGE(S3161:S3163,1))+(SMALL(S3161:S3163,1)))/2)*100</f>
        <v>0.536501245449322</v>
      </c>
      <c r="V3161" s="105">
        <v>89.41</v>
      </c>
      <c r="W3161" s="106">
        <f t="shared" ref="W3161" si="2307">AVERAGE(V3161:V3163)*10</f>
        <v>894.766666666667</v>
      </c>
      <c r="X3161" s="105">
        <f t="shared" ref="X3161" si="2308">((LARGE(V3161:V3163,1))-(SMALL(V3161:V3163,1)))/(((LARGE(V3161:V3163,1))+(SMALL(V3161:V3163,1)))/2)*100</f>
        <v>0.223438721930514</v>
      </c>
      <c r="Y3161" s="105">
        <f t="shared" ref="Y3161:Y3205" si="2309">100-V3161</f>
        <v>10.59</v>
      </c>
      <c r="Z3161" s="74" t="s">
        <v>34</v>
      </c>
      <c r="AA3161" s="123" t="str">
        <f t="shared" ref="AA3161" si="2310">IF(Z3161="-","-",AVERAGE(Z3161:Z3163))</f>
        <v>-</v>
      </c>
      <c r="AB3161" s="106" t="s">
        <v>34</v>
      </c>
      <c r="AC3161" s="124" t="str">
        <f t="shared" ref="AC3161" si="2311">IF(AB3161="-","-",AVERAGE(AB3161:AB3163))</f>
        <v>-</v>
      </c>
      <c r="AG3161" s="153"/>
    </row>
    <row r="3162" spans="1:33" ht="0" customHeight="1" hidden="1">
      <c r="A3162" s="73"/>
      <c r="B3162" s="74" t="s">
        <v>1367</v>
      </c>
      <c r="C3162" s="89"/>
      <c r="D3162" s="15"/>
      <c r="E3162" s="15"/>
      <c r="F3162" s="9"/>
      <c r="G3162" s="9"/>
      <c r="H3162" s="15"/>
      <c r="I3162" s="9"/>
      <c r="J3162" s="98">
        <v>440</v>
      </c>
      <c r="K3162" s="98">
        <f t="shared" ref="K3162" si="2312">MIN(J3161:J3163)</f>
        <v>419</v>
      </c>
      <c r="L3162" s="74"/>
      <c r="M3162" s="98"/>
      <c r="N3162" s="98">
        <v>246</v>
      </c>
      <c r="O3162" s="98">
        <f t="shared" ref="O3162" si="2313">MIN(N3161:N3163)</f>
        <v>246</v>
      </c>
      <c r="P3162" s="74"/>
      <c r="Q3162" s="98"/>
      <c r="R3162" s="74"/>
      <c r="S3162" s="105">
        <v>52.3</v>
      </c>
      <c r="T3162" s="106"/>
      <c r="U3162" s="105"/>
      <c r="V3162" s="105">
        <v>89.41</v>
      </c>
      <c r="W3162" s="106"/>
      <c r="X3162" s="105"/>
      <c r="Y3162" s="105">
        <f t="shared" si="2309"/>
        <v>10.59</v>
      </c>
      <c r="Z3162" s="74" t="s">
        <v>34</v>
      </c>
      <c r="AA3162" s="125"/>
      <c r="AB3162" s="106" t="s">
        <v>34</v>
      </c>
      <c r="AC3162" s="126"/>
      <c r="AG3162" s="153"/>
    </row>
    <row r="3163" spans="1:33" ht="0" customHeight="1" hidden="1">
      <c r="A3163" s="73"/>
      <c r="B3163" s="74" t="s">
        <v>1367</v>
      </c>
      <c r="C3163" s="91"/>
      <c r="D3163" s="18"/>
      <c r="E3163" s="18"/>
      <c r="F3163" s="9"/>
      <c r="G3163" s="9"/>
      <c r="H3163" s="18"/>
      <c r="I3163" s="9"/>
      <c r="J3163" s="98">
        <v>454</v>
      </c>
      <c r="K3163" s="98"/>
      <c r="L3163" s="74"/>
      <c r="M3163" s="98"/>
      <c r="N3163" s="98">
        <v>247</v>
      </c>
      <c r="O3163" s="98"/>
      <c r="P3163" s="74"/>
      <c r="Q3163" s="98"/>
      <c r="R3163" s="74"/>
      <c r="S3163" s="105">
        <v>52.33</v>
      </c>
      <c r="T3163" s="106"/>
      <c r="U3163" s="105"/>
      <c r="V3163" s="105">
        <v>89.61</v>
      </c>
      <c r="W3163" s="106"/>
      <c r="X3163" s="105"/>
      <c r="Y3163" s="105">
        <f t="shared" si="2309"/>
        <v>10.39</v>
      </c>
      <c r="Z3163" s="74" t="s">
        <v>34</v>
      </c>
      <c r="AA3163" s="127"/>
      <c r="AB3163" s="106" t="s">
        <v>34</v>
      </c>
      <c r="AC3163" s="128"/>
      <c r="AG3163" s="153"/>
    </row>
    <row r="3164" spans="1:33" ht="0" customHeight="1" hidden="1">
      <c r="A3164" s="73">
        <v>43325</v>
      </c>
      <c r="B3164" s="74" t="s">
        <v>1369</v>
      </c>
      <c r="C3164" s="86" t="s">
        <v>265</v>
      </c>
      <c r="D3164" s="87" t="s">
        <v>335</v>
      </c>
      <c r="E3164" s="87" t="s">
        <v>474</v>
      </c>
      <c r="F3164" s="9" t="s">
        <v>1327</v>
      </c>
      <c r="G3164" s="9" t="s">
        <v>1327</v>
      </c>
      <c r="H3164" s="87" t="s">
        <v>34</v>
      </c>
      <c r="I3164" s="87" t="s">
        <v>1370</v>
      </c>
      <c r="J3164" s="98">
        <v>410</v>
      </c>
      <c r="K3164" s="98">
        <f t="shared" ref="K3164" si="2314">MAX(J3164:J3166)</f>
        <v>429</v>
      </c>
      <c r="L3164" s="74">
        <f t="normal">IF(A3164=0,"",(K3164-K3165)/K3165)</f>
        <v>0.0463414634146341</v>
      </c>
      <c r="M3164" s="98">
        <f t="shared" ref="M3164" si="2315">IF(J3164="-","-",AVERAGE(J3164:J3166))</f>
        <v>422.333333333333</v>
      </c>
      <c r="N3164" s="98">
        <v>214</v>
      </c>
      <c r="O3164" s="98">
        <f t="shared" ref="O3164" si="2316">MAX(N3164:N3166)</f>
        <v>214</v>
      </c>
      <c r="P3164" s="74">
        <f t="normal">IF(A3164=0,"",(O3164-O3165)/O3165)</f>
        <v>0.0490196078431373</v>
      </c>
      <c r="Q3164" s="98">
        <f t="shared" ref="Q3164" si="2317">IF(N3164="-","-",AVERAGE(N3164:N3166))</f>
        <v>207.666666666667</v>
      </c>
      <c r="R3164" s="74">
        <f t="shared" ref="R3164" si="2318">IF(Q3164="-","-",Q3164/M3164)</f>
        <v>0.49171270718232</v>
      </c>
      <c r="S3164" s="105">
        <v>85.32</v>
      </c>
      <c r="T3164" s="106">
        <f t="shared" ref="T3164" si="2319">AVERAGE(S3164:S3166)*10</f>
        <v>853.233333333333</v>
      </c>
      <c r="U3164" s="105">
        <f t="shared" ref="U3164" si="2320">((LARGE(S3164:S3166,1))-(SMALL(S3164:S3166,1)))/(((LARGE(S3164:S3166,1))+(SMALL(S3164:S3166,1)))/2)*100</f>
        <v>0.43363609727513</v>
      </c>
      <c r="V3164" s="105">
        <v>82.12</v>
      </c>
      <c r="W3164" s="106">
        <f t="shared" ref="W3164" si="2321">AVERAGE(V3164:V3166)*10</f>
        <v>822.533333333333</v>
      </c>
      <c r="X3164" s="105">
        <f t="shared" ref="X3164" si="2322">((LARGE(V3164:V3166,1))-(SMALL(V3164:V3166,1)))/(((LARGE(V3164:V3166,1))+(SMALL(V3164:V3166,1)))/2)*100</f>
        <v>0.243249817562623</v>
      </c>
      <c r="Y3164" s="105">
        <f t="shared" si="2309"/>
        <v>17.88</v>
      </c>
      <c r="Z3164" s="74" t="s">
        <v>34</v>
      </c>
      <c r="AA3164" s="123" t="str">
        <f t="shared" ref="AA3164" si="2323">IF(Z3164="-","-",AVERAGE(Z3164:Z3166))</f>
        <v>-</v>
      </c>
      <c r="AB3164" s="106" t="s">
        <v>34</v>
      </c>
      <c r="AC3164" s="124" t="str">
        <f t="shared" ref="AC3164" si="2324">IF(AB3164="-","-",AVERAGE(AB3164:AB3166))</f>
        <v>-</v>
      </c>
      <c r="AG3164" s="153"/>
    </row>
    <row r="3165" spans="1:33" ht="0" customHeight="1" hidden="1">
      <c r="A3165" s="73"/>
      <c r="B3165" s="74" t="s">
        <v>1369</v>
      </c>
      <c r="C3165" s="89"/>
      <c r="D3165" s="15"/>
      <c r="E3165" s="15"/>
      <c r="F3165" s="9"/>
      <c r="G3165" s="9"/>
      <c r="H3165" s="15"/>
      <c r="I3165" s="15"/>
      <c r="J3165" s="98">
        <v>428</v>
      </c>
      <c r="K3165" s="98">
        <f t="shared" ref="K3165" si="2325">MIN(J3164:J3166)</f>
        <v>410</v>
      </c>
      <c r="L3165" s="74"/>
      <c r="M3165" s="98"/>
      <c r="N3165" s="98">
        <v>205</v>
      </c>
      <c r="O3165" s="98">
        <f t="shared" ref="O3165" si="2326">MIN(N3164:N3166)</f>
        <v>204</v>
      </c>
      <c r="P3165" s="74"/>
      <c r="Q3165" s="98"/>
      <c r="R3165" s="74"/>
      <c r="S3165" s="105">
        <v>85.14</v>
      </c>
      <c r="T3165" s="106"/>
      <c r="U3165" s="105"/>
      <c r="V3165" s="105">
        <v>82.32</v>
      </c>
      <c r="W3165" s="106"/>
      <c r="X3165" s="105"/>
      <c r="Y3165" s="105">
        <f t="shared" si="2309"/>
        <v>17.68</v>
      </c>
      <c r="Z3165" s="74" t="s">
        <v>34</v>
      </c>
      <c r="AA3165" s="125"/>
      <c r="AB3165" s="106" t="s">
        <v>34</v>
      </c>
      <c r="AC3165" s="126"/>
      <c r="AG3165" s="153"/>
    </row>
    <row r="3166" spans="1:33" ht="0" customHeight="1" hidden="1">
      <c r="A3166" s="73"/>
      <c r="B3166" s="74" t="s">
        <v>1369</v>
      </c>
      <c r="C3166" s="91"/>
      <c r="D3166" s="18"/>
      <c r="E3166" s="18"/>
      <c r="F3166" s="9"/>
      <c r="G3166" s="9"/>
      <c r="H3166" s="18"/>
      <c r="I3166" s="18"/>
      <c r="J3166" s="98">
        <v>429</v>
      </c>
      <c r="K3166" s="98"/>
      <c r="L3166" s="74"/>
      <c r="M3166" s="98"/>
      <c r="N3166" s="98">
        <v>204</v>
      </c>
      <c r="O3166" s="98"/>
      <c r="P3166" s="74"/>
      <c r="Q3166" s="98"/>
      <c r="R3166" s="74"/>
      <c r="S3166" s="105">
        <v>85.51</v>
      </c>
      <c r="T3166" s="106"/>
      <c r="U3166" s="105"/>
      <c r="V3166" s="105">
        <v>82.32</v>
      </c>
      <c r="W3166" s="106"/>
      <c r="X3166" s="105"/>
      <c r="Y3166" s="105">
        <f t="shared" si="2309"/>
        <v>17.68</v>
      </c>
      <c r="Z3166" s="74" t="s">
        <v>34</v>
      </c>
      <c r="AA3166" s="127"/>
      <c r="AB3166" s="106" t="s">
        <v>34</v>
      </c>
      <c r="AC3166" s="128"/>
      <c r="AG3166" s="153"/>
    </row>
    <row r="3167" spans="1:33" ht="0" customHeight="1" hidden="1">
      <c r="A3167" s="73">
        <v>43325</v>
      </c>
      <c r="B3167" s="74" t="s">
        <v>1371</v>
      </c>
      <c r="C3167" s="86" t="s">
        <v>265</v>
      </c>
      <c r="D3167" s="87" t="s">
        <v>100</v>
      </c>
      <c r="E3167" s="87" t="s">
        <v>101</v>
      </c>
      <c r="F3167" s="9" t="s">
        <v>438</v>
      </c>
      <c r="G3167" s="9" t="s">
        <v>745</v>
      </c>
      <c r="H3167" s="87" t="s">
        <v>34</v>
      </c>
      <c r="I3167" s="9" t="s">
        <v>1372</v>
      </c>
      <c r="J3167" s="98">
        <v>440</v>
      </c>
      <c r="K3167" s="98">
        <f t="shared" ref="K3167" si="2327">MAX(J3167:J3169)</f>
        <v>444</v>
      </c>
      <c r="L3167" s="74">
        <f t="normal">IF(A3167=0,"",(K3167-K3168)/K3168)</f>
        <v>0.0596658711217184</v>
      </c>
      <c r="M3167" s="98">
        <f t="shared" ref="M3167" si="2328">IF(J3167="-","-",AVERAGE(J3167:J3169))</f>
        <v>434.333333333333</v>
      </c>
      <c r="N3167" s="98">
        <v>246</v>
      </c>
      <c r="O3167" s="98">
        <f t="shared" ref="O3167" si="2329">MAX(N3167:N3169)</f>
        <v>246</v>
      </c>
      <c r="P3167" s="74">
        <f t="normal">IF(A3167=0,"",(O3167-O3168)/O3168)</f>
        <v>0.0884955752212389</v>
      </c>
      <c r="Q3167" s="98">
        <f t="shared" ref="Q3167" si="2330">IF(N3167="-","-",AVERAGE(N3167:N3169))</f>
        <v>236.666666666667</v>
      </c>
      <c r="R3167" s="74">
        <f t="shared" ref="R3167" si="2331">IF(Q3167="-","-",Q3167/M3167)</f>
        <v>0.544896392939371</v>
      </c>
      <c r="S3167" s="105">
        <v>52.05</v>
      </c>
      <c r="T3167" s="106">
        <f t="shared" ref="T3167" si="2332">AVERAGE(S3167:S3169)*10</f>
        <v>522.266666666667</v>
      </c>
      <c r="U3167" s="105">
        <f t="shared" ref="U3167" si="2333">((LARGE(S3167:S3169,1))-(SMALL(S3167:S3169,1)))/(((LARGE(S3167:S3169,1))+(SMALL(S3167:S3169,1)))/2)*100</f>
        <v>0.536501245449322</v>
      </c>
      <c r="V3167" s="105">
        <v>89.41</v>
      </c>
      <c r="W3167" s="106">
        <f t="shared" ref="W3167" si="2334">AVERAGE(V3167:V3169)*10</f>
        <v>894.766666666667</v>
      </c>
      <c r="X3167" s="105">
        <f t="shared" ref="X3167" si="2335">((LARGE(V3167:V3169,1))-(SMALL(V3167:V3169,1)))/(((LARGE(V3167:V3169,1))+(SMALL(V3167:V3169,1)))/2)*100</f>
        <v>0.223438721930514</v>
      </c>
      <c r="Y3167" s="105">
        <f t="shared" si="2309"/>
        <v>10.59</v>
      </c>
      <c r="Z3167" s="74" t="s">
        <v>34</v>
      </c>
      <c r="AA3167" s="123" t="str">
        <f t="shared" ref="AA3167" si="2336">IF(Z3167="-","-",AVERAGE(Z3167:Z3169))</f>
        <v>-</v>
      </c>
      <c r="AB3167" s="106" t="s">
        <v>34</v>
      </c>
      <c r="AC3167" s="124" t="str">
        <f t="shared" ref="AC3167" si="2337">IF(AB3167="-","-",AVERAGE(AB3167:AB3169))</f>
        <v>-</v>
      </c>
      <c r="AG3167" s="153"/>
    </row>
    <row r="3168" spans="1:33" ht="0" customHeight="1" hidden="1">
      <c r="A3168" s="73"/>
      <c r="B3168" s="74" t="s">
        <v>1371</v>
      </c>
      <c r="C3168" s="89"/>
      <c r="D3168" s="15"/>
      <c r="E3168" s="15"/>
      <c r="F3168" s="9"/>
      <c r="G3168" s="9"/>
      <c r="H3168" s="15"/>
      <c r="I3168" s="9"/>
      <c r="J3168" s="98">
        <v>444</v>
      </c>
      <c r="K3168" s="98">
        <f t="shared" ref="K3168" si="2338">MIN(J3167:J3169)</f>
        <v>419</v>
      </c>
      <c r="L3168" s="74"/>
      <c r="M3168" s="98"/>
      <c r="N3168" s="98">
        <v>238</v>
      </c>
      <c r="O3168" s="98">
        <f t="shared" ref="O3168" si="2339">MIN(N3167:N3169)</f>
        <v>226</v>
      </c>
      <c r="P3168" s="74"/>
      <c r="Q3168" s="98"/>
      <c r="R3168" s="74"/>
      <c r="S3168" s="105">
        <v>52.3</v>
      </c>
      <c r="T3168" s="106"/>
      <c r="U3168" s="105"/>
      <c r="V3168" s="105">
        <v>89.41</v>
      </c>
      <c r="W3168" s="106"/>
      <c r="X3168" s="105"/>
      <c r="Y3168" s="105">
        <f t="shared" si="2309"/>
        <v>10.59</v>
      </c>
      <c r="Z3168" s="74" t="s">
        <v>34</v>
      </c>
      <c r="AA3168" s="125"/>
      <c r="AB3168" s="106" t="s">
        <v>34</v>
      </c>
      <c r="AC3168" s="126"/>
      <c r="AG3168" s="153"/>
    </row>
    <row r="3169" spans="1:33" ht="0" customHeight="1" hidden="1">
      <c r="A3169" s="73"/>
      <c r="B3169" s="74" t="s">
        <v>1371</v>
      </c>
      <c r="C3169" s="91"/>
      <c r="D3169" s="18"/>
      <c r="E3169" s="18"/>
      <c r="F3169" s="9"/>
      <c r="G3169" s="9"/>
      <c r="H3169" s="18"/>
      <c r="I3169" s="9"/>
      <c r="J3169" s="98">
        <v>419</v>
      </c>
      <c r="K3169" s="98"/>
      <c r="L3169" s="74"/>
      <c r="M3169" s="98"/>
      <c r="N3169" s="98">
        <v>226</v>
      </c>
      <c r="O3169" s="98"/>
      <c r="P3169" s="74"/>
      <c r="Q3169" s="98"/>
      <c r="R3169" s="74"/>
      <c r="S3169" s="105">
        <v>52.33</v>
      </c>
      <c r="T3169" s="106"/>
      <c r="U3169" s="105"/>
      <c r="V3169" s="105">
        <v>89.61</v>
      </c>
      <c r="W3169" s="106"/>
      <c r="X3169" s="105"/>
      <c r="Y3169" s="105">
        <f t="shared" si="2309"/>
        <v>10.39</v>
      </c>
      <c r="Z3169" s="74" t="s">
        <v>34</v>
      </c>
      <c r="AA3169" s="127"/>
      <c r="AB3169" s="106" t="s">
        <v>34</v>
      </c>
      <c r="AC3169" s="128"/>
      <c r="AG3169" s="153"/>
    </row>
    <row r="3170" spans="1:33" ht="0" customHeight="1" hidden="1">
      <c r="A3170" s="73">
        <v>43325</v>
      </c>
      <c r="B3170" s="74" t="s">
        <v>1373</v>
      </c>
      <c r="C3170" s="86" t="s">
        <v>265</v>
      </c>
      <c r="D3170" s="87" t="s">
        <v>335</v>
      </c>
      <c r="E3170" s="87" t="s">
        <v>474</v>
      </c>
      <c r="F3170" s="9" t="s">
        <v>1327</v>
      </c>
      <c r="G3170" s="9" t="s">
        <v>1327</v>
      </c>
      <c r="H3170" s="87" t="s">
        <v>34</v>
      </c>
      <c r="I3170" s="9" t="s">
        <v>1374</v>
      </c>
      <c r="J3170" s="98">
        <v>427</v>
      </c>
      <c r="K3170" s="98">
        <f t="shared" ref="K3170" si="2340">MAX(J3170:J3172)</f>
        <v>442</v>
      </c>
      <c r="L3170" s="74">
        <f t="normal">IF(A3170=0,"",(K3170-K3171)/K3171)</f>
        <v>0.0351288056206089</v>
      </c>
      <c r="M3170" s="98">
        <f t="shared" ref="M3170" si="2341">IF(J3170="-","-",AVERAGE(J3170:J3172))</f>
        <v>432</v>
      </c>
      <c r="N3170" s="98">
        <v>210</v>
      </c>
      <c r="O3170" s="98">
        <f t="shared" ref="O3170" si="2342">MAX(N3170:N3172)</f>
        <v>212</v>
      </c>
      <c r="P3170" s="74">
        <f t="normal">IF(A3170=0,"",(O3170-O3171)/O3171)</f>
        <v>0.0241545893719807</v>
      </c>
      <c r="Q3170" s="98">
        <f t="shared" ref="Q3170" si="2343">IF(N3170="-","-",AVERAGE(N3170:N3172))</f>
        <v>209.666666666667</v>
      </c>
      <c r="R3170" s="74">
        <f t="shared" ref="R3170" si="2344">IF(Q3170="-","-",Q3170/M3170)</f>
        <v>0.485339506172839</v>
      </c>
      <c r="S3170" s="105">
        <v>85.32</v>
      </c>
      <c r="T3170" s="106">
        <f t="shared" ref="T3170" si="2345">AVERAGE(S3170:S3172)*10</f>
        <v>853.233333333333</v>
      </c>
      <c r="U3170" s="105">
        <f t="shared" ref="U3170" si="2346">((LARGE(S3170:S3172,1))-(SMALL(S3170:S3172,1)))/(((LARGE(S3170:S3172,1))+(SMALL(S3170:S3172,1)))/2)*100</f>
        <v>0.43363609727513</v>
      </c>
      <c r="V3170" s="105">
        <v>82.12</v>
      </c>
      <c r="W3170" s="106">
        <f t="shared" ref="W3170" si="2347">AVERAGE(V3170:V3172)*10</f>
        <v>822.533333333333</v>
      </c>
      <c r="X3170" s="105">
        <f t="shared" ref="X3170" si="2348">((LARGE(V3170:V3172,1))-(SMALL(V3170:V3172,1)))/(((LARGE(V3170:V3172,1))+(SMALL(V3170:V3172,1)))/2)*100</f>
        <v>0.243249817562623</v>
      </c>
      <c r="Y3170" s="105">
        <f t="shared" si="2309"/>
        <v>17.88</v>
      </c>
      <c r="Z3170" s="74" t="s">
        <v>34</v>
      </c>
      <c r="AA3170" s="123" t="str">
        <f t="shared" ref="AA3170" si="2349">IF(Z3170="-","-",AVERAGE(Z3170:Z3172))</f>
        <v>-</v>
      </c>
      <c r="AB3170" s="106" t="s">
        <v>34</v>
      </c>
      <c r="AC3170" s="124" t="str">
        <f t="shared" ref="AC3170" si="2350">IF(AB3170="-","-",AVERAGE(AB3170:AB3172))</f>
        <v>-</v>
      </c>
      <c r="AG3170" s="153"/>
    </row>
    <row r="3171" spans="1:33" ht="0" customHeight="1" hidden="1">
      <c r="A3171" s="73"/>
      <c r="B3171" s="74" t="s">
        <v>1373</v>
      </c>
      <c r="C3171" s="89"/>
      <c r="D3171" s="15"/>
      <c r="E3171" s="15"/>
      <c r="F3171" s="9"/>
      <c r="G3171" s="9"/>
      <c r="H3171" s="15"/>
      <c r="I3171" s="9"/>
      <c r="J3171" s="98">
        <v>427</v>
      </c>
      <c r="K3171" s="98">
        <f t="shared" ref="K3171" si="2351">MIN(J3170:J3172)</f>
        <v>427</v>
      </c>
      <c r="L3171" s="74"/>
      <c r="M3171" s="98"/>
      <c r="N3171" s="98">
        <v>207</v>
      </c>
      <c r="O3171" s="98">
        <f t="shared" ref="O3171" si="2352">MIN(N3170:N3172)</f>
        <v>207</v>
      </c>
      <c r="P3171" s="74"/>
      <c r="Q3171" s="98"/>
      <c r="R3171" s="74"/>
      <c r="S3171" s="105">
        <v>85.14</v>
      </c>
      <c r="T3171" s="106"/>
      <c r="U3171" s="105"/>
      <c r="V3171" s="105">
        <v>82.32</v>
      </c>
      <c r="W3171" s="106"/>
      <c r="X3171" s="105"/>
      <c r="Y3171" s="105">
        <f t="shared" si="2309"/>
        <v>17.68</v>
      </c>
      <c r="Z3171" s="74" t="s">
        <v>34</v>
      </c>
      <c r="AA3171" s="125"/>
      <c r="AB3171" s="106" t="s">
        <v>34</v>
      </c>
      <c r="AC3171" s="126"/>
      <c r="AG3171" s="153"/>
    </row>
    <row r="3172" spans="1:33" ht="0" customHeight="1" hidden="1">
      <c r="A3172" s="73"/>
      <c r="B3172" s="74" t="s">
        <v>1373</v>
      </c>
      <c r="C3172" s="91"/>
      <c r="D3172" s="18"/>
      <c r="E3172" s="18"/>
      <c r="F3172" s="9"/>
      <c r="G3172" s="9"/>
      <c r="H3172" s="18"/>
      <c r="I3172" s="9"/>
      <c r="J3172" s="98">
        <v>442</v>
      </c>
      <c r="K3172" s="98"/>
      <c r="L3172" s="74"/>
      <c r="M3172" s="98"/>
      <c r="N3172" s="98">
        <v>212</v>
      </c>
      <c r="O3172" s="98"/>
      <c r="P3172" s="74"/>
      <c r="Q3172" s="98"/>
      <c r="R3172" s="74"/>
      <c r="S3172" s="105">
        <v>85.51</v>
      </c>
      <c r="T3172" s="106"/>
      <c r="U3172" s="105"/>
      <c r="V3172" s="105">
        <v>82.32</v>
      </c>
      <c r="W3172" s="106"/>
      <c r="X3172" s="105"/>
      <c r="Y3172" s="105">
        <f t="shared" si="2309"/>
        <v>17.68</v>
      </c>
      <c r="Z3172" s="74" t="s">
        <v>34</v>
      </c>
      <c r="AA3172" s="127"/>
      <c r="AB3172" s="106" t="s">
        <v>34</v>
      </c>
      <c r="AC3172" s="128"/>
      <c r="AG3172" s="153"/>
    </row>
    <row r="3173" spans="1:33" ht="0" customHeight="1" hidden="1">
      <c r="A3173" s="73">
        <v>43325</v>
      </c>
      <c r="B3173" s="74" t="s">
        <v>1375</v>
      </c>
      <c r="C3173" s="86" t="s">
        <v>265</v>
      </c>
      <c r="D3173" s="87" t="s">
        <v>100</v>
      </c>
      <c r="E3173" s="87" t="s">
        <v>101</v>
      </c>
      <c r="F3173" s="9" t="s">
        <v>438</v>
      </c>
      <c r="G3173" s="9" t="s">
        <v>745</v>
      </c>
      <c r="H3173" s="87" t="s">
        <v>34</v>
      </c>
      <c r="I3173" s="9" t="s">
        <v>1376</v>
      </c>
      <c r="J3173" s="98">
        <v>399</v>
      </c>
      <c r="K3173" s="98">
        <f t="shared" ref="K3173" si="2353">MAX(J3173:J3175)</f>
        <v>399</v>
      </c>
      <c r="L3173" s="74" t="e">
        <v>#DIV/0!</v>
      </c>
      <c r="M3173" s="98">
        <f t="shared" ref="M3173" si="2354">IF(J3173="-","-",AVERAGE(J3173:J3175))</f>
        <v>133</v>
      </c>
      <c r="N3173" s="98">
        <v>217</v>
      </c>
      <c r="O3173" s="98">
        <f t="shared" ref="O3173" si="2355">MAX(N3173:N3175)</f>
        <v>217</v>
      </c>
      <c r="P3173" s="74" t="e">
        <v>#DIV/0!</v>
      </c>
      <c r="Q3173" s="98">
        <f t="shared" ref="Q3173" si="2356">IF(N3173="-","-",AVERAGE(N3173:N3175))</f>
        <v>72.3333333333333</v>
      </c>
      <c r="R3173" s="74">
        <f t="shared" ref="R3173" si="2357">IF(Q3173="-","-",Q3173/M3173)</f>
        <v>0.543859649122807</v>
      </c>
      <c r="S3173" s="105">
        <v>52.05</v>
      </c>
      <c r="T3173" s="106">
        <f t="shared" ref="T3173" si="2358">AVERAGE(S3173:S3175)*10</f>
        <v>522.266666666667</v>
      </c>
      <c r="U3173" s="105">
        <f t="shared" ref="U3173" si="2359">((LARGE(S3173:S3175,1))-(SMALL(S3173:S3175,1)))/(((LARGE(S3173:S3175,1))+(SMALL(S3173:S3175,1)))/2)*100</f>
        <v>0.536501245449322</v>
      </c>
      <c r="V3173" s="105">
        <v>89.41</v>
      </c>
      <c r="W3173" s="106">
        <f t="shared" ref="W3173" si="2360">AVERAGE(V3173:V3175)*10</f>
        <v>894.766666666667</v>
      </c>
      <c r="X3173" s="105">
        <f t="shared" ref="X3173" si="2361">((LARGE(V3173:V3175,1))-(SMALL(V3173:V3175,1)))/(((LARGE(V3173:V3175,1))+(SMALL(V3173:V3175,1)))/2)*100</f>
        <v>0.223438721930514</v>
      </c>
      <c r="Y3173" s="105">
        <f t="shared" si="2309"/>
        <v>10.59</v>
      </c>
      <c r="Z3173" s="74" t="s">
        <v>34</v>
      </c>
      <c r="AA3173" s="123" t="str">
        <f t="shared" ref="AA3173" si="2362">IF(Z3173="-","-",AVERAGE(Z3173:Z3175))</f>
        <v>-</v>
      </c>
      <c r="AB3173" s="106" t="s">
        <v>34</v>
      </c>
      <c r="AC3173" s="124" t="str">
        <f t="shared" ref="AC3173" si="2363">IF(AB3173="-","-",AVERAGE(AB3173:AB3175))</f>
        <v>-</v>
      </c>
      <c r="AG3173" s="153"/>
    </row>
    <row r="3174" spans="1:33" ht="0" customHeight="1" hidden="1">
      <c r="A3174" s="73"/>
      <c r="B3174" s="74" t="s">
        <v>1375</v>
      </c>
      <c r="C3174" s="89"/>
      <c r="D3174" s="15"/>
      <c r="E3174" s="15"/>
      <c r="F3174" s="9"/>
      <c r="G3174" s="9"/>
      <c r="H3174" s="15"/>
      <c r="I3174" s="9"/>
      <c r="J3174" s="98">
        <v>0</v>
      </c>
      <c r="K3174" s="98">
        <f t="shared" ref="K3174" si="2364">MIN(J3173:J3175)</f>
        <v>0</v>
      </c>
      <c r="L3174" s="74"/>
      <c r="M3174" s="98"/>
      <c r="N3174" s="98">
        <v>0</v>
      </c>
      <c r="O3174" s="98">
        <f t="shared" ref="O3174" si="2365">MIN(N3173:N3175)</f>
        <v>0</v>
      </c>
      <c r="P3174" s="74"/>
      <c r="Q3174" s="98"/>
      <c r="R3174" s="74"/>
      <c r="S3174" s="105">
        <v>52.3</v>
      </c>
      <c r="T3174" s="106"/>
      <c r="U3174" s="105"/>
      <c r="V3174" s="105">
        <v>89.41</v>
      </c>
      <c r="W3174" s="106"/>
      <c r="X3174" s="105"/>
      <c r="Y3174" s="105">
        <f t="shared" si="2309"/>
        <v>10.59</v>
      </c>
      <c r="Z3174" s="74" t="s">
        <v>34</v>
      </c>
      <c r="AA3174" s="125"/>
      <c r="AB3174" s="106" t="s">
        <v>34</v>
      </c>
      <c r="AC3174" s="126"/>
      <c r="AG3174" s="153"/>
    </row>
    <row r="3175" spans="1:33" ht="0" customHeight="1" hidden="1">
      <c r="A3175" s="73"/>
      <c r="B3175" s="74" t="s">
        <v>1375</v>
      </c>
      <c r="C3175" s="91"/>
      <c r="D3175" s="18"/>
      <c r="E3175" s="18"/>
      <c r="F3175" s="9"/>
      <c r="G3175" s="9"/>
      <c r="H3175" s="18"/>
      <c r="I3175" s="9"/>
      <c r="J3175" s="98">
        <v>0</v>
      </c>
      <c r="K3175" s="98"/>
      <c r="L3175" s="74"/>
      <c r="M3175" s="98"/>
      <c r="N3175" s="98">
        <v>0</v>
      </c>
      <c r="O3175" s="98"/>
      <c r="P3175" s="74"/>
      <c r="Q3175" s="98"/>
      <c r="R3175" s="74"/>
      <c r="S3175" s="105">
        <v>52.33</v>
      </c>
      <c r="T3175" s="106"/>
      <c r="U3175" s="105"/>
      <c r="V3175" s="105">
        <v>89.61</v>
      </c>
      <c r="W3175" s="106"/>
      <c r="X3175" s="105"/>
      <c r="Y3175" s="105">
        <f t="shared" si="2309"/>
        <v>10.39</v>
      </c>
      <c r="Z3175" s="74" t="s">
        <v>34</v>
      </c>
      <c r="AA3175" s="127"/>
      <c r="AB3175" s="106" t="s">
        <v>34</v>
      </c>
      <c r="AC3175" s="128"/>
      <c r="AG3175" s="153"/>
    </row>
    <row r="3176" spans="1:33" ht="0" customHeight="1" hidden="1">
      <c r="A3176" s="73">
        <v>43325</v>
      </c>
      <c r="B3176" s="74" t="s">
        <v>1377</v>
      </c>
      <c r="C3176" s="86" t="s">
        <v>265</v>
      </c>
      <c r="D3176" s="87" t="s">
        <v>335</v>
      </c>
      <c r="E3176" s="87" t="s">
        <v>474</v>
      </c>
      <c r="F3176" s="9" t="s">
        <v>1327</v>
      </c>
      <c r="G3176" s="9" t="s">
        <v>1327</v>
      </c>
      <c r="H3176" s="87" t="s">
        <v>34</v>
      </c>
      <c r="I3176" s="9" t="s">
        <v>1378</v>
      </c>
      <c r="J3176" s="98">
        <v>384</v>
      </c>
      <c r="K3176" s="98">
        <f t="shared" ref="K3176" si="2366">MAX(J3176:J3178)</f>
        <v>388</v>
      </c>
      <c r="L3176" s="74">
        <f t="normal">IF(A3176=0,"",(K3176-K3177)/K3177)</f>
        <v>0.0104166666666667</v>
      </c>
      <c r="M3176" s="98">
        <f t="shared" ref="M3176" si="2367">IF(J3176="-","-",AVERAGE(J3176:J3178))</f>
        <v>386.666666666667</v>
      </c>
      <c r="N3176" s="98">
        <v>175</v>
      </c>
      <c r="O3176" s="98">
        <f t="shared" ref="O3176" si="2368">MAX(N3176:N3178)</f>
        <v>177</v>
      </c>
      <c r="P3176" s="74">
        <f t="normal">IF(A3176=0,"",(O3176-O3177)/O3177)</f>
        <v>0.0114285714285714</v>
      </c>
      <c r="Q3176" s="98">
        <f t="shared" ref="Q3176" si="2369">IF(N3176="-","-",AVERAGE(N3176:N3178))</f>
        <v>176</v>
      </c>
      <c r="R3176" s="74">
        <f t="shared" ref="R3176" si="2370">IF(Q3176="-","-",Q3176/M3176)</f>
        <v>0.455172413793103</v>
      </c>
      <c r="S3176" s="105">
        <v>85.32</v>
      </c>
      <c r="T3176" s="106">
        <f t="shared" ref="T3176" si="2371">AVERAGE(S3176:S3178)*10</f>
        <v>853.233333333333</v>
      </c>
      <c r="U3176" s="105">
        <f t="shared" ref="U3176" si="2372">((LARGE(S3176:S3178,1))-(SMALL(S3176:S3178,1)))/(((LARGE(S3176:S3178,1))+(SMALL(S3176:S3178,1)))/2)*100</f>
        <v>0.43363609727513</v>
      </c>
      <c r="V3176" s="105">
        <v>82.12</v>
      </c>
      <c r="W3176" s="106">
        <f t="shared" ref="W3176" si="2373">AVERAGE(V3176:V3178)*10</f>
        <v>822.533333333333</v>
      </c>
      <c r="X3176" s="105">
        <v>0.243249817562623</v>
      </c>
      <c r="Y3176" s="105">
        <f t="shared" si="2309"/>
        <v>17.88</v>
      </c>
      <c r="Z3176" s="74" t="s">
        <v>34</v>
      </c>
      <c r="AA3176" s="123" t="str">
        <f t="shared" ref="AA3176" si="2374">IF(Z3176="-","-",AVERAGE(Z3176:Z3178))</f>
        <v>-</v>
      </c>
      <c r="AB3176" s="106" t="s">
        <v>34</v>
      </c>
      <c r="AC3176" s="124" t="str">
        <f t="shared" ref="AC3176" si="2375">IF(AB3176="-","-",AVERAGE(AB3176:AB3178))</f>
        <v>-</v>
      </c>
      <c r="AG3176" s="153"/>
    </row>
    <row r="3177" spans="1:33" ht="0" customHeight="1" hidden="1">
      <c r="A3177" s="73"/>
      <c r="B3177" s="74" t="s">
        <v>1377</v>
      </c>
      <c r="C3177" s="89"/>
      <c r="D3177" s="15"/>
      <c r="E3177" s="15"/>
      <c r="F3177" s="9"/>
      <c r="G3177" s="9"/>
      <c r="H3177" s="15"/>
      <c r="I3177" s="9"/>
      <c r="J3177" s="98">
        <v>388</v>
      </c>
      <c r="K3177" s="98">
        <f t="shared" ref="K3177" si="2376">MIN(J3176:J3178)</f>
        <v>384</v>
      </c>
      <c r="L3177" s="74"/>
      <c r="M3177" s="98"/>
      <c r="N3177" s="98">
        <v>176</v>
      </c>
      <c r="O3177" s="98">
        <f t="shared" ref="O3177" si="2377">MIN(N3176:N3178)</f>
        <v>175</v>
      </c>
      <c r="P3177" s="74"/>
      <c r="Q3177" s="98"/>
      <c r="R3177" s="74"/>
      <c r="S3177" s="105">
        <v>85.14</v>
      </c>
      <c r="T3177" s="106"/>
      <c r="U3177" s="105"/>
      <c r="V3177" s="105">
        <v>82.32</v>
      </c>
      <c r="W3177" s="106"/>
      <c r="X3177" s="105"/>
      <c r="Y3177" s="105">
        <f t="shared" si="2309"/>
        <v>17.68</v>
      </c>
      <c r="Z3177" s="74" t="s">
        <v>34</v>
      </c>
      <c r="AA3177" s="125"/>
      <c r="AB3177" s="106" t="s">
        <v>34</v>
      </c>
      <c r="AC3177" s="126"/>
      <c r="AG3177" s="153"/>
    </row>
    <row r="3178" spans="1:33" ht="0" customHeight="1" hidden="1">
      <c r="A3178" s="73"/>
      <c r="B3178" s="74" t="s">
        <v>1377</v>
      </c>
      <c r="C3178" s="91"/>
      <c r="D3178" s="18"/>
      <c r="E3178" s="18"/>
      <c r="F3178" s="9"/>
      <c r="G3178" s="9"/>
      <c r="H3178" s="18"/>
      <c r="I3178" s="9"/>
      <c r="J3178" s="98">
        <v>388</v>
      </c>
      <c r="K3178" s="98"/>
      <c r="L3178" s="74"/>
      <c r="M3178" s="98"/>
      <c r="N3178" s="98">
        <v>177</v>
      </c>
      <c r="O3178" s="98"/>
      <c r="P3178" s="74"/>
      <c r="Q3178" s="98"/>
      <c r="R3178" s="74"/>
      <c r="S3178" s="105">
        <v>85.51</v>
      </c>
      <c r="T3178" s="106"/>
      <c r="U3178" s="105"/>
      <c r="V3178" s="105">
        <v>82.32</v>
      </c>
      <c r="W3178" s="106"/>
      <c r="X3178" s="105"/>
      <c r="Y3178" s="105">
        <f t="shared" si="2309"/>
        <v>17.68</v>
      </c>
      <c r="Z3178" s="74" t="s">
        <v>34</v>
      </c>
      <c r="AA3178" s="127"/>
      <c r="AB3178" s="106" t="s">
        <v>34</v>
      </c>
      <c r="AC3178" s="128"/>
      <c r="AG3178" s="153"/>
    </row>
    <row r="3179" spans="1:33" s="44" customFormat="1" ht="15" customHeight="1">
      <c r="A3179" s="60">
        <v>43339</v>
      </c>
      <c r="B3179" s="61" t="s">
        <v>1379</v>
      </c>
      <c r="C3179" s="62" t="s">
        <v>29</v>
      </c>
      <c r="D3179" s="63" t="s">
        <v>30</v>
      </c>
      <c r="E3179" s="63" t="s">
        <v>31</v>
      </c>
      <c r="F3179" s="63" t="s">
        <v>32</v>
      </c>
      <c r="G3179" s="63" t="s">
        <v>33</v>
      </c>
      <c r="H3179" s="63" t="s">
        <v>34</v>
      </c>
      <c r="I3179" s="63" t="s">
        <v>34</v>
      </c>
      <c r="J3179" s="94">
        <v>60</v>
      </c>
      <c r="K3179" s="94">
        <f t="shared" ref="K3179" si="2378">MAX(J3179:J3181)</f>
        <v>64</v>
      </c>
      <c r="L3179" s="61">
        <f t="normal">IF(A3179=0,"",(K3179-K3180)/K3180)</f>
        <v>0.0666666666666667</v>
      </c>
      <c r="M3179" s="94">
        <f t="shared" ref="M3179" si="2379">IF(J3179="-","-",AVERAGE(J3179:J3181))</f>
        <v>62.6666666666667</v>
      </c>
      <c r="N3179" s="94" t="s">
        <v>34</v>
      </c>
      <c r="O3179" s="94">
        <f t="shared" ref="O3179" si="2380">MAX(N3179:N3181)</f>
        <v>0</v>
      </c>
      <c r="P3179" s="61" t="e">
        <v>#DIV/0!</v>
      </c>
      <c r="Q3179" s="94" t="str">
        <f t="shared" ref="Q3179" si="2381">IF(N3179="-","-",AVERAGE(N3179:N3181))</f>
        <v>-</v>
      </c>
      <c r="R3179" s="61" t="str">
        <f t="shared" ref="R3179" si="2382">IF(Q3179="-","-",Q3179/M3179)</f>
        <v>-</v>
      </c>
      <c r="S3179" s="101">
        <v>2.39</v>
      </c>
      <c r="T3179" s="102">
        <f t="shared" ref="T3179" si="2383">AVERAGE(S3179:S3181)*10</f>
        <v>23.8333333333333</v>
      </c>
      <c r="U3179" s="101">
        <f t="shared" ref="U3179" si="2384">((LARGE(S3179:S3181,1))-(SMALL(S3179:S3181,1)))/(((LARGE(S3179:S3181,1))+(SMALL(S3179:S3181,1)))/2)*100</f>
        <v>0.419287211740052</v>
      </c>
      <c r="V3179" s="101">
        <v>68.16</v>
      </c>
      <c r="W3179" s="102">
        <f t="shared" ref="W3179" si="2385">AVERAGE(V3179:V3181)*10</f>
        <v>680.466666666667</v>
      </c>
      <c r="X3179" s="101">
        <f t="shared" ref="X3179" si="2386">((LARGE(V3179:V3181,1))-(SMALL(V3179:V3181,1)))/(((LARGE(V3179:V3181,1))+(SMALL(V3179:V3181,1)))/2)*100</f>
        <v>0.323291697281409</v>
      </c>
      <c r="Y3179" s="101">
        <f t="shared" si="2309"/>
        <v>31.84</v>
      </c>
      <c r="Z3179" s="94" t="s">
        <v>34</v>
      </c>
      <c r="AA3179" s="111" t="str">
        <f t="shared" ref="AA3179" si="2387">IF(Z3179="-","-",AVERAGE(Z3179:Z3181))</f>
        <v>-</v>
      </c>
      <c r="AB3179" s="102" t="s">
        <v>34</v>
      </c>
      <c r="AC3179" s="112" t="str">
        <f t="shared" ref="AC3179" si="2388">IF(AB3179="-","-",AVERAGE(AB3179:AB3181))</f>
        <v>-</v>
      </c>
      <c r="AD3179" s="113"/>
      <c r="AE3179" s="94"/>
      <c r="AF3179" s="94"/>
      <c r="AG3179" s="134"/>
    </row>
    <row r="3180" spans="1:33" s="44" customFormat="1" customHeight="0">
      <c r="A3180" s="60"/>
      <c r="B3180" s="61" t="s">
        <v>1379</v>
      </c>
      <c r="C3180" s="62"/>
      <c r="D3180" s="63"/>
      <c r="E3180" s="63"/>
      <c r="F3180" s="63"/>
      <c r="G3180" s="63"/>
      <c r="H3180" s="63"/>
      <c r="I3180" s="63"/>
      <c r="J3180" s="94">
        <v>64</v>
      </c>
      <c r="K3180" s="94">
        <f t="shared" ref="K3180" si="2389">MIN(J3179:J3181)</f>
        <v>60</v>
      </c>
      <c r="L3180" s="61"/>
      <c r="M3180" s="94"/>
      <c r="N3180" s="94" t="s">
        <v>34</v>
      </c>
      <c r="O3180" s="94">
        <f t="shared" ref="O3180" si="2390">MIN(N3179:N3181)</f>
        <v>0</v>
      </c>
      <c r="P3180" s="61"/>
      <c r="Q3180" s="94"/>
      <c r="R3180" s="61"/>
      <c r="S3180" s="101">
        <v>2.38</v>
      </c>
      <c r="T3180" s="102"/>
      <c r="U3180" s="101"/>
      <c r="V3180" s="101">
        <v>67.94</v>
      </c>
      <c r="W3180" s="102"/>
      <c r="X3180" s="101"/>
      <c r="Y3180" s="101">
        <f t="shared" si="2309"/>
        <v>32.06</v>
      </c>
      <c r="Z3180" s="94" t="s">
        <v>34</v>
      </c>
      <c r="AA3180" s="111"/>
      <c r="AB3180" s="102" t="s">
        <v>34</v>
      </c>
      <c r="AC3180" s="112"/>
      <c r="AD3180" s="113"/>
      <c r="AE3180" s="94"/>
      <c r="AF3180" s="94"/>
      <c r="AG3180" s="134"/>
    </row>
    <row r="3181" spans="1:33" s="44" customFormat="1" customHeight="0">
      <c r="A3181" s="60"/>
      <c r="B3181" s="61" t="s">
        <v>1379</v>
      </c>
      <c r="C3181" s="62"/>
      <c r="D3181" s="63"/>
      <c r="E3181" s="63"/>
      <c r="F3181" s="63"/>
      <c r="G3181" s="63"/>
      <c r="H3181" s="63"/>
      <c r="I3181" s="63"/>
      <c r="J3181" s="94">
        <v>64</v>
      </c>
      <c r="K3181" s="94"/>
      <c r="L3181" s="61"/>
      <c r="M3181" s="94"/>
      <c r="N3181" s="94" t="s">
        <v>34</v>
      </c>
      <c r="O3181" s="94"/>
      <c r="P3181" s="61"/>
      <c r="Q3181" s="94"/>
      <c r="R3181" s="61"/>
      <c r="S3181" s="101">
        <v>2.38</v>
      </c>
      <c r="T3181" s="102"/>
      <c r="U3181" s="101"/>
      <c r="V3181" s="101">
        <v>68.04</v>
      </c>
      <c r="W3181" s="102"/>
      <c r="X3181" s="101"/>
      <c r="Y3181" s="101">
        <f t="shared" si="2309"/>
        <v>31.96</v>
      </c>
      <c r="Z3181" s="94" t="s">
        <v>34</v>
      </c>
      <c r="AA3181" s="111"/>
      <c r="AB3181" s="102" t="s">
        <v>34</v>
      </c>
      <c r="AC3181" s="112"/>
      <c r="AD3181" s="113"/>
      <c r="AE3181" s="94"/>
      <c r="AF3181" s="94"/>
      <c r="AG3181" s="134"/>
    </row>
    <row r="3182" spans="1:33" s="44" customFormat="1" ht="15" customHeight="1">
      <c r="A3182" s="60">
        <v>43339</v>
      </c>
      <c r="B3182" s="61" t="s">
        <v>1380</v>
      </c>
      <c r="C3182" s="62" t="s">
        <v>29</v>
      </c>
      <c r="D3182" s="63" t="s">
        <v>30</v>
      </c>
      <c r="E3182" s="63" t="s">
        <v>31</v>
      </c>
      <c r="F3182" s="63" t="s">
        <v>37</v>
      </c>
      <c r="G3182" s="63" t="s">
        <v>140</v>
      </c>
      <c r="H3182" s="63" t="s">
        <v>34</v>
      </c>
      <c r="I3182" s="63" t="s">
        <v>34</v>
      </c>
      <c r="J3182" s="94">
        <v>614</v>
      </c>
      <c r="K3182" s="94">
        <f t="shared" ref="K3182" si="2391">MAX(J3182:J3184)</f>
        <v>625</v>
      </c>
      <c r="L3182" s="61">
        <f t="normal">IF(A3182=0,"",(K3182-K3183)/K3183)</f>
        <v>0.0179153094462541</v>
      </c>
      <c r="M3182" s="94">
        <f t="shared" ref="M3182" si="2392">IF(J3182="-","-",AVERAGE(J3182:J3184))</f>
        <v>619.5</v>
      </c>
      <c r="N3182" s="94">
        <v>336</v>
      </c>
      <c r="O3182" s="94">
        <f t="shared" ref="O3182" si="2393">MAX(N3182:N3184)</f>
        <v>336</v>
      </c>
      <c r="P3182" s="61">
        <f t="normal">IF(A3182=0,"",(O3182-O3183)/O3183)</f>
        <v>0.183098591549296</v>
      </c>
      <c r="Q3182" s="94">
        <f t="shared" ref="Q3182" si="2394">IF(N3182="-","-",AVERAGE(N3182:N3184))</f>
        <v>311</v>
      </c>
      <c r="R3182" s="61">
        <f t="shared" ref="R3182" si="2395">IF(Q3182="-","-",Q3182/M3182)</f>
        <v>0.502017756255044</v>
      </c>
      <c r="S3182" s="101">
        <v>96</v>
      </c>
      <c r="T3182" s="102">
        <f t="shared" ref="T3182" si="2396">AVERAGE(S3182:S3184)*10</f>
        <v>960.2</v>
      </c>
      <c r="U3182" s="101">
        <f t="shared" ref="U3182" si="2397">((LARGE(S3182:S3184,1))-(SMALL(S3182:S3184,1)))/(((LARGE(S3182:S3184,1))+(SMALL(S3182:S3184,1)))/2)*100</f>
        <v>0.04165798791919</v>
      </c>
      <c r="V3182" s="101">
        <v>99.99</v>
      </c>
      <c r="W3182" s="102">
        <f t="shared" ref="W3182" si="2398">AVERAGE(V3182:V3184)*10</f>
        <v>999.9</v>
      </c>
      <c r="X3182" s="101">
        <f t="shared" ref="X3182" si="2399">((LARGE(V3182:V3184,1))-(SMALL(V3182:V3184,1)))/(((LARGE(V3182:V3184,1))+(SMALL(V3182:V3184,1)))/2)*100</f>
        <v>0</v>
      </c>
      <c r="Y3182" s="101">
        <f t="shared" si="2309"/>
        <v>0.0100000000000051</v>
      </c>
      <c r="Z3182" s="94" t="s">
        <v>34</v>
      </c>
      <c r="AA3182" s="111" t="str">
        <f t="shared" ref="AA3182" si="2400">IF(Z3182="-","-",AVERAGE(Z3182:Z3184))</f>
        <v>-</v>
      </c>
      <c r="AB3182" s="102" t="s">
        <v>34</v>
      </c>
      <c r="AC3182" s="112" t="str">
        <f t="shared" ref="AC3182" si="2401">IF(AB3182="-","-",AVERAGE(AB3182:AB3184))</f>
        <v>-</v>
      </c>
      <c r="AD3182" s="113"/>
      <c r="AE3182" s="94"/>
      <c r="AF3182" s="94"/>
      <c r="AG3182" s="134"/>
    </row>
    <row r="3183" spans="1:33" s="44" customFormat="1" customHeight="0">
      <c r="A3183" s="60"/>
      <c r="B3183" s="61" t="s">
        <v>1380</v>
      </c>
      <c r="C3183" s="62"/>
      <c r="D3183" s="63"/>
      <c r="E3183" s="63"/>
      <c r="F3183" s="63"/>
      <c r="G3183" s="63"/>
      <c r="H3183" s="63"/>
      <c r="I3183" s="63"/>
      <c r="J3183" s="94" t="s">
        <v>34</v>
      </c>
      <c r="K3183" s="94">
        <f t="shared" ref="K3183" si="2402">MIN(J3182:J3184)</f>
        <v>614</v>
      </c>
      <c r="L3183" s="61"/>
      <c r="M3183" s="94"/>
      <c r="N3183" s="94">
        <v>284</v>
      </c>
      <c r="O3183" s="94">
        <f t="shared" ref="O3183" si="2403">MIN(N3182:N3184)</f>
        <v>284</v>
      </c>
      <c r="P3183" s="61"/>
      <c r="Q3183" s="94"/>
      <c r="R3183" s="61"/>
      <c r="S3183" s="101">
        <v>96.02</v>
      </c>
      <c r="T3183" s="102"/>
      <c r="U3183" s="101"/>
      <c r="V3183" s="101">
        <v>99.99</v>
      </c>
      <c r="W3183" s="102"/>
      <c r="X3183" s="101"/>
      <c r="Y3183" s="101">
        <f t="shared" si="2309"/>
        <v>0.0100000000000051</v>
      </c>
      <c r="Z3183" s="94" t="s">
        <v>34</v>
      </c>
      <c r="AA3183" s="111"/>
      <c r="AB3183" s="102" t="s">
        <v>34</v>
      </c>
      <c r="AC3183" s="112"/>
      <c r="AD3183" s="113"/>
      <c r="AE3183" s="94"/>
      <c r="AF3183" s="94"/>
      <c r="AG3183" s="134"/>
    </row>
    <row r="3184" spans="1:33" s="44" customFormat="1" customHeight="0">
      <c r="A3184" s="60"/>
      <c r="B3184" s="61" t="s">
        <v>1380</v>
      </c>
      <c r="C3184" s="62"/>
      <c r="D3184" s="63"/>
      <c r="E3184" s="63"/>
      <c r="F3184" s="63"/>
      <c r="G3184" s="63"/>
      <c r="H3184" s="63"/>
      <c r="I3184" s="63"/>
      <c r="J3184" s="94">
        <v>625</v>
      </c>
      <c r="K3184" s="94"/>
      <c r="L3184" s="61"/>
      <c r="M3184" s="94"/>
      <c r="N3184" s="94">
        <v>313</v>
      </c>
      <c r="O3184" s="94"/>
      <c r="P3184" s="61"/>
      <c r="Q3184" s="94"/>
      <c r="R3184" s="61"/>
      <c r="S3184" s="101">
        <v>96.04</v>
      </c>
      <c r="T3184" s="102"/>
      <c r="U3184" s="101"/>
      <c r="V3184" s="101">
        <v>99.99</v>
      </c>
      <c r="W3184" s="102"/>
      <c r="X3184" s="101"/>
      <c r="Y3184" s="101">
        <f t="shared" si="2309"/>
        <v>0.0100000000000051</v>
      </c>
      <c r="Z3184" s="94" t="s">
        <v>34</v>
      </c>
      <c r="AA3184" s="111"/>
      <c r="AB3184" s="102" t="s">
        <v>34</v>
      </c>
      <c r="AC3184" s="112"/>
      <c r="AD3184" s="113"/>
      <c r="AE3184" s="94"/>
      <c r="AF3184" s="94"/>
      <c r="AG3184" s="134"/>
    </row>
    <row r="3185" spans="1:33" ht="0" customHeight="1" hidden="1">
      <c r="A3185" s="70">
        <v>43339</v>
      </c>
      <c r="B3185" s="71">
        <v>1455</v>
      </c>
      <c r="C3185" s="80" t="s">
        <v>1381</v>
      </c>
      <c r="D3185" s="12" t="s">
        <v>41</v>
      </c>
      <c r="E3185" s="12" t="s">
        <v>42</v>
      </c>
      <c r="F3185" s="6" t="s">
        <v>43</v>
      </c>
      <c r="G3185" s="6" t="s">
        <v>1353</v>
      </c>
      <c r="H3185" s="12" t="s">
        <v>34</v>
      </c>
      <c r="I3185" s="6" t="s">
        <v>34</v>
      </c>
      <c r="J3185" s="97">
        <v>545</v>
      </c>
      <c r="K3185" s="97">
        <f t="shared" ref="K3185" si="2404">MAX(J3185:J3187)</f>
        <v>596</v>
      </c>
      <c r="L3185" s="71">
        <f t="normal">IF(A3185=0,"",(K3185-K3186)/K3186)</f>
        <v>0.0935779816513762</v>
      </c>
      <c r="M3185" s="97">
        <f t="shared" ref="M3185" si="2405">IF(J3185="-","-",AVERAGE(J3185:J3187))</f>
        <v>575.333333333333</v>
      </c>
      <c r="N3185" s="97">
        <v>260</v>
      </c>
      <c r="O3185" s="97">
        <f t="shared" ref="O3185" si="2406">MAX(N3185:N3187)</f>
        <v>276</v>
      </c>
      <c r="P3185" s="71">
        <f t="normal">IF(A3185=0,"",(O3185-O3186)/O3186)</f>
        <v>0.0615384615384615</v>
      </c>
      <c r="Q3185" s="97">
        <f t="shared" ref="Q3185" si="2407">IF(N3185="-","-",AVERAGE(N3185:N3187))</f>
        <v>268.666666666667</v>
      </c>
      <c r="R3185" s="71">
        <f t="shared" ref="R3185" si="2408">IF(Q3185="-","-",Q3185/M3185)</f>
        <v>0.466975666280417</v>
      </c>
      <c r="S3185" s="103">
        <v>13.18</v>
      </c>
      <c r="T3185" s="104">
        <f t="shared" ref="T3185" si="2409">AVERAGE(S3185:S3187)*10</f>
        <v>133.433333333333</v>
      </c>
      <c r="U3185" s="103">
        <f t="shared" ref="U3185" si="2410">((LARGE(S3185:S3187,1))-(SMALL(S3185:S3187,1)))/(((LARGE(S3185:S3187,1))+(SMALL(S3185:S3187,1)))/2)*100</f>
        <v>1.9534184823441</v>
      </c>
      <c r="V3185" s="103">
        <v>98.41</v>
      </c>
      <c r="W3185" s="104">
        <f t="shared" ref="W3185" si="2411">AVERAGE(V3185:V3187)*10</f>
        <v>983.866666666667</v>
      </c>
      <c r="X3185" s="103">
        <f t="shared" ref="X3185" si="2412">((LARGE(V3185:V3187,1))-(SMALL(V3185:V3187,1)))/(((LARGE(V3185:V3187,1))+(SMALL(V3185:V3187,1)))/2)*100</f>
        <v>0.0508207551964193</v>
      </c>
      <c r="Y3185" s="103">
        <f t="shared" si="2309"/>
        <v>1.59</v>
      </c>
      <c r="Z3185" s="71" t="s">
        <v>34</v>
      </c>
      <c r="AA3185" s="25" t="str">
        <f t="shared" ref="AA3185" si="2413">IF(Z3185="-","-",AVERAGE(Z3185:Z3187))</f>
        <v>-</v>
      </c>
      <c r="AB3185" s="104" t="s">
        <v>34</v>
      </c>
      <c r="AC3185" s="26" t="str">
        <f t="shared" ref="AC3185" si="2414">IF(AB3185="-","-",AVERAGE(AB3185:AB3187))</f>
        <v>-</v>
      </c>
      <c r="AG3185" s="153"/>
    </row>
    <row r="3186" spans="1:33" ht="0" customHeight="1" hidden="1">
      <c r="A3186" s="70"/>
      <c r="B3186" s="71">
        <v>1455</v>
      </c>
      <c r="C3186" s="82"/>
      <c r="D3186" s="14"/>
      <c r="E3186" s="14"/>
      <c r="F3186" s="9"/>
      <c r="G3186" s="6"/>
      <c r="H3186" s="14"/>
      <c r="I3186" s="6"/>
      <c r="J3186" s="97">
        <v>596</v>
      </c>
      <c r="K3186" s="97">
        <f t="shared" ref="K3186" si="2415">MIN(J3185:J3187)</f>
        <v>545</v>
      </c>
      <c r="L3186" s="71"/>
      <c r="M3186" s="97"/>
      <c r="N3186" s="97">
        <v>276</v>
      </c>
      <c r="O3186" s="97">
        <f t="shared" ref="O3186" si="2416">MIN(N3185:N3187)</f>
        <v>260</v>
      </c>
      <c r="P3186" s="71"/>
      <c r="Q3186" s="97"/>
      <c r="R3186" s="71"/>
      <c r="S3186" s="103">
        <v>13.41</v>
      </c>
      <c r="T3186" s="104"/>
      <c r="U3186" s="103"/>
      <c r="V3186" s="103">
        <v>98.36</v>
      </c>
      <c r="W3186" s="104"/>
      <c r="X3186" s="103"/>
      <c r="Y3186" s="103">
        <f t="shared" si="2309"/>
        <v>1.64</v>
      </c>
      <c r="Z3186" s="71" t="s">
        <v>34</v>
      </c>
      <c r="AA3186" s="27"/>
      <c r="AB3186" s="104" t="s">
        <v>34</v>
      </c>
      <c r="AC3186" s="28"/>
      <c r="AG3186" s="153"/>
    </row>
    <row r="3187" spans="1:33" ht="0" customHeight="1" hidden="1">
      <c r="A3187" s="70"/>
      <c r="B3187" s="71">
        <v>1455</v>
      </c>
      <c r="C3187" s="84"/>
      <c r="D3187" s="17"/>
      <c r="E3187" s="17"/>
      <c r="F3187" s="9"/>
      <c r="G3187" s="6"/>
      <c r="H3187" s="17"/>
      <c r="I3187" s="6"/>
      <c r="J3187" s="97">
        <v>585</v>
      </c>
      <c r="K3187" s="97"/>
      <c r="L3187" s="71"/>
      <c r="M3187" s="97"/>
      <c r="N3187" s="97">
        <v>270</v>
      </c>
      <c r="O3187" s="97"/>
      <c r="P3187" s="71"/>
      <c r="Q3187" s="97"/>
      <c r="R3187" s="71"/>
      <c r="S3187" s="103">
        <v>13.44</v>
      </c>
      <c r="T3187" s="104"/>
      <c r="U3187" s="103"/>
      <c r="V3187" s="103">
        <v>98.39</v>
      </c>
      <c r="W3187" s="104"/>
      <c r="X3187" s="103"/>
      <c r="Y3187" s="103">
        <f t="shared" si="2309"/>
        <v>1.61</v>
      </c>
      <c r="Z3187" s="71" t="s">
        <v>34</v>
      </c>
      <c r="AA3187" s="29"/>
      <c r="AB3187" s="104" t="s">
        <v>34</v>
      </c>
      <c r="AC3187" s="30"/>
      <c r="AG3187" s="153"/>
    </row>
    <row r="3188" spans="1:33" ht="0" customHeight="1" hidden="1">
      <c r="A3188" s="70">
        <v>43339</v>
      </c>
      <c r="B3188" s="71">
        <v>1468</v>
      </c>
      <c r="C3188" s="80" t="s">
        <v>1381</v>
      </c>
      <c r="D3188" s="12" t="s">
        <v>41</v>
      </c>
      <c r="E3188" s="12" t="s">
        <v>42</v>
      </c>
      <c r="F3188" s="6" t="s">
        <v>43</v>
      </c>
      <c r="G3188" s="6" t="s">
        <v>89</v>
      </c>
      <c r="H3188" s="12" t="s">
        <v>34</v>
      </c>
      <c r="I3188" s="6" t="s">
        <v>34</v>
      </c>
      <c r="J3188" s="97">
        <v>498</v>
      </c>
      <c r="K3188" s="97">
        <f t="shared" ref="K3188" si="2417">MAX(J3188:J3190)</f>
        <v>556</v>
      </c>
      <c r="L3188" s="71">
        <f t="normal">IF(A3188=0,"",(K3188-K3189)/K3189)</f>
        <v>0.116465863453815</v>
      </c>
      <c r="M3188" s="97">
        <f t="shared" ref="M3188" si="2418">IF(J3188="-","-",AVERAGE(J3188:J3190))</f>
        <v>522.666666666667</v>
      </c>
      <c r="N3188" s="97">
        <v>296</v>
      </c>
      <c r="O3188" s="97">
        <f t="shared" ref="O3188" si="2419">MAX(N3188:N3190)</f>
        <v>324</v>
      </c>
      <c r="P3188" s="71">
        <f t="normal">IF(A3188=0,"",(O3188-O3189)/O3189)</f>
        <v>0.0945945945945946</v>
      </c>
      <c r="Q3188" s="97">
        <f t="shared" ref="Q3188" si="2420">IF(N3188="-","-",AVERAGE(N3188:N3190))</f>
        <v>308</v>
      </c>
      <c r="R3188" s="71">
        <f t="shared" ref="R3188" si="2421">IF(Q3188="-","-",Q3188/M3188)</f>
        <v>0.589285714285714</v>
      </c>
      <c r="S3188" s="103">
        <v>0.67</v>
      </c>
      <c r="T3188" s="104">
        <f t="shared" ref="T3188" si="2422">AVERAGE(S3188:S3190)*10</f>
        <v>6.66666666666667</v>
      </c>
      <c r="U3188" s="103">
        <f t="shared" ref="U3188" si="2423">((LARGE(S3188:S3190,1))-(SMALL(S3188:S3190,1)))/(((LARGE(S3188:S3190,1))+(SMALL(S3188:S3190,1)))/2)*100</f>
        <v>1.50375939849624</v>
      </c>
      <c r="V3188" s="103">
        <v>89.79</v>
      </c>
      <c r="W3188" s="104">
        <f t="shared" ref="W3188" si="2424">AVERAGE(V3188:V3190)*10</f>
        <v>901.233333333333</v>
      </c>
      <c r="X3188" s="103">
        <f t="shared" ref="X3188" si="2425">((LARGE(V3188:V3190,1))-(SMALL(V3188:V3190,1)))/(((LARGE(V3188:V3190,1))+(SMALL(V3188:V3190,1)))/2)*100</f>
        <v>1.0634762379528</v>
      </c>
      <c r="Y3188" s="103">
        <f t="shared" si="2309"/>
        <v>10.21</v>
      </c>
      <c r="Z3188" s="71" t="s">
        <v>34</v>
      </c>
      <c r="AA3188" s="25" t="str">
        <f t="shared" ref="AA3188" si="2426">IF(Z3188="-","-",AVERAGE(Z3188:Z3190))</f>
        <v>-</v>
      </c>
      <c r="AB3188" s="104">
        <v>5.402</v>
      </c>
      <c r="AC3188" s="26">
        <f t="shared" ref="AC3188" si="2427">IF(AB3188="-","-",AVERAGE(AB3188:AB3190))</f>
        <v>5.433</v>
      </c>
      <c r="AG3188" s="153"/>
    </row>
    <row r="3189" spans="1:33" ht="0" customHeight="1" hidden="1">
      <c r="A3189" s="70"/>
      <c r="B3189" s="71">
        <v>1468</v>
      </c>
      <c r="C3189" s="82"/>
      <c r="D3189" s="14"/>
      <c r="E3189" s="14"/>
      <c r="F3189" s="9"/>
      <c r="G3189" s="6"/>
      <c r="H3189" s="14"/>
      <c r="I3189" s="6"/>
      <c r="J3189" s="97">
        <v>514</v>
      </c>
      <c r="K3189" s="97">
        <f t="shared" ref="K3189" si="2428">MIN(J3188:J3190)</f>
        <v>498</v>
      </c>
      <c r="L3189" s="71"/>
      <c r="M3189" s="97"/>
      <c r="N3189" s="97">
        <v>304</v>
      </c>
      <c r="O3189" s="97">
        <f t="shared" ref="O3189" si="2429">MIN(N3188:N3190)</f>
        <v>296</v>
      </c>
      <c r="P3189" s="71"/>
      <c r="Q3189" s="97"/>
      <c r="R3189" s="71"/>
      <c r="S3189" s="103">
        <v>0.66</v>
      </c>
      <c r="T3189" s="104"/>
      <c r="U3189" s="103"/>
      <c r="V3189" s="103">
        <v>90.75</v>
      </c>
      <c r="W3189" s="104"/>
      <c r="X3189" s="103"/>
      <c r="Y3189" s="103">
        <f t="shared" si="2309"/>
        <v>9.25</v>
      </c>
      <c r="Z3189" s="71" t="s">
        <v>34</v>
      </c>
      <c r="AA3189" s="27"/>
      <c r="AB3189" s="104">
        <v>5.447</v>
      </c>
      <c r="AC3189" s="28"/>
      <c r="AG3189" s="153"/>
    </row>
    <row r="3190" spans="1:33" ht="0" customHeight="1" hidden="1">
      <c r="A3190" s="70"/>
      <c r="B3190" s="71">
        <v>1468</v>
      </c>
      <c r="C3190" s="84"/>
      <c r="D3190" s="17"/>
      <c r="E3190" s="17"/>
      <c r="F3190" s="9"/>
      <c r="G3190" s="6"/>
      <c r="H3190" s="17"/>
      <c r="I3190" s="6"/>
      <c r="J3190" s="97">
        <v>556</v>
      </c>
      <c r="K3190" s="97"/>
      <c r="L3190" s="71"/>
      <c r="M3190" s="97"/>
      <c r="N3190" s="97">
        <v>324</v>
      </c>
      <c r="O3190" s="97"/>
      <c r="P3190" s="71"/>
      <c r="Q3190" s="97"/>
      <c r="R3190" s="71"/>
      <c r="S3190" s="103">
        <v>0.67</v>
      </c>
      <c r="T3190" s="104"/>
      <c r="U3190" s="103"/>
      <c r="V3190" s="103">
        <v>89.83</v>
      </c>
      <c r="W3190" s="104"/>
      <c r="X3190" s="103"/>
      <c r="Y3190" s="103">
        <f t="shared" si="2309"/>
        <v>10.17</v>
      </c>
      <c r="Z3190" s="71" t="s">
        <v>34</v>
      </c>
      <c r="AA3190" s="29"/>
      <c r="AB3190" s="104">
        <v>5.45</v>
      </c>
      <c r="AC3190" s="30"/>
      <c r="AG3190" s="153"/>
    </row>
    <row r="3191" spans="1:33" ht="15" customHeight="1">
      <c r="A3191" s="73">
        <v>43339</v>
      </c>
      <c r="B3191" s="74" t="s">
        <v>1382</v>
      </c>
      <c r="C3191" s="86" t="s">
        <v>1381</v>
      </c>
      <c r="D3191" s="87" t="s">
        <v>41</v>
      </c>
      <c r="E3191" s="87" t="s">
        <v>42</v>
      </c>
      <c r="F3191" s="9" t="s">
        <v>80</v>
      </c>
      <c r="G3191" s="9" t="s">
        <v>145</v>
      </c>
      <c r="H3191" s="87" t="s">
        <v>34</v>
      </c>
      <c r="I3191" s="9" t="s">
        <v>1383</v>
      </c>
      <c r="J3191" s="98">
        <v>658</v>
      </c>
      <c r="K3191" s="98">
        <f t="shared" ref="K3191" si="2430">MAX(J3191:J3193)</f>
        <v>679</v>
      </c>
      <c r="L3191" s="74">
        <f t="normal">IF(A3191=0,"",(K3191-K3192)/K3192)</f>
        <v>0.141176470588235</v>
      </c>
      <c r="M3191" s="98">
        <f t="shared" ref="M3191" si="2431">IF(J3191="-","-",AVERAGE(J3191:J3193))</f>
        <v>644</v>
      </c>
      <c r="N3191" s="98">
        <v>322</v>
      </c>
      <c r="O3191" s="98">
        <f t="shared" ref="O3191" si="2432">MAX(N3191:N3193)</f>
        <v>322</v>
      </c>
      <c r="P3191" s="74">
        <f t="normal">IF(A3191=0,"",(O3191-O3192)/O3192)</f>
        <v>0.364406779661017</v>
      </c>
      <c r="Q3191" s="98">
        <f t="shared" ref="Q3191" si="2433">IF(N3191="-","-",AVERAGE(N3191:N3193))</f>
        <v>279.666666666667</v>
      </c>
      <c r="R3191" s="74">
        <f t="shared" ref="R3191" si="2434">IF(Q3191="-","-",Q3191/M3191)</f>
        <v>0.434265010351967</v>
      </c>
      <c r="S3191" s="105" t="s">
        <v>34</v>
      </c>
      <c r="T3191" s="106" t="e">
        <v>#DIV/0!</v>
      </c>
      <c r="U3191" s="105" t="e">
        <v>#NUM!</v>
      </c>
      <c r="V3191" s="105" t="s">
        <v>34</v>
      </c>
      <c r="W3191" s="106"/>
      <c r="X3191" s="105"/>
      <c r="Y3191" s="105"/>
      <c r="Z3191" s="98" t="s">
        <v>34</v>
      </c>
      <c r="AA3191" s="123" t="str">
        <f t="shared" ref="AA3191" si="2435">IF(Z3191="-","-",AVERAGE(Z3191:Z3193))</f>
        <v>-</v>
      </c>
      <c r="AB3191" s="106" t="s">
        <v>34</v>
      </c>
      <c r="AC3191" s="124" t="str">
        <f t="shared" ref="AC3191" si="2436">IF(AB3191="-","-",AVERAGE(AB3191:AB3193))</f>
        <v>-</v>
      </c>
      <c r="AG3191" s="153"/>
    </row>
    <row r="3192" spans="1:33">
      <c r="A3192" s="73"/>
      <c r="B3192" s="74" t="s">
        <v>1382</v>
      </c>
      <c r="C3192" s="89"/>
      <c r="D3192" s="15"/>
      <c r="E3192" s="15"/>
      <c r="F3192" s="18"/>
      <c r="G3192" s="9"/>
      <c r="H3192" s="15"/>
      <c r="I3192" s="9"/>
      <c r="J3192" s="98">
        <v>595</v>
      </c>
      <c r="K3192" s="98">
        <f t="shared" ref="K3192" si="2437">MIN(J3191:J3193)</f>
        <v>595</v>
      </c>
      <c r="L3192" s="74"/>
      <c r="M3192" s="98"/>
      <c r="N3192" s="98">
        <v>281</v>
      </c>
      <c r="O3192" s="98">
        <f t="shared" ref="O3192" si="2438">MIN(N3191:N3193)</f>
        <v>236</v>
      </c>
      <c r="P3192" s="74"/>
      <c r="Q3192" s="98"/>
      <c r="R3192" s="74"/>
      <c r="S3192" s="105" t="s">
        <v>34</v>
      </c>
      <c r="T3192" s="106"/>
      <c r="U3192" s="105"/>
      <c r="V3192" s="105" t="s">
        <v>34</v>
      </c>
      <c r="W3192" s="106"/>
      <c r="X3192" s="105"/>
      <c r="Y3192" s="105"/>
      <c r="Z3192" s="98" t="s">
        <v>34</v>
      </c>
      <c r="AA3192" s="125"/>
      <c r="AB3192" s="106" t="s">
        <v>34</v>
      </c>
      <c r="AC3192" s="126"/>
      <c r="AG3192" s="153"/>
    </row>
    <row r="3193" spans="1:33">
      <c r="A3193" s="73"/>
      <c r="B3193" s="74" t="s">
        <v>1382</v>
      </c>
      <c r="C3193" s="91"/>
      <c r="D3193" s="18"/>
      <c r="E3193" s="18"/>
      <c r="F3193" s="9"/>
      <c r="G3193" s="9"/>
      <c r="H3193" s="18"/>
      <c r="I3193" s="9"/>
      <c r="J3193" s="98">
        <v>679</v>
      </c>
      <c r="K3193" s="98"/>
      <c r="L3193" s="74"/>
      <c r="M3193" s="98"/>
      <c r="N3193" s="98">
        <v>236</v>
      </c>
      <c r="O3193" s="98"/>
      <c r="P3193" s="74"/>
      <c r="Q3193" s="98"/>
      <c r="R3193" s="74"/>
      <c r="S3193" s="105" t="s">
        <v>34</v>
      </c>
      <c r="T3193" s="106"/>
      <c r="U3193" s="105"/>
      <c r="V3193" s="105" t="s">
        <v>34</v>
      </c>
      <c r="W3193" s="106"/>
      <c r="X3193" s="105"/>
      <c r="Y3193" s="105"/>
      <c r="Z3193" s="98" t="s">
        <v>34</v>
      </c>
      <c r="AA3193" s="127"/>
      <c r="AB3193" s="106" t="s">
        <v>34</v>
      </c>
      <c r="AC3193" s="128"/>
      <c r="AG3193" s="153"/>
    </row>
    <row r="3194" spans="1:33" ht="0" customHeight="1" hidden="1">
      <c r="A3194" s="70">
        <v>43339</v>
      </c>
      <c r="B3194" s="71">
        <v>1470</v>
      </c>
      <c r="C3194" s="80" t="s">
        <v>1384</v>
      </c>
      <c r="D3194" s="12" t="s">
        <v>41</v>
      </c>
      <c r="E3194" s="12" t="s">
        <v>42</v>
      </c>
      <c r="F3194" s="6" t="s">
        <v>43</v>
      </c>
      <c r="G3194" s="6" t="s">
        <v>89</v>
      </c>
      <c r="H3194" s="12" t="s">
        <v>44</v>
      </c>
      <c r="I3194" s="6" t="s">
        <v>34</v>
      </c>
      <c r="J3194" s="97">
        <v>612</v>
      </c>
      <c r="K3194" s="97">
        <f t="shared" ref="K3194" si="2439">MAX(J3194:J3196)</f>
        <v>682</v>
      </c>
      <c r="L3194" s="71">
        <f t="normal">IF(A3194=0,"",(K3194-K3195)/K3195)</f>
        <v>0.11437908496732</v>
      </c>
      <c r="M3194" s="97">
        <f t="shared" ref="M3194" si="2440">IF(J3194="-","-",AVERAGE(J3194:J3196))</f>
        <v>640.333333333333</v>
      </c>
      <c r="N3194" s="97">
        <v>337</v>
      </c>
      <c r="O3194" s="97">
        <f t="shared" ref="O3194" si="2441">MAX(N3194:N3196)</f>
        <v>347</v>
      </c>
      <c r="P3194" s="71">
        <f t="normal">IF(A3194=0,"",(O3194-O3195)/O3195)</f>
        <v>0.0515151515151515</v>
      </c>
      <c r="Q3194" s="97">
        <f t="shared" ref="Q3194" si="2442">IF(N3194="-","-",AVERAGE(N3194:N3196))</f>
        <v>338</v>
      </c>
      <c r="R3194" s="71">
        <f t="shared" ref="R3194" si="2443">IF(Q3194="-","-",Q3194/M3194)</f>
        <v>0.527850078084331</v>
      </c>
      <c r="S3194" s="103">
        <v>1.74</v>
      </c>
      <c r="T3194" s="104">
        <f t="shared" ref="T3194" si="2444">AVERAGE(S3194:S3196)*10</f>
        <v>17.7666666666667</v>
      </c>
      <c r="U3194" s="103">
        <f t="shared" ref="U3194" si="2445">((LARGE(S3194:S3196,1))-(SMALL(S3194:S3196,1)))/(((LARGE(S3194:S3196,1))+(SMALL(S3194:S3196,1)))/2)*100</f>
        <v>3.38983050847458</v>
      </c>
      <c r="V3194" s="103">
        <v>89.61</v>
      </c>
      <c r="W3194" s="104">
        <f t="shared" ref="W3194" si="2446">AVERAGE(V3194:V3196)*10</f>
        <v>894.233333333333</v>
      </c>
      <c r="X3194" s="103">
        <f t="shared" ref="X3194" si="2447">((LARGE(V3194:V3196,1))-(SMALL(V3194:V3196,1)))/(((LARGE(V3194:V3196,1))+(SMALL(V3194:V3196,1)))/2)*100</f>
        <v>0.324149108589958</v>
      </c>
      <c r="Y3194" s="103">
        <f t="shared" si="2309"/>
        <v>10.39</v>
      </c>
      <c r="Z3194" s="71">
        <v>23120</v>
      </c>
      <c r="AA3194" s="25">
        <f t="shared" ref="AA3194" si="2448">IF(Z3194="-","-",AVERAGE(Z3194:Z3196))</f>
        <v>23069.3333333333</v>
      </c>
      <c r="AB3194" s="104">
        <v>4.309</v>
      </c>
      <c r="AC3194" s="26">
        <f t="shared" ref="AC3194" si="2449">IF(AB3194="-","-",AVERAGE(AB3194:AB3196))</f>
        <v>4.399</v>
      </c>
      <c r="AG3194" s="153"/>
    </row>
    <row r="3195" spans="1:33" ht="0" customHeight="1" hidden="1">
      <c r="A3195" s="70"/>
      <c r="B3195" s="71">
        <v>1470</v>
      </c>
      <c r="C3195" s="82"/>
      <c r="D3195" s="14"/>
      <c r="E3195" s="14"/>
      <c r="F3195" s="9"/>
      <c r="G3195" s="6"/>
      <c r="H3195" s="14"/>
      <c r="I3195" s="6"/>
      <c r="J3195" s="97">
        <v>627</v>
      </c>
      <c r="K3195" s="97">
        <f t="shared" ref="K3195" si="2450">MIN(J3194:J3196)</f>
        <v>612</v>
      </c>
      <c r="L3195" s="71"/>
      <c r="M3195" s="97"/>
      <c r="N3195" s="97">
        <v>330</v>
      </c>
      <c r="O3195" s="97">
        <f t="shared" ref="O3195" si="2451">MIN(N3194:N3196)</f>
        <v>330</v>
      </c>
      <c r="P3195" s="71"/>
      <c r="Q3195" s="97"/>
      <c r="R3195" s="71"/>
      <c r="S3195" s="103">
        <v>1.8</v>
      </c>
      <c r="T3195" s="104"/>
      <c r="U3195" s="103"/>
      <c r="V3195" s="103">
        <v>89.34</v>
      </c>
      <c r="W3195" s="104"/>
      <c r="X3195" s="103"/>
      <c r="Y3195" s="103">
        <f t="shared" si="2309"/>
        <v>10.66</v>
      </c>
      <c r="Z3195" s="71">
        <v>23053</v>
      </c>
      <c r="AA3195" s="27"/>
      <c r="AB3195" s="104">
        <v>4.413</v>
      </c>
      <c r="AC3195" s="28"/>
      <c r="AG3195" s="153"/>
    </row>
    <row r="3196" spans="1:33" ht="0" customHeight="1" hidden="1">
      <c r="A3196" s="70"/>
      <c r="B3196" s="71">
        <v>1470</v>
      </c>
      <c r="C3196" s="84"/>
      <c r="D3196" s="17"/>
      <c r="E3196" s="17"/>
      <c r="F3196" s="9"/>
      <c r="G3196" s="6"/>
      <c r="H3196" s="17"/>
      <c r="I3196" s="6"/>
      <c r="J3196" s="97">
        <v>682</v>
      </c>
      <c r="K3196" s="97"/>
      <c r="L3196" s="71"/>
      <c r="M3196" s="97"/>
      <c r="N3196" s="97">
        <v>347</v>
      </c>
      <c r="O3196" s="97"/>
      <c r="P3196" s="71"/>
      <c r="Q3196" s="97"/>
      <c r="R3196" s="71"/>
      <c r="S3196" s="103">
        <v>1.79</v>
      </c>
      <c r="T3196" s="104"/>
      <c r="U3196" s="103"/>
      <c r="V3196" s="103">
        <v>89.32</v>
      </c>
      <c r="W3196" s="104"/>
      <c r="X3196" s="103"/>
      <c r="Y3196" s="103">
        <f t="shared" si="2309"/>
        <v>10.68</v>
      </c>
      <c r="Z3196" s="71">
        <v>23035</v>
      </c>
      <c r="AA3196" s="29"/>
      <c r="AB3196" s="104">
        <v>4.475</v>
      </c>
      <c r="AC3196" s="30"/>
      <c r="AG3196" s="153"/>
    </row>
    <row r="3197" spans="1:33" ht="0" customHeight="1" hidden="1">
      <c r="A3197" s="70">
        <v>43339</v>
      </c>
      <c r="B3197" s="71">
        <v>1471</v>
      </c>
      <c r="C3197" s="80" t="s">
        <v>1384</v>
      </c>
      <c r="D3197" s="12" t="s">
        <v>41</v>
      </c>
      <c r="E3197" s="12" t="s">
        <v>42</v>
      </c>
      <c r="F3197" s="6" t="s">
        <v>43</v>
      </c>
      <c r="G3197" s="6" t="s">
        <v>89</v>
      </c>
      <c r="H3197" s="12" t="s">
        <v>48</v>
      </c>
      <c r="I3197" s="6" t="s">
        <v>34</v>
      </c>
      <c r="J3197" s="97">
        <v>302</v>
      </c>
      <c r="K3197" s="97">
        <f t="shared" ref="K3197" si="2452">MAX(J3197:J3199)</f>
        <v>305</v>
      </c>
      <c r="L3197" s="71">
        <f t="normal">IF(A3197=0,"",(K3197-K3198)/K3198)</f>
        <v>0.00993377483443709</v>
      </c>
      <c r="M3197" s="97">
        <f t="shared" ref="M3197" si="2453">IF(J3197="-","-",AVERAGE(J3197:J3199))</f>
        <v>303.333333333333</v>
      </c>
      <c r="N3197" s="97">
        <v>186</v>
      </c>
      <c r="O3197" s="97">
        <f t="shared" ref="O3197" si="2454">MAX(N3197:N3199)</f>
        <v>231</v>
      </c>
      <c r="P3197" s="71">
        <f t="normal">IF(A3197=0,"",(O3197-O3198)/O3198)</f>
        <v>0.241935483870968</v>
      </c>
      <c r="Q3197" s="97">
        <f t="shared" ref="Q3197" si="2455">IF(N3197="-","-",AVERAGE(N3197:N3199))</f>
        <v>213.333333333333</v>
      </c>
      <c r="R3197" s="71">
        <f t="shared" ref="R3197" si="2456">IF(Q3197="-","-",Q3197/M3197)</f>
        <v>0.703296703296703</v>
      </c>
      <c r="S3197" s="103">
        <v>0.72</v>
      </c>
      <c r="T3197" s="104">
        <f t="shared" ref="T3197" si="2457">AVERAGE(S3197:S3199)*10</f>
        <v>7.1</v>
      </c>
      <c r="U3197" s="103">
        <f t="shared" ref="U3197" si="2458">((LARGE(S3197:S3199,1))-(SMALL(S3197:S3199,1)))/(((LARGE(S3197:S3199,1))+(SMALL(S3197:S3199,1)))/2)*100</f>
        <v>2.81690140845071</v>
      </c>
      <c r="V3197" s="103">
        <v>74.27</v>
      </c>
      <c r="W3197" s="104">
        <f t="shared" ref="W3197" si="2459">AVERAGE(V3197:V3199)*10</f>
        <v>728.333333333333</v>
      </c>
      <c r="X3197" s="103">
        <f t="shared" ref="X3197" si="2460">((LARGE(V3197:V3199,1))-(SMALL(V3197:V3199,1)))/(((LARGE(V3197:V3199,1))+(SMALL(V3197:V3199,1)))/2)*100</f>
        <v>3.07608175541732</v>
      </c>
      <c r="Y3197" s="103">
        <f t="shared" si="2309"/>
        <v>25.73</v>
      </c>
      <c r="Z3197" s="71">
        <v>7837</v>
      </c>
      <c r="AA3197" s="25">
        <f t="shared" ref="AA3197" si="2461">IF(Z3197="-","-",AVERAGE(Z3197:Z3199))</f>
        <v>7836.66666666667</v>
      </c>
      <c r="AB3197" s="104">
        <v>6.149</v>
      </c>
      <c r="AC3197" s="26">
        <f t="shared" ref="AC3197" si="2462">IF(AB3197="-","-",AVERAGE(AB3197:AB3199))</f>
        <v>6.19066666666667</v>
      </c>
      <c r="AG3197" s="153"/>
    </row>
    <row r="3198" spans="1:33" ht="0" customHeight="1" hidden="1">
      <c r="A3198" s="70"/>
      <c r="B3198" s="71">
        <v>1471</v>
      </c>
      <c r="C3198" s="82"/>
      <c r="D3198" s="14"/>
      <c r="E3198" s="14"/>
      <c r="F3198" s="9"/>
      <c r="G3198" s="6"/>
      <c r="H3198" s="14"/>
      <c r="I3198" s="6"/>
      <c r="J3198" s="97">
        <v>303</v>
      </c>
      <c r="K3198" s="97">
        <f t="shared" ref="K3198" si="2463">MIN(J3197:J3199)</f>
        <v>302</v>
      </c>
      <c r="L3198" s="71"/>
      <c r="M3198" s="97"/>
      <c r="N3198" s="97">
        <v>223</v>
      </c>
      <c r="O3198" s="97">
        <f t="shared" ref="O3198" si="2464">MIN(N3197:N3199)</f>
        <v>186</v>
      </c>
      <c r="P3198" s="71"/>
      <c r="Q3198" s="97"/>
      <c r="R3198" s="71"/>
      <c r="S3198" s="103">
        <v>0.71</v>
      </c>
      <c r="T3198" s="104"/>
      <c r="U3198" s="103"/>
      <c r="V3198" s="103">
        <v>72.02</v>
      </c>
      <c r="W3198" s="104"/>
      <c r="X3198" s="103"/>
      <c r="Y3198" s="103">
        <f t="shared" si="2309"/>
        <v>27.98</v>
      </c>
      <c r="Z3198" s="71">
        <v>7838</v>
      </c>
      <c r="AA3198" s="27"/>
      <c r="AB3198" s="104">
        <v>6.196</v>
      </c>
      <c r="AC3198" s="28"/>
      <c r="AG3198" s="153"/>
    </row>
    <row r="3199" spans="1:33" ht="0" customHeight="1" hidden="1">
      <c r="A3199" s="70"/>
      <c r="B3199" s="71">
        <v>1471</v>
      </c>
      <c r="C3199" s="84"/>
      <c r="D3199" s="17"/>
      <c r="E3199" s="17"/>
      <c r="F3199" s="9"/>
      <c r="G3199" s="6"/>
      <c r="H3199" s="17"/>
      <c r="I3199" s="6"/>
      <c r="J3199" s="97">
        <v>305</v>
      </c>
      <c r="K3199" s="97"/>
      <c r="L3199" s="71"/>
      <c r="M3199" s="97"/>
      <c r="N3199" s="97">
        <v>231</v>
      </c>
      <c r="O3199" s="97"/>
      <c r="P3199" s="71"/>
      <c r="Q3199" s="97"/>
      <c r="R3199" s="71"/>
      <c r="S3199" s="103">
        <v>0.7</v>
      </c>
      <c r="T3199" s="104"/>
      <c r="U3199" s="103"/>
      <c r="V3199" s="103">
        <v>72.21</v>
      </c>
      <c r="W3199" s="104"/>
      <c r="X3199" s="103"/>
      <c r="Y3199" s="103">
        <f t="shared" si="2309"/>
        <v>27.79</v>
      </c>
      <c r="Z3199" s="71">
        <v>7835</v>
      </c>
      <c r="AA3199" s="29"/>
      <c r="AB3199" s="104">
        <v>6.227</v>
      </c>
      <c r="AC3199" s="30"/>
      <c r="AG3199" s="153"/>
    </row>
    <row r="3200" spans="1:33" ht="0" customHeight="1" hidden="1">
      <c r="A3200" s="70">
        <v>43339</v>
      </c>
      <c r="B3200" s="71">
        <v>1473</v>
      </c>
      <c r="C3200" s="80" t="s">
        <v>1384</v>
      </c>
      <c r="D3200" s="12" t="s">
        <v>41</v>
      </c>
      <c r="E3200" s="12" t="s">
        <v>42</v>
      </c>
      <c r="F3200" s="6" t="s">
        <v>43</v>
      </c>
      <c r="G3200" s="6" t="s">
        <v>1353</v>
      </c>
      <c r="H3200" s="12" t="s">
        <v>34</v>
      </c>
      <c r="I3200" s="6" t="s">
        <v>1385</v>
      </c>
      <c r="J3200" s="97">
        <v>609</v>
      </c>
      <c r="K3200" s="97">
        <f t="shared" ref="K3200" si="2465">MAX(J3200:J3202)</f>
        <v>640</v>
      </c>
      <c r="L3200" s="71">
        <f t="normal">IF(A3200=0,"",(K3200-K3201)/K3201)</f>
        <v>0.0509031198686371</v>
      </c>
      <c r="M3200" s="97">
        <f t="shared" ref="M3200" si="2466">IF(J3200="-","-",AVERAGE(J3200:J3202))</f>
        <v>624.333333333333</v>
      </c>
      <c r="N3200" s="97">
        <v>303</v>
      </c>
      <c r="O3200" s="97">
        <f t="shared" ref="O3200" si="2467">MAX(N3200:N3202)</f>
        <v>304</v>
      </c>
      <c r="P3200" s="71">
        <f t="normal">IF(A3200=0,"",(O3200-O3201)/O3201)</f>
        <v>0.0167224080267559</v>
      </c>
      <c r="Q3200" s="97">
        <f t="shared" ref="Q3200" si="2468">IF(N3200="-","-",AVERAGE(N3200:N3202))</f>
        <v>302</v>
      </c>
      <c r="R3200" s="71">
        <f t="shared" ref="R3200" si="2469">IF(Q3200="-","-",Q3200/M3200)</f>
        <v>0.483715963694608</v>
      </c>
      <c r="S3200" s="103">
        <v>13.6</v>
      </c>
      <c r="T3200" s="104">
        <f t="shared" ref="T3200" si="2470">AVERAGE(S3200:S3202)*10</f>
        <v>135.633333333333</v>
      </c>
      <c r="U3200" s="103">
        <f t="shared" ref="U3200" si="2471">((LARGE(S3200:S3202,1))-(SMALL(S3200:S3202,1)))/(((LARGE(S3200:S3202,1))+(SMALL(S3200:S3202,1)))/2)*100</f>
        <v>0.812107788851971</v>
      </c>
      <c r="V3200" s="103">
        <v>98.71</v>
      </c>
      <c r="W3200" s="104">
        <f t="shared" ref="W3200" si="2472">AVERAGE(V3200:V3202)*10</f>
        <v>986.433333333333</v>
      </c>
      <c r="X3200" s="103">
        <f t="shared" ref="X3200" si="2473">((LARGE(V3200:V3202,1))-(SMALL(V3200:V3202,1)))/(((LARGE(V3200:V3202,1))+(SMALL(V3200:V3202,1)))/2)*100</f>
        <v>0.73014907210222</v>
      </c>
      <c r="Y3200" s="103">
        <f t="shared" si="2309"/>
        <v>1.29000000000001</v>
      </c>
      <c r="Z3200" s="71" t="s">
        <v>34</v>
      </c>
      <c r="AA3200" s="25" t="str">
        <f t="shared" ref="AA3200" si="2474">IF(Z3200="-","-",AVERAGE(Z3200:Z3202))</f>
        <v>-</v>
      </c>
      <c r="AB3200" s="104" t="s">
        <v>34</v>
      </c>
      <c r="AC3200" s="26" t="str">
        <f t="shared" ref="AC3200" si="2475">IF(AB3200="-","-",AVERAGE(AB3200:AB3202))</f>
        <v>-</v>
      </c>
      <c r="AG3200" s="153"/>
    </row>
    <row r="3201" spans="1:33" ht="0" customHeight="1" hidden="1">
      <c r="A3201" s="70"/>
      <c r="B3201" s="71">
        <v>1473</v>
      </c>
      <c r="C3201" s="82"/>
      <c r="D3201" s="14"/>
      <c r="E3201" s="14"/>
      <c r="F3201" s="9"/>
      <c r="G3201" s="6"/>
      <c r="H3201" s="14"/>
      <c r="I3201" s="6"/>
      <c r="J3201" s="97">
        <v>640</v>
      </c>
      <c r="K3201" s="97">
        <f t="shared" ref="K3201" si="2476">MIN(J3200:J3202)</f>
        <v>609</v>
      </c>
      <c r="L3201" s="71"/>
      <c r="M3201" s="97"/>
      <c r="N3201" s="97">
        <v>304</v>
      </c>
      <c r="O3201" s="97">
        <f t="shared" ref="O3201" si="2477">MIN(N3200:N3202)</f>
        <v>299</v>
      </c>
      <c r="P3201" s="71"/>
      <c r="Q3201" s="97"/>
      <c r="R3201" s="71"/>
      <c r="S3201" s="103">
        <v>13.49</v>
      </c>
      <c r="T3201" s="104"/>
      <c r="U3201" s="103"/>
      <c r="V3201" s="103">
        <v>98.25</v>
      </c>
      <c r="W3201" s="104"/>
      <c r="X3201" s="103"/>
      <c r="Y3201" s="103">
        <f t="shared" si="2309"/>
        <v>1.75</v>
      </c>
      <c r="Z3201" s="71" t="s">
        <v>34</v>
      </c>
      <c r="AA3201" s="27"/>
      <c r="AB3201" s="104" t="s">
        <v>34</v>
      </c>
      <c r="AC3201" s="28"/>
      <c r="AG3201" s="153"/>
    </row>
    <row r="3202" spans="1:33" ht="0" customHeight="1" hidden="1">
      <c r="A3202" s="70"/>
      <c r="B3202" s="71">
        <v>1473</v>
      </c>
      <c r="C3202" s="84"/>
      <c r="D3202" s="17"/>
      <c r="E3202" s="17"/>
      <c r="F3202" s="9"/>
      <c r="G3202" s="6"/>
      <c r="H3202" s="17"/>
      <c r="I3202" s="6"/>
      <c r="J3202" s="97">
        <v>624</v>
      </c>
      <c r="K3202" s="97"/>
      <c r="L3202" s="71"/>
      <c r="M3202" s="97"/>
      <c r="N3202" s="97">
        <v>299</v>
      </c>
      <c r="O3202" s="97"/>
      <c r="P3202" s="71"/>
      <c r="Q3202" s="97"/>
      <c r="R3202" s="71"/>
      <c r="S3202" s="103">
        <v>13.6</v>
      </c>
      <c r="T3202" s="104"/>
      <c r="U3202" s="103"/>
      <c r="V3202" s="103">
        <v>98.97</v>
      </c>
      <c r="W3202" s="104"/>
      <c r="X3202" s="103"/>
      <c r="Y3202" s="103">
        <f t="shared" si="2309"/>
        <v>1.03</v>
      </c>
      <c r="Z3202" s="71" t="s">
        <v>34</v>
      </c>
      <c r="AA3202" s="29"/>
      <c r="AB3202" s="104" t="s">
        <v>34</v>
      </c>
      <c r="AC3202" s="30"/>
      <c r="AG3202" s="153"/>
    </row>
    <row r="3203" spans="1:33" ht="0" customHeight="1" hidden="1">
      <c r="A3203" s="70">
        <v>43339</v>
      </c>
      <c r="B3203" s="71">
        <v>1474</v>
      </c>
      <c r="C3203" s="80" t="s">
        <v>1386</v>
      </c>
      <c r="D3203" s="12" t="s">
        <v>41</v>
      </c>
      <c r="E3203" s="12" t="s">
        <v>74</v>
      </c>
      <c r="F3203" s="6" t="s">
        <v>85</v>
      </c>
      <c r="G3203" s="6" t="s">
        <v>92</v>
      </c>
      <c r="H3203" s="6" t="s">
        <v>44</v>
      </c>
      <c r="I3203" s="6" t="s">
        <v>34</v>
      </c>
      <c r="J3203" s="97">
        <v>654</v>
      </c>
      <c r="K3203" s="97">
        <f t="shared" ref="K3203" si="2478">MAX(J3203:J3205)</f>
        <v>656</v>
      </c>
      <c r="L3203" s="71">
        <f t="normal">IF(A3203=0,"",(K3203-K3204)/K3204)</f>
        <v>0.0546623794212219</v>
      </c>
      <c r="M3203" s="97">
        <f t="shared" ref="M3203" si="2479">IF(J3203="-","-",AVERAGE(J3203:J3205))</f>
        <v>644</v>
      </c>
      <c r="N3203" s="97">
        <v>521</v>
      </c>
      <c r="O3203" s="97">
        <f t="shared" ref="O3203" si="2480">MAX(N3203:N3205)</f>
        <v>521</v>
      </c>
      <c r="P3203" s="71">
        <f t="normal">IF(A3203=0,"",(O3203-O3204)/O3204)</f>
        <v>0.0698151950718686</v>
      </c>
      <c r="Q3203" s="97">
        <f t="shared" ref="Q3203" si="2481">IF(N3203="-","-",AVERAGE(N3203:N3205))</f>
        <v>508.666666666667</v>
      </c>
      <c r="R3203" s="71">
        <f t="shared" ref="R3203" si="2482">IF(Q3203="-","-",Q3203/M3203)</f>
        <v>0.789855072463768</v>
      </c>
      <c r="S3203" s="103">
        <v>1.14</v>
      </c>
      <c r="T3203" s="104">
        <f t="normal">AVERAGE(S3203:S3205)*10</f>
        <v>11.5333333333333</v>
      </c>
      <c r="U3203" s="103">
        <f t="shared" ref="U3203" si="2483">((LARGE(S3203:S3205,1))-(SMALL(S3203:S3205,1)))/(((LARGE(S3203:S3205,1))+(SMALL(S3203:S3205,1)))/2)*100</f>
        <v>1.73913043478261</v>
      </c>
      <c r="V3203" s="103">
        <v>64.04</v>
      </c>
      <c r="W3203" s="104">
        <f t="shared" ref="W3203" si="2484">AVERAGE(V3203:V3205)*10</f>
        <v>641.933333333333</v>
      </c>
      <c r="X3203" s="103">
        <v>0.436272982237437</v>
      </c>
      <c r="Y3203" s="103">
        <f t="shared" si="2309"/>
        <v>35.96</v>
      </c>
      <c r="Z3203" s="71" t="s">
        <v>34</v>
      </c>
      <c r="AA3203" s="25" t="str">
        <f t="shared" ref="AA3203" si="2485">IF(Z3203="-","-",AVERAGE(Z3203:Z3205))</f>
        <v>-</v>
      </c>
      <c r="AB3203" s="104" t="s">
        <v>34</v>
      </c>
      <c r="AC3203" s="26" t="str">
        <f t="shared" ref="AC3203" si="2486">IF(AB3203="-","-",AVERAGE(AB3203:AB3205))</f>
        <v>-</v>
      </c>
      <c r="AG3203" s="153"/>
    </row>
    <row r="3204" spans="1:33" ht="0" customHeight="1" hidden="1">
      <c r="A3204" s="70"/>
      <c r="B3204" s="71">
        <v>1474</v>
      </c>
      <c r="C3204" s="82"/>
      <c r="D3204" s="14"/>
      <c r="E3204" s="14"/>
      <c r="F3204" s="6"/>
      <c r="G3204" s="6"/>
      <c r="H3204" s="6"/>
      <c r="I3204" s="6"/>
      <c r="J3204" s="97">
        <v>622</v>
      </c>
      <c r="K3204" s="97">
        <f t="shared" ref="K3204" si="2487">MIN(J3203:J3205)</f>
        <v>622</v>
      </c>
      <c r="L3204" s="71"/>
      <c r="M3204" s="97"/>
      <c r="N3204" s="97">
        <v>487</v>
      </c>
      <c r="O3204" s="97">
        <f t="shared" ref="O3204" si="2488">MIN(N3203:N3205)</f>
        <v>487</v>
      </c>
      <c r="P3204" s="71"/>
      <c r="Q3204" s="97"/>
      <c r="R3204" s="71"/>
      <c r="S3204" s="103">
        <v>1.16</v>
      </c>
      <c r="T3204" s="104"/>
      <c r="U3204" s="103"/>
      <c r="V3204" s="103">
        <v>64.32</v>
      </c>
      <c r="W3204" s="104"/>
      <c r="X3204" s="103"/>
      <c r="Y3204" s="103">
        <f t="shared" si="2309"/>
        <v>35.68</v>
      </c>
      <c r="Z3204" s="71" t="s">
        <v>34</v>
      </c>
      <c r="AA3204" s="27"/>
      <c r="AB3204" s="104" t="s">
        <v>34</v>
      </c>
      <c r="AC3204" s="28"/>
      <c r="AG3204" s="153"/>
    </row>
    <row r="3205" spans="1:33" ht="0" customHeight="1" hidden="1">
      <c r="A3205" s="70"/>
      <c r="B3205" s="71">
        <v>1474</v>
      </c>
      <c r="C3205" s="84"/>
      <c r="D3205" s="17"/>
      <c r="E3205" s="17"/>
      <c r="F3205" s="6"/>
      <c r="G3205" s="6"/>
      <c r="H3205" s="6"/>
      <c r="I3205" s="6"/>
      <c r="J3205" s="97">
        <v>656</v>
      </c>
      <c r="K3205" s="97"/>
      <c r="L3205" s="71"/>
      <c r="M3205" s="97"/>
      <c r="N3205" s="97">
        <v>518</v>
      </c>
      <c r="O3205" s="97"/>
      <c r="P3205" s="71"/>
      <c r="Q3205" s="97"/>
      <c r="R3205" s="71"/>
      <c r="S3205" s="103">
        <v>1.16</v>
      </c>
      <c r="T3205" s="104"/>
      <c r="U3205" s="103"/>
      <c r="V3205" s="103">
        <v>64.22</v>
      </c>
      <c r="W3205" s="104"/>
      <c r="X3205" s="103"/>
      <c r="Y3205" s="103">
        <f t="shared" si="2309"/>
        <v>35.78</v>
      </c>
      <c r="Z3205" s="71" t="s">
        <v>34</v>
      </c>
      <c r="AA3205" s="29"/>
      <c r="AB3205" s="104" t="s">
        <v>34</v>
      </c>
      <c r="AC3205" s="30"/>
      <c r="AG3205" s="153"/>
    </row>
    <row r="3206" spans="1:33" ht="0" customHeight="1" hidden="1">
      <c r="A3206" s="73">
        <v>43339</v>
      </c>
      <c r="B3206" s="74" t="s">
        <v>1387</v>
      </c>
      <c r="C3206" s="86" t="s">
        <v>1386</v>
      </c>
      <c r="D3206" s="87" t="s">
        <v>41</v>
      </c>
      <c r="E3206" s="87" t="s">
        <v>80</v>
      </c>
      <c r="F3206" s="9" t="s">
        <v>80</v>
      </c>
      <c r="G3206" s="9" t="s">
        <v>1388</v>
      </c>
      <c r="H3206" s="87" t="s">
        <v>34</v>
      </c>
      <c r="I3206" s="9" t="s">
        <v>1389</v>
      </c>
      <c r="J3206" s="98">
        <v>447</v>
      </c>
      <c r="K3206" s="98">
        <f t="shared" ref="K3206" si="2489">MAX(J3206:J3208)</f>
        <v>501</v>
      </c>
      <c r="L3206" s="74">
        <f t="normal">IF(A3206=0,"",(K3206-K3207)/K3207)</f>
        <v>0.120805369127517</v>
      </c>
      <c r="M3206" s="98">
        <f t="shared" ref="M3206" si="2490">IF(J3206="-","-",AVERAGE(J3206:J3208))</f>
        <v>478.666666666667</v>
      </c>
      <c r="N3206" s="98">
        <v>298</v>
      </c>
      <c r="O3206" s="98">
        <f t="shared" ref="O3206" si="2491">MAX(N3206:N3208)</f>
        <v>309</v>
      </c>
      <c r="P3206" s="74">
        <f t="normal">IF(A3206=0,"",(O3206-O3207)/O3207)</f>
        <v>0.0369127516778524</v>
      </c>
      <c r="Q3206" s="98">
        <f t="shared" ref="Q3206" si="2492">IF(N3206="-","-",AVERAGE(N3206:N3208))</f>
        <v>303.333333333333</v>
      </c>
      <c r="R3206" s="74">
        <f t="shared" ref="R3206" si="2493">IF(Q3206="-","-",Q3206/M3206)</f>
        <v>0.633704735376045</v>
      </c>
      <c r="S3206" s="105" t="s">
        <v>34</v>
      </c>
      <c r="T3206" s="106" t="e">
        <v>#DIV/0!</v>
      </c>
      <c r="U3206" s="105" t="e">
        <v>#NUM!</v>
      </c>
      <c r="V3206" s="105" t="s">
        <v>34</v>
      </c>
      <c r="W3206" s="106" t="e">
        <v>#DIV/0!</v>
      </c>
      <c r="X3206" s="105" t="e">
        <v>#NUM!</v>
      </c>
      <c r="Y3206" s="105"/>
      <c r="Z3206" s="74" t="s">
        <v>34</v>
      </c>
      <c r="AA3206" s="123" t="str">
        <f t="shared" ref="AA3206" si="2494">IF(Z3206="-","-",AVERAGE(Z3206:Z3208))</f>
        <v>-</v>
      </c>
      <c r="AB3206" s="106" t="s">
        <v>34</v>
      </c>
      <c r="AC3206" s="124" t="str">
        <f t="shared" ref="AC3206" si="2495">IF(AB3206="-","-",AVERAGE(AB3206:AB3208))</f>
        <v>-</v>
      </c>
      <c r="AG3206" s="153"/>
    </row>
    <row r="3207" spans="1:33" ht="0" customHeight="1" hidden="1">
      <c r="A3207" s="73"/>
      <c r="B3207" s="74" t="s">
        <v>1387</v>
      </c>
      <c r="C3207" s="89"/>
      <c r="D3207" s="15"/>
      <c r="E3207" s="15"/>
      <c r="F3207" s="9"/>
      <c r="G3207" s="9"/>
      <c r="H3207" s="15"/>
      <c r="I3207" s="9"/>
      <c r="J3207" s="98">
        <v>488</v>
      </c>
      <c r="K3207" s="98">
        <f t="shared" ref="K3207" si="2496">MIN(J3206:J3208)</f>
        <v>447</v>
      </c>
      <c r="L3207" s="74"/>
      <c r="M3207" s="98"/>
      <c r="N3207" s="98">
        <v>303</v>
      </c>
      <c r="O3207" s="98">
        <f t="shared" ref="O3207" si="2497">MIN(N3206:N3208)</f>
        <v>298</v>
      </c>
      <c r="P3207" s="74"/>
      <c r="Q3207" s="98"/>
      <c r="R3207" s="74"/>
      <c r="S3207" s="105" t="s">
        <v>34</v>
      </c>
      <c r="T3207" s="106"/>
      <c r="U3207" s="105"/>
      <c r="V3207" s="105" t="s">
        <v>34</v>
      </c>
      <c r="W3207" s="106"/>
      <c r="X3207" s="105"/>
      <c r="Y3207" s="105"/>
      <c r="Z3207" s="74" t="s">
        <v>34</v>
      </c>
      <c r="AA3207" s="125"/>
      <c r="AB3207" s="106" t="s">
        <v>34</v>
      </c>
      <c r="AC3207" s="126"/>
      <c r="AG3207" s="153"/>
    </row>
    <row r="3208" spans="1:33" ht="0" customHeight="1" hidden="1">
      <c r="A3208" s="73"/>
      <c r="B3208" s="74" t="s">
        <v>1387</v>
      </c>
      <c r="C3208" s="91"/>
      <c r="D3208" s="18"/>
      <c r="E3208" s="18"/>
      <c r="F3208" s="9"/>
      <c r="G3208" s="9"/>
      <c r="H3208" s="18"/>
      <c r="I3208" s="9"/>
      <c r="J3208" s="98">
        <v>501</v>
      </c>
      <c r="K3208" s="98"/>
      <c r="L3208" s="74"/>
      <c r="M3208" s="98"/>
      <c r="N3208" s="98">
        <v>309</v>
      </c>
      <c r="O3208" s="98"/>
      <c r="P3208" s="74"/>
      <c r="Q3208" s="98"/>
      <c r="R3208" s="74"/>
      <c r="S3208" s="105" t="s">
        <v>34</v>
      </c>
      <c r="T3208" s="106"/>
      <c r="U3208" s="105"/>
      <c r="V3208" s="105" t="s">
        <v>34</v>
      </c>
      <c r="W3208" s="106"/>
      <c r="X3208" s="105"/>
      <c r="Y3208" s="105"/>
      <c r="Z3208" s="74" t="s">
        <v>34</v>
      </c>
      <c r="AA3208" s="127"/>
      <c r="AB3208" s="106" t="s">
        <v>34</v>
      </c>
      <c r="AC3208" s="128"/>
      <c r="AG3208" s="153"/>
    </row>
    <row r="3209" spans="1:33" ht="0" customHeight="1" hidden="1">
      <c r="A3209" s="73">
        <v>43339</v>
      </c>
      <c r="B3209" s="74" t="s">
        <v>1387</v>
      </c>
      <c r="C3209" s="86" t="s">
        <v>1386</v>
      </c>
      <c r="D3209" s="87" t="s">
        <v>41</v>
      </c>
      <c r="E3209" s="87" t="s">
        <v>80</v>
      </c>
      <c r="F3209" s="9" t="s">
        <v>80</v>
      </c>
      <c r="G3209" s="9" t="s">
        <v>1388</v>
      </c>
      <c r="H3209" s="87" t="s">
        <v>34</v>
      </c>
      <c r="I3209" s="9" t="s">
        <v>1390</v>
      </c>
      <c r="J3209" s="98">
        <v>616</v>
      </c>
      <c r="K3209" s="98">
        <f t="shared" ref="K3209" si="2498">MAX(J3209:J3211)</f>
        <v>661</v>
      </c>
      <c r="L3209" s="74">
        <f t="normal">IF(A3209=0,"",(K3209-K3210)/K3210)</f>
        <v>0.073051948051948</v>
      </c>
      <c r="M3209" s="98">
        <f t="shared" ref="M3209" si="2499">IF(J3209="-","-",AVERAGE(J3209:J3211))</f>
        <v>634.666666666667</v>
      </c>
      <c r="N3209" s="98">
        <v>432</v>
      </c>
      <c r="O3209" s="98">
        <f t="shared" ref="O3209" si="2500">MAX(N3209:N3211)</f>
        <v>453</v>
      </c>
      <c r="P3209" s="74">
        <f t="normal">IF(A3209=0,"",(O3209-O3210)/O3210)</f>
        <v>0.0486111111111111</v>
      </c>
      <c r="Q3209" s="98">
        <f t="shared" ref="Q3209" si="2501">IF(N3209="-","-",AVERAGE(N3209:N3211))</f>
        <v>441</v>
      </c>
      <c r="R3209" s="74">
        <f t="shared" ref="R3209" si="2502">IF(Q3209="-","-",Q3209/M3209)</f>
        <v>0.694852941176471</v>
      </c>
      <c r="S3209" s="105" t="s">
        <v>34</v>
      </c>
      <c r="T3209" s="106" t="e">
        <v>#DIV/0!</v>
      </c>
      <c r="U3209" s="105" t="e">
        <v>#NUM!</v>
      </c>
      <c r="V3209" s="105" t="s">
        <v>34</v>
      </c>
      <c r="W3209" s="106" t="e">
        <v>#DIV/0!</v>
      </c>
      <c r="X3209" s="105" t="e">
        <v>#NUM!</v>
      </c>
      <c r="Y3209" s="105"/>
      <c r="Z3209" s="74" t="s">
        <v>34</v>
      </c>
      <c r="AA3209" s="123" t="str">
        <f t="shared" ref="AA3209" si="2503">IF(Z3209="-","-",AVERAGE(Z3209:Z3211))</f>
        <v>-</v>
      </c>
      <c r="AB3209" s="106" t="s">
        <v>34</v>
      </c>
      <c r="AC3209" s="124" t="str">
        <f t="shared" ref="AC3209" si="2504">IF(AB3209="-","-",AVERAGE(AB3209:AB3211))</f>
        <v>-</v>
      </c>
      <c r="AG3209" s="153"/>
    </row>
    <row r="3210" spans="1:33" ht="0" customHeight="1" hidden="1">
      <c r="A3210" s="73"/>
      <c r="B3210" s="74" t="s">
        <v>1387</v>
      </c>
      <c r="C3210" s="89"/>
      <c r="D3210" s="15"/>
      <c r="E3210" s="15"/>
      <c r="F3210" s="9"/>
      <c r="G3210" s="9"/>
      <c r="H3210" s="15"/>
      <c r="I3210" s="9"/>
      <c r="J3210" s="98">
        <v>627</v>
      </c>
      <c r="K3210" s="98">
        <f t="shared" ref="K3210" si="2505">MIN(J3209:J3211)</f>
        <v>616</v>
      </c>
      <c r="L3210" s="74"/>
      <c r="M3210" s="98"/>
      <c r="N3210" s="98">
        <v>438</v>
      </c>
      <c r="O3210" s="98">
        <f t="shared" ref="O3210" si="2506">MIN(N3209:N3211)</f>
        <v>432</v>
      </c>
      <c r="P3210" s="74"/>
      <c r="Q3210" s="98"/>
      <c r="R3210" s="74"/>
      <c r="S3210" s="105" t="s">
        <v>34</v>
      </c>
      <c r="T3210" s="106"/>
      <c r="U3210" s="105"/>
      <c r="V3210" s="105" t="s">
        <v>34</v>
      </c>
      <c r="W3210" s="106"/>
      <c r="X3210" s="105"/>
      <c r="Y3210" s="105"/>
      <c r="Z3210" s="74" t="s">
        <v>34</v>
      </c>
      <c r="AA3210" s="125"/>
      <c r="AB3210" s="106" t="s">
        <v>34</v>
      </c>
      <c r="AC3210" s="126"/>
      <c r="AG3210" s="153"/>
    </row>
    <row r="3211" spans="1:33" ht="0" customHeight="1" hidden="1">
      <c r="A3211" s="73"/>
      <c r="B3211" s="74" t="s">
        <v>1387</v>
      </c>
      <c r="C3211" s="91"/>
      <c r="D3211" s="18"/>
      <c r="E3211" s="18"/>
      <c r="F3211" s="9"/>
      <c r="G3211" s="9"/>
      <c r="H3211" s="18"/>
      <c r="I3211" s="9"/>
      <c r="J3211" s="98">
        <v>661</v>
      </c>
      <c r="K3211" s="98"/>
      <c r="L3211" s="74"/>
      <c r="M3211" s="98"/>
      <c r="N3211" s="98">
        <v>453</v>
      </c>
      <c r="O3211" s="98"/>
      <c r="P3211" s="74"/>
      <c r="Q3211" s="98"/>
      <c r="R3211" s="74"/>
      <c r="S3211" s="105" t="s">
        <v>34</v>
      </c>
      <c r="T3211" s="106"/>
      <c r="U3211" s="105"/>
      <c r="V3211" s="105" t="s">
        <v>34</v>
      </c>
      <c r="W3211" s="106"/>
      <c r="X3211" s="105"/>
      <c r="Y3211" s="105"/>
      <c r="Z3211" s="74" t="s">
        <v>34</v>
      </c>
      <c r="AA3211" s="127"/>
      <c r="AB3211" s="106" t="s">
        <v>34</v>
      </c>
      <c r="AC3211" s="128"/>
      <c r="AG3211" s="153"/>
    </row>
    <row r="3212" spans="1:33" ht="0" customHeight="1" hidden="1">
      <c r="A3212" s="73">
        <v>43339</v>
      </c>
      <c r="B3212" s="74" t="s">
        <v>1387</v>
      </c>
      <c r="C3212" s="86" t="s">
        <v>1386</v>
      </c>
      <c r="D3212" s="87" t="s">
        <v>41</v>
      </c>
      <c r="E3212" s="87" t="s">
        <v>80</v>
      </c>
      <c r="F3212" s="9" t="s">
        <v>80</v>
      </c>
      <c r="G3212" s="9" t="s">
        <v>1388</v>
      </c>
      <c r="H3212" s="87" t="s">
        <v>34</v>
      </c>
      <c r="I3212" s="87" t="s">
        <v>1391</v>
      </c>
      <c r="J3212" s="98">
        <v>583</v>
      </c>
      <c r="K3212" s="98">
        <f t="shared" ref="K3212" si="2507">MAX(J3212:J3214)</f>
        <v>590</v>
      </c>
      <c r="L3212" s="74">
        <f t="normal">IF(A3212=0,"",(K3212-K3213)/K3213)</f>
        <v>0.0120068610634648</v>
      </c>
      <c r="M3212" s="98">
        <f t="shared" ref="M3212" si="2508">IF(J3212="-","-",AVERAGE(J3212:J3214))</f>
        <v>587</v>
      </c>
      <c r="N3212" s="98">
        <v>398</v>
      </c>
      <c r="O3212" s="98">
        <f t="shared" ref="O3212" si="2509">MAX(N3212:N3214)</f>
        <v>398</v>
      </c>
      <c r="P3212" s="74">
        <f t="normal">IF(A3212=0,"",(O3212-O3213)/O3213)</f>
        <v>0.0391644908616188</v>
      </c>
      <c r="Q3212" s="98">
        <f t="shared" ref="Q3212" si="2510">IF(N3212="-","-",AVERAGE(N3212:N3214))</f>
        <v>389</v>
      </c>
      <c r="R3212" s="74">
        <f t="shared" ref="R3212" si="2511">IF(Q3212="-","-",Q3212/M3212)</f>
        <v>0.662691652470187</v>
      </c>
      <c r="S3212" s="105" t="s">
        <v>34</v>
      </c>
      <c r="T3212" s="106" t="e">
        <v>#DIV/0!</v>
      </c>
      <c r="U3212" s="105" t="e">
        <v>#NUM!</v>
      </c>
      <c r="V3212" s="105" t="s">
        <v>34</v>
      </c>
      <c r="W3212" s="106" t="e">
        <v>#DIV/0!</v>
      </c>
      <c r="X3212" s="105" t="e">
        <v>#NUM!</v>
      </c>
      <c r="Y3212" s="105"/>
      <c r="Z3212" s="74" t="s">
        <v>34</v>
      </c>
      <c r="AA3212" s="123" t="str">
        <f t="shared" ref="AA3212" si="2512">IF(Z3212="-","-",AVERAGE(Z3212:Z3214))</f>
        <v>-</v>
      </c>
      <c r="AB3212" s="106" t="s">
        <v>34</v>
      </c>
      <c r="AC3212" s="124" t="str">
        <f t="shared" ref="AC3212" si="2513">IF(AB3212="-","-",AVERAGE(AB3212:AB3214))</f>
        <v>-</v>
      </c>
      <c r="AG3212" s="153"/>
    </row>
    <row r="3213" spans="1:33" ht="0" customHeight="1" hidden="1">
      <c r="A3213" s="73"/>
      <c r="B3213" s="74" t="s">
        <v>1387</v>
      </c>
      <c r="C3213" s="89"/>
      <c r="D3213" s="15"/>
      <c r="E3213" s="15"/>
      <c r="F3213" s="9"/>
      <c r="G3213" s="9"/>
      <c r="H3213" s="15"/>
      <c r="I3213" s="15"/>
      <c r="J3213" s="98">
        <v>588</v>
      </c>
      <c r="K3213" s="98">
        <f t="shared" ref="K3213" si="2514">MIN(J3212:J3214)</f>
        <v>583</v>
      </c>
      <c r="L3213" s="74"/>
      <c r="M3213" s="98"/>
      <c r="N3213" s="98">
        <v>386</v>
      </c>
      <c r="O3213" s="98">
        <f t="shared" ref="O3213" si="2515">MIN(N3212:N3214)</f>
        <v>383</v>
      </c>
      <c r="P3213" s="74"/>
      <c r="Q3213" s="98"/>
      <c r="R3213" s="74"/>
      <c r="S3213" s="105" t="s">
        <v>34</v>
      </c>
      <c r="T3213" s="106"/>
      <c r="U3213" s="105"/>
      <c r="V3213" s="105" t="s">
        <v>34</v>
      </c>
      <c r="W3213" s="106"/>
      <c r="X3213" s="105"/>
      <c r="Y3213" s="105"/>
      <c r="Z3213" s="74" t="s">
        <v>34</v>
      </c>
      <c r="AA3213" s="125"/>
      <c r="AB3213" s="106" t="s">
        <v>34</v>
      </c>
      <c r="AC3213" s="126"/>
      <c r="AG3213" s="153"/>
    </row>
    <row r="3214" spans="1:33" ht="0" customHeight="1" hidden="1">
      <c r="A3214" s="73"/>
      <c r="B3214" s="74" t="s">
        <v>1387</v>
      </c>
      <c r="C3214" s="91"/>
      <c r="D3214" s="18"/>
      <c r="E3214" s="18"/>
      <c r="F3214" s="9"/>
      <c r="G3214" s="9"/>
      <c r="H3214" s="18"/>
      <c r="I3214" s="18"/>
      <c r="J3214" s="98">
        <v>590</v>
      </c>
      <c r="K3214" s="98"/>
      <c r="L3214" s="74"/>
      <c r="M3214" s="98"/>
      <c r="N3214" s="98">
        <v>383</v>
      </c>
      <c r="O3214" s="98"/>
      <c r="P3214" s="74"/>
      <c r="Q3214" s="98"/>
      <c r="R3214" s="74"/>
      <c r="S3214" s="105" t="s">
        <v>34</v>
      </c>
      <c r="T3214" s="106"/>
      <c r="U3214" s="105"/>
      <c r="V3214" s="105" t="s">
        <v>34</v>
      </c>
      <c r="W3214" s="106"/>
      <c r="X3214" s="105"/>
      <c r="Y3214" s="105"/>
      <c r="Z3214" s="74" t="s">
        <v>34</v>
      </c>
      <c r="AA3214" s="127"/>
      <c r="AB3214" s="106" t="s">
        <v>34</v>
      </c>
      <c r="AC3214" s="128"/>
      <c r="AG3214" s="153"/>
    </row>
    <row r="3215" spans="1:33" s="44" customFormat="1" ht="15" customHeight="1">
      <c r="A3215" s="60">
        <v>43360</v>
      </c>
      <c r="B3215" s="61" t="s">
        <v>1392</v>
      </c>
      <c r="C3215" s="62" t="s">
        <v>29</v>
      </c>
      <c r="D3215" s="63" t="s">
        <v>30</v>
      </c>
      <c r="E3215" s="63" t="s">
        <v>31</v>
      </c>
      <c r="F3215" s="63" t="s">
        <v>32</v>
      </c>
      <c r="G3215" s="63" t="s">
        <v>33</v>
      </c>
      <c r="H3215" s="63" t="s">
        <v>34</v>
      </c>
      <c r="I3215" s="63" t="s">
        <v>34</v>
      </c>
      <c r="J3215" s="94">
        <v>49.7</v>
      </c>
      <c r="K3215" s="94">
        <f t="shared" ref="K3215" si="2516">MAX(J3215:J3217)</f>
        <v>56.5</v>
      </c>
      <c r="L3215" s="61">
        <f t="normal">IF(A3215=0,"",(K3215-K3216)/K3216)</f>
        <v>0.13682092555332</v>
      </c>
      <c r="M3215" s="94">
        <f t="shared" ref="M3215" si="2517">IF(J3215="-","-",AVERAGE(J3215:J3217))</f>
        <v>53.0333333333333</v>
      </c>
      <c r="N3215" s="94" t="s">
        <v>34</v>
      </c>
      <c r="O3215" s="94">
        <f t="shared" ref="O3215" si="2518">MAX(N3215:N3217)</f>
        <v>0</v>
      </c>
      <c r="P3215" s="61" t="e">
        <v>#DIV/0!</v>
      </c>
      <c r="Q3215" s="94" t="str">
        <f t="shared" ref="Q3215" si="2519">IF(N3215="-","-",AVERAGE(N3215:N3217))</f>
        <v>-</v>
      </c>
      <c r="R3215" s="61" t="str">
        <f t="shared" ref="R3215" si="2520">IF(Q3215="-","-",Q3215/M3215)</f>
        <v>-</v>
      </c>
      <c r="S3215" s="101">
        <v>2.39</v>
      </c>
      <c r="T3215" s="102">
        <f t="shared" ref="T3215" si="2521">AVERAGE(S3215:S3217)*10</f>
        <v>24.1333333333333</v>
      </c>
      <c r="U3215" s="101">
        <f t="shared" ref="U3215" si="2522">((LARGE(S3215:S3217,1))-(SMALL(S3215:S3217,1)))/(((LARGE(S3215:S3217,1))+(SMALL(S3215:S3217,1)))/2)*100</f>
        <v>1.6597510373444</v>
      </c>
      <c r="V3215" s="101">
        <v>99.231</v>
      </c>
      <c r="W3215" s="102"/>
      <c r="X3215" s="101"/>
      <c r="Y3215" s="101">
        <f t="shared" ref="Y3215:Y3221" si="2523">100-V3215</f>
        <v>0.769000000000005</v>
      </c>
      <c r="Z3215" s="94" t="s">
        <v>34</v>
      </c>
      <c r="AA3215" s="111" t="str">
        <f t="shared" ref="AA3215" si="2524">IF(Z3215="-","-",AVERAGE(Z3215:Z3217))</f>
        <v>-</v>
      </c>
      <c r="AB3215" s="102" t="s">
        <v>34</v>
      </c>
      <c r="AC3215" s="112" t="str">
        <f t="shared" ref="AC3215" si="2525">IF(AB3215="-","-",AVERAGE(AB3215:AB3217))</f>
        <v>-</v>
      </c>
      <c r="AD3215" s="113"/>
      <c r="AE3215" s="94"/>
      <c r="AF3215" s="94"/>
      <c r="AG3215" s="134"/>
    </row>
    <row r="3216" spans="1:33" s="44" customFormat="1" customHeight="0">
      <c r="A3216" s="60"/>
      <c r="B3216" s="61" t="s">
        <v>1392</v>
      </c>
      <c r="C3216" s="62"/>
      <c r="D3216" s="63"/>
      <c r="E3216" s="63"/>
      <c r="F3216" s="63"/>
      <c r="G3216" s="63"/>
      <c r="H3216" s="63"/>
      <c r="I3216" s="63"/>
      <c r="J3216" s="94">
        <v>52.9</v>
      </c>
      <c r="K3216" s="94">
        <f t="shared" ref="K3216" si="2526">MIN(J3215:J3217)</f>
        <v>49.7</v>
      </c>
      <c r="L3216" s="61"/>
      <c r="M3216" s="94"/>
      <c r="N3216" s="94" t="s">
        <v>34</v>
      </c>
      <c r="O3216" s="94">
        <f t="shared" ref="O3216" si="2527">MIN(N3215:N3217)</f>
        <v>0</v>
      </c>
      <c r="P3216" s="61"/>
      <c r="Q3216" s="94"/>
      <c r="R3216" s="61"/>
      <c r="S3216" s="101">
        <v>2.42</v>
      </c>
      <c r="T3216" s="102"/>
      <c r="U3216" s="101"/>
      <c r="V3216" s="101">
        <v>99.222</v>
      </c>
      <c r="W3216" s="102"/>
      <c r="X3216" s="101"/>
      <c r="Y3216" s="101">
        <f t="shared" si="2523"/>
        <v>0.778000000000006</v>
      </c>
      <c r="Z3216" s="94" t="s">
        <v>34</v>
      </c>
      <c r="AA3216" s="111"/>
      <c r="AB3216" s="102" t="s">
        <v>34</v>
      </c>
      <c r="AC3216" s="112"/>
      <c r="AD3216" s="113"/>
      <c r="AE3216" s="94"/>
      <c r="AF3216" s="94"/>
      <c r="AG3216" s="134"/>
    </row>
    <row r="3217" spans="1:33" s="44" customFormat="1" customHeight="0">
      <c r="A3217" s="60"/>
      <c r="B3217" s="61" t="s">
        <v>1392</v>
      </c>
      <c r="C3217" s="62"/>
      <c r="D3217" s="63"/>
      <c r="E3217" s="63"/>
      <c r="F3217" s="63"/>
      <c r="G3217" s="63"/>
      <c r="H3217" s="63"/>
      <c r="I3217" s="63"/>
      <c r="J3217" s="94">
        <v>56.5</v>
      </c>
      <c r="K3217" s="94"/>
      <c r="L3217" s="61"/>
      <c r="M3217" s="94"/>
      <c r="N3217" s="94" t="s">
        <v>34</v>
      </c>
      <c r="O3217" s="94"/>
      <c r="P3217" s="61"/>
      <c r="Q3217" s="94"/>
      <c r="R3217" s="61"/>
      <c r="S3217" s="101">
        <v>2.43</v>
      </c>
      <c r="T3217" s="102"/>
      <c r="U3217" s="101"/>
      <c r="V3217" s="101">
        <v>99.23</v>
      </c>
      <c r="W3217" s="102"/>
      <c r="X3217" s="101"/>
      <c r="Y3217" s="101">
        <f t="shared" si="2523"/>
        <v>0.769999999999996</v>
      </c>
      <c r="Z3217" s="94" t="s">
        <v>34</v>
      </c>
      <c r="AA3217" s="111"/>
      <c r="AB3217" s="102" t="s">
        <v>34</v>
      </c>
      <c r="AC3217" s="112"/>
      <c r="AD3217" s="113"/>
      <c r="AE3217" s="94"/>
      <c r="AF3217" s="94"/>
      <c r="AG3217" s="134"/>
    </row>
    <row r="3218" spans="1:33" s="44" customFormat="1" ht="15" customHeight="1">
      <c r="A3218" s="60">
        <v>43360</v>
      </c>
      <c r="B3218" s="61" t="s">
        <v>1393</v>
      </c>
      <c r="C3218" s="62" t="s">
        <v>29</v>
      </c>
      <c r="D3218" s="63" t="s">
        <v>30</v>
      </c>
      <c r="E3218" s="63" t="s">
        <v>31</v>
      </c>
      <c r="F3218" s="63" t="s">
        <v>37</v>
      </c>
      <c r="G3218" s="63" t="s">
        <v>140</v>
      </c>
      <c r="H3218" s="63" t="s">
        <v>34</v>
      </c>
      <c r="I3218" s="63" t="s">
        <v>34</v>
      </c>
      <c r="J3218" s="94">
        <v>658</v>
      </c>
      <c r="K3218" s="94">
        <f t="shared" ref="K3218" si="2528">MAX(J3218:J3220)</f>
        <v>658</v>
      </c>
      <c r="L3218" s="61">
        <f t="normal">IF(A3218=0,"",(K3218-K3219)/K3219)</f>
        <v>0.0630048465266559</v>
      </c>
      <c r="M3218" s="94">
        <f t="shared" ref="M3218" si="2529">IF(J3218="-","-",AVERAGE(J3218:J3220))</f>
        <v>634.666666666667</v>
      </c>
      <c r="N3218" s="94">
        <v>331</v>
      </c>
      <c r="O3218" s="94">
        <f t="shared" ref="O3218" si="2530">MAX(N3218:N3220)</f>
        <v>331</v>
      </c>
      <c r="P3218" s="61">
        <f t="normal">IF(A3218=0,"",(O3218-O3219)/O3219)</f>
        <v>0.133561643835616</v>
      </c>
      <c r="Q3218" s="94">
        <f t="shared" ref="Q3218" si="2531">IF(N3218="-","-",AVERAGE(N3218:N3220))</f>
        <v>305.333333333333</v>
      </c>
      <c r="R3218" s="61">
        <f t="shared" ref="R3218" si="2532">IF(Q3218="-","-",Q3218/M3218)</f>
        <v>0.48109243697479</v>
      </c>
      <c r="S3218" s="101">
        <v>96</v>
      </c>
      <c r="T3218" s="102">
        <f t="shared" ref="T3218" si="2533">AVERAGE(S3218:S3220)*10</f>
        <v>960.2</v>
      </c>
      <c r="U3218" s="101">
        <f t="shared" ref="U3218" si="2534">((LARGE(S3218:S3220,1))-(SMALL(S3218:S3220,1)))/(((LARGE(S3218:S3220,1))+(SMALL(S3218:S3220,1)))/2)*100</f>
        <v>0.04165798791919</v>
      </c>
      <c r="V3218" s="101">
        <v>99.99</v>
      </c>
      <c r="W3218" s="102"/>
      <c r="X3218" s="101"/>
      <c r="Y3218" s="101">
        <f t="shared" si="2523"/>
        <v>0.0100000000000051</v>
      </c>
      <c r="Z3218" s="94" t="s">
        <v>34</v>
      </c>
      <c r="AA3218" s="111" t="str">
        <f t="shared" ref="AA3218" si="2535">IF(Z3218="-","-",AVERAGE(Z3218:Z3220))</f>
        <v>-</v>
      </c>
      <c r="AB3218" s="102" t="s">
        <v>34</v>
      </c>
      <c r="AC3218" s="112" t="str">
        <f t="shared" ref="AC3218" si="2536">IF(AB3218="-","-",AVERAGE(AB3218:AB3220))</f>
        <v>-</v>
      </c>
      <c r="AD3218" s="113"/>
      <c r="AE3218" s="94"/>
      <c r="AF3218" s="94"/>
      <c r="AG3218" s="134"/>
    </row>
    <row r="3219" spans="1:33" s="44" customFormat="1" customHeight="0">
      <c r="A3219" s="60"/>
      <c r="B3219" s="61" t="s">
        <v>1393</v>
      </c>
      <c r="C3219" s="62"/>
      <c r="D3219" s="63"/>
      <c r="E3219" s="63"/>
      <c r="F3219" s="63"/>
      <c r="G3219" s="63"/>
      <c r="H3219" s="63"/>
      <c r="I3219" s="63"/>
      <c r="J3219" s="94">
        <v>627</v>
      </c>
      <c r="K3219" s="94">
        <f t="shared" ref="K3219" si="2537">MIN(J3218:J3220)</f>
        <v>619</v>
      </c>
      <c r="L3219" s="61"/>
      <c r="M3219" s="94"/>
      <c r="N3219" s="94">
        <v>293</v>
      </c>
      <c r="O3219" s="94">
        <f t="shared" ref="O3219" si="2538">MIN(N3218:N3220)</f>
        <v>292</v>
      </c>
      <c r="P3219" s="61"/>
      <c r="Q3219" s="94"/>
      <c r="R3219" s="61"/>
      <c r="S3219" s="101">
        <v>96.02</v>
      </c>
      <c r="T3219" s="102"/>
      <c r="U3219" s="101"/>
      <c r="V3219" s="101">
        <v>99.99</v>
      </c>
      <c r="W3219" s="102"/>
      <c r="X3219" s="101"/>
      <c r="Y3219" s="101">
        <f t="shared" si="2523"/>
        <v>0.0100000000000051</v>
      </c>
      <c r="Z3219" s="94" t="s">
        <v>34</v>
      </c>
      <c r="AA3219" s="111"/>
      <c r="AB3219" s="102" t="s">
        <v>34</v>
      </c>
      <c r="AC3219" s="112"/>
      <c r="AD3219" s="113"/>
      <c r="AE3219" s="94"/>
      <c r="AF3219" s="94"/>
      <c r="AG3219" s="134"/>
    </row>
    <row r="3220" spans="1:33" s="44" customFormat="1" customHeight="0">
      <c r="A3220" s="60"/>
      <c r="B3220" s="61" t="s">
        <v>1393</v>
      </c>
      <c r="C3220" s="62"/>
      <c r="D3220" s="63"/>
      <c r="E3220" s="63"/>
      <c r="F3220" s="63"/>
      <c r="G3220" s="63"/>
      <c r="H3220" s="63"/>
      <c r="I3220" s="63"/>
      <c r="J3220" s="94">
        <v>619</v>
      </c>
      <c r="K3220" s="94"/>
      <c r="L3220" s="61"/>
      <c r="M3220" s="94"/>
      <c r="N3220" s="94">
        <v>292</v>
      </c>
      <c r="O3220" s="94"/>
      <c r="P3220" s="61"/>
      <c r="Q3220" s="94"/>
      <c r="R3220" s="61"/>
      <c r="S3220" s="101">
        <v>96.04</v>
      </c>
      <c r="T3220" s="102"/>
      <c r="U3220" s="101"/>
      <c r="V3220" s="101">
        <v>99.99</v>
      </c>
      <c r="W3220" s="102"/>
      <c r="X3220" s="101"/>
      <c r="Y3220" s="101">
        <f t="shared" si="2523"/>
        <v>0.0100000000000051</v>
      </c>
      <c r="Z3220" s="94" t="s">
        <v>34</v>
      </c>
      <c r="AA3220" s="111"/>
      <c r="AB3220" s="102" t="s">
        <v>34</v>
      </c>
      <c r="AC3220" s="112"/>
      <c r="AD3220" s="113"/>
      <c r="AE3220" s="94"/>
      <c r="AF3220" s="94"/>
      <c r="AG3220" s="134"/>
    </row>
    <row r="3221" spans="1:33" ht="0" customHeight="1" hidden="1">
      <c r="A3221" s="70">
        <v>43360</v>
      </c>
      <c r="B3221" s="71">
        <v>1523</v>
      </c>
      <c r="C3221" s="80" t="s">
        <v>1394</v>
      </c>
      <c r="D3221" s="12" t="s">
        <v>41</v>
      </c>
      <c r="E3221" s="12" t="s">
        <v>68</v>
      </c>
      <c r="F3221" s="6" t="s">
        <v>1395</v>
      </c>
      <c r="G3221" s="6" t="s">
        <v>1396</v>
      </c>
      <c r="H3221" s="12" t="s">
        <v>34</v>
      </c>
      <c r="I3221" s="6" t="s">
        <v>1397</v>
      </c>
      <c r="J3221" s="97">
        <v>372</v>
      </c>
      <c r="K3221" s="97">
        <f t="shared" ref="K3221" si="2539">MAX(J3221:J3223)</f>
        <v>372</v>
      </c>
      <c r="L3221" s="71">
        <f t="normal">IF(A3221=0,"",(K3221-K3222)/K3222)</f>
        <v>0.0108695652173913</v>
      </c>
      <c r="M3221" s="97">
        <f t="shared" ref="M3221" si="2540">IF(J3221="-","-",AVERAGE(J3221:J3223))</f>
        <v>370</v>
      </c>
      <c r="N3221" s="97">
        <v>211</v>
      </c>
      <c r="O3221" s="97">
        <f t="shared" ref="O3221" si="2541">MAX(N3221:N3223)</f>
        <v>211</v>
      </c>
      <c r="P3221" s="71">
        <f t="normal">IF(A3221=0,"",(O3221-O3222)/O3222)</f>
        <v>0.0144230769230769</v>
      </c>
      <c r="Q3221" s="97">
        <f t="shared" ref="Q3221" si="2542">IF(N3221="-","-",AVERAGE(N3221:N3223))</f>
        <v>209.5</v>
      </c>
      <c r="R3221" s="71">
        <f t="shared" ref="R3221" si="2543">IF(Q3221="-","-",Q3221/M3221)</f>
        <v>0.566216216216216</v>
      </c>
      <c r="S3221" s="103">
        <v>95.84</v>
      </c>
      <c r="T3221" s="104">
        <f t="shared" ref="T3221" si="2544">AVERAGE(S3221:S3223)*10</f>
        <v>957.733333333333</v>
      </c>
      <c r="U3221" s="103">
        <f t="shared" ref="U3221" si="2545">((LARGE(S3221:S3223,1))-(SMALL(S3221:S3223,1)))/(((LARGE(S3221:S3223,1))+(SMALL(S3221:S3223,1)))/2)*100</f>
        <v>0.177536421074619</v>
      </c>
      <c r="V3221" s="103">
        <v>96.53</v>
      </c>
      <c r="W3221" s="104">
        <f t="shared" ref="W3221" si="2546">AVERAGE(V3221:V3223)*10</f>
        <v>965.5</v>
      </c>
      <c r="X3221" s="103">
        <f t="shared" ref="X3221" si="2547">((LARGE(V3221:V3223,1))-(SMALL(V3221:V3223,1)))/(((LARGE(V3221:V3223,1))+(SMALL(V3221:V3223,1)))/2)*100</f>
        <v>0.207125103562555</v>
      </c>
      <c r="Y3221" s="103">
        <f t="shared" si="2523"/>
        <v>3.47</v>
      </c>
      <c r="Z3221" s="71" t="s">
        <v>34</v>
      </c>
      <c r="AA3221" s="25" t="str">
        <f t="shared" ref="AA3221" si="2548">IF(Z3221="-","-",AVERAGE(Z3221:Z3223))</f>
        <v>-</v>
      </c>
      <c r="AB3221" s="104" t="s">
        <v>34</v>
      </c>
      <c r="AC3221" s="26" t="str">
        <f t="shared" ref="AC3221" si="2549">IF(AB3221="-","-",AVERAGE(AB3221:AB3223))</f>
        <v>-</v>
      </c>
      <c r="AG3221" s="154"/>
    </row>
    <row r="3222" spans="1:33" ht="0" customHeight="1" hidden="1">
      <c r="A3222" s="70"/>
      <c r="B3222" s="71">
        <v>1523</v>
      </c>
      <c r="C3222" s="82"/>
      <c r="D3222" s="14"/>
      <c r="E3222" s="14"/>
      <c r="F3222" s="9"/>
      <c r="G3222" s="6"/>
      <c r="H3222" s="14"/>
      <c r="I3222" s="6"/>
      <c r="J3222" s="97">
        <v>368</v>
      </c>
      <c r="K3222" s="97">
        <f t="shared" ref="K3222" si="2550">MIN(J3221:J3223)</f>
        <v>368</v>
      </c>
      <c r="L3222" s="71"/>
      <c r="M3222" s="97"/>
      <c r="N3222" s="97">
        <v>208</v>
      </c>
      <c r="O3222" s="97">
        <f t="shared" ref="O3222" si="2551">MIN(N3221:N3223)</f>
        <v>208</v>
      </c>
      <c r="P3222" s="71"/>
      <c r="Q3222" s="97"/>
      <c r="R3222" s="71"/>
      <c r="S3222" s="103">
        <v>95.81</v>
      </c>
      <c r="T3222" s="104"/>
      <c r="U3222" s="103"/>
      <c r="V3222" s="103">
        <v>96.66</v>
      </c>
      <c r="W3222" s="104"/>
      <c r="X3222" s="103"/>
      <c r="Y3222" s="103">
        <v>33.4</v>
      </c>
      <c r="Z3222" s="71" t="s">
        <v>34</v>
      </c>
      <c r="AA3222" s="27"/>
      <c r="AB3222" s="104" t="s">
        <v>34</v>
      </c>
      <c r="AC3222" s="28"/>
      <c r="AG3222" s="154"/>
    </row>
    <row r="3223" spans="1:33" ht="0" customHeight="1" hidden="1">
      <c r="A3223" s="70"/>
      <c r="B3223" s="71">
        <v>1523</v>
      </c>
      <c r="C3223" s="84"/>
      <c r="D3223" s="17"/>
      <c r="E3223" s="17"/>
      <c r="F3223" s="9"/>
      <c r="G3223" s="6"/>
      <c r="H3223" s="17"/>
      <c r="I3223" s="6"/>
      <c r="J3223" s="97" t="s">
        <v>34</v>
      </c>
      <c r="K3223" s="97"/>
      <c r="L3223" s="71"/>
      <c r="M3223" s="97"/>
      <c r="N3223" s="97" t="s">
        <v>34</v>
      </c>
      <c r="O3223" s="97"/>
      <c r="P3223" s="71"/>
      <c r="Q3223" s="97"/>
      <c r="R3223" s="71"/>
      <c r="S3223" s="103">
        <v>95.67</v>
      </c>
      <c r="T3223" s="103"/>
      <c r="U3223" s="103"/>
      <c r="V3223" s="103">
        <v>96.46</v>
      </c>
      <c r="W3223" s="104"/>
      <c r="X3223" s="103"/>
      <c r="Y3223" s="103">
        <v>35.4</v>
      </c>
      <c r="Z3223" s="71" t="s">
        <v>34</v>
      </c>
      <c r="AA3223" s="29"/>
      <c r="AB3223" s="104" t="s">
        <v>34</v>
      </c>
      <c r="AC3223" s="30"/>
      <c r="AG3223" s="154"/>
    </row>
    <row r="3224" spans="1:33" ht="0" customHeight="1" hidden="1">
      <c r="A3224" s="70">
        <v>43360</v>
      </c>
      <c r="B3224" s="71">
        <v>1499</v>
      </c>
      <c r="C3224" s="80" t="s">
        <v>1398</v>
      </c>
      <c r="D3224" s="12" t="s">
        <v>41</v>
      </c>
      <c r="E3224" s="12" t="s">
        <v>74</v>
      </c>
      <c r="F3224" s="6" t="s">
        <v>234</v>
      </c>
      <c r="G3224" s="6" t="s">
        <v>305</v>
      </c>
      <c r="H3224" s="12" t="s">
        <v>34</v>
      </c>
      <c r="I3224" s="6" t="s">
        <v>1399</v>
      </c>
      <c r="J3224" s="97">
        <v>235</v>
      </c>
      <c r="K3224" s="97">
        <f t="shared" ref="K3224" si="2552">MAX(J3224:J3226)</f>
        <v>250</v>
      </c>
      <c r="L3224" s="71">
        <f t="normal">IF(A3224=0,"",(K3224-K3225)/K3225)</f>
        <v>0.101321585903084</v>
      </c>
      <c r="M3224" s="97">
        <f t="shared" ref="M3224" si="2553">IF(J3224="-","-",AVERAGE(J3224:J3226))</f>
        <v>237.333333333333</v>
      </c>
      <c r="N3224" s="97">
        <v>148</v>
      </c>
      <c r="O3224" s="97">
        <f t="shared" ref="O3224" si="2554">MAX(N3224:N3226)</f>
        <v>148</v>
      </c>
      <c r="P3224" s="71">
        <f t="normal">IF(A3224=0,"",(O3224-O3225)/O3225)</f>
        <v>0.15625</v>
      </c>
      <c r="Q3224" s="97">
        <f t="shared" ref="Q3224" si="2555">IF(N3224="-","-",AVERAGE(N3224:N3226))</f>
        <v>139.333333333333</v>
      </c>
      <c r="R3224" s="71">
        <f t="shared" ref="R3224" si="2556">IF(Q3224="-","-",Q3224/M3224)</f>
        <v>0.587078651685393</v>
      </c>
      <c r="S3224" s="103">
        <v>75.9</v>
      </c>
      <c r="T3224" s="104">
        <f t="shared" ref="T3224" si="2557">AVERAGE(S3224:S3226)*10</f>
        <v>758.2</v>
      </c>
      <c r="U3224" s="103">
        <f t="shared" ref="U3224" si="2558">((LARGE(S3224:S3226,1))-(SMALL(S3224:S3226,1)))/(((LARGE(S3224:S3226,1))+(SMALL(S3224:S3226,1)))/2)*100</f>
        <v>0.712589073634194</v>
      </c>
      <c r="V3224" s="103">
        <v>74.82</v>
      </c>
      <c r="W3224" s="104">
        <f t="shared" ref="W3224" si="2559">AVERAGE(V3224:V3226)*10</f>
        <v>754.066666666667</v>
      </c>
      <c r="X3224" s="103">
        <f t="shared" ref="X3224" si="2560">((LARGE(V3224:V3226,1))-(SMALL(V3224:V3226,1)))/(((LARGE(V3224:V3226,1))+(SMALL(V3224:V3226,1)))/2)*100</f>
        <v>2.05040015874067</v>
      </c>
      <c r="Y3224" s="103">
        <f t="shared" ref="Y3224" si="2561">100-V3224</f>
        <v>25.18</v>
      </c>
      <c r="Z3224" s="71" t="s">
        <v>34</v>
      </c>
      <c r="AA3224" s="25" t="str">
        <f t="shared" ref="AA3224" si="2562">IF(Z3224="-","-",AVERAGE(Z3224:Z3226))</f>
        <v>-</v>
      </c>
      <c r="AB3224" s="104" t="s">
        <v>34</v>
      </c>
      <c r="AC3224" s="26" t="str">
        <f t="shared" ref="AC3224" si="2563">IF(AB3224="-","-",AVERAGE(AB3224:AB3226))</f>
        <v>-</v>
      </c>
      <c r="AG3224" s="154"/>
    </row>
    <row r="3225" spans="1:33" ht="0" customHeight="1" hidden="1">
      <c r="A3225" s="70"/>
      <c r="B3225" s="71">
        <v>1499</v>
      </c>
      <c r="C3225" s="82"/>
      <c r="D3225" s="14"/>
      <c r="E3225" s="14"/>
      <c r="F3225" s="9"/>
      <c r="G3225" s="6"/>
      <c r="H3225" s="14"/>
      <c r="I3225" s="6"/>
      <c r="J3225" s="97">
        <v>250</v>
      </c>
      <c r="K3225" s="97">
        <f t="shared" ref="K3225" si="2564">MIN(J3224:J3226)</f>
        <v>227</v>
      </c>
      <c r="L3225" s="71"/>
      <c r="M3225" s="97"/>
      <c r="N3225" s="97">
        <v>142</v>
      </c>
      <c r="O3225" s="97">
        <f t="shared" ref="O3225" si="2565">MIN(N3224:N3226)</f>
        <v>128</v>
      </c>
      <c r="P3225" s="71"/>
      <c r="Q3225" s="97"/>
      <c r="R3225" s="71"/>
      <c r="S3225" s="103">
        <v>76.05</v>
      </c>
      <c r="T3225" s="104"/>
      <c r="U3225" s="103"/>
      <c r="V3225" s="103">
        <v>76.37</v>
      </c>
      <c r="W3225" s="104"/>
      <c r="X3225" s="103"/>
      <c r="Y3225" s="103">
        <v>37.4</v>
      </c>
      <c r="Z3225" s="71" t="s">
        <v>34</v>
      </c>
      <c r="AA3225" s="27"/>
      <c r="AB3225" s="104" t="s">
        <v>34</v>
      </c>
      <c r="AC3225" s="28"/>
      <c r="AG3225" s="154"/>
    </row>
    <row r="3226" spans="1:33" ht="0" customHeight="1" hidden="1">
      <c r="A3226" s="70"/>
      <c r="B3226" s="71">
        <v>1499</v>
      </c>
      <c r="C3226" s="84"/>
      <c r="D3226" s="17"/>
      <c r="E3226" s="17"/>
      <c r="F3226" s="9"/>
      <c r="G3226" s="6"/>
      <c r="H3226" s="17"/>
      <c r="I3226" s="6"/>
      <c r="J3226" s="97">
        <v>227</v>
      </c>
      <c r="K3226" s="97"/>
      <c r="L3226" s="71"/>
      <c r="M3226" s="97"/>
      <c r="N3226" s="97">
        <v>128</v>
      </c>
      <c r="O3226" s="97"/>
      <c r="P3226" s="71"/>
      <c r="Q3226" s="97"/>
      <c r="R3226" s="71"/>
      <c r="S3226" s="103">
        <v>75.51</v>
      </c>
      <c r="T3226" s="104"/>
      <c r="U3226" s="103"/>
      <c r="V3226" s="103">
        <v>75.03</v>
      </c>
      <c r="W3226" s="104"/>
      <c r="X3226" s="103"/>
      <c r="Y3226" s="103">
        <v>39.4</v>
      </c>
      <c r="Z3226" s="71" t="s">
        <v>34</v>
      </c>
      <c r="AA3226" s="29"/>
      <c r="AB3226" s="104" t="s">
        <v>34</v>
      </c>
      <c r="AC3226" s="30"/>
      <c r="AG3226" s="154"/>
    </row>
    <row r="3227" spans="1:33" ht="0" customHeight="1" hidden="1">
      <c r="A3227" s="70">
        <v>43360</v>
      </c>
      <c r="B3227" s="71">
        <v>1495</v>
      </c>
      <c r="C3227" s="80" t="s">
        <v>1333</v>
      </c>
      <c r="D3227" s="12" t="s">
        <v>41</v>
      </c>
      <c r="E3227" s="12" t="s">
        <v>74</v>
      </c>
      <c r="F3227" s="6" t="s">
        <v>85</v>
      </c>
      <c r="G3227" s="6" t="s">
        <v>92</v>
      </c>
      <c r="H3227" s="12" t="s">
        <v>1334</v>
      </c>
      <c r="I3227" s="6" t="s">
        <v>1346</v>
      </c>
      <c r="J3227" s="97">
        <v>524</v>
      </c>
      <c r="K3227" s="97">
        <f t="shared" ref="K3227" si="2566">MAX(J3227:J3229)</f>
        <v>595</v>
      </c>
      <c r="L3227" s="71">
        <f t="normal">IF(A3227=0,"",(K3227-K3228)/K3228)</f>
        <v>0.135496183206107</v>
      </c>
      <c r="M3227" s="97">
        <f t="shared" ref="M3227" si="2567">IF(J3227="-","-",AVERAGE(J3227:J3229))</f>
        <v>567.666666666667</v>
      </c>
      <c r="N3227" s="97">
        <v>367</v>
      </c>
      <c r="O3227" s="97">
        <f t="shared" ref="O3227" si="2568">MAX(N3227:N3229)</f>
        <v>395</v>
      </c>
      <c r="P3227" s="71">
        <f t="normal">IF(A3227=0,"",(O3227-O3228)/O3228)</f>
        <v>0.0762942779291553</v>
      </c>
      <c r="Q3227" s="97">
        <f t="shared" ref="Q3227" si="2569">IF(N3227="-","-",AVERAGE(N3227:N3229))</f>
        <v>385.666666666667</v>
      </c>
      <c r="R3227" s="71">
        <f t="shared" ref="R3227" si="2570">IF(Q3227="-","-",Q3227/M3227)</f>
        <v>0.679389312977099</v>
      </c>
      <c r="S3227" s="103">
        <v>8.18</v>
      </c>
      <c r="T3227" s="104">
        <f t="shared" ref="T3227" si="2571">AVERAGE(S3227:S3229)*10</f>
        <v>83.3333333333333</v>
      </c>
      <c r="U3227" s="103">
        <f t="shared" ref="U3227" si="2572">((LARGE(S3227:S3229,1))-(SMALL(S3227:S3229,1)))/(((LARGE(S3227:S3229,1))+(SMALL(S3227:S3229,1)))/2)*100</f>
        <v>3.12876052948255</v>
      </c>
      <c r="V3227" s="103">
        <v>80.35</v>
      </c>
      <c r="W3227" s="104">
        <f t="shared" ref="W3227" si="2573">AVERAGE(V3227:V3229)*10</f>
        <v>806.8</v>
      </c>
      <c r="X3227" s="103">
        <f t="shared" ref="X3227" si="2574">((LARGE(V3227:V3229,1))-(SMALL(V3227:V3229,1)))/(((LARGE(V3227:V3229,1))+(SMALL(V3227:V3229,1)))/2)*100</f>
        <v>0.669808980401893</v>
      </c>
      <c r="Y3227" s="103">
        <f t="shared" ref="Y3227" si="2575">100-V3227</f>
        <v>19.65</v>
      </c>
      <c r="Z3227" s="71">
        <v>95083</v>
      </c>
      <c r="AA3227" s="25">
        <f t="shared" ref="AA3227" si="2576">IF(Z3227="-","-",AVERAGE(Z3227:Z3229))</f>
        <v>95094.6666666667</v>
      </c>
      <c r="AB3227" s="104">
        <v>6.744</v>
      </c>
      <c r="AC3227" s="26">
        <f t="shared" ref="AC3227" si="2577">IF(AB3227="-","-",AVERAGE(AB3227:AB3229))</f>
        <v>6.76866666666667</v>
      </c>
      <c r="AG3227" s="154"/>
    </row>
    <row r="3228" spans="1:33" ht="0" customHeight="1" hidden="1">
      <c r="A3228" s="70"/>
      <c r="B3228" s="71">
        <v>1495</v>
      </c>
      <c r="C3228" s="82"/>
      <c r="D3228" s="14"/>
      <c r="E3228" s="14"/>
      <c r="F3228" s="6"/>
      <c r="G3228" s="6"/>
      <c r="H3228" s="14"/>
      <c r="I3228" s="6"/>
      <c r="J3228" s="97">
        <v>584</v>
      </c>
      <c r="K3228" s="97">
        <f t="shared" ref="K3228" si="2578">MIN(J3227:J3229)</f>
        <v>524</v>
      </c>
      <c r="L3228" s="71"/>
      <c r="M3228" s="97"/>
      <c r="N3228" s="97">
        <v>395</v>
      </c>
      <c r="O3228" s="97">
        <f t="shared" ref="O3228" si="2579">MIN(N3227:N3229)</f>
        <v>367</v>
      </c>
      <c r="P3228" s="71"/>
      <c r="Q3228" s="97"/>
      <c r="R3228" s="71"/>
      <c r="S3228" s="103">
        <v>8.38</v>
      </c>
      <c r="T3228" s="104"/>
      <c r="U3228" s="103"/>
      <c r="V3228" s="103">
        <v>80.89</v>
      </c>
      <c r="W3228" s="104"/>
      <c r="X3228" s="103"/>
      <c r="Y3228" s="103">
        <v>41.4</v>
      </c>
      <c r="Z3228" s="71">
        <v>95076</v>
      </c>
      <c r="AA3228" s="27"/>
      <c r="AB3228" s="104">
        <v>6.791</v>
      </c>
      <c r="AC3228" s="28"/>
      <c r="AG3228" s="154"/>
    </row>
    <row r="3229" spans="1:33" ht="0" customHeight="1" hidden="1">
      <c r="A3229" s="70"/>
      <c r="B3229" s="71">
        <v>1495</v>
      </c>
      <c r="C3229" s="84"/>
      <c r="D3229" s="17"/>
      <c r="E3229" s="17"/>
      <c r="F3229" s="6"/>
      <c r="G3229" s="6"/>
      <c r="H3229" s="17"/>
      <c r="I3229" s="6"/>
      <c r="J3229" s="97">
        <v>595</v>
      </c>
      <c r="K3229" s="97"/>
      <c r="L3229" s="71"/>
      <c r="M3229" s="97"/>
      <c r="N3229" s="97">
        <v>395</v>
      </c>
      <c r="O3229" s="97"/>
      <c r="P3229" s="71"/>
      <c r="Q3229" s="97"/>
      <c r="R3229" s="71"/>
      <c r="S3229" s="103">
        <v>8.44</v>
      </c>
      <c r="T3229" s="103"/>
      <c r="U3229" s="103"/>
      <c r="V3229" s="103">
        <v>80.8</v>
      </c>
      <c r="W3229" s="104"/>
      <c r="X3229" s="103"/>
      <c r="Y3229" s="103">
        <v>43.4</v>
      </c>
      <c r="Z3229" s="71">
        <v>95125</v>
      </c>
      <c r="AA3229" s="29"/>
      <c r="AB3229" s="104">
        <v>6.771</v>
      </c>
      <c r="AC3229" s="30"/>
      <c r="AG3229" s="154"/>
    </row>
    <row r="3230" spans="1:33" ht="0" customHeight="1" hidden="1">
      <c r="A3230" s="70">
        <v>43360</v>
      </c>
      <c r="B3230" s="71">
        <v>1496</v>
      </c>
      <c r="C3230" s="80" t="s">
        <v>1333</v>
      </c>
      <c r="D3230" s="12" t="s">
        <v>41</v>
      </c>
      <c r="E3230" s="12" t="s">
        <v>74</v>
      </c>
      <c r="F3230" s="6" t="s">
        <v>85</v>
      </c>
      <c r="G3230" s="6" t="s">
        <v>92</v>
      </c>
      <c r="H3230" s="12" t="s">
        <v>1334</v>
      </c>
      <c r="I3230" s="6" t="s">
        <v>1347</v>
      </c>
      <c r="J3230" s="97">
        <v>610</v>
      </c>
      <c r="K3230" s="97">
        <f t="shared" ref="K3230" si="2580">MAX(J3230:J3232)</f>
        <v>610</v>
      </c>
      <c r="L3230" s="71">
        <f t="normal">IF(A3230=0,"",(K3230-K3231)/K3231)</f>
        <v>0.0409556313993174</v>
      </c>
      <c r="M3230" s="97">
        <f t="shared" ref="M3230" si="2581">IF(J3230="-","-",AVERAGE(J3230:J3232))</f>
        <v>598.333333333333</v>
      </c>
      <c r="N3230" s="97">
        <v>437</v>
      </c>
      <c r="O3230" s="97">
        <f t="shared" ref="O3230" si="2582">MAX(N3230:N3232)</f>
        <v>437</v>
      </c>
      <c r="P3230" s="71">
        <f t="normal">IF(A3230=0,"",(O3230-O3231)/O3231)</f>
        <v>0.117647058823529</v>
      </c>
      <c r="Q3230" s="97">
        <f t="shared" ref="Q3230" si="2583">IF(N3230="-","-",AVERAGE(N3230:N3232))</f>
        <v>408.666666666667</v>
      </c>
      <c r="R3230" s="71">
        <f t="shared" ref="R3230" si="2584">IF(Q3230="-","-",Q3230/M3230)</f>
        <v>0.683008356545961</v>
      </c>
      <c r="S3230" s="103">
        <v>8.5</v>
      </c>
      <c r="T3230" s="104">
        <f t="shared" ref="T3230" si="2585">AVERAGE(S3230:S3232)*10</f>
        <v>88.0666666666667</v>
      </c>
      <c r="U3230" s="103">
        <f t="shared" ref="U3230" si="2586">((LARGE(S3230:S3232,1))-(SMALL(S3230:S3232,1)))/(((LARGE(S3230:S3232,1))+(SMALL(S3230:S3232,1)))/2)*100</f>
        <v>5.60320182961693</v>
      </c>
      <c r="V3230" s="103">
        <v>78.44</v>
      </c>
      <c r="W3230" s="104">
        <f t="shared" ref="W3230" si="2587">AVERAGE(V3230:V3232)*10</f>
        <v>787.533333333333</v>
      </c>
      <c r="X3230" s="103">
        <f t="shared" ref="X3230" si="2588">((LARGE(V3230:V3232,1))-(SMALL(V3230:V3232,1)))/(((LARGE(V3230:V3232,1))+(SMALL(V3230:V3232,1)))/2)*100</f>
        <v>0.774652358879928</v>
      </c>
      <c r="Y3230" s="103">
        <f t="shared" ref="Y3230" si="2589">100-V3230</f>
        <v>21.56</v>
      </c>
      <c r="Z3230" s="71">
        <v>67298</v>
      </c>
      <c r="AA3230" s="25">
        <f t="shared" ref="AA3230" si="2590">IF(Z3230="-","-",AVERAGE(Z3230:Z3232))</f>
        <v>67304.3333333333</v>
      </c>
      <c r="AB3230" s="104">
        <v>7.093</v>
      </c>
      <c r="AC3230" s="26">
        <f t="shared" ref="AC3230" si="2591">IF(AB3230="-","-",AVERAGE(AB3230:AB3232))</f>
        <v>7.09333333333333</v>
      </c>
      <c r="AG3230" s="154"/>
    </row>
    <row r="3231" spans="1:33" ht="0" customHeight="1" hidden="1">
      <c r="A3231" s="70"/>
      <c r="B3231" s="71">
        <v>1496</v>
      </c>
      <c r="C3231" s="82"/>
      <c r="D3231" s="14"/>
      <c r="E3231" s="14"/>
      <c r="F3231" s="6"/>
      <c r="G3231" s="6"/>
      <c r="H3231" s="14"/>
      <c r="I3231" s="6"/>
      <c r="J3231" s="97">
        <v>599</v>
      </c>
      <c r="K3231" s="97">
        <f t="shared" ref="K3231" si="2592">MIN(J3230:J3232)</f>
        <v>586</v>
      </c>
      <c r="L3231" s="71"/>
      <c r="M3231" s="97"/>
      <c r="N3231" s="97">
        <v>398</v>
      </c>
      <c r="O3231" s="97">
        <f t="shared" ref="O3231" si="2593">MIN(N3230:N3232)</f>
        <v>391</v>
      </c>
      <c r="P3231" s="71"/>
      <c r="Q3231" s="97"/>
      <c r="R3231" s="71"/>
      <c r="S3231" s="103">
        <v>8.99</v>
      </c>
      <c r="T3231" s="104"/>
      <c r="U3231" s="103"/>
      <c r="V3231" s="103">
        <v>79.05</v>
      </c>
      <c r="W3231" s="104"/>
      <c r="X3231" s="103"/>
      <c r="Y3231" s="103">
        <v>45.4</v>
      </c>
      <c r="Z3231" s="71">
        <v>67309</v>
      </c>
      <c r="AA3231" s="27"/>
      <c r="AB3231" s="104">
        <v>7.113</v>
      </c>
      <c r="AC3231" s="28"/>
      <c r="AG3231" s="154"/>
    </row>
    <row r="3232" spans="1:33" ht="0" customHeight="1" hidden="1">
      <c r="A3232" s="70"/>
      <c r="B3232" s="71">
        <v>1496</v>
      </c>
      <c r="C3232" s="84"/>
      <c r="D3232" s="17"/>
      <c r="E3232" s="17"/>
      <c r="F3232" s="6"/>
      <c r="G3232" s="6"/>
      <c r="H3232" s="17"/>
      <c r="I3232" s="6"/>
      <c r="J3232" s="97">
        <v>586</v>
      </c>
      <c r="K3232" s="97"/>
      <c r="L3232" s="71"/>
      <c r="M3232" s="97"/>
      <c r="N3232" s="97">
        <v>391</v>
      </c>
      <c r="O3232" s="97"/>
      <c r="P3232" s="71"/>
      <c r="Q3232" s="97"/>
      <c r="R3232" s="71"/>
      <c r="S3232" s="103">
        <v>8.93</v>
      </c>
      <c r="T3232" s="103"/>
      <c r="U3232" s="103"/>
      <c r="V3232" s="103">
        <v>78.77</v>
      </c>
      <c r="W3232" s="104"/>
      <c r="X3232" s="103"/>
      <c r="Y3232" s="103">
        <v>47.4</v>
      </c>
      <c r="Z3232" s="71">
        <v>67306</v>
      </c>
      <c r="AA3232" s="29"/>
      <c r="AB3232" s="104">
        <v>7.074</v>
      </c>
      <c r="AC3232" s="30"/>
      <c r="AG3232" s="154"/>
    </row>
    <row r="3233" spans="1:33" ht="0" customHeight="1" hidden="1">
      <c r="A3233" s="70">
        <v>43360</v>
      </c>
      <c r="B3233" s="71">
        <v>1497</v>
      </c>
      <c r="C3233" s="80" t="s">
        <v>1333</v>
      </c>
      <c r="D3233" s="12" t="s">
        <v>41</v>
      </c>
      <c r="E3233" s="12" t="s">
        <v>74</v>
      </c>
      <c r="F3233" s="6" t="s">
        <v>85</v>
      </c>
      <c r="G3233" s="6" t="s">
        <v>92</v>
      </c>
      <c r="H3233" s="12" t="s">
        <v>1334</v>
      </c>
      <c r="I3233" s="6" t="s">
        <v>1348</v>
      </c>
      <c r="J3233" s="97">
        <v>449</v>
      </c>
      <c r="K3233" s="97">
        <f t="shared" ref="K3233" si="2594">MAX(J3233:J3235)</f>
        <v>508</v>
      </c>
      <c r="L3233" s="71">
        <f t="normal">IF(A3233=0,"",(K3233-K3234)/K3234)</f>
        <v>0.131403118040089</v>
      </c>
      <c r="M3233" s="97">
        <f t="shared" ref="M3233" si="2595">IF(J3233="-","-",AVERAGE(J3233:J3235))</f>
        <v>482.666666666667</v>
      </c>
      <c r="N3233" s="97">
        <v>309</v>
      </c>
      <c r="O3233" s="97">
        <f t="shared" ref="O3233" si="2596">MAX(N3233:N3235)</f>
        <v>334</v>
      </c>
      <c r="P3233" s="71">
        <f t="normal">IF(A3233=0,"",(O3233-O3234)/O3234)</f>
        <v>0.0809061488673139</v>
      </c>
      <c r="Q3233" s="97">
        <f t="shared" ref="Q3233" si="2597">IF(N3233="-","-",AVERAGE(N3233:N3235))</f>
        <v>323</v>
      </c>
      <c r="R3233" s="71">
        <f t="shared" ref="R3233" si="2598">IF(Q3233="-","-",Q3233/M3233)</f>
        <v>0.669198895027624</v>
      </c>
      <c r="S3233" s="103">
        <v>9.44</v>
      </c>
      <c r="T3233" s="104">
        <f t="shared" ref="T3233" si="2599">AVERAGE(S3233:S3235)*10</f>
        <v>94.4</v>
      </c>
      <c r="U3233" s="103">
        <f t="shared" ref="U3233" si="2600">((LARGE(S3233:S3235,1))-(SMALL(S3233:S3235,1)))/(((LARGE(S3233:S3235,1))+(SMALL(S3233:S3235,1)))/2)*100</f>
        <v>2.1186440677966</v>
      </c>
      <c r="V3233" s="103">
        <v>81.49</v>
      </c>
      <c r="W3233" s="104">
        <f t="shared" ref="W3233" si="2601">AVERAGE(V3233:V3235)*10</f>
        <v>815.833333333333</v>
      </c>
      <c r="X3233" s="103">
        <f t="shared" ref="X3233" si="2602">((LARGE(V3233:V3235,1))-(SMALL(V3233:V3235,1)))/(((LARGE(V3233:V3235,1))+(SMALL(V3233:V3235,1)))/2)*100</f>
        <v>0.183902409121566</v>
      </c>
      <c r="Y3233" s="103">
        <f t="shared" ref="Y3233" si="2603">100-V3233</f>
        <v>18.51</v>
      </c>
      <c r="Z3233" s="71">
        <v>85394</v>
      </c>
      <c r="AA3233" s="25">
        <f t="shared" ref="AA3233" si="2604">IF(Z3233="-","-",AVERAGE(Z3233:Z3235))</f>
        <v>85364.6666666667</v>
      </c>
      <c r="AB3233" s="104">
        <v>6.896</v>
      </c>
      <c r="AC3233" s="26">
        <f t="shared" ref="AC3233" si="2605">IF(AB3233="-","-",AVERAGE(AB3233:AB3235))</f>
        <v>6.88266666666667</v>
      </c>
      <c r="AG3233" s="154"/>
    </row>
    <row r="3234" spans="1:33" ht="0" customHeight="1" hidden="1">
      <c r="A3234" s="70"/>
      <c r="B3234" s="71">
        <v>1497</v>
      </c>
      <c r="C3234" s="82"/>
      <c r="D3234" s="14"/>
      <c r="E3234" s="14"/>
      <c r="F3234" s="6"/>
      <c r="G3234" s="6"/>
      <c r="H3234" s="14"/>
      <c r="I3234" s="6"/>
      <c r="J3234" s="97">
        <v>508</v>
      </c>
      <c r="K3234" s="97">
        <f t="shared" ref="K3234" si="2606">MIN(J3233:J3235)</f>
        <v>449</v>
      </c>
      <c r="L3234" s="71"/>
      <c r="M3234" s="97"/>
      <c r="N3234" s="97">
        <v>334</v>
      </c>
      <c r="O3234" s="97">
        <f t="shared" ref="O3234" si="2607">MIN(N3233:N3235)</f>
        <v>309</v>
      </c>
      <c r="P3234" s="71"/>
      <c r="Q3234" s="97"/>
      <c r="R3234" s="71"/>
      <c r="S3234" s="103">
        <v>9.54</v>
      </c>
      <c r="T3234" s="104"/>
      <c r="U3234" s="103"/>
      <c r="V3234" s="103">
        <v>81.62</v>
      </c>
      <c r="W3234" s="104"/>
      <c r="X3234" s="103"/>
      <c r="Y3234" s="103">
        <v>49.4</v>
      </c>
      <c r="Z3234" s="71">
        <v>85339</v>
      </c>
      <c r="AA3234" s="27"/>
      <c r="AB3234" s="104">
        <v>6.884</v>
      </c>
      <c r="AC3234" s="28"/>
      <c r="AG3234" s="154"/>
    </row>
    <row r="3235" spans="1:33" ht="0" customHeight="1" hidden="1">
      <c r="A3235" s="70"/>
      <c r="B3235" s="71">
        <v>1497</v>
      </c>
      <c r="C3235" s="84"/>
      <c r="D3235" s="17"/>
      <c r="E3235" s="17"/>
      <c r="F3235" s="6"/>
      <c r="G3235" s="6"/>
      <c r="H3235" s="17"/>
      <c r="I3235" s="6"/>
      <c r="J3235" s="97">
        <v>491</v>
      </c>
      <c r="K3235" s="97"/>
      <c r="L3235" s="71"/>
      <c r="M3235" s="97"/>
      <c r="N3235" s="97">
        <v>326</v>
      </c>
      <c r="O3235" s="97"/>
      <c r="P3235" s="71"/>
      <c r="Q3235" s="97"/>
      <c r="R3235" s="71"/>
      <c r="S3235" s="103">
        <v>9.34</v>
      </c>
      <c r="T3235" s="103"/>
      <c r="U3235" s="103"/>
      <c r="V3235" s="103">
        <v>81.64</v>
      </c>
      <c r="W3235" s="104"/>
      <c r="X3235" s="103"/>
      <c r="Y3235" s="103">
        <v>51.4</v>
      </c>
      <c r="Z3235" s="71">
        <v>85361</v>
      </c>
      <c r="AA3235" s="29"/>
      <c r="AB3235" s="104">
        <v>6.868</v>
      </c>
      <c r="AC3235" s="30"/>
      <c r="AG3235" s="154"/>
    </row>
    <row r="3236" spans="1:33" ht="0" customHeight="1" hidden="1">
      <c r="A3236" s="70">
        <v>43360</v>
      </c>
      <c r="B3236" s="71">
        <v>1498</v>
      </c>
      <c r="C3236" s="80" t="s">
        <v>1333</v>
      </c>
      <c r="D3236" s="12" t="s">
        <v>41</v>
      </c>
      <c r="E3236" s="12" t="s">
        <v>74</v>
      </c>
      <c r="F3236" s="6" t="s">
        <v>85</v>
      </c>
      <c r="G3236" s="6" t="s">
        <v>92</v>
      </c>
      <c r="H3236" s="12" t="s">
        <v>1334</v>
      </c>
      <c r="I3236" s="6" t="s">
        <v>938</v>
      </c>
      <c r="J3236" s="97" t="s">
        <v>34</v>
      </c>
      <c r="K3236" s="97">
        <f t="shared" ref="K3236" si="2608">MAX(J3236:J3238)</f>
        <v>582</v>
      </c>
      <c r="L3236" s="71">
        <f t="normal">IF(A3236=0,"",(K3236-K3237)/K3237)</f>
        <v>0.0486486486486487</v>
      </c>
      <c r="M3236" s="97">
        <f t="normal">IF(J3237="-","-",AVERAGE(J3236:J3238))</f>
        <v>568.5</v>
      </c>
      <c r="N3236" s="97" t="s">
        <v>34</v>
      </c>
      <c r="O3236" s="97">
        <f t="shared" ref="O3236" si="2609">MAX(N3236:N3238)</f>
        <v>401</v>
      </c>
      <c r="P3236" s="71">
        <f t="normal">IF(A3236=0,"",(O3236-O3237)/O3237)</f>
        <v>0.345637583892617</v>
      </c>
      <c r="Q3236" s="97">
        <f t="normal">IF(N3237="-","-",AVERAGE(N3236:N3238))</f>
        <v>349.5</v>
      </c>
      <c r="R3236" s="71">
        <f t="shared" ref="R3236" si="2610">IF(Q3236="-","-",Q3236/M3236)</f>
        <v>0.614775725593668</v>
      </c>
      <c r="S3236" s="103">
        <v>5.08</v>
      </c>
      <c r="T3236" s="104">
        <f t="shared" ref="T3236" si="2611">AVERAGE(S3236:S3238)*10</f>
        <v>51.5666666666667</v>
      </c>
      <c r="U3236" s="103">
        <f t="shared" ref="U3236" si="2612">((LARGE(S3236:S3238,1))-(SMALL(S3236:S3238,1)))/(((LARGE(S3236:S3238,1))+(SMALL(S3236:S3238,1)))/2)*100</f>
        <v>2.71844660194174</v>
      </c>
      <c r="V3236" s="103">
        <v>77.25</v>
      </c>
      <c r="W3236" s="104">
        <f t="shared" ref="W3236" si="2613">AVERAGE(V3236:V3238)*10</f>
        <v>776.4</v>
      </c>
      <c r="X3236" s="103">
        <f t="shared" ref="X3236" si="2614">((LARGE(V3236:V3238,1))-(SMALL(V3236:V3238,1)))/(((LARGE(V3236:V3238,1))+(SMALL(V3236:V3238,1)))/2)*100</f>
        <v>1.0430751400425</v>
      </c>
      <c r="Y3236" s="103">
        <f t="shared" ref="Y3236" si="2615">100-V3236</f>
        <v>22.75</v>
      </c>
      <c r="Z3236" s="71">
        <v>70104</v>
      </c>
      <c r="AA3236" s="25">
        <f t="shared" ref="AA3236" si="2616">IF(Z3236="-","-",AVERAGE(Z3236:Z3238))</f>
        <v>70103.6666666667</v>
      </c>
      <c r="AB3236" s="104">
        <v>6.749</v>
      </c>
      <c r="AC3236" s="26">
        <f t="shared" ref="AC3236" si="2617">IF(AB3236="-","-",AVERAGE(AB3236:AB3238))</f>
        <v>6.74766666666667</v>
      </c>
      <c r="AG3236" s="154"/>
    </row>
    <row r="3237" spans="1:33" ht="0" customHeight="1" hidden="1">
      <c r="A3237" s="70"/>
      <c r="B3237" s="71">
        <v>1498</v>
      </c>
      <c r="C3237" s="82"/>
      <c r="D3237" s="14"/>
      <c r="E3237" s="14"/>
      <c r="F3237" s="6"/>
      <c r="G3237" s="6"/>
      <c r="H3237" s="14"/>
      <c r="I3237" s="6"/>
      <c r="J3237" s="97">
        <v>555</v>
      </c>
      <c r="K3237" s="97">
        <f t="shared" ref="K3237" si="2618">MIN(J3236:J3238)</f>
        <v>555</v>
      </c>
      <c r="L3237" s="71"/>
      <c r="M3237" s="97"/>
      <c r="N3237" s="97">
        <v>298</v>
      </c>
      <c r="O3237" s="97">
        <f t="shared" ref="O3237" si="2619">MIN(N3236:N3238)</f>
        <v>298</v>
      </c>
      <c r="P3237" s="71"/>
      <c r="Q3237" s="97"/>
      <c r="R3237" s="71"/>
      <c r="S3237" s="103">
        <v>5.17</v>
      </c>
      <c r="T3237" s="104"/>
      <c r="U3237" s="103"/>
      <c r="V3237" s="103">
        <v>77.61</v>
      </c>
      <c r="W3237" s="104"/>
      <c r="X3237" s="103"/>
      <c r="Y3237" s="103">
        <v>53.4</v>
      </c>
      <c r="Z3237" s="71">
        <v>70106</v>
      </c>
      <c r="AA3237" s="27"/>
      <c r="AB3237" s="104">
        <v>6.738</v>
      </c>
      <c r="AC3237" s="28"/>
      <c r="AG3237" s="154"/>
    </row>
    <row r="3238" spans="1:33" ht="0" customHeight="1" hidden="1">
      <c r="A3238" s="70"/>
      <c r="B3238" s="71">
        <v>1498</v>
      </c>
      <c r="C3238" s="84"/>
      <c r="D3238" s="17"/>
      <c r="E3238" s="17"/>
      <c r="F3238" s="6"/>
      <c r="G3238" s="6"/>
      <c r="H3238" s="17"/>
      <c r="I3238" s="6"/>
      <c r="J3238" s="97">
        <v>582</v>
      </c>
      <c r="K3238" s="97"/>
      <c r="L3238" s="71"/>
      <c r="M3238" s="97"/>
      <c r="N3238" s="97">
        <v>401</v>
      </c>
      <c r="O3238" s="97"/>
      <c r="P3238" s="71"/>
      <c r="Q3238" s="97"/>
      <c r="R3238" s="71"/>
      <c r="S3238" s="103">
        <v>5.22</v>
      </c>
      <c r="T3238" s="104"/>
      <c r="U3238" s="103"/>
      <c r="V3238" s="103">
        <v>78.06</v>
      </c>
      <c r="W3238" s="104"/>
      <c r="X3238" s="103"/>
      <c r="Y3238" s="103">
        <v>55.4</v>
      </c>
      <c r="Z3238" s="71">
        <v>70101</v>
      </c>
      <c r="AA3238" s="29"/>
      <c r="AB3238" s="104">
        <v>6.756</v>
      </c>
      <c r="AC3238" s="30"/>
      <c r="AG3238" s="154"/>
    </row>
    <row r="3239" spans="1:33" ht="0" customHeight="1" hidden="1">
      <c r="A3239" s="70">
        <v>43360</v>
      </c>
      <c r="B3239" s="71">
        <v>1500</v>
      </c>
      <c r="C3239" s="80" t="s">
        <v>1400</v>
      </c>
      <c r="D3239" s="12" t="s">
        <v>41</v>
      </c>
      <c r="E3239" s="12" t="s">
        <v>42</v>
      </c>
      <c r="F3239" s="6" t="s">
        <v>43</v>
      </c>
      <c r="G3239" s="6" t="s">
        <v>34</v>
      </c>
      <c r="H3239" s="12" t="s">
        <v>1401</v>
      </c>
      <c r="I3239" s="6" t="s">
        <v>34</v>
      </c>
      <c r="J3239" s="97">
        <v>558</v>
      </c>
      <c r="K3239" s="97">
        <f t="shared" ref="K3239" si="2620">MAX(J3239:J3241)</f>
        <v>592</v>
      </c>
      <c r="L3239" s="71">
        <f t="normal">IF(A3239=0,"",(K3239-K3240)/K3240)</f>
        <v>0.0609318996415771</v>
      </c>
      <c r="M3239" s="97">
        <v>575</v>
      </c>
      <c r="N3239" s="97">
        <v>270</v>
      </c>
      <c r="O3239" s="97">
        <f t="shared" ref="O3239" si="2621">MAX(N3239:N3241)</f>
        <v>270</v>
      </c>
      <c r="P3239" s="71">
        <f t="normal">IF(A3239=0,"",(O3239-O3240)/O3240)</f>
        <v>0.00746268656716418</v>
      </c>
      <c r="Q3239" s="97">
        <f t="shared" ref="Q3239" si="2622">IF(N3239="-","-",AVERAGE(N3239:N3241))</f>
        <v>269</v>
      </c>
      <c r="R3239" s="71">
        <f t="shared" ref="R3239" si="2623">IF(Q3239="-","-",Q3239/M3239)</f>
        <v>0.467826086956522</v>
      </c>
      <c r="S3239" s="103">
        <v>12.4</v>
      </c>
      <c r="T3239" s="104">
        <f t="shared" ref="T3239" si="2624">AVERAGE(S3239:S3241)*10</f>
        <v>126.333333333333</v>
      </c>
      <c r="U3239" s="103">
        <f t="shared" ref="U3239" si="2625">((LARGE(S3239:S3241,1))-(SMALL(S3239:S3241,1)))/(((LARGE(S3239:S3241,1))+(SMALL(S3239:S3241,1)))/2)*100</f>
        <v>3.87504942665085</v>
      </c>
      <c r="V3239" s="103">
        <v>95.85</v>
      </c>
      <c r="W3239" s="104">
        <f t="shared" ref="W3239" si="2626">AVERAGE(V3239:V3241)*10</f>
        <v>975.866666666667</v>
      </c>
      <c r="X3239" s="103">
        <f t="shared" ref="X3239" si="2627">((LARGE(V3239:V3241,1))-(SMALL(V3239:V3241,1)))/(((LARGE(V3239:V3241,1))+(SMALL(V3239:V3241,1)))/2)*100</f>
        <v>2.73718872195926</v>
      </c>
      <c r="Y3239" s="103">
        <f t="shared" ref="Y3239" si="2628">100-V3239</f>
        <v>4.15000000000001</v>
      </c>
      <c r="Z3239" s="71" t="s">
        <v>34</v>
      </c>
      <c r="AA3239" s="25" t="str">
        <f t="shared" ref="AA3239" si="2629">IF(Z3239="-","-",AVERAGE(Z3239:Z3241))</f>
        <v>-</v>
      </c>
      <c r="AB3239" s="104" t="s">
        <v>34</v>
      </c>
      <c r="AC3239" s="26" t="str">
        <f t="shared" ref="AC3239" si="2630">IF(AB3239="-","-",AVERAGE(AB3239:AB3241))</f>
        <v>-</v>
      </c>
      <c r="AG3239" s="154"/>
    </row>
    <row r="3240" spans="1:33" ht="0" customHeight="1" hidden="1">
      <c r="A3240" s="70"/>
      <c r="B3240" s="71">
        <v>1500</v>
      </c>
      <c r="C3240" s="82"/>
      <c r="D3240" s="14"/>
      <c r="E3240" s="14"/>
      <c r="F3240" s="9"/>
      <c r="G3240" s="6"/>
      <c r="H3240" s="14"/>
      <c r="I3240" s="6"/>
      <c r="J3240" s="97">
        <v>592</v>
      </c>
      <c r="K3240" s="97">
        <f t="shared" ref="K3240" si="2631">MIN(J3239:J3241)</f>
        <v>558</v>
      </c>
      <c r="L3240" s="71"/>
      <c r="M3240" s="97"/>
      <c r="N3240" s="97">
        <v>268</v>
      </c>
      <c r="O3240" s="97">
        <f t="shared" ref="O3240" si="2632">MIN(N3239:N3241)</f>
        <v>268</v>
      </c>
      <c r="P3240" s="71"/>
      <c r="Q3240" s="97"/>
      <c r="R3240" s="71"/>
      <c r="S3240" s="103">
        <v>12.61</v>
      </c>
      <c r="T3240" s="104"/>
      <c r="U3240" s="103"/>
      <c r="V3240" s="103">
        <v>98.51</v>
      </c>
      <c r="W3240" s="104"/>
      <c r="X3240" s="103"/>
      <c r="Y3240" s="103">
        <v>57.4</v>
      </c>
      <c r="Z3240" s="71" t="s">
        <v>34</v>
      </c>
      <c r="AA3240" s="27"/>
      <c r="AB3240" s="104" t="s">
        <v>34</v>
      </c>
      <c r="AC3240" s="28"/>
      <c r="AG3240" s="154"/>
    </row>
    <row r="3241" spans="1:33" ht="0" customHeight="1" hidden="1">
      <c r="A3241" s="70"/>
      <c r="B3241" s="71">
        <v>1500</v>
      </c>
      <c r="C3241" s="84"/>
      <c r="D3241" s="17"/>
      <c r="E3241" s="17"/>
      <c r="F3241" s="9"/>
      <c r="G3241" s="6"/>
      <c r="H3241" s="17"/>
      <c r="I3241" s="6"/>
      <c r="J3241" s="97" t="s">
        <v>34</v>
      </c>
      <c r="K3241" s="97"/>
      <c r="L3241" s="71"/>
      <c r="M3241" s="97"/>
      <c r="N3241" s="97" t="s">
        <v>34</v>
      </c>
      <c r="O3241" s="97"/>
      <c r="P3241" s="71"/>
      <c r="Q3241" s="97"/>
      <c r="R3241" s="71"/>
      <c r="S3241" s="103">
        <v>12.89</v>
      </c>
      <c r="T3241" s="103"/>
      <c r="U3241" s="103"/>
      <c r="V3241" s="103">
        <v>98.4</v>
      </c>
      <c r="W3241" s="104"/>
      <c r="X3241" s="103"/>
      <c r="Y3241" s="103">
        <v>59.4</v>
      </c>
      <c r="Z3241" s="71" t="s">
        <v>34</v>
      </c>
      <c r="AA3241" s="29"/>
      <c r="AB3241" s="104" t="s">
        <v>34</v>
      </c>
      <c r="AC3241" s="30"/>
      <c r="AG3241" s="154"/>
    </row>
    <row r="3242" spans="1:33" ht="0" customHeight="1" hidden="1">
      <c r="A3242" s="70">
        <v>43360</v>
      </c>
      <c r="B3242" s="71">
        <v>1516</v>
      </c>
      <c r="C3242" s="80" t="s">
        <v>1060</v>
      </c>
      <c r="D3242" s="12" t="s">
        <v>41</v>
      </c>
      <c r="E3242" s="12" t="s">
        <v>74</v>
      </c>
      <c r="F3242" s="6" t="s">
        <v>85</v>
      </c>
      <c r="G3242" s="6" t="s">
        <v>34</v>
      </c>
      <c r="H3242" s="6" t="s">
        <v>44</v>
      </c>
      <c r="I3242" s="6" t="s">
        <v>1402</v>
      </c>
      <c r="J3242" s="97">
        <v>562</v>
      </c>
      <c r="K3242" s="97">
        <f t="shared" ref="K3242" si="2633">MAX(J3242:J3244)</f>
        <v>620</v>
      </c>
      <c r="L3242" s="71">
        <f t="normal">IF(A3242=0,"",(K3242-K3243)/K3243)</f>
        <v>0.103202846975089</v>
      </c>
      <c r="M3242" s="97">
        <f t="shared" ref="M3242" si="2634">IF(J3242="-","-",AVERAGE(J3242:J3244))</f>
        <v>591</v>
      </c>
      <c r="N3242" s="97">
        <v>399</v>
      </c>
      <c r="O3242" s="97">
        <f t="shared" ref="O3242" si="2635">MAX(N3242:N3244)</f>
        <v>466</v>
      </c>
      <c r="P3242" s="71">
        <f t="normal">IF(A3242=0,"",(O3242-O3243)/O3243)</f>
        <v>0.167919799498747</v>
      </c>
      <c r="Q3242" s="97">
        <f t="shared" ref="Q3242" si="2636">IF(N3242="-","-",AVERAGE(N3242:N3244))</f>
        <v>432.5</v>
      </c>
      <c r="R3242" s="71">
        <f t="shared" ref="R3242" si="2637">IF(Q3242="-","-",Q3242/M3242)</f>
        <v>0.731810490693739</v>
      </c>
      <c r="S3242" s="103">
        <v>2.12</v>
      </c>
      <c r="T3242" s="104">
        <f t="shared" ref="T3242" si="2638">AVERAGE(S3242:S3244)*10</f>
        <v>20.55</v>
      </c>
      <c r="U3242" s="103">
        <f t="shared" ref="U3242" si="2639">((LARGE(S3242:S3244,1))-(SMALL(S3242:S3244,1)))/(((LARGE(S3242:S3244,1))+(SMALL(S3242:S3244,1)))/2)*100</f>
        <v>6.32603406326035</v>
      </c>
      <c r="V3242" s="103">
        <v>69.72</v>
      </c>
      <c r="W3242" s="104">
        <f t="shared" ref="W3242" si="2640">AVERAGE(V3242:V3244)*10</f>
        <v>688.55</v>
      </c>
      <c r="X3242" s="103">
        <f t="shared" ref="X3242" si="2641">((LARGE(V3242:V3244,1))-(SMALL(V3242:V3244,1)))/(((LARGE(V3242:V3244,1))+(SMALL(V3242:V3244,1)))/2)*100</f>
        <v>2.51252632343331</v>
      </c>
      <c r="Y3242" s="103">
        <f t="shared" ref="Y3242" si="2642">100-V3242</f>
        <v>30.28</v>
      </c>
      <c r="Z3242" s="71">
        <v>25248</v>
      </c>
      <c r="AA3242" s="25">
        <f t="shared" ref="AA3242" si="2643">IF(Z3242="-","-",AVERAGE(Z3242:Z3244))</f>
        <v>25265.6666666667</v>
      </c>
      <c r="AB3242" s="104">
        <v>8.003</v>
      </c>
      <c r="AC3242" s="26">
        <f t="shared" ref="AC3242" si="2644">IF(AB3242="-","-",AVERAGE(AB3242:AB3244))</f>
        <v>8.02</v>
      </c>
      <c r="AG3242" s="154"/>
    </row>
    <row r="3243" spans="1:33" ht="0" customHeight="1" hidden="1">
      <c r="A3243" s="70"/>
      <c r="B3243" s="71">
        <v>1516</v>
      </c>
      <c r="C3243" s="82"/>
      <c r="D3243" s="14"/>
      <c r="E3243" s="14"/>
      <c r="F3243" s="6"/>
      <c r="G3243" s="6"/>
      <c r="H3243" s="6"/>
      <c r="I3243" s="6"/>
      <c r="J3243" s="97">
        <v>620</v>
      </c>
      <c r="K3243" s="97">
        <f t="shared" ref="K3243" si="2645">MIN(J3242:J3244)</f>
        <v>562</v>
      </c>
      <c r="L3243" s="71"/>
      <c r="M3243" s="97"/>
      <c r="N3243" s="97">
        <v>466</v>
      </c>
      <c r="O3243" s="97">
        <f t="shared" ref="O3243" si="2646">MIN(N3242:N3244)</f>
        <v>399</v>
      </c>
      <c r="P3243" s="71"/>
      <c r="Q3243" s="97"/>
      <c r="R3243" s="71"/>
      <c r="S3243" s="103">
        <v>1.99</v>
      </c>
      <c r="T3243" s="104"/>
      <c r="U3243" s="103"/>
      <c r="V3243" s="103">
        <v>67.99</v>
      </c>
      <c r="W3243" s="104"/>
      <c r="X3243" s="103"/>
      <c r="Y3243" s="103">
        <v>61.4</v>
      </c>
      <c r="Z3243" s="71">
        <v>25277</v>
      </c>
      <c r="AA3243" s="27"/>
      <c r="AB3243" s="104">
        <v>8.023</v>
      </c>
      <c r="AC3243" s="28"/>
      <c r="AG3243" s="154"/>
    </row>
    <row r="3244" spans="1:33" ht="0" customHeight="1" hidden="1">
      <c r="A3244" s="70"/>
      <c r="B3244" s="71">
        <v>1516</v>
      </c>
      <c r="C3244" s="84"/>
      <c r="D3244" s="17"/>
      <c r="E3244" s="17"/>
      <c r="F3244" s="6"/>
      <c r="G3244" s="6"/>
      <c r="H3244" s="6"/>
      <c r="I3244" s="6"/>
      <c r="J3244" s="97" t="s">
        <v>34</v>
      </c>
      <c r="K3244" s="97"/>
      <c r="L3244" s="71"/>
      <c r="M3244" s="97"/>
      <c r="N3244" s="97" t="s">
        <v>34</v>
      </c>
      <c r="O3244" s="97"/>
      <c r="P3244" s="71"/>
      <c r="Q3244" s="97"/>
      <c r="R3244" s="71"/>
      <c r="S3244" s="103" t="s">
        <v>34</v>
      </c>
      <c r="T3244" s="103"/>
      <c r="U3244" s="103"/>
      <c r="V3244" s="103" t="s">
        <v>34</v>
      </c>
      <c r="W3244" s="104"/>
      <c r="X3244" s="103"/>
      <c r="Y3244" s="103" t="s">
        <v>34</v>
      </c>
      <c r="Z3244" s="71">
        <v>25272</v>
      </c>
      <c r="AA3244" s="29"/>
      <c r="AB3244" s="104">
        <v>8.034</v>
      </c>
      <c r="AC3244" s="30"/>
      <c r="AG3244" s="154"/>
    </row>
    <row r="3245" spans="1:33" ht="15" customHeight="1">
      <c r="A3245" s="73">
        <v>43360</v>
      </c>
      <c r="B3245" s="74" t="s">
        <v>1403</v>
      </c>
      <c r="C3245" s="86" t="s">
        <v>1060</v>
      </c>
      <c r="D3245" s="87" t="s">
        <v>41</v>
      </c>
      <c r="E3245" s="87" t="s">
        <v>80</v>
      </c>
      <c r="F3245" s="9" t="s">
        <v>80</v>
      </c>
      <c r="G3245" s="9" t="s">
        <v>1023</v>
      </c>
      <c r="H3245" s="87" t="s">
        <v>34</v>
      </c>
      <c r="I3245" s="9" t="s">
        <v>1404</v>
      </c>
      <c r="J3245" s="98">
        <v>565</v>
      </c>
      <c r="K3245" s="98">
        <f t="shared" ref="K3245" si="2647">MAX(J3245:J3247)</f>
        <v>637</v>
      </c>
      <c r="L3245" s="74">
        <f t="normal">IF(A3245=0,"",(K3245-K3246)/K3246)</f>
        <v>0.13953488372093</v>
      </c>
      <c r="M3245" s="98">
        <f t="shared" ref="M3245" si="2648">IF(J3245="-","-",AVERAGE(J3245:J3247))</f>
        <v>587</v>
      </c>
      <c r="N3245" s="98">
        <v>398</v>
      </c>
      <c r="O3245" s="98">
        <f t="shared" ref="O3245" si="2649">MAX(N3245:N3247)</f>
        <v>411</v>
      </c>
      <c r="P3245" s="74">
        <f t="normal">IF(A3245=0,"",(O3245-O3246)/O3246)</f>
        <v>0.104838709677419</v>
      </c>
      <c r="Q3245" s="98">
        <f t="shared" ref="Q3245" si="2650">IF(N3245="-","-",AVERAGE(N3245:N3247))</f>
        <v>393.666666666667</v>
      </c>
      <c r="R3245" s="74">
        <f t="shared" ref="R3245" si="2651">IF(Q3245="-","-",Q3245/M3245)</f>
        <v>0.670641680863146</v>
      </c>
      <c r="S3245" s="105" t="s">
        <v>34</v>
      </c>
      <c r="T3245" s="106" t="e">
        <v>#DIV/0!</v>
      </c>
      <c r="U3245" s="105" t="e">
        <v>#NUM!</v>
      </c>
      <c r="V3245" s="105" t="s">
        <v>34</v>
      </c>
      <c r="W3245" s="106" t="e">
        <v>#DIV/0!</v>
      </c>
      <c r="X3245" s="105" t="e">
        <v>#NUM!</v>
      </c>
      <c r="Y3245" s="105" t="s">
        <v>34</v>
      </c>
      <c r="Z3245" s="98" t="s">
        <v>34</v>
      </c>
      <c r="AA3245" s="123" t="str">
        <f t="shared" ref="AA3245" si="2652">IF(Z3245="-","-",AVERAGE(Z3245:Z3247))</f>
        <v>-</v>
      </c>
      <c r="AB3245" s="106" t="s">
        <v>34</v>
      </c>
      <c r="AC3245" s="124" t="str">
        <f t="shared" ref="AC3245" si="2653">IF(AB3245="-","-",AVERAGE(AB3245:AB3247))</f>
        <v>-</v>
      </c>
      <c r="AG3245" s="154"/>
    </row>
    <row r="3246" spans="1:33">
      <c r="A3246" s="73"/>
      <c r="B3246" s="74" t="s">
        <v>1403</v>
      </c>
      <c r="C3246" s="89"/>
      <c r="D3246" s="15"/>
      <c r="E3246" s="15"/>
      <c r="F3246" s="18"/>
      <c r="G3246" s="9"/>
      <c r="H3246" s="15"/>
      <c r="I3246" s="9"/>
      <c r="J3246" s="98">
        <v>559</v>
      </c>
      <c r="K3246" s="98">
        <f t="shared" ref="K3246" si="2654">MIN(J3245:J3247)</f>
        <v>559</v>
      </c>
      <c r="L3246" s="74"/>
      <c r="M3246" s="98"/>
      <c r="N3246" s="98">
        <v>372</v>
      </c>
      <c r="O3246" s="98">
        <f t="shared" ref="O3246" si="2655">MIN(N3245:N3247)</f>
        <v>372</v>
      </c>
      <c r="P3246" s="74"/>
      <c r="Q3246" s="98"/>
      <c r="R3246" s="74"/>
      <c r="S3246" s="105" t="s">
        <v>34</v>
      </c>
      <c r="T3246" s="106"/>
      <c r="U3246" s="105"/>
      <c r="V3246" s="105" t="s">
        <v>34</v>
      </c>
      <c r="W3246" s="106"/>
      <c r="X3246" s="105"/>
      <c r="Y3246" s="105" t="s">
        <v>34</v>
      </c>
      <c r="Z3246" s="98" t="s">
        <v>34</v>
      </c>
      <c r="AA3246" s="125"/>
      <c r="AB3246" s="106" t="s">
        <v>34</v>
      </c>
      <c r="AC3246" s="126"/>
      <c r="AG3246" s="154"/>
    </row>
    <row r="3247" spans="1:33">
      <c r="A3247" s="73"/>
      <c r="B3247" s="74" t="s">
        <v>1403</v>
      </c>
      <c r="C3247" s="91"/>
      <c r="D3247" s="18"/>
      <c r="E3247" s="18"/>
      <c r="F3247" s="9"/>
      <c r="G3247" s="9"/>
      <c r="H3247" s="18"/>
      <c r="I3247" s="9"/>
      <c r="J3247" s="98">
        <v>637</v>
      </c>
      <c r="K3247" s="98"/>
      <c r="L3247" s="74"/>
      <c r="M3247" s="98"/>
      <c r="N3247" s="98">
        <v>411</v>
      </c>
      <c r="O3247" s="98"/>
      <c r="P3247" s="74"/>
      <c r="Q3247" s="98"/>
      <c r="R3247" s="74"/>
      <c r="S3247" s="105" t="s">
        <v>34</v>
      </c>
      <c r="T3247" s="106"/>
      <c r="U3247" s="105"/>
      <c r="V3247" s="105" t="s">
        <v>34</v>
      </c>
      <c r="W3247" s="106"/>
      <c r="X3247" s="105"/>
      <c r="Y3247" s="105" t="s">
        <v>34</v>
      </c>
      <c r="Z3247" s="98" t="s">
        <v>34</v>
      </c>
      <c r="AA3247" s="127"/>
      <c r="AB3247" s="106" t="s">
        <v>34</v>
      </c>
      <c r="AC3247" s="128"/>
      <c r="AG3247" s="154"/>
    </row>
    <row r="3248" spans="1:33" ht="15" customHeight="1">
      <c r="A3248" s="73">
        <v>43360</v>
      </c>
      <c r="B3248" s="74" t="s">
        <v>1405</v>
      </c>
      <c r="C3248" s="86" t="s">
        <v>1060</v>
      </c>
      <c r="D3248" s="87" t="s">
        <v>41</v>
      </c>
      <c r="E3248" s="87" t="s">
        <v>80</v>
      </c>
      <c r="F3248" s="9" t="s">
        <v>80</v>
      </c>
      <c r="G3248" s="9" t="s">
        <v>1023</v>
      </c>
      <c r="H3248" s="87" t="s">
        <v>34</v>
      </c>
      <c r="I3248" s="9" t="s">
        <v>1406</v>
      </c>
      <c r="J3248" s="98">
        <v>600</v>
      </c>
      <c r="K3248" s="98">
        <f t="shared" ref="K3248" si="2656">MAX(J3248:J3250)</f>
        <v>710</v>
      </c>
      <c r="L3248" s="74">
        <f t="normal">IF(A3248=0,"",(K3248-K3249)/K3249)</f>
        <v>0.183333333333333</v>
      </c>
      <c r="M3248" s="98">
        <f t="shared" ref="M3248" si="2657">IF(J3248="-","-",AVERAGE(J3248:J3250))</f>
        <v>663.333333333333</v>
      </c>
      <c r="N3248" s="98">
        <v>366</v>
      </c>
      <c r="O3248" s="98">
        <f t="shared" ref="O3248" si="2658">MAX(N3248:N3250)</f>
        <v>416</v>
      </c>
      <c r="P3248" s="74">
        <f t="normal">IF(A3248=0,"",(O3248-O3249)/O3249)</f>
        <v>0.136612021857924</v>
      </c>
      <c r="Q3248" s="98">
        <f t="shared" ref="Q3248" si="2659">IF(N3248="-","-",AVERAGE(N3248:N3250))</f>
        <v>394.333333333333</v>
      </c>
      <c r="R3248" s="74">
        <f t="shared" ref="R3248" si="2660">IF(Q3248="-","-",Q3248/M3248)</f>
        <v>0.594472361809045</v>
      </c>
      <c r="S3248" s="105" t="s">
        <v>34</v>
      </c>
      <c r="T3248" s="106" t="e">
        <v>#DIV/0!</v>
      </c>
      <c r="U3248" s="105" t="e">
        <v>#NUM!</v>
      </c>
      <c r="V3248" s="105" t="s">
        <v>34</v>
      </c>
      <c r="W3248" s="106" t="e">
        <v>#DIV/0!</v>
      </c>
      <c r="X3248" s="105" t="e">
        <v>#NUM!</v>
      </c>
      <c r="Y3248" s="105" t="s">
        <v>34</v>
      </c>
      <c r="Z3248" s="98" t="s">
        <v>34</v>
      </c>
      <c r="AA3248" s="123" t="str">
        <f t="shared" ref="AA3248" si="2661">IF(Z3248="-","-",AVERAGE(Z3248:Z3250))</f>
        <v>-</v>
      </c>
      <c r="AB3248" s="106" t="s">
        <v>34</v>
      </c>
      <c r="AC3248" s="124" t="str">
        <f t="shared" ref="AC3248" si="2662">IF(AB3248="-","-",AVERAGE(AB3248:AB3250))</f>
        <v>-</v>
      </c>
      <c r="AG3248" s="154"/>
    </row>
    <row r="3249" spans="1:33">
      <c r="A3249" s="73"/>
      <c r="B3249" s="74" t="s">
        <v>1405</v>
      </c>
      <c r="C3249" s="89"/>
      <c r="D3249" s="15"/>
      <c r="E3249" s="15"/>
      <c r="F3249" s="18"/>
      <c r="G3249" s="9"/>
      <c r="H3249" s="15"/>
      <c r="I3249" s="9"/>
      <c r="J3249" s="98">
        <v>680</v>
      </c>
      <c r="K3249" s="98">
        <f t="shared" ref="K3249" si="2663">MIN(J3248:J3250)</f>
        <v>600</v>
      </c>
      <c r="L3249" s="74"/>
      <c r="M3249" s="98"/>
      <c r="N3249" s="98">
        <v>401</v>
      </c>
      <c r="O3249" s="98">
        <f t="shared" ref="O3249" si="2664">MIN(N3248:N3250)</f>
        <v>366</v>
      </c>
      <c r="P3249" s="74"/>
      <c r="Q3249" s="98"/>
      <c r="R3249" s="74"/>
      <c r="S3249" s="105" t="s">
        <v>34</v>
      </c>
      <c r="T3249" s="106"/>
      <c r="U3249" s="105"/>
      <c r="V3249" s="105" t="s">
        <v>34</v>
      </c>
      <c r="W3249" s="106"/>
      <c r="X3249" s="105"/>
      <c r="Y3249" s="105" t="s">
        <v>34</v>
      </c>
      <c r="Z3249" s="98" t="s">
        <v>34</v>
      </c>
      <c r="AA3249" s="125"/>
      <c r="AB3249" s="106" t="s">
        <v>34</v>
      </c>
      <c r="AC3249" s="126"/>
      <c r="AG3249" s="154"/>
    </row>
    <row r="3250" spans="1:33">
      <c r="A3250" s="73"/>
      <c r="B3250" s="74" t="s">
        <v>1405</v>
      </c>
      <c r="C3250" s="91"/>
      <c r="D3250" s="18"/>
      <c r="E3250" s="18"/>
      <c r="F3250" s="9"/>
      <c r="G3250" s="9"/>
      <c r="H3250" s="18"/>
      <c r="I3250" s="9"/>
      <c r="J3250" s="98">
        <v>710</v>
      </c>
      <c r="K3250" s="98"/>
      <c r="L3250" s="74"/>
      <c r="M3250" s="98"/>
      <c r="N3250" s="98">
        <v>416</v>
      </c>
      <c r="O3250" s="98"/>
      <c r="P3250" s="74"/>
      <c r="Q3250" s="98"/>
      <c r="R3250" s="74"/>
      <c r="S3250" s="105" t="s">
        <v>34</v>
      </c>
      <c r="T3250" s="106"/>
      <c r="U3250" s="105"/>
      <c r="V3250" s="105" t="s">
        <v>34</v>
      </c>
      <c r="W3250" s="106"/>
      <c r="X3250" s="105"/>
      <c r="Y3250" s="105" t="s">
        <v>34</v>
      </c>
      <c r="Z3250" s="98" t="s">
        <v>34</v>
      </c>
      <c r="AA3250" s="127"/>
      <c r="AB3250" s="106" t="s">
        <v>34</v>
      </c>
      <c r="AC3250" s="128"/>
      <c r="AG3250" s="154"/>
    </row>
    <row r="3251" spans="1:33" ht="15" customHeight="1">
      <c r="A3251" s="73">
        <v>43360</v>
      </c>
      <c r="B3251" s="74" t="s">
        <v>1407</v>
      </c>
      <c r="C3251" s="86" t="s">
        <v>1060</v>
      </c>
      <c r="D3251" s="87" t="s">
        <v>41</v>
      </c>
      <c r="E3251" s="87" t="s">
        <v>80</v>
      </c>
      <c r="F3251" s="9" t="s">
        <v>80</v>
      </c>
      <c r="G3251" s="9" t="s">
        <v>1023</v>
      </c>
      <c r="H3251" s="87" t="s">
        <v>34</v>
      </c>
      <c r="I3251" s="9" t="s">
        <v>1408</v>
      </c>
      <c r="J3251" s="98">
        <v>687</v>
      </c>
      <c r="K3251" s="98">
        <f t="shared" ref="K3251" si="2665">MAX(J3251:J3253)</f>
        <v>689</v>
      </c>
      <c r="L3251" s="74">
        <f t="normal">IF(A3251=0,"",(K3251-K3252)/K3252)</f>
        <v>0.0682170542635659</v>
      </c>
      <c r="M3251" s="98">
        <f t="shared" ref="M3251" si="2666">IF(J3251="-","-",AVERAGE(J3251:J3253))</f>
        <v>673.666666666667</v>
      </c>
      <c r="N3251" s="98">
        <v>358</v>
      </c>
      <c r="O3251" s="98">
        <f t="shared" ref="O3251" si="2667">MAX(N3251:N3253)</f>
        <v>358</v>
      </c>
      <c r="P3251" s="74">
        <f t="normal">IF(A3251=0,"",(O3251-O3252)/O3252)</f>
        <v>0.125786163522013</v>
      </c>
      <c r="Q3251" s="98">
        <f t="shared" ref="Q3251" si="2668">IF(N3251="-","-",AVERAGE(N3251:N3253))</f>
        <v>340</v>
      </c>
      <c r="R3251" s="74">
        <f t="shared" ref="R3251" si="2669">IF(Q3251="-","-",Q3251/M3251)</f>
        <v>0.504700643245918</v>
      </c>
      <c r="S3251" s="105" t="s">
        <v>34</v>
      </c>
      <c r="T3251" s="106" t="e">
        <v>#DIV/0!</v>
      </c>
      <c r="U3251" s="105" t="e">
        <v>#NUM!</v>
      </c>
      <c r="V3251" s="105" t="s">
        <v>34</v>
      </c>
      <c r="W3251" s="106" t="e">
        <v>#DIV/0!</v>
      </c>
      <c r="X3251" s="105" t="e">
        <v>#NUM!</v>
      </c>
      <c r="Y3251" s="105" t="s">
        <v>34</v>
      </c>
      <c r="Z3251" s="98" t="s">
        <v>34</v>
      </c>
      <c r="AA3251" s="123" t="str">
        <f t="shared" ref="AA3251" si="2670">IF(Z3251="-","-",AVERAGE(Z3251:Z3253))</f>
        <v>-</v>
      </c>
      <c r="AB3251" s="106" t="s">
        <v>34</v>
      </c>
      <c r="AC3251" s="124" t="str">
        <f t="shared" ref="AC3251" si="2671">IF(AB3251="-","-",AVERAGE(AB3251:AB3253))</f>
        <v>-</v>
      </c>
      <c r="AG3251" s="154"/>
    </row>
    <row r="3252" spans="1:33">
      <c r="A3252" s="73"/>
      <c r="B3252" s="74" t="s">
        <v>1407</v>
      </c>
      <c r="C3252" s="89"/>
      <c r="D3252" s="15"/>
      <c r="E3252" s="15"/>
      <c r="F3252" s="18"/>
      <c r="G3252" s="9"/>
      <c r="H3252" s="15"/>
      <c r="I3252" s="9"/>
      <c r="J3252" s="98">
        <v>645</v>
      </c>
      <c r="K3252" s="98">
        <f t="shared" ref="K3252" si="2672">MIN(J3251:J3253)</f>
        <v>645</v>
      </c>
      <c r="L3252" s="74"/>
      <c r="M3252" s="98"/>
      <c r="N3252" s="98">
        <v>318</v>
      </c>
      <c r="O3252" s="98">
        <f t="shared" ref="O3252" si="2673">MIN(N3251:N3253)</f>
        <v>318</v>
      </c>
      <c r="P3252" s="74"/>
      <c r="Q3252" s="98"/>
      <c r="R3252" s="74"/>
      <c r="S3252" s="105" t="s">
        <v>34</v>
      </c>
      <c r="T3252" s="106"/>
      <c r="U3252" s="105"/>
      <c r="V3252" s="105" t="s">
        <v>34</v>
      </c>
      <c r="W3252" s="106"/>
      <c r="X3252" s="105"/>
      <c r="Y3252" s="105" t="s">
        <v>34</v>
      </c>
      <c r="Z3252" s="98" t="s">
        <v>34</v>
      </c>
      <c r="AA3252" s="125"/>
      <c r="AB3252" s="106" t="s">
        <v>34</v>
      </c>
      <c r="AC3252" s="126"/>
      <c r="AG3252" s="154"/>
    </row>
    <row r="3253" spans="1:33">
      <c r="A3253" s="73"/>
      <c r="B3253" s="74" t="s">
        <v>1407</v>
      </c>
      <c r="C3253" s="91"/>
      <c r="D3253" s="18"/>
      <c r="E3253" s="18"/>
      <c r="F3253" s="9"/>
      <c r="G3253" s="9"/>
      <c r="H3253" s="18"/>
      <c r="I3253" s="9"/>
      <c r="J3253" s="98">
        <v>689</v>
      </c>
      <c r="K3253" s="98"/>
      <c r="L3253" s="74"/>
      <c r="M3253" s="98"/>
      <c r="N3253" s="98">
        <v>344</v>
      </c>
      <c r="O3253" s="98"/>
      <c r="P3253" s="74"/>
      <c r="Q3253" s="98"/>
      <c r="R3253" s="74"/>
      <c r="S3253" s="105" t="s">
        <v>34</v>
      </c>
      <c r="T3253" s="106"/>
      <c r="U3253" s="105"/>
      <c r="V3253" s="105" t="s">
        <v>34</v>
      </c>
      <c r="W3253" s="106"/>
      <c r="X3253" s="105"/>
      <c r="Y3253" s="105" t="s">
        <v>34</v>
      </c>
      <c r="Z3253" s="98" t="s">
        <v>34</v>
      </c>
      <c r="AA3253" s="127"/>
      <c r="AB3253" s="106" t="s">
        <v>34</v>
      </c>
      <c r="AC3253" s="128"/>
      <c r="AG3253" s="154"/>
    </row>
    <row r="3254" spans="1:33" ht="0" customHeight="1" hidden="1">
      <c r="A3254" s="70">
        <v>43360</v>
      </c>
      <c r="B3254" s="71">
        <v>1505</v>
      </c>
      <c r="C3254" s="80" t="s">
        <v>142</v>
      </c>
      <c r="D3254" s="12" t="s">
        <v>41</v>
      </c>
      <c r="E3254" s="12" t="s">
        <v>74</v>
      </c>
      <c r="F3254" s="6" t="s">
        <v>75</v>
      </c>
      <c r="G3254" s="6" t="s">
        <v>34</v>
      </c>
      <c r="H3254" s="6" t="s">
        <v>94</v>
      </c>
      <c r="I3254" s="6" t="s">
        <v>76</v>
      </c>
      <c r="J3254" s="97">
        <v>295</v>
      </c>
      <c r="K3254" s="97">
        <f t="shared" ref="K3254" si="2674">MAX(J3254:J3256)</f>
        <v>347</v>
      </c>
      <c r="L3254" s="71">
        <f t="normal">IF(A3254=0,"",(K3254-K3255)/K3255)</f>
        <v>0.176271186440678</v>
      </c>
      <c r="M3254" s="97">
        <f t="shared" ref="M3254" si="2675">IF(J3254="-","-",AVERAGE(J3254:J3256))</f>
        <v>326.666666666667</v>
      </c>
      <c r="N3254" s="97">
        <v>221</v>
      </c>
      <c r="O3254" s="97">
        <f t="shared" ref="O3254" si="2676">MAX(N3254:N3256)</f>
        <v>251</v>
      </c>
      <c r="P3254" s="71">
        <f t="normal">IF(A3254=0,"",(O3254-O3255)/O3255)</f>
        <v>0.135746606334842</v>
      </c>
      <c r="Q3254" s="97">
        <f t="shared" ref="Q3254" si="2677">IF(N3254="-","-",AVERAGE(N3254:N3256))</f>
        <v>238.333333333333</v>
      </c>
      <c r="R3254" s="71">
        <f t="shared" ref="R3254" si="2678">IF(Q3254="-","-",Q3254/M3254)</f>
        <v>0.729591836734694</v>
      </c>
      <c r="S3254" s="103">
        <v>2.11</v>
      </c>
      <c r="T3254" s="104">
        <f t="shared" ref="T3254" si="2679">AVERAGE(S3254:S3256)*10</f>
        <v>20.9333333333333</v>
      </c>
      <c r="U3254" s="103">
        <f t="shared" ref="U3254" si="2680">((LARGE(S3254:S3256,1))-(SMALL(S3254:S3256,1)))/(((LARGE(S3254:S3256,1))+(SMALL(S3254:S3256,1)))/2)*100</f>
        <v>1.91387559808613</v>
      </c>
      <c r="V3254" s="103">
        <v>75.84</v>
      </c>
      <c r="W3254" s="104">
        <f t="shared" ref="W3254" si="2681">AVERAGE(V3254:V3256)*10</f>
        <v>756.733333333333</v>
      </c>
      <c r="X3254" s="103">
        <f t="shared" ref="X3254" si="2682">((LARGE(V3254:V3256,1))-(SMALL(V3254:V3256,1)))/(((LARGE(V3254:V3256,1))+(SMALL(V3254:V3256,1)))/2)*100</f>
        <v>0.528820729772615</v>
      </c>
      <c r="Y3254" s="103">
        <f t="normal">100-V3254</f>
        <v>24.16</v>
      </c>
      <c r="Z3254" s="71">
        <v>17465</v>
      </c>
      <c r="AA3254" s="25">
        <f t="shared" ref="AA3254" si="2683">IF(Z3254="-","-",AVERAGE(Z3254:Z3256))</f>
        <v>17495.3333333333</v>
      </c>
      <c r="AB3254" s="104">
        <v>7.583</v>
      </c>
      <c r="AC3254" s="26">
        <f t="shared" ref="AC3254" si="2684">IF(AB3254="-","-",AVERAGE(AB3254:AB3256))</f>
        <v>7.588</v>
      </c>
      <c r="AG3254" s="154"/>
    </row>
    <row r="3255" spans="1:33" ht="0" customHeight="1" hidden="1">
      <c r="A3255" s="70"/>
      <c r="B3255" s="71">
        <v>1505</v>
      </c>
      <c r="C3255" s="82"/>
      <c r="D3255" s="14"/>
      <c r="E3255" s="14"/>
      <c r="F3255" s="9"/>
      <c r="G3255" s="6"/>
      <c r="H3255" s="6"/>
      <c r="I3255" s="6"/>
      <c r="J3255" s="97">
        <v>338</v>
      </c>
      <c r="K3255" s="97">
        <f t="shared" ref="K3255" si="2685">MIN(J3254:J3256)</f>
        <v>295</v>
      </c>
      <c r="L3255" s="71"/>
      <c r="M3255" s="97"/>
      <c r="N3255" s="97">
        <v>243</v>
      </c>
      <c r="O3255" s="97">
        <f t="shared" ref="O3255" si="2686">MIN(N3254:N3256)</f>
        <v>221</v>
      </c>
      <c r="P3255" s="71"/>
      <c r="Q3255" s="97"/>
      <c r="R3255" s="71"/>
      <c r="S3255" s="103">
        <v>2.07</v>
      </c>
      <c r="T3255" s="104"/>
      <c r="U3255" s="103"/>
      <c r="V3255" s="103">
        <v>75.44</v>
      </c>
      <c r="W3255" s="104"/>
      <c r="X3255" s="103"/>
      <c r="Y3255" s="103">
        <f t="shared" ref="Y3255:Y3256" si="2687">100-V3255</f>
        <v>24.56</v>
      </c>
      <c r="Z3255" s="71">
        <v>17496</v>
      </c>
      <c r="AA3255" s="27"/>
      <c r="AB3255" s="104">
        <v>7.59</v>
      </c>
      <c r="AC3255" s="28"/>
      <c r="AG3255" s="154"/>
    </row>
    <row r="3256" spans="1:33" ht="0" customHeight="1" hidden="1">
      <c r="A3256" s="70"/>
      <c r="B3256" s="71">
        <v>1505</v>
      </c>
      <c r="C3256" s="84"/>
      <c r="D3256" s="17"/>
      <c r="E3256" s="17"/>
      <c r="F3256" s="9"/>
      <c r="G3256" s="6"/>
      <c r="H3256" s="6"/>
      <c r="I3256" s="6"/>
      <c r="J3256" s="97">
        <v>347</v>
      </c>
      <c r="K3256" s="97"/>
      <c r="L3256" s="71"/>
      <c r="M3256" s="97"/>
      <c r="N3256" s="97">
        <v>251</v>
      </c>
      <c r="O3256" s="97"/>
      <c r="P3256" s="71"/>
      <c r="Q3256" s="97"/>
      <c r="R3256" s="71"/>
      <c r="S3256" s="103">
        <v>2.1</v>
      </c>
      <c r="T3256" s="103"/>
      <c r="U3256" s="103"/>
      <c r="V3256" s="103">
        <v>75.74</v>
      </c>
      <c r="W3256" s="104"/>
      <c r="X3256" s="103"/>
      <c r="Y3256" s="103">
        <f t="shared" si="2687"/>
        <v>24.26</v>
      </c>
      <c r="Z3256" s="71">
        <v>17525</v>
      </c>
      <c r="AA3256" s="29"/>
      <c r="AB3256" s="104">
        <v>7.591</v>
      </c>
      <c r="AC3256" s="30"/>
      <c r="AG3256" s="154"/>
    </row>
    <row r="3257" spans="1:33" ht="15" customHeight="1">
      <c r="A3257" s="73">
        <v>43360</v>
      </c>
      <c r="B3257" s="74" t="s">
        <v>1409</v>
      </c>
      <c r="C3257" s="86" t="s">
        <v>142</v>
      </c>
      <c r="D3257" s="87" t="s">
        <v>41</v>
      </c>
      <c r="E3257" s="87" t="s">
        <v>80</v>
      </c>
      <c r="F3257" s="9" t="s">
        <v>80</v>
      </c>
      <c r="G3257" s="9" t="s">
        <v>1410</v>
      </c>
      <c r="H3257" s="87" t="s">
        <v>34</v>
      </c>
      <c r="I3257" s="9" t="s">
        <v>1411</v>
      </c>
      <c r="J3257" s="98">
        <v>351</v>
      </c>
      <c r="K3257" s="98">
        <f t="shared" ref="K3257" si="2688">MAX(J3257:J3259)</f>
        <v>360</v>
      </c>
      <c r="L3257" s="74">
        <f t="normal">IF(A3257=0,"",(K3257-K3258)/K3258)</f>
        <v>0.0256410256410256</v>
      </c>
      <c r="M3257" s="98">
        <f t="shared" ref="M3257" si="2689">IF(J3257="-","-",AVERAGE(J3257:J3259))</f>
        <v>355.5</v>
      </c>
      <c r="N3257" s="98">
        <v>261</v>
      </c>
      <c r="O3257" s="98">
        <f t="shared" ref="O3257" si="2690">MAX(N3257:N3259)</f>
        <v>261</v>
      </c>
      <c r="P3257" s="74">
        <f t="normal">IF(A3257=0,"",(O3257-O3258)/O3258)</f>
        <v>0.044</v>
      </c>
      <c r="Q3257" s="98">
        <f t="shared" ref="Q3257" si="2691">IF(N3257="-","-",AVERAGE(N3257:N3259))</f>
        <v>255.5</v>
      </c>
      <c r="R3257" s="74">
        <f t="shared" ref="R3257" si="2692">IF(Q3257="-","-",Q3257/M3257)</f>
        <v>0.718706047819972</v>
      </c>
      <c r="S3257" s="105" t="s">
        <v>34</v>
      </c>
      <c r="T3257" s="106" t="e">
        <v>#DIV/0!</v>
      </c>
      <c r="U3257" s="105" t="e">
        <v>#NUM!</v>
      </c>
      <c r="V3257" s="105" t="s">
        <v>34</v>
      </c>
      <c r="W3257" s="106" t="e">
        <v>#DIV/0!</v>
      </c>
      <c r="X3257" s="105" t="e">
        <v>#NUM!</v>
      </c>
      <c r="Y3257" s="105" t="s">
        <v>34</v>
      </c>
      <c r="Z3257" s="98" t="s">
        <v>34</v>
      </c>
      <c r="AA3257" s="123" t="str">
        <f t="shared" ref="AA3257" si="2693">IF(Z3257="-","-",AVERAGE(Z3257:Z3259))</f>
        <v>-</v>
      </c>
      <c r="AB3257" s="106" t="s">
        <v>34</v>
      </c>
      <c r="AC3257" s="124" t="str">
        <f t="shared" ref="AC3257" si="2694">IF(AB3257="-","-",AVERAGE(AB3257:AB3259))</f>
        <v>-</v>
      </c>
      <c r="AG3257" s="154"/>
    </row>
    <row r="3258" spans="1:33">
      <c r="A3258" s="73"/>
      <c r="B3258" s="74" t="s">
        <v>1409</v>
      </c>
      <c r="C3258" s="89"/>
      <c r="D3258" s="15"/>
      <c r="E3258" s="15"/>
      <c r="F3258" s="18"/>
      <c r="G3258" s="9"/>
      <c r="H3258" s="15"/>
      <c r="I3258" s="9"/>
      <c r="J3258" s="98">
        <v>360</v>
      </c>
      <c r="K3258" s="98">
        <f t="shared" ref="K3258" si="2695">MIN(J3257:J3259)</f>
        <v>351</v>
      </c>
      <c r="L3258" s="74"/>
      <c r="M3258" s="98"/>
      <c r="N3258" s="98">
        <v>250</v>
      </c>
      <c r="O3258" s="98">
        <f t="shared" ref="O3258" si="2696">MIN(N3257:N3259)</f>
        <v>250</v>
      </c>
      <c r="P3258" s="74"/>
      <c r="Q3258" s="98"/>
      <c r="R3258" s="74"/>
      <c r="S3258" s="105" t="s">
        <v>34</v>
      </c>
      <c r="T3258" s="106"/>
      <c r="U3258" s="105"/>
      <c r="V3258" s="105" t="s">
        <v>34</v>
      </c>
      <c r="W3258" s="106"/>
      <c r="X3258" s="105"/>
      <c r="Y3258" s="105" t="s">
        <v>34</v>
      </c>
      <c r="Z3258" s="98" t="s">
        <v>34</v>
      </c>
      <c r="AA3258" s="125"/>
      <c r="AB3258" s="106" t="s">
        <v>34</v>
      </c>
      <c r="AC3258" s="126"/>
      <c r="AG3258" s="154"/>
    </row>
    <row r="3259" spans="1:33">
      <c r="A3259" s="73"/>
      <c r="B3259" s="74" t="s">
        <v>1409</v>
      </c>
      <c r="C3259" s="91"/>
      <c r="D3259" s="18"/>
      <c r="E3259" s="18"/>
      <c r="F3259" s="9"/>
      <c r="G3259" s="9"/>
      <c r="H3259" s="18"/>
      <c r="I3259" s="9"/>
      <c r="J3259" s="98" t="s">
        <v>34</v>
      </c>
      <c r="K3259" s="98"/>
      <c r="L3259" s="74"/>
      <c r="M3259" s="98"/>
      <c r="N3259" s="98" t="s">
        <v>34</v>
      </c>
      <c r="O3259" s="98"/>
      <c r="P3259" s="74"/>
      <c r="Q3259" s="98"/>
      <c r="R3259" s="74"/>
      <c r="S3259" s="105" t="s">
        <v>34</v>
      </c>
      <c r="T3259" s="106"/>
      <c r="U3259" s="105"/>
      <c r="V3259" s="105" t="s">
        <v>34</v>
      </c>
      <c r="W3259" s="106"/>
      <c r="X3259" s="105"/>
      <c r="Y3259" s="105" t="s">
        <v>34</v>
      </c>
      <c r="Z3259" s="98" t="s">
        <v>34</v>
      </c>
      <c r="AA3259" s="127"/>
      <c r="AB3259" s="106" t="s">
        <v>34</v>
      </c>
      <c r="AC3259" s="128"/>
      <c r="AG3259" s="154"/>
    </row>
    <row r="3260" spans="1:33" ht="15" customHeight="1">
      <c r="A3260" s="73">
        <v>43360</v>
      </c>
      <c r="B3260" s="74" t="s">
        <v>1412</v>
      </c>
      <c r="C3260" s="86" t="s">
        <v>142</v>
      </c>
      <c r="D3260" s="87" t="s">
        <v>41</v>
      </c>
      <c r="E3260" s="87" t="s">
        <v>80</v>
      </c>
      <c r="F3260" s="9" t="s">
        <v>80</v>
      </c>
      <c r="G3260" s="9" t="s">
        <v>1410</v>
      </c>
      <c r="H3260" s="87" t="s">
        <v>34</v>
      </c>
      <c r="I3260" s="9" t="s">
        <v>1411</v>
      </c>
      <c r="J3260" s="98">
        <v>417</v>
      </c>
      <c r="K3260" s="98">
        <f t="shared" ref="K3260" si="2697">MAX(J3260:J3262)</f>
        <v>459</v>
      </c>
      <c r="L3260" s="74">
        <f t="normal">IF(A3260=0,"",(K3260-K3261)/K3261)</f>
        <v>0.100719424460432</v>
      </c>
      <c r="M3260" s="98">
        <f t="shared" ref="M3260" si="2698">IF(J3260="-","-",AVERAGE(J3260:J3262))</f>
        <v>440</v>
      </c>
      <c r="N3260" s="98">
        <v>274</v>
      </c>
      <c r="O3260" s="98">
        <f t="shared" ref="O3260" si="2699">MAX(N3260:N3262)</f>
        <v>288</v>
      </c>
      <c r="P3260" s="74">
        <f t="normal">IF(A3260=0,"",(O3260-O3261)/O3261)</f>
        <v>0.0510948905109489</v>
      </c>
      <c r="Q3260" s="98">
        <f t="shared" ref="Q3260" si="2700">IF(N3260="-","-",AVERAGE(N3260:N3262))</f>
        <v>279.333333333333</v>
      </c>
      <c r="R3260" s="74">
        <f t="shared" ref="R3260" si="2701">IF(Q3260="-","-",Q3260/M3260)</f>
        <v>0.634848484848485</v>
      </c>
      <c r="S3260" s="105" t="s">
        <v>34</v>
      </c>
      <c r="T3260" s="106" t="e">
        <v>#DIV/0!</v>
      </c>
      <c r="U3260" s="105" t="e">
        <v>#NUM!</v>
      </c>
      <c r="V3260" s="105" t="s">
        <v>34</v>
      </c>
      <c r="W3260" s="106" t="e">
        <v>#DIV/0!</v>
      </c>
      <c r="X3260" s="105" t="e">
        <v>#NUM!</v>
      </c>
      <c r="Y3260" s="105" t="s">
        <v>34</v>
      </c>
      <c r="Z3260" s="98" t="s">
        <v>34</v>
      </c>
      <c r="AA3260" s="123" t="str">
        <f t="shared" ref="AA3260" si="2702">IF(Z3260="-","-",AVERAGE(Z3260:Z3262))</f>
        <v>-</v>
      </c>
      <c r="AB3260" s="106" t="s">
        <v>34</v>
      </c>
      <c r="AC3260" s="124" t="str">
        <f t="shared" ref="AC3260" si="2703">IF(AB3260="-","-",AVERAGE(AB3260:AB3262))</f>
        <v>-</v>
      </c>
      <c r="AG3260" s="154"/>
    </row>
    <row r="3261" spans="1:33">
      <c r="A3261" s="73"/>
      <c r="B3261" s="74" t="s">
        <v>1412</v>
      </c>
      <c r="C3261" s="89"/>
      <c r="D3261" s="15"/>
      <c r="E3261" s="15"/>
      <c r="F3261" s="18"/>
      <c r="G3261" s="9"/>
      <c r="H3261" s="15"/>
      <c r="I3261" s="9"/>
      <c r="J3261" s="98">
        <v>444</v>
      </c>
      <c r="K3261" s="98">
        <f t="shared" ref="K3261" si="2704">MIN(J3260:J3262)</f>
        <v>417</v>
      </c>
      <c r="L3261" s="74"/>
      <c r="M3261" s="98"/>
      <c r="N3261" s="98">
        <v>276</v>
      </c>
      <c r="O3261" s="98">
        <f t="shared" ref="O3261" si="2705">MIN(N3260:N3262)</f>
        <v>274</v>
      </c>
      <c r="P3261" s="74"/>
      <c r="Q3261" s="98"/>
      <c r="R3261" s="74"/>
      <c r="S3261" s="105" t="s">
        <v>34</v>
      </c>
      <c r="T3261" s="106"/>
      <c r="U3261" s="105"/>
      <c r="V3261" s="105" t="s">
        <v>34</v>
      </c>
      <c r="W3261" s="106"/>
      <c r="X3261" s="105"/>
      <c r="Y3261" s="105" t="s">
        <v>34</v>
      </c>
      <c r="Z3261" s="98" t="s">
        <v>34</v>
      </c>
      <c r="AA3261" s="125"/>
      <c r="AB3261" s="106" t="s">
        <v>34</v>
      </c>
      <c r="AC3261" s="126"/>
      <c r="AG3261" s="154"/>
    </row>
    <row r="3262" spans="1:33">
      <c r="A3262" s="73"/>
      <c r="B3262" s="74" t="s">
        <v>1412</v>
      </c>
      <c r="C3262" s="91"/>
      <c r="D3262" s="18"/>
      <c r="E3262" s="18"/>
      <c r="F3262" s="9"/>
      <c r="G3262" s="9"/>
      <c r="H3262" s="18"/>
      <c r="I3262" s="9"/>
      <c r="J3262" s="98">
        <v>459</v>
      </c>
      <c r="K3262" s="98"/>
      <c r="L3262" s="74"/>
      <c r="M3262" s="98"/>
      <c r="N3262" s="98">
        <v>288</v>
      </c>
      <c r="O3262" s="98"/>
      <c r="P3262" s="74"/>
      <c r="Q3262" s="98"/>
      <c r="R3262" s="74"/>
      <c r="S3262" s="105" t="s">
        <v>34</v>
      </c>
      <c r="T3262" s="106"/>
      <c r="U3262" s="105"/>
      <c r="V3262" s="105" t="s">
        <v>34</v>
      </c>
      <c r="W3262" s="106"/>
      <c r="X3262" s="105"/>
      <c r="Y3262" s="105" t="s">
        <v>34</v>
      </c>
      <c r="Z3262" s="98" t="s">
        <v>34</v>
      </c>
      <c r="AA3262" s="127"/>
      <c r="AB3262" s="106" t="s">
        <v>34</v>
      </c>
      <c r="AC3262" s="128"/>
      <c r="AG3262" s="154"/>
    </row>
    <row r="3263" spans="1:33" ht="15" customHeight="1">
      <c r="A3263" s="73">
        <v>43360</v>
      </c>
      <c r="B3263" s="74" t="s">
        <v>1413</v>
      </c>
      <c r="C3263" s="86" t="s">
        <v>142</v>
      </c>
      <c r="D3263" s="87" t="s">
        <v>41</v>
      </c>
      <c r="E3263" s="87" t="s">
        <v>80</v>
      </c>
      <c r="F3263" s="9" t="s">
        <v>80</v>
      </c>
      <c r="G3263" s="9" t="s">
        <v>1410</v>
      </c>
      <c r="H3263" s="87" t="s">
        <v>34</v>
      </c>
      <c r="I3263" s="9" t="s">
        <v>1411</v>
      </c>
      <c r="J3263" s="98">
        <v>582</v>
      </c>
      <c r="K3263" s="98">
        <f t="shared" ref="K3263" si="2706">MAX(J3263:J3265)</f>
        <v>614</v>
      </c>
      <c r="L3263" s="74">
        <f t="normal">IF(A3263=0,"",(K3263-K3264)/K3264)</f>
        <v>0.0549828178694158</v>
      </c>
      <c r="M3263" s="98">
        <f t="shared" ref="M3263" si="2707">IF(J3263="-","-",AVERAGE(J3263:J3265))</f>
        <v>596.333333333333</v>
      </c>
      <c r="N3263" s="98">
        <v>350</v>
      </c>
      <c r="O3263" s="98">
        <f t="shared" ref="O3263" si="2708">MAX(N3263:N3265)</f>
        <v>358</v>
      </c>
      <c r="P3263" s="74">
        <f t="normal">IF(A3263=0,"",(O3263-O3264)/O3264)</f>
        <v>0.0376811594202899</v>
      </c>
      <c r="Q3263" s="98">
        <f t="shared" ref="Q3263" si="2709">IF(N3263="-","-",AVERAGE(N3263:N3265))</f>
        <v>351</v>
      </c>
      <c r="R3263" s="74">
        <f t="shared" ref="R3263" si="2710">IF(Q3263="-","-",Q3263/M3263)</f>
        <v>0.588596981553941</v>
      </c>
      <c r="S3263" s="105" t="s">
        <v>34</v>
      </c>
      <c r="T3263" s="106" t="e">
        <v>#DIV/0!</v>
      </c>
      <c r="U3263" s="105" t="e">
        <v>#NUM!</v>
      </c>
      <c r="V3263" s="105" t="s">
        <v>34</v>
      </c>
      <c r="W3263" s="106" t="e">
        <v>#DIV/0!</v>
      </c>
      <c r="X3263" s="105" t="e">
        <v>#NUM!</v>
      </c>
      <c r="Y3263" s="105" t="s">
        <v>34</v>
      </c>
      <c r="Z3263" s="98" t="s">
        <v>34</v>
      </c>
      <c r="AA3263" s="123" t="str">
        <f t="shared" ref="AA3263" si="2711">IF(Z3263="-","-",AVERAGE(Z3263:Z3265))</f>
        <v>-</v>
      </c>
      <c r="AB3263" s="106" t="s">
        <v>34</v>
      </c>
      <c r="AC3263" s="124" t="str">
        <f t="shared" ref="AC3263" si="2712">IF(AB3263="-","-",AVERAGE(AB3263:AB3265))</f>
        <v>-</v>
      </c>
      <c r="AG3263" s="154"/>
    </row>
    <row r="3264" spans="1:33">
      <c r="A3264" s="73"/>
      <c r="B3264" s="74" t="s">
        <v>1413</v>
      </c>
      <c r="C3264" s="89"/>
      <c r="D3264" s="15"/>
      <c r="E3264" s="15"/>
      <c r="F3264" s="18"/>
      <c r="G3264" s="9"/>
      <c r="H3264" s="15"/>
      <c r="I3264" s="9"/>
      <c r="J3264" s="98">
        <v>593</v>
      </c>
      <c r="K3264" s="98">
        <f t="shared" ref="K3264" si="2713">MIN(J3263:J3265)</f>
        <v>582</v>
      </c>
      <c r="L3264" s="74"/>
      <c r="M3264" s="98"/>
      <c r="N3264" s="98">
        <v>345</v>
      </c>
      <c r="O3264" s="98">
        <f t="shared" ref="O3264" si="2714">MIN(N3263:N3265)</f>
        <v>345</v>
      </c>
      <c r="P3264" s="74"/>
      <c r="Q3264" s="98"/>
      <c r="R3264" s="74"/>
      <c r="S3264" s="105" t="s">
        <v>34</v>
      </c>
      <c r="T3264" s="106"/>
      <c r="U3264" s="105"/>
      <c r="V3264" s="105" t="s">
        <v>34</v>
      </c>
      <c r="W3264" s="106"/>
      <c r="X3264" s="105"/>
      <c r="Y3264" s="105" t="s">
        <v>34</v>
      </c>
      <c r="Z3264" s="98" t="s">
        <v>34</v>
      </c>
      <c r="AA3264" s="125"/>
      <c r="AB3264" s="106" t="s">
        <v>34</v>
      </c>
      <c r="AC3264" s="126"/>
      <c r="AG3264" s="154"/>
    </row>
    <row r="3265" spans="1:33">
      <c r="A3265" s="73"/>
      <c r="B3265" s="74" t="s">
        <v>1413</v>
      </c>
      <c r="C3265" s="91"/>
      <c r="D3265" s="18"/>
      <c r="E3265" s="18"/>
      <c r="F3265" s="9"/>
      <c r="G3265" s="9"/>
      <c r="H3265" s="18"/>
      <c r="I3265" s="9"/>
      <c r="J3265" s="98">
        <v>614</v>
      </c>
      <c r="K3265" s="98"/>
      <c r="L3265" s="74"/>
      <c r="M3265" s="98"/>
      <c r="N3265" s="98">
        <v>358</v>
      </c>
      <c r="O3265" s="98"/>
      <c r="P3265" s="74"/>
      <c r="Q3265" s="98"/>
      <c r="R3265" s="74"/>
      <c r="S3265" s="105" t="s">
        <v>34</v>
      </c>
      <c r="T3265" s="106"/>
      <c r="U3265" s="105"/>
      <c r="V3265" s="105" t="s">
        <v>34</v>
      </c>
      <c r="W3265" s="106"/>
      <c r="X3265" s="105"/>
      <c r="Y3265" s="105" t="s">
        <v>34</v>
      </c>
      <c r="Z3265" s="98" t="s">
        <v>34</v>
      </c>
      <c r="AA3265" s="127"/>
      <c r="AB3265" s="106" t="s">
        <v>34</v>
      </c>
      <c r="AC3265" s="128"/>
      <c r="AG3265" s="154"/>
    </row>
    <row r="3266" spans="1:33" ht="15" customHeight="1">
      <c r="A3266" s="73">
        <v>43360</v>
      </c>
      <c r="B3266" s="74" t="s">
        <v>1414</v>
      </c>
      <c r="C3266" s="86" t="s">
        <v>88</v>
      </c>
      <c r="D3266" s="87" t="s">
        <v>41</v>
      </c>
      <c r="E3266" s="87" t="s">
        <v>80</v>
      </c>
      <c r="F3266" s="9" t="s">
        <v>80</v>
      </c>
      <c r="G3266" s="9" t="s">
        <v>1415</v>
      </c>
      <c r="H3266" s="87" t="s">
        <v>34</v>
      </c>
      <c r="I3266" s="9" t="s">
        <v>1416</v>
      </c>
      <c r="J3266" s="98">
        <v>323</v>
      </c>
      <c r="K3266" s="98">
        <f t="shared" ref="K3266" si="2715">MAX(J3266:J3268)</f>
        <v>325</v>
      </c>
      <c r="L3266" s="74">
        <f t="normal">IF(A3266=0,"",(K3266-K3267)/K3267)</f>
        <v>0.160714285714286</v>
      </c>
      <c r="M3266" s="98">
        <f t="shared" ref="M3266" si="2716">IF(J3266="-","-",AVERAGE(J3266:J3268))</f>
        <v>309.333333333333</v>
      </c>
      <c r="N3266" s="98">
        <v>204</v>
      </c>
      <c r="O3266" s="98">
        <f t="shared" ref="O3266" si="2717">MAX(N3266:N3268)</f>
        <v>204</v>
      </c>
      <c r="P3266" s="74">
        <f t="normal">IF(A3266=0,"",(O3266-O3267)/O3267)</f>
        <v>0.179190751445087</v>
      </c>
      <c r="Q3266" s="98">
        <f t="shared" ref="Q3266" si="2718">IF(N3266="-","-",AVERAGE(N3266:N3268))</f>
        <v>192.333333333333</v>
      </c>
      <c r="R3266" s="74">
        <f t="shared" ref="R3266" si="2719">IF(Q3266="-","-",Q3266/M3266)</f>
        <v>0.62176724137931</v>
      </c>
      <c r="S3266" s="105" t="s">
        <v>34</v>
      </c>
      <c r="T3266" s="106" t="e">
        <v>#DIV/0!</v>
      </c>
      <c r="U3266" s="105" t="e">
        <v>#NUM!</v>
      </c>
      <c r="V3266" s="105" t="s">
        <v>34</v>
      </c>
      <c r="W3266" s="106" t="e">
        <v>#DIV/0!</v>
      </c>
      <c r="X3266" s="105" t="e">
        <v>#NUM!</v>
      </c>
      <c r="Y3266" s="105" t="s">
        <v>34</v>
      </c>
      <c r="Z3266" s="98" t="s">
        <v>34</v>
      </c>
      <c r="AA3266" s="123" t="str">
        <f t="shared" ref="AA3266" si="2720">IF(Z3266="-","-",AVERAGE(Z3266:Z3268))</f>
        <v>-</v>
      </c>
      <c r="AB3266" s="106" t="s">
        <v>34</v>
      </c>
      <c r="AC3266" s="124" t="str">
        <f t="shared" ref="AC3266" si="2721">IF(AB3266="-","-",AVERAGE(AB3266:AB3268))</f>
        <v>-</v>
      </c>
      <c r="AG3266" s="154"/>
    </row>
    <row r="3267" spans="1:33">
      <c r="A3267" s="73"/>
      <c r="B3267" s="74" t="s">
        <v>1414</v>
      </c>
      <c r="C3267" s="89"/>
      <c r="D3267" s="15"/>
      <c r="E3267" s="15"/>
      <c r="F3267" s="18"/>
      <c r="G3267" s="9"/>
      <c r="H3267" s="15"/>
      <c r="I3267" s="9"/>
      <c r="J3267" s="98">
        <v>280</v>
      </c>
      <c r="K3267" s="98">
        <f t="shared" ref="K3267" si="2722">MIN(J3266:J3268)</f>
        <v>280</v>
      </c>
      <c r="L3267" s="74"/>
      <c r="M3267" s="98"/>
      <c r="N3267" s="98">
        <v>173</v>
      </c>
      <c r="O3267" s="98">
        <f t="shared" ref="O3267" si="2723">MIN(N3266:N3268)</f>
        <v>173</v>
      </c>
      <c r="P3267" s="74"/>
      <c r="Q3267" s="98"/>
      <c r="R3267" s="74"/>
      <c r="S3267" s="105" t="s">
        <v>34</v>
      </c>
      <c r="T3267" s="106"/>
      <c r="U3267" s="105"/>
      <c r="V3267" s="105" t="s">
        <v>34</v>
      </c>
      <c r="W3267" s="106"/>
      <c r="X3267" s="105"/>
      <c r="Y3267" s="105" t="s">
        <v>34</v>
      </c>
      <c r="Z3267" s="98" t="s">
        <v>34</v>
      </c>
      <c r="AA3267" s="125"/>
      <c r="AB3267" s="106" t="s">
        <v>34</v>
      </c>
      <c r="AC3267" s="126"/>
      <c r="AG3267" s="154"/>
    </row>
    <row r="3268" spans="1:33">
      <c r="A3268" s="73"/>
      <c r="B3268" s="74" t="s">
        <v>1414</v>
      </c>
      <c r="C3268" s="91"/>
      <c r="D3268" s="18"/>
      <c r="E3268" s="18"/>
      <c r="F3268" s="9"/>
      <c r="G3268" s="9"/>
      <c r="H3268" s="18"/>
      <c r="I3268" s="9"/>
      <c r="J3268" s="98">
        <v>325</v>
      </c>
      <c r="K3268" s="98"/>
      <c r="L3268" s="74"/>
      <c r="M3268" s="98"/>
      <c r="N3268" s="98">
        <v>200</v>
      </c>
      <c r="O3268" s="98"/>
      <c r="P3268" s="74"/>
      <c r="Q3268" s="98"/>
      <c r="R3268" s="74"/>
      <c r="S3268" s="105" t="s">
        <v>34</v>
      </c>
      <c r="T3268" s="106"/>
      <c r="U3268" s="105"/>
      <c r="V3268" s="105" t="s">
        <v>34</v>
      </c>
      <c r="W3268" s="106"/>
      <c r="X3268" s="105"/>
      <c r="Y3268" s="105" t="s">
        <v>34</v>
      </c>
      <c r="Z3268" s="98" t="s">
        <v>34</v>
      </c>
      <c r="AA3268" s="127"/>
      <c r="AB3268" s="106" t="s">
        <v>34</v>
      </c>
      <c r="AC3268" s="128"/>
      <c r="AG3268" s="154"/>
    </row>
    <row r="3269" spans="1:33" s="44" customFormat="1" ht="15" customHeight="1">
      <c r="A3269" s="60">
        <v>43374</v>
      </c>
      <c r="B3269" s="61" t="s">
        <v>1417</v>
      </c>
      <c r="C3269" s="62" t="s">
        <v>29</v>
      </c>
      <c r="D3269" s="63" t="s">
        <v>30</v>
      </c>
      <c r="E3269" s="63" t="s">
        <v>31</v>
      </c>
      <c r="F3269" s="63" t="s">
        <v>32</v>
      </c>
      <c r="G3269" s="63" t="s">
        <v>33</v>
      </c>
      <c r="H3269" s="63" t="s">
        <v>34</v>
      </c>
      <c r="I3269" s="63" t="s">
        <v>34</v>
      </c>
      <c r="J3269" s="94">
        <v>56</v>
      </c>
      <c r="K3269" s="94">
        <f t="shared" ref="K3269" si="2724">MAX(J3269:J3271)</f>
        <v>62</v>
      </c>
      <c r="L3269" s="61">
        <f t="normal">IF(A3269=0,"",(K3269-K3270)/K3270)</f>
        <v>0.107142857142857</v>
      </c>
      <c r="M3269" s="94">
        <f t="shared" ref="M3269" si="2725">IF(J3269="-","-",AVERAGE(J3269:J3271))</f>
        <v>59.6666666666667</v>
      </c>
      <c r="N3269" s="94" t="s">
        <v>34</v>
      </c>
      <c r="O3269" s="94">
        <f t="shared" ref="O3269" si="2726">MAX(N3269:N3271)</f>
        <v>0</v>
      </c>
      <c r="P3269" s="61" t="e">
        <v>#DIV/0!</v>
      </c>
      <c r="Q3269" s="94" t="str">
        <f t="shared" ref="Q3269" si="2727">IF(N3269="-","-",AVERAGE(N3269:N3271))</f>
        <v>-</v>
      </c>
      <c r="R3269" s="61" t="str">
        <f t="shared" ref="R3269" si="2728">IF(Q3269="-","-",Q3269/M3269)</f>
        <v>-</v>
      </c>
      <c r="S3269" s="101">
        <v>2.34</v>
      </c>
      <c r="T3269" s="102">
        <f t="shared" ref="T3269" si="2729">AVERAGE(S3269:S3271)*10</f>
        <v>24</v>
      </c>
      <c r="U3269" s="101">
        <f t="shared" ref="U3269" si="2730">((LARGE(S3269:S3271,1))-(SMALL(S3269:S3271,1)))/(((LARGE(S3269:S3271,1))+(SMALL(S3269:S3271,1)))/2)*100</f>
        <v>4.59290187891442</v>
      </c>
      <c r="V3269" s="101">
        <v>67.29</v>
      </c>
      <c r="W3269" s="102">
        <f t="shared" ref="W3269" si="2731">AVERAGE(V3269:V3271)*10</f>
        <v>674.9</v>
      </c>
      <c r="X3269" s="101">
        <f t="shared" ref="X3269" si="2732">((LARGE(V3269:V3271,1))-(SMALL(V3269:V3271,1)))/(((LARGE(V3269:V3271,1))+(SMALL(V3269:V3271,1)))/2)*100</f>
        <v>0.917295457907981</v>
      </c>
      <c r="Y3269" s="101">
        <f t="normal">100-V3269</f>
        <v>32.71</v>
      </c>
      <c r="Z3269" s="94" t="s">
        <v>34</v>
      </c>
      <c r="AA3269" s="111" t="str">
        <f t="shared" ref="AA3269" si="2733">IF(Z3269="-","-",AVERAGE(Z3269:Z3271))</f>
        <v>-</v>
      </c>
      <c r="AB3269" s="102" t="s">
        <v>34</v>
      </c>
      <c r="AC3269" s="112" t="str">
        <f t="shared" ref="AC3269" si="2734">IF(AB3269="-","-",AVERAGE(AB3269:AB3271))</f>
        <v>-</v>
      </c>
      <c r="AD3269" s="113"/>
      <c r="AE3269" s="94"/>
      <c r="AF3269" s="94"/>
      <c r="AG3269" s="134"/>
    </row>
    <row r="3270" spans="1:33" s="44" customFormat="1" customHeight="0">
      <c r="A3270" s="60"/>
      <c r="B3270" s="61" t="s">
        <v>1417</v>
      </c>
      <c r="C3270" s="62"/>
      <c r="D3270" s="63"/>
      <c r="E3270" s="63"/>
      <c r="F3270" s="63"/>
      <c r="G3270" s="63"/>
      <c r="H3270" s="63"/>
      <c r="I3270" s="63"/>
      <c r="J3270" s="94">
        <v>61</v>
      </c>
      <c r="K3270" s="94">
        <f t="shared" ref="K3270" si="2735">MIN(J3269:J3271)</f>
        <v>56</v>
      </c>
      <c r="L3270" s="61"/>
      <c r="M3270" s="94"/>
      <c r="N3270" s="94" t="s">
        <v>34</v>
      </c>
      <c r="O3270" s="94">
        <f t="shared" ref="O3270" si="2736">MIN(N3269:N3271)</f>
        <v>0</v>
      </c>
      <c r="P3270" s="61"/>
      <c r="Q3270" s="94"/>
      <c r="R3270" s="61"/>
      <c r="S3270" s="101">
        <v>2.41</v>
      </c>
      <c r="T3270" s="102"/>
      <c r="U3270" s="101"/>
      <c r="V3270" s="101">
        <v>67.28</v>
      </c>
      <c r="W3270" s="102"/>
      <c r="X3270" s="101"/>
      <c r="Y3270" s="101">
        <f t="shared" ref="Y3270:Y3276" si="2737">100-V3270</f>
        <v>32.72</v>
      </c>
      <c r="Z3270" s="94" t="s">
        <v>34</v>
      </c>
      <c r="AA3270" s="111"/>
      <c r="AB3270" s="102" t="s">
        <v>34</v>
      </c>
      <c r="AC3270" s="112"/>
      <c r="AD3270" s="113"/>
      <c r="AE3270" s="94"/>
      <c r="AF3270" s="94"/>
      <c r="AG3270" s="134"/>
    </row>
    <row r="3271" spans="1:33" s="44" customFormat="1" customHeight="0">
      <c r="A3271" s="60"/>
      <c r="B3271" s="61" t="s">
        <v>1417</v>
      </c>
      <c r="C3271" s="62"/>
      <c r="D3271" s="63"/>
      <c r="E3271" s="63"/>
      <c r="F3271" s="63"/>
      <c r="G3271" s="63"/>
      <c r="H3271" s="63"/>
      <c r="I3271" s="63"/>
      <c r="J3271" s="94">
        <v>62</v>
      </c>
      <c r="K3271" s="94"/>
      <c r="L3271" s="61"/>
      <c r="M3271" s="94"/>
      <c r="N3271" s="94" t="s">
        <v>34</v>
      </c>
      <c r="O3271" s="94"/>
      <c r="P3271" s="61"/>
      <c r="Q3271" s="94"/>
      <c r="R3271" s="61"/>
      <c r="S3271" s="101">
        <v>2.45</v>
      </c>
      <c r="T3271" s="102"/>
      <c r="U3271" s="101"/>
      <c r="V3271" s="101">
        <v>67.9</v>
      </c>
      <c r="W3271" s="102"/>
      <c r="X3271" s="101"/>
      <c r="Y3271" s="101">
        <f t="shared" si="2737"/>
        <v>32.1</v>
      </c>
      <c r="Z3271" s="94" t="s">
        <v>34</v>
      </c>
      <c r="AA3271" s="111"/>
      <c r="AB3271" s="102" t="s">
        <v>34</v>
      </c>
      <c r="AC3271" s="112"/>
      <c r="AD3271" s="113"/>
      <c r="AE3271" s="94"/>
      <c r="AF3271" s="94"/>
      <c r="AG3271" s="134"/>
    </row>
    <row r="3272" spans="1:33" s="44" customFormat="1" ht="15" customHeight="1">
      <c r="A3272" s="60">
        <v>43374</v>
      </c>
      <c r="B3272" s="61" t="s">
        <v>1418</v>
      </c>
      <c r="C3272" s="62" t="s">
        <v>29</v>
      </c>
      <c r="D3272" s="63" t="s">
        <v>30</v>
      </c>
      <c r="E3272" s="63" t="s">
        <v>31</v>
      </c>
      <c r="F3272" s="63" t="s">
        <v>37</v>
      </c>
      <c r="G3272" s="63" t="s">
        <v>140</v>
      </c>
      <c r="H3272" s="63" t="s">
        <v>34</v>
      </c>
      <c r="I3272" s="63" t="s">
        <v>34</v>
      </c>
      <c r="J3272" s="94">
        <v>630</v>
      </c>
      <c r="K3272" s="94">
        <f t="shared" ref="K3272" si="2738">MAX(J3272:J3274)</f>
        <v>699</v>
      </c>
      <c r="L3272" s="61">
        <f t="normal">IF(A3272=0,"",(K3272-K3273)/K3273)</f>
        <v>0.10952380952381</v>
      </c>
      <c r="M3272" s="94">
        <f t="shared" ref="M3272" si="2739">IF(J3272="-","-",AVERAGE(J3272:J3274))</f>
        <v>672.333333333333</v>
      </c>
      <c r="N3272" s="94">
        <v>310</v>
      </c>
      <c r="O3272" s="94">
        <f t="shared" ref="O3272" si="2740">MAX(N3272:N3274)</f>
        <v>335</v>
      </c>
      <c r="P3272" s="61">
        <f t="normal">IF(A3272=0,"",(O3272-O3273)/O3273)</f>
        <v>0.0806451612903226</v>
      </c>
      <c r="Q3272" s="94">
        <f t="shared" ref="Q3272" si="2741">IF(N3272="-","-",AVERAGE(N3272:N3274))</f>
        <v>323</v>
      </c>
      <c r="R3272" s="61">
        <f t="shared" ref="R3272" si="2742">IF(Q3272="-","-",Q3272/M3272)</f>
        <v>0.480416460089241</v>
      </c>
      <c r="S3272" s="101">
        <v>96</v>
      </c>
      <c r="T3272" s="102">
        <f t="shared" ref="T3272" si="2743">AVERAGE(S3272:S3274)*10</f>
        <v>960.2</v>
      </c>
      <c r="U3272" s="101">
        <f t="shared" ref="U3272" si="2744">((LARGE(S3272:S3274,1))-(SMALL(S3272:S3274,1)))/(((LARGE(S3272:S3274,1))+(SMALL(S3272:S3274,1)))/2)*100</f>
        <v>0.04165798791919</v>
      </c>
      <c r="V3272" s="101">
        <v>99.99</v>
      </c>
      <c r="W3272" s="102">
        <f t="shared" ref="W3272" si="2745">AVERAGE(V3272:V3274)*10</f>
        <v>999.9</v>
      </c>
      <c r="X3272" s="101">
        <f t="shared" ref="X3272" si="2746">((LARGE(V3272:V3274,1))-(SMALL(V3272:V3274,1)))/(((LARGE(V3272:V3274,1))+(SMALL(V3272:V3274,1)))/2)*100</f>
        <v>0</v>
      </c>
      <c r="Y3272" s="101">
        <f t="shared" si="2737"/>
        <v>0.0100000000000051</v>
      </c>
      <c r="Z3272" s="94" t="s">
        <v>34</v>
      </c>
      <c r="AA3272" s="111" t="s">
        <v>34</v>
      </c>
      <c r="AB3272" s="102" t="s">
        <v>34</v>
      </c>
      <c r="AC3272" s="112" t="str">
        <f t="shared" ref="AC3272" si="2747">IF(AB3272="-","-",AVERAGE(AB3272:AB3274))</f>
        <v>-</v>
      </c>
      <c r="AD3272" s="113"/>
      <c r="AE3272" s="94"/>
      <c r="AF3272" s="94"/>
      <c r="AG3272" s="134"/>
    </row>
    <row r="3273" spans="1:33" s="44" customFormat="1" customHeight="0">
      <c r="A3273" s="60"/>
      <c r="B3273" s="61" t="s">
        <v>1418</v>
      </c>
      <c r="C3273" s="62"/>
      <c r="D3273" s="63"/>
      <c r="E3273" s="63"/>
      <c r="F3273" s="63"/>
      <c r="G3273" s="63"/>
      <c r="H3273" s="63"/>
      <c r="I3273" s="63"/>
      <c r="J3273" s="94">
        <v>699</v>
      </c>
      <c r="K3273" s="94">
        <f t="shared" ref="K3273" si="2748">MIN(J3272:J3274)</f>
        <v>630</v>
      </c>
      <c r="L3273" s="61"/>
      <c r="M3273" s="94"/>
      <c r="N3273" s="94">
        <v>335</v>
      </c>
      <c r="O3273" s="94">
        <f t="shared" ref="O3273" si="2749">MIN(N3272:N3274)</f>
        <v>310</v>
      </c>
      <c r="P3273" s="61"/>
      <c r="Q3273" s="94"/>
      <c r="R3273" s="61"/>
      <c r="S3273" s="101">
        <v>96.02</v>
      </c>
      <c r="T3273" s="102"/>
      <c r="U3273" s="101"/>
      <c r="V3273" s="101">
        <v>99.99</v>
      </c>
      <c r="W3273" s="102"/>
      <c r="X3273" s="101"/>
      <c r="Y3273" s="101">
        <f t="shared" si="2737"/>
        <v>0.0100000000000051</v>
      </c>
      <c r="Z3273" s="94" t="s">
        <v>34</v>
      </c>
      <c r="AA3273" s="111"/>
      <c r="AB3273" s="102" t="s">
        <v>34</v>
      </c>
      <c r="AC3273" s="112"/>
      <c r="AD3273" s="113"/>
      <c r="AE3273" s="94"/>
      <c r="AF3273" s="94"/>
      <c r="AG3273" s="134"/>
    </row>
    <row r="3274" spans="1:33" s="44" customFormat="1" customHeight="0">
      <c r="A3274" s="60"/>
      <c r="B3274" s="61" t="s">
        <v>1418</v>
      </c>
      <c r="C3274" s="62"/>
      <c r="D3274" s="63"/>
      <c r="E3274" s="63"/>
      <c r="F3274" s="63"/>
      <c r="G3274" s="63"/>
      <c r="H3274" s="63"/>
      <c r="I3274" s="63"/>
      <c r="J3274" s="94">
        <v>688</v>
      </c>
      <c r="K3274" s="94"/>
      <c r="L3274" s="61"/>
      <c r="M3274" s="94"/>
      <c r="N3274" s="94">
        <v>324</v>
      </c>
      <c r="O3274" s="94"/>
      <c r="P3274" s="61"/>
      <c r="Q3274" s="94"/>
      <c r="R3274" s="61"/>
      <c r="S3274" s="101">
        <v>96.04</v>
      </c>
      <c r="T3274" s="102"/>
      <c r="U3274" s="101"/>
      <c r="V3274" s="101">
        <v>99.99</v>
      </c>
      <c r="W3274" s="102"/>
      <c r="X3274" s="101"/>
      <c r="Y3274" s="101">
        <f t="shared" si="2737"/>
        <v>0.0100000000000051</v>
      </c>
      <c r="Z3274" s="94" t="s">
        <v>34</v>
      </c>
      <c r="AA3274" s="111"/>
      <c r="AB3274" s="102" t="s">
        <v>34</v>
      </c>
      <c r="AC3274" s="112"/>
      <c r="AD3274" s="113"/>
      <c r="AE3274" s="94"/>
      <c r="AF3274" s="94"/>
      <c r="AG3274" s="134"/>
    </row>
    <row r="3275" spans="1:33" ht="0" customHeight="1" hidden="1">
      <c r="A3275" s="70">
        <v>43374</v>
      </c>
      <c r="B3275" s="71">
        <v>1524</v>
      </c>
      <c r="C3275" s="80" t="s">
        <v>1419</v>
      </c>
      <c r="D3275" s="12" t="s">
        <v>41</v>
      </c>
      <c r="E3275" s="12" t="s">
        <v>74</v>
      </c>
      <c r="F3275" s="6" t="s">
        <v>75</v>
      </c>
      <c r="G3275" s="6" t="s">
        <v>199</v>
      </c>
      <c r="H3275" s="12" t="s">
        <v>1420</v>
      </c>
      <c r="I3275" s="6" t="s">
        <v>90</v>
      </c>
      <c r="J3275" s="97" t="s">
        <v>34</v>
      </c>
      <c r="K3275" s="97">
        <f t="shared" ref="K3275" si="2750">MAX(J3275:J3277)</f>
        <v>396</v>
      </c>
      <c r="L3275" s="71">
        <f t="normal">IF(A3275=0,"",(K3275-K3276)/K3276)</f>
        <v>0.218461538461538</v>
      </c>
      <c r="M3275" s="97">
        <f t="normal">IF(J3276="-","-",AVERAGE(J3275:J3277))</f>
        <v>360.5</v>
      </c>
      <c r="N3275" s="97" t="s">
        <v>34</v>
      </c>
      <c r="O3275" s="97">
        <f t="shared" ref="O3275" si="2751">MAX(N3275:N3277)</f>
        <v>238</v>
      </c>
      <c r="P3275" s="71">
        <f t="normal">IF(A3275=0,"",(O3275-O3276)/O3276)</f>
        <v>0.18407960199005</v>
      </c>
      <c r="Q3275" s="97">
        <f t="normal">IF(N3276="-","-",AVERAGE(N3275:N3277))</f>
        <v>219.5</v>
      </c>
      <c r="R3275" s="71">
        <f t="shared" ref="R3275" si="2752">IF(Q3275="-","-",Q3275/M3275)</f>
        <v>0.608876560332871</v>
      </c>
      <c r="S3275" s="103">
        <v>27.42</v>
      </c>
      <c r="T3275" s="104">
        <f t="shared" ref="T3275" si="2753">AVERAGE(S3275:S3277)*10</f>
        <v>270</v>
      </c>
      <c r="U3275" s="103">
        <f t="shared" ref="U3275" si="2754">((LARGE(S3275:S3277,1))-(SMALL(S3275:S3277,1)))/(((LARGE(S3275:S3277,1))+(SMALL(S3275:S3277,1)))/2)*100</f>
        <v>3.11111111111112</v>
      </c>
      <c r="V3275" s="103">
        <v>69.6</v>
      </c>
      <c r="W3275" s="104">
        <f t="shared" ref="W3275" si="2755">AVERAGE(V3275:V3277)*10</f>
        <v>709.45</v>
      </c>
      <c r="X3275" s="103">
        <f t="shared" ref="X3275" si="2756">((LARGE(V3275:V3277,1))-(SMALL(V3275:V3277,1)))/(((LARGE(V3275:V3277,1))+(SMALL(V3275:V3277,1)))/2)*100</f>
        <v>3.79166960321377</v>
      </c>
      <c r="Y3275" s="103">
        <f t="shared" si="2737"/>
        <v>30.4</v>
      </c>
      <c r="Z3275" s="71" t="s">
        <v>34</v>
      </c>
      <c r="AA3275" s="25" t="str">
        <f t="shared" ref="AA3275" si="2757">IF(Z3275="-","-",AVERAGE(Z3275:Z3277))</f>
        <v>-</v>
      </c>
      <c r="AB3275" s="104" t="s">
        <v>34</v>
      </c>
      <c r="AC3275" s="26" t="str">
        <f t="shared" ref="AC3275" si="2758">IF(AB3275="-","-",AVERAGE(AB3275:AB3277))</f>
        <v>-</v>
      </c>
      <c r="AG3275" s="154"/>
    </row>
    <row r="3276" spans="1:33" ht="0" customHeight="1" hidden="1">
      <c r="A3276" s="70"/>
      <c r="B3276" s="71">
        <v>1524</v>
      </c>
      <c r="C3276" s="82"/>
      <c r="D3276" s="14"/>
      <c r="E3276" s="14"/>
      <c r="F3276" s="9"/>
      <c r="G3276" s="6"/>
      <c r="H3276" s="14"/>
      <c r="I3276" s="6"/>
      <c r="J3276" s="97">
        <v>325</v>
      </c>
      <c r="K3276" s="97">
        <f t="shared" ref="K3276" si="2759">MIN(J3275:J3277)</f>
        <v>325</v>
      </c>
      <c r="L3276" s="71"/>
      <c r="M3276" s="97"/>
      <c r="N3276" s="97">
        <v>201</v>
      </c>
      <c r="O3276" s="97">
        <f t="shared" ref="O3276" si="2760">MIN(N3275:N3277)</f>
        <v>201</v>
      </c>
      <c r="P3276" s="71"/>
      <c r="Q3276" s="97"/>
      <c r="R3276" s="71"/>
      <c r="S3276" s="103">
        <v>26.58</v>
      </c>
      <c r="T3276" s="104"/>
      <c r="U3276" s="103"/>
      <c r="V3276" s="103">
        <v>72.29</v>
      </c>
      <c r="W3276" s="104"/>
      <c r="X3276" s="103"/>
      <c r="Y3276" s="103">
        <f t="shared" si="2737"/>
        <v>27.71</v>
      </c>
      <c r="Z3276" s="71" t="s">
        <v>34</v>
      </c>
      <c r="AA3276" s="27"/>
      <c r="AB3276" s="104" t="s">
        <v>34</v>
      </c>
      <c r="AC3276" s="28"/>
      <c r="AG3276" s="154"/>
    </row>
    <row r="3277" spans="1:33" ht="0" customHeight="1" hidden="1">
      <c r="A3277" s="70"/>
      <c r="B3277" s="71">
        <v>1524</v>
      </c>
      <c r="C3277" s="84"/>
      <c r="D3277" s="17"/>
      <c r="E3277" s="17"/>
      <c r="F3277" s="9"/>
      <c r="G3277" s="6"/>
      <c r="H3277" s="17"/>
      <c r="I3277" s="6"/>
      <c r="J3277" s="97">
        <v>396</v>
      </c>
      <c r="K3277" s="97"/>
      <c r="L3277" s="71"/>
      <c r="M3277" s="97"/>
      <c r="N3277" s="97">
        <v>238</v>
      </c>
      <c r="O3277" s="97"/>
      <c r="P3277" s="71"/>
      <c r="Q3277" s="97"/>
      <c r="R3277" s="71"/>
      <c r="S3277" s="103" t="s">
        <v>34</v>
      </c>
      <c r="T3277" s="103"/>
      <c r="U3277" s="103"/>
      <c r="V3277" s="103" t="s">
        <v>34</v>
      </c>
      <c r="W3277" s="104"/>
      <c r="X3277" s="103"/>
      <c r="Y3277" s="103" t="s">
        <v>34</v>
      </c>
      <c r="Z3277" s="71" t="s">
        <v>34</v>
      </c>
      <c r="AA3277" s="29"/>
      <c r="AB3277" s="104" t="s">
        <v>34</v>
      </c>
      <c r="AC3277" s="30"/>
      <c r="AG3277" s="154"/>
    </row>
    <row r="3278" spans="1:33" ht="0" customHeight="1" hidden="1">
      <c r="A3278" s="70">
        <v>43374</v>
      </c>
      <c r="B3278" s="71">
        <v>1525</v>
      </c>
      <c r="C3278" s="80" t="s">
        <v>1333</v>
      </c>
      <c r="D3278" s="12" t="s">
        <v>41</v>
      </c>
      <c r="E3278" s="12" t="s">
        <v>74</v>
      </c>
      <c r="F3278" s="6" t="s">
        <v>85</v>
      </c>
      <c r="G3278" s="6" t="s">
        <v>92</v>
      </c>
      <c r="H3278" s="12" t="s">
        <v>1334</v>
      </c>
      <c r="I3278" s="6" t="s">
        <v>1346</v>
      </c>
      <c r="J3278" s="97">
        <v>587</v>
      </c>
      <c r="K3278" s="97">
        <f t="shared" ref="K3278" si="2761">MAX(J3278:J3280)</f>
        <v>610</v>
      </c>
      <c r="L3278" s="71">
        <f t="normal">IF(A3278=0,"",(K3278-K3279)/K3279)</f>
        <v>0.0391822827938671</v>
      </c>
      <c r="M3278" s="97">
        <f t="shared" ref="M3278" si="2762">IF(J3278="-","-",AVERAGE(J3278:J3280))</f>
        <v>601</v>
      </c>
      <c r="N3278" s="97">
        <v>398</v>
      </c>
      <c r="O3278" s="97">
        <f t="shared" ref="O3278" si="2763">MAX(N3278:N3280)</f>
        <v>402</v>
      </c>
      <c r="P3278" s="71">
        <f t="normal">IF(A3278=0,"",(O3278-O3279)/O3279)</f>
        <v>0.0100502512562814</v>
      </c>
      <c r="Q3278" s="97">
        <f t="shared" ref="Q3278" si="2764">IF(N3278="-","-",AVERAGE(N3278:N3280))</f>
        <v>400.333333333333</v>
      </c>
      <c r="R3278" s="71">
        <f t="shared" ref="R3278" si="2765">IF(Q3278="-","-",Q3278/M3278)</f>
        <v>0.666112035496395</v>
      </c>
      <c r="S3278" s="103">
        <v>8.71</v>
      </c>
      <c r="T3278" s="104">
        <f t="shared" ref="T3278" si="2766">AVERAGE(S3278:S3280)*10</f>
        <v>88.8666666666667</v>
      </c>
      <c r="U3278" s="103">
        <f t="shared" ref="U3278" si="2767">((LARGE(S3278:S3280,1))-(SMALL(S3278:S3280,1)))/(((LARGE(S3278:S3280,1))+(SMALL(S3278:S3280,1)))/2)*100</f>
        <v>4.7085201793722</v>
      </c>
      <c r="V3278" s="103">
        <v>78.2</v>
      </c>
      <c r="W3278" s="104">
        <f t="shared" ref="W3278" si="2768">AVERAGE(V3278:V3280)*10</f>
        <v>788.833333333333</v>
      </c>
      <c r="X3278" s="103">
        <f t="shared" ref="X3278" si="2769">((LARGE(V3278:V3280,1))-(SMALL(V3278:V3280,1)))/(((LARGE(V3278:V3280,1))+(SMALL(V3278:V3280,1)))/2)*100</f>
        <v>1.34637368220501</v>
      </c>
      <c r="Y3278" s="103">
        <f t="normal">100-V3278</f>
        <v>21.8</v>
      </c>
      <c r="Z3278" s="71" t="s">
        <v>794</v>
      </c>
      <c r="AA3278" s="25" t="str">
        <f t="normal">Z3278</f>
        <v>&gt;90000</v>
      </c>
      <c r="AB3278" s="104">
        <v>7.068</v>
      </c>
      <c r="AC3278" s="26">
        <f t="shared" ref="AC3278" si="2770">IF(AB3278="-","-",AVERAGE(AB3278:AB3280))</f>
        <v>7.09733333333333</v>
      </c>
      <c r="AG3278" s="154"/>
    </row>
    <row r="3279" spans="1:33" ht="0" customHeight="1" hidden="1">
      <c r="A3279" s="70"/>
      <c r="B3279" s="71">
        <v>1525</v>
      </c>
      <c r="C3279" s="82"/>
      <c r="D3279" s="14"/>
      <c r="E3279" s="14"/>
      <c r="F3279" s="6"/>
      <c r="G3279" s="6"/>
      <c r="H3279" s="14"/>
      <c r="I3279" s="6"/>
      <c r="J3279" s="97">
        <v>610</v>
      </c>
      <c r="K3279" s="97">
        <f t="shared" ref="K3279" si="2771">MIN(J3278:J3280)</f>
        <v>587</v>
      </c>
      <c r="L3279" s="71"/>
      <c r="M3279" s="97"/>
      <c r="N3279" s="97">
        <v>402</v>
      </c>
      <c r="O3279" s="97">
        <f t="shared" ref="O3279" si="2772">MIN(N3278:N3280)</f>
        <v>398</v>
      </c>
      <c r="P3279" s="71"/>
      <c r="Q3279" s="97"/>
      <c r="R3279" s="71"/>
      <c r="S3279" s="103">
        <v>8.82</v>
      </c>
      <c r="T3279" s="104"/>
      <c r="U3279" s="103"/>
      <c r="V3279" s="103">
        <v>79.19</v>
      </c>
      <c r="W3279" s="104"/>
      <c r="X3279" s="103"/>
      <c r="Y3279" s="103">
        <f t="shared" ref="Y3279:Y3342" si="2773">100-V3279</f>
        <v>20.81</v>
      </c>
      <c r="Z3279" s="71" t="s">
        <v>794</v>
      </c>
      <c r="AA3279" s="27"/>
      <c r="AB3279" s="104">
        <v>7.114</v>
      </c>
      <c r="AC3279" s="28"/>
      <c r="AG3279" s="154"/>
    </row>
    <row r="3280" spans="1:33" ht="0" customHeight="1" hidden="1">
      <c r="A3280" s="70"/>
      <c r="B3280" s="71">
        <v>1525</v>
      </c>
      <c r="C3280" s="84"/>
      <c r="D3280" s="17"/>
      <c r="E3280" s="17"/>
      <c r="F3280" s="6"/>
      <c r="G3280" s="6"/>
      <c r="H3280" s="17"/>
      <c r="I3280" s="6"/>
      <c r="J3280" s="97">
        <v>606</v>
      </c>
      <c r="K3280" s="97"/>
      <c r="L3280" s="71"/>
      <c r="M3280" s="97"/>
      <c r="N3280" s="97">
        <v>401</v>
      </c>
      <c r="O3280" s="97"/>
      <c r="P3280" s="71"/>
      <c r="Q3280" s="97"/>
      <c r="R3280" s="71"/>
      <c r="S3280" s="103">
        <v>9.13</v>
      </c>
      <c r="T3280" s="103"/>
      <c r="U3280" s="103"/>
      <c r="V3280" s="103">
        <v>79.26</v>
      </c>
      <c r="W3280" s="104"/>
      <c r="X3280" s="103"/>
      <c r="Y3280" s="103">
        <f t="shared" si="2773"/>
        <v>20.74</v>
      </c>
      <c r="Z3280" s="71" t="s">
        <v>794</v>
      </c>
      <c r="AA3280" s="29"/>
      <c r="AB3280" s="104">
        <v>7.11</v>
      </c>
      <c r="AC3280" s="30"/>
      <c r="AG3280" s="154"/>
    </row>
    <row r="3281" spans="1:33" ht="0" customHeight="1" hidden="1">
      <c r="A3281" s="70">
        <v>43374</v>
      </c>
      <c r="B3281" s="71">
        <v>1526</v>
      </c>
      <c r="C3281" s="80" t="s">
        <v>1333</v>
      </c>
      <c r="D3281" s="12" t="s">
        <v>41</v>
      </c>
      <c r="E3281" s="12" t="s">
        <v>74</v>
      </c>
      <c r="F3281" s="6" t="s">
        <v>85</v>
      </c>
      <c r="G3281" s="6" t="s">
        <v>92</v>
      </c>
      <c r="H3281" s="12" t="s">
        <v>1334</v>
      </c>
      <c r="I3281" s="6" t="s">
        <v>1347</v>
      </c>
      <c r="J3281" s="97">
        <v>510</v>
      </c>
      <c r="K3281" s="97">
        <f t="shared" ref="K3281" si="2774">MAX(J3281:J3283)</f>
        <v>555</v>
      </c>
      <c r="L3281" s="71">
        <f t="normal">IF(A3281=0,"",(K3281-K3282)/K3282)</f>
        <v>0.0882352941176471</v>
      </c>
      <c r="M3281" s="97">
        <f t="shared" ref="M3281" si="2775">IF(J3281="-","-",AVERAGE(J3281:J3283))</f>
        <v>538</v>
      </c>
      <c r="N3281" s="97">
        <v>368</v>
      </c>
      <c r="O3281" s="97">
        <f t="shared" ref="O3281" si="2776">MAX(N3281:N3283)</f>
        <v>379</v>
      </c>
      <c r="P3281" s="71">
        <f t="normal">IF(A3281=0,"",(O3281-O3282)/O3282)</f>
        <v>0.0298913043478261</v>
      </c>
      <c r="Q3281" s="97">
        <f t="shared" ref="Q3281" si="2777">IF(N3281="-","-",AVERAGE(N3281:N3283))</f>
        <v>374.666666666667</v>
      </c>
      <c r="R3281" s="71">
        <f t="shared" ref="R3281" si="2778">IF(Q3281="-","-",Q3281/M3281)</f>
        <v>0.69640644361834</v>
      </c>
      <c r="S3281" s="103">
        <v>8.25</v>
      </c>
      <c r="T3281" s="104">
        <f t="shared" ref="T3281" si="2779">AVERAGE(S3281:S3283)*10</f>
        <v>80.7666666666667</v>
      </c>
      <c r="U3281" s="103">
        <f t="shared" ref="U3281" si="2780">((LARGE(S3281:S3283,1))-(SMALL(S3281:S3283,1)))/(((LARGE(S3281:S3283,1))+(SMALL(S3281:S3283,1)))/2)*100</f>
        <v>3.3271719038817</v>
      </c>
      <c r="V3281" s="103">
        <v>77.22</v>
      </c>
      <c r="W3281" s="104">
        <f t="shared" ref="W3281" si="2781">AVERAGE(V3281:V3283)*10</f>
        <v>771.066666666667</v>
      </c>
      <c r="X3281" s="103">
        <f t="shared" ref="X3281" si="2782">((LARGE(V3281:V3283,1))-(SMALL(V3281:V3283,1)))/(((LARGE(V3281:V3283,1))+(SMALL(V3281:V3283,1)))/2)*100</f>
        <v>0.285306704707559</v>
      </c>
      <c r="Y3281" s="103">
        <f t="shared" si="2773"/>
        <v>22.78</v>
      </c>
      <c r="Z3281" s="71">
        <v>90528</v>
      </c>
      <c r="AA3281" s="25">
        <f t="shared" ref="AA3281" si="2783">IF(Z3281="-","-",AVERAGE(Z3281:Z3283))</f>
        <v>80564.3333333333</v>
      </c>
      <c r="AB3281" s="104">
        <v>7.31</v>
      </c>
      <c r="AC3281" s="26">
        <f t="shared" ref="AC3281" si="2784">IF(AB3281="-","-",AVERAGE(AB3281:AB3283))</f>
        <v>7.30766666666667</v>
      </c>
      <c r="AG3281" s="154"/>
    </row>
    <row r="3282" spans="1:33" ht="0" customHeight="1" hidden="1">
      <c r="A3282" s="70"/>
      <c r="B3282" s="71">
        <v>1526</v>
      </c>
      <c r="C3282" s="82"/>
      <c r="D3282" s="14"/>
      <c r="E3282" s="14"/>
      <c r="F3282" s="6"/>
      <c r="G3282" s="6"/>
      <c r="H3282" s="14"/>
      <c r="I3282" s="6"/>
      <c r="J3282" s="97">
        <v>555</v>
      </c>
      <c r="K3282" s="97">
        <f t="shared" ref="K3282" si="2785">MIN(J3281:J3283)</f>
        <v>510</v>
      </c>
      <c r="L3282" s="71"/>
      <c r="M3282" s="97"/>
      <c r="N3282" s="97">
        <v>377</v>
      </c>
      <c r="O3282" s="97">
        <f t="shared" ref="O3282" si="2786">MIN(N3281:N3283)</f>
        <v>368</v>
      </c>
      <c r="P3282" s="71"/>
      <c r="Q3282" s="97"/>
      <c r="R3282" s="71"/>
      <c r="S3282" s="103">
        <v>8</v>
      </c>
      <c r="T3282" s="104"/>
      <c r="U3282" s="103"/>
      <c r="V3282" s="103">
        <v>77</v>
      </c>
      <c r="W3282" s="104"/>
      <c r="X3282" s="103"/>
      <c r="Y3282" s="103">
        <f t="shared" si="2773"/>
        <v>23</v>
      </c>
      <c r="Z3282" s="71">
        <v>60560</v>
      </c>
      <c r="AA3282" s="27"/>
      <c r="AB3282" s="104">
        <v>7.317</v>
      </c>
      <c r="AC3282" s="28"/>
      <c r="AG3282" s="154"/>
    </row>
    <row r="3283" spans="1:33" ht="0" customHeight="1" hidden="1">
      <c r="A3283" s="70"/>
      <c r="B3283" s="71">
        <v>1526</v>
      </c>
      <c r="C3283" s="84"/>
      <c r="D3283" s="17"/>
      <c r="E3283" s="17"/>
      <c r="F3283" s="6"/>
      <c r="G3283" s="6"/>
      <c r="H3283" s="17"/>
      <c r="I3283" s="6"/>
      <c r="J3283" s="97">
        <v>549</v>
      </c>
      <c r="K3283" s="97"/>
      <c r="L3283" s="71"/>
      <c r="M3283" s="97"/>
      <c r="N3283" s="97">
        <v>379</v>
      </c>
      <c r="O3283" s="97"/>
      <c r="P3283" s="71"/>
      <c r="Q3283" s="97"/>
      <c r="R3283" s="71"/>
      <c r="S3283" s="103">
        <v>7.98</v>
      </c>
      <c r="T3283" s="103"/>
      <c r="U3283" s="103"/>
      <c r="V3283" s="103">
        <v>77.1</v>
      </c>
      <c r="W3283" s="104"/>
      <c r="X3283" s="103"/>
      <c r="Y3283" s="103">
        <f t="shared" si="2773"/>
        <v>22.9</v>
      </c>
      <c r="Z3283" s="71">
        <v>90605</v>
      </c>
      <c r="AA3283" s="29"/>
      <c r="AB3283" s="104">
        <v>7.296</v>
      </c>
      <c r="AC3283" s="30"/>
      <c r="AG3283" s="154"/>
    </row>
    <row r="3284" spans="1:33" ht="0" customHeight="1" hidden="1">
      <c r="A3284" s="70">
        <v>43374</v>
      </c>
      <c r="B3284" s="71">
        <v>1527</v>
      </c>
      <c r="C3284" s="80" t="s">
        <v>1333</v>
      </c>
      <c r="D3284" s="12" t="s">
        <v>41</v>
      </c>
      <c r="E3284" s="12" t="s">
        <v>74</v>
      </c>
      <c r="F3284" s="6" t="s">
        <v>85</v>
      </c>
      <c r="G3284" s="6" t="s">
        <v>92</v>
      </c>
      <c r="H3284" s="12" t="s">
        <v>1334</v>
      </c>
      <c r="I3284" s="6" t="s">
        <v>1348</v>
      </c>
      <c r="J3284" s="97">
        <v>548</v>
      </c>
      <c r="K3284" s="97">
        <f t="shared" ref="K3284" si="2787">MAX(J3284:J3286)</f>
        <v>567</v>
      </c>
      <c r="L3284" s="71">
        <f t="normal">IF(A3284=0,"",(K3284-K3285)/K3285)</f>
        <v>0.0346715328467153</v>
      </c>
      <c r="M3284" s="97">
        <f t="shared" ref="M3284" si="2788">IF(J3284="-","-",AVERAGE(J3284:J3286))</f>
        <v>556.666666666667</v>
      </c>
      <c r="N3284" s="97">
        <v>379</v>
      </c>
      <c r="O3284" s="97">
        <f t="shared" ref="O3284" si="2789">MAX(N3284:N3286)</f>
        <v>380</v>
      </c>
      <c r="P3284" s="71">
        <f t="normal">IF(A3284=0,"",(O3284-O3285)/O3285)</f>
        <v>0.0133333333333333</v>
      </c>
      <c r="Q3284" s="97">
        <f t="shared" ref="Q3284" si="2790">IF(N3284="-","-",AVERAGE(N3284:N3286))</f>
        <v>378</v>
      </c>
      <c r="R3284" s="71">
        <f t="shared" ref="R3284" si="2791">IF(Q3284="-","-",Q3284/M3284)</f>
        <v>0.679041916167665</v>
      </c>
      <c r="S3284" s="103">
        <v>9.97</v>
      </c>
      <c r="T3284" s="104">
        <f t="shared" ref="T3284" si="2792">AVERAGE(S3284:S3286)*10</f>
        <v>102.766666666667</v>
      </c>
      <c r="U3284" s="103">
        <f t="shared" ref="U3284" si="2793">((LARGE(S3284:S3286,1))-(SMALL(S3284:S3286,1)))/(((LARGE(S3284:S3286,1))+(SMALL(S3284:S3286,1)))/2)*100</f>
        <v>8.4534101825168</v>
      </c>
      <c r="V3284" s="103">
        <v>79.88</v>
      </c>
      <c r="W3284" s="104">
        <f t="shared" ref="W3284" si="2794">AVERAGE(V3284:V3286)*10</f>
        <v>801</v>
      </c>
      <c r="X3284" s="103">
        <f t="shared" ref="X3284" si="2795">((LARGE(V3284:V3286,1))-(SMALL(V3284:V3286,1)))/(((LARGE(V3284:V3286,1))+(SMALL(V3284:V3286,1)))/2)*100</f>
        <v>0.636426031072572</v>
      </c>
      <c r="Y3284" s="103">
        <f t="shared" si="2773"/>
        <v>20.12</v>
      </c>
      <c r="Z3284" s="71" t="s">
        <v>794</v>
      </c>
      <c r="AA3284" s="25" t="str">
        <f t="normal">Z3284</f>
        <v>&gt;90000</v>
      </c>
      <c r="AB3284" s="104">
        <v>7.173</v>
      </c>
      <c r="AC3284" s="26">
        <f t="shared" ref="AC3284" si="2796">IF(AB3284="-","-",AVERAGE(AB3284:AB3286))</f>
        <v>7.18333333333333</v>
      </c>
      <c r="AG3284" s="154"/>
    </row>
    <row r="3285" spans="1:33" ht="0" customHeight="1" hidden="1">
      <c r="A3285" s="70"/>
      <c r="B3285" s="71">
        <v>1527</v>
      </c>
      <c r="C3285" s="82"/>
      <c r="D3285" s="14"/>
      <c r="E3285" s="14"/>
      <c r="F3285" s="6"/>
      <c r="G3285" s="6"/>
      <c r="H3285" s="14"/>
      <c r="I3285" s="6"/>
      <c r="J3285" s="97">
        <v>555</v>
      </c>
      <c r="K3285" s="97">
        <f t="shared" ref="K3285" si="2797">MIN(J3284:J3286)</f>
        <v>548</v>
      </c>
      <c r="L3285" s="71"/>
      <c r="M3285" s="97"/>
      <c r="N3285" s="97">
        <v>375</v>
      </c>
      <c r="O3285" s="97">
        <f t="shared" ref="O3285" si="2798">MIN(N3284:N3286)</f>
        <v>375</v>
      </c>
      <c r="P3285" s="71"/>
      <c r="Q3285" s="97"/>
      <c r="R3285" s="71"/>
      <c r="S3285" s="103">
        <v>10.01</v>
      </c>
      <c r="T3285" s="104"/>
      <c r="U3285" s="103"/>
      <c r="V3285" s="103">
        <v>80.03</v>
      </c>
      <c r="W3285" s="104"/>
      <c r="X3285" s="103"/>
      <c r="Y3285" s="103">
        <f t="shared" si="2773"/>
        <v>19.97</v>
      </c>
      <c r="Z3285" s="71" t="s">
        <v>794</v>
      </c>
      <c r="AA3285" s="27"/>
      <c r="AB3285" s="104">
        <v>7.193</v>
      </c>
      <c r="AC3285" s="28"/>
      <c r="AG3285" s="154"/>
    </row>
    <row r="3286" spans="1:33" ht="0" customHeight="1" hidden="1">
      <c r="A3286" s="70"/>
      <c r="B3286" s="71">
        <v>1527</v>
      </c>
      <c r="C3286" s="84"/>
      <c r="D3286" s="17"/>
      <c r="E3286" s="17"/>
      <c r="F3286" s="6"/>
      <c r="G3286" s="6"/>
      <c r="H3286" s="17"/>
      <c r="I3286" s="6"/>
      <c r="J3286" s="97">
        <v>567</v>
      </c>
      <c r="K3286" s="97"/>
      <c r="L3286" s="71"/>
      <c r="M3286" s="97"/>
      <c r="N3286" s="97">
        <v>380</v>
      </c>
      <c r="O3286" s="97"/>
      <c r="P3286" s="71"/>
      <c r="Q3286" s="97"/>
      <c r="R3286" s="71"/>
      <c r="S3286" s="103">
        <v>10.85</v>
      </c>
      <c r="T3286" s="104"/>
      <c r="U3286" s="103"/>
      <c r="V3286" s="103">
        <v>80.39</v>
      </c>
      <c r="W3286" s="104"/>
      <c r="X3286" s="103"/>
      <c r="Y3286" s="103">
        <f t="shared" si="2773"/>
        <v>19.61</v>
      </c>
      <c r="Z3286" s="71" t="s">
        <v>794</v>
      </c>
      <c r="AA3286" s="29"/>
      <c r="AB3286" s="104">
        <v>7.184</v>
      </c>
      <c r="AC3286" s="30"/>
      <c r="AG3286" s="154"/>
    </row>
    <row r="3287" spans="1:33" ht="0" customHeight="1" hidden="1">
      <c r="A3287" s="70">
        <v>43374</v>
      </c>
      <c r="B3287" s="71">
        <v>1528</v>
      </c>
      <c r="C3287" s="80" t="s">
        <v>1333</v>
      </c>
      <c r="D3287" s="12" t="s">
        <v>41</v>
      </c>
      <c r="E3287" s="12" t="s">
        <v>74</v>
      </c>
      <c r="F3287" s="6" t="s">
        <v>85</v>
      </c>
      <c r="G3287" s="6" t="s">
        <v>92</v>
      </c>
      <c r="H3287" s="12" t="s">
        <v>1334</v>
      </c>
      <c r="I3287" s="6" t="s">
        <v>938</v>
      </c>
      <c r="J3287" s="97">
        <v>638</v>
      </c>
      <c r="K3287" s="97">
        <f t="shared" ref="K3287" si="2799">MAX(J3287:J3289)</f>
        <v>670</v>
      </c>
      <c r="L3287" s="71">
        <f t="normal">IF(A3287=0,"",(K3287-K3288)/K3288)</f>
        <v>0.0501567398119122</v>
      </c>
      <c r="M3287" s="97">
        <f t="shared" ref="M3287" si="2800">IF(J3287="-","-",AVERAGE(J3287:J3289))</f>
        <v>657.333333333333</v>
      </c>
      <c r="N3287" s="97">
        <v>451</v>
      </c>
      <c r="O3287" s="97">
        <f t="shared" ref="O3287" si="2801">MAX(N3287:N3289)</f>
        <v>459</v>
      </c>
      <c r="P3287" s="71">
        <f t="normal">IF(A3287=0,"",(O3287-O3288)/O3288)</f>
        <v>0.275</v>
      </c>
      <c r="Q3287" s="97">
        <f t="shared" ref="Q3287" si="2802">IF(N3287="-","-",AVERAGE(N3287:N3289))</f>
        <v>423.333333333333</v>
      </c>
      <c r="R3287" s="71">
        <f t="shared" ref="R3287" si="2803">IF(Q3287="-","-",Q3287/M3287)</f>
        <v>0.644016227180527</v>
      </c>
      <c r="S3287" s="103">
        <v>7.26</v>
      </c>
      <c r="T3287" s="104">
        <f t="shared" ref="T3287" si="2804">AVERAGE(S3287:S3289)*10</f>
        <v>75.2</v>
      </c>
      <c r="U3287" s="103">
        <f t="shared" ref="U3287" si="2805">((LARGE(S3287:S3289,1))-(SMALL(S3287:S3289,1)))/(((LARGE(S3287:S3289,1))+(SMALL(S3287:S3289,1)))/2)*100</f>
        <v>5.62248995983936</v>
      </c>
      <c r="V3287" s="103">
        <v>78.62</v>
      </c>
      <c r="W3287" s="104">
        <f t="shared" ref="W3287" si="2806">AVERAGE(V3287:V3289)*10</f>
        <v>791.933333333333</v>
      </c>
      <c r="X3287" s="103">
        <f t="shared" ref="X3287" si="2807">((LARGE(V3287:V3289,1))-(SMALL(V3287:V3289,1)))/(((LARGE(V3287:V3289,1))+(SMALL(V3287:V3289,1)))/2)*100</f>
        <v>1.17594992729341</v>
      </c>
      <c r="Y3287" s="103">
        <f t="shared" si="2773"/>
        <v>21.38</v>
      </c>
      <c r="Z3287" s="71">
        <v>87679</v>
      </c>
      <c r="AA3287" s="25">
        <f t="shared" ref="AA3287" si="2808">IF(Z3287="-","-",AVERAGE(Z3287:Z3289))</f>
        <v>87671.3333333333</v>
      </c>
      <c r="AB3287" s="104">
        <v>6.911</v>
      </c>
      <c r="AC3287" s="26">
        <f t="shared" ref="AC3287" si="2809">IF(AB3287="-","-",AVERAGE(AB3287:AB3289))</f>
        <v>6.918</v>
      </c>
      <c r="AG3287" s="154"/>
    </row>
    <row r="3288" spans="1:33" ht="0" customHeight="1" hidden="1">
      <c r="A3288" s="70"/>
      <c r="B3288" s="71">
        <v>1528</v>
      </c>
      <c r="C3288" s="82"/>
      <c r="D3288" s="14"/>
      <c r="E3288" s="14"/>
      <c r="F3288" s="6"/>
      <c r="G3288" s="6"/>
      <c r="H3288" s="14"/>
      <c r="I3288" s="6"/>
      <c r="J3288" s="97">
        <v>664</v>
      </c>
      <c r="K3288" s="97">
        <f t="shared" ref="K3288" si="2810">MIN(J3287:J3289)</f>
        <v>638</v>
      </c>
      <c r="L3288" s="71"/>
      <c r="M3288" s="97"/>
      <c r="N3288" s="97">
        <v>459</v>
      </c>
      <c r="O3288" s="97">
        <f t="shared" ref="O3288" si="2811">MIN(N3287:N3289)</f>
        <v>360</v>
      </c>
      <c r="P3288" s="71"/>
      <c r="Q3288" s="97"/>
      <c r="R3288" s="71"/>
      <c r="S3288" s="103">
        <v>7.68</v>
      </c>
      <c r="T3288" s="104"/>
      <c r="U3288" s="103"/>
      <c r="V3288" s="103">
        <v>79.41</v>
      </c>
      <c r="W3288" s="104"/>
      <c r="X3288" s="103"/>
      <c r="Y3288" s="103">
        <f t="shared" si="2773"/>
        <v>20.59</v>
      </c>
      <c r="Z3288" s="71">
        <v>87648</v>
      </c>
      <c r="AA3288" s="27"/>
      <c r="AB3288" s="104">
        <v>6.915</v>
      </c>
      <c r="AC3288" s="28"/>
      <c r="AG3288" s="154"/>
    </row>
    <row r="3289" spans="1:33" ht="0" customHeight="1" hidden="1">
      <c r="A3289" s="70"/>
      <c r="B3289" s="71">
        <v>1528</v>
      </c>
      <c r="C3289" s="84"/>
      <c r="D3289" s="17"/>
      <c r="E3289" s="17"/>
      <c r="F3289" s="6"/>
      <c r="G3289" s="6"/>
      <c r="H3289" s="17"/>
      <c r="I3289" s="6"/>
      <c r="J3289" s="97">
        <v>670</v>
      </c>
      <c r="K3289" s="97"/>
      <c r="L3289" s="71"/>
      <c r="M3289" s="97"/>
      <c r="N3289" s="97">
        <v>360</v>
      </c>
      <c r="O3289" s="97"/>
      <c r="P3289" s="71"/>
      <c r="Q3289" s="97"/>
      <c r="R3289" s="71"/>
      <c r="S3289" s="103">
        <v>7.62</v>
      </c>
      <c r="T3289" s="103"/>
      <c r="U3289" s="103"/>
      <c r="V3289" s="103">
        <v>79.55</v>
      </c>
      <c r="W3289" s="104"/>
      <c r="X3289" s="103"/>
      <c r="Y3289" s="103">
        <f t="shared" si="2773"/>
        <v>20.45</v>
      </c>
      <c r="Z3289" s="71">
        <v>87687</v>
      </c>
      <c r="AA3289" s="29"/>
      <c r="AB3289" s="104">
        <v>6.928</v>
      </c>
      <c r="AC3289" s="30"/>
      <c r="AG3289" s="154"/>
    </row>
    <row r="3290" spans="1:33" ht="0" customHeight="1" hidden="1">
      <c r="A3290" s="85">
        <v>43374</v>
      </c>
      <c r="B3290" s="74">
        <v>1537</v>
      </c>
      <c r="C3290" s="86" t="s">
        <v>1421</v>
      </c>
      <c r="D3290" s="87" t="s">
        <v>473</v>
      </c>
      <c r="E3290" s="87" t="s">
        <v>80</v>
      </c>
      <c r="F3290" s="87" t="s">
        <v>80</v>
      </c>
      <c r="G3290" s="87" t="s">
        <v>1422</v>
      </c>
      <c r="H3290" s="87" t="s">
        <v>34</v>
      </c>
      <c r="I3290" s="87" t="s">
        <v>34</v>
      </c>
      <c r="J3290" s="98">
        <v>640</v>
      </c>
      <c r="K3290" s="98">
        <f t="shared" ref="K3290" si="2812">MAX(J3290:J3292)</f>
        <v>650</v>
      </c>
      <c r="L3290" s="74">
        <f t="normal">IF(A3290=0,"",(K3290-K3291)/K3291)</f>
        <v>0.092436974789916</v>
      </c>
      <c r="M3290" s="98">
        <f t="shared" ref="M3290" si="2813">IF(J3290="-","-",AVERAGE(J3290:J3292))</f>
        <v>628.333333333333</v>
      </c>
      <c r="N3290" s="98">
        <v>342</v>
      </c>
      <c r="O3290" s="98">
        <f t="shared" ref="O3290" si="2814">MAX(N3290:N3292)</f>
        <v>342</v>
      </c>
      <c r="P3290" s="74">
        <f t="normal">IF(A3290=0,"",(O3290-O3291)/O3291)</f>
        <v>0.0926517571884984</v>
      </c>
      <c r="Q3290" s="98">
        <f t="shared" ref="Q3290" si="2815">IF(N3290="-","-",AVERAGE(N3290:N3292))</f>
        <v>331.666666666667</v>
      </c>
      <c r="R3290" s="74">
        <f t="shared" ref="R3290" si="2816">IF(Q3290="-","-",Q3290/M3290)</f>
        <v>0.527851458885942</v>
      </c>
      <c r="S3290" s="105" t="s">
        <v>34</v>
      </c>
      <c r="T3290" s="106">
        <f t="shared" ref="T3290" si="2817">AVERAGE(S3290:S3292)*10</f>
        <v>172.9</v>
      </c>
      <c r="U3290" s="105">
        <f t="shared" ref="U3290" si="2818">((LARGE(S3290:S3292,1))-(SMALL(S3290:S3292,1)))/(((LARGE(S3290:S3292,1))+(SMALL(S3290:S3292,1)))/2)*100</f>
        <v>2.54482359745518</v>
      </c>
      <c r="V3290" s="105" t="s">
        <v>34</v>
      </c>
      <c r="W3290" s="106">
        <f t="shared" ref="W3290" si="2819">AVERAGE(V3290:V3292)*10</f>
        <v>964.75</v>
      </c>
      <c r="X3290" s="105">
        <f t="shared" ref="X3290" si="2820">((LARGE(V3290:V3292,1))-(SMALL(V3290:V3292,1)))/(((LARGE(V3290:V3292,1))+(SMALL(V3290:V3292,1)))/2)*100</f>
        <v>0.176211453744495</v>
      </c>
      <c r="Y3290" s="105"/>
      <c r="Z3290" s="74" t="s">
        <v>34</v>
      </c>
      <c r="AA3290" s="123" t="str">
        <f t="shared" ref="AA3290" si="2821">IF(Z3290="-","-",AVERAGE(Z3290:Z3292))</f>
        <v>-</v>
      </c>
      <c r="AB3290" s="106" t="s">
        <v>34</v>
      </c>
      <c r="AC3290" s="124" t="str">
        <f t="shared" ref="AC3290" si="2822">IF(AB3290="-","-",AVERAGE(AB3290:AB3292))</f>
        <v>-</v>
      </c>
      <c r="AG3290" s="154"/>
    </row>
    <row r="3291" spans="1:33" ht="0" customHeight="1" hidden="1">
      <c r="A3291" s="88"/>
      <c r="B3291" s="74">
        <v>1537</v>
      </c>
      <c r="C3291" s="89"/>
      <c r="D3291" s="15"/>
      <c r="E3291" s="15"/>
      <c r="F3291" s="15"/>
      <c r="G3291" s="15"/>
      <c r="H3291" s="15"/>
      <c r="I3291" s="15"/>
      <c r="J3291" s="98">
        <v>595</v>
      </c>
      <c r="K3291" s="98">
        <f t="shared" ref="K3291" si="2823">MIN(J3290:J3292)</f>
        <v>595</v>
      </c>
      <c r="L3291" s="74"/>
      <c r="M3291" s="98"/>
      <c r="N3291" s="98">
        <v>313</v>
      </c>
      <c r="O3291" s="98">
        <f t="shared" ref="O3291" si="2824">MIN(N3290:N3292)</f>
        <v>313</v>
      </c>
      <c r="P3291" s="74"/>
      <c r="Q3291" s="98"/>
      <c r="R3291" s="74"/>
      <c r="S3291" s="105">
        <v>17.07</v>
      </c>
      <c r="T3291" s="106"/>
      <c r="U3291" s="105"/>
      <c r="V3291" s="105">
        <v>96.39</v>
      </c>
      <c r="W3291" s="106"/>
      <c r="X3291" s="105"/>
      <c r="Y3291" s="105">
        <f t="shared" si="2773"/>
        <v>3.61</v>
      </c>
      <c r="Z3291" s="74" t="s">
        <v>34</v>
      </c>
      <c r="AA3291" s="125"/>
      <c r="AB3291" s="106" t="s">
        <v>34</v>
      </c>
      <c r="AC3291" s="126"/>
      <c r="AG3291" s="154"/>
    </row>
    <row r="3292" spans="1:33" ht="0" customHeight="1" hidden="1">
      <c r="A3292" s="90"/>
      <c r="B3292" s="74">
        <v>1537</v>
      </c>
      <c r="C3292" s="91"/>
      <c r="D3292" s="18"/>
      <c r="E3292" s="18"/>
      <c r="F3292" s="18"/>
      <c r="G3292" s="18"/>
      <c r="H3292" s="18"/>
      <c r="I3292" s="18"/>
      <c r="J3292" s="98">
        <v>650</v>
      </c>
      <c r="K3292" s="98"/>
      <c r="L3292" s="74"/>
      <c r="M3292" s="98"/>
      <c r="N3292" s="98">
        <v>340</v>
      </c>
      <c r="O3292" s="98"/>
      <c r="P3292" s="74"/>
      <c r="Q3292" s="98"/>
      <c r="R3292" s="74"/>
      <c r="S3292" s="105">
        <v>17.51</v>
      </c>
      <c r="T3292" s="106"/>
      <c r="U3292" s="105"/>
      <c r="V3292" s="105">
        <v>96.56</v>
      </c>
      <c r="W3292" s="106"/>
      <c r="X3292" s="105"/>
      <c r="Y3292" s="105">
        <f t="shared" si="2773"/>
        <v>3.44</v>
      </c>
      <c r="Z3292" s="74" t="s">
        <v>34</v>
      </c>
      <c r="AA3292" s="127"/>
      <c r="AB3292" s="106" t="s">
        <v>34</v>
      </c>
      <c r="AC3292" s="128"/>
      <c r="AG3292" s="154"/>
    </row>
    <row r="3293" spans="1:33" ht="0" customHeight="1" hidden="1">
      <c r="A3293" s="85">
        <v>43374</v>
      </c>
      <c r="B3293" s="74">
        <v>1538</v>
      </c>
      <c r="C3293" s="86" t="s">
        <v>1421</v>
      </c>
      <c r="D3293" s="87" t="s">
        <v>473</v>
      </c>
      <c r="E3293" s="87" t="s">
        <v>80</v>
      </c>
      <c r="F3293" s="87" t="s">
        <v>80</v>
      </c>
      <c r="G3293" s="87" t="s">
        <v>145</v>
      </c>
      <c r="H3293" s="87" t="s">
        <v>34</v>
      </c>
      <c r="I3293" s="87" t="s">
        <v>1423</v>
      </c>
      <c r="J3293" s="98">
        <v>633</v>
      </c>
      <c r="K3293" s="98">
        <f t="shared" ref="K3293" si="2825">MAX(J3293:J3295)</f>
        <v>708</v>
      </c>
      <c r="L3293" s="74">
        <f t="normal">IF(A3293=0,"",(K3293-K3294)/K3294)</f>
        <v>0.118483412322275</v>
      </c>
      <c r="M3293" s="98">
        <f t="shared" ref="M3293" si="2826">IF(J3293="-","-",AVERAGE(J3293:J3295))</f>
        <v>672.333333333333</v>
      </c>
      <c r="N3293" s="98">
        <v>336</v>
      </c>
      <c r="O3293" s="98">
        <f t="shared" ref="O3293" si="2827">MAX(N3293:N3295)</f>
        <v>364</v>
      </c>
      <c r="P3293" s="74">
        <f t="normal">IF(A3293=0,"",(O3293-O3294)/O3294)</f>
        <v>0.0833333333333333</v>
      </c>
      <c r="Q3293" s="98">
        <f t="shared" ref="Q3293" si="2828">IF(N3293="-","-",AVERAGE(N3293:N3295))</f>
        <v>351.666666666667</v>
      </c>
      <c r="R3293" s="74">
        <f t="shared" ref="R3293" si="2829">IF(Q3293="-","-",Q3293/M3293)</f>
        <v>0.523054040654437</v>
      </c>
      <c r="S3293" s="105">
        <v>13.7</v>
      </c>
      <c r="T3293" s="106">
        <f t="shared" ref="T3293" si="2830">AVERAGE(S3293:S3295)*10</f>
        <v>139.7</v>
      </c>
      <c r="U3293" s="105">
        <f t="shared" ref="U3293" si="2831">((LARGE(S3293:S3295,1))-(SMALL(S3293:S3295,1)))/(((LARGE(S3293:S3295,1))+(SMALL(S3293:S3295,1)))/2)*100</f>
        <v>3.37280229637604</v>
      </c>
      <c r="V3293" s="105">
        <v>95.76</v>
      </c>
      <c r="W3293" s="106">
        <f t="shared" ref="W3293" si="2832">AVERAGE(V3293:V3295)*10</f>
        <v>959.566666666667</v>
      </c>
      <c r="X3293" s="105">
        <f t="shared" ref="X3293" si="2833">((LARGE(V3293:V3295,1))-(SMALL(V3293:V3295,1)))/(((LARGE(V3293:V3295,1))+(SMALL(V3293:V3295,1)))/2)*100</f>
        <v>0.375234521575984</v>
      </c>
      <c r="Y3293" s="105">
        <f t="shared" si="2773"/>
        <v>4.23999999999999</v>
      </c>
      <c r="Z3293" s="74" t="s">
        <v>34</v>
      </c>
      <c r="AA3293" s="123" t="str">
        <f t="shared" ref="AA3293" si="2834">IF(Z3293="-","-",AVERAGE(Z3293:Z3295))</f>
        <v>-</v>
      </c>
      <c r="AB3293" s="106" t="s">
        <v>34</v>
      </c>
      <c r="AC3293" s="124" t="str">
        <f t="shared" ref="AC3293" si="2835">IF(AB3293="-","-",AVERAGE(AB3293:AB3295))</f>
        <v>-</v>
      </c>
      <c r="AG3293" s="154"/>
    </row>
    <row r="3294" spans="1:33" ht="0" customHeight="1" hidden="1">
      <c r="A3294" s="88"/>
      <c r="B3294" s="74">
        <v>1538</v>
      </c>
      <c r="C3294" s="89"/>
      <c r="D3294" s="15"/>
      <c r="E3294" s="15"/>
      <c r="F3294" s="15"/>
      <c r="G3294" s="15"/>
      <c r="H3294" s="15"/>
      <c r="I3294" s="15"/>
      <c r="J3294" s="98">
        <v>708</v>
      </c>
      <c r="K3294" s="98">
        <f t="shared" ref="K3294" si="2836">MIN(J3293:J3295)</f>
        <v>633</v>
      </c>
      <c r="L3294" s="74"/>
      <c r="M3294" s="98"/>
      <c r="N3294" s="98">
        <v>364</v>
      </c>
      <c r="O3294" s="98">
        <f t="shared" ref="O3294" si="2837">MIN(N3293:N3295)</f>
        <v>336</v>
      </c>
      <c r="P3294" s="74"/>
      <c r="Q3294" s="98"/>
      <c r="R3294" s="74"/>
      <c r="S3294" s="105">
        <v>14.04</v>
      </c>
      <c r="T3294" s="106"/>
      <c r="U3294" s="105"/>
      <c r="V3294" s="105">
        <v>95.99</v>
      </c>
      <c r="W3294" s="106"/>
      <c r="X3294" s="105"/>
      <c r="Y3294" s="105">
        <f t="shared" si="2773"/>
        <v>4.01000000000001</v>
      </c>
      <c r="Z3294" s="74" t="s">
        <v>34</v>
      </c>
      <c r="AA3294" s="125"/>
      <c r="AB3294" s="106" t="s">
        <v>34</v>
      </c>
      <c r="AC3294" s="126"/>
      <c r="AG3294" s="154"/>
    </row>
    <row r="3295" spans="1:33" ht="0" customHeight="1" hidden="1">
      <c r="A3295" s="90"/>
      <c r="B3295" s="74">
        <v>1538</v>
      </c>
      <c r="C3295" s="91"/>
      <c r="D3295" s="18"/>
      <c r="E3295" s="18"/>
      <c r="F3295" s="18"/>
      <c r="G3295" s="18"/>
      <c r="H3295" s="18"/>
      <c r="I3295" s="18"/>
      <c r="J3295" s="98">
        <v>676</v>
      </c>
      <c r="K3295" s="98"/>
      <c r="L3295" s="74"/>
      <c r="M3295" s="98"/>
      <c r="N3295" s="98">
        <v>355</v>
      </c>
      <c r="O3295" s="98"/>
      <c r="P3295" s="74"/>
      <c r="Q3295" s="98"/>
      <c r="R3295" s="74"/>
      <c r="S3295" s="105">
        <v>14.17</v>
      </c>
      <c r="T3295" s="106"/>
      <c r="U3295" s="105"/>
      <c r="V3295" s="105">
        <v>96.12</v>
      </c>
      <c r="W3295" s="106"/>
      <c r="X3295" s="105"/>
      <c r="Y3295" s="105">
        <f t="shared" si="2773"/>
        <v>3.88</v>
      </c>
      <c r="Z3295" s="74" t="s">
        <v>34</v>
      </c>
      <c r="AA3295" s="127"/>
      <c r="AB3295" s="106" t="s">
        <v>34</v>
      </c>
      <c r="AC3295" s="128"/>
      <c r="AG3295" s="154"/>
    </row>
    <row r="3296" spans="1:33" ht="0" customHeight="1" hidden="1">
      <c r="A3296" s="73">
        <v>43374</v>
      </c>
      <c r="B3296" s="74">
        <v>1539</v>
      </c>
      <c r="C3296" s="86" t="s">
        <v>1421</v>
      </c>
      <c r="D3296" s="87" t="s">
        <v>473</v>
      </c>
      <c r="E3296" s="87" t="s">
        <v>80</v>
      </c>
      <c r="F3296" s="9" t="s">
        <v>80</v>
      </c>
      <c r="G3296" s="9" t="s">
        <v>145</v>
      </c>
      <c r="H3296" s="87" t="s">
        <v>34</v>
      </c>
      <c r="I3296" s="87" t="s">
        <v>1424</v>
      </c>
      <c r="J3296" s="98">
        <v>663</v>
      </c>
      <c r="K3296" s="98">
        <f t="shared" ref="K3296" si="2838">MAX(J3296:J3298)</f>
        <v>669</v>
      </c>
      <c r="L3296" s="74">
        <f t="normal">IF(A3296=0,"",(K3296-K3297)/K3297)</f>
        <v>0.00904977375565611</v>
      </c>
      <c r="M3296" s="98">
        <f t="shared" ref="M3296" si="2839">IF(J3296="-","-",AVERAGE(J3296:J3298))</f>
        <v>666.666666666667</v>
      </c>
      <c r="N3296" s="98">
        <v>346</v>
      </c>
      <c r="O3296" s="98">
        <f t="shared" ref="O3296" si="2840">MAX(N3296:N3298)</f>
        <v>362</v>
      </c>
      <c r="P3296" s="74">
        <f t="normal">IF(A3296=0,"",(O3296-O3297)/O3297)</f>
        <v>0.046242774566474</v>
      </c>
      <c r="Q3296" s="98">
        <f t="shared" ref="Q3296" si="2841">IF(N3296="-","-",AVERAGE(N3296:N3298))</f>
        <v>353.333333333333</v>
      </c>
      <c r="R3296" s="74">
        <f t="shared" ref="R3296" si="2842">IF(Q3296="-","-",Q3296/M3296)</f>
        <v>0.53</v>
      </c>
      <c r="S3296" s="105">
        <v>12.75</v>
      </c>
      <c r="T3296" s="106">
        <f t="shared" ref="T3296" si="2843">AVERAGE(S3296:S3298)*10</f>
        <v>130.466666666667</v>
      </c>
      <c r="U3296" s="105">
        <f t="shared" ref="U3296" si="2844">((LARGE(S3296:S3298,1))-(SMALL(S3296:S3298,1)))/(((LARGE(S3296:S3298,1))+(SMALL(S3296:S3298,1)))/2)*100</f>
        <v>5.26918671248568</v>
      </c>
      <c r="V3296" s="105">
        <v>95.67</v>
      </c>
      <c r="W3296" s="106">
        <f t="shared" ref="W3296" si="2845">AVERAGE(V3296:V3298)*10</f>
        <v>957.466666666667</v>
      </c>
      <c r="X3296" s="105">
        <f t="shared" ref="X3296" si="2846">((LARGE(V3296:V3298,1))-(SMALL(V3296:V3298,1)))/(((LARGE(V3296:V3298,1))+(SMALL(V3296:V3298,1)))/2)*100</f>
        <v>0.167101827676237</v>
      </c>
      <c r="Y3296" s="105">
        <f t="shared" si="2773"/>
        <v>4.33</v>
      </c>
      <c r="Z3296" s="74" t="s">
        <v>34</v>
      </c>
      <c r="AA3296" s="123" t="str">
        <f t="shared" ref="AA3296" si="2847">IF(Z3296="-","-",AVERAGE(Z3296:Z3298))</f>
        <v>-</v>
      </c>
      <c r="AB3296" s="106" t="s">
        <v>34</v>
      </c>
      <c r="AC3296" s="124" t="str">
        <f t="shared" ref="AC3296" si="2848">IF(AB3296="-","-",AVERAGE(AB3296:AB3298))</f>
        <v>-</v>
      </c>
      <c r="AG3296" s="154"/>
    </row>
    <row r="3297" spans="1:33" ht="0" customHeight="1" hidden="1">
      <c r="A3297" s="73"/>
      <c r="B3297" s="74">
        <v>1539</v>
      </c>
      <c r="C3297" s="89"/>
      <c r="D3297" s="15"/>
      <c r="E3297" s="15"/>
      <c r="F3297" s="9"/>
      <c r="G3297" s="9"/>
      <c r="H3297" s="15"/>
      <c r="I3297" s="15"/>
      <c r="J3297" s="98">
        <v>668</v>
      </c>
      <c r="K3297" s="98">
        <f t="shared" ref="K3297" si="2849">MIN(J3296:J3298)</f>
        <v>663</v>
      </c>
      <c r="L3297" s="74"/>
      <c r="M3297" s="98"/>
      <c r="N3297" s="98">
        <v>362</v>
      </c>
      <c r="O3297" s="98">
        <f t="shared" ref="O3297" si="2850">MIN(N3296:N3298)</f>
        <v>346</v>
      </c>
      <c r="P3297" s="74"/>
      <c r="Q3297" s="98"/>
      <c r="R3297" s="74"/>
      <c r="S3297" s="105">
        <v>12.95</v>
      </c>
      <c r="T3297" s="106"/>
      <c r="U3297" s="105"/>
      <c r="V3297" s="105">
        <v>95.74</v>
      </c>
      <c r="W3297" s="106"/>
      <c r="X3297" s="105"/>
      <c r="Y3297" s="105">
        <f t="shared" si="2773"/>
        <v>4.26000000000001</v>
      </c>
      <c r="Z3297" s="74" t="s">
        <v>34</v>
      </c>
      <c r="AA3297" s="125"/>
      <c r="AB3297" s="106" t="s">
        <v>34</v>
      </c>
      <c r="AC3297" s="126"/>
      <c r="AG3297" s="154"/>
    </row>
    <row r="3298" spans="1:33" ht="0" customHeight="1" hidden="1">
      <c r="A3298" s="73"/>
      <c r="B3298" s="74">
        <v>1539</v>
      </c>
      <c r="C3298" s="91"/>
      <c r="D3298" s="18"/>
      <c r="E3298" s="18"/>
      <c r="F3298" s="9"/>
      <c r="G3298" s="9"/>
      <c r="H3298" s="18"/>
      <c r="I3298" s="18"/>
      <c r="J3298" s="98">
        <v>669</v>
      </c>
      <c r="K3298" s="98"/>
      <c r="L3298" s="74"/>
      <c r="M3298" s="98"/>
      <c r="N3298" s="98">
        <v>352</v>
      </c>
      <c r="O3298" s="98"/>
      <c r="P3298" s="74"/>
      <c r="Q3298" s="98"/>
      <c r="R3298" s="74"/>
      <c r="S3298" s="105">
        <v>13.44</v>
      </c>
      <c r="T3298" s="106"/>
      <c r="U3298" s="105"/>
      <c r="V3298" s="105">
        <v>95.83</v>
      </c>
      <c r="W3298" s="106"/>
      <c r="X3298" s="105"/>
      <c r="Y3298" s="105">
        <f t="shared" si="2773"/>
        <v>4.17</v>
      </c>
      <c r="Z3298" s="74" t="s">
        <v>34</v>
      </c>
      <c r="AA3298" s="127"/>
      <c r="AB3298" s="106" t="s">
        <v>34</v>
      </c>
      <c r="AC3298" s="128"/>
      <c r="AG3298" s="154"/>
    </row>
    <row r="3299" spans="1:33" ht="0" customHeight="1" hidden="1">
      <c r="A3299" s="73">
        <v>43374</v>
      </c>
      <c r="B3299" s="74">
        <v>1540</v>
      </c>
      <c r="C3299" s="86" t="s">
        <v>1421</v>
      </c>
      <c r="D3299" s="87" t="s">
        <v>473</v>
      </c>
      <c r="E3299" s="87" t="s">
        <v>80</v>
      </c>
      <c r="F3299" s="9" t="s">
        <v>80</v>
      </c>
      <c r="G3299" s="9" t="s">
        <v>145</v>
      </c>
      <c r="H3299" s="87" t="s">
        <v>34</v>
      </c>
      <c r="I3299" s="87" t="s">
        <v>1425</v>
      </c>
      <c r="J3299" s="98">
        <v>682</v>
      </c>
      <c r="K3299" s="98">
        <f t="shared" ref="K3299" si="2851">MAX(J3299:J3301)</f>
        <v>763</v>
      </c>
      <c r="L3299" s="74">
        <f t="normal">IF(A3299=0,"",(K3299-K3300)/K3300)</f>
        <v>0.118768328445748</v>
      </c>
      <c r="M3299" s="98">
        <f t="shared" ref="M3299" si="2852">IF(J3299="-","-",AVERAGE(J3299:J3301))</f>
        <v>734</v>
      </c>
      <c r="N3299" s="98">
        <v>353</v>
      </c>
      <c r="O3299" s="98">
        <f t="shared" ref="O3299" si="2853">MAX(N3299:N3301)</f>
        <v>392</v>
      </c>
      <c r="P3299" s="74">
        <f t="normal">IF(A3299=0,"",(O3299-O3300)/O3300)</f>
        <v>0.110481586402266</v>
      </c>
      <c r="Q3299" s="98">
        <f t="shared" ref="Q3299" si="2854">IF(N3299="-","-",AVERAGE(N3299:N3301))</f>
        <v>378.666666666667</v>
      </c>
      <c r="R3299" s="74">
        <f t="shared" ref="R3299" si="2855">IF(Q3299="-","-",Q3299/M3299)</f>
        <v>0.515894641235241</v>
      </c>
      <c r="S3299" s="105">
        <v>12.61</v>
      </c>
      <c r="T3299" s="106">
        <f t="shared" ref="T3299" si="2856">AVERAGE(S3299:S3301)*10</f>
        <v>128.133333333333</v>
      </c>
      <c r="U3299" s="105">
        <f t="shared" ref="U3299" si="2857">((LARGE(S3299:S3301,1))-(SMALL(S3299:S3301,1)))/(((LARGE(S3299:S3301,1))+(SMALL(S3299:S3301,1)))/2)*100</f>
        <v>3.65901128843909</v>
      </c>
      <c r="V3299" s="105">
        <v>95.86</v>
      </c>
      <c r="W3299" s="106">
        <f t="shared" ref="W3299" si="2858">AVERAGE(V3299:V3301)*10</f>
        <v>959.866666666667</v>
      </c>
      <c r="X3299" s="105">
        <f t="shared" ref="X3299" si="2859">((LARGE(V3299:V3301,1))-(SMALL(V3299:V3301,1)))/(((LARGE(V3299:V3301,1))+(SMALL(V3299:V3301,1)))/2)*100</f>
        <v>0.260457363129656</v>
      </c>
      <c r="Y3299" s="105">
        <f t="shared" si="2773"/>
        <v>4.14</v>
      </c>
      <c r="Z3299" s="74" t="s">
        <v>34</v>
      </c>
      <c r="AA3299" s="123" t="str">
        <f t="shared" ref="AA3299" si="2860">IF(Z3299="-","-",AVERAGE(Z3299:Z3301))</f>
        <v>-</v>
      </c>
      <c r="AB3299" s="106" t="s">
        <v>34</v>
      </c>
      <c r="AC3299" s="124" t="str">
        <f t="shared" ref="AC3299" si="2861">IF(AB3299="-","-",AVERAGE(AB3299:AB3301))</f>
        <v>-</v>
      </c>
      <c r="AG3299" s="154"/>
    </row>
    <row r="3300" spans="1:33" ht="0" customHeight="1" hidden="1">
      <c r="A3300" s="73"/>
      <c r="B3300" s="74">
        <v>1540</v>
      </c>
      <c r="C3300" s="89"/>
      <c r="D3300" s="15"/>
      <c r="E3300" s="15"/>
      <c r="F3300" s="9"/>
      <c r="G3300" s="9"/>
      <c r="H3300" s="15"/>
      <c r="I3300" s="15"/>
      <c r="J3300" s="98">
        <v>757</v>
      </c>
      <c r="K3300" s="98">
        <f t="shared" ref="K3300" si="2862">MIN(J3299:J3301)</f>
        <v>682</v>
      </c>
      <c r="L3300" s="74"/>
      <c r="M3300" s="98"/>
      <c r="N3300" s="98">
        <v>392</v>
      </c>
      <c r="O3300" s="98">
        <f t="shared" ref="O3300" si="2863">MIN(N3299:N3301)</f>
        <v>353</v>
      </c>
      <c r="P3300" s="74"/>
      <c r="Q3300" s="98"/>
      <c r="R3300" s="74"/>
      <c r="S3300" s="105">
        <v>13.08</v>
      </c>
      <c r="T3300" s="106"/>
      <c r="U3300" s="105"/>
      <c r="V3300" s="105">
        <v>96.11</v>
      </c>
      <c r="W3300" s="106"/>
      <c r="X3300" s="105"/>
      <c r="Y3300" s="105">
        <f t="shared" si="2773"/>
        <v>3.89</v>
      </c>
      <c r="Z3300" s="74" t="s">
        <v>34</v>
      </c>
      <c r="AA3300" s="125"/>
      <c r="AB3300" s="106" t="s">
        <v>34</v>
      </c>
      <c r="AC3300" s="126"/>
      <c r="AG3300" s="154"/>
    </row>
    <row r="3301" spans="1:33" ht="0" customHeight="1" hidden="1">
      <c r="A3301" s="73"/>
      <c r="B3301" s="74">
        <v>1540</v>
      </c>
      <c r="C3301" s="91"/>
      <c r="D3301" s="18"/>
      <c r="E3301" s="18"/>
      <c r="F3301" s="9"/>
      <c r="G3301" s="9"/>
      <c r="H3301" s="18"/>
      <c r="I3301" s="18"/>
      <c r="J3301" s="98">
        <v>763</v>
      </c>
      <c r="K3301" s="98"/>
      <c r="L3301" s="74"/>
      <c r="M3301" s="98"/>
      <c r="N3301" s="98">
        <v>391</v>
      </c>
      <c r="O3301" s="98"/>
      <c r="P3301" s="74"/>
      <c r="Q3301" s="98"/>
      <c r="R3301" s="74"/>
      <c r="S3301" s="105">
        <v>12.75</v>
      </c>
      <c r="T3301" s="106"/>
      <c r="U3301" s="105"/>
      <c r="V3301" s="105">
        <v>95.99</v>
      </c>
      <c r="W3301" s="106"/>
      <c r="X3301" s="105"/>
      <c r="Y3301" s="105">
        <f t="shared" si="2773"/>
        <v>4.01000000000001</v>
      </c>
      <c r="Z3301" s="74" t="s">
        <v>34</v>
      </c>
      <c r="AA3301" s="127"/>
      <c r="AB3301" s="106" t="s">
        <v>34</v>
      </c>
      <c r="AC3301" s="128"/>
      <c r="AG3301" s="154"/>
    </row>
    <row r="3302" spans="1:33" ht="0" customHeight="1" hidden="1">
      <c r="A3302" s="73">
        <v>43374</v>
      </c>
      <c r="B3302" s="74">
        <v>1541</v>
      </c>
      <c r="C3302" s="86" t="s">
        <v>1421</v>
      </c>
      <c r="D3302" s="87" t="s">
        <v>473</v>
      </c>
      <c r="E3302" s="87" t="s">
        <v>80</v>
      </c>
      <c r="F3302" s="9" t="s">
        <v>80</v>
      </c>
      <c r="G3302" s="9" t="s">
        <v>145</v>
      </c>
      <c r="H3302" s="87" t="s">
        <v>34</v>
      </c>
      <c r="I3302" s="87" t="s">
        <v>1426</v>
      </c>
      <c r="J3302" s="98">
        <v>968</v>
      </c>
      <c r="K3302" s="98">
        <f t="shared" ref="K3302" si="2864">MAX(J3302:J3304)</f>
        <v>1098</v>
      </c>
      <c r="L3302" s="74">
        <f t="normal">IF(A3302=0,"",(K3302-K3303)/K3303)</f>
        <v>0.134297520661157</v>
      </c>
      <c r="M3302" s="98">
        <f t="shared" ref="M3302" si="2865">IF(J3302="-","-",AVERAGE(J3302:J3304))</f>
        <v>1046.66666666667</v>
      </c>
      <c r="N3302" s="98">
        <v>538</v>
      </c>
      <c r="O3302" s="98">
        <f t="shared" ref="O3302" si="2866">MAX(N3302:N3304)</f>
        <v>594</v>
      </c>
      <c r="P3302" s="74">
        <f t="normal">IF(A3302=0,"",(O3302-O3303)/O3303)</f>
        <v>0.104089219330855</v>
      </c>
      <c r="Q3302" s="98">
        <f t="shared" ref="Q3302" si="2867">IF(N3302="-","-",AVERAGE(N3302:N3304))</f>
        <v>571</v>
      </c>
      <c r="R3302" s="74">
        <f t="shared" ref="R3302" si="2868">IF(Q3302="-","-",Q3302/M3302)</f>
        <v>0.545541401273885</v>
      </c>
      <c r="S3302" s="105">
        <v>16.52</v>
      </c>
      <c r="T3302" s="106">
        <f t="shared" ref="T3302" si="2869">AVERAGE(S3302:S3304)*10</f>
        <v>168.5</v>
      </c>
      <c r="U3302" s="105">
        <f t="shared" ref="U3302" si="2870">((LARGE(S3302:S3304,1))-(SMALL(S3302:S3304,1)))/(((LARGE(S3302:S3304,1))+(SMALL(S3302:S3304,1)))/2)*100</f>
        <v>3.27478416195297</v>
      </c>
      <c r="V3302" s="105">
        <v>96</v>
      </c>
      <c r="W3302" s="106">
        <f t="shared" ref="W3302" si="2871">AVERAGE(V3302:V3304)*10</f>
        <v>960.7</v>
      </c>
      <c r="X3302" s="105">
        <f t="shared" ref="X3302" si="2872">((LARGE(V3302:V3304,1))-(SMALL(V3302:V3304,1)))/(((LARGE(V3302:V3304,1))+(SMALL(V3302:V3304,1)))/2)*100</f>
        <v>0.145727074008536</v>
      </c>
      <c r="Y3302" s="105">
        <f t="shared" si="2773"/>
        <v>4</v>
      </c>
      <c r="Z3302" s="74" t="s">
        <v>34</v>
      </c>
      <c r="AA3302" s="123" t="str">
        <f t="shared" ref="AA3302" si="2873">IF(Z3302="-","-",AVERAGE(Z3302:Z3304))</f>
        <v>-</v>
      </c>
      <c r="AB3302" s="106" t="s">
        <v>34</v>
      </c>
      <c r="AC3302" s="124" t="str">
        <f t="shared" ref="AC3302" si="2874">IF(AB3302="-","-",AVERAGE(AB3302:AB3304))</f>
        <v>-</v>
      </c>
      <c r="AG3302" s="154"/>
    </row>
    <row r="3303" spans="1:33" ht="0" customHeight="1" hidden="1">
      <c r="A3303" s="73"/>
      <c r="B3303" s="74">
        <v>1541</v>
      </c>
      <c r="C3303" s="89"/>
      <c r="D3303" s="15"/>
      <c r="E3303" s="15"/>
      <c r="F3303" s="9"/>
      <c r="G3303" s="9"/>
      <c r="H3303" s="15"/>
      <c r="I3303" s="15"/>
      <c r="J3303" s="98">
        <v>1098</v>
      </c>
      <c r="K3303" s="98">
        <f t="shared" ref="K3303" si="2875">MIN(J3302:J3304)</f>
        <v>968</v>
      </c>
      <c r="L3303" s="74"/>
      <c r="M3303" s="98"/>
      <c r="N3303" s="98">
        <v>594</v>
      </c>
      <c r="O3303" s="98">
        <f t="shared" ref="O3303" si="2876">MIN(N3302:N3304)</f>
        <v>538</v>
      </c>
      <c r="P3303" s="74"/>
      <c r="Q3303" s="98"/>
      <c r="R3303" s="74"/>
      <c r="S3303" s="105">
        <v>16.96</v>
      </c>
      <c r="T3303" s="106"/>
      <c r="U3303" s="105"/>
      <c r="V3303" s="105">
        <v>96.07</v>
      </c>
      <c r="W3303" s="106"/>
      <c r="X3303" s="105"/>
      <c r="Y3303" s="105">
        <f t="shared" si="2773"/>
        <v>3.93000000000001</v>
      </c>
      <c r="Z3303" s="74" t="s">
        <v>34</v>
      </c>
      <c r="AA3303" s="125"/>
      <c r="AB3303" s="106" t="s">
        <v>34</v>
      </c>
      <c r="AC3303" s="126"/>
      <c r="AG3303" s="154"/>
    </row>
    <row r="3304" spans="1:33" ht="0" customHeight="1" hidden="1">
      <c r="A3304" s="73"/>
      <c r="B3304" s="74">
        <v>1541</v>
      </c>
      <c r="C3304" s="91"/>
      <c r="D3304" s="18"/>
      <c r="E3304" s="18"/>
      <c r="F3304" s="9"/>
      <c r="G3304" s="9"/>
      <c r="H3304" s="18"/>
      <c r="I3304" s="18"/>
      <c r="J3304" s="98">
        <v>1074</v>
      </c>
      <c r="K3304" s="98"/>
      <c r="L3304" s="74"/>
      <c r="M3304" s="98"/>
      <c r="N3304" s="98">
        <v>581</v>
      </c>
      <c r="O3304" s="98"/>
      <c r="P3304" s="74"/>
      <c r="Q3304" s="98"/>
      <c r="R3304" s="74"/>
      <c r="S3304" s="105">
        <v>17.07</v>
      </c>
      <c r="T3304" s="106"/>
      <c r="U3304" s="105"/>
      <c r="V3304" s="105">
        <v>96.14</v>
      </c>
      <c r="W3304" s="106"/>
      <c r="X3304" s="105"/>
      <c r="Y3304" s="105">
        <f t="shared" si="2773"/>
        <v>3.86</v>
      </c>
      <c r="Z3304" s="74" t="s">
        <v>34</v>
      </c>
      <c r="AA3304" s="127"/>
      <c r="AB3304" s="106" t="s">
        <v>34</v>
      </c>
      <c r="AC3304" s="128"/>
      <c r="AG3304" s="154"/>
    </row>
    <row r="3305" spans="1:33" ht="0" customHeight="1" hidden="1">
      <c r="A3305" s="73">
        <v>43374</v>
      </c>
      <c r="B3305" s="74">
        <v>1542</v>
      </c>
      <c r="C3305" s="86" t="s">
        <v>1421</v>
      </c>
      <c r="D3305" s="87" t="s">
        <v>473</v>
      </c>
      <c r="E3305" s="87" t="s">
        <v>80</v>
      </c>
      <c r="F3305" s="9" t="s">
        <v>80</v>
      </c>
      <c r="G3305" s="9" t="s">
        <v>145</v>
      </c>
      <c r="H3305" s="87" t="s">
        <v>34</v>
      </c>
      <c r="I3305" s="87" t="s">
        <v>1427</v>
      </c>
      <c r="J3305" s="98">
        <v>771</v>
      </c>
      <c r="K3305" s="98">
        <f t="shared" ref="K3305" si="2877">MAX(J3305:J3307)</f>
        <v>822</v>
      </c>
      <c r="L3305" s="74">
        <f t="normal">IF(A3305=0,"",(K3305-K3306)/K3306)</f>
        <v>0.066147859922179</v>
      </c>
      <c r="M3305" s="98">
        <f t="shared" ref="M3305" si="2878">IF(J3305="-","-",AVERAGE(J3305:J3307))</f>
        <v>790.333333333333</v>
      </c>
      <c r="N3305" s="98">
        <v>427</v>
      </c>
      <c r="O3305" s="98">
        <f t="shared" ref="O3305" si="2879">MAX(N3305:N3307)</f>
        <v>447</v>
      </c>
      <c r="P3305" s="74">
        <f t="normal">IF(A3305=0,"",(O3305-O3306)/O3306)</f>
        <v>0.0642857142857143</v>
      </c>
      <c r="Q3305" s="98">
        <f t="shared" ref="Q3305" si="2880">IF(N3305="-","-",AVERAGE(N3305:N3307))</f>
        <v>431.333333333333</v>
      </c>
      <c r="R3305" s="74">
        <f t="shared" ref="R3305" si="2881">IF(Q3305="-","-",Q3305/M3305)</f>
        <v>0.545761282159426</v>
      </c>
      <c r="S3305" s="105">
        <v>24.69</v>
      </c>
      <c r="T3305" s="106">
        <f t="shared" ref="T3305" si="2882">AVERAGE(S3305:S3307)*10</f>
        <v>248.033333333333</v>
      </c>
      <c r="U3305" s="105">
        <f t="shared" ref="U3305" si="2883">((LARGE(S3305:S3307,1))-(SMALL(S3305:S3307,1)))/(((LARGE(S3305:S3307,1))+(SMALL(S3305:S3307,1)))/2)*100</f>
        <v>5.30973451327434</v>
      </c>
      <c r="V3305" s="105">
        <v>96.31</v>
      </c>
      <c r="W3305" s="106">
        <f t="shared" ref="W3305" si="2884">AVERAGE(V3305:V3307)*10</f>
        <v>964.1</v>
      </c>
      <c r="X3305" s="105">
        <f t="shared" ref="X3305" si="2885">((LARGE(V3305:V3307,1))-(SMALL(V3305:V3307,1)))/(((LARGE(V3305:V3307,1))+(SMALL(V3305:V3307,1)))/2)*100</f>
        <v>0.269597677312309</v>
      </c>
      <c r="Y3305" s="105">
        <f t="shared" si="2773"/>
        <v>3.69</v>
      </c>
      <c r="Z3305" s="74" t="s">
        <v>34</v>
      </c>
      <c r="AA3305" s="123" t="str">
        <f t="shared" ref="AA3305" si="2886">IF(Z3305="-","-",AVERAGE(Z3305:Z3307))</f>
        <v>-</v>
      </c>
      <c r="AB3305" s="106" t="s">
        <v>34</v>
      </c>
      <c r="AC3305" s="124" t="str">
        <f t="shared" ref="AC3305" si="2887">IF(AB3305="-","-",AVERAGE(AB3305:AB3307))</f>
        <v>-</v>
      </c>
      <c r="AG3305" s="154"/>
    </row>
    <row r="3306" spans="1:33" ht="0" customHeight="1" hidden="1">
      <c r="A3306" s="73"/>
      <c r="B3306" s="74">
        <v>1542</v>
      </c>
      <c r="C3306" s="89"/>
      <c r="D3306" s="15"/>
      <c r="E3306" s="15"/>
      <c r="F3306" s="9"/>
      <c r="G3306" s="9"/>
      <c r="H3306" s="15"/>
      <c r="I3306" s="15"/>
      <c r="J3306" s="98">
        <v>778</v>
      </c>
      <c r="K3306" s="98">
        <f t="shared" ref="K3306" si="2888">MIN(J3305:J3307)</f>
        <v>771</v>
      </c>
      <c r="L3306" s="74"/>
      <c r="M3306" s="98"/>
      <c r="N3306" s="98">
        <v>420</v>
      </c>
      <c r="O3306" s="98">
        <f t="shared" ref="O3306" si="2889">MIN(N3305:N3307)</f>
        <v>420</v>
      </c>
      <c r="P3306" s="74"/>
      <c r="Q3306" s="98"/>
      <c r="R3306" s="74"/>
      <c r="S3306" s="105">
        <v>24.2</v>
      </c>
      <c r="T3306" s="106"/>
      <c r="U3306" s="105"/>
      <c r="V3306" s="105">
        <v>96.35</v>
      </c>
      <c r="W3306" s="106"/>
      <c r="X3306" s="105"/>
      <c r="Y3306" s="105">
        <f t="shared" si="2773"/>
        <v>3.65000000000001</v>
      </c>
      <c r="Z3306" s="74" t="s">
        <v>34</v>
      </c>
      <c r="AA3306" s="125"/>
      <c r="AB3306" s="106" t="s">
        <v>34</v>
      </c>
      <c r="AC3306" s="126"/>
      <c r="AG3306" s="154"/>
    </row>
    <row r="3307" spans="1:33" ht="0" customHeight="1" hidden="1">
      <c r="A3307" s="73"/>
      <c r="B3307" s="74">
        <v>1542</v>
      </c>
      <c r="C3307" s="91"/>
      <c r="D3307" s="18"/>
      <c r="E3307" s="18"/>
      <c r="F3307" s="9"/>
      <c r="G3307" s="9"/>
      <c r="H3307" s="18"/>
      <c r="I3307" s="18"/>
      <c r="J3307" s="98">
        <v>822</v>
      </c>
      <c r="K3307" s="98"/>
      <c r="L3307" s="74"/>
      <c r="M3307" s="98"/>
      <c r="N3307" s="98">
        <v>447</v>
      </c>
      <c r="O3307" s="98"/>
      <c r="P3307" s="74"/>
      <c r="Q3307" s="98"/>
      <c r="R3307" s="74"/>
      <c r="S3307" s="105">
        <v>25.52</v>
      </c>
      <c r="T3307" s="106"/>
      <c r="U3307" s="105"/>
      <c r="V3307" s="105">
        <v>96.57</v>
      </c>
      <c r="W3307" s="106"/>
      <c r="X3307" s="105"/>
      <c r="Y3307" s="105">
        <f t="shared" si="2773"/>
        <v>3.43000000000001</v>
      </c>
      <c r="Z3307" s="74" t="s">
        <v>34</v>
      </c>
      <c r="AA3307" s="127"/>
      <c r="AB3307" s="106" t="s">
        <v>34</v>
      </c>
      <c r="AC3307" s="128"/>
      <c r="AG3307" s="154"/>
    </row>
    <row r="3308" spans="1:33" ht="0" customHeight="1" hidden="1">
      <c r="A3308" s="73">
        <v>43374</v>
      </c>
      <c r="B3308" s="74">
        <v>1542</v>
      </c>
      <c r="C3308" s="86" t="s">
        <v>1421</v>
      </c>
      <c r="D3308" s="87" t="s">
        <v>473</v>
      </c>
      <c r="E3308" s="87" t="s">
        <v>80</v>
      </c>
      <c r="F3308" s="9" t="s">
        <v>80</v>
      </c>
      <c r="G3308" s="9" t="s">
        <v>145</v>
      </c>
      <c r="H3308" s="87" t="s">
        <v>34</v>
      </c>
      <c r="I3308" s="87" t="s">
        <v>1427</v>
      </c>
      <c r="J3308" s="98">
        <v>740</v>
      </c>
      <c r="K3308" s="98">
        <f t="shared" ref="K3308" si="2890">MAX(J3308:J3310)</f>
        <v>740</v>
      </c>
      <c r="L3308" s="74">
        <f t="normal">IF(A3308=0,"",(K3308-K3309)/K3309)</f>
        <v>0.0206896551724138</v>
      </c>
      <c r="M3308" s="98">
        <f t="shared" ref="M3308" si="2891">IF(J3308="-","-",AVERAGE(J3308:J3310))</f>
        <v>732.666666666667</v>
      </c>
      <c r="N3308" s="98">
        <v>416</v>
      </c>
      <c r="O3308" s="98">
        <f t="shared" ref="O3308" si="2892">MAX(N3308:N3310)</f>
        <v>416</v>
      </c>
      <c r="P3308" s="74">
        <f t="normal">IF(A3308=0,"",(O3308-O3309)/O3309)</f>
        <v>0.0505050505050505</v>
      </c>
      <c r="Q3308" s="98">
        <f t="shared" ref="Q3308" si="2893">IF(N3308="-","-",AVERAGE(N3308:N3310))</f>
        <v>404</v>
      </c>
      <c r="R3308" s="74">
        <f t="shared" ref="R3308" si="2894">IF(Q3308="-","-",Q3308/M3308)</f>
        <v>0.551410373066424</v>
      </c>
      <c r="S3308" s="105">
        <v>24.69</v>
      </c>
      <c r="T3308" s="106">
        <f t="shared" ref="T3308" si="2895">AVERAGE(S3308:S3310)*10</f>
        <v>248.033333333333</v>
      </c>
      <c r="U3308" s="105">
        <f t="shared" ref="U3308" si="2896">((LARGE(S3308:S3310,1))-(SMALL(S3308:S3310,1)))/(((LARGE(S3308:S3310,1))+(SMALL(S3308:S3310,1)))/2)*100</f>
        <v>5.30973451327434</v>
      </c>
      <c r="V3308" s="105">
        <v>96.31</v>
      </c>
      <c r="W3308" s="106">
        <f t="shared" ref="W3308" si="2897">AVERAGE(V3308:V3310)*10</f>
        <v>964.1</v>
      </c>
      <c r="X3308" s="105">
        <f t="shared" ref="X3308" si="2898">((LARGE(V3308:V3310,1))-(SMALL(V3308:V3310,1)))/(((LARGE(V3308:V3310,1))+(SMALL(V3308:V3310,1)))/2)*100</f>
        <v>0.269597677312309</v>
      </c>
      <c r="Y3308" s="105">
        <f t="shared" si="2773"/>
        <v>3.69</v>
      </c>
      <c r="Z3308" s="74" t="s">
        <v>34</v>
      </c>
      <c r="AA3308" s="123" t="str">
        <f t="shared" ref="AA3308" si="2899">IF(Z3308="-","-",AVERAGE(Z3308:Z3310))</f>
        <v>-</v>
      </c>
      <c r="AB3308" s="106" t="s">
        <v>34</v>
      </c>
      <c r="AC3308" s="124" t="str">
        <f t="shared" ref="AC3308" si="2900">IF(AB3308="-","-",AVERAGE(AB3308:AB3310))</f>
        <v>-</v>
      </c>
      <c r="AG3308" s="154"/>
    </row>
    <row r="3309" spans="1:33" ht="0" customHeight="1" hidden="1">
      <c r="A3309" s="73"/>
      <c r="B3309" s="74">
        <v>1542</v>
      </c>
      <c r="C3309" s="89"/>
      <c r="D3309" s="15"/>
      <c r="E3309" s="15"/>
      <c r="F3309" s="9"/>
      <c r="G3309" s="9"/>
      <c r="H3309" s="15"/>
      <c r="I3309" s="15"/>
      <c r="J3309" s="98">
        <v>733</v>
      </c>
      <c r="K3309" s="98">
        <f t="shared" ref="K3309" si="2901">MIN(J3308:J3310)</f>
        <v>725</v>
      </c>
      <c r="L3309" s="74"/>
      <c r="M3309" s="98"/>
      <c r="N3309" s="98">
        <v>400</v>
      </c>
      <c r="O3309" s="98">
        <f t="shared" ref="O3309" si="2902">MIN(N3308:N3310)</f>
        <v>396</v>
      </c>
      <c r="P3309" s="74"/>
      <c r="Q3309" s="98"/>
      <c r="R3309" s="74"/>
      <c r="S3309" s="105">
        <v>24.2</v>
      </c>
      <c r="T3309" s="106"/>
      <c r="U3309" s="105"/>
      <c r="V3309" s="105">
        <v>96.35</v>
      </c>
      <c r="W3309" s="106"/>
      <c r="X3309" s="105"/>
      <c r="Y3309" s="105">
        <f t="shared" si="2773"/>
        <v>3.65000000000001</v>
      </c>
      <c r="Z3309" s="74" t="s">
        <v>34</v>
      </c>
      <c r="AA3309" s="125"/>
      <c r="AB3309" s="106" t="s">
        <v>34</v>
      </c>
      <c r="AC3309" s="126"/>
      <c r="AG3309" s="154"/>
    </row>
    <row r="3310" spans="1:33" ht="0" customHeight="1" hidden="1">
      <c r="A3310" s="73"/>
      <c r="B3310" s="74">
        <v>1542</v>
      </c>
      <c r="C3310" s="91"/>
      <c r="D3310" s="18"/>
      <c r="E3310" s="18"/>
      <c r="F3310" s="9"/>
      <c r="G3310" s="9"/>
      <c r="H3310" s="18"/>
      <c r="I3310" s="18"/>
      <c r="J3310" s="98">
        <v>725</v>
      </c>
      <c r="K3310" s="98"/>
      <c r="L3310" s="74"/>
      <c r="M3310" s="98"/>
      <c r="N3310" s="98">
        <v>396</v>
      </c>
      <c r="O3310" s="98"/>
      <c r="P3310" s="74"/>
      <c r="Q3310" s="98"/>
      <c r="R3310" s="74"/>
      <c r="S3310" s="105">
        <v>25.52</v>
      </c>
      <c r="T3310" s="106"/>
      <c r="U3310" s="105"/>
      <c r="V3310" s="105">
        <v>96.57</v>
      </c>
      <c r="W3310" s="106"/>
      <c r="X3310" s="105"/>
      <c r="Y3310" s="105">
        <f t="shared" si="2773"/>
        <v>3.43000000000001</v>
      </c>
      <c r="Z3310" s="74" t="s">
        <v>34</v>
      </c>
      <c r="AA3310" s="127"/>
      <c r="AB3310" s="106" t="s">
        <v>34</v>
      </c>
      <c r="AC3310" s="128"/>
      <c r="AG3310" s="154"/>
    </row>
    <row r="3311" spans="1:33" ht="0" customHeight="1" hidden="1">
      <c r="A3311" s="73">
        <v>43374</v>
      </c>
      <c r="B3311" s="74">
        <v>1543</v>
      </c>
      <c r="C3311" s="86" t="s">
        <v>1421</v>
      </c>
      <c r="D3311" s="87" t="s">
        <v>473</v>
      </c>
      <c r="E3311" s="87" t="s">
        <v>80</v>
      </c>
      <c r="F3311" s="9" t="s">
        <v>80</v>
      </c>
      <c r="G3311" s="9" t="s">
        <v>145</v>
      </c>
      <c r="H3311" s="87" t="s">
        <v>34</v>
      </c>
      <c r="I3311" s="87" t="s">
        <v>1428</v>
      </c>
      <c r="J3311" s="98">
        <v>760</v>
      </c>
      <c r="K3311" s="98">
        <f t="shared" ref="K3311" si="2903">MAX(J3311:J3313)</f>
        <v>794</v>
      </c>
      <c r="L3311" s="74">
        <f t="normal">IF(A3311=0,"",(K3311-K3312)/K3312)</f>
        <v>0.0447368421052632</v>
      </c>
      <c r="M3311" s="98">
        <f t="shared" ref="M3311" si="2904">IF(J3311="-","-",AVERAGE(J3311:J3313))</f>
        <v>779.666666666667</v>
      </c>
      <c r="N3311" s="98">
        <v>426</v>
      </c>
      <c r="O3311" s="98">
        <f t="shared" ref="O3311" si="2905">MAX(N3311:N3313)</f>
        <v>443</v>
      </c>
      <c r="P3311" s="74">
        <f t="normal">IF(A3311=0,"",(O3311-O3312)/O3312)</f>
        <v>0.039906103286385</v>
      </c>
      <c r="Q3311" s="98">
        <f t="shared" ref="Q3311" si="2906">IF(N3311="-","-",AVERAGE(N3311:N3313))</f>
        <v>437</v>
      </c>
      <c r="R3311" s="74">
        <f t="shared" ref="R3311" si="2907">IF(Q3311="-","-",Q3311/M3311)</f>
        <v>0.560495938435229</v>
      </c>
      <c r="S3311" s="105">
        <v>266.11</v>
      </c>
      <c r="T3311" s="106">
        <f t="shared" ref="T3311" si="2908">AVERAGE(S3311:S3313)*10</f>
        <v>1064.26666666667</v>
      </c>
      <c r="U3311" s="105">
        <f t="shared" ref="U3311" si="2909">((LARGE(S3311:S3313,1))-(SMALL(S3311:S3313,1)))/(((LARGE(S3311:S3313,1))+(SMALL(S3311:S3313,1)))/2)*100</f>
        <v>163.799172904064</v>
      </c>
      <c r="V3311" s="105">
        <v>96.31</v>
      </c>
      <c r="W3311" s="106">
        <f t="shared" ref="W3311" si="2910">AVERAGE(V3311:V3313)*10</f>
        <v>963.033333333333</v>
      </c>
      <c r="X3311" s="105">
        <f t="shared" ref="X3311" si="2911">((LARGE(V3311:V3313,1))-(SMALL(V3311:V3313,1)))/(((LARGE(V3311:V3313,1))+(SMALL(V3311:V3313,1)))/2)*100</f>
        <v>0.249221183800618</v>
      </c>
      <c r="Y3311" s="105">
        <f t="shared" si="2773"/>
        <v>3.69</v>
      </c>
      <c r="Z3311" s="74" t="s">
        <v>34</v>
      </c>
      <c r="AA3311" s="123" t="str">
        <f t="shared" ref="AA3311" si="2912">IF(Z3311="-","-",AVERAGE(Z3311:Z3313))</f>
        <v>-</v>
      </c>
      <c r="AB3311" s="106" t="s">
        <v>34</v>
      </c>
      <c r="AC3311" s="124" t="str">
        <f t="shared" ref="AC3311" si="2913">IF(AB3311="-","-",AVERAGE(AB3311:AB3313))</f>
        <v>-</v>
      </c>
      <c r="AG3311" s="154"/>
    </row>
    <row r="3312" spans="1:33" ht="0" customHeight="1" hidden="1">
      <c r="A3312" s="73"/>
      <c r="B3312" s="74">
        <v>1543</v>
      </c>
      <c r="C3312" s="89"/>
      <c r="D3312" s="15"/>
      <c r="E3312" s="15"/>
      <c r="F3312" s="9"/>
      <c r="G3312" s="9"/>
      <c r="H3312" s="15"/>
      <c r="I3312" s="15"/>
      <c r="J3312" s="98">
        <v>794</v>
      </c>
      <c r="K3312" s="98">
        <f t="shared" ref="K3312" si="2914">MIN(J3311:J3313)</f>
        <v>760</v>
      </c>
      <c r="L3312" s="74"/>
      <c r="M3312" s="98"/>
      <c r="N3312" s="98">
        <v>442</v>
      </c>
      <c r="O3312" s="98">
        <f t="shared" ref="O3312" si="2915">MIN(N3311:N3313)</f>
        <v>426</v>
      </c>
      <c r="P3312" s="74"/>
      <c r="Q3312" s="98"/>
      <c r="R3312" s="74"/>
      <c r="S3312" s="105">
        <v>26.69</v>
      </c>
      <c r="T3312" s="106"/>
      <c r="U3312" s="105"/>
      <c r="V3312" s="105">
        <v>96.18</v>
      </c>
      <c r="W3312" s="106"/>
      <c r="X3312" s="105"/>
      <c r="Y3312" s="105">
        <f t="shared" si="2773"/>
        <v>3.81999999999999</v>
      </c>
      <c r="Z3312" s="74" t="s">
        <v>34</v>
      </c>
      <c r="AA3312" s="125"/>
      <c r="AB3312" s="106" t="s">
        <v>34</v>
      </c>
      <c r="AC3312" s="126"/>
      <c r="AG3312" s="154"/>
    </row>
    <row r="3313" spans="1:33" ht="0" customHeight="1" hidden="1">
      <c r="A3313" s="73"/>
      <c r="B3313" s="74">
        <v>1543</v>
      </c>
      <c r="C3313" s="91"/>
      <c r="D3313" s="18"/>
      <c r="E3313" s="18"/>
      <c r="F3313" s="9"/>
      <c r="G3313" s="9"/>
      <c r="H3313" s="18"/>
      <c r="I3313" s="18"/>
      <c r="J3313" s="98">
        <v>785</v>
      </c>
      <c r="K3313" s="98"/>
      <c r="L3313" s="74"/>
      <c r="M3313" s="98"/>
      <c r="N3313" s="98">
        <v>443</v>
      </c>
      <c r="O3313" s="98"/>
      <c r="P3313" s="74"/>
      <c r="Q3313" s="98"/>
      <c r="R3313" s="74"/>
      <c r="S3313" s="105">
        <v>26.48</v>
      </c>
      <c r="T3313" s="106"/>
      <c r="U3313" s="105"/>
      <c r="V3313" s="105">
        <v>96.42</v>
      </c>
      <c r="W3313" s="106"/>
      <c r="X3313" s="105"/>
      <c r="Y3313" s="105">
        <f t="shared" si="2773"/>
        <v>3.58</v>
      </c>
      <c r="Z3313" s="74" t="s">
        <v>34</v>
      </c>
      <c r="AA3313" s="127"/>
      <c r="AB3313" s="106" t="s">
        <v>34</v>
      </c>
      <c r="AC3313" s="128"/>
      <c r="AG3313" s="154"/>
    </row>
    <row r="3314" spans="1:33" ht="0" customHeight="1" hidden="1">
      <c r="A3314" s="73">
        <v>43374</v>
      </c>
      <c r="B3314" s="74">
        <v>1544</v>
      </c>
      <c r="C3314" s="86" t="s">
        <v>1421</v>
      </c>
      <c r="D3314" s="87" t="s">
        <v>473</v>
      </c>
      <c r="E3314" s="87" t="s">
        <v>80</v>
      </c>
      <c r="F3314" s="9" t="s">
        <v>80</v>
      </c>
      <c r="G3314" s="9" t="s">
        <v>145</v>
      </c>
      <c r="H3314" s="87" t="s">
        <v>34</v>
      </c>
      <c r="I3314" s="87" t="s">
        <v>1429</v>
      </c>
      <c r="J3314" s="98">
        <v>659</v>
      </c>
      <c r="K3314" s="98">
        <f t="shared" ref="K3314" si="2916">MAX(J3314:J3316)</f>
        <v>682</v>
      </c>
      <c r="L3314" s="74">
        <f t="normal">IF(A3314=0,"",(K3314-K3315)/K3315)</f>
        <v>0.0412213740458015</v>
      </c>
      <c r="M3314" s="98">
        <f t="shared" ref="M3314" si="2917">IF(J3314="-","-",AVERAGE(J3314:J3316))</f>
        <v>665.333333333333</v>
      </c>
      <c r="N3314" s="98">
        <v>357</v>
      </c>
      <c r="O3314" s="98">
        <f t="shared" ref="O3314" si="2918">MAX(N3314:N3316)</f>
        <v>363</v>
      </c>
      <c r="P3314" s="74">
        <f t="normal">IF(A3314=0,"",(O3314-O3315)/O3315)</f>
        <v>0.0521739130434783</v>
      </c>
      <c r="Q3314" s="98">
        <f t="shared" ref="Q3314" si="2919">IF(N3314="-","-",AVERAGE(N3314:N3316))</f>
        <v>355</v>
      </c>
      <c r="R3314" s="74">
        <f t="shared" ref="R3314" si="2920">IF(Q3314="-","-",Q3314/M3314)</f>
        <v>0.533567134268537</v>
      </c>
      <c r="S3314" s="105">
        <v>22.29</v>
      </c>
      <c r="T3314" s="106">
        <f t="shared" ref="T3314" si="2921">AVERAGE(S3314:S3316)*10</f>
        <v>224.6</v>
      </c>
      <c r="U3314" s="105">
        <f t="shared" ref="U3314" si="2922">((LARGE(S3314:S3316,1))-(SMALL(S3314:S3316,1)))/(((LARGE(S3314:S3316,1))+(SMALL(S3314:S3316,1)))/2)*100</f>
        <v>1.51380231522707</v>
      </c>
      <c r="V3314" s="105">
        <v>93.56</v>
      </c>
      <c r="W3314" s="106">
        <f t="shared" ref="W3314" si="2923">AVERAGE(V3314:V3316)*10</f>
        <v>934.5</v>
      </c>
      <c r="X3314" s="105">
        <f t="shared" ref="X3314" si="2924">((LARGE(V3314:V3316,1))-(SMALL(V3314:V3316,1)))/(((LARGE(V3314:V3316,1))+(SMALL(V3314:V3316,1)))/2)*100</f>
        <v>0.235420010700908</v>
      </c>
      <c r="Y3314" s="105">
        <f t="shared" si="2773"/>
        <v>6.44</v>
      </c>
      <c r="Z3314" s="74" t="s">
        <v>34</v>
      </c>
      <c r="AA3314" s="123" t="str">
        <f t="shared" ref="AA3314" si="2925">IF(Z3314="-","-",AVERAGE(Z3314:Z3316))</f>
        <v>-</v>
      </c>
      <c r="AB3314" s="106" t="s">
        <v>34</v>
      </c>
      <c r="AC3314" s="124" t="str">
        <f t="shared" ref="AC3314" si="2926">IF(AB3314="-","-",AVERAGE(AB3314:AB3316))</f>
        <v>-</v>
      </c>
      <c r="AG3314" s="154"/>
    </row>
    <row r="3315" spans="1:33" ht="0" customHeight="1" hidden="1">
      <c r="A3315" s="73"/>
      <c r="B3315" s="74">
        <v>1544</v>
      </c>
      <c r="C3315" s="89"/>
      <c r="D3315" s="15"/>
      <c r="E3315" s="15"/>
      <c r="F3315" s="9"/>
      <c r="G3315" s="9"/>
      <c r="H3315" s="15"/>
      <c r="I3315" s="15"/>
      <c r="J3315" s="98">
        <v>682</v>
      </c>
      <c r="K3315" s="98">
        <f t="shared" ref="K3315" si="2927">MIN(J3314:J3316)</f>
        <v>655</v>
      </c>
      <c r="L3315" s="74"/>
      <c r="M3315" s="98"/>
      <c r="N3315" s="98">
        <v>363</v>
      </c>
      <c r="O3315" s="98">
        <f t="shared" ref="O3315" si="2928">MIN(N3314:N3316)</f>
        <v>345</v>
      </c>
      <c r="P3315" s="74"/>
      <c r="Q3315" s="98"/>
      <c r="R3315" s="74"/>
      <c r="S3315" s="105">
        <v>22.63</v>
      </c>
      <c r="T3315" s="106"/>
      <c r="U3315" s="105"/>
      <c r="V3315" s="105">
        <v>93.34</v>
      </c>
      <c r="W3315" s="106"/>
      <c r="X3315" s="105"/>
      <c r="Y3315" s="105">
        <f t="shared" si="2773"/>
        <v>6.66</v>
      </c>
      <c r="Z3315" s="74" t="s">
        <v>34</v>
      </c>
      <c r="AA3315" s="125"/>
      <c r="AB3315" s="106" t="s">
        <v>34</v>
      </c>
      <c r="AC3315" s="126"/>
      <c r="AG3315" s="154"/>
    </row>
    <row r="3316" spans="1:33" ht="0" customHeight="1" hidden="1">
      <c r="A3316" s="73"/>
      <c r="B3316" s="74">
        <v>1544</v>
      </c>
      <c r="C3316" s="91"/>
      <c r="D3316" s="18"/>
      <c r="E3316" s="18"/>
      <c r="F3316" s="9"/>
      <c r="G3316" s="9"/>
      <c r="H3316" s="18"/>
      <c r="I3316" s="18"/>
      <c r="J3316" s="98">
        <v>655</v>
      </c>
      <c r="K3316" s="98"/>
      <c r="L3316" s="74"/>
      <c r="M3316" s="98"/>
      <c r="N3316" s="98">
        <v>345</v>
      </c>
      <c r="O3316" s="98"/>
      <c r="P3316" s="74"/>
      <c r="Q3316" s="98"/>
      <c r="R3316" s="74"/>
      <c r="S3316" s="105" t="s">
        <v>34</v>
      </c>
      <c r="T3316" s="106"/>
      <c r="U3316" s="105"/>
      <c r="V3316" s="105" t="s">
        <v>34</v>
      </c>
      <c r="W3316" s="106"/>
      <c r="X3316" s="105"/>
      <c r="Y3316" s="105" t="s">
        <v>34</v>
      </c>
      <c r="Z3316" s="74" t="s">
        <v>34</v>
      </c>
      <c r="AA3316" s="127"/>
      <c r="AB3316" s="106" t="s">
        <v>34</v>
      </c>
      <c r="AC3316" s="128"/>
      <c r="AG3316" s="154"/>
    </row>
    <row r="3317" spans="1:33" ht="0" customHeight="1" hidden="1">
      <c r="A3317" s="73">
        <v>43374</v>
      </c>
      <c r="B3317" s="74">
        <v>1545</v>
      </c>
      <c r="C3317" s="86" t="s">
        <v>1421</v>
      </c>
      <c r="D3317" s="87" t="s">
        <v>473</v>
      </c>
      <c r="E3317" s="87" t="s">
        <v>80</v>
      </c>
      <c r="F3317" s="9" t="s">
        <v>80</v>
      </c>
      <c r="G3317" s="9" t="s">
        <v>145</v>
      </c>
      <c r="H3317" s="87" t="s">
        <v>34</v>
      </c>
      <c r="I3317" s="87" t="s">
        <v>1430</v>
      </c>
      <c r="J3317" s="98">
        <v>671</v>
      </c>
      <c r="K3317" s="98">
        <f t="shared" ref="K3317" si="2929">MAX(J3317:J3319)</f>
        <v>678</v>
      </c>
      <c r="L3317" s="74">
        <f t="normal">IF(A3317=0,"",(K3317-K3318)/K3318)</f>
        <v>0.0414746543778802</v>
      </c>
      <c r="M3317" s="98">
        <f t="shared" ref="M3317" si="2930">IF(J3317="-","-",AVERAGE(J3317:J3319))</f>
        <v>666.666666666667</v>
      </c>
      <c r="N3317" s="98">
        <v>356</v>
      </c>
      <c r="O3317" s="98">
        <f t="shared" ref="O3317" si="2931">MAX(N3317:N3319)</f>
        <v>356</v>
      </c>
      <c r="P3317" s="74">
        <f t="normal">IF(A3317=0,"",(O3317-O3318)/O3318)</f>
        <v>0.0409356725146199</v>
      </c>
      <c r="Q3317" s="98">
        <f t="shared" ref="Q3317" si="2932">IF(N3317="-","-",AVERAGE(N3317:N3319))</f>
        <v>351</v>
      </c>
      <c r="R3317" s="74">
        <f t="shared" ref="R3317" si="2933">IF(Q3317="-","-",Q3317/M3317)</f>
        <v>0.5265</v>
      </c>
      <c r="S3317" s="105">
        <v>23.12</v>
      </c>
      <c r="T3317" s="106">
        <f t="shared" ref="T3317" si="2934">AVERAGE(S3317:S3319)*10</f>
        <v>232.533333333333</v>
      </c>
      <c r="U3317" s="105">
        <f t="shared" ref="U3317" si="2935">((LARGE(S3317:S3319,1))-(SMALL(S3317:S3319,1)))/(((LARGE(S3317:S3319,1))+(SMALL(S3317:S3319,1)))/2)*100</f>
        <v>1.97255574614066</v>
      </c>
      <c r="V3317" s="105">
        <v>92.8</v>
      </c>
      <c r="W3317" s="106">
        <f t="shared" ref="W3317" si="2936">AVERAGE(V3317:V3319)*10</f>
        <v>930.333333333333</v>
      </c>
      <c r="X3317" s="105">
        <f t="shared" ref="X3317" si="2937">((LARGE(V3317:V3319,1))-(SMALL(V3317:V3319,1)))/(((LARGE(V3317:V3319,1))+(SMALL(V3317:V3319,1)))/2)*100</f>
        <v>0.387180038718003</v>
      </c>
      <c r="Y3317" s="105">
        <f t="shared" si="2773"/>
        <v>7.2</v>
      </c>
      <c r="Z3317" s="74" t="s">
        <v>34</v>
      </c>
      <c r="AA3317" s="123" t="str">
        <f t="shared" ref="AA3317" si="2938">IF(Z3317="-","-",AVERAGE(Z3317:Z3319))</f>
        <v>-</v>
      </c>
      <c r="AB3317" s="106" t="s">
        <v>34</v>
      </c>
      <c r="AC3317" s="124" t="str">
        <f t="shared" ref="AC3317" si="2939">IF(AB3317="-","-",AVERAGE(AB3317:AB3319))</f>
        <v>-</v>
      </c>
      <c r="AG3317" s="154"/>
    </row>
    <row r="3318" spans="1:33" ht="0" customHeight="1" hidden="1">
      <c r="A3318" s="73"/>
      <c r="B3318" s="74">
        <v>1545</v>
      </c>
      <c r="C3318" s="89"/>
      <c r="D3318" s="15"/>
      <c r="E3318" s="15"/>
      <c r="F3318" s="9"/>
      <c r="G3318" s="9"/>
      <c r="H3318" s="15"/>
      <c r="I3318" s="15"/>
      <c r="J3318" s="98">
        <v>651</v>
      </c>
      <c r="K3318" s="98">
        <f t="shared" ref="K3318" si="2940">MIN(J3317:J3319)</f>
        <v>651</v>
      </c>
      <c r="L3318" s="74"/>
      <c r="M3318" s="98"/>
      <c r="N3318" s="98">
        <v>342</v>
      </c>
      <c r="O3318" s="98">
        <f t="shared" ref="O3318" si="2941">MIN(N3317:N3319)</f>
        <v>342</v>
      </c>
      <c r="P3318" s="74"/>
      <c r="Q3318" s="98"/>
      <c r="R3318" s="74"/>
      <c r="S3318" s="105">
        <v>23.55</v>
      </c>
      <c r="T3318" s="106"/>
      <c r="U3318" s="105"/>
      <c r="V3318" s="105">
        <v>93.14</v>
      </c>
      <c r="W3318" s="106"/>
      <c r="X3318" s="105"/>
      <c r="Y3318" s="105">
        <f t="shared" si="2773"/>
        <v>6.86</v>
      </c>
      <c r="Z3318" s="74" t="s">
        <v>34</v>
      </c>
      <c r="AA3318" s="125"/>
      <c r="AB3318" s="106" t="s">
        <v>34</v>
      </c>
      <c r="AC3318" s="126"/>
      <c r="AG3318" s="154"/>
    </row>
    <row r="3319" spans="1:33" ht="0" customHeight="1" hidden="1">
      <c r="A3319" s="73"/>
      <c r="B3319" s="74">
        <v>1545</v>
      </c>
      <c r="C3319" s="91"/>
      <c r="D3319" s="18"/>
      <c r="E3319" s="18"/>
      <c r="F3319" s="9"/>
      <c r="G3319" s="9"/>
      <c r="H3319" s="18"/>
      <c r="I3319" s="18"/>
      <c r="J3319" s="98">
        <v>678</v>
      </c>
      <c r="K3319" s="98"/>
      <c r="L3319" s="74"/>
      <c r="M3319" s="98"/>
      <c r="N3319" s="98">
        <v>355</v>
      </c>
      <c r="O3319" s="98"/>
      <c r="P3319" s="74"/>
      <c r="Q3319" s="98"/>
      <c r="R3319" s="74"/>
      <c r="S3319" s="105">
        <v>23.09</v>
      </c>
      <c r="T3319" s="106"/>
      <c r="U3319" s="105"/>
      <c r="V3319" s="105">
        <v>93.16</v>
      </c>
      <c r="W3319" s="106"/>
      <c r="X3319" s="105"/>
      <c r="Y3319" s="105">
        <f t="shared" si="2773"/>
        <v>6.84</v>
      </c>
      <c r="Z3319" s="74" t="s">
        <v>34</v>
      </c>
      <c r="AA3319" s="127"/>
      <c r="AB3319" s="106" t="s">
        <v>34</v>
      </c>
      <c r="AC3319" s="128"/>
      <c r="AG3319" s="154"/>
    </row>
    <row r="3320" spans="1:33" ht="0" customHeight="1" hidden="1">
      <c r="A3320" s="73">
        <v>43374</v>
      </c>
      <c r="B3320" s="74">
        <v>1546</v>
      </c>
      <c r="C3320" s="86" t="s">
        <v>1421</v>
      </c>
      <c r="D3320" s="87" t="s">
        <v>473</v>
      </c>
      <c r="E3320" s="87" t="s">
        <v>80</v>
      </c>
      <c r="F3320" s="9" t="s">
        <v>80</v>
      </c>
      <c r="G3320" s="9" t="s">
        <v>145</v>
      </c>
      <c r="H3320" s="87" t="s">
        <v>34</v>
      </c>
      <c r="I3320" s="87" t="s">
        <v>1431</v>
      </c>
      <c r="J3320" s="98">
        <v>674</v>
      </c>
      <c r="K3320" s="98">
        <f t="shared" ref="K3320" si="2942">MAX(J3320:J3322)</f>
        <v>702</v>
      </c>
      <c r="L3320" s="74">
        <f t="normal">IF(A3320=0,"",(K3320-K3321)/K3321)</f>
        <v>0.102040816326531</v>
      </c>
      <c r="M3320" s="98">
        <f t="shared" ref="M3320" si="2943">IF(J3320="-","-",AVERAGE(J3320:J3322))</f>
        <v>671</v>
      </c>
      <c r="N3320" s="98">
        <v>350</v>
      </c>
      <c r="O3320" s="98">
        <f t="shared" ref="O3320" si="2944">MAX(N3320:N3322)</f>
        <v>372</v>
      </c>
      <c r="P3320" s="74">
        <f t="normal">IF(A3320=0,"",(O3320-O3321)/O3321)</f>
        <v>0.120481927710843</v>
      </c>
      <c r="Q3320" s="98">
        <f t="shared" ref="Q3320" si="2945">IF(N3320="-","-",AVERAGE(N3320:N3322))</f>
        <v>351.333333333333</v>
      </c>
      <c r="R3320" s="74">
        <f t="shared" ref="R3320" si="2946">IF(Q3320="-","-",Q3320/M3320)</f>
        <v>0.523596621957278</v>
      </c>
      <c r="S3320" s="105">
        <v>25.67</v>
      </c>
      <c r="T3320" s="106">
        <f t="shared" ref="T3320" si="2947">AVERAGE(S3320:S3322)*10</f>
        <v>256.533333333333</v>
      </c>
      <c r="U3320" s="105">
        <f t="shared" ref="U3320" si="2948">((LARGE(S3320:S3322,1))-(SMALL(S3320:S3322,1)))/(((LARGE(S3320:S3322,1))+(SMALL(S3320:S3322,1)))/2)*100</f>
        <v>0.974848898420745</v>
      </c>
      <c r="V3320" s="105">
        <v>91.42</v>
      </c>
      <c r="W3320" s="106">
        <f t="shared" ref="W3320" si="2949">AVERAGE(V3320:V3322)*10</f>
        <v>913.433333333334</v>
      </c>
      <c r="X3320" s="105">
        <f t="shared" ref="X3320" si="2950">((LARGE(V3320:V3322,1))-(SMALL(V3320:V3322,1)))/(((LARGE(V3320:V3322,1))+(SMALL(V3320:V3322,1)))/2)*100</f>
        <v>0.558567438804014</v>
      </c>
      <c r="Y3320" s="105">
        <f t="shared" si="2773"/>
        <v>8.58</v>
      </c>
      <c r="Z3320" s="74" t="s">
        <v>34</v>
      </c>
      <c r="AA3320" s="123" t="str">
        <f t="shared" ref="AA3320" si="2951">IF(Z3320="-","-",AVERAGE(Z3320:Z3322))</f>
        <v>-</v>
      </c>
      <c r="AB3320" s="106" t="s">
        <v>34</v>
      </c>
      <c r="AC3320" s="124" t="str">
        <f t="shared" ref="AC3320" si="2952">IF(AB3320="-","-",AVERAGE(AB3320:AB3322))</f>
        <v>-</v>
      </c>
      <c r="AG3320" s="154"/>
    </row>
    <row r="3321" spans="1:33" ht="0" customHeight="1" hidden="1">
      <c r="A3321" s="73"/>
      <c r="B3321" s="74">
        <v>1546</v>
      </c>
      <c r="C3321" s="89"/>
      <c r="D3321" s="15"/>
      <c r="E3321" s="15"/>
      <c r="F3321" s="9"/>
      <c r="G3321" s="9"/>
      <c r="H3321" s="15"/>
      <c r="I3321" s="15"/>
      <c r="J3321" s="98">
        <v>637</v>
      </c>
      <c r="K3321" s="98">
        <f t="shared" ref="K3321" si="2953">MIN(J3320:J3322)</f>
        <v>637</v>
      </c>
      <c r="L3321" s="74"/>
      <c r="M3321" s="98"/>
      <c r="N3321" s="98">
        <v>332</v>
      </c>
      <c r="O3321" s="98">
        <f t="shared" ref="O3321" si="2954">MIN(N3320:N3322)</f>
        <v>332</v>
      </c>
      <c r="P3321" s="74"/>
      <c r="Q3321" s="98"/>
      <c r="R3321" s="74"/>
      <c r="S3321" s="105">
        <v>25.77</v>
      </c>
      <c r="T3321" s="106"/>
      <c r="U3321" s="105"/>
      <c r="V3321" s="105">
        <v>91.56</v>
      </c>
      <c r="W3321" s="106"/>
      <c r="X3321" s="105"/>
      <c r="Y3321" s="105">
        <f t="shared" si="2773"/>
        <v>8.44</v>
      </c>
      <c r="Z3321" s="74" t="s">
        <v>34</v>
      </c>
      <c r="AA3321" s="125"/>
      <c r="AB3321" s="106" t="s">
        <v>34</v>
      </c>
      <c r="AC3321" s="126"/>
      <c r="AG3321" s="154"/>
    </row>
    <row r="3322" spans="1:33" ht="0" customHeight="1" hidden="1">
      <c r="A3322" s="73"/>
      <c r="B3322" s="74">
        <v>1546</v>
      </c>
      <c r="C3322" s="91"/>
      <c r="D3322" s="18"/>
      <c r="E3322" s="18"/>
      <c r="F3322" s="9"/>
      <c r="G3322" s="9"/>
      <c r="H3322" s="18"/>
      <c r="I3322" s="18"/>
      <c r="J3322" s="98">
        <v>702</v>
      </c>
      <c r="K3322" s="98"/>
      <c r="L3322" s="74"/>
      <c r="M3322" s="98"/>
      <c r="N3322" s="98">
        <v>372</v>
      </c>
      <c r="O3322" s="98"/>
      <c r="P3322" s="74"/>
      <c r="Q3322" s="98"/>
      <c r="R3322" s="74"/>
      <c r="S3322" s="105">
        <v>25.52</v>
      </c>
      <c r="T3322" s="106"/>
      <c r="U3322" s="105"/>
      <c r="V3322" s="105">
        <v>91.05</v>
      </c>
      <c r="W3322" s="106"/>
      <c r="X3322" s="105"/>
      <c r="Y3322" s="105">
        <f t="shared" si="2773"/>
        <v>8.95</v>
      </c>
      <c r="Z3322" s="74" t="s">
        <v>34</v>
      </c>
      <c r="AA3322" s="127"/>
      <c r="AB3322" s="106" t="s">
        <v>34</v>
      </c>
      <c r="AC3322" s="128"/>
      <c r="AG3322" s="154"/>
    </row>
    <row r="3323" spans="1:33" s="44" customFormat="1" ht="15" customHeight="1">
      <c r="A3323" s="60">
        <v>43395</v>
      </c>
      <c r="B3323" s="61" t="s">
        <v>1432</v>
      </c>
      <c r="C3323" s="62" t="s">
        <v>29</v>
      </c>
      <c r="D3323" s="63" t="s">
        <v>30</v>
      </c>
      <c r="E3323" s="63" t="s">
        <v>31</v>
      </c>
      <c r="F3323" s="63" t="s">
        <v>32</v>
      </c>
      <c r="G3323" s="63" t="s">
        <v>33</v>
      </c>
      <c r="H3323" s="63" t="s">
        <v>34</v>
      </c>
      <c r="I3323" s="63" t="s">
        <v>34</v>
      </c>
      <c r="J3323" s="94">
        <v>47</v>
      </c>
      <c r="K3323" s="94">
        <f t="shared" ref="K3323" si="2955">MAX(J3323:J3325)</f>
        <v>55</v>
      </c>
      <c r="L3323" s="61">
        <f t="normal">IF(A3323=0,"",(K3323-K3324)/K3324)</f>
        <v>0.170212765957447</v>
      </c>
      <c r="M3323" s="94">
        <f t="shared" ref="M3323" si="2956">IF(J3323="-","-",AVERAGE(J3323:J3325))</f>
        <v>50</v>
      </c>
      <c r="N3323" s="94" t="s">
        <v>34</v>
      </c>
      <c r="O3323" s="94">
        <f t="shared" ref="O3323" si="2957">MAX(N3323:N3325)</f>
        <v>0</v>
      </c>
      <c r="P3323" s="61" t="e">
        <v>#DIV/0!</v>
      </c>
      <c r="Q3323" s="94" t="str">
        <f t="shared" ref="Q3323" si="2958">IF(N3323="-","-",AVERAGE(N3323:N3325))</f>
        <v>-</v>
      </c>
      <c r="R3323" s="61" t="str">
        <f t="shared" ref="R3323" si="2959">IF(Q3323="-","-",Q3323/M3323)</f>
        <v>-</v>
      </c>
      <c r="S3323" s="101">
        <v>2.47</v>
      </c>
      <c r="T3323" s="102">
        <f t="shared" ref="T3323" si="2960">AVERAGE(S3323:S3325)*10</f>
        <v>24.8333333333333</v>
      </c>
      <c r="U3323" s="101">
        <f t="shared" ref="U3323" si="2961">((LARGE(S3323:S3325,1))-(SMALL(S3323:S3325,1)))/(((LARGE(S3323:S3325,1))+(SMALL(S3323:S3325,1)))/2)*100</f>
        <v>0.806451612903226</v>
      </c>
      <c r="V3323" s="101">
        <v>67.49</v>
      </c>
      <c r="W3323" s="102">
        <f t="shared" ref="W3323" si="2962">AVERAGE(V3323:V3325)*10</f>
        <v>675.966666666667</v>
      </c>
      <c r="X3323" s="101">
        <f t="shared" ref="X3323" si="2963">((LARGE(V3323:V3325,1))-(SMALL(V3323:V3325,1)))/(((LARGE(V3323:V3325,1))+(SMALL(V3323:V3325,1)))/2)*100</f>
        <v>0.414017447878162</v>
      </c>
      <c r="Y3323" s="101">
        <f t="shared" si="2773"/>
        <v>32.51</v>
      </c>
      <c r="Z3323" s="94" t="s">
        <v>34</v>
      </c>
      <c r="AA3323" s="111" t="str">
        <f t="shared" ref="AA3323" si="2964">IF(Z3323="-","-",AVERAGE(Z3323:Z3325))</f>
        <v>-</v>
      </c>
      <c r="AB3323" s="102" t="s">
        <v>34</v>
      </c>
      <c r="AC3323" s="112" t="str">
        <f t="shared" ref="AC3323" si="2965">IF(AB3323="-","-",AVERAGE(AB3323:AB3325))</f>
        <v>-</v>
      </c>
      <c r="AD3323" s="113"/>
      <c r="AE3323" s="94"/>
      <c r="AF3323" s="94"/>
      <c r="AG3323" s="134"/>
    </row>
    <row r="3324" spans="1:33" s="44" customFormat="1" customHeight="0">
      <c r="A3324" s="60"/>
      <c r="B3324" s="61" t="s">
        <v>1432</v>
      </c>
      <c r="C3324" s="62"/>
      <c r="D3324" s="63"/>
      <c r="E3324" s="63"/>
      <c r="F3324" s="63"/>
      <c r="G3324" s="63"/>
      <c r="H3324" s="63"/>
      <c r="I3324" s="63"/>
      <c r="J3324" s="94">
        <v>55</v>
      </c>
      <c r="K3324" s="94">
        <f t="shared" ref="K3324" si="2966">MIN(J3323:J3325)</f>
        <v>47</v>
      </c>
      <c r="L3324" s="61"/>
      <c r="M3324" s="94"/>
      <c r="N3324" s="94" t="s">
        <v>34</v>
      </c>
      <c r="O3324" s="94">
        <f t="shared" ref="O3324" si="2967">MIN(N3323:N3325)</f>
        <v>0</v>
      </c>
      <c r="P3324" s="61"/>
      <c r="Q3324" s="94"/>
      <c r="R3324" s="61"/>
      <c r="S3324" s="101">
        <v>2.49</v>
      </c>
      <c r="T3324" s="102"/>
      <c r="U3324" s="101"/>
      <c r="V3324" s="101">
        <v>67.77</v>
      </c>
      <c r="W3324" s="102"/>
      <c r="X3324" s="101"/>
      <c r="Y3324" s="101">
        <f t="shared" si="2773"/>
        <v>32.23</v>
      </c>
      <c r="Z3324" s="94" t="s">
        <v>34</v>
      </c>
      <c r="AA3324" s="111"/>
      <c r="AB3324" s="102" t="s">
        <v>34</v>
      </c>
      <c r="AC3324" s="112"/>
      <c r="AD3324" s="113"/>
      <c r="AE3324" s="94"/>
      <c r="AF3324" s="94"/>
      <c r="AG3324" s="134"/>
    </row>
    <row r="3325" spans="1:33" s="44" customFormat="1" customHeight="0">
      <c r="A3325" s="60"/>
      <c r="B3325" s="61" t="s">
        <v>1432</v>
      </c>
      <c r="C3325" s="62"/>
      <c r="D3325" s="63"/>
      <c r="E3325" s="63"/>
      <c r="F3325" s="63"/>
      <c r="G3325" s="63"/>
      <c r="H3325" s="63"/>
      <c r="I3325" s="63"/>
      <c r="J3325" s="94">
        <v>48</v>
      </c>
      <c r="K3325" s="94"/>
      <c r="L3325" s="61"/>
      <c r="M3325" s="94"/>
      <c r="N3325" s="94" t="s">
        <v>34</v>
      </c>
      <c r="O3325" s="94"/>
      <c r="P3325" s="61"/>
      <c r="Q3325" s="94"/>
      <c r="R3325" s="61"/>
      <c r="S3325" s="101">
        <v>2.49</v>
      </c>
      <c r="T3325" s="102"/>
      <c r="U3325" s="101"/>
      <c r="V3325" s="101">
        <v>67.53</v>
      </c>
      <c r="W3325" s="102"/>
      <c r="X3325" s="101"/>
      <c r="Y3325" s="101">
        <f t="shared" si="2773"/>
        <v>32.47</v>
      </c>
      <c r="Z3325" s="94" t="s">
        <v>34</v>
      </c>
      <c r="AA3325" s="111"/>
      <c r="AB3325" s="102" t="s">
        <v>34</v>
      </c>
      <c r="AC3325" s="112"/>
      <c r="AD3325" s="113"/>
      <c r="AE3325" s="94"/>
      <c r="AF3325" s="94"/>
      <c r="AG3325" s="134"/>
    </row>
    <row r="3326" spans="1:33" s="44" customFormat="1" ht="15" customHeight="1">
      <c r="A3326" s="60">
        <v>43395</v>
      </c>
      <c r="B3326" s="61" t="s">
        <v>1433</v>
      </c>
      <c r="C3326" s="62" t="s">
        <v>29</v>
      </c>
      <c r="D3326" s="63" t="s">
        <v>30</v>
      </c>
      <c r="E3326" s="63" t="s">
        <v>31</v>
      </c>
      <c r="F3326" s="63" t="s">
        <v>37</v>
      </c>
      <c r="G3326" s="63" t="s">
        <v>140</v>
      </c>
      <c r="H3326" s="63" t="s">
        <v>34</v>
      </c>
      <c r="I3326" s="63" t="s">
        <v>34</v>
      </c>
      <c r="J3326" s="94" t="s">
        <v>34</v>
      </c>
      <c r="K3326" s="94">
        <f t="shared" ref="K3326" si="2968">MAX(J3326:J3328)</f>
        <v>696</v>
      </c>
      <c r="L3326" s="61">
        <f t="normal">IF(A3326=0,"",(K3326-K3327)/K3327)</f>
        <v>0.045045045045045</v>
      </c>
      <c r="M3326" s="94" t="str">
        <f t="shared" ref="M3326" si="2969">IF(J3326="-","-",AVERAGE(J3326:J3328))</f>
        <v>-</v>
      </c>
      <c r="N3326" s="94" t="s">
        <v>34</v>
      </c>
      <c r="O3326" s="94">
        <f t="shared" ref="O3326" si="2970">MAX(N3326:N3328)</f>
        <v>341</v>
      </c>
      <c r="P3326" s="61">
        <f t="normal">IF(A3326=0,"",(O3326-O3327)/O3327)</f>
        <v>0.0364741641337386</v>
      </c>
      <c r="Q3326" s="94" t="str">
        <f t="shared" ref="Q3326" si="2971">IF(N3326="-","-",AVERAGE(N3326:N3328))</f>
        <v>-</v>
      </c>
      <c r="R3326" s="61" t="str">
        <f t="shared" ref="R3326" si="2972">IF(Q3326="-","-",Q3326/M3326)</f>
        <v>-</v>
      </c>
      <c r="S3326" s="101">
        <v>96</v>
      </c>
      <c r="T3326" s="102">
        <f t="shared" ref="T3326" si="2973">AVERAGE(S3326:S3328)*10</f>
        <v>960.2</v>
      </c>
      <c r="U3326" s="101">
        <f t="shared" ref="U3326" si="2974">((LARGE(S3326:S3328,1))-(SMALL(S3326:S3328,1)))/(((LARGE(S3326:S3328,1))+(SMALL(S3326:S3328,1)))/2)*100</f>
        <v>0.04165798791919</v>
      </c>
      <c r="V3326" s="101">
        <v>99.99</v>
      </c>
      <c r="W3326" s="102">
        <f t="shared" ref="W3326" si="2975">AVERAGE(V3326:V3328)*10</f>
        <v>999.9</v>
      </c>
      <c r="X3326" s="101">
        <f t="shared" ref="X3326" si="2976">((LARGE(V3326:V3328,1))-(SMALL(V3326:V3328,1)))/(((LARGE(V3326:V3328,1))+(SMALL(V3326:V3328,1)))/2)*100</f>
        <v>0</v>
      </c>
      <c r="Y3326" s="101">
        <f t="shared" si="2773"/>
        <v>0.0100000000000051</v>
      </c>
      <c r="Z3326" s="94" t="s">
        <v>34</v>
      </c>
      <c r="AA3326" s="111" t="str">
        <f t="shared" ref="AA3326" si="2977">IF(Z3326="-","-",AVERAGE(Z3326:Z3328))</f>
        <v>-</v>
      </c>
      <c r="AB3326" s="102" t="s">
        <v>34</v>
      </c>
      <c r="AC3326" s="112" t="str">
        <f t="shared" ref="AC3326" si="2978">IF(AB3326="-","-",AVERAGE(AB3326:AB3328))</f>
        <v>-</v>
      </c>
      <c r="AD3326" s="113"/>
      <c r="AE3326" s="94"/>
      <c r="AF3326" s="94"/>
      <c r="AG3326" s="134"/>
    </row>
    <row r="3327" spans="1:33" s="44" customFormat="1" customHeight="0">
      <c r="A3327" s="60"/>
      <c r="B3327" s="61" t="s">
        <v>1433</v>
      </c>
      <c r="C3327" s="62"/>
      <c r="D3327" s="63"/>
      <c r="E3327" s="63"/>
      <c r="F3327" s="63"/>
      <c r="G3327" s="63"/>
      <c r="H3327" s="63"/>
      <c r="I3327" s="63"/>
      <c r="J3327" s="94">
        <v>696</v>
      </c>
      <c r="K3327" s="94">
        <f t="shared" ref="K3327" si="2979">MIN(J3326:J3328)</f>
        <v>666</v>
      </c>
      <c r="L3327" s="61"/>
      <c r="M3327" s="94"/>
      <c r="N3327" s="94">
        <v>341</v>
      </c>
      <c r="O3327" s="94">
        <f t="shared" ref="O3327" si="2980">MIN(N3326:N3328)</f>
        <v>329</v>
      </c>
      <c r="P3327" s="61"/>
      <c r="Q3327" s="94"/>
      <c r="R3327" s="61"/>
      <c r="S3327" s="101">
        <v>96.02</v>
      </c>
      <c r="T3327" s="102"/>
      <c r="U3327" s="101"/>
      <c r="V3327" s="101">
        <v>99.99</v>
      </c>
      <c r="W3327" s="102"/>
      <c r="X3327" s="101"/>
      <c r="Y3327" s="101">
        <f t="shared" si="2773"/>
        <v>0.0100000000000051</v>
      </c>
      <c r="Z3327" s="94" t="s">
        <v>34</v>
      </c>
      <c r="AA3327" s="111"/>
      <c r="AB3327" s="102" t="s">
        <v>34</v>
      </c>
      <c r="AC3327" s="112"/>
      <c r="AD3327" s="113"/>
      <c r="AE3327" s="94"/>
      <c r="AF3327" s="94"/>
      <c r="AG3327" s="134"/>
    </row>
    <row r="3328" spans="1:33" s="44" customFormat="1" customHeight="0">
      <c r="A3328" s="60"/>
      <c r="B3328" s="61" t="s">
        <v>1433</v>
      </c>
      <c r="C3328" s="62"/>
      <c r="D3328" s="63"/>
      <c r="E3328" s="63"/>
      <c r="F3328" s="63"/>
      <c r="G3328" s="63"/>
      <c r="H3328" s="63"/>
      <c r="I3328" s="63"/>
      <c r="J3328" s="94">
        <v>666</v>
      </c>
      <c r="K3328" s="94"/>
      <c r="L3328" s="61"/>
      <c r="M3328" s="94"/>
      <c r="N3328" s="94">
        <v>329</v>
      </c>
      <c r="O3328" s="94"/>
      <c r="P3328" s="61"/>
      <c r="Q3328" s="94"/>
      <c r="R3328" s="61"/>
      <c r="S3328" s="101">
        <v>96.04</v>
      </c>
      <c r="T3328" s="102"/>
      <c r="U3328" s="101"/>
      <c r="V3328" s="101">
        <v>99.99</v>
      </c>
      <c r="W3328" s="102"/>
      <c r="X3328" s="101"/>
      <c r="Y3328" s="101">
        <f t="shared" si="2773"/>
        <v>0.0100000000000051</v>
      </c>
      <c r="Z3328" s="94" t="s">
        <v>34</v>
      </c>
      <c r="AA3328" s="111"/>
      <c r="AB3328" s="102" t="s">
        <v>34</v>
      </c>
      <c r="AC3328" s="112"/>
      <c r="AD3328" s="113"/>
      <c r="AE3328" s="94"/>
      <c r="AF3328" s="94"/>
      <c r="AG3328" s="134"/>
    </row>
    <row r="3329" spans="1:33" ht="0" customHeight="1" hidden="1">
      <c r="A3329" s="70">
        <v>43395</v>
      </c>
      <c r="B3329" s="71">
        <v>1557</v>
      </c>
      <c r="C3329" s="80" t="s">
        <v>629</v>
      </c>
      <c r="D3329" s="12" t="s">
        <v>41</v>
      </c>
      <c r="E3329" s="12" t="s">
        <v>74</v>
      </c>
      <c r="F3329" s="6" t="s">
        <v>234</v>
      </c>
      <c r="G3329" s="6" t="s">
        <v>277</v>
      </c>
      <c r="H3329" s="12" t="s">
        <v>278</v>
      </c>
      <c r="I3329" s="6" t="s">
        <v>34</v>
      </c>
      <c r="J3329" s="97">
        <v>471</v>
      </c>
      <c r="K3329" s="97">
        <f t="shared" ref="K3329" si="2981">MAX(J3329:J3331)</f>
        <v>513</v>
      </c>
      <c r="L3329" s="71">
        <f t="normal">IF(A3329=0,"",(K3329-K3330)/K3330)</f>
        <v>0.089171974522293</v>
      </c>
      <c r="M3329" s="97">
        <f t="shared" ref="M3329" si="2982">IF(J3329="-","-",AVERAGE(J3329:J3331))</f>
        <v>494.333333333333</v>
      </c>
      <c r="N3329" s="97">
        <v>306</v>
      </c>
      <c r="O3329" s="97">
        <f t="shared" ref="O3329" si="2983">MAX(N3329:N3331)</f>
        <v>317</v>
      </c>
      <c r="P3329" s="71">
        <v>0.0359477124183007</v>
      </c>
      <c r="Q3329" s="97">
        <f t="shared" ref="Q3329" si="2984">IF(N3329="-","-",AVERAGE(N3329:N3331))</f>
        <v>310.333333333333</v>
      </c>
      <c r="R3329" s="71">
        <v>0.627781523937964</v>
      </c>
      <c r="S3329" s="103">
        <v>29.88</v>
      </c>
      <c r="T3329" s="104">
        <f t="shared" ref="T3329" si="2985">AVERAGE(S3329:S3331)*10</f>
        <v>308.066666666667</v>
      </c>
      <c r="U3329" s="103">
        <f t="shared" ref="U3329" si="2986">((LARGE(S3329:S3331,1))-(SMALL(S3329:S3331,1)))/(((LARGE(S3329:S3331,1))+(SMALL(S3329:S3331,1)))/2)*100</f>
        <v>6.35126377187298</v>
      </c>
      <c r="V3329" s="103">
        <v>54.7</v>
      </c>
      <c r="W3329" s="104">
        <f t="shared" ref="W3329" si="2987">AVERAGE(V3329:V3331)*10</f>
        <v>585.033333333333</v>
      </c>
      <c r="X3329" s="103">
        <f t="shared" ref="X3329" si="2988">((LARGE(V3329:V3331,1))-(SMALL(V3329:V3331,1)))/(((LARGE(V3329:V3331,1))+(SMALL(V3329:V3331,1)))/2)*100</f>
        <v>11.4118255473194</v>
      </c>
      <c r="Y3329" s="103">
        <f t="shared" si="2773"/>
        <v>45.3</v>
      </c>
      <c r="Z3329" s="71" t="s">
        <v>34</v>
      </c>
      <c r="AA3329" s="25" t="str">
        <f t="shared" ref="AA3329" si="2989">IF(Z3329="-","-",AVERAGE(Z3329:Z3331))</f>
        <v>-</v>
      </c>
      <c r="AB3329" s="104" t="s">
        <v>34</v>
      </c>
      <c r="AC3329" s="26" t="str">
        <f t="shared" ref="AC3329" si="2990">IF(AB3329="-","-",AVERAGE(AB3329:AB3331))</f>
        <v>-</v>
      </c>
      <c r="AG3329" s="154"/>
    </row>
    <row r="3330" spans="1:33" ht="0" customHeight="1" hidden="1">
      <c r="A3330" s="70"/>
      <c r="B3330" s="71">
        <v>1557</v>
      </c>
      <c r="C3330" s="82"/>
      <c r="D3330" s="14"/>
      <c r="E3330" s="14"/>
      <c r="F3330" s="9"/>
      <c r="G3330" s="6"/>
      <c r="H3330" s="14"/>
      <c r="I3330" s="6"/>
      <c r="J3330" s="97">
        <v>499</v>
      </c>
      <c r="K3330" s="97">
        <f t="shared" ref="K3330" si="2991">MIN(J3329:J3331)</f>
        <v>471</v>
      </c>
      <c r="L3330" s="71"/>
      <c r="M3330" s="97"/>
      <c r="N3330" s="97">
        <v>308</v>
      </c>
      <c r="O3330" s="97">
        <f t="shared" ref="O3330" si="2992">MIN(N3329:N3331)</f>
        <v>306</v>
      </c>
      <c r="P3330" s="71"/>
      <c r="Q3330" s="97"/>
      <c r="R3330" s="71"/>
      <c r="S3330" s="103">
        <v>31.84</v>
      </c>
      <c r="T3330" s="104"/>
      <c r="U3330" s="103"/>
      <c r="V3330" s="103">
        <v>61.32</v>
      </c>
      <c r="W3330" s="104"/>
      <c r="X3330" s="103"/>
      <c r="Y3330" s="103">
        <f t="shared" si="2773"/>
        <v>38.68</v>
      </c>
      <c r="Z3330" s="71" t="s">
        <v>34</v>
      </c>
      <c r="AA3330" s="27"/>
      <c r="AB3330" s="104" t="s">
        <v>34</v>
      </c>
      <c r="AC3330" s="28"/>
      <c r="AG3330" s="154"/>
    </row>
    <row r="3331" spans="1:33" ht="0" customHeight="1" hidden="1">
      <c r="A3331" s="70"/>
      <c r="B3331" s="71">
        <v>1557</v>
      </c>
      <c r="C3331" s="84"/>
      <c r="D3331" s="17"/>
      <c r="E3331" s="17"/>
      <c r="F3331" s="9"/>
      <c r="G3331" s="6"/>
      <c r="H3331" s="17"/>
      <c r="I3331" s="6"/>
      <c r="J3331" s="97">
        <v>513</v>
      </c>
      <c r="K3331" s="97"/>
      <c r="L3331" s="71"/>
      <c r="M3331" s="97"/>
      <c r="N3331" s="97">
        <v>317</v>
      </c>
      <c r="O3331" s="97"/>
      <c r="P3331" s="71"/>
      <c r="Q3331" s="97"/>
      <c r="R3331" s="71"/>
      <c r="S3331" s="103">
        <v>30.7</v>
      </c>
      <c r="T3331" s="103"/>
      <c r="U3331" s="103"/>
      <c r="V3331" s="103">
        <v>59.49</v>
      </c>
      <c r="W3331" s="104"/>
      <c r="X3331" s="103"/>
      <c r="Y3331" s="103">
        <f t="shared" si="2773"/>
        <v>40.51</v>
      </c>
      <c r="Z3331" s="71" t="s">
        <v>34</v>
      </c>
      <c r="AA3331" s="29"/>
      <c r="AB3331" s="104" t="s">
        <v>34</v>
      </c>
      <c r="AC3331" s="30"/>
      <c r="AG3331" s="154"/>
    </row>
    <row r="3332" spans="1:33" ht="0" customHeight="1" hidden="1">
      <c r="A3332" s="70">
        <v>43395</v>
      </c>
      <c r="B3332" s="71">
        <v>1562</v>
      </c>
      <c r="C3332" s="80" t="s">
        <v>88</v>
      </c>
      <c r="D3332" s="12" t="s">
        <v>41</v>
      </c>
      <c r="E3332" s="12" t="s">
        <v>74</v>
      </c>
      <c r="F3332" s="6" t="s">
        <v>75</v>
      </c>
      <c r="G3332" s="6" t="s">
        <v>89</v>
      </c>
      <c r="H3332" s="12" t="s">
        <v>1303</v>
      </c>
      <c r="I3332" s="6" t="s">
        <v>90</v>
      </c>
      <c r="J3332" s="97" t="s">
        <v>34</v>
      </c>
      <c r="K3332" s="97">
        <f t="shared" ref="K3332" si="2993">MAX(J3332:J3334)</f>
        <v>535</v>
      </c>
      <c r="L3332" s="71">
        <f t="normal">IF(A3332=0,"",(K3332-K3333)/K3333)</f>
        <v>0.044921875</v>
      </c>
      <c r="M3332" s="97">
        <f t="normal">IF(J3333="-","-",AVERAGE(J3332:J3334))</f>
        <v>523.5</v>
      </c>
      <c r="N3332" s="97" t="s">
        <v>34</v>
      </c>
      <c r="O3332" s="97">
        <f t="shared" ref="O3332" si="2994">MAX(N3332:N3334)</f>
        <v>335</v>
      </c>
      <c r="P3332" s="71">
        <f t="normal">IF(A3332=0,"",(O3332-O3333)/O3333)</f>
        <v>0.0737179487179487</v>
      </c>
      <c r="Q3332" s="97">
        <f t="normal">IF(N3333="-","-",AVERAGE(N3332:N3334))</f>
        <v>323.5</v>
      </c>
      <c r="R3332" s="71">
        <f t="shared" ref="R3332" si="2995">IF(Q3332="-","-",Q3332/M3332)</f>
        <v>0.617956064947469</v>
      </c>
      <c r="S3332" s="103">
        <v>30.77</v>
      </c>
      <c r="T3332" s="104">
        <f t="shared" ref="T3332" si="2996">AVERAGE(S3332:S3334)*10</f>
        <v>295.2</v>
      </c>
      <c r="U3332" s="103">
        <f t="shared" ref="U3332" si="2997">((LARGE(S3332:S3334,1))-(SMALL(S3332:S3334,1)))/(((LARGE(S3332:S3334,1))+(SMALL(S3332:S3334,1)))/2)*100</f>
        <v>8.46883468834688</v>
      </c>
      <c r="V3332" s="103">
        <v>91.49</v>
      </c>
      <c r="W3332" s="104">
        <f t="shared" ref="W3332" si="2998">AVERAGE(V3332:V3334)*10</f>
        <v>920.1</v>
      </c>
      <c r="X3332" s="103">
        <f t="shared" ref="X3332" si="2999">((LARGE(V3332:V3334,1))-(SMALL(V3332:V3334,1)))/(((LARGE(V3332:V3334,1))+(SMALL(V3332:V3334,1)))/2)*100</f>
        <v>1.13031192261711</v>
      </c>
      <c r="Y3332" s="103">
        <f t="shared" si="2773"/>
        <v>8.51000000000001</v>
      </c>
      <c r="Z3332" s="71" t="s">
        <v>34</v>
      </c>
      <c r="AA3332" s="25" t="str">
        <f t="shared" ref="AA3332" si="3000">IF(Z3332="-","-",AVERAGE(Z3332:Z3334))</f>
        <v>-</v>
      </c>
      <c r="AB3332" s="104" t="s">
        <v>34</v>
      </c>
      <c r="AC3332" s="26" t="str">
        <f t="shared" ref="AC3332" si="3001">IF(AB3332="-","-",AVERAGE(AB3332:AB3334))</f>
        <v>-</v>
      </c>
      <c r="AG3332" s="154"/>
    </row>
    <row r="3333" spans="1:33" ht="0" customHeight="1" hidden="1">
      <c r="A3333" s="70"/>
      <c r="B3333" s="71">
        <v>1562</v>
      </c>
      <c r="C3333" s="82"/>
      <c r="D3333" s="14"/>
      <c r="E3333" s="14"/>
      <c r="F3333" s="9"/>
      <c r="G3333" s="6"/>
      <c r="H3333" s="14"/>
      <c r="I3333" s="6"/>
      <c r="J3333" s="97">
        <v>535</v>
      </c>
      <c r="K3333" s="97">
        <f t="shared" ref="K3333" si="3002">MIN(J3332:J3334)</f>
        <v>512</v>
      </c>
      <c r="L3333" s="71"/>
      <c r="M3333" s="97"/>
      <c r="N3333" s="97">
        <v>335</v>
      </c>
      <c r="O3333" s="97">
        <f t="shared" ref="O3333" si="3003">MIN(N3332:N3334)</f>
        <v>312</v>
      </c>
      <c r="P3333" s="71"/>
      <c r="Q3333" s="97"/>
      <c r="R3333" s="71"/>
      <c r="S3333" s="103" t="s">
        <v>34</v>
      </c>
      <c r="T3333" s="104"/>
      <c r="U3333" s="103"/>
      <c r="V3333" s="103" t="s">
        <v>34</v>
      </c>
      <c r="W3333" s="104"/>
      <c r="X3333" s="103"/>
      <c r="Y3333" s="103" t="s">
        <v>34</v>
      </c>
      <c r="Z3333" s="71" t="s">
        <v>34</v>
      </c>
      <c r="AA3333" s="27"/>
      <c r="AB3333" s="104" t="s">
        <v>34</v>
      </c>
      <c r="AC3333" s="28"/>
      <c r="AG3333" s="154"/>
    </row>
    <row r="3334" spans="1:33" ht="0" customHeight="1" hidden="1">
      <c r="A3334" s="70"/>
      <c r="B3334" s="71">
        <v>1562</v>
      </c>
      <c r="C3334" s="84"/>
      <c r="D3334" s="17"/>
      <c r="E3334" s="17"/>
      <c r="F3334" s="9"/>
      <c r="G3334" s="6"/>
      <c r="H3334" s="17"/>
      <c r="I3334" s="6"/>
      <c r="J3334" s="97">
        <v>512</v>
      </c>
      <c r="K3334" s="97"/>
      <c r="L3334" s="71"/>
      <c r="M3334" s="97"/>
      <c r="N3334" s="97">
        <v>312</v>
      </c>
      <c r="O3334" s="97"/>
      <c r="P3334" s="71"/>
      <c r="Q3334" s="97"/>
      <c r="R3334" s="71"/>
      <c r="S3334" s="103">
        <v>28.27</v>
      </c>
      <c r="T3334" s="104"/>
      <c r="U3334" s="103"/>
      <c r="V3334" s="103">
        <v>92.53</v>
      </c>
      <c r="W3334" s="104"/>
      <c r="X3334" s="103"/>
      <c r="Y3334" s="103">
        <f t="shared" si="2773"/>
        <v>7.47</v>
      </c>
      <c r="Z3334" s="71" t="s">
        <v>34</v>
      </c>
      <c r="AA3334" s="29"/>
      <c r="AB3334" s="104" t="s">
        <v>34</v>
      </c>
      <c r="AC3334" s="30"/>
      <c r="AG3334" s="154"/>
    </row>
    <row r="3335" spans="1:33" s="44" customFormat="1" ht="15" customHeight="1">
      <c r="A3335" s="60">
        <v>43395</v>
      </c>
      <c r="B3335" s="61" t="s">
        <v>1434</v>
      </c>
      <c r="C3335" s="62" t="s">
        <v>732</v>
      </c>
      <c r="D3335" s="63" t="s">
        <v>30</v>
      </c>
      <c r="E3335" s="63" t="s">
        <v>31</v>
      </c>
      <c r="F3335" s="63" t="s">
        <v>37</v>
      </c>
      <c r="G3335" s="63" t="s">
        <v>140</v>
      </c>
      <c r="H3335" s="63" t="s">
        <v>34</v>
      </c>
      <c r="I3335" s="63" t="s">
        <v>34</v>
      </c>
      <c r="J3335" s="94" t="s">
        <v>34</v>
      </c>
      <c r="K3335" s="94">
        <f t="shared" ref="K3335" si="3004">MAX(J3335:J3337)</f>
        <v>635</v>
      </c>
      <c r="L3335" s="61">
        <f t="normal">IF(A3335=0,"",(K3335-K3336)/K3336)</f>
        <v>0.0583333333333333</v>
      </c>
      <c r="M3335" s="94">
        <f t="normal">IF(J3336="-","-",AVERAGE(J3335:J3337))</f>
        <v>617.5</v>
      </c>
      <c r="N3335" s="94" t="s">
        <v>34</v>
      </c>
      <c r="O3335" s="94">
        <f t="shared" ref="O3335" si="3005">MAX(N3335:N3337)</f>
        <v>323</v>
      </c>
      <c r="P3335" s="61">
        <f t="normal">IF(A3335=0,"",(O3335-O3336)/O3336)</f>
        <v>0.0838926174496644</v>
      </c>
      <c r="Q3335" s="94">
        <v>310.5</v>
      </c>
      <c r="R3335" s="61">
        <f t="shared" ref="R3335" si="3006">IF(Q3335="-","-",Q3335/M3335)</f>
        <v>0.502834008097166</v>
      </c>
      <c r="S3335" s="101">
        <v>96</v>
      </c>
      <c r="T3335" s="102">
        <f t="shared" ref="T3335" si="3007">AVERAGE(S3335:S3337)*10</f>
        <v>960.2</v>
      </c>
      <c r="U3335" s="101">
        <f t="shared" ref="U3335" si="3008">((LARGE(S3335:S3337,1))-(SMALL(S3335:S3337,1)))/(((LARGE(S3335:S3337,1))+(SMALL(S3335:S3337,1)))/2)*100</f>
        <v>0.04165798791919</v>
      </c>
      <c r="V3335" s="101">
        <v>99.99</v>
      </c>
      <c r="W3335" s="102">
        <f t="shared" ref="W3335" si="3009">AVERAGE(V3335:V3337)*10</f>
        <v>999.9</v>
      </c>
      <c r="X3335" s="101">
        <f t="shared" ref="X3335" si="3010">((LARGE(V3335:V3337,1))-(SMALL(V3335:V3337,1)))/(((LARGE(V3335:V3337,1))+(SMALL(V3335:V3337,1)))/2)*100</f>
        <v>0</v>
      </c>
      <c r="Y3335" s="101">
        <f t="shared" si="2773"/>
        <v>0.0100000000000051</v>
      </c>
      <c r="Z3335" s="94" t="s">
        <v>34</v>
      </c>
      <c r="AA3335" s="111" t="str">
        <f t="shared" ref="AA3335" si="3011">IF(Z3335="-","-",AVERAGE(Z3335:Z3337))</f>
        <v>-</v>
      </c>
      <c r="AB3335" s="102" t="s">
        <v>34</v>
      </c>
      <c r="AC3335" s="112" t="str">
        <f t="shared" ref="AC3335" si="3012">IF(AB3335="-","-",AVERAGE(AB3335:AB3337))</f>
        <v>-</v>
      </c>
      <c r="AD3335" s="113"/>
      <c r="AE3335" s="94"/>
      <c r="AF3335" s="94"/>
      <c r="AG3335" s="134"/>
    </row>
    <row r="3336" spans="1:33" s="44" customFormat="1" customHeight="0">
      <c r="A3336" s="60"/>
      <c r="B3336" s="61" t="s">
        <v>1434</v>
      </c>
      <c r="C3336" s="62"/>
      <c r="D3336" s="63"/>
      <c r="E3336" s="63"/>
      <c r="F3336" s="63"/>
      <c r="G3336" s="63"/>
      <c r="H3336" s="63"/>
      <c r="I3336" s="63"/>
      <c r="J3336" s="94">
        <v>635</v>
      </c>
      <c r="K3336" s="94">
        <f t="shared" ref="K3336" si="3013">MIN(J3335:J3337)</f>
        <v>600</v>
      </c>
      <c r="L3336" s="61"/>
      <c r="M3336" s="94"/>
      <c r="N3336" s="94">
        <v>323</v>
      </c>
      <c r="O3336" s="94">
        <f t="shared" ref="O3336" si="3014">MIN(N3335:N3337)</f>
        <v>298</v>
      </c>
      <c r="P3336" s="61"/>
      <c r="Q3336" s="94"/>
      <c r="R3336" s="61"/>
      <c r="S3336" s="101">
        <v>96.02</v>
      </c>
      <c r="T3336" s="102"/>
      <c r="U3336" s="101"/>
      <c r="V3336" s="101">
        <v>99.99</v>
      </c>
      <c r="W3336" s="102"/>
      <c r="X3336" s="101"/>
      <c r="Y3336" s="101">
        <f t="shared" si="2773"/>
        <v>0.0100000000000051</v>
      </c>
      <c r="Z3336" s="94" t="s">
        <v>34</v>
      </c>
      <c r="AA3336" s="111"/>
      <c r="AB3336" s="102" t="s">
        <v>34</v>
      </c>
      <c r="AC3336" s="112"/>
      <c r="AD3336" s="113"/>
      <c r="AE3336" s="94"/>
      <c r="AF3336" s="94"/>
      <c r="AG3336" s="134"/>
    </row>
    <row r="3337" spans="1:33" s="44" customFormat="1" customHeight="0">
      <c r="A3337" s="60"/>
      <c r="B3337" s="61" t="s">
        <v>1434</v>
      </c>
      <c r="C3337" s="62"/>
      <c r="D3337" s="63"/>
      <c r="E3337" s="63"/>
      <c r="F3337" s="63"/>
      <c r="G3337" s="63"/>
      <c r="H3337" s="63"/>
      <c r="I3337" s="63"/>
      <c r="J3337" s="94">
        <v>600</v>
      </c>
      <c r="K3337" s="94"/>
      <c r="L3337" s="61"/>
      <c r="M3337" s="94"/>
      <c r="N3337" s="94">
        <v>298</v>
      </c>
      <c r="O3337" s="94"/>
      <c r="P3337" s="61"/>
      <c r="Q3337" s="94"/>
      <c r="R3337" s="61"/>
      <c r="S3337" s="101">
        <v>96.04</v>
      </c>
      <c r="T3337" s="102"/>
      <c r="U3337" s="101"/>
      <c r="V3337" s="101">
        <v>99.99</v>
      </c>
      <c r="W3337" s="102"/>
      <c r="X3337" s="101"/>
      <c r="Y3337" s="101">
        <f t="shared" si="2773"/>
        <v>0.0100000000000051</v>
      </c>
      <c r="Z3337" s="94" t="s">
        <v>34</v>
      </c>
      <c r="AA3337" s="111"/>
      <c r="AB3337" s="102" t="s">
        <v>34</v>
      </c>
      <c r="AC3337" s="112"/>
      <c r="AD3337" s="113"/>
      <c r="AE3337" s="94"/>
      <c r="AF3337" s="94"/>
      <c r="AG3337" s="134"/>
    </row>
    <row r="3338" spans="1:33" s="44" customFormat="1" ht="15" customHeight="1">
      <c r="A3338" s="60">
        <v>43395</v>
      </c>
      <c r="B3338" s="61" t="s">
        <v>1435</v>
      </c>
      <c r="C3338" s="62" t="s">
        <v>732</v>
      </c>
      <c r="D3338" s="63" t="s">
        <v>30</v>
      </c>
      <c r="E3338" s="63" t="s">
        <v>31</v>
      </c>
      <c r="F3338" s="63" t="s">
        <v>37</v>
      </c>
      <c r="G3338" s="63" t="s">
        <v>140</v>
      </c>
      <c r="H3338" s="63" t="s">
        <v>34</v>
      </c>
      <c r="I3338" s="63" t="s">
        <v>34</v>
      </c>
      <c r="J3338" s="94">
        <v>630</v>
      </c>
      <c r="K3338" s="94">
        <f t="shared" ref="K3338" si="3015">MAX(J3338:J3340)</f>
        <v>669</v>
      </c>
      <c r="L3338" s="61">
        <f t="normal">IF(A3338=0,"",(K3338-K3339)/K3339)</f>
        <v>0.0619047619047619</v>
      </c>
      <c r="M3338" s="94">
        <f t="shared" ref="M3338" si="3016">IF(J3338="-","-",AVERAGE(J3338:J3340))</f>
        <v>653.666666666667</v>
      </c>
      <c r="N3338" s="94">
        <v>328</v>
      </c>
      <c r="O3338" s="94">
        <f t="shared" ref="O3338" si="3017">MAX(N3338:N3340)</f>
        <v>342</v>
      </c>
      <c r="P3338" s="61">
        <f t="normal">IF(A3338=0,"",(O3338-O3339)/O3339)</f>
        <v>0.0426829268292683</v>
      </c>
      <c r="Q3338" s="94">
        <f t="shared" ref="Q3338" si="3018">IF(N3338="-","-",AVERAGE(N3338:N3340))</f>
        <v>335</v>
      </c>
      <c r="R3338" s="61">
        <f t="shared" ref="R3338" si="3019">IF(Q3338="-","-",Q3338/M3338)</f>
        <v>0.512493625701173</v>
      </c>
      <c r="S3338" s="101">
        <v>96</v>
      </c>
      <c r="T3338" s="102">
        <f t="shared" ref="T3338" si="3020">AVERAGE(S3338:S3340)*10</f>
        <v>960.2</v>
      </c>
      <c r="U3338" s="101">
        <f t="shared" ref="U3338" si="3021">((LARGE(S3338:S3340,1))-(SMALL(S3338:S3340,1)))/(((LARGE(S3338:S3340,1))+(SMALL(S3338:S3340,1)))/2)*100</f>
        <v>0.04165798791919</v>
      </c>
      <c r="V3338" s="101">
        <v>99.99</v>
      </c>
      <c r="W3338" s="102">
        <f t="shared" ref="W3338" si="3022">AVERAGE(V3338:V3340)*10</f>
        <v>999.9</v>
      </c>
      <c r="X3338" s="101">
        <f t="shared" ref="X3338" si="3023">((LARGE(V3338:V3340,1))-(SMALL(V3338:V3340,1)))/(((LARGE(V3338:V3340,1))+(SMALL(V3338:V3340,1)))/2)*100</f>
        <v>0</v>
      </c>
      <c r="Y3338" s="101">
        <f t="shared" si="2773"/>
        <v>0.0100000000000051</v>
      </c>
      <c r="Z3338" s="94" t="s">
        <v>34</v>
      </c>
      <c r="AA3338" s="111" t="str">
        <f t="shared" ref="AA3338" si="3024">IF(Z3338="-","-",AVERAGE(Z3338:Z3340))</f>
        <v>-</v>
      </c>
      <c r="AB3338" s="102" t="s">
        <v>34</v>
      </c>
      <c r="AC3338" s="112" t="s">
        <v>34</v>
      </c>
      <c r="AD3338" s="113"/>
      <c r="AE3338" s="94"/>
      <c r="AF3338" s="94"/>
      <c r="AG3338" s="134"/>
    </row>
    <row r="3339" spans="1:33" s="44" customFormat="1" customHeight="0">
      <c r="A3339" s="60"/>
      <c r="B3339" s="61" t="s">
        <v>1435</v>
      </c>
      <c r="C3339" s="62"/>
      <c r="D3339" s="63"/>
      <c r="E3339" s="63"/>
      <c r="F3339" s="63"/>
      <c r="G3339" s="63"/>
      <c r="H3339" s="63"/>
      <c r="I3339" s="63"/>
      <c r="J3339" s="94">
        <v>662</v>
      </c>
      <c r="K3339" s="94">
        <f t="shared" ref="K3339" si="3025">MIN(J3338:J3340)</f>
        <v>630</v>
      </c>
      <c r="L3339" s="61"/>
      <c r="M3339" s="94"/>
      <c r="N3339" s="94">
        <v>342</v>
      </c>
      <c r="O3339" s="94">
        <f t="shared" ref="O3339" si="3026">MIN(N3338:N3340)</f>
        <v>328</v>
      </c>
      <c r="P3339" s="61"/>
      <c r="Q3339" s="94"/>
      <c r="R3339" s="61"/>
      <c r="S3339" s="101">
        <v>96.02</v>
      </c>
      <c r="T3339" s="102"/>
      <c r="U3339" s="101"/>
      <c r="V3339" s="101">
        <v>99.99</v>
      </c>
      <c r="W3339" s="102"/>
      <c r="X3339" s="101"/>
      <c r="Y3339" s="101">
        <f t="shared" si="2773"/>
        <v>0.0100000000000051</v>
      </c>
      <c r="Z3339" s="94" t="s">
        <v>34</v>
      </c>
      <c r="AA3339" s="111"/>
      <c r="AB3339" s="102" t="s">
        <v>34</v>
      </c>
      <c r="AC3339" s="112"/>
      <c r="AD3339" s="113"/>
      <c r="AE3339" s="94"/>
      <c r="AF3339" s="94"/>
      <c r="AG3339" s="134"/>
    </row>
    <row r="3340" spans="1:33" s="44" customFormat="1" customHeight="0">
      <c r="A3340" s="60"/>
      <c r="B3340" s="61" t="s">
        <v>1435</v>
      </c>
      <c r="C3340" s="62"/>
      <c r="D3340" s="63"/>
      <c r="E3340" s="63"/>
      <c r="F3340" s="63"/>
      <c r="G3340" s="63"/>
      <c r="H3340" s="63"/>
      <c r="I3340" s="63"/>
      <c r="J3340" s="94">
        <v>669</v>
      </c>
      <c r="K3340" s="94"/>
      <c r="L3340" s="61"/>
      <c r="M3340" s="94"/>
      <c r="N3340" s="94">
        <v>335</v>
      </c>
      <c r="O3340" s="94"/>
      <c r="P3340" s="61"/>
      <c r="Q3340" s="94"/>
      <c r="R3340" s="61"/>
      <c r="S3340" s="101">
        <v>96.04</v>
      </c>
      <c r="T3340" s="102"/>
      <c r="U3340" s="101"/>
      <c r="V3340" s="101">
        <v>99.99</v>
      </c>
      <c r="W3340" s="102"/>
      <c r="X3340" s="101"/>
      <c r="Y3340" s="101">
        <f t="shared" si="2773"/>
        <v>0.0100000000000051</v>
      </c>
      <c r="Z3340" s="94" t="s">
        <v>34</v>
      </c>
      <c r="AA3340" s="111"/>
      <c r="AB3340" s="102" t="s">
        <v>34</v>
      </c>
      <c r="AC3340" s="112"/>
      <c r="AD3340" s="113"/>
      <c r="AE3340" s="94"/>
      <c r="AF3340" s="94"/>
      <c r="AG3340" s="134"/>
    </row>
    <row r="3341" spans="1:33" ht="0" customHeight="1" hidden="1">
      <c r="A3341" s="70">
        <v>43395</v>
      </c>
      <c r="B3341" s="71" t="s">
        <v>1436</v>
      </c>
      <c r="C3341" s="80" t="s">
        <v>732</v>
      </c>
      <c r="D3341" s="12" t="s">
        <v>335</v>
      </c>
      <c r="E3341" s="12" t="s">
        <v>266</v>
      </c>
      <c r="F3341" s="6" t="s">
        <v>267</v>
      </c>
      <c r="G3341" s="6" t="s">
        <v>336</v>
      </c>
      <c r="H3341" s="12" t="s">
        <v>34</v>
      </c>
      <c r="I3341" s="6" t="s">
        <v>1437</v>
      </c>
      <c r="J3341" s="97">
        <v>504</v>
      </c>
      <c r="K3341" s="97">
        <f t="shared" ref="K3341" si="3027">MAX(J3341:J3343)</f>
        <v>536</v>
      </c>
      <c r="L3341" s="71">
        <f t="normal">IF(A3341=0,"",(K3341-K3342)/K3342)</f>
        <v>0.0634920634920635</v>
      </c>
      <c r="M3341" s="97">
        <f t="shared" ref="M3341" si="3028">IF(J3341="-","-",AVERAGE(J3341:J3343))</f>
        <v>515.666666666667</v>
      </c>
      <c r="N3341" s="97">
        <v>318</v>
      </c>
      <c r="O3341" s="97">
        <f t="shared" ref="O3341" si="3029">MAX(N3341:N3343)</f>
        <v>321</v>
      </c>
      <c r="P3341" s="71">
        <f t="normal">IF(A3341=0,"",(O3341-O3342)/O3342)</f>
        <v>0.0524590163934426</v>
      </c>
      <c r="Q3341" s="97">
        <f t="shared" ref="Q3341" si="3030">IF(N3341="-","-",AVERAGE(N3341:N3343))</f>
        <v>314.666666666667</v>
      </c>
      <c r="R3341" s="71">
        <f t="shared" ref="R3341" si="3031">IF(Q3341="-","-",Q3341/M3341)</f>
        <v>0.610213316095669</v>
      </c>
      <c r="S3341" s="103">
        <v>95.34</v>
      </c>
      <c r="T3341" s="104">
        <f t="shared" ref="T3341" si="3032">AVERAGE(S3341:S3343)*10</f>
        <v>953.6</v>
      </c>
      <c r="U3341" s="103">
        <f t="shared" ref="U3341" si="3033">((LARGE(S3341:S3343,1))-(SMALL(S3341:S3343,1)))/(((LARGE(S3341:S3343,1))+(SMALL(S3341:S3343,1)))/2)*100</f>
        <v>0.0629128656810342</v>
      </c>
      <c r="V3341" s="103">
        <v>97</v>
      </c>
      <c r="W3341" s="104">
        <f t="shared" ref="W3341" si="3034">AVERAGE(V3341:V3343)*10</f>
        <v>970.3</v>
      </c>
      <c r="X3341" s="103">
        <f t="shared" ref="X3341" si="3035">((LARGE(V3341:V3343,1))-(SMALL(V3341:V3343,1)))/(((LARGE(V3341:V3343,1))+(SMALL(V3341:V3343,1)))/2)*100</f>
        <v>0.0721389189467647</v>
      </c>
      <c r="Y3341" s="103">
        <f t="shared" si="2773"/>
        <v>3</v>
      </c>
      <c r="Z3341" s="71" t="s">
        <v>34</v>
      </c>
      <c r="AA3341" s="25" t="str">
        <f t="shared" ref="AA3341" si="3036">IF(Z3341="-","-",AVERAGE(Z3341:Z3343))</f>
        <v>-</v>
      </c>
      <c r="AB3341" s="104" t="s">
        <v>34</v>
      </c>
      <c r="AC3341" s="26" t="str">
        <f t="shared" ref="AC3341" si="3037">IF(AB3341="-","-",AVERAGE(AB3341:AB3343))</f>
        <v>-</v>
      </c>
      <c r="AG3341" s="154"/>
    </row>
    <row r="3342" spans="1:33" ht="0" customHeight="1" hidden="1">
      <c r="A3342" s="70"/>
      <c r="B3342" s="71" t="s">
        <v>1436</v>
      </c>
      <c r="C3342" s="82"/>
      <c r="D3342" s="14"/>
      <c r="E3342" s="14"/>
      <c r="F3342" s="9"/>
      <c r="G3342" s="6"/>
      <c r="H3342" s="14"/>
      <c r="I3342" s="6"/>
      <c r="J3342" s="97">
        <v>536</v>
      </c>
      <c r="K3342" s="97">
        <f t="shared" ref="K3342" si="3038">MIN(J3341:J3343)</f>
        <v>504</v>
      </c>
      <c r="L3342" s="71"/>
      <c r="M3342" s="97"/>
      <c r="N3342" s="97">
        <v>321</v>
      </c>
      <c r="O3342" s="97">
        <f t="shared" ref="O3342" si="3039">MIN(N3341:N3343)</f>
        <v>305</v>
      </c>
      <c r="P3342" s="71"/>
      <c r="Q3342" s="97"/>
      <c r="R3342" s="71"/>
      <c r="S3342" s="103">
        <v>95.34</v>
      </c>
      <c r="T3342" s="104"/>
      <c r="U3342" s="103"/>
      <c r="V3342" s="103">
        <v>97.02</v>
      </c>
      <c r="W3342" s="104"/>
      <c r="X3342" s="103"/>
      <c r="Y3342" s="103">
        <f t="shared" si="2773"/>
        <v>2.98</v>
      </c>
      <c r="Z3342" s="71" t="s">
        <v>34</v>
      </c>
      <c r="AA3342" s="27"/>
      <c r="AB3342" s="104" t="s">
        <v>34</v>
      </c>
      <c r="AC3342" s="28"/>
      <c r="AG3342" s="154"/>
    </row>
    <row r="3343" spans="1:33" ht="0" customHeight="1" hidden="1">
      <c r="A3343" s="70"/>
      <c r="B3343" s="71" t="s">
        <v>1436</v>
      </c>
      <c r="C3343" s="84"/>
      <c r="D3343" s="17"/>
      <c r="E3343" s="17"/>
      <c r="F3343" s="9"/>
      <c r="G3343" s="6"/>
      <c r="H3343" s="17"/>
      <c r="I3343" s="6"/>
      <c r="J3343" s="97">
        <v>507</v>
      </c>
      <c r="K3343" s="97"/>
      <c r="L3343" s="71"/>
      <c r="M3343" s="97"/>
      <c r="N3343" s="97">
        <v>305</v>
      </c>
      <c r="O3343" s="97"/>
      <c r="P3343" s="71"/>
      <c r="Q3343" s="97"/>
      <c r="R3343" s="71"/>
      <c r="S3343" s="103">
        <v>95.4</v>
      </c>
      <c r="T3343" s="103"/>
      <c r="U3343" s="103"/>
      <c r="V3343" s="103">
        <v>97.07</v>
      </c>
      <c r="W3343" s="104"/>
      <c r="X3343" s="103"/>
      <c r="Y3343" s="103">
        <f t="shared" ref="Y3343:Y3406" si="3040">100-V3343</f>
        <v>2.93000000000001</v>
      </c>
      <c r="Z3343" s="71" t="s">
        <v>34</v>
      </c>
      <c r="AA3343" s="29"/>
      <c r="AB3343" s="104" t="s">
        <v>34</v>
      </c>
      <c r="AC3343" s="30"/>
      <c r="AG3343" s="154"/>
    </row>
    <row r="3344" spans="1:33" ht="0" customHeight="1" hidden="1">
      <c r="A3344" s="70">
        <v>43395</v>
      </c>
      <c r="B3344" s="71" t="s">
        <v>1438</v>
      </c>
      <c r="C3344" s="80" t="s">
        <v>732</v>
      </c>
      <c r="D3344" s="12" t="s">
        <v>335</v>
      </c>
      <c r="E3344" s="12" t="s">
        <v>266</v>
      </c>
      <c r="F3344" s="6" t="s">
        <v>267</v>
      </c>
      <c r="G3344" s="6" t="s">
        <v>336</v>
      </c>
      <c r="H3344" s="12" t="s">
        <v>34</v>
      </c>
      <c r="I3344" s="6" t="s">
        <v>1437</v>
      </c>
      <c r="J3344" s="97">
        <v>524</v>
      </c>
      <c r="K3344" s="97">
        <f t="shared" ref="K3344" si="3041">MAX(J3344:J3346)</f>
        <v>524</v>
      </c>
      <c r="L3344" s="71">
        <f t="normal">IF(A3344=0,"",(K3344-K3345)/K3345)</f>
        <v>0.0417495029821074</v>
      </c>
      <c r="M3344" s="97">
        <f t="shared" ref="M3344" si="3042">IF(J3344="-","-",AVERAGE(J3344:J3346))</f>
        <v>513.5</v>
      </c>
      <c r="N3344" s="97">
        <v>321</v>
      </c>
      <c r="O3344" s="97">
        <f t="shared" ref="O3344" si="3043">MAX(N3344:N3346)</f>
        <v>321</v>
      </c>
      <c r="P3344" s="71">
        <f t="normal">IF(A3344=0,"",(O3344-O3345)/O3345)</f>
        <v>0.0524590163934426</v>
      </c>
      <c r="Q3344" s="97">
        <f t="shared" ref="Q3344" si="3044">IF(N3344="-","-",AVERAGE(N3344:N3346))</f>
        <v>313</v>
      </c>
      <c r="R3344" s="71">
        <f t="shared" ref="R3344" si="3045">IF(Q3344="-","-",Q3344/M3344)</f>
        <v>0.609542356377799</v>
      </c>
      <c r="S3344" s="103">
        <v>95.34</v>
      </c>
      <c r="T3344" s="104">
        <f t="shared" ref="T3344" si="3046">AVERAGE(S3344:S3346)*10</f>
        <v>953.6</v>
      </c>
      <c r="U3344" s="103">
        <f t="shared" ref="U3344" si="3047">((LARGE(S3344:S3346,1))-(SMALL(S3344:S3346,1)))/(((LARGE(S3344:S3346,1))+(SMALL(S3344:S3346,1)))/2)*100</f>
        <v>0.0629128656810342</v>
      </c>
      <c r="V3344" s="103">
        <v>97</v>
      </c>
      <c r="W3344" s="104">
        <f t="shared" ref="W3344" si="3048">AVERAGE(V3344:V3346)*10</f>
        <v>970.3</v>
      </c>
      <c r="X3344" s="103">
        <f t="shared" ref="X3344" si="3049">((LARGE(V3344:V3346,1))-(SMALL(V3344:V3346,1)))/(((LARGE(V3344:V3346,1))+(SMALL(V3344:V3346,1)))/2)*100</f>
        <v>0.0721389189467647</v>
      </c>
      <c r="Y3344" s="103">
        <f t="shared" si="3040"/>
        <v>3</v>
      </c>
      <c r="Z3344" s="71" t="s">
        <v>34</v>
      </c>
      <c r="AA3344" s="25" t="str">
        <f t="shared" ref="AA3344" si="3050">IF(Z3344="-","-",AVERAGE(Z3344:Z3346))</f>
        <v>-</v>
      </c>
      <c r="AB3344" s="104" t="s">
        <v>34</v>
      </c>
      <c r="AC3344" s="26" t="str">
        <f t="shared" ref="AC3344" si="3051">IF(AB3344="-","-",AVERAGE(AB3344:AB3346))</f>
        <v>-</v>
      </c>
      <c r="AG3344" s="154"/>
    </row>
    <row r="3345" spans="1:33" ht="0" customHeight="1" hidden="1">
      <c r="A3345" s="70"/>
      <c r="B3345" s="71" t="s">
        <v>1438</v>
      </c>
      <c r="C3345" s="82"/>
      <c r="D3345" s="14"/>
      <c r="E3345" s="14"/>
      <c r="F3345" s="9"/>
      <c r="G3345" s="6"/>
      <c r="H3345" s="14"/>
      <c r="I3345" s="6"/>
      <c r="J3345" s="97" t="s">
        <v>34</v>
      </c>
      <c r="K3345" s="97">
        <f t="shared" ref="K3345" si="3052">MIN(J3344:J3346)</f>
        <v>503</v>
      </c>
      <c r="L3345" s="71"/>
      <c r="M3345" s="97"/>
      <c r="N3345" s="97" t="s">
        <v>34</v>
      </c>
      <c r="O3345" s="97">
        <f t="shared" ref="O3345" si="3053">MIN(N3344:N3346)</f>
        <v>305</v>
      </c>
      <c r="P3345" s="71"/>
      <c r="Q3345" s="97"/>
      <c r="R3345" s="71"/>
      <c r="S3345" s="103">
        <v>95.34</v>
      </c>
      <c r="T3345" s="104"/>
      <c r="U3345" s="103"/>
      <c r="V3345" s="103">
        <v>97.02</v>
      </c>
      <c r="W3345" s="104"/>
      <c r="X3345" s="103"/>
      <c r="Y3345" s="103">
        <f t="shared" si="3040"/>
        <v>2.98</v>
      </c>
      <c r="Z3345" s="71" t="s">
        <v>34</v>
      </c>
      <c r="AA3345" s="27"/>
      <c r="AB3345" s="104" t="s">
        <v>34</v>
      </c>
      <c r="AC3345" s="28"/>
      <c r="AG3345" s="154"/>
    </row>
    <row r="3346" spans="1:33" ht="0" customHeight="1" hidden="1">
      <c r="A3346" s="70"/>
      <c r="B3346" s="71" t="s">
        <v>1438</v>
      </c>
      <c r="C3346" s="84"/>
      <c r="D3346" s="17"/>
      <c r="E3346" s="17"/>
      <c r="F3346" s="9"/>
      <c r="G3346" s="6"/>
      <c r="H3346" s="17"/>
      <c r="I3346" s="6"/>
      <c r="J3346" s="97">
        <v>503</v>
      </c>
      <c r="K3346" s="97"/>
      <c r="L3346" s="71"/>
      <c r="M3346" s="97"/>
      <c r="N3346" s="97">
        <v>305</v>
      </c>
      <c r="O3346" s="97"/>
      <c r="P3346" s="71"/>
      <c r="Q3346" s="97"/>
      <c r="R3346" s="71"/>
      <c r="S3346" s="103">
        <v>95.4</v>
      </c>
      <c r="T3346" s="104"/>
      <c r="U3346" s="103"/>
      <c r="V3346" s="103">
        <v>97.07</v>
      </c>
      <c r="W3346" s="104"/>
      <c r="X3346" s="103"/>
      <c r="Y3346" s="103">
        <f t="shared" si="3040"/>
        <v>2.93000000000001</v>
      </c>
      <c r="Z3346" s="71" t="s">
        <v>34</v>
      </c>
      <c r="AA3346" s="29"/>
      <c r="AB3346" s="104" t="s">
        <v>34</v>
      </c>
      <c r="AC3346" s="30"/>
      <c r="AG3346" s="154"/>
    </row>
    <row r="3347" spans="1:33" ht="0" customHeight="1" hidden="1">
      <c r="A3347" s="70">
        <v>43395</v>
      </c>
      <c r="B3347" s="71" t="s">
        <v>1439</v>
      </c>
      <c r="C3347" s="80" t="s">
        <v>732</v>
      </c>
      <c r="D3347" s="12" t="s">
        <v>473</v>
      </c>
      <c r="E3347" s="12" t="s">
        <v>733</v>
      </c>
      <c r="F3347" s="6" t="s">
        <v>734</v>
      </c>
      <c r="G3347" s="6" t="s">
        <v>734</v>
      </c>
      <c r="H3347" s="12" t="s">
        <v>34</v>
      </c>
      <c r="I3347" s="6" t="s">
        <v>34</v>
      </c>
      <c r="J3347" s="97">
        <v>663</v>
      </c>
      <c r="K3347" s="97">
        <f t="shared" ref="K3347" si="3054">MAX(J3347:J3349)</f>
        <v>691</v>
      </c>
      <c r="L3347" s="71">
        <f t="normal">IF(A3347=0,"",(K3347-K3348)/K3348)</f>
        <v>0.0422322775263952</v>
      </c>
      <c r="M3347" s="97">
        <f t="shared" ref="M3347" si="3055">IF(J3347="-","-",AVERAGE(J3347:J3349))</f>
        <v>674.333333333333</v>
      </c>
      <c r="N3347" s="97">
        <v>332</v>
      </c>
      <c r="O3347" s="97">
        <f t="shared" ref="O3347" si="3056">MAX(N3347:N3349)</f>
        <v>352</v>
      </c>
      <c r="P3347" s="71">
        <f t="normal">IF(A3347=0,"",(O3347-O3348)/O3348)</f>
        <v>0.0602409638554217</v>
      </c>
      <c r="Q3347" s="97">
        <f t="shared" ref="Q3347" si="3057">IF(N3347="-","-",AVERAGE(N3347:N3349))</f>
        <v>339.333333333333</v>
      </c>
      <c r="R3347" s="71">
        <f t="shared" ref="R3347" si="3058">IF(Q3347="-","-",Q3347/M3347)</f>
        <v>0.503213049925853</v>
      </c>
      <c r="S3347" s="103">
        <v>86.41</v>
      </c>
      <c r="T3347" s="104">
        <f t="shared" ref="T3347" si="3059">AVERAGE(S3347:S3349)*10</f>
        <v>864.633333333333</v>
      </c>
      <c r="U3347" s="103">
        <f t="shared" ref="U3347" si="3060">((LARGE(S3347:S3349,1))-(SMALL(S3347:S3349,1)))/(((LARGE(S3347:S3349,1))+(SMALL(S3347:S3349,1)))/2)*100</f>
        <v>0.127219105996645</v>
      </c>
      <c r="V3347" s="103">
        <v>99.69</v>
      </c>
      <c r="W3347" s="104">
        <f t="shared" ref="W3347" si="3061">AVERAGE(V3347:V3349)*10</f>
        <v>996.533333333333</v>
      </c>
      <c r="X3347" s="103">
        <f t="shared" ref="X3347" si="3062">((LARGE(V3347:V3349,1))-(SMALL(V3347:V3349,1)))/(((LARGE(V3347:V3349,1))+(SMALL(V3347:V3349,1)))/2)*100</f>
        <v>0.0602046959662877</v>
      </c>
      <c r="Y3347" s="103">
        <f t="shared" si="3040"/>
        <v>0.310000000000002</v>
      </c>
      <c r="Z3347" s="71" t="s">
        <v>34</v>
      </c>
      <c r="AA3347" s="25" t="str">
        <f t="shared" ref="AA3347" si="3063">IF(Z3347="-","-",AVERAGE(Z3347:Z3349))</f>
        <v>-</v>
      </c>
      <c r="AB3347" s="104" t="s">
        <v>34</v>
      </c>
      <c r="AC3347" s="26" t="str">
        <f t="shared" ref="AC3347" si="3064">IF(AB3347="-","-",AVERAGE(AB3347:AB3349))</f>
        <v>-</v>
      </c>
      <c r="AG3347" s="154"/>
    </row>
    <row r="3348" spans="1:33" ht="0" customHeight="1" hidden="1">
      <c r="A3348" s="70"/>
      <c r="B3348" s="71" t="s">
        <v>1439</v>
      </c>
      <c r="C3348" s="82"/>
      <c r="D3348" s="14"/>
      <c r="E3348" s="14"/>
      <c r="F3348" s="6"/>
      <c r="G3348" s="6"/>
      <c r="H3348" s="14"/>
      <c r="I3348" s="6"/>
      <c r="J3348" s="97">
        <v>669</v>
      </c>
      <c r="K3348" s="97">
        <f t="shared" ref="K3348" si="3065">MIN(J3347:J3349)</f>
        <v>663</v>
      </c>
      <c r="L3348" s="71"/>
      <c r="M3348" s="97"/>
      <c r="N3348" s="97">
        <v>334</v>
      </c>
      <c r="O3348" s="97">
        <f t="shared" ref="O3348" si="3066">MIN(N3347:N3349)</f>
        <v>332</v>
      </c>
      <c r="P3348" s="71"/>
      <c r="Q3348" s="97"/>
      <c r="R3348" s="71"/>
      <c r="S3348" s="103">
        <v>86.46</v>
      </c>
      <c r="T3348" s="104"/>
      <c r="U3348" s="103"/>
      <c r="V3348" s="103">
        <v>99.64</v>
      </c>
      <c r="W3348" s="104"/>
      <c r="X3348" s="103"/>
      <c r="Y3348" s="103">
        <f t="shared" si="3040"/>
        <v>0.359999999999999</v>
      </c>
      <c r="Z3348" s="71" t="s">
        <v>34</v>
      </c>
      <c r="AA3348" s="27"/>
      <c r="AB3348" s="104" t="s">
        <v>34</v>
      </c>
      <c r="AC3348" s="28"/>
      <c r="AG3348" s="154"/>
    </row>
    <row r="3349" spans="1:33" ht="0" customHeight="1" hidden="1">
      <c r="A3349" s="70"/>
      <c r="B3349" s="71" t="s">
        <v>1439</v>
      </c>
      <c r="C3349" s="84"/>
      <c r="D3349" s="17"/>
      <c r="E3349" s="17"/>
      <c r="F3349" s="6"/>
      <c r="G3349" s="6"/>
      <c r="H3349" s="17"/>
      <c r="I3349" s="6"/>
      <c r="J3349" s="97">
        <v>691</v>
      </c>
      <c r="K3349" s="97"/>
      <c r="L3349" s="71"/>
      <c r="M3349" s="97"/>
      <c r="N3349" s="97">
        <v>352</v>
      </c>
      <c r="O3349" s="97"/>
      <c r="P3349" s="71"/>
      <c r="Q3349" s="97"/>
      <c r="R3349" s="71"/>
      <c r="S3349" s="103">
        <v>86.52</v>
      </c>
      <c r="T3349" s="103"/>
      <c r="U3349" s="103"/>
      <c r="V3349" s="103">
        <v>99.63</v>
      </c>
      <c r="W3349" s="104"/>
      <c r="X3349" s="103"/>
      <c r="Y3349" s="103">
        <f t="shared" si="3040"/>
        <v>0.370000000000005</v>
      </c>
      <c r="Z3349" s="71" t="s">
        <v>34</v>
      </c>
      <c r="AA3349" s="29"/>
      <c r="AB3349" s="104" t="s">
        <v>34</v>
      </c>
      <c r="AC3349" s="30"/>
      <c r="AG3349" s="154"/>
    </row>
    <row r="3350" spans="1:33" ht="0" customHeight="1" hidden="1">
      <c r="A3350" s="70">
        <v>43395</v>
      </c>
      <c r="B3350" s="71" t="s">
        <v>1440</v>
      </c>
      <c r="C3350" s="80" t="s">
        <v>732</v>
      </c>
      <c r="D3350" s="12" t="s">
        <v>473</v>
      </c>
      <c r="E3350" s="12" t="s">
        <v>733</v>
      </c>
      <c r="F3350" s="6" t="s">
        <v>734</v>
      </c>
      <c r="G3350" s="6" t="s">
        <v>734</v>
      </c>
      <c r="H3350" s="12" t="s">
        <v>34</v>
      </c>
      <c r="I3350" s="6" t="s">
        <v>34</v>
      </c>
      <c r="J3350" s="97">
        <v>669</v>
      </c>
      <c r="K3350" s="97">
        <f t="shared" ref="K3350" si="3067">MAX(J3350:J3352)</f>
        <v>669</v>
      </c>
      <c r="L3350" s="71">
        <f t="normal">IF(A3350=0,"",(K3350-K3351)/K3351)</f>
        <v>0.0105740181268882</v>
      </c>
      <c r="M3350" s="97">
        <f t="shared" ref="M3350" si="3068">IF(J3350="-","-",AVERAGE(J3350:J3352))</f>
        <v>666</v>
      </c>
      <c r="N3350" s="97">
        <v>329</v>
      </c>
      <c r="O3350" s="97">
        <f t="shared" ref="O3350" si="3069">MAX(N3350:N3352)</f>
        <v>329</v>
      </c>
      <c r="P3350" s="71">
        <f t="normal">IF(A3350=0,"",(O3350-O3351)/O3351)</f>
        <v>0.0154320987654321</v>
      </c>
      <c r="Q3350" s="97">
        <f t="shared" ref="Q3350" si="3070">IF(N3350="-","-",AVERAGE(N3350:N3352))</f>
        <v>327.333333333333</v>
      </c>
      <c r="R3350" s="71">
        <f t="shared" ref="R3350" si="3071">IF(Q3350="-","-",Q3350/M3350)</f>
        <v>0.491491491491491</v>
      </c>
      <c r="S3350" s="103">
        <v>86.41</v>
      </c>
      <c r="T3350" s="104">
        <f t="shared" ref="T3350" si="3072">AVERAGE(S3350:S3352)*10</f>
        <v>864.633333333333</v>
      </c>
      <c r="U3350" s="103">
        <f t="shared" ref="U3350" si="3073">((LARGE(S3350:S3352,1))-(SMALL(S3350:S3352,1)))/(((LARGE(S3350:S3352,1))+(SMALL(S3350:S3352,1)))/2)*100</f>
        <v>0.127219105996645</v>
      </c>
      <c r="V3350" s="103">
        <v>99.69</v>
      </c>
      <c r="W3350" s="104">
        <f t="shared" ref="W3350" si="3074">AVERAGE(V3350:V3352)*10</f>
        <v>996.533333333333</v>
      </c>
      <c r="X3350" s="103">
        <f t="shared" ref="X3350" si="3075">((LARGE(V3350:V3352,1))-(SMALL(V3350:V3352,1)))/(((LARGE(V3350:V3352,1))+(SMALL(V3350:V3352,1)))/2)*100</f>
        <v>0.0602046959662877</v>
      </c>
      <c r="Y3350" s="103">
        <f t="shared" si="3040"/>
        <v>0.310000000000002</v>
      </c>
      <c r="Z3350" s="71" t="s">
        <v>34</v>
      </c>
      <c r="AA3350" s="25" t="str">
        <f t="shared" ref="AA3350" si="3076">IF(Z3350="-","-",AVERAGE(Z3350:Z3352))</f>
        <v>-</v>
      </c>
      <c r="AB3350" s="104" t="s">
        <v>34</v>
      </c>
      <c r="AC3350" s="26" t="str">
        <f t="shared" ref="AC3350" si="3077">IF(AB3350="-","-",AVERAGE(AB3350:AB3352))</f>
        <v>-</v>
      </c>
      <c r="AG3350" s="154"/>
    </row>
    <row r="3351" spans="1:33" ht="0" customHeight="1" hidden="1">
      <c r="A3351" s="70"/>
      <c r="B3351" s="71" t="s">
        <v>1440</v>
      </c>
      <c r="C3351" s="82"/>
      <c r="D3351" s="14"/>
      <c r="E3351" s="14"/>
      <c r="F3351" s="6"/>
      <c r="G3351" s="6"/>
      <c r="H3351" s="14"/>
      <c r="I3351" s="6"/>
      <c r="J3351" s="97">
        <v>662</v>
      </c>
      <c r="K3351" s="97">
        <f t="shared" ref="K3351" si="3078">MIN(J3350:J3352)</f>
        <v>662</v>
      </c>
      <c r="L3351" s="71"/>
      <c r="M3351" s="97"/>
      <c r="N3351" s="97">
        <v>329</v>
      </c>
      <c r="O3351" s="97">
        <f t="shared" ref="O3351" si="3079">MIN(N3350:N3352)</f>
        <v>324</v>
      </c>
      <c r="P3351" s="71"/>
      <c r="Q3351" s="97"/>
      <c r="R3351" s="71"/>
      <c r="S3351" s="103">
        <v>86.46</v>
      </c>
      <c r="T3351" s="104"/>
      <c r="U3351" s="103"/>
      <c r="V3351" s="103">
        <v>99.64</v>
      </c>
      <c r="W3351" s="104"/>
      <c r="X3351" s="103"/>
      <c r="Y3351" s="103">
        <f t="shared" si="3040"/>
        <v>0.359999999999999</v>
      </c>
      <c r="Z3351" s="71" t="s">
        <v>34</v>
      </c>
      <c r="AA3351" s="27"/>
      <c r="AB3351" s="104" t="s">
        <v>34</v>
      </c>
      <c r="AC3351" s="28"/>
      <c r="AG3351" s="154"/>
    </row>
    <row r="3352" spans="1:33" ht="0" customHeight="1" hidden="1">
      <c r="A3352" s="70"/>
      <c r="B3352" s="71" t="s">
        <v>1440</v>
      </c>
      <c r="C3352" s="84"/>
      <c r="D3352" s="17"/>
      <c r="E3352" s="17"/>
      <c r="F3352" s="6"/>
      <c r="G3352" s="6"/>
      <c r="H3352" s="17"/>
      <c r="I3352" s="6"/>
      <c r="J3352" s="97">
        <v>667</v>
      </c>
      <c r="K3352" s="97"/>
      <c r="L3352" s="71"/>
      <c r="M3352" s="97"/>
      <c r="N3352" s="97">
        <v>324</v>
      </c>
      <c r="O3352" s="97"/>
      <c r="P3352" s="71"/>
      <c r="Q3352" s="97"/>
      <c r="R3352" s="71"/>
      <c r="S3352" s="103">
        <v>86.52</v>
      </c>
      <c r="T3352" s="103"/>
      <c r="U3352" s="103"/>
      <c r="V3352" s="103">
        <v>99.63</v>
      </c>
      <c r="W3352" s="104"/>
      <c r="X3352" s="103"/>
      <c r="Y3352" s="103">
        <f t="shared" si="3040"/>
        <v>0.370000000000005</v>
      </c>
      <c r="Z3352" s="71" t="s">
        <v>34</v>
      </c>
      <c r="AA3352" s="29"/>
      <c r="AB3352" s="104" t="s">
        <v>34</v>
      </c>
      <c r="AC3352" s="30"/>
      <c r="AG3352" s="154"/>
    </row>
    <row r="3353" spans="1:33" ht="0" customHeight="1" hidden="1">
      <c r="A3353" s="85">
        <v>43395</v>
      </c>
      <c r="B3353" s="74" t="s">
        <v>1356</v>
      </c>
      <c r="C3353" s="86" t="s">
        <v>29</v>
      </c>
      <c r="D3353" s="87" t="s">
        <v>30</v>
      </c>
      <c r="E3353" s="87" t="s">
        <v>31</v>
      </c>
      <c r="F3353" s="87" t="s">
        <v>32</v>
      </c>
      <c r="G3353" s="87" t="s">
        <v>899</v>
      </c>
      <c r="H3353" s="87" t="s">
        <v>34</v>
      </c>
      <c r="I3353" s="87" t="s">
        <v>1441</v>
      </c>
      <c r="J3353" s="98">
        <v>0</v>
      </c>
      <c r="K3353" s="98">
        <f t="shared" ref="K3353" si="3080">MAX(J3353:J3355)</f>
        <v>0</v>
      </c>
      <c r="L3353" s="74" t="e">
        <v>#DIV/0!</v>
      </c>
      <c r="M3353" s="98">
        <f t="shared" ref="M3353" si="3081">IF(J3353="-","-",AVERAGE(J3353:J3355))</f>
        <v>0</v>
      </c>
      <c r="N3353" s="98">
        <v>0</v>
      </c>
      <c r="O3353" s="98">
        <f t="shared" ref="O3353" si="3082">MAX(N3353:N3355)</f>
        <v>0</v>
      </c>
      <c r="P3353" s="74" t="e">
        <v>#DIV/0!</v>
      </c>
      <c r="Q3353" s="98">
        <f t="shared" ref="Q3353" si="3083">IF(N3353="-","-",AVERAGE(N3353:N3355))</f>
        <v>0</v>
      </c>
      <c r="R3353" s="74" t="e">
        <v>#DIV/0!</v>
      </c>
      <c r="S3353" s="105">
        <v>2.48</v>
      </c>
      <c r="T3353" s="106">
        <f t="shared" ref="T3353" si="3084">AVERAGE(S3353:S3355)*10</f>
        <v>24.8</v>
      </c>
      <c r="U3353" s="105">
        <f t="shared" ref="U3353" si="3085">((LARGE(S3353:S3355,1))-(SMALL(S3353:S3355,1)))/(((LARGE(S3353:S3355,1))+(SMALL(S3353:S3355,1)))/2)*100</f>
        <v>0</v>
      </c>
      <c r="V3353" s="105">
        <v>67.6</v>
      </c>
      <c r="W3353" s="106">
        <f t="shared" ref="W3353" si="3086">AVERAGE(V3353:V3355)*10</f>
        <v>676</v>
      </c>
      <c r="X3353" s="105">
        <v>0</v>
      </c>
      <c r="Y3353" s="105">
        <f t="shared" si="3040"/>
        <v>32.4</v>
      </c>
      <c r="Z3353" s="74" t="s">
        <v>34</v>
      </c>
      <c r="AA3353" s="123" t="str">
        <f t="shared" ref="AA3353" si="3087">IF(Z3353="-","-",AVERAGE(Z3353:Z3355))</f>
        <v>-</v>
      </c>
      <c r="AB3353" s="106" t="s">
        <v>34</v>
      </c>
      <c r="AC3353" s="124" t="str">
        <f t="shared" ref="AC3353" si="3088">IF(AB3353="-","-",AVERAGE(AB3353:AB3355))</f>
        <v>-</v>
      </c>
      <c r="AG3353" s="153"/>
    </row>
    <row r="3354" spans="1:33" ht="0" customHeight="1" hidden="1">
      <c r="A3354" s="88"/>
      <c r="B3354" s="74" t="s">
        <v>1357</v>
      </c>
      <c r="C3354" s="89"/>
      <c r="D3354" s="15"/>
      <c r="E3354" s="15"/>
      <c r="F3354" s="15"/>
      <c r="G3354" s="15"/>
      <c r="H3354" s="15"/>
      <c r="I3354" s="15"/>
      <c r="J3354" s="98">
        <v>0</v>
      </c>
      <c r="K3354" s="98">
        <f t="shared" ref="K3354" si="3089">MIN(J3353:J3355)</f>
        <v>0</v>
      </c>
      <c r="L3354" s="74"/>
      <c r="M3354" s="98"/>
      <c r="N3354" s="98">
        <v>0</v>
      </c>
      <c r="O3354" s="98">
        <f t="shared" ref="O3354" si="3090">MIN(N3353:N3355)</f>
        <v>0</v>
      </c>
      <c r="P3354" s="74"/>
      <c r="Q3354" s="98"/>
      <c r="R3354" s="74"/>
      <c r="S3354" s="105">
        <v>2.48</v>
      </c>
      <c r="T3354" s="106"/>
      <c r="U3354" s="105"/>
      <c r="V3354" s="105">
        <v>67.6</v>
      </c>
      <c r="W3354" s="106"/>
      <c r="X3354" s="105"/>
      <c r="Y3354" s="105">
        <f t="shared" si="3040"/>
        <v>32.4</v>
      </c>
      <c r="Z3354" s="74" t="s">
        <v>34</v>
      </c>
      <c r="AA3354" s="125"/>
      <c r="AB3354" s="106" t="s">
        <v>34</v>
      </c>
      <c r="AC3354" s="126"/>
      <c r="AG3354" s="153"/>
    </row>
    <row r="3355" spans="1:33" ht="0" customHeight="1" hidden="1">
      <c r="A3355" s="90"/>
      <c r="B3355" s="74" t="s">
        <v>1358</v>
      </c>
      <c r="C3355" s="91"/>
      <c r="D3355" s="18"/>
      <c r="E3355" s="18"/>
      <c r="F3355" s="18"/>
      <c r="G3355" s="18"/>
      <c r="H3355" s="18"/>
      <c r="I3355" s="18"/>
      <c r="J3355" s="98">
        <v>0</v>
      </c>
      <c r="K3355" s="98"/>
      <c r="L3355" s="74"/>
      <c r="M3355" s="98"/>
      <c r="N3355" s="98">
        <v>0</v>
      </c>
      <c r="O3355" s="98"/>
      <c r="P3355" s="74"/>
      <c r="Q3355" s="98"/>
      <c r="R3355" s="74"/>
      <c r="S3355" s="105">
        <v>2.48</v>
      </c>
      <c r="T3355" s="106"/>
      <c r="U3355" s="105"/>
      <c r="V3355" s="105">
        <v>67.6</v>
      </c>
      <c r="W3355" s="106"/>
      <c r="X3355" s="105"/>
      <c r="Y3355" s="105">
        <f t="shared" si="3040"/>
        <v>32.4</v>
      </c>
      <c r="Z3355" s="74" t="s">
        <v>34</v>
      </c>
      <c r="AA3355" s="127"/>
      <c r="AB3355" s="106" t="s">
        <v>34</v>
      </c>
      <c r="AC3355" s="128"/>
      <c r="AG3355" s="153"/>
    </row>
    <row r="3356" spans="1:33" ht="0" customHeight="1" hidden="1">
      <c r="A3356" s="85">
        <v>43395</v>
      </c>
      <c r="B3356" s="74" t="s">
        <v>1359</v>
      </c>
      <c r="C3356" s="86" t="s">
        <v>29</v>
      </c>
      <c r="D3356" s="87" t="s">
        <v>30</v>
      </c>
      <c r="E3356" s="87" t="s">
        <v>31</v>
      </c>
      <c r="F3356" s="87" t="s">
        <v>32</v>
      </c>
      <c r="G3356" s="87" t="s">
        <v>899</v>
      </c>
      <c r="H3356" s="87" t="s">
        <v>34</v>
      </c>
      <c r="I3356" s="87" t="s">
        <v>1441</v>
      </c>
      <c r="J3356" s="98">
        <v>4</v>
      </c>
      <c r="K3356" s="98">
        <f t="shared" ref="K3356" si="3091">MAX(J3356:J3358)</f>
        <v>4</v>
      </c>
      <c r="L3356" s="74" t="e">
        <v>#DIV/0!</v>
      </c>
      <c r="M3356" s="98">
        <v>1.33333333333333</v>
      </c>
      <c r="N3356" s="98">
        <v>14</v>
      </c>
      <c r="O3356" s="98">
        <f t="shared" ref="O3356" si="3092">MAX(N3356:N3358)</f>
        <v>14</v>
      </c>
      <c r="P3356" s="74" t="e">
        <v>#DIV/0!</v>
      </c>
      <c r="Q3356" s="98">
        <f t="shared" ref="Q3356" si="3093">IF(N3356="-","-",AVERAGE(N3356:N3358))</f>
        <v>8</v>
      </c>
      <c r="R3356" s="74">
        <f t="shared" ref="R3356" si="3094">IF(Q3356="-","-",Q3356/M3356)</f>
        <v>6.00000000000002</v>
      </c>
      <c r="S3356" s="105">
        <v>2.48</v>
      </c>
      <c r="T3356" s="106">
        <f t="shared" ref="T3356" si="3095">AVERAGE(S3356:S3358)*10</f>
        <v>24.8</v>
      </c>
      <c r="U3356" s="105">
        <f t="shared" ref="U3356" si="3096">((LARGE(S3356:S3358,1))-(SMALL(S3356:S3358,1)))/(((LARGE(S3356:S3358,1))+(SMALL(S3356:S3358,1)))/2)*100</f>
        <v>0</v>
      </c>
      <c r="V3356" s="105">
        <v>67.6</v>
      </c>
      <c r="W3356" s="106">
        <f t="shared" ref="W3356" si="3097">AVERAGE(V3356:V3358)*10</f>
        <v>676</v>
      </c>
      <c r="X3356" s="105">
        <f t="shared" ref="X3356" si="3098">((LARGE(V3356:V3358,1))-(SMALL(V3356:V3358,1)))/(((LARGE(V3356:V3358,1))+(SMALL(V3356:V3358,1)))/2)*100</f>
        <v>0</v>
      </c>
      <c r="Y3356" s="105">
        <f t="shared" si="3040"/>
        <v>32.4</v>
      </c>
      <c r="Z3356" s="74" t="s">
        <v>34</v>
      </c>
      <c r="AA3356" s="123" t="str">
        <f t="shared" ref="AA3356" si="3099">IF(Z3356="-","-",AVERAGE(Z3356:Z3358))</f>
        <v>-</v>
      </c>
      <c r="AB3356" s="106" t="s">
        <v>34</v>
      </c>
      <c r="AC3356" s="124" t="str">
        <f t="shared" ref="AC3356" si="3100">IF(AB3356="-","-",AVERAGE(AB3356:AB3358))</f>
        <v>-</v>
      </c>
      <c r="AG3356" s="153"/>
    </row>
    <row r="3357" spans="1:33" ht="0" customHeight="1" hidden="1">
      <c r="A3357" s="88"/>
      <c r="B3357" s="74" t="s">
        <v>1360</v>
      </c>
      <c r="C3357" s="89"/>
      <c r="D3357" s="15"/>
      <c r="E3357" s="15"/>
      <c r="F3357" s="15"/>
      <c r="G3357" s="15"/>
      <c r="H3357" s="15"/>
      <c r="I3357" s="15"/>
      <c r="J3357" s="98">
        <v>0</v>
      </c>
      <c r="K3357" s="98">
        <f t="shared" ref="K3357" si="3101">MIN(J3356:J3358)</f>
        <v>0</v>
      </c>
      <c r="L3357" s="74"/>
      <c r="M3357" s="98"/>
      <c r="N3357" s="98">
        <v>0</v>
      </c>
      <c r="O3357" s="98">
        <f t="shared" ref="O3357" si="3102">MIN(N3356:N3358)</f>
        <v>0</v>
      </c>
      <c r="P3357" s="74"/>
      <c r="Q3357" s="98"/>
      <c r="R3357" s="74"/>
      <c r="S3357" s="105">
        <v>2.48</v>
      </c>
      <c r="T3357" s="106"/>
      <c r="U3357" s="105"/>
      <c r="V3357" s="105">
        <v>67.6</v>
      </c>
      <c r="W3357" s="106"/>
      <c r="X3357" s="105"/>
      <c r="Y3357" s="105">
        <f t="shared" si="3040"/>
        <v>32.4</v>
      </c>
      <c r="Z3357" s="74" t="s">
        <v>34</v>
      </c>
      <c r="AA3357" s="125"/>
      <c r="AB3357" s="106" t="s">
        <v>34</v>
      </c>
      <c r="AC3357" s="126"/>
      <c r="AG3357" s="153"/>
    </row>
    <row r="3358" spans="1:33" ht="0" customHeight="1" hidden="1">
      <c r="A3358" s="90"/>
      <c r="B3358" s="74" t="s">
        <v>1361</v>
      </c>
      <c r="C3358" s="91"/>
      <c r="D3358" s="18"/>
      <c r="E3358" s="18"/>
      <c r="F3358" s="18"/>
      <c r="G3358" s="18"/>
      <c r="H3358" s="18"/>
      <c r="I3358" s="18"/>
      <c r="J3358" s="98">
        <v>0</v>
      </c>
      <c r="K3358" s="98"/>
      <c r="L3358" s="74"/>
      <c r="M3358" s="98"/>
      <c r="N3358" s="98">
        <v>10</v>
      </c>
      <c r="O3358" s="98"/>
      <c r="P3358" s="74"/>
      <c r="Q3358" s="98"/>
      <c r="R3358" s="74"/>
      <c r="S3358" s="105">
        <v>2.48</v>
      </c>
      <c r="T3358" s="106"/>
      <c r="U3358" s="105"/>
      <c r="V3358" s="105">
        <v>67.6</v>
      </c>
      <c r="W3358" s="106"/>
      <c r="X3358" s="105"/>
      <c r="Y3358" s="105">
        <f t="shared" si="3040"/>
        <v>32.4</v>
      </c>
      <c r="Z3358" s="74" t="s">
        <v>34</v>
      </c>
      <c r="AA3358" s="127"/>
      <c r="AB3358" s="106" t="s">
        <v>34</v>
      </c>
      <c r="AC3358" s="128"/>
      <c r="AG3358" s="153"/>
    </row>
    <row r="3359" spans="1:33" ht="0" customHeight="1" hidden="1">
      <c r="A3359" s="85">
        <v>43395</v>
      </c>
      <c r="B3359" s="74" t="s">
        <v>1362</v>
      </c>
      <c r="C3359" s="86" t="s">
        <v>29</v>
      </c>
      <c r="D3359" s="87" t="s">
        <v>30</v>
      </c>
      <c r="E3359" s="87" t="s">
        <v>31</v>
      </c>
      <c r="F3359" s="87" t="s">
        <v>32</v>
      </c>
      <c r="G3359" s="87" t="s">
        <v>899</v>
      </c>
      <c r="H3359" s="87" t="s">
        <v>34</v>
      </c>
      <c r="I3359" s="87" t="s">
        <v>1441</v>
      </c>
      <c r="J3359" s="98">
        <v>0</v>
      </c>
      <c r="K3359" s="98">
        <f t="shared" ref="K3359" si="3103">MAX(J3359:J3361)</f>
        <v>0</v>
      </c>
      <c r="L3359" s="74" t="e">
        <v>#DIV/0!</v>
      </c>
      <c r="M3359" s="98">
        <f t="shared" ref="M3359" si="3104">IF(J3359="-","-",AVERAGE(J3359:J3361))</f>
        <v>0</v>
      </c>
      <c r="N3359" s="98">
        <v>0</v>
      </c>
      <c r="O3359" s="98">
        <f t="shared" ref="O3359" si="3105">MAX(N3359:N3361)</f>
        <v>5</v>
      </c>
      <c r="P3359" s="74" t="e">
        <v>#DIV/0!</v>
      </c>
      <c r="Q3359" s="98">
        <f t="shared" ref="Q3359" si="3106">IF(N3359="-","-",AVERAGE(N3359:N3361))</f>
        <v>1.66666666666667</v>
      </c>
      <c r="R3359" s="74" t="e">
        <v>#DIV/0!</v>
      </c>
      <c r="S3359" s="105">
        <v>2.48</v>
      </c>
      <c r="T3359" s="106">
        <f t="shared" ref="T3359" si="3107">AVERAGE(S3359:S3361)*10</f>
        <v>24.8</v>
      </c>
      <c r="U3359" s="105">
        <f t="shared" ref="U3359" si="3108">((LARGE(S3359:S3361,1))-(SMALL(S3359:S3361,1)))/(((LARGE(S3359:S3361,1))+(SMALL(S3359:S3361,1)))/2)*100</f>
        <v>0</v>
      </c>
      <c r="V3359" s="105">
        <v>67.6</v>
      </c>
      <c r="W3359" s="106">
        <f t="shared" ref="W3359" si="3109">AVERAGE(V3359:V3361)*10</f>
        <v>676</v>
      </c>
      <c r="X3359" s="105">
        <f t="shared" ref="X3359" si="3110">((LARGE(V3359:V3361,1))-(SMALL(V3359:V3361,1)))/(((LARGE(V3359:V3361,1))+(SMALL(V3359:V3361,1)))/2)*100</f>
        <v>0</v>
      </c>
      <c r="Y3359" s="105">
        <f t="shared" si="3040"/>
        <v>32.4</v>
      </c>
      <c r="Z3359" s="74" t="s">
        <v>34</v>
      </c>
      <c r="AA3359" s="123" t="str">
        <f t="shared" ref="AA3359" si="3111">IF(Z3359="-","-",AVERAGE(Z3359:Z3361))</f>
        <v>-</v>
      </c>
      <c r="AB3359" s="106" t="s">
        <v>34</v>
      </c>
      <c r="AC3359" s="124" t="str">
        <f t="shared" ref="AC3359" si="3112">IF(AB3359="-","-",AVERAGE(AB3359:AB3361))</f>
        <v>-</v>
      </c>
      <c r="AG3359" s="153"/>
    </row>
    <row r="3360" spans="1:33" ht="0" customHeight="1" hidden="1">
      <c r="A3360" s="88"/>
      <c r="B3360" s="74" t="s">
        <v>1363</v>
      </c>
      <c r="C3360" s="89"/>
      <c r="D3360" s="15"/>
      <c r="E3360" s="15"/>
      <c r="F3360" s="15"/>
      <c r="G3360" s="15"/>
      <c r="H3360" s="15"/>
      <c r="I3360" s="15"/>
      <c r="J3360" s="98">
        <v>0</v>
      </c>
      <c r="K3360" s="98">
        <f t="shared" ref="K3360" si="3113">MIN(J3359:J3361)</f>
        <v>0</v>
      </c>
      <c r="L3360" s="74"/>
      <c r="M3360" s="98"/>
      <c r="N3360" s="98">
        <v>5</v>
      </c>
      <c r="O3360" s="98">
        <f t="shared" ref="O3360" si="3114">MIN(N3359:N3361)</f>
        <v>0</v>
      </c>
      <c r="P3360" s="74"/>
      <c r="Q3360" s="98"/>
      <c r="R3360" s="74"/>
      <c r="S3360" s="105">
        <v>2.48</v>
      </c>
      <c r="T3360" s="106"/>
      <c r="U3360" s="105"/>
      <c r="V3360" s="105">
        <v>67.6</v>
      </c>
      <c r="W3360" s="106"/>
      <c r="X3360" s="105"/>
      <c r="Y3360" s="105">
        <f t="shared" si="3040"/>
        <v>32.4</v>
      </c>
      <c r="Z3360" s="74" t="s">
        <v>34</v>
      </c>
      <c r="AA3360" s="125"/>
      <c r="AB3360" s="106" t="s">
        <v>34</v>
      </c>
      <c r="AC3360" s="126"/>
      <c r="AG3360" s="153"/>
    </row>
    <row r="3361" spans="1:33" ht="0" customHeight="1" hidden="1">
      <c r="A3361" s="90"/>
      <c r="B3361" s="74" t="s">
        <v>1364</v>
      </c>
      <c r="C3361" s="91"/>
      <c r="D3361" s="18"/>
      <c r="E3361" s="18"/>
      <c r="F3361" s="18"/>
      <c r="G3361" s="18"/>
      <c r="H3361" s="18"/>
      <c r="I3361" s="18"/>
      <c r="J3361" s="98">
        <v>0</v>
      </c>
      <c r="K3361" s="98"/>
      <c r="L3361" s="74"/>
      <c r="M3361" s="98"/>
      <c r="N3361" s="98">
        <v>0</v>
      </c>
      <c r="O3361" s="98"/>
      <c r="P3361" s="74"/>
      <c r="Q3361" s="98"/>
      <c r="R3361" s="74"/>
      <c r="S3361" s="105">
        <v>2.48</v>
      </c>
      <c r="T3361" s="106"/>
      <c r="U3361" s="105"/>
      <c r="V3361" s="105">
        <v>67.6</v>
      </c>
      <c r="W3361" s="106"/>
      <c r="X3361" s="105"/>
      <c r="Y3361" s="105">
        <f t="shared" si="3040"/>
        <v>32.4</v>
      </c>
      <c r="Z3361" s="74" t="s">
        <v>34</v>
      </c>
      <c r="AA3361" s="127"/>
      <c r="AB3361" s="106" t="s">
        <v>34</v>
      </c>
      <c r="AC3361" s="128"/>
      <c r="AG3361" s="153"/>
    </row>
    <row r="3362" spans="1:33" ht="0" customHeight="1" hidden="1">
      <c r="A3362" s="85">
        <v>43395</v>
      </c>
      <c r="B3362" s="74" t="s">
        <v>1442</v>
      </c>
      <c r="C3362" s="86" t="s">
        <v>29</v>
      </c>
      <c r="D3362" s="87" t="s">
        <v>30</v>
      </c>
      <c r="E3362" s="87" t="s">
        <v>31</v>
      </c>
      <c r="F3362" s="87" t="s">
        <v>32</v>
      </c>
      <c r="G3362" s="87" t="s">
        <v>899</v>
      </c>
      <c r="H3362" s="87" t="s">
        <v>34</v>
      </c>
      <c r="I3362" s="87" t="s">
        <v>1441</v>
      </c>
      <c r="J3362" s="98">
        <v>15</v>
      </c>
      <c r="K3362" s="98">
        <f t="shared" ref="K3362" si="3115">MAX(J3362:J3364)</f>
        <v>15</v>
      </c>
      <c r="L3362" s="74" t="e">
        <v>#DIV/0!</v>
      </c>
      <c r="M3362" s="98">
        <f t="shared" ref="M3362" si="3116">IF(J3362="-","-",AVERAGE(J3362:J3364))</f>
        <v>5.66666666666667</v>
      </c>
      <c r="N3362" s="98">
        <v>20</v>
      </c>
      <c r="O3362" s="98">
        <f t="shared" ref="O3362" si="3117">MAX(N3362:N3364)</f>
        <v>20</v>
      </c>
      <c r="P3362" s="74">
        <f t="normal">IF(A3362=0,"",(O3362-O3363)/O3363)</f>
        <v>1.85714285714286</v>
      </c>
      <c r="Q3362" s="98">
        <f t="shared" ref="Q3362" si="3118">IF(N3362="-","-",AVERAGE(N3362:N3364))</f>
        <v>13</v>
      </c>
      <c r="R3362" s="74">
        <f t="shared" ref="R3362" si="3119">IF(Q3362="-","-",Q3362/M3362)</f>
        <v>2.29411764705882</v>
      </c>
      <c r="S3362" s="105">
        <v>2.48</v>
      </c>
      <c r="T3362" s="106">
        <f t="shared" ref="T3362" si="3120">AVERAGE(S3362:S3364)*10</f>
        <v>24.8</v>
      </c>
      <c r="U3362" s="105">
        <f t="shared" ref="U3362" si="3121">((LARGE(S3362:S3364,1))-(SMALL(S3362:S3364,1)))/(((LARGE(S3362:S3364,1))+(SMALL(S3362:S3364,1)))/2)*100</f>
        <v>0</v>
      </c>
      <c r="V3362" s="105">
        <v>67.6</v>
      </c>
      <c r="W3362" s="106">
        <f t="shared" ref="W3362" si="3122">AVERAGE(V3362:V3364)*10</f>
        <v>676</v>
      </c>
      <c r="X3362" s="105">
        <f t="shared" ref="X3362" si="3123">((LARGE(V3362:V3364,1))-(SMALL(V3362:V3364,1)))/(((LARGE(V3362:V3364,1))+(SMALL(V3362:V3364,1)))/2)*100</f>
        <v>0</v>
      </c>
      <c r="Y3362" s="105">
        <f t="shared" si="3040"/>
        <v>32.4</v>
      </c>
      <c r="Z3362" s="74" t="s">
        <v>34</v>
      </c>
      <c r="AA3362" s="123" t="str">
        <f t="shared" ref="AA3362" si="3124">IF(Z3362="-","-",AVERAGE(Z3362:Z3364))</f>
        <v>-</v>
      </c>
      <c r="AB3362" s="106" t="s">
        <v>34</v>
      </c>
      <c r="AC3362" s="124" t="str">
        <f t="shared" ref="AC3362" si="3125">IF(AB3362="-","-",AVERAGE(AB3362:AB3364))</f>
        <v>-</v>
      </c>
      <c r="AG3362" s="153"/>
    </row>
    <row r="3363" spans="1:33" ht="0" customHeight="1" hidden="1">
      <c r="A3363" s="88"/>
      <c r="B3363" s="74" t="s">
        <v>1443</v>
      </c>
      <c r="C3363" s="89"/>
      <c r="D3363" s="15"/>
      <c r="E3363" s="15"/>
      <c r="F3363" s="15"/>
      <c r="G3363" s="15"/>
      <c r="H3363" s="15"/>
      <c r="I3363" s="15"/>
      <c r="J3363" s="98">
        <v>0</v>
      </c>
      <c r="K3363" s="98">
        <f t="shared" ref="K3363" si="3126">MIN(J3362:J3364)</f>
        <v>0</v>
      </c>
      <c r="L3363" s="74"/>
      <c r="M3363" s="98"/>
      <c r="N3363" s="98">
        <v>7</v>
      </c>
      <c r="O3363" s="98">
        <f t="shared" ref="O3363" si="3127">MIN(N3362:N3364)</f>
        <v>7</v>
      </c>
      <c r="P3363" s="74"/>
      <c r="Q3363" s="98"/>
      <c r="R3363" s="74"/>
      <c r="S3363" s="105">
        <v>2.48</v>
      </c>
      <c r="T3363" s="106"/>
      <c r="U3363" s="105"/>
      <c r="V3363" s="105">
        <v>67.6</v>
      </c>
      <c r="W3363" s="106"/>
      <c r="X3363" s="105"/>
      <c r="Y3363" s="105">
        <f t="shared" si="3040"/>
        <v>32.4</v>
      </c>
      <c r="Z3363" s="74" t="s">
        <v>34</v>
      </c>
      <c r="AA3363" s="125"/>
      <c r="AB3363" s="106" t="s">
        <v>34</v>
      </c>
      <c r="AC3363" s="126"/>
      <c r="AG3363" s="153"/>
    </row>
    <row r="3364" spans="1:33" ht="0" customHeight="1" hidden="1">
      <c r="A3364" s="90"/>
      <c r="B3364" s="74" t="s">
        <v>1444</v>
      </c>
      <c r="C3364" s="91"/>
      <c r="D3364" s="18"/>
      <c r="E3364" s="18"/>
      <c r="F3364" s="18"/>
      <c r="G3364" s="18"/>
      <c r="H3364" s="18"/>
      <c r="I3364" s="18"/>
      <c r="J3364" s="98">
        <v>2</v>
      </c>
      <c r="K3364" s="98"/>
      <c r="L3364" s="74"/>
      <c r="M3364" s="98"/>
      <c r="N3364" s="98">
        <v>12</v>
      </c>
      <c r="O3364" s="98"/>
      <c r="P3364" s="74"/>
      <c r="Q3364" s="98"/>
      <c r="R3364" s="74"/>
      <c r="S3364" s="105">
        <v>2.48</v>
      </c>
      <c r="T3364" s="106"/>
      <c r="U3364" s="105"/>
      <c r="V3364" s="105">
        <v>67.6</v>
      </c>
      <c r="W3364" s="106"/>
      <c r="X3364" s="105"/>
      <c r="Y3364" s="105">
        <f t="shared" si="3040"/>
        <v>32.4</v>
      </c>
      <c r="Z3364" s="74" t="s">
        <v>34</v>
      </c>
      <c r="AA3364" s="127"/>
      <c r="AB3364" s="106" t="s">
        <v>34</v>
      </c>
      <c r="AC3364" s="128"/>
      <c r="AG3364" s="153"/>
    </row>
    <row r="3365" spans="1:33" s="44" customFormat="1" ht="15" customHeight="1">
      <c r="A3365" s="60">
        <v>43409</v>
      </c>
      <c r="B3365" s="61" t="s">
        <v>1445</v>
      </c>
      <c r="C3365" s="62" t="s">
        <v>29</v>
      </c>
      <c r="D3365" s="63" t="s">
        <v>30</v>
      </c>
      <c r="E3365" s="63" t="s">
        <v>31</v>
      </c>
      <c r="F3365" s="63" t="s">
        <v>32</v>
      </c>
      <c r="G3365" s="63" t="s">
        <v>33</v>
      </c>
      <c r="H3365" s="63" t="s">
        <v>34</v>
      </c>
      <c r="I3365" s="63" t="s">
        <v>34</v>
      </c>
      <c r="J3365" s="94">
        <v>52</v>
      </c>
      <c r="K3365" s="94">
        <f t="shared" ref="K3365" si="3128">MAX(J3365:J3367)</f>
        <v>56</v>
      </c>
      <c r="L3365" s="61">
        <f t="normal">IF(A3365=0,"",(K3365-K3366)/K3366)</f>
        <v>0.0769230769230769</v>
      </c>
      <c r="M3365" s="94">
        <f t="shared" ref="M3365" si="3129">IF(J3365="-","-",AVERAGE(J3365:J3367))</f>
        <v>54.6666666666667</v>
      </c>
      <c r="N3365" s="94" t="s">
        <v>34</v>
      </c>
      <c r="O3365" s="94">
        <f t="shared" ref="O3365" si="3130">MAX(N3365:N3367)</f>
        <v>0</v>
      </c>
      <c r="P3365" s="61" t="e">
        <v>#DIV/0!</v>
      </c>
      <c r="Q3365" s="94" t="str">
        <f t="shared" ref="Q3365" si="3131">IF(N3365="-","-",AVERAGE(N3365:N3367))</f>
        <v>-</v>
      </c>
      <c r="R3365" s="61" t="str">
        <f t="shared" ref="R3365" si="3132">IF(Q3365="-","-",Q3365/M3365)</f>
        <v>-</v>
      </c>
      <c r="S3365" s="101">
        <v>2.49</v>
      </c>
      <c r="T3365" s="102">
        <f t="shared" ref="T3365" si="3133">AVERAGE(S3365:S3367)*10</f>
        <v>25</v>
      </c>
      <c r="U3365" s="101">
        <f t="shared" ref="U3365" si="3134">((LARGE(S3365:S3367,1))-(SMALL(S3365:S3367,1)))/(((LARGE(S3365:S3367,1))+(SMALL(S3365:S3367,1)))/2)*100</f>
        <v>0.799999999999983</v>
      </c>
      <c r="V3365" s="101">
        <v>67.31</v>
      </c>
      <c r="W3365" s="102">
        <f t="shared" ref="W3365" si="3135">AVERAGE(V3365:V3367)*10</f>
        <v>673.066666666667</v>
      </c>
      <c r="X3365" s="101">
        <f t="shared" ref="X3365" si="3136">((LARGE(V3365:V3367,1))-(SMALL(V3365:V3367,1)))/(((LARGE(V3365:V3367,1))+(SMALL(V3365:V3367,1)))/2)*100</f>
        <v>0.282297006165979</v>
      </c>
      <c r="Y3365" s="101">
        <f t="shared" si="3040"/>
        <v>32.69</v>
      </c>
      <c r="Z3365" s="94" t="s">
        <v>34</v>
      </c>
      <c r="AA3365" s="111" t="str">
        <f t="shared" ref="AA3365" si="3137">IF(Z3365="-","-",AVERAGE(Z3365:Z3367))</f>
        <v>-</v>
      </c>
      <c r="AB3365" s="102" t="s">
        <v>34</v>
      </c>
      <c r="AC3365" s="112" t="str">
        <f t="shared" ref="AC3365" si="3138">IF(AB3365="-","-",AVERAGE(AB3365:AB3367))</f>
        <v>-</v>
      </c>
      <c r="AD3365" s="113"/>
      <c r="AE3365" s="94"/>
      <c r="AF3365" s="94"/>
      <c r="AG3365" s="134"/>
    </row>
    <row r="3366" spans="1:33" s="44" customFormat="1" customHeight="0">
      <c r="A3366" s="60"/>
      <c r="B3366" s="61" t="s">
        <v>1445</v>
      </c>
      <c r="C3366" s="62"/>
      <c r="D3366" s="63"/>
      <c r="E3366" s="63"/>
      <c r="F3366" s="63"/>
      <c r="G3366" s="63"/>
      <c r="H3366" s="63"/>
      <c r="I3366" s="63"/>
      <c r="J3366" s="94">
        <v>56</v>
      </c>
      <c r="K3366" s="94">
        <f t="shared" ref="K3366" si="3139">MIN(J3365:J3367)</f>
        <v>52</v>
      </c>
      <c r="L3366" s="61"/>
      <c r="M3366" s="94"/>
      <c r="N3366" s="94" t="s">
        <v>34</v>
      </c>
      <c r="O3366" s="94">
        <f t="shared" ref="O3366" si="3140">MIN(N3365:N3367)</f>
        <v>0</v>
      </c>
      <c r="P3366" s="61"/>
      <c r="Q3366" s="94"/>
      <c r="R3366" s="61"/>
      <c r="S3366" s="101">
        <v>2.5</v>
      </c>
      <c r="T3366" s="102"/>
      <c r="U3366" s="101"/>
      <c r="V3366" s="101">
        <v>67.21</v>
      </c>
      <c r="W3366" s="102"/>
      <c r="X3366" s="101"/>
      <c r="Y3366" s="101">
        <f t="shared" si="3040"/>
        <v>32.79</v>
      </c>
      <c r="Z3366" s="94" t="s">
        <v>34</v>
      </c>
      <c r="AA3366" s="111"/>
      <c r="AB3366" s="102" t="s">
        <v>34</v>
      </c>
      <c r="AC3366" s="112"/>
      <c r="AD3366" s="113"/>
      <c r="AE3366" s="94"/>
      <c r="AF3366" s="94"/>
      <c r="AG3366" s="134"/>
    </row>
    <row r="3367" spans="1:33" s="44" customFormat="1" customHeight="0">
      <c r="A3367" s="60"/>
      <c r="B3367" s="61" t="s">
        <v>1445</v>
      </c>
      <c r="C3367" s="62"/>
      <c r="D3367" s="63"/>
      <c r="E3367" s="63"/>
      <c r="F3367" s="63"/>
      <c r="G3367" s="63"/>
      <c r="H3367" s="63"/>
      <c r="I3367" s="63"/>
      <c r="J3367" s="94">
        <v>56</v>
      </c>
      <c r="K3367" s="94"/>
      <c r="L3367" s="61"/>
      <c r="M3367" s="94"/>
      <c r="N3367" s="94" t="s">
        <v>34</v>
      </c>
      <c r="O3367" s="94"/>
      <c r="P3367" s="61"/>
      <c r="Q3367" s="94"/>
      <c r="R3367" s="61"/>
      <c r="S3367" s="101">
        <v>2.51</v>
      </c>
      <c r="T3367" s="102"/>
      <c r="U3367" s="101"/>
      <c r="V3367" s="101">
        <v>67.4</v>
      </c>
      <c r="W3367" s="102"/>
      <c r="X3367" s="101"/>
      <c r="Y3367" s="101">
        <f t="shared" si="3040"/>
        <v>32.6</v>
      </c>
      <c r="Z3367" s="94" t="s">
        <v>34</v>
      </c>
      <c r="AA3367" s="111"/>
      <c r="AB3367" s="102" t="s">
        <v>34</v>
      </c>
      <c r="AC3367" s="112"/>
      <c r="AD3367" s="113"/>
      <c r="AE3367" s="94"/>
      <c r="AF3367" s="94"/>
      <c r="AG3367" s="134"/>
    </row>
    <row r="3368" spans="1:33" s="44" customFormat="1" ht="15" customHeight="1">
      <c r="A3368" s="60">
        <v>43409</v>
      </c>
      <c r="B3368" s="61" t="s">
        <v>1446</v>
      </c>
      <c r="C3368" s="62" t="s">
        <v>29</v>
      </c>
      <c r="D3368" s="63" t="s">
        <v>30</v>
      </c>
      <c r="E3368" s="63" t="s">
        <v>31</v>
      </c>
      <c r="F3368" s="63" t="s">
        <v>37</v>
      </c>
      <c r="G3368" s="63" t="s">
        <v>140</v>
      </c>
      <c r="H3368" s="63" t="s">
        <v>34</v>
      </c>
      <c r="I3368" s="63" t="s">
        <v>34</v>
      </c>
      <c r="J3368" s="94">
        <v>643</v>
      </c>
      <c r="K3368" s="94">
        <f t="shared" ref="K3368" si="3141">MAX(J3368:J3370)</f>
        <v>663</v>
      </c>
      <c r="L3368" s="61">
        <f t="normal">IF(A3368=0,"",(K3368-K3369)/K3369)</f>
        <v>0.031104199066874</v>
      </c>
      <c r="M3368" s="94">
        <f t="shared" ref="M3368" si="3142">IF(J3368="-","-",AVERAGE(J3368:J3370))</f>
        <v>654.666666666667</v>
      </c>
      <c r="N3368" s="94">
        <v>352</v>
      </c>
      <c r="O3368" s="94">
        <f t="shared" ref="O3368" si="3143">MAX(N3368:N3370)</f>
        <v>354</v>
      </c>
      <c r="P3368" s="61">
        <f t="normal">IF(A3368=0,"",(O3368-O3369)/O3369)</f>
        <v>0.0825688073394495</v>
      </c>
      <c r="Q3368" s="94">
        <f t="shared" ref="Q3368" si="3144">IF(N3368="-","-",AVERAGE(N3368:N3370))</f>
        <v>344.333333333333</v>
      </c>
      <c r="R3368" s="61">
        <f t="shared" ref="R3368" si="3145">IF(Q3368="-","-",Q3368/M3368)</f>
        <v>0.525967413441955</v>
      </c>
      <c r="S3368" s="101">
        <v>96</v>
      </c>
      <c r="T3368" s="102">
        <f t="shared" ref="T3368" si="3146">AVERAGE(S3368:S3370)*10</f>
        <v>960.2</v>
      </c>
      <c r="U3368" s="101">
        <f t="shared" ref="U3368" si="3147">((LARGE(S3368:S3370,1))-(SMALL(S3368:S3370,1)))/(((LARGE(S3368:S3370,1))+(SMALL(S3368:S3370,1)))/2)*100</f>
        <v>0.04165798791919</v>
      </c>
      <c r="V3368" s="101">
        <v>99.99</v>
      </c>
      <c r="W3368" s="102">
        <f t="shared" ref="W3368" si="3148">AVERAGE(V3368:V3370)*10</f>
        <v>999.9</v>
      </c>
      <c r="X3368" s="101">
        <f t="shared" ref="X3368" si="3149">((LARGE(V3368:V3370,1))-(SMALL(V3368:V3370,1)))/(((LARGE(V3368:V3370,1))+(SMALL(V3368:V3370,1)))/2)*100</f>
        <v>0</v>
      </c>
      <c r="Y3368" s="101">
        <f t="shared" si="3040"/>
        <v>0.0100000000000051</v>
      </c>
      <c r="Z3368" s="94" t="s">
        <v>34</v>
      </c>
      <c r="AA3368" s="111" t="str">
        <f t="shared" ref="AA3368" si="3150">IF(Z3368="-","-",AVERAGE(Z3368:Z3370))</f>
        <v>-</v>
      </c>
      <c r="AB3368" s="102" t="s">
        <v>34</v>
      </c>
      <c r="AC3368" s="112" t="str">
        <f t="shared" ref="AC3368" si="3151">IF(AB3368="-","-",AVERAGE(AB3368:AB3370))</f>
        <v>-</v>
      </c>
      <c r="AD3368" s="113"/>
      <c r="AE3368" s="94"/>
      <c r="AF3368" s="94"/>
      <c r="AG3368" s="134"/>
    </row>
    <row r="3369" spans="1:33" s="44" customFormat="1" customHeight="0">
      <c r="A3369" s="60"/>
      <c r="B3369" s="61" t="s">
        <v>1446</v>
      </c>
      <c r="C3369" s="62"/>
      <c r="D3369" s="63"/>
      <c r="E3369" s="63"/>
      <c r="F3369" s="63"/>
      <c r="G3369" s="63"/>
      <c r="H3369" s="63"/>
      <c r="I3369" s="63"/>
      <c r="J3369" s="94">
        <v>663</v>
      </c>
      <c r="K3369" s="94">
        <f t="shared" ref="K3369" si="3152">MIN(J3368:J3370)</f>
        <v>643</v>
      </c>
      <c r="L3369" s="61"/>
      <c r="M3369" s="94"/>
      <c r="N3369" s="94">
        <v>354</v>
      </c>
      <c r="O3369" s="94">
        <f t="shared" ref="O3369" si="3153">MIN(N3368:N3370)</f>
        <v>327</v>
      </c>
      <c r="P3369" s="61"/>
      <c r="Q3369" s="94"/>
      <c r="R3369" s="61"/>
      <c r="S3369" s="101">
        <v>96.02</v>
      </c>
      <c r="T3369" s="102"/>
      <c r="U3369" s="101"/>
      <c r="V3369" s="101">
        <v>99.99</v>
      </c>
      <c r="W3369" s="102"/>
      <c r="X3369" s="101"/>
      <c r="Y3369" s="101">
        <f t="shared" si="3040"/>
        <v>0.0100000000000051</v>
      </c>
      <c r="Z3369" s="94" t="s">
        <v>34</v>
      </c>
      <c r="AA3369" s="111"/>
      <c r="AB3369" s="102" t="s">
        <v>34</v>
      </c>
      <c r="AC3369" s="112"/>
      <c r="AD3369" s="113"/>
      <c r="AE3369" s="94"/>
      <c r="AF3369" s="94"/>
      <c r="AG3369" s="134"/>
    </row>
    <row r="3370" spans="1:33" s="44" customFormat="1" customHeight="0">
      <c r="A3370" s="60"/>
      <c r="B3370" s="61" t="s">
        <v>1446</v>
      </c>
      <c r="C3370" s="62"/>
      <c r="D3370" s="63"/>
      <c r="E3370" s="63"/>
      <c r="F3370" s="63"/>
      <c r="G3370" s="63"/>
      <c r="H3370" s="63"/>
      <c r="I3370" s="63"/>
      <c r="J3370" s="94">
        <v>658</v>
      </c>
      <c r="K3370" s="94"/>
      <c r="L3370" s="61"/>
      <c r="M3370" s="94"/>
      <c r="N3370" s="94">
        <v>327</v>
      </c>
      <c r="O3370" s="94"/>
      <c r="P3370" s="61"/>
      <c r="Q3370" s="94"/>
      <c r="R3370" s="61"/>
      <c r="S3370" s="101">
        <v>96.04</v>
      </c>
      <c r="T3370" s="102"/>
      <c r="U3370" s="101"/>
      <c r="V3370" s="101">
        <v>99.99</v>
      </c>
      <c r="W3370" s="102"/>
      <c r="X3370" s="101"/>
      <c r="Y3370" s="101">
        <f t="shared" si="3040"/>
        <v>0.0100000000000051</v>
      </c>
      <c r="Z3370" s="94" t="s">
        <v>34</v>
      </c>
      <c r="AA3370" s="111"/>
      <c r="AB3370" s="102" t="s">
        <v>34</v>
      </c>
      <c r="AC3370" s="112"/>
      <c r="AD3370" s="113"/>
      <c r="AE3370" s="94"/>
      <c r="AF3370" s="94"/>
      <c r="AG3370" s="134"/>
    </row>
    <row r="3371" spans="1:33" ht="0" customHeight="1" hidden="1">
      <c r="A3371" s="70">
        <v>43409</v>
      </c>
      <c r="B3371" s="71">
        <v>1580</v>
      </c>
      <c r="C3371" s="80" t="s">
        <v>1447</v>
      </c>
      <c r="D3371" s="12" t="s">
        <v>41</v>
      </c>
      <c r="E3371" s="12" t="s">
        <v>733</v>
      </c>
      <c r="F3371" s="6" t="s">
        <v>763</v>
      </c>
      <c r="G3371" s="6" t="s">
        <v>89</v>
      </c>
      <c r="H3371" s="6" t="s">
        <v>1014</v>
      </c>
      <c r="I3371" s="6" t="s">
        <v>34</v>
      </c>
      <c r="J3371" s="97">
        <v>706</v>
      </c>
      <c r="K3371" s="97">
        <f t="shared" ref="K3371" si="3154">MAX(J3371:J3373)</f>
        <v>713</v>
      </c>
      <c r="L3371" s="71">
        <f t="normal">IF(A3371=0,"",(K3371-K3372)/K3372)</f>
        <v>0.00991501416430595</v>
      </c>
      <c r="M3371" s="97">
        <f t="shared" ref="M3371" si="3155">IF(J3371="-","-",AVERAGE(J3371:J3373))</f>
        <v>710</v>
      </c>
      <c r="N3371" s="97">
        <v>456</v>
      </c>
      <c r="O3371" s="97">
        <f t="shared" ref="O3371" si="3156">MAX(N3371:N3373)</f>
        <v>484</v>
      </c>
      <c r="P3371" s="71">
        <f t="normal">IF(A3371=0,"",(O3371-O3372)/O3372)</f>
        <v>0.0614035087719298</v>
      </c>
      <c r="Q3371" s="97">
        <f t="shared" ref="Q3371" si="3157">IF(N3371="-","-",AVERAGE(N3371:N3373))</f>
        <v>474</v>
      </c>
      <c r="R3371" s="71">
        <f t="shared" ref="R3371" si="3158">IF(Q3371="-","-",Q3371/M3371)</f>
        <v>0.667605633802817</v>
      </c>
      <c r="S3371" s="103">
        <v>0.55</v>
      </c>
      <c r="T3371" s="104">
        <f t="shared" ref="T3371" si="3159">AVERAGE(S3371:S3373)*10</f>
        <v>5.5</v>
      </c>
      <c r="U3371" s="103">
        <f t="shared" ref="U3371" si="3160">((LARGE(S3371:S3373,1))-(SMALL(S3371:S3373,1)))/(((LARGE(S3371:S3373,1))+(SMALL(S3371:S3373,1)))/2)*100</f>
        <v>0</v>
      </c>
      <c r="V3371" s="103">
        <v>47.23</v>
      </c>
      <c r="W3371" s="104">
        <f t="shared" ref="W3371" si="3161">AVERAGE(V3371:V3373)*10</f>
        <v>469.866666666667</v>
      </c>
      <c r="X3371" s="103">
        <f t="shared" ref="X3371" si="3162">((LARGE(V3371:V3373,1))-(SMALL(V3371:V3373,1)))/(((LARGE(V3371:V3373,1))+(SMALL(V3371:V3373,1)))/2)*100</f>
        <v>0.914601722854408</v>
      </c>
      <c r="Y3371" s="103">
        <f t="shared" si="3040"/>
        <v>52.77</v>
      </c>
      <c r="Z3371" s="71" t="s">
        <v>34</v>
      </c>
      <c r="AA3371" s="25" t="str">
        <f t="shared" ref="AA3371" si="3163">IF(Z3371="-","-",AVERAGE(Z3371:Z3373))</f>
        <v>-</v>
      </c>
      <c r="AB3371" s="104" t="s">
        <v>34</v>
      </c>
      <c r="AC3371" s="26" t="str">
        <f t="shared" ref="AC3371" si="3164">IF(AB3371="-","-",AVERAGE(AB3371:AB3373))</f>
        <v>-</v>
      </c>
      <c r="AG3371" s="154"/>
    </row>
    <row r="3372" spans="1:33" ht="0" customHeight="1" hidden="1">
      <c r="A3372" s="70"/>
      <c r="B3372" s="71">
        <v>1580</v>
      </c>
      <c r="C3372" s="82"/>
      <c r="D3372" s="14"/>
      <c r="E3372" s="14"/>
      <c r="F3372" s="9"/>
      <c r="G3372" s="6"/>
      <c r="H3372" s="6"/>
      <c r="I3372" s="6"/>
      <c r="J3372" s="97">
        <v>711</v>
      </c>
      <c r="K3372" s="97">
        <f t="shared" ref="K3372" si="3165">MIN(J3371:J3373)</f>
        <v>706</v>
      </c>
      <c r="L3372" s="71"/>
      <c r="M3372" s="97"/>
      <c r="N3372" s="97">
        <v>484</v>
      </c>
      <c r="O3372" s="97">
        <f t="shared" ref="O3372" si="3166">MIN(N3371:N3373)</f>
        <v>456</v>
      </c>
      <c r="P3372" s="71"/>
      <c r="Q3372" s="97"/>
      <c r="R3372" s="71"/>
      <c r="S3372" s="103">
        <v>0.55</v>
      </c>
      <c r="T3372" s="104"/>
      <c r="U3372" s="103"/>
      <c r="V3372" s="103">
        <v>46.93</v>
      </c>
      <c r="W3372" s="104"/>
      <c r="X3372" s="103"/>
      <c r="Y3372" s="103">
        <f t="shared" si="3040"/>
        <v>53.07</v>
      </c>
      <c r="Z3372" s="71" t="s">
        <v>34</v>
      </c>
      <c r="AA3372" s="27"/>
      <c r="AB3372" s="104" t="s">
        <v>34</v>
      </c>
      <c r="AC3372" s="28"/>
      <c r="AG3372" s="154"/>
    </row>
    <row r="3373" spans="1:33" ht="0" customHeight="1" hidden="1">
      <c r="A3373" s="70"/>
      <c r="B3373" s="71">
        <v>1580</v>
      </c>
      <c r="C3373" s="84"/>
      <c r="D3373" s="17"/>
      <c r="E3373" s="17"/>
      <c r="F3373" s="9"/>
      <c r="G3373" s="6"/>
      <c r="H3373" s="6"/>
      <c r="I3373" s="6"/>
      <c r="J3373" s="97">
        <v>713</v>
      </c>
      <c r="K3373" s="97"/>
      <c r="L3373" s="71"/>
      <c r="M3373" s="97"/>
      <c r="N3373" s="97">
        <v>482</v>
      </c>
      <c r="O3373" s="97"/>
      <c r="P3373" s="71"/>
      <c r="Q3373" s="97"/>
      <c r="R3373" s="71"/>
      <c r="S3373" s="103">
        <v>0.55</v>
      </c>
      <c r="T3373" s="103"/>
      <c r="U3373" s="103"/>
      <c r="V3373" s="103">
        <v>46.8</v>
      </c>
      <c r="W3373" s="104"/>
      <c r="X3373" s="103"/>
      <c r="Y3373" s="103">
        <f t="shared" si="3040"/>
        <v>53.2</v>
      </c>
      <c r="Z3373" s="71" t="s">
        <v>34</v>
      </c>
      <c r="AA3373" s="29"/>
      <c r="AB3373" s="104" t="s">
        <v>34</v>
      </c>
      <c r="AC3373" s="30"/>
      <c r="AG3373" s="154"/>
    </row>
    <row r="3374" spans="1:33" ht="0" customHeight="1" hidden="1">
      <c r="A3374" s="85">
        <v>43409</v>
      </c>
      <c r="B3374" s="74">
        <v>1581</v>
      </c>
      <c r="C3374" s="86" t="s">
        <v>1447</v>
      </c>
      <c r="D3374" s="87" t="s">
        <v>41</v>
      </c>
      <c r="E3374" s="87" t="s">
        <v>80</v>
      </c>
      <c r="F3374" s="87" t="s">
        <v>648</v>
      </c>
      <c r="G3374" s="87" t="s">
        <v>1410</v>
      </c>
      <c r="H3374" s="87" t="s">
        <v>34</v>
      </c>
      <c r="I3374" s="87" t="s">
        <v>34</v>
      </c>
      <c r="J3374" s="98">
        <v>620</v>
      </c>
      <c r="K3374" s="98">
        <f t="shared" ref="K3374" si="3167">MAX(J3374:J3376)</f>
        <v>620</v>
      </c>
      <c r="L3374" s="74">
        <f t="normal">IF(A3374=0,"",(K3374-K3375)/K3375)</f>
        <v>0.0180623973727422</v>
      </c>
      <c r="M3374" s="98">
        <f t="shared" ref="M3374" si="3168">IF(J3374="-","-",AVERAGE(J3374:J3376))</f>
        <v>614</v>
      </c>
      <c r="N3374" s="98">
        <v>369</v>
      </c>
      <c r="O3374" s="98">
        <f t="shared" ref="O3374" si="3169">MAX(N3374:N3376)</f>
        <v>369</v>
      </c>
      <c r="P3374" s="74">
        <f t="normal">IF(A3374=0,"",(O3374-O3375)/O3375)</f>
        <v>0.0949554896142433</v>
      </c>
      <c r="Q3374" s="98">
        <f t="shared" ref="Q3374" si="3170">IF(N3374="-","-",AVERAGE(N3374:N3376))</f>
        <v>348.333333333333</v>
      </c>
      <c r="R3374" s="74">
        <f t="shared" ref="R3374" si="3171">IF(Q3374="-","-",Q3374/M3374)</f>
        <v>0.567318132464712</v>
      </c>
      <c r="S3374" s="105">
        <v>0.58</v>
      </c>
      <c r="T3374" s="106">
        <f t="shared" ref="T3374" si="3172">AVERAGE(S3374:S3376)*10</f>
        <v>5.66666666666667</v>
      </c>
      <c r="U3374" s="105">
        <f t="shared" ref="U3374" si="3173">((LARGE(S3374:S3376,1))-(SMALL(S3374:S3376,1)))/(((LARGE(S3374:S3376,1))+(SMALL(S3374:S3376,1)))/2)*100</f>
        <v>3.50877192982454</v>
      </c>
      <c r="V3374" s="105">
        <v>46.68</v>
      </c>
      <c r="W3374" s="106">
        <f t="shared" ref="W3374" si="3174">AVERAGE(V3374:V3376)*10</f>
        <v>456.7</v>
      </c>
      <c r="X3374" s="105">
        <f t="shared" ref="X3374" si="3175">((LARGE(V3374:V3376,1))-(SMALL(V3374:V3376,1)))/(((LARGE(V3374:V3376,1))+(SMALL(V3374:V3376,1)))/2)*100</f>
        <v>5.32219045524522</v>
      </c>
      <c r="Y3374" s="105">
        <f t="shared" si="3040"/>
        <v>53.32</v>
      </c>
      <c r="Z3374" s="74" t="s">
        <v>34</v>
      </c>
      <c r="AA3374" s="123" t="str">
        <f t="shared" ref="AA3374" si="3176">IF(Z3374="-","-",AVERAGE(Z3374:Z3376))</f>
        <v>-</v>
      </c>
      <c r="AB3374" s="106" t="s">
        <v>34</v>
      </c>
      <c r="AC3374" s="124" t="str">
        <f t="shared" ref="AC3374" si="3177">IF(AB3374="-","-",AVERAGE(AB3374:AB3376))</f>
        <v>-</v>
      </c>
      <c r="AG3374" s="153"/>
    </row>
    <row r="3375" spans="1:33" ht="0" customHeight="1" hidden="1">
      <c r="A3375" s="88"/>
      <c r="B3375" s="74">
        <v>1581</v>
      </c>
      <c r="C3375" s="89"/>
      <c r="D3375" s="15"/>
      <c r="E3375" s="15"/>
      <c r="F3375" s="15"/>
      <c r="G3375" s="15"/>
      <c r="H3375" s="15"/>
      <c r="I3375" s="15"/>
      <c r="J3375" s="98">
        <v>609</v>
      </c>
      <c r="K3375" s="98">
        <f t="shared" ref="K3375" si="3178">MIN(J3374:J3376)</f>
        <v>609</v>
      </c>
      <c r="L3375" s="74"/>
      <c r="M3375" s="98"/>
      <c r="N3375" s="98">
        <v>337</v>
      </c>
      <c r="O3375" s="98">
        <f t="shared" ref="O3375" si="3179">MIN(N3374:N3376)</f>
        <v>337</v>
      </c>
      <c r="P3375" s="74"/>
      <c r="Q3375" s="98"/>
      <c r="R3375" s="74"/>
      <c r="S3375" s="105">
        <v>0.56</v>
      </c>
      <c r="T3375" s="106"/>
      <c r="U3375" s="105"/>
      <c r="V3375" s="105">
        <v>46.07</v>
      </c>
      <c r="W3375" s="106"/>
      <c r="X3375" s="105"/>
      <c r="Y3375" s="105">
        <f t="shared" si="3040"/>
        <v>53.93</v>
      </c>
      <c r="Z3375" s="74" t="s">
        <v>34</v>
      </c>
      <c r="AA3375" s="125"/>
      <c r="AB3375" s="106" t="s">
        <v>34</v>
      </c>
      <c r="AC3375" s="126"/>
      <c r="AG3375" s="153"/>
    </row>
    <row r="3376" spans="1:33" ht="0" customHeight="1" hidden="1">
      <c r="A3376" s="90"/>
      <c r="B3376" s="74">
        <v>1581</v>
      </c>
      <c r="C3376" s="91"/>
      <c r="D3376" s="18"/>
      <c r="E3376" s="18"/>
      <c r="F3376" s="18"/>
      <c r="G3376" s="18"/>
      <c r="H3376" s="18"/>
      <c r="I3376" s="18"/>
      <c r="J3376" s="98">
        <v>613</v>
      </c>
      <c r="K3376" s="98"/>
      <c r="L3376" s="74"/>
      <c r="M3376" s="98"/>
      <c r="N3376" s="98">
        <v>339</v>
      </c>
      <c r="O3376" s="98"/>
      <c r="P3376" s="74"/>
      <c r="Q3376" s="98"/>
      <c r="R3376" s="74"/>
      <c r="S3376" s="105">
        <v>0.56</v>
      </c>
      <c r="T3376" s="106"/>
      <c r="U3376" s="105"/>
      <c r="V3376" s="105">
        <v>44.26</v>
      </c>
      <c r="W3376" s="106"/>
      <c r="X3376" s="105"/>
      <c r="Y3376" s="105">
        <f t="shared" si="3040"/>
        <v>55.74</v>
      </c>
      <c r="Z3376" s="74" t="s">
        <v>34</v>
      </c>
      <c r="AA3376" s="127"/>
      <c r="AB3376" s="106" t="s">
        <v>34</v>
      </c>
      <c r="AC3376" s="128"/>
      <c r="AG3376" s="153"/>
    </row>
    <row r="3377" spans="1:33" ht="0" customHeight="1" hidden="1">
      <c r="A3377" s="70">
        <v>43409</v>
      </c>
      <c r="B3377" s="71">
        <v>1576</v>
      </c>
      <c r="C3377" s="80" t="s">
        <v>1398</v>
      </c>
      <c r="D3377" s="12" t="s">
        <v>41</v>
      </c>
      <c r="E3377" s="12" t="s">
        <v>74</v>
      </c>
      <c r="F3377" s="6" t="s">
        <v>234</v>
      </c>
      <c r="G3377" s="6" t="s">
        <v>305</v>
      </c>
      <c r="H3377" s="12" t="s">
        <v>34</v>
      </c>
      <c r="I3377" s="6" t="s">
        <v>1448</v>
      </c>
      <c r="J3377" s="97">
        <v>304</v>
      </c>
      <c r="K3377" s="97">
        <f t="shared" ref="K3377" si="3180">MAX(J3377:J3379)</f>
        <v>305</v>
      </c>
      <c r="L3377" s="71">
        <f t="normal">IF(A3377=0,"",(K3377-K3378)/K3378)</f>
        <v>0.00993377483443709</v>
      </c>
      <c r="M3377" s="97">
        <f t="shared" ref="M3377" si="3181">IF(J3377="-","-",AVERAGE(J3377:J3379))</f>
        <v>303.666666666667</v>
      </c>
      <c r="N3377" s="97">
        <v>200</v>
      </c>
      <c r="O3377" s="97">
        <f t="shared" ref="O3377" si="3182">MAX(N3377:N3379)</f>
        <v>200</v>
      </c>
      <c r="P3377" s="71">
        <f t="normal">IF(A3377=0,"",(O3377-O3378)/O3378)</f>
        <v>0.092896174863388</v>
      </c>
      <c r="Q3377" s="97">
        <f t="shared" ref="Q3377" si="3183">IF(N3377="-","-",AVERAGE(N3377:N3379))</f>
        <v>189</v>
      </c>
      <c r="R3377" s="71">
        <f t="shared" ref="R3377" si="3184">IF(Q3377="-","-",Q3377/M3377)</f>
        <v>0.622392974753019</v>
      </c>
      <c r="S3377" s="103">
        <v>78.43</v>
      </c>
      <c r="T3377" s="104">
        <f t="shared" ref="T3377" si="3185">AVERAGE(S3377:S3379)*10</f>
        <v>789.033333333333</v>
      </c>
      <c r="U3377" s="103">
        <f t="shared" ref="U3377" si="3186">((LARGE(S3377:S3379,1))-(SMALL(S3377:S3379,1)))/(((LARGE(S3377:S3379,1))+(SMALL(S3377:S3379,1)))/2)*100</f>
        <v>0.926454724284523</v>
      </c>
      <c r="V3377" s="103">
        <v>70.22</v>
      </c>
      <c r="W3377" s="104">
        <f t="shared" ref="W3377" si="3187">AVERAGE(V3377:V3379)*10</f>
        <v>700.5</v>
      </c>
      <c r="X3377" s="103">
        <f t="shared" ref="X3377" si="3188">((LARGE(V3377:V3379,1))-(SMALL(V3377:V3379,1)))/(((LARGE(V3377:V3379,1))+(SMALL(V3377:V3379,1)))/2)*100</f>
        <v>3.0443793325234</v>
      </c>
      <c r="Y3377" s="103">
        <f t="shared" si="3040"/>
        <v>29.78</v>
      </c>
      <c r="Z3377" s="71" t="s">
        <v>34</v>
      </c>
      <c r="AA3377" s="25" t="str">
        <f t="shared" ref="AA3377" si="3189">IF(Z3377="-","-",AVERAGE(Z3377:Z3379))</f>
        <v>-</v>
      </c>
      <c r="AB3377" s="104" t="s">
        <v>34</v>
      </c>
      <c r="AC3377" s="26" t="str">
        <f t="shared" ref="AC3377" si="3190">IF(AB3377="-","-",AVERAGE(AB3377:AB3379))</f>
        <v>-</v>
      </c>
      <c r="AG3377" s="154"/>
    </row>
    <row r="3378" spans="1:33" ht="0" customHeight="1" hidden="1">
      <c r="A3378" s="70"/>
      <c r="B3378" s="71">
        <v>1576</v>
      </c>
      <c r="C3378" s="82"/>
      <c r="D3378" s="14"/>
      <c r="E3378" s="14"/>
      <c r="F3378" s="9"/>
      <c r="G3378" s="6"/>
      <c r="H3378" s="14"/>
      <c r="I3378" s="6"/>
      <c r="J3378" s="97">
        <v>305</v>
      </c>
      <c r="K3378" s="97">
        <f t="shared" ref="K3378" si="3191">MIN(J3377:J3379)</f>
        <v>302</v>
      </c>
      <c r="L3378" s="71"/>
      <c r="M3378" s="97"/>
      <c r="N3378" s="97">
        <v>184</v>
      </c>
      <c r="O3378" s="97">
        <f t="shared" ref="O3378" si="3192">MIN(N3377:N3379)</f>
        <v>183</v>
      </c>
      <c r="P3378" s="71"/>
      <c r="Q3378" s="97"/>
      <c r="R3378" s="71"/>
      <c r="S3378" s="103">
        <v>79.12</v>
      </c>
      <c r="T3378" s="104"/>
      <c r="U3378" s="103"/>
      <c r="V3378" s="103">
        <v>71.03</v>
      </c>
      <c r="W3378" s="104"/>
      <c r="X3378" s="103"/>
      <c r="Y3378" s="103">
        <f t="shared" si="3040"/>
        <v>28.97</v>
      </c>
      <c r="Z3378" s="71" t="s">
        <v>34</v>
      </c>
      <c r="AA3378" s="27"/>
      <c r="AB3378" s="104" t="s">
        <v>34</v>
      </c>
      <c r="AC3378" s="28"/>
      <c r="AG3378" s="154"/>
    </row>
    <row r="3379" spans="1:33" ht="0" customHeight="1" hidden="1">
      <c r="A3379" s="70"/>
      <c r="B3379" s="71">
        <v>1576</v>
      </c>
      <c r="C3379" s="84"/>
      <c r="D3379" s="17"/>
      <c r="E3379" s="17"/>
      <c r="F3379" s="9"/>
      <c r="G3379" s="6"/>
      <c r="H3379" s="17"/>
      <c r="I3379" s="6"/>
      <c r="J3379" s="97">
        <v>302</v>
      </c>
      <c r="K3379" s="97"/>
      <c r="L3379" s="71"/>
      <c r="M3379" s="97"/>
      <c r="N3379" s="97">
        <v>183</v>
      </c>
      <c r="O3379" s="97"/>
      <c r="P3379" s="71"/>
      <c r="Q3379" s="97"/>
      <c r="R3379" s="71"/>
      <c r="S3379" s="103">
        <v>79.16</v>
      </c>
      <c r="T3379" s="103"/>
      <c r="U3379" s="103"/>
      <c r="V3379" s="103">
        <v>68.9</v>
      </c>
      <c r="W3379" s="104"/>
      <c r="X3379" s="103"/>
      <c r="Y3379" s="103">
        <f t="shared" si="3040"/>
        <v>31.1</v>
      </c>
      <c r="Z3379" s="71" t="s">
        <v>34</v>
      </c>
      <c r="AA3379" s="29"/>
      <c r="AB3379" s="104" t="s">
        <v>34</v>
      </c>
      <c r="AC3379" s="30"/>
      <c r="AG3379" s="154"/>
    </row>
    <row r="3380" spans="1:33" ht="0" customHeight="1" hidden="1">
      <c r="A3380" s="70">
        <v>43409</v>
      </c>
      <c r="B3380" s="71">
        <v>1577</v>
      </c>
      <c r="C3380" s="80" t="s">
        <v>1419</v>
      </c>
      <c r="D3380" s="12" t="s">
        <v>41</v>
      </c>
      <c r="E3380" s="12" t="s">
        <v>74</v>
      </c>
      <c r="F3380" s="6" t="s">
        <v>1449</v>
      </c>
      <c r="G3380" s="6" t="s">
        <v>1450</v>
      </c>
      <c r="H3380" s="12" t="s">
        <v>34</v>
      </c>
      <c r="I3380" s="6" t="s">
        <v>1451</v>
      </c>
      <c r="J3380" s="97">
        <v>396</v>
      </c>
      <c r="K3380" s="97">
        <f t="shared" ref="K3380" si="3193">MAX(J3380:J3382)</f>
        <v>419</v>
      </c>
      <c r="L3380" s="71">
        <f t="normal">IF(A3380=0,"",(K3380-K3381)/K3381)</f>
        <v>0.0580808080808081</v>
      </c>
      <c r="M3380" s="97">
        <f t="shared" ref="M3380" si="3194">IF(J3380="-","-",AVERAGE(J3380:J3382))</f>
        <v>403.666666666667</v>
      </c>
      <c r="N3380" s="97">
        <v>261</v>
      </c>
      <c r="O3380" s="97">
        <f t="shared" ref="O3380" si="3195">MAX(N3380:N3382)</f>
        <v>261</v>
      </c>
      <c r="P3380" s="71">
        <f t="normal">IF(A3380=0,"",(O3380-O3381)/O3381)</f>
        <v>0.0524193548387097</v>
      </c>
      <c r="Q3380" s="97">
        <f t="shared" ref="Q3380" si="3196">IF(N3380="-","-",AVERAGE(N3380:N3382))</f>
        <v>255</v>
      </c>
      <c r="R3380" s="71">
        <f t="shared" ref="R3380" si="3197">IF(Q3380="-","-",Q3380/M3380)</f>
        <v>0.631709331131296</v>
      </c>
      <c r="S3380" s="103">
        <v>59.16</v>
      </c>
      <c r="T3380" s="104">
        <f t="normal">AVERAGE(S3380:S3382)*10</f>
        <v>560.75</v>
      </c>
      <c r="U3380" s="103">
        <f t="shared" ref="U3380" si="3198">((LARGE(S3380:S3382,1))-(SMALL(S3380:S3382,1)))/(((LARGE(S3380:S3382,1))+(SMALL(S3380:S3382,1)))/2)*100</f>
        <v>11.0031208203299</v>
      </c>
      <c r="V3380" s="103">
        <v>83.18</v>
      </c>
      <c r="W3380" s="104">
        <f t="shared" ref="W3380" si="3199">AVERAGE(V3380:V3382)*10</f>
        <v>832.2</v>
      </c>
      <c r="X3380" s="103">
        <f t="shared" ref="X3380" si="3200">((LARGE(V3380:V3382,1))-(SMALL(V3380:V3382,1)))/(((LARGE(V3380:V3382,1))+(SMALL(V3380:V3382,1)))/2)*100</f>
        <v>0.0961307378034106</v>
      </c>
      <c r="Y3380" s="103">
        <f t="shared" si="3040"/>
        <v>16.82</v>
      </c>
      <c r="Z3380" s="71" t="s">
        <v>34</v>
      </c>
      <c r="AA3380" s="25" t="str">
        <f t="shared" ref="AA3380" si="3201">IF(Z3380="-","-",AVERAGE(Z3380:Z3382))</f>
        <v>-</v>
      </c>
      <c r="AB3380" s="104" t="s">
        <v>34</v>
      </c>
      <c r="AC3380" s="26" t="str">
        <f t="shared" ref="AC3380" si="3202">IF(AB3380="-","-",AVERAGE(AB3380:AB3382))</f>
        <v>-</v>
      </c>
      <c r="AG3380" s="154"/>
    </row>
    <row r="3381" spans="1:33" ht="0" customHeight="1" hidden="1">
      <c r="A3381" s="70"/>
      <c r="B3381" s="71">
        <v>1577</v>
      </c>
      <c r="C3381" s="82"/>
      <c r="D3381" s="14"/>
      <c r="E3381" s="14"/>
      <c r="F3381" s="6"/>
      <c r="G3381" s="6"/>
      <c r="H3381" s="14"/>
      <c r="I3381" s="6"/>
      <c r="J3381" s="97">
        <v>396</v>
      </c>
      <c r="K3381" s="97">
        <f t="shared" ref="K3381" si="3203">MIN(J3380:J3382)</f>
        <v>396</v>
      </c>
      <c r="L3381" s="71"/>
      <c r="M3381" s="97"/>
      <c r="N3381" s="97">
        <v>248</v>
      </c>
      <c r="O3381" s="97">
        <f t="shared" ref="O3381" si="3204">MIN(N3380:N3382)</f>
        <v>248</v>
      </c>
      <c r="P3381" s="71"/>
      <c r="Q3381" s="97"/>
      <c r="R3381" s="71"/>
      <c r="S3381" s="103" t="s">
        <v>34</v>
      </c>
      <c r="T3381" s="104"/>
      <c r="U3381" s="103"/>
      <c r="V3381" s="103" t="s">
        <v>34</v>
      </c>
      <c r="W3381" s="104"/>
      <c r="X3381" s="103"/>
      <c r="Y3381" s="103" t="s">
        <v>34</v>
      </c>
      <c r="Z3381" s="71" t="s">
        <v>34</v>
      </c>
      <c r="AA3381" s="27"/>
      <c r="AB3381" s="104" t="s">
        <v>34</v>
      </c>
      <c r="AC3381" s="28"/>
      <c r="AG3381" s="154"/>
    </row>
    <row r="3382" spans="1:33" ht="0" customHeight="1" hidden="1">
      <c r="A3382" s="70"/>
      <c r="B3382" s="71">
        <v>1577</v>
      </c>
      <c r="C3382" s="84"/>
      <c r="D3382" s="17"/>
      <c r="E3382" s="17"/>
      <c r="F3382" s="6"/>
      <c r="G3382" s="6"/>
      <c r="H3382" s="17"/>
      <c r="I3382" s="6"/>
      <c r="J3382" s="97">
        <v>419</v>
      </c>
      <c r="K3382" s="97"/>
      <c r="L3382" s="71"/>
      <c r="M3382" s="97"/>
      <c r="N3382" s="97">
        <v>256</v>
      </c>
      <c r="O3382" s="97"/>
      <c r="P3382" s="71"/>
      <c r="Q3382" s="97"/>
      <c r="R3382" s="71"/>
      <c r="S3382" s="103">
        <v>52.99</v>
      </c>
      <c r="T3382" s="104"/>
      <c r="U3382" s="103"/>
      <c r="V3382" s="103">
        <v>83.26</v>
      </c>
      <c r="W3382" s="104"/>
      <c r="X3382" s="103"/>
      <c r="Y3382" s="103">
        <f t="shared" si="3040"/>
        <v>16.74</v>
      </c>
      <c r="Z3382" s="71" t="s">
        <v>34</v>
      </c>
      <c r="AA3382" s="29"/>
      <c r="AB3382" s="104" t="s">
        <v>34</v>
      </c>
      <c r="AC3382" s="30"/>
      <c r="AG3382" s="154"/>
    </row>
    <row r="3383" spans="1:33" ht="0" customHeight="1" hidden="1">
      <c r="A3383" s="70">
        <v>43409</v>
      </c>
      <c r="B3383" s="71">
        <v>1578</v>
      </c>
      <c r="C3383" s="80" t="s">
        <v>1381</v>
      </c>
      <c r="D3383" s="12" t="s">
        <v>41</v>
      </c>
      <c r="E3383" s="12" t="s">
        <v>42</v>
      </c>
      <c r="F3383" s="6" t="s">
        <v>43</v>
      </c>
      <c r="G3383" s="6" t="s">
        <v>1353</v>
      </c>
      <c r="H3383" s="12" t="s">
        <v>1350</v>
      </c>
      <c r="I3383" s="6" t="s">
        <v>34</v>
      </c>
      <c r="J3383" s="97">
        <v>629</v>
      </c>
      <c r="K3383" s="97">
        <f t="shared" ref="K3383" si="3205">MAX(J3383:J3385)</f>
        <v>661</v>
      </c>
      <c r="L3383" s="71">
        <f t="normal">IF(A3383=0,"",(K3383-K3384)/K3384)</f>
        <v>0.0508744038155803</v>
      </c>
      <c r="M3383" s="97">
        <f t="shared" ref="M3383" si="3206">IF(J3383="-","-",AVERAGE(J3383:J3385))</f>
        <v>645.666666666667</v>
      </c>
      <c r="N3383" s="97">
        <v>320</v>
      </c>
      <c r="O3383" s="97">
        <f t="shared" ref="O3383" si="3207">MAX(N3383:N3385)</f>
        <v>321</v>
      </c>
      <c r="P3383" s="71">
        <f t="normal">IF(A3383=0,"",(O3383-O3384)/O3384)</f>
        <v>0.0388349514563107</v>
      </c>
      <c r="Q3383" s="97">
        <f t="shared" ref="Q3383" si="3208">IF(N3383="-","-",AVERAGE(N3383:N3385))</f>
        <v>316.666666666667</v>
      </c>
      <c r="R3383" s="71">
        <f t="shared" ref="R3383" si="3209">IF(Q3383="-","-",Q3383/M3383)</f>
        <v>0.490449148167269</v>
      </c>
      <c r="S3383" s="103">
        <v>2.27</v>
      </c>
      <c r="T3383" s="104">
        <f t="shared" ref="T3383" si="3210">AVERAGE(S3383:S3385)*10</f>
        <v>22.9333333333333</v>
      </c>
      <c r="U3383" s="103">
        <f t="shared" ref="U3383" si="3211">((LARGE(S3383:S3385,1))-(SMALL(S3383:S3385,1)))/(((LARGE(S3383:S3385,1))+(SMALL(S3383:S3385,1)))/2)*100</f>
        <v>1.7467248908297</v>
      </c>
      <c r="V3383" s="103">
        <v>66.59</v>
      </c>
      <c r="W3383" s="104">
        <f t="shared" ref="W3383" si="3212">AVERAGE(V3383:V3385)*10</f>
        <v>668.066666666667</v>
      </c>
      <c r="X3383" s="103">
        <f t="shared" ref="X3383" si="3213">((LARGE(V3383:V3385,1))-(SMALL(V3383:V3385,1)))/(((LARGE(V3383:V3385,1))+(SMALL(V3383:V3385,1)))/2)*100</f>
        <v>0.569032644504336</v>
      </c>
      <c r="Y3383" s="103">
        <f t="shared" si="3040"/>
        <v>33.41</v>
      </c>
      <c r="Z3383" s="71" t="s">
        <v>34</v>
      </c>
      <c r="AA3383" s="25" t="str">
        <f t="shared" ref="AA3383:AA3446" si="3214">IF(Z3383="-","-",AVERAGE(Z3383:Z3385))</f>
        <v>-</v>
      </c>
      <c r="AB3383" s="104" t="s">
        <v>34</v>
      </c>
      <c r="AC3383" s="26" t="str">
        <f t="shared" ref="AC3383" si="3215">IF(AB3383="-","-",AVERAGE(AB3383:AB3385))</f>
        <v>-</v>
      </c>
      <c r="AG3383" s="154"/>
    </row>
    <row r="3384" spans="1:33" ht="0" customHeight="1" hidden="1">
      <c r="A3384" s="70"/>
      <c r="B3384" s="71">
        <v>1578</v>
      </c>
      <c r="C3384" s="82"/>
      <c r="D3384" s="14"/>
      <c r="E3384" s="14"/>
      <c r="F3384" s="9"/>
      <c r="G3384" s="6"/>
      <c r="H3384" s="14"/>
      <c r="I3384" s="6"/>
      <c r="J3384" s="97">
        <v>661</v>
      </c>
      <c r="K3384" s="97">
        <f t="shared" ref="K3384" si="3216">MIN(J3383:J3385)</f>
        <v>629</v>
      </c>
      <c r="L3384" s="71"/>
      <c r="M3384" s="97"/>
      <c r="N3384" s="97">
        <v>321</v>
      </c>
      <c r="O3384" s="97">
        <f t="shared" ref="O3384" si="3217">MIN(N3383:N3385)</f>
        <v>309</v>
      </c>
      <c r="P3384" s="71"/>
      <c r="Q3384" s="97"/>
      <c r="R3384" s="71"/>
      <c r="S3384" s="103">
        <v>2.31</v>
      </c>
      <c r="T3384" s="104"/>
      <c r="U3384" s="103"/>
      <c r="V3384" s="103">
        <v>66.97</v>
      </c>
      <c r="W3384" s="104"/>
      <c r="X3384" s="103"/>
      <c r="Y3384" s="103">
        <f t="shared" si="3040"/>
        <v>33.03</v>
      </c>
      <c r="Z3384" s="71" t="s">
        <v>34</v>
      </c>
      <c r="AA3384" s="27"/>
      <c r="AB3384" s="104" t="s">
        <v>34</v>
      </c>
      <c r="AC3384" s="28"/>
      <c r="AG3384" s="154"/>
    </row>
    <row r="3385" spans="1:33" ht="0" customHeight="1" hidden="1">
      <c r="A3385" s="70"/>
      <c r="B3385" s="71">
        <v>1578</v>
      </c>
      <c r="C3385" s="84"/>
      <c r="D3385" s="17"/>
      <c r="E3385" s="17"/>
      <c r="F3385" s="9"/>
      <c r="G3385" s="6"/>
      <c r="H3385" s="17"/>
      <c r="I3385" s="6"/>
      <c r="J3385" s="97">
        <v>647</v>
      </c>
      <c r="K3385" s="97"/>
      <c r="L3385" s="71"/>
      <c r="M3385" s="97"/>
      <c r="N3385" s="97">
        <v>309</v>
      </c>
      <c r="O3385" s="97"/>
      <c r="P3385" s="71"/>
      <c r="Q3385" s="97"/>
      <c r="R3385" s="71"/>
      <c r="S3385" s="103">
        <v>2.3</v>
      </c>
      <c r="T3385" s="103"/>
      <c r="U3385" s="103"/>
      <c r="V3385" s="103">
        <v>66.86</v>
      </c>
      <c r="W3385" s="104"/>
      <c r="X3385" s="103"/>
      <c r="Y3385" s="103">
        <f t="shared" si="3040"/>
        <v>33.14</v>
      </c>
      <c r="Z3385" s="71" t="s">
        <v>34</v>
      </c>
      <c r="AA3385" s="29"/>
      <c r="AB3385" s="104" t="s">
        <v>34</v>
      </c>
      <c r="AC3385" s="30"/>
      <c r="AG3385" s="154"/>
    </row>
    <row r="3386" spans="1:33" ht="0" customHeight="1" hidden="1">
      <c r="A3386" s="70">
        <v>43409</v>
      </c>
      <c r="B3386" s="71">
        <v>1579</v>
      </c>
      <c r="C3386" s="80" t="s">
        <v>1452</v>
      </c>
      <c r="D3386" s="12" t="s">
        <v>335</v>
      </c>
      <c r="E3386" s="12" t="s">
        <v>266</v>
      </c>
      <c r="F3386" s="6" t="s">
        <v>267</v>
      </c>
      <c r="G3386" s="6" t="s">
        <v>1453</v>
      </c>
      <c r="H3386" s="12" t="s">
        <v>1454</v>
      </c>
      <c r="I3386" s="6" t="s">
        <v>34</v>
      </c>
      <c r="J3386" s="97">
        <v>568</v>
      </c>
      <c r="K3386" s="97">
        <f t="shared" ref="K3386" si="3218">MAX(J3386:J3388)</f>
        <v>644</v>
      </c>
      <c r="L3386" s="71">
        <f t="normal">IF(A3386=0,"",(K3386-K3387)/K3387)</f>
        <v>0.210526315789474</v>
      </c>
      <c r="M3386" s="97">
        <f t="shared" ref="M3386" si="3219">IF(J3386="-","-",AVERAGE(J3386:J3388))</f>
        <v>581.333333333333</v>
      </c>
      <c r="N3386" s="97">
        <v>380</v>
      </c>
      <c r="O3386" s="97">
        <f t="shared" ref="O3386" si="3220">MAX(N3386:N3388)</f>
        <v>401</v>
      </c>
      <c r="P3386" s="71">
        <f t="normal">IF(A3386=0,"",(O3386-O3387)/O3387)</f>
        <v>0.197014925373134</v>
      </c>
      <c r="Q3386" s="97">
        <f t="shared" ref="Q3386" si="3221">IF(N3386="-","-",AVERAGE(N3386:N3388))</f>
        <v>372</v>
      </c>
      <c r="R3386" s="71">
        <f t="shared" ref="R3386" si="3222">IF(Q3386="-","-",Q3386/M3386)</f>
        <v>0.639908256880734</v>
      </c>
      <c r="S3386" s="103">
        <v>27.02</v>
      </c>
      <c r="T3386" s="104">
        <f t="shared" ref="T3386" si="3223">AVERAGE(S3386:S3388)*10</f>
        <v>270.5</v>
      </c>
      <c r="U3386" s="103">
        <f t="shared" ref="U3386" si="3224">((LARGE(S3386:S3388,1))-(SMALL(S3386:S3388,1)))/(((LARGE(S3386:S3388,1))+(SMALL(S3386:S3388,1)))/2)*100</f>
        <v>1.58876778126732</v>
      </c>
      <c r="V3386" s="103">
        <v>81.23</v>
      </c>
      <c r="W3386" s="104">
        <f t="shared" ref="W3386" si="3225">AVERAGE(V3386:V3388)*10</f>
        <v>816.066666666667</v>
      </c>
      <c r="X3386" s="103">
        <f t="shared" ref="X3386" si="3226">((LARGE(V3386:V3388,1))-(SMALL(V3386:V3388,1)))/(((LARGE(V3386:V3388,1))+(SMALL(V3386:V3388,1)))/2)*100</f>
        <v>1.67491900482915</v>
      </c>
      <c r="Y3386" s="103">
        <f t="shared" si="3040"/>
        <v>18.77</v>
      </c>
      <c r="Z3386" s="71" t="s">
        <v>34</v>
      </c>
      <c r="AA3386" s="25" t="str">
        <f t="shared" si="3214"/>
        <v>-</v>
      </c>
      <c r="AB3386" s="104" t="s">
        <v>34</v>
      </c>
      <c r="AC3386" s="26" t="str">
        <f t="shared" ref="AC3386" si="3227">IF(AB3386="-","-",AVERAGE(AB3386:AB3388))</f>
        <v>-</v>
      </c>
      <c r="AG3386" s="154"/>
    </row>
    <row r="3387" spans="1:33" ht="0" customHeight="1" hidden="1">
      <c r="A3387" s="70"/>
      <c r="B3387" s="71">
        <v>1579</v>
      </c>
      <c r="C3387" s="82"/>
      <c r="D3387" s="14"/>
      <c r="E3387" s="14"/>
      <c r="F3387" s="6"/>
      <c r="G3387" s="6"/>
      <c r="H3387" s="14"/>
      <c r="I3387" s="6"/>
      <c r="J3387" s="97">
        <v>532</v>
      </c>
      <c r="K3387" s="97">
        <f t="shared" ref="K3387" si="3228">MIN(J3386:J3388)</f>
        <v>532</v>
      </c>
      <c r="L3387" s="71"/>
      <c r="M3387" s="97"/>
      <c r="N3387" s="97">
        <v>335</v>
      </c>
      <c r="O3387" s="97">
        <f t="shared" ref="O3387" si="3229">MIN(N3386:N3388)</f>
        <v>335</v>
      </c>
      <c r="P3387" s="71"/>
      <c r="Q3387" s="97"/>
      <c r="R3387" s="71"/>
      <c r="S3387" s="103">
        <v>27.28</v>
      </c>
      <c r="T3387" s="104"/>
      <c r="U3387" s="103"/>
      <c r="V3387" s="103">
        <v>82.48</v>
      </c>
      <c r="W3387" s="104"/>
      <c r="X3387" s="103"/>
      <c r="Y3387" s="103">
        <f t="shared" si="3040"/>
        <v>17.52</v>
      </c>
      <c r="Z3387" s="71" t="s">
        <v>34</v>
      </c>
      <c r="AA3387" s="27"/>
      <c r="AB3387" s="104" t="s">
        <v>34</v>
      </c>
      <c r="AC3387" s="28"/>
      <c r="AG3387" s="154"/>
    </row>
    <row r="3388" spans="1:33" ht="0" customHeight="1" hidden="1">
      <c r="A3388" s="70"/>
      <c r="B3388" s="71">
        <v>1579</v>
      </c>
      <c r="C3388" s="84"/>
      <c r="D3388" s="17"/>
      <c r="E3388" s="17"/>
      <c r="F3388" s="6"/>
      <c r="G3388" s="6"/>
      <c r="H3388" s="17"/>
      <c r="I3388" s="6"/>
      <c r="J3388" s="97">
        <v>644</v>
      </c>
      <c r="K3388" s="97"/>
      <c r="L3388" s="71"/>
      <c r="M3388" s="97"/>
      <c r="N3388" s="97">
        <v>401</v>
      </c>
      <c r="O3388" s="97"/>
      <c r="P3388" s="71"/>
      <c r="Q3388" s="97"/>
      <c r="R3388" s="71"/>
      <c r="S3388" s="103">
        <v>26.85</v>
      </c>
      <c r="T3388" s="103"/>
      <c r="U3388" s="103"/>
      <c r="V3388" s="103">
        <v>81.11</v>
      </c>
      <c r="W3388" s="104"/>
      <c r="X3388" s="103"/>
      <c r="Y3388" s="103">
        <f t="shared" si="3040"/>
        <v>18.89</v>
      </c>
      <c r="Z3388" s="71" t="s">
        <v>34</v>
      </c>
      <c r="AA3388" s="29"/>
      <c r="AB3388" s="104" t="s">
        <v>34</v>
      </c>
      <c r="AC3388" s="30"/>
      <c r="AG3388" s="154"/>
    </row>
    <row r="3389" spans="1:33" ht="0" customHeight="1" hidden="1">
      <c r="A3389" s="70">
        <v>43409</v>
      </c>
      <c r="B3389" s="71">
        <v>1574</v>
      </c>
      <c r="C3389" s="80" t="s">
        <v>629</v>
      </c>
      <c r="D3389" s="12" t="s">
        <v>41</v>
      </c>
      <c r="E3389" s="12" t="s">
        <v>74</v>
      </c>
      <c r="F3389" s="6" t="s">
        <v>75</v>
      </c>
      <c r="G3389" s="6" t="s">
        <v>199</v>
      </c>
      <c r="H3389" s="12" t="s">
        <v>1455</v>
      </c>
      <c r="I3389" s="6" t="s">
        <v>90</v>
      </c>
      <c r="J3389" s="97">
        <v>285</v>
      </c>
      <c r="K3389" s="97">
        <f t="shared" ref="K3389" si="3230">MAX(J3389:J3391)</f>
        <v>293</v>
      </c>
      <c r="L3389" s="71">
        <f t="normal">IF(A3389=0,"",(K3389-K3390)/K3390)</f>
        <v>0.0353356890459364</v>
      </c>
      <c r="M3389" s="97">
        <f t="shared" ref="M3389" si="3231">IF(J3389="-","-",AVERAGE(J3389:J3391))</f>
        <v>287</v>
      </c>
      <c r="N3389" s="97">
        <v>204</v>
      </c>
      <c r="O3389" s="97">
        <f t="shared" ref="O3389" si="3232">MAX(N3389:N3391)</f>
        <v>204</v>
      </c>
      <c r="P3389" s="71">
        <f t="normal">IF(A3389=0,"",(O3389-O3390)/O3390)</f>
        <v>0.0967741935483871</v>
      </c>
      <c r="Q3389" s="97">
        <f t="shared" ref="Q3389" si="3233">IF(N3389="-","-",AVERAGE(N3389:N3391))</f>
        <v>192.333333333333</v>
      </c>
      <c r="R3389" s="71">
        <f t="shared" ref="R3389" si="3234">IF(Q3389="-","-",Q3389/M3389)</f>
        <v>0.670150987224158</v>
      </c>
      <c r="S3389" s="103">
        <v>26.13</v>
      </c>
      <c r="T3389" s="104">
        <f t="shared" ref="T3389" si="3235">AVERAGE(S3389:S3391)*10</f>
        <v>258.466666666667</v>
      </c>
      <c r="U3389" s="103">
        <f t="shared" ref="U3389" si="3236">((LARGE(S3389:S3391,1))-(SMALL(S3389:S3391,1)))/(((LARGE(S3389:S3391,1))+(SMALL(S3389:S3391,1)))/2)*100</f>
        <v>5.40750826687414</v>
      </c>
      <c r="V3389" s="103">
        <v>71.6</v>
      </c>
      <c r="W3389" s="104">
        <f t="shared" ref="W3389" si="3237">AVERAGE(V3389:V3391)*10</f>
        <v>722.366666666667</v>
      </c>
      <c r="X3389" s="103">
        <f t="shared" ref="X3389" si="3238">((LARGE(V3389:V3391,1))-(SMALL(V3389:V3391,1)))/(((LARGE(V3389:V3391,1))+(SMALL(V3389:V3391,1)))/2)*100</f>
        <v>1.56585602438857</v>
      </c>
      <c r="Y3389" s="103">
        <f t="shared" si="3040"/>
        <v>28.4</v>
      </c>
      <c r="Z3389" s="71" t="s">
        <v>34</v>
      </c>
      <c r="AA3389" s="25" t="str">
        <f t="shared" si="3214"/>
        <v>-</v>
      </c>
      <c r="AB3389" s="104" t="s">
        <v>34</v>
      </c>
      <c r="AC3389" s="26" t="str">
        <f t="shared" ref="AC3389" si="3239">IF(AB3389="-","-",AVERAGE(AB3389:AB3391))</f>
        <v>-</v>
      </c>
      <c r="AG3389" s="154"/>
    </row>
    <row r="3390" spans="1:33" ht="0" customHeight="1" hidden="1">
      <c r="A3390" s="70"/>
      <c r="B3390" s="71">
        <v>1574</v>
      </c>
      <c r="C3390" s="82"/>
      <c r="D3390" s="14"/>
      <c r="E3390" s="14"/>
      <c r="F3390" s="9"/>
      <c r="G3390" s="6"/>
      <c r="H3390" s="14"/>
      <c r="I3390" s="6"/>
      <c r="J3390" s="97">
        <v>283</v>
      </c>
      <c r="K3390" s="97">
        <f t="shared" ref="K3390" si="3240">MIN(J3389:J3391)</f>
        <v>283</v>
      </c>
      <c r="L3390" s="71"/>
      <c r="M3390" s="97"/>
      <c r="N3390" s="97">
        <v>187</v>
      </c>
      <c r="O3390" s="97">
        <f t="shared" ref="O3390" si="3241">MIN(N3389:N3391)</f>
        <v>186</v>
      </c>
      <c r="P3390" s="71"/>
      <c r="Q3390" s="97"/>
      <c r="R3390" s="71"/>
      <c r="S3390" s="103">
        <v>25.01</v>
      </c>
      <c r="T3390" s="104"/>
      <c r="U3390" s="103"/>
      <c r="V3390" s="103">
        <v>72.38</v>
      </c>
      <c r="W3390" s="104"/>
      <c r="X3390" s="103"/>
      <c r="Y3390" s="103">
        <f t="shared" si="3040"/>
        <v>27.62</v>
      </c>
      <c r="Z3390" s="71" t="s">
        <v>34</v>
      </c>
      <c r="AA3390" s="27"/>
      <c r="AB3390" s="104" t="s">
        <v>34</v>
      </c>
      <c r="AC3390" s="28"/>
      <c r="AG3390" s="154"/>
    </row>
    <row r="3391" spans="1:33" ht="0" customHeight="1" hidden="1">
      <c r="A3391" s="70"/>
      <c r="B3391" s="71">
        <v>1574</v>
      </c>
      <c r="C3391" s="84"/>
      <c r="D3391" s="17"/>
      <c r="E3391" s="17"/>
      <c r="F3391" s="9"/>
      <c r="G3391" s="6"/>
      <c r="H3391" s="17"/>
      <c r="I3391" s="6"/>
      <c r="J3391" s="97">
        <v>293</v>
      </c>
      <c r="K3391" s="97"/>
      <c r="L3391" s="71"/>
      <c r="M3391" s="97"/>
      <c r="N3391" s="97">
        <v>186</v>
      </c>
      <c r="O3391" s="97"/>
      <c r="P3391" s="71"/>
      <c r="Q3391" s="97"/>
      <c r="R3391" s="71"/>
      <c r="S3391" s="103">
        <v>26.4</v>
      </c>
      <c r="T3391" s="103"/>
      <c r="U3391" s="103"/>
      <c r="V3391" s="103">
        <v>72.73</v>
      </c>
      <c r="W3391" s="104"/>
      <c r="X3391" s="103"/>
      <c r="Y3391" s="103">
        <f t="shared" si="3040"/>
        <v>27.27</v>
      </c>
      <c r="Z3391" s="71" t="s">
        <v>34</v>
      </c>
      <c r="AA3391" s="29"/>
      <c r="AB3391" s="104" t="s">
        <v>34</v>
      </c>
      <c r="AC3391" s="30"/>
      <c r="AG3391" s="154"/>
    </row>
    <row r="3392" spans="1:33" ht="0" customHeight="1" hidden="1">
      <c r="A3392" s="70">
        <v>43409</v>
      </c>
      <c r="B3392" s="71">
        <v>1575</v>
      </c>
      <c r="C3392" s="80" t="s">
        <v>1456</v>
      </c>
      <c r="D3392" s="12" t="s">
        <v>100</v>
      </c>
      <c r="E3392" s="12" t="s">
        <v>101</v>
      </c>
      <c r="F3392" s="6" t="s">
        <v>482</v>
      </c>
      <c r="G3392" s="6" t="s">
        <v>1457</v>
      </c>
      <c r="H3392" s="12" t="s">
        <v>34</v>
      </c>
      <c r="I3392" s="6" t="s">
        <v>34</v>
      </c>
      <c r="J3392" s="97">
        <v>426</v>
      </c>
      <c r="K3392" s="97">
        <f t="shared" ref="K3392" si="3242">MAX(J3392:J3394)</f>
        <v>444</v>
      </c>
      <c r="L3392" s="71">
        <f t="normal">IF(A3392=0,"",(K3392-K3393)/K3393)</f>
        <v>0.0596658711217184</v>
      </c>
      <c r="M3392" s="97">
        <f t="shared" ref="M3392" si="3243">IF(J3392="-","-",AVERAGE(J3392:J3394))</f>
        <v>429.666666666667</v>
      </c>
      <c r="N3392" s="97">
        <v>256</v>
      </c>
      <c r="O3392" s="97">
        <f t="shared" ref="O3392" si="3244">MAX(N3392:N3394)</f>
        <v>272</v>
      </c>
      <c r="P3392" s="71">
        <f t="shared" ref="P3392" si="3245">IF(A3392=0,"",(O3392-O3393)/O3393)</f>
        <v>0.0793650793650794</v>
      </c>
      <c r="Q3392" s="97">
        <f t="shared" ref="Q3392" si="3246">IF(N3392="-","-",AVERAGE(N3392:N3394))</f>
        <v>260</v>
      </c>
      <c r="R3392" s="71">
        <f t="shared" ref="R3392" si="3247">IF(Q3392="-","-",Q3392/M3392)</f>
        <v>0.605120248254461</v>
      </c>
      <c r="S3392" s="103">
        <v>30.32</v>
      </c>
      <c r="T3392" s="104">
        <f t="shared" ref="T3392" si="3248">AVERAGE(S3392:S3394)*10</f>
        <v>308.733333333333</v>
      </c>
      <c r="U3392" s="103">
        <f t="shared" ref="U3392" si="3249">((LARGE(S3392:S3394,1))-(SMALL(S3392:S3394,1)))/(((LARGE(S3392:S3394,1))+(SMALL(S3392:S3394,1)))/2)*100</f>
        <v>4.1343669250646</v>
      </c>
      <c r="V3392" s="103">
        <v>92.99</v>
      </c>
      <c r="W3392" s="104">
        <f t="normal">AVERAGE(V3392:V3394)*10</f>
        <v>928.866666666667</v>
      </c>
      <c r="X3392" s="103">
        <f t="shared" ref="X3392" si="3250">((LARGE(V3392:V3394,1))-(SMALL(V3392:V3394,1)))/(((LARGE(V3392:V3394,1))+(SMALL(V3392:V3394,1)))/2)*100</f>
        <v>0.420100177734691</v>
      </c>
      <c r="Y3392" s="103">
        <f t="shared" si="3040"/>
        <v>7.01000000000001</v>
      </c>
      <c r="Z3392" s="71" t="s">
        <v>34</v>
      </c>
      <c r="AA3392" s="25" t="str">
        <f t="shared" si="3214"/>
        <v>-</v>
      </c>
      <c r="AB3392" s="104" t="s">
        <v>34</v>
      </c>
      <c r="AC3392" s="26" t="str">
        <f t="shared" ref="AC3392" si="3251">IF(AB3392="-","-",AVERAGE(AB3392:AB3394))</f>
        <v>-</v>
      </c>
      <c r="AG3392" s="154"/>
    </row>
    <row r="3393" spans="1:33" ht="0" customHeight="1" hidden="1">
      <c r="A3393" s="70"/>
      <c r="B3393" s="71">
        <v>1575</v>
      </c>
      <c r="C3393" s="82"/>
      <c r="D3393" s="14"/>
      <c r="E3393" s="14"/>
      <c r="F3393" s="6"/>
      <c r="G3393" s="6"/>
      <c r="H3393" s="14"/>
      <c r="I3393" s="6"/>
      <c r="J3393" s="97">
        <v>419</v>
      </c>
      <c r="K3393" s="97">
        <f t="shared" ref="K3393" si="3252">MIN(J3392:J3394)</f>
        <v>419</v>
      </c>
      <c r="L3393" s="71"/>
      <c r="M3393" s="97"/>
      <c r="N3393" s="97">
        <v>252</v>
      </c>
      <c r="O3393" s="97">
        <f t="shared" ref="O3393" si="3253">MIN(N3392:N3394)</f>
        <v>252</v>
      </c>
      <c r="P3393" s="71"/>
      <c r="Q3393" s="97"/>
      <c r="R3393" s="71"/>
      <c r="S3393" s="103">
        <v>30.7</v>
      </c>
      <c r="T3393" s="104"/>
      <c r="U3393" s="103"/>
      <c r="V3393" s="103">
        <v>93.03</v>
      </c>
      <c r="W3393" s="104"/>
      <c r="X3393" s="103"/>
      <c r="Y3393" s="103">
        <f t="shared" si="3040"/>
        <v>6.97</v>
      </c>
      <c r="Z3393" s="71" t="s">
        <v>34</v>
      </c>
      <c r="AA3393" s="27"/>
      <c r="AB3393" s="104" t="s">
        <v>34</v>
      </c>
      <c r="AC3393" s="28"/>
      <c r="AG3393" s="154"/>
    </row>
    <row r="3394" spans="1:33" ht="0" customHeight="1" hidden="1">
      <c r="A3394" s="70"/>
      <c r="B3394" s="71">
        <v>1575</v>
      </c>
      <c r="C3394" s="84"/>
      <c r="D3394" s="17"/>
      <c r="E3394" s="17"/>
      <c r="F3394" s="6"/>
      <c r="G3394" s="6"/>
      <c r="H3394" s="17"/>
      <c r="I3394" s="6"/>
      <c r="J3394" s="97">
        <v>444</v>
      </c>
      <c r="K3394" s="97"/>
      <c r="L3394" s="71"/>
      <c r="M3394" s="97"/>
      <c r="N3394" s="97">
        <v>272</v>
      </c>
      <c r="O3394" s="97"/>
      <c r="P3394" s="71"/>
      <c r="Q3394" s="97"/>
      <c r="R3394" s="71"/>
      <c r="S3394" s="103">
        <v>31.6</v>
      </c>
      <c r="T3394" s="104"/>
      <c r="U3394" s="103"/>
      <c r="V3394" s="103">
        <v>92.64</v>
      </c>
      <c r="W3394" s="104"/>
      <c r="X3394" s="103"/>
      <c r="Y3394" s="103">
        <f t="shared" si="3040"/>
        <v>7.36</v>
      </c>
      <c r="Z3394" s="71" t="s">
        <v>34</v>
      </c>
      <c r="AA3394" s="29"/>
      <c r="AB3394" s="104" t="s">
        <v>34</v>
      </c>
      <c r="AC3394" s="30"/>
    </row>
    <row r="3395" spans="1:33" s="44" customFormat="1" ht="15" customHeight="1">
      <c r="A3395" s="60">
        <v>43444</v>
      </c>
      <c r="B3395" s="61" t="s">
        <v>1458</v>
      </c>
      <c r="C3395" s="62" t="s">
        <v>29</v>
      </c>
      <c r="D3395" s="63" t="s">
        <v>30</v>
      </c>
      <c r="E3395" s="63" t="s">
        <v>31</v>
      </c>
      <c r="F3395" s="63" t="s">
        <v>32</v>
      </c>
      <c r="G3395" s="63" t="s">
        <v>33</v>
      </c>
      <c r="H3395" s="63" t="s">
        <v>34</v>
      </c>
      <c r="I3395" s="63" t="s">
        <v>1459</v>
      </c>
      <c r="J3395" s="94">
        <v>44</v>
      </c>
      <c r="K3395" s="94">
        <f t="shared" ref="K3395" si="3254">MAX(J3395:J3397)</f>
        <v>44</v>
      </c>
      <c r="L3395" s="61">
        <f t="shared" ref="L3395" si="3255">IF(A3395=0,"",(K3395-K3396)/K3396)</f>
        <v>0.128205128205128</v>
      </c>
      <c r="M3395" s="94">
        <f t="shared" ref="M3395" si="3256">IF(J3395="-","-",AVERAGE(J3395:J3397))</f>
        <v>42.3333333333333</v>
      </c>
      <c r="N3395" s="94" t="s">
        <v>34</v>
      </c>
      <c r="O3395" s="94">
        <f t="shared" ref="O3395" si="3257">MAX(N3395:N3397)</f>
        <v>0</v>
      </c>
      <c r="P3395" s="61" t="e">
        <v>#DIV/0!</v>
      </c>
      <c r="Q3395" s="94" t="str">
        <f t="shared" ref="Q3395" si="3258">IF(N3395="-","-",AVERAGE(N3395:N3397))</f>
        <v>-</v>
      </c>
      <c r="R3395" s="61" t="str">
        <f t="shared" ref="R3395" si="3259">IF(Q3395="-","-",Q3395/M3395)</f>
        <v>-</v>
      </c>
      <c r="S3395" s="101">
        <v>2.56</v>
      </c>
      <c r="T3395" s="102">
        <f t="shared" ref="T3395" si="3260">AVERAGE(S3395:S3397)*10</f>
        <v>25.6</v>
      </c>
      <c r="U3395" s="101">
        <f t="shared" ref="U3395" si="3261">((LARGE(S3395:S3397,1))-(SMALL(S3395:S3397,1)))/(((LARGE(S3395:S3397,1))+(SMALL(S3395:S3397,1)))/2)*100</f>
        <v>0.781250000000001</v>
      </c>
      <c r="V3395" s="101">
        <v>35.95</v>
      </c>
      <c r="W3395" s="102">
        <f t="shared" ref="W3395" si="3262">AVERAGE(V3395:V3397)*10</f>
        <v>359.266666666667</v>
      </c>
      <c r="X3395" s="101">
        <f t="shared" ref="X3395" si="3263">((LARGE(V3395:V3397,1))-(SMALL(V3395:V3397,1)))/(((LARGE(V3395:V3397,1))+(SMALL(V3395:V3397,1)))/2)*100</f>
        <v>0.111327581408311</v>
      </c>
      <c r="Y3395" s="101">
        <f t="shared" si="3040"/>
        <v>64.05</v>
      </c>
      <c r="Z3395" s="94" t="s">
        <v>34</v>
      </c>
      <c r="AA3395" s="111" t="str">
        <f t="shared" si="3214"/>
        <v>-</v>
      </c>
      <c r="AB3395" s="102" t="s">
        <v>34</v>
      </c>
      <c r="AC3395" s="112" t="str">
        <f t="shared" ref="AC3395:AC3458" si="3264">IF(AB3395="-","-",AVERAGE(AB3395:AB3397))</f>
        <v>-</v>
      </c>
      <c r="AD3395" s="113"/>
      <c r="AE3395" s="94"/>
      <c r="AF3395" s="94"/>
      <c r="AG3395" s="134"/>
    </row>
    <row r="3396" spans="1:33" s="44" customFormat="1" customHeight="0">
      <c r="A3396" s="60"/>
      <c r="B3396" s="61" t="s">
        <v>1458</v>
      </c>
      <c r="C3396" s="62"/>
      <c r="D3396" s="63"/>
      <c r="E3396" s="63"/>
      <c r="F3396" s="63"/>
      <c r="G3396" s="63"/>
      <c r="H3396" s="63"/>
      <c r="I3396" s="63"/>
      <c r="J3396" s="94">
        <v>44</v>
      </c>
      <c r="K3396" s="94">
        <f t="shared" ref="K3396" si="3265">MIN(J3395:J3397)</f>
        <v>39</v>
      </c>
      <c r="L3396" s="61"/>
      <c r="M3396" s="94"/>
      <c r="N3396" s="94" t="s">
        <v>34</v>
      </c>
      <c r="O3396" s="94">
        <f t="shared" ref="O3396" si="3266">MIN(N3395:N3397)</f>
        <v>0</v>
      </c>
      <c r="P3396" s="61"/>
      <c r="Q3396" s="94"/>
      <c r="R3396" s="61"/>
      <c r="S3396" s="101">
        <v>2.57</v>
      </c>
      <c r="T3396" s="102"/>
      <c r="U3396" s="101"/>
      <c r="V3396" s="101">
        <v>35.92</v>
      </c>
      <c r="W3396" s="102"/>
      <c r="X3396" s="101"/>
      <c r="Y3396" s="101">
        <f t="shared" si="3040"/>
        <v>64.08</v>
      </c>
      <c r="Z3396" s="94" t="s">
        <v>34</v>
      </c>
      <c r="AA3396" s="111"/>
      <c r="AB3396" s="102" t="s">
        <v>34</v>
      </c>
      <c r="AC3396" s="112"/>
      <c r="AD3396" s="113"/>
      <c r="AE3396" s="94"/>
      <c r="AF3396" s="94"/>
      <c r="AG3396" s="134"/>
    </row>
    <row r="3397" spans="1:33" s="44" customFormat="1" customHeight="0">
      <c r="A3397" s="60"/>
      <c r="B3397" s="61" t="s">
        <v>1458</v>
      </c>
      <c r="C3397" s="62"/>
      <c r="D3397" s="63"/>
      <c r="E3397" s="63"/>
      <c r="F3397" s="63"/>
      <c r="G3397" s="63"/>
      <c r="H3397" s="63"/>
      <c r="I3397" s="63"/>
      <c r="J3397" s="94">
        <v>39</v>
      </c>
      <c r="K3397" s="94"/>
      <c r="L3397" s="61"/>
      <c r="M3397" s="94"/>
      <c r="N3397" s="94" t="s">
        <v>34</v>
      </c>
      <c r="O3397" s="94"/>
      <c r="P3397" s="61"/>
      <c r="Q3397" s="94"/>
      <c r="R3397" s="61"/>
      <c r="S3397" s="101">
        <v>2.55</v>
      </c>
      <c r="T3397" s="102"/>
      <c r="U3397" s="101"/>
      <c r="V3397" s="101">
        <v>35.91</v>
      </c>
      <c r="W3397" s="102"/>
      <c r="X3397" s="101"/>
      <c r="Y3397" s="101">
        <f t="shared" si="3040"/>
        <v>64.09</v>
      </c>
      <c r="Z3397" s="94" t="s">
        <v>34</v>
      </c>
      <c r="AA3397" s="111"/>
      <c r="AB3397" s="102" t="s">
        <v>34</v>
      </c>
      <c r="AC3397" s="112"/>
      <c r="AD3397" s="113"/>
      <c r="AE3397" s="94"/>
      <c r="AF3397" s="94"/>
      <c r="AG3397" s="134"/>
    </row>
    <row r="3398" spans="1:33" s="44" customFormat="1" ht="15" customHeight="1">
      <c r="A3398" s="60">
        <v>43444</v>
      </c>
      <c r="B3398" s="61" t="s">
        <v>1460</v>
      </c>
      <c r="C3398" s="62" t="s">
        <v>29</v>
      </c>
      <c r="D3398" s="63" t="s">
        <v>30</v>
      </c>
      <c r="E3398" s="63" t="s">
        <v>31</v>
      </c>
      <c r="F3398" s="63" t="s">
        <v>37</v>
      </c>
      <c r="G3398" s="63" t="s">
        <v>140</v>
      </c>
      <c r="H3398" s="63" t="s">
        <v>34</v>
      </c>
      <c r="I3398" s="63" t="s">
        <v>1459</v>
      </c>
      <c r="J3398" s="94">
        <v>696</v>
      </c>
      <c r="K3398" s="94">
        <f t="shared" ref="K3398" si="3267">MAX(J3398:J3400)</f>
        <v>696</v>
      </c>
      <c r="L3398" s="61">
        <f t="shared" ref="L3398" si="3268">IF(A3398=0,"",(K3398-K3399)/K3399)</f>
        <v>0.0875</v>
      </c>
      <c r="M3398" s="94">
        <f t="shared" ref="M3398" si="3269">IF(J3398="-","-",AVERAGE(J3398:J3400))</f>
        <v>669</v>
      </c>
      <c r="N3398" s="94">
        <v>326</v>
      </c>
      <c r="O3398" s="94">
        <f t="shared" ref="O3398" si="3270">MAX(N3398:N3400)</f>
        <v>326</v>
      </c>
      <c r="P3398" s="61">
        <f t="shared" ref="P3398" si="3271">IF(A3398=0,"",(O3398-O3399)/O3399)</f>
        <v>0.198529411764706</v>
      </c>
      <c r="Q3398" s="94">
        <f t="shared" ref="Q3398" si="3272">IF(N3398="-","-",AVERAGE(N3398:N3400))</f>
        <v>299</v>
      </c>
      <c r="R3398" s="61">
        <f t="shared" ref="R3398" si="3273">IF(Q3398="-","-",Q3398/M3398)</f>
        <v>0.446935724962631</v>
      </c>
      <c r="S3398" s="101">
        <v>95.99</v>
      </c>
      <c r="T3398" s="102">
        <f t="shared" ref="T3398" si="3274">AVERAGE(S3398:S3400)*10</f>
        <v>959.9</v>
      </c>
      <c r="U3398" s="101">
        <f t="shared" ref="U3398" si="3275">((LARGE(S3398:S3400,1))-(SMALL(S3398:S3400,1)))/(((LARGE(S3398:S3400,1))+(SMALL(S3398:S3400,1)))/2)*100</f>
        <v>0</v>
      </c>
      <c r="V3398" s="101">
        <v>99.99</v>
      </c>
      <c r="W3398" s="102">
        <f t="shared" ref="W3398" si="3276">AVERAGE(V3398:V3400)*10</f>
        <v>999.9</v>
      </c>
      <c r="X3398" s="101">
        <f t="shared" ref="X3398" si="3277">((LARGE(V3398:V3400,1))-(SMALL(V3398:V3400,1)))/(((LARGE(V3398:V3400,1))+(SMALL(V3398:V3400,1)))/2)*100</f>
        <v>0</v>
      </c>
      <c r="Y3398" s="101">
        <f t="shared" si="3040"/>
        <v>0.0100000000000051</v>
      </c>
      <c r="Z3398" s="94" t="s">
        <v>34</v>
      </c>
      <c r="AA3398" s="111" t="str">
        <f t="shared" si="3214"/>
        <v>-</v>
      </c>
      <c r="AB3398" s="102" t="s">
        <v>34</v>
      </c>
      <c r="AC3398" s="112" t="str">
        <f t="shared" si="3264"/>
        <v>-</v>
      </c>
      <c r="AD3398" s="113"/>
      <c r="AE3398" s="94"/>
      <c r="AF3398" s="94"/>
      <c r="AG3398" s="134"/>
    </row>
    <row r="3399" spans="1:33" s="44" customFormat="1" customHeight="0">
      <c r="A3399" s="60"/>
      <c r="B3399" s="61" t="s">
        <v>1460</v>
      </c>
      <c r="C3399" s="62"/>
      <c r="D3399" s="63"/>
      <c r="E3399" s="63"/>
      <c r="F3399" s="63"/>
      <c r="G3399" s="63"/>
      <c r="H3399" s="63"/>
      <c r="I3399" s="63"/>
      <c r="J3399" s="94">
        <v>640</v>
      </c>
      <c r="K3399" s="94">
        <f t="shared" ref="K3399" si="3278">MIN(J3398:J3400)</f>
        <v>640</v>
      </c>
      <c r="L3399" s="61"/>
      <c r="M3399" s="94"/>
      <c r="N3399" s="94">
        <v>272</v>
      </c>
      <c r="O3399" s="94">
        <f t="shared" ref="O3399" si="3279">MIN(N3398:N3400)</f>
        <v>272</v>
      </c>
      <c r="P3399" s="61"/>
      <c r="Q3399" s="94"/>
      <c r="R3399" s="61"/>
      <c r="S3399" s="101">
        <v>95.99</v>
      </c>
      <c r="T3399" s="102"/>
      <c r="U3399" s="101"/>
      <c r="V3399" s="101">
        <v>99.99</v>
      </c>
      <c r="W3399" s="102"/>
      <c r="X3399" s="101"/>
      <c r="Y3399" s="101">
        <f t="shared" si="3040"/>
        <v>0.0100000000000051</v>
      </c>
      <c r="Z3399" s="94" t="s">
        <v>34</v>
      </c>
      <c r="AA3399" s="111"/>
      <c r="AB3399" s="102" t="s">
        <v>34</v>
      </c>
      <c r="AC3399" s="112"/>
      <c r="AD3399" s="113"/>
      <c r="AE3399" s="94"/>
      <c r="AF3399" s="94"/>
      <c r="AG3399" s="134"/>
    </row>
    <row r="3400" spans="1:33" s="44" customFormat="1" customHeight="0">
      <c r="A3400" s="60"/>
      <c r="B3400" s="61" t="s">
        <v>1460</v>
      </c>
      <c r="C3400" s="62"/>
      <c r="D3400" s="63"/>
      <c r="E3400" s="63"/>
      <c r="F3400" s="63"/>
      <c r="G3400" s="63"/>
      <c r="H3400" s="63"/>
      <c r="I3400" s="63"/>
      <c r="J3400" s="94">
        <v>671</v>
      </c>
      <c r="K3400" s="94"/>
      <c r="L3400" s="61"/>
      <c r="M3400" s="94"/>
      <c r="N3400" s="94">
        <v>299</v>
      </c>
      <c r="O3400" s="94"/>
      <c r="P3400" s="61"/>
      <c r="Q3400" s="94"/>
      <c r="R3400" s="61"/>
      <c r="S3400" s="101">
        <v>95.99</v>
      </c>
      <c r="T3400" s="102"/>
      <c r="U3400" s="101"/>
      <c r="V3400" s="101">
        <v>99.99</v>
      </c>
      <c r="W3400" s="102"/>
      <c r="X3400" s="101"/>
      <c r="Y3400" s="101">
        <f t="shared" si="3040"/>
        <v>0.0100000000000051</v>
      </c>
      <c r="Z3400" s="94" t="s">
        <v>34</v>
      </c>
      <c r="AA3400" s="111"/>
      <c r="AB3400" s="102" t="s">
        <v>34</v>
      </c>
      <c r="AC3400" s="112"/>
      <c r="AD3400" s="113"/>
      <c r="AE3400" s="94"/>
      <c r="AF3400" s="94"/>
      <c r="AG3400" s="134"/>
    </row>
    <row r="3401" spans="1:33" ht="0" customHeight="1" hidden="1">
      <c r="A3401" s="70">
        <v>43444</v>
      </c>
      <c r="B3401" s="71">
        <v>1616</v>
      </c>
      <c r="C3401" s="80" t="s">
        <v>1461</v>
      </c>
      <c r="D3401" s="12" t="s">
        <v>41</v>
      </c>
      <c r="E3401" s="12" t="s">
        <v>42</v>
      </c>
      <c r="F3401" s="6" t="s">
        <v>1462</v>
      </c>
      <c r="G3401" s="6" t="s">
        <v>89</v>
      </c>
      <c r="H3401" s="12" t="s">
        <v>34</v>
      </c>
      <c r="I3401" s="6" t="s">
        <v>1463</v>
      </c>
      <c r="J3401" s="97">
        <v>443</v>
      </c>
      <c r="K3401" s="97">
        <f t="shared" ref="K3401" si="3280">MAX(J3401:J3403)</f>
        <v>480</v>
      </c>
      <c r="L3401" s="71">
        <f t="shared" ref="L3401" si="3281">IF(A3401=0,"",(K3401-K3402)/K3402)</f>
        <v>0.0835214446952596</v>
      </c>
      <c r="M3401" s="97">
        <f t="shared" ref="M3401" si="3282">IF(J3401="-","-",AVERAGE(J3401:J3403))</f>
        <v>461.5</v>
      </c>
      <c r="N3401" s="97">
        <v>305</v>
      </c>
      <c r="O3401" s="97">
        <f t="shared" ref="O3401" si="3283">MAX(N3401:N3403)</f>
        <v>328</v>
      </c>
      <c r="P3401" s="71">
        <f t="shared" ref="P3401" si="3284">IF(A3401=0,"",(O3401-O3402)/O3402)</f>
        <v>0.0754098360655738</v>
      </c>
      <c r="Q3401" s="97">
        <f t="shared" ref="Q3401" si="3285">IF(N3401="-","-",AVERAGE(N3401:N3403))</f>
        <v>316.5</v>
      </c>
      <c r="R3401" s="71">
        <f t="shared" ref="R3401" si="3286">IF(Q3401="-","-",Q3401/M3401)</f>
        <v>0.685807150595883</v>
      </c>
      <c r="S3401" s="103" t="s">
        <v>34</v>
      </c>
      <c r="T3401" s="104">
        <f t="shared" ref="T3401" si="3287">AVERAGE(S3401:S3403)*10</f>
        <v>0.7</v>
      </c>
      <c r="U3401" s="103">
        <f t="shared" ref="U3401" si="3288">((LARGE(S3401:S3403,1))-(SMALL(S3401:S3403,1)))/(((LARGE(S3401:S3403,1))+(SMALL(S3401:S3403,1)))/2)*100</f>
        <v>0</v>
      </c>
      <c r="V3401" s="103" t="s">
        <v>34</v>
      </c>
      <c r="W3401" s="104">
        <f t="shared" ref="W3401" si="3289">AVERAGE(V3401:V3403)*10</f>
        <v>802.8</v>
      </c>
      <c r="X3401" s="103">
        <f t="shared" ref="X3401" si="3290">((LARGE(V3401:V3403,1))-(SMALL(V3401:V3403,1)))/(((LARGE(V3401:V3403,1))+(SMALL(V3401:V3403,1)))/2)*100</f>
        <v>0.69755854509218</v>
      </c>
      <c r="Y3401" s="103" t="e">
        <v>#VALUE!</v>
      </c>
      <c r="Z3401" s="71" t="s">
        <v>34</v>
      </c>
      <c r="AA3401" s="25" t="str">
        <f t="shared" si="3214"/>
        <v>-</v>
      </c>
      <c r="AB3401" s="104">
        <v>4.998</v>
      </c>
      <c r="AC3401" s="26">
        <f t="shared" si="3264"/>
        <v>5.01766666666667</v>
      </c>
      <c r="AG3401" s="154"/>
    </row>
    <row r="3402" spans="1:33" ht="0" customHeight="1" hidden="1">
      <c r="A3402" s="70"/>
      <c r="B3402" s="71">
        <v>1616</v>
      </c>
      <c r="C3402" s="82"/>
      <c r="D3402" s="14"/>
      <c r="E3402" s="14"/>
      <c r="F3402" s="6"/>
      <c r="G3402" s="6"/>
      <c r="H3402" s="14"/>
      <c r="I3402" s="6"/>
      <c r="J3402" s="97">
        <v>480</v>
      </c>
      <c r="K3402" s="97">
        <f t="shared" ref="K3402" si="3291">MIN(J3401:J3403)</f>
        <v>443</v>
      </c>
      <c r="L3402" s="71"/>
      <c r="M3402" s="97"/>
      <c r="N3402" s="97">
        <v>328</v>
      </c>
      <c r="O3402" s="97">
        <f t="shared" ref="O3402" si="3292">MIN(N3401:N3403)</f>
        <v>305</v>
      </c>
      <c r="P3402" s="71"/>
      <c r="Q3402" s="97"/>
      <c r="R3402" s="71"/>
      <c r="S3402" s="103">
        <v>0.07</v>
      </c>
      <c r="T3402" s="104"/>
      <c r="U3402" s="103"/>
      <c r="V3402" s="103">
        <v>80.56</v>
      </c>
      <c r="W3402" s="104"/>
      <c r="X3402" s="103"/>
      <c r="Y3402" s="103">
        <f t="shared" si="3040"/>
        <v>19.44</v>
      </c>
      <c r="Z3402" s="71" t="s">
        <v>34</v>
      </c>
      <c r="AA3402" s="27"/>
      <c r="AB3402" s="104">
        <v>5.016</v>
      </c>
      <c r="AC3402" s="28"/>
      <c r="AG3402" s="154"/>
    </row>
    <row r="3403" spans="1:33" ht="0" customHeight="1" hidden="1">
      <c r="A3403" s="70"/>
      <c r="B3403" s="71">
        <v>1616</v>
      </c>
      <c r="C3403" s="84"/>
      <c r="D3403" s="17"/>
      <c r="E3403" s="17"/>
      <c r="F3403" s="6"/>
      <c r="G3403" s="6"/>
      <c r="H3403" s="17"/>
      <c r="I3403" s="6"/>
      <c r="J3403" s="97" t="s">
        <v>34</v>
      </c>
      <c r="K3403" s="97"/>
      <c r="L3403" s="71"/>
      <c r="M3403" s="97"/>
      <c r="N3403" s="97" t="s">
        <v>34</v>
      </c>
      <c r="O3403" s="97"/>
      <c r="P3403" s="71"/>
      <c r="Q3403" s="97"/>
      <c r="R3403" s="71"/>
      <c r="S3403" s="103">
        <v>0.07</v>
      </c>
      <c r="T3403" s="104"/>
      <c r="U3403" s="103"/>
      <c r="V3403" s="103">
        <v>80</v>
      </c>
      <c r="W3403" s="104"/>
      <c r="X3403" s="103"/>
      <c r="Y3403" s="103">
        <f t="shared" si="3040"/>
        <v>20</v>
      </c>
      <c r="Z3403" s="71" t="s">
        <v>34</v>
      </c>
      <c r="AA3403" s="29"/>
      <c r="AB3403" s="104">
        <v>5.039</v>
      </c>
      <c r="AC3403" s="30"/>
      <c r="AG3403" s="154"/>
    </row>
    <row r="3404" spans="1:33" ht="0" customHeight="1" hidden="1">
      <c r="A3404" s="73">
        <v>43444</v>
      </c>
      <c r="B3404" s="74">
        <v>1664</v>
      </c>
      <c r="C3404" s="86" t="s">
        <v>1464</v>
      </c>
      <c r="D3404" s="87" t="s">
        <v>41</v>
      </c>
      <c r="E3404" s="87" t="s">
        <v>42</v>
      </c>
      <c r="F3404" s="9" t="s">
        <v>43</v>
      </c>
      <c r="G3404" s="9" t="s">
        <v>34</v>
      </c>
      <c r="H3404" s="87" t="s">
        <v>44</v>
      </c>
      <c r="I3404" s="9" t="s">
        <v>34</v>
      </c>
      <c r="J3404" s="98">
        <v>105</v>
      </c>
      <c r="K3404" s="98">
        <f t="shared" ref="K3404" si="3293">MAX(J3404:J3406)</f>
        <v>110</v>
      </c>
      <c r="L3404" s="74">
        <f t="shared" ref="L3404" si="3294">IF(A3404=0,"",(K3404-K3405)/K3405)</f>
        <v>0.0476190476190476</v>
      </c>
      <c r="M3404" s="98">
        <f t="shared" ref="M3404" si="3295">IF(J3404="-","-",AVERAGE(J3404:J3406))</f>
        <v>107.5</v>
      </c>
      <c r="N3404" s="98">
        <v>0</v>
      </c>
      <c r="O3404" s="98">
        <f t="shared" ref="O3404" si="3296">MAX(N3404:N3406)</f>
        <v>0</v>
      </c>
      <c r="P3404" s="74" t="e">
        <v>#DIV/0!</v>
      </c>
      <c r="Q3404" s="98">
        <f t="shared" ref="Q3404" si="3297">IF(N3404="-","-",AVERAGE(N3404:N3406))</f>
        <v>0</v>
      </c>
      <c r="R3404" s="74">
        <f t="shared" ref="R3404" si="3298">IF(Q3404="-","-",Q3404/M3404)</f>
        <v>0</v>
      </c>
      <c r="S3404" s="105">
        <v>0.23</v>
      </c>
      <c r="T3404" s="106">
        <f t="shared" ref="T3404" si="3299">AVERAGE(S3404:S3406)*10</f>
        <v>2.3</v>
      </c>
      <c r="U3404" s="105">
        <f t="shared" ref="U3404" si="3300">((LARGE(S3404:S3406,1))-(SMALL(S3404:S3406,1)))/(((LARGE(S3404:S3406,1))+(SMALL(S3404:S3406,1)))/2)*100</f>
        <v>0</v>
      </c>
      <c r="V3404" s="105">
        <v>63.44</v>
      </c>
      <c r="W3404" s="106">
        <f t="shared" ref="W3404" si="3301">AVERAGE(V3404:V3406)*10</f>
        <v>637.633333333333</v>
      </c>
      <c r="X3404" s="105">
        <f t="shared" ref="X3404" si="3302">((LARGE(V3404:V3406,1))-(SMALL(V3404:V3406,1)))/(((LARGE(V3404:V3406,1))+(SMALL(V3404:V3406,1)))/2)*100</f>
        <v>1.76769651935862</v>
      </c>
      <c r="Y3404" s="105">
        <f t="shared" si="3040"/>
        <v>36.56</v>
      </c>
      <c r="Z3404" s="74">
        <v>9633</v>
      </c>
      <c r="AA3404" s="123">
        <f t="shared" si="3214"/>
        <v>9633.66666666667</v>
      </c>
      <c r="AB3404" s="106">
        <v>4.155</v>
      </c>
      <c r="AC3404" s="124">
        <f t="shared" si="3264"/>
        <v>4.18433333333333</v>
      </c>
      <c r="AG3404" s="154"/>
    </row>
    <row r="3405" spans="1:33" ht="0" customHeight="1" hidden="1">
      <c r="A3405" s="73"/>
      <c r="B3405" s="74">
        <v>1664</v>
      </c>
      <c r="C3405" s="89"/>
      <c r="D3405" s="15"/>
      <c r="E3405" s="15"/>
      <c r="F3405" s="9"/>
      <c r="G3405" s="9"/>
      <c r="H3405" s="15"/>
      <c r="I3405" s="9"/>
      <c r="J3405" s="98" t="s">
        <v>34</v>
      </c>
      <c r="K3405" s="98">
        <f t="shared" ref="K3405" si="3303">MIN(J3404:J3406)</f>
        <v>105</v>
      </c>
      <c r="L3405" s="74"/>
      <c r="M3405" s="98"/>
      <c r="N3405" s="98" t="s">
        <v>34</v>
      </c>
      <c r="O3405" s="98">
        <f t="shared" ref="O3405" si="3304">MIN(N3404:N3406)</f>
        <v>0</v>
      </c>
      <c r="P3405" s="74"/>
      <c r="Q3405" s="98"/>
      <c r="R3405" s="74"/>
      <c r="S3405" s="105">
        <v>0.23</v>
      </c>
      <c r="T3405" s="106"/>
      <c r="U3405" s="105"/>
      <c r="V3405" s="105">
        <v>63.36</v>
      </c>
      <c r="W3405" s="106"/>
      <c r="X3405" s="105"/>
      <c r="Y3405" s="105">
        <f t="shared" si="3040"/>
        <v>36.64</v>
      </c>
      <c r="Z3405" s="74">
        <v>9634</v>
      </c>
      <c r="AA3405" s="125"/>
      <c r="AB3405" s="106">
        <v>4.186</v>
      </c>
      <c r="AC3405" s="126"/>
      <c r="AG3405" s="154"/>
    </row>
    <row r="3406" spans="1:33" ht="0" customHeight="1" hidden="1">
      <c r="A3406" s="73"/>
      <c r="B3406" s="74">
        <v>1664</v>
      </c>
      <c r="C3406" s="91"/>
      <c r="D3406" s="18"/>
      <c r="E3406" s="18"/>
      <c r="F3406" s="9"/>
      <c r="G3406" s="9"/>
      <c r="H3406" s="18"/>
      <c r="I3406" s="9"/>
      <c r="J3406" s="98">
        <v>110</v>
      </c>
      <c r="K3406" s="98"/>
      <c r="L3406" s="74"/>
      <c r="M3406" s="98"/>
      <c r="N3406" s="98">
        <v>0</v>
      </c>
      <c r="O3406" s="98"/>
      <c r="P3406" s="74"/>
      <c r="Q3406" s="98"/>
      <c r="R3406" s="74"/>
      <c r="S3406" s="105">
        <v>0.23</v>
      </c>
      <c r="T3406" s="106"/>
      <c r="U3406" s="105"/>
      <c r="V3406" s="105">
        <v>64.49</v>
      </c>
      <c r="W3406" s="106"/>
      <c r="X3406" s="105"/>
      <c r="Y3406" s="105">
        <f t="shared" si="3040"/>
        <v>35.51</v>
      </c>
      <c r="Z3406" s="74">
        <v>9634</v>
      </c>
      <c r="AA3406" s="127"/>
      <c r="AB3406" s="106">
        <v>4.212</v>
      </c>
      <c r="AC3406" s="128"/>
      <c r="AG3406" s="154"/>
    </row>
    <row r="3407" spans="1:33" ht="0" customHeight="1" hidden="1">
      <c r="A3407" s="70">
        <v>43444</v>
      </c>
      <c r="B3407" s="71">
        <v>1645</v>
      </c>
      <c r="C3407" s="80" t="s">
        <v>1465</v>
      </c>
      <c r="D3407" s="12" t="s">
        <v>41</v>
      </c>
      <c r="E3407" s="12" t="s">
        <v>42</v>
      </c>
      <c r="F3407" s="6" t="s">
        <v>43</v>
      </c>
      <c r="G3407" s="6" t="s">
        <v>34</v>
      </c>
      <c r="H3407" s="12" t="s">
        <v>44</v>
      </c>
      <c r="I3407" s="6" t="s">
        <v>34</v>
      </c>
      <c r="J3407" s="97">
        <v>1160</v>
      </c>
      <c r="K3407" s="97">
        <f t="shared" ref="K3407" si="3305">MAX(J3407:J3409)</f>
        <v>1296</v>
      </c>
      <c r="L3407" s="71">
        <f t="shared" ref="L3407" si="3306">IF(A3407=0,"",(K3407-K3408)/K3408)</f>
        <v>0.117241379310345</v>
      </c>
      <c r="M3407" s="97">
        <f t="shared" ref="M3407" si="3307">IF(J3407="-","-",AVERAGE(J3407:J3409))</f>
        <v>1228</v>
      </c>
      <c r="N3407" s="97">
        <v>695</v>
      </c>
      <c r="O3407" s="97">
        <f t="shared" ref="O3407" si="3308">MAX(N3407:N3409)</f>
        <v>768</v>
      </c>
      <c r="P3407" s="71">
        <f t="shared" ref="P3407" si="3309">IF(A3407=0,"",(O3407-O3408)/O3408)</f>
        <v>0.105035971223022</v>
      </c>
      <c r="Q3407" s="97">
        <f t="shared" ref="Q3407" si="3310">IF(N3407="-","-",AVERAGE(N3407:N3409))</f>
        <v>731.5</v>
      </c>
      <c r="R3407" s="71">
        <f t="shared" ref="R3407" si="3311">IF(Q3407="-","-",Q3407/M3407)</f>
        <v>0.595684039087948</v>
      </c>
      <c r="S3407" s="103">
        <v>0.51</v>
      </c>
      <c r="T3407" s="104">
        <f t="shared" ref="T3407" si="3312">AVERAGE(S3407:S3409)*10</f>
        <v>5.2</v>
      </c>
      <c r="U3407" s="103">
        <f t="shared" ref="U3407" si="3313">((LARGE(S3407:S3409,1))-(SMALL(S3407:S3409,1)))/(((LARGE(S3407:S3409,1))+(SMALL(S3407:S3409,1)))/2)*100</f>
        <v>3.84615384615385</v>
      </c>
      <c r="V3407" s="103">
        <v>68.71</v>
      </c>
      <c r="W3407" s="104">
        <f t="shared" ref="W3407" si="3314">AVERAGE(V3407:V3409)*10</f>
        <v>688.466666666667</v>
      </c>
      <c r="X3407" s="103">
        <v>0.740042080824211</v>
      </c>
      <c r="Y3407" s="103">
        <f t="shared" ref="Y3407:Y3470" si="3315">100-V3407</f>
        <v>31.29</v>
      </c>
      <c r="Z3407" s="71">
        <v>9468</v>
      </c>
      <c r="AA3407" s="25">
        <f t="shared" si="3214"/>
        <v>9467.66666666667</v>
      </c>
      <c r="AB3407" s="104">
        <v>4.472</v>
      </c>
      <c r="AC3407" s="26">
        <f t="shared" si="3264"/>
        <v>4.47466666666667</v>
      </c>
      <c r="AG3407" s="154"/>
    </row>
    <row r="3408" spans="1:33" ht="0" customHeight="1" hidden="1">
      <c r="A3408" s="70"/>
      <c r="B3408" s="71">
        <v>1645</v>
      </c>
      <c r="C3408" s="82"/>
      <c r="D3408" s="14"/>
      <c r="E3408" s="14"/>
      <c r="F3408" s="6"/>
      <c r="G3408" s="6"/>
      <c r="H3408" s="14"/>
      <c r="I3408" s="6"/>
      <c r="J3408" s="97" t="s">
        <v>34</v>
      </c>
      <c r="K3408" s="97">
        <f t="shared" ref="K3408" si="3316">MIN(J3407:J3409)</f>
        <v>1160</v>
      </c>
      <c r="L3408" s="71"/>
      <c r="M3408" s="97"/>
      <c r="N3408" s="97" t="s">
        <v>34</v>
      </c>
      <c r="O3408" s="97">
        <f t="shared" ref="O3408" si="3317">MIN(N3407:N3409)</f>
        <v>695</v>
      </c>
      <c r="P3408" s="71"/>
      <c r="Q3408" s="97"/>
      <c r="R3408" s="71"/>
      <c r="S3408" s="103">
        <v>0.52</v>
      </c>
      <c r="T3408" s="104"/>
      <c r="U3408" s="103"/>
      <c r="V3408" s="103">
        <v>68.66</v>
      </c>
      <c r="W3408" s="104"/>
      <c r="X3408" s="103"/>
      <c r="Y3408" s="103">
        <f t="shared" si="3315"/>
        <v>31.34</v>
      </c>
      <c r="Z3408" s="71">
        <v>9466</v>
      </c>
      <c r="AA3408" s="27"/>
      <c r="AB3408" s="104">
        <v>4.47</v>
      </c>
      <c r="AC3408" s="28"/>
      <c r="AG3408" s="154"/>
    </row>
    <row r="3409" spans="1:33" ht="0" customHeight="1" hidden="1">
      <c r="A3409" s="70"/>
      <c r="B3409" s="71">
        <v>1645</v>
      </c>
      <c r="C3409" s="84"/>
      <c r="D3409" s="17"/>
      <c r="E3409" s="17"/>
      <c r="F3409" s="6"/>
      <c r="G3409" s="6"/>
      <c r="H3409" s="17"/>
      <c r="I3409" s="6"/>
      <c r="J3409" s="97">
        <v>1296</v>
      </c>
      <c r="K3409" s="97"/>
      <c r="L3409" s="71"/>
      <c r="M3409" s="97"/>
      <c r="N3409" s="97">
        <v>768</v>
      </c>
      <c r="O3409" s="97"/>
      <c r="P3409" s="71"/>
      <c r="Q3409" s="97"/>
      <c r="R3409" s="71"/>
      <c r="S3409" s="103">
        <v>0.53</v>
      </c>
      <c r="T3409" s="104"/>
      <c r="U3409" s="103"/>
      <c r="V3409" s="103">
        <v>69.17</v>
      </c>
      <c r="W3409" s="104"/>
      <c r="X3409" s="103"/>
      <c r="Y3409" s="103">
        <f t="shared" si="3315"/>
        <v>30.83</v>
      </c>
      <c r="Z3409" s="71">
        <v>9469</v>
      </c>
      <c r="AA3409" s="29"/>
      <c r="AB3409" s="104">
        <v>4.482</v>
      </c>
      <c r="AC3409" s="30"/>
      <c r="AG3409" s="154"/>
    </row>
    <row r="3410" spans="1:33" ht="0" customHeight="1" hidden="1">
      <c r="A3410" s="70">
        <v>43444</v>
      </c>
      <c r="B3410" s="71">
        <v>1648</v>
      </c>
      <c r="C3410" s="80" t="s">
        <v>1466</v>
      </c>
      <c r="D3410" s="12" t="s">
        <v>41</v>
      </c>
      <c r="E3410" s="12" t="s">
        <v>42</v>
      </c>
      <c r="F3410" s="6" t="s">
        <v>43</v>
      </c>
      <c r="G3410" s="6" t="s">
        <v>34</v>
      </c>
      <c r="H3410" s="12" t="s">
        <v>44</v>
      </c>
      <c r="I3410" s="6" t="s">
        <v>34</v>
      </c>
      <c r="J3410" s="97">
        <v>728</v>
      </c>
      <c r="K3410" s="97">
        <f t="shared" ref="K3410" si="3318">MAX(J3410:J3412)</f>
        <v>815</v>
      </c>
      <c r="L3410" s="71">
        <f t="shared" ref="L3410" si="3319">IF(A3410=0,"",(K3410-K3411)/K3411)</f>
        <v>0.119505494505495</v>
      </c>
      <c r="M3410" s="97">
        <f t="shared" ref="M3410" si="3320">IF(J3410="-","-",AVERAGE(J3410:J3412))</f>
        <v>776.333333333333</v>
      </c>
      <c r="N3410" s="97">
        <v>386</v>
      </c>
      <c r="O3410" s="97">
        <f t="shared" ref="O3410" si="3321">MAX(N3410:N3412)</f>
        <v>410</v>
      </c>
      <c r="P3410" s="71">
        <f t="shared" ref="P3410" si="3322">IF(A3410=0,"",(O3410-O3411)/O3411)</f>
        <v>0.0621761658031088</v>
      </c>
      <c r="Q3410" s="97">
        <f t="shared" ref="Q3410" si="3323">IF(N3410="-","-",AVERAGE(N3410:N3412))</f>
        <v>396.333333333333</v>
      </c>
      <c r="R3410" s="71">
        <f t="shared" ref="R3410" si="3324">IF(Q3410="-","-",Q3410/M3410)</f>
        <v>0.510519536281666</v>
      </c>
      <c r="S3410" s="103">
        <v>0.66</v>
      </c>
      <c r="T3410" s="104">
        <f t="shared" ref="T3410" si="3325">AVERAGE(S3410:S3412)*10</f>
        <v>6.53333333333333</v>
      </c>
      <c r="U3410" s="103">
        <f t="shared" ref="U3410" si="3326">((LARGE(S3410:S3412,1))-(SMALL(S3410:S3412,1)))/(((LARGE(S3410:S3412,1))+(SMALL(S3410:S3412,1)))/2)*100</f>
        <v>1.52671755725191</v>
      </c>
      <c r="V3410" s="103">
        <v>85.16</v>
      </c>
      <c r="W3410" s="104">
        <f t="shared" ref="W3410" si="3327">AVERAGE(V3410:V3412)*10</f>
        <v>852.5</v>
      </c>
      <c r="X3410" s="103">
        <f t="shared" ref="X3410" si="3328">((LARGE(V3410:V3412,1))-(SMALL(V3410:V3412,1)))/(((LARGE(V3410:V3412,1))+(SMALL(V3410:V3412,1)))/2)*100</f>
        <v>0.386892549387418</v>
      </c>
      <c r="Y3410" s="103">
        <f t="shared" si="3315"/>
        <v>14.84</v>
      </c>
      <c r="Z3410" s="71">
        <v>7910</v>
      </c>
      <c r="AA3410" s="25">
        <f t="shared" si="3214"/>
        <v>7910</v>
      </c>
      <c r="AB3410" s="104">
        <v>4.005</v>
      </c>
      <c r="AC3410" s="26">
        <f t="shared" si="3264"/>
        <v>3.986</v>
      </c>
      <c r="AG3410" s="154"/>
    </row>
    <row r="3411" spans="1:33" ht="0" customHeight="1" hidden="1">
      <c r="A3411" s="70"/>
      <c r="B3411" s="71">
        <v>1648</v>
      </c>
      <c r="C3411" s="82"/>
      <c r="D3411" s="14"/>
      <c r="E3411" s="14"/>
      <c r="F3411" s="6"/>
      <c r="G3411" s="6"/>
      <c r="H3411" s="14"/>
      <c r="I3411" s="6"/>
      <c r="J3411" s="97">
        <v>815</v>
      </c>
      <c r="K3411" s="97">
        <f t="shared" ref="K3411" si="3329">MIN(J3410:J3412)</f>
        <v>728</v>
      </c>
      <c r="L3411" s="71"/>
      <c r="M3411" s="97"/>
      <c r="N3411" s="97">
        <v>410</v>
      </c>
      <c r="O3411" s="97">
        <f t="shared" ref="O3411" si="3330">MIN(N3410:N3412)</f>
        <v>386</v>
      </c>
      <c r="P3411" s="71"/>
      <c r="Q3411" s="97"/>
      <c r="R3411" s="71"/>
      <c r="S3411" s="103">
        <v>0.65</v>
      </c>
      <c r="T3411" s="104"/>
      <c r="U3411" s="103"/>
      <c r="V3411" s="103">
        <v>85.46</v>
      </c>
      <c r="W3411" s="104"/>
      <c r="X3411" s="103"/>
      <c r="Y3411" s="103">
        <f t="shared" si="3315"/>
        <v>14.54</v>
      </c>
      <c r="Z3411" s="71">
        <v>7910</v>
      </c>
      <c r="AA3411" s="27"/>
      <c r="AB3411" s="104">
        <v>3.972</v>
      </c>
      <c r="AC3411" s="28"/>
      <c r="AG3411" s="154"/>
    </row>
    <row r="3412" spans="1:33" ht="0" customHeight="1" hidden="1">
      <c r="A3412" s="70"/>
      <c r="B3412" s="71">
        <v>1648</v>
      </c>
      <c r="C3412" s="84"/>
      <c r="D3412" s="17"/>
      <c r="E3412" s="17"/>
      <c r="F3412" s="6"/>
      <c r="G3412" s="6"/>
      <c r="H3412" s="17"/>
      <c r="I3412" s="6"/>
      <c r="J3412" s="97">
        <v>786</v>
      </c>
      <c r="K3412" s="97"/>
      <c r="L3412" s="71"/>
      <c r="M3412" s="97"/>
      <c r="N3412" s="97">
        <v>393</v>
      </c>
      <c r="O3412" s="97"/>
      <c r="P3412" s="71"/>
      <c r="Q3412" s="97"/>
      <c r="R3412" s="71"/>
      <c r="S3412" s="103">
        <v>0.65</v>
      </c>
      <c r="T3412" s="104"/>
      <c r="U3412" s="103"/>
      <c r="V3412" s="103">
        <v>85.13</v>
      </c>
      <c r="W3412" s="104"/>
      <c r="X3412" s="103"/>
      <c r="Y3412" s="103">
        <f t="shared" si="3315"/>
        <v>14.87</v>
      </c>
      <c r="Z3412" s="71">
        <v>7910</v>
      </c>
      <c r="AA3412" s="29"/>
      <c r="AB3412" s="104">
        <v>3.981</v>
      </c>
      <c r="AC3412" s="30"/>
      <c r="AG3412" s="154"/>
    </row>
    <row r="3413" spans="1:33" ht="0" customHeight="1" hidden="1">
      <c r="A3413" s="70">
        <v>43444</v>
      </c>
      <c r="B3413" s="71">
        <v>1651</v>
      </c>
      <c r="C3413" s="80" t="s">
        <v>1467</v>
      </c>
      <c r="D3413" s="12" t="s">
        <v>41</v>
      </c>
      <c r="E3413" s="12" t="s">
        <v>42</v>
      </c>
      <c r="F3413" s="6" t="s">
        <v>43</v>
      </c>
      <c r="G3413" s="6" t="s">
        <v>34</v>
      </c>
      <c r="H3413" s="12" t="s">
        <v>44</v>
      </c>
      <c r="I3413" s="6" t="s">
        <v>34</v>
      </c>
      <c r="J3413" s="97" t="s">
        <v>34</v>
      </c>
      <c r="K3413" s="97">
        <f t="shared" ref="K3413" si="3331">MAX(J3413:J3415)</f>
        <v>818</v>
      </c>
      <c r="L3413" s="71">
        <f t="shared" ref="L3413" si="3332">IF(A3413=0,"",(K3413-K3414)/K3414)</f>
        <v>0.0289308176100629</v>
      </c>
      <c r="M3413" s="97">
        <f t="normal">IF(J3414="-","-",AVERAGE(J3413:J3415))</f>
        <v>806.5</v>
      </c>
      <c r="N3413" s="97" t="s">
        <v>34</v>
      </c>
      <c r="O3413" s="97">
        <f t="shared" ref="O3413" si="3333">MAX(N3413:N3415)</f>
        <v>422</v>
      </c>
      <c r="P3413" s="71">
        <f t="shared" ref="P3413" si="3334">IF(A3413=0,"",(O3413-O3414)/O3414)</f>
        <v>0.0242718446601942</v>
      </c>
      <c r="Q3413" s="97">
        <f t="normal">IF(N3414="-","-",AVERAGE(N3413:N3415))</f>
        <v>417</v>
      </c>
      <c r="R3413" s="71">
        <f t="shared" ref="R3413" si="3335">IF(Q3413="-","-",Q3413/M3413)</f>
        <v>0.517048977061376</v>
      </c>
      <c r="S3413" s="103">
        <v>1.11</v>
      </c>
      <c r="T3413" s="104">
        <f t="shared" ref="T3413" si="3336">AVERAGE(S3413:S3415)*10</f>
        <v>11.0333333333333</v>
      </c>
      <c r="U3413" s="103">
        <f t="shared" ref="U3413" si="3337">((LARGE(S3413:S3415,1))-(SMALL(S3413:S3415,1)))/(((LARGE(S3413:S3415,1))+(SMALL(S3413:S3415,1)))/2)*100</f>
        <v>1.81818181818182</v>
      </c>
      <c r="V3413" s="103">
        <v>86.48</v>
      </c>
      <c r="W3413" s="104">
        <f t="shared" ref="W3413" si="3338">AVERAGE(V3413:V3415)*10</f>
        <v>862.233333333333</v>
      </c>
      <c r="X3413" s="103">
        <f t="shared" ref="X3413" si="3339">((LARGE(V3413:V3415,1))-(SMALL(V3413:V3415,1)))/(((LARGE(V3413:V3415,1))+(SMALL(V3413:V3415,1)))/2)*100</f>
        <v>0.71950794940235</v>
      </c>
      <c r="Y3413" s="103">
        <f t="shared" si="3315"/>
        <v>13.52</v>
      </c>
      <c r="Z3413" s="71">
        <v>20863</v>
      </c>
      <c r="AA3413" s="25">
        <f t="shared" si="3214"/>
        <v>20872.6666666667</v>
      </c>
      <c r="AB3413" s="104">
        <v>3.862</v>
      </c>
      <c r="AC3413" s="26">
        <f t="shared" si="3264"/>
        <v>3.84766666666667</v>
      </c>
      <c r="AG3413" s="154"/>
    </row>
    <row r="3414" spans="1:33" ht="0" customHeight="1" hidden="1">
      <c r="A3414" s="70"/>
      <c r="B3414" s="71">
        <v>1651</v>
      </c>
      <c r="C3414" s="82"/>
      <c r="D3414" s="14"/>
      <c r="E3414" s="14"/>
      <c r="F3414" s="6"/>
      <c r="G3414" s="6"/>
      <c r="H3414" s="14"/>
      <c r="I3414" s="6"/>
      <c r="J3414" s="97">
        <v>818</v>
      </c>
      <c r="K3414" s="97">
        <f t="shared" ref="K3414" si="3340">MIN(J3413:J3415)</f>
        <v>795</v>
      </c>
      <c r="L3414" s="71"/>
      <c r="M3414" s="97"/>
      <c r="N3414" s="97">
        <v>422</v>
      </c>
      <c r="O3414" s="97">
        <f t="shared" ref="O3414" si="3341">MIN(N3413:N3415)</f>
        <v>412</v>
      </c>
      <c r="P3414" s="71"/>
      <c r="Q3414" s="97"/>
      <c r="R3414" s="71"/>
      <c r="S3414" s="103">
        <v>1.11</v>
      </c>
      <c r="T3414" s="104"/>
      <c r="U3414" s="103"/>
      <c r="V3414" s="103">
        <v>85.86</v>
      </c>
      <c r="W3414" s="104"/>
      <c r="X3414" s="103"/>
      <c r="Y3414" s="103">
        <f t="shared" si="3315"/>
        <v>14.14</v>
      </c>
      <c r="Z3414" s="71">
        <v>20883</v>
      </c>
      <c r="AA3414" s="27"/>
      <c r="AB3414" s="104">
        <v>3.845</v>
      </c>
      <c r="AC3414" s="28"/>
      <c r="AG3414" s="154"/>
    </row>
    <row r="3415" spans="1:33" ht="0" customHeight="1" hidden="1">
      <c r="A3415" s="70"/>
      <c r="B3415" s="71">
        <v>1651</v>
      </c>
      <c r="C3415" s="84"/>
      <c r="D3415" s="17"/>
      <c r="E3415" s="17"/>
      <c r="F3415" s="6"/>
      <c r="G3415" s="6"/>
      <c r="H3415" s="17"/>
      <c r="I3415" s="6"/>
      <c r="J3415" s="97">
        <v>795</v>
      </c>
      <c r="K3415" s="97"/>
      <c r="L3415" s="71"/>
      <c r="M3415" s="97"/>
      <c r="N3415" s="97">
        <v>412</v>
      </c>
      <c r="O3415" s="97"/>
      <c r="P3415" s="71"/>
      <c r="Q3415" s="97"/>
      <c r="R3415" s="71"/>
      <c r="S3415" s="103">
        <v>1.09</v>
      </c>
      <c r="T3415" s="104"/>
      <c r="U3415" s="103"/>
      <c r="V3415" s="103">
        <v>86.33</v>
      </c>
      <c r="W3415" s="104"/>
      <c r="X3415" s="103"/>
      <c r="Y3415" s="103">
        <f t="shared" si="3315"/>
        <v>13.67</v>
      </c>
      <c r="Z3415" s="71">
        <v>20872</v>
      </c>
      <c r="AA3415" s="29"/>
      <c r="AB3415" s="104">
        <v>3.836</v>
      </c>
      <c r="AC3415" s="30"/>
      <c r="AG3415" s="154"/>
    </row>
    <row r="3416" spans="1:33" ht="0" customHeight="1" hidden="1">
      <c r="A3416" s="70">
        <v>43444</v>
      </c>
      <c r="B3416" s="71">
        <v>1656</v>
      </c>
      <c r="C3416" s="80" t="s">
        <v>1468</v>
      </c>
      <c r="D3416" s="12" t="s">
        <v>41</v>
      </c>
      <c r="E3416" s="12" t="s">
        <v>42</v>
      </c>
      <c r="F3416" s="6" t="s">
        <v>43</v>
      </c>
      <c r="G3416" s="6" t="s">
        <v>34</v>
      </c>
      <c r="H3416" s="12" t="s">
        <v>44</v>
      </c>
      <c r="I3416" s="6" t="s">
        <v>34</v>
      </c>
      <c r="J3416" s="97" t="s">
        <v>34</v>
      </c>
      <c r="K3416" s="97">
        <f t="shared" ref="K3416" si="3342">MAX(J3416:J3418)</f>
        <v>1008</v>
      </c>
      <c r="L3416" s="71">
        <f t="shared" ref="L3416" si="3343">IF(A3416=0,"",(K3416-K3417)/K3417)</f>
        <v>0.0161290322580645</v>
      </c>
      <c r="M3416" s="97">
        <f t="normal">IF(J3417="-","-",AVERAGE(J3416:J3418))</f>
        <v>1000</v>
      </c>
      <c r="N3416" s="97" t="s">
        <v>34</v>
      </c>
      <c r="O3416" s="97">
        <f t="shared" ref="O3416" si="3344">MAX(N3416:N3418)</f>
        <v>618</v>
      </c>
      <c r="P3416" s="71">
        <f t="shared" ref="P3416" si="3345">IF(A3416=0,"",(O3416-O3417)/O3417)</f>
        <v>0.0528109028960818</v>
      </c>
      <c r="Q3416" s="97">
        <f t="normal">IF(N3417="-","-",AVERAGE(N3416:N3418))</f>
        <v>602.5</v>
      </c>
      <c r="R3416" s="71">
        <f t="shared" ref="R3416" si="3346">IF(Q3416="-","-",Q3416/M3416)</f>
        <v>0.6025</v>
      </c>
      <c r="S3416" s="103">
        <v>1.19</v>
      </c>
      <c r="T3416" s="104">
        <f t="shared" ref="T3416" si="3347">AVERAGE(S3416:S3418)*10</f>
        <v>12.0333333333333</v>
      </c>
      <c r="U3416" s="103">
        <f t="shared" ref="U3416" si="3348">((LARGE(S3416:S3418,1))-(SMALL(S3416:S3418,1)))/(((LARGE(S3416:S3418,1))+(SMALL(S3416:S3418,1)))/2)*100</f>
        <v>2.4896265560166</v>
      </c>
      <c r="V3416" s="103">
        <v>79.61</v>
      </c>
      <c r="W3416" s="104">
        <f t="shared" ref="W3416" si="3349">AVERAGE(V3416:V3418)*10</f>
        <v>794.966666666667</v>
      </c>
      <c r="X3416" s="103">
        <f t="shared" ref="X3416" si="3350">((LARGE(V3416:V3418,1))-(SMALL(V3416:V3418,1)))/(((LARGE(V3416:V3418,1))+(SMALL(V3416:V3418,1)))/2)*100</f>
        <v>0.855991943605245</v>
      </c>
      <c r="Y3416" s="103">
        <f t="shared" si="3315"/>
        <v>20.39</v>
      </c>
      <c r="Z3416" s="71">
        <v>24917</v>
      </c>
      <c r="AA3416" s="25">
        <f t="shared" si="3214"/>
        <v>21575.6666666667</v>
      </c>
      <c r="AB3416" s="104">
        <v>3.559</v>
      </c>
      <c r="AC3416" s="26">
        <f t="shared" si="3264"/>
        <v>3.55833333333333</v>
      </c>
      <c r="AG3416" s="154"/>
    </row>
    <row r="3417" spans="1:33" ht="0" customHeight="1" hidden="1">
      <c r="A3417" s="70"/>
      <c r="B3417" s="71">
        <v>1656</v>
      </c>
      <c r="C3417" s="82"/>
      <c r="D3417" s="14"/>
      <c r="E3417" s="14"/>
      <c r="F3417" s="6"/>
      <c r="G3417" s="6"/>
      <c r="H3417" s="14"/>
      <c r="I3417" s="6"/>
      <c r="J3417" s="97">
        <v>1008</v>
      </c>
      <c r="K3417" s="97">
        <f t="shared" ref="K3417" si="3351">MIN(J3416:J3418)</f>
        <v>992</v>
      </c>
      <c r="L3417" s="71"/>
      <c r="M3417" s="97"/>
      <c r="N3417" s="97">
        <v>618</v>
      </c>
      <c r="O3417" s="97">
        <f t="shared" ref="O3417" si="3352">MIN(N3416:N3418)</f>
        <v>587</v>
      </c>
      <c r="P3417" s="71"/>
      <c r="Q3417" s="97"/>
      <c r="R3417" s="71"/>
      <c r="S3417" s="103">
        <v>1.22</v>
      </c>
      <c r="T3417" s="104"/>
      <c r="U3417" s="103"/>
      <c r="V3417" s="103">
        <v>79.78</v>
      </c>
      <c r="W3417" s="104"/>
      <c r="X3417" s="103"/>
      <c r="Y3417" s="103">
        <f t="shared" si="3315"/>
        <v>20.22</v>
      </c>
      <c r="Z3417" s="71">
        <v>14915</v>
      </c>
      <c r="AA3417" s="27"/>
      <c r="AB3417" s="104">
        <v>3.55</v>
      </c>
      <c r="AC3417" s="28"/>
      <c r="AG3417" s="154"/>
    </row>
    <row r="3418" spans="1:33" ht="0" customHeight="1" hidden="1">
      <c r="A3418" s="70"/>
      <c r="B3418" s="71">
        <v>1656</v>
      </c>
      <c r="C3418" s="84"/>
      <c r="D3418" s="17"/>
      <c r="E3418" s="17"/>
      <c r="F3418" s="6"/>
      <c r="G3418" s="6"/>
      <c r="H3418" s="17"/>
      <c r="I3418" s="6"/>
      <c r="J3418" s="97">
        <v>992</v>
      </c>
      <c r="K3418" s="97"/>
      <c r="L3418" s="71"/>
      <c r="M3418" s="97"/>
      <c r="N3418" s="97">
        <v>587</v>
      </c>
      <c r="O3418" s="97"/>
      <c r="P3418" s="71"/>
      <c r="Q3418" s="97"/>
      <c r="R3418" s="71"/>
      <c r="S3418" s="103">
        <v>1.2</v>
      </c>
      <c r="T3418" s="104"/>
      <c r="U3418" s="103"/>
      <c r="V3418" s="103">
        <v>79.1</v>
      </c>
      <c r="W3418" s="104"/>
      <c r="X3418" s="103"/>
      <c r="Y3418" s="103">
        <f t="shared" si="3315"/>
        <v>20.9</v>
      </c>
      <c r="Z3418" s="71">
        <v>24895</v>
      </c>
      <c r="AA3418" s="29"/>
      <c r="AB3418" s="104">
        <v>3.566</v>
      </c>
      <c r="AC3418" s="30"/>
      <c r="AG3418" s="154"/>
    </row>
    <row r="3419" spans="1:33" ht="0" customHeight="1" hidden="1">
      <c r="A3419" s="70">
        <v>43444</v>
      </c>
      <c r="B3419" s="71">
        <v>1614</v>
      </c>
      <c r="C3419" s="80" t="s">
        <v>1461</v>
      </c>
      <c r="D3419" s="12" t="s">
        <v>41</v>
      </c>
      <c r="E3419" s="12" t="s">
        <v>42</v>
      </c>
      <c r="F3419" s="12" t="s">
        <v>1462</v>
      </c>
      <c r="G3419" s="6" t="s">
        <v>34</v>
      </c>
      <c r="H3419" s="12" t="s">
        <v>1014</v>
      </c>
      <c r="I3419" s="6" t="s">
        <v>1463</v>
      </c>
      <c r="J3419" s="97">
        <v>596</v>
      </c>
      <c r="K3419" s="97">
        <f t="shared" ref="K3419" si="3353">MAX(J3419:J3421)</f>
        <v>613</v>
      </c>
      <c r="L3419" s="71">
        <v>0.0285234899328859</v>
      </c>
      <c r="M3419" s="97">
        <f t="shared" ref="M3419" si="3354">IF(J3419="-","-",AVERAGE(J3419:J3421))</f>
        <v>604.5</v>
      </c>
      <c r="N3419" s="97">
        <v>322</v>
      </c>
      <c r="O3419" s="97">
        <f t="shared" ref="O3419" si="3355">MAX(N3419:N3421)</f>
        <v>322</v>
      </c>
      <c r="P3419" s="71">
        <f t="shared" ref="P3419" si="3356">IF(A3419=0,"",(O3419-O3420)/O3420)</f>
        <v>0.0125786163522013</v>
      </c>
      <c r="Q3419" s="97">
        <f t="shared" ref="Q3419" si="3357">IF(N3419="-","-",AVERAGE(N3419:N3421))</f>
        <v>320</v>
      </c>
      <c r="R3419" s="71">
        <f t="shared" ref="R3419" si="3358">IF(Q3419="-","-",Q3419/M3419)</f>
        <v>0.529363110008271</v>
      </c>
      <c r="S3419" s="103">
        <v>1.48</v>
      </c>
      <c r="T3419" s="104">
        <f t="shared" ref="T3419" si="3359">AVERAGE(S3419:S3421)*10</f>
        <v>14.8</v>
      </c>
      <c r="U3419" s="103">
        <f t="shared" ref="U3419" si="3360">((LARGE(S3419:S3421,1))-(SMALL(S3419:S3421,1)))/(((LARGE(S3419:S3421,1))+(SMALL(S3419:S3421,1)))/2)*100</f>
        <v>0</v>
      </c>
      <c r="V3419" s="103">
        <v>95.22</v>
      </c>
      <c r="W3419" s="104">
        <f t="shared" ref="W3419" si="3361">AVERAGE(V3419:V3421)*10</f>
        <v>952.866666666667</v>
      </c>
      <c r="X3419" s="103">
        <f t="shared" ref="X3419" si="3362">((LARGE(V3419:V3421,1))-(SMALL(V3419:V3421,1)))/(((LARGE(V3419:V3421,1))+(SMALL(V3419:V3421,1)))/2)*100</f>
        <v>0.188857412653454</v>
      </c>
      <c r="Y3419" s="103">
        <f t="shared" si="3315"/>
        <v>4.78</v>
      </c>
      <c r="Z3419" s="71" t="s">
        <v>34</v>
      </c>
      <c r="AA3419" s="25" t="str">
        <f t="shared" si="3214"/>
        <v>-</v>
      </c>
      <c r="AB3419" s="104">
        <v>7.459</v>
      </c>
      <c r="AC3419" s="26">
        <f t="shared" si="3264"/>
        <v>7.46833333333333</v>
      </c>
      <c r="AG3419" s="154"/>
    </row>
    <row r="3420" spans="1:33" ht="0" customHeight="1" hidden="1">
      <c r="A3420" s="70"/>
      <c r="B3420" s="71">
        <v>1614</v>
      </c>
      <c r="C3420" s="82"/>
      <c r="D3420" s="14"/>
      <c r="E3420" s="14"/>
      <c r="F3420" s="14"/>
      <c r="G3420" s="6"/>
      <c r="H3420" s="14"/>
      <c r="I3420" s="6"/>
      <c r="J3420" s="97">
        <v>613</v>
      </c>
      <c r="K3420" s="97">
        <f t="shared" ref="K3420" si="3363">MIN(J3419:J3421)</f>
        <v>596</v>
      </c>
      <c r="L3420" s="71"/>
      <c r="M3420" s="97"/>
      <c r="N3420" s="97">
        <v>318</v>
      </c>
      <c r="O3420" s="97">
        <f t="shared" ref="O3420" si="3364">MIN(N3419:N3421)</f>
        <v>318</v>
      </c>
      <c r="P3420" s="71"/>
      <c r="Q3420" s="97"/>
      <c r="R3420" s="71"/>
      <c r="S3420" s="103">
        <v>1.48</v>
      </c>
      <c r="T3420" s="104"/>
      <c r="U3420" s="103"/>
      <c r="V3420" s="103">
        <v>95.24</v>
      </c>
      <c r="W3420" s="104"/>
      <c r="X3420" s="103"/>
      <c r="Y3420" s="103">
        <f t="shared" si="3315"/>
        <v>4.76000000000001</v>
      </c>
      <c r="Z3420" s="71" t="s">
        <v>34</v>
      </c>
      <c r="AA3420" s="27"/>
      <c r="AB3420" s="104">
        <v>7.474</v>
      </c>
      <c r="AC3420" s="28"/>
      <c r="AG3420" s="154"/>
    </row>
    <row r="3421" spans="1:33" ht="0" customHeight="1" hidden="1">
      <c r="A3421" s="70"/>
      <c r="B3421" s="71">
        <v>1614</v>
      </c>
      <c r="C3421" s="84"/>
      <c r="D3421" s="17"/>
      <c r="E3421" s="17"/>
      <c r="F3421" s="17"/>
      <c r="G3421" s="6"/>
      <c r="H3421" s="17"/>
      <c r="I3421" s="6"/>
      <c r="J3421" s="97" t="s">
        <v>34</v>
      </c>
      <c r="K3421" s="97"/>
      <c r="L3421" s="71"/>
      <c r="M3421" s="97"/>
      <c r="N3421" s="97" t="s">
        <v>34</v>
      </c>
      <c r="O3421" s="97"/>
      <c r="P3421" s="71"/>
      <c r="Q3421" s="97"/>
      <c r="R3421" s="71"/>
      <c r="S3421" s="103">
        <v>1.48</v>
      </c>
      <c r="T3421" s="104"/>
      <c r="U3421" s="103"/>
      <c r="V3421" s="103">
        <v>95.4</v>
      </c>
      <c r="W3421" s="104"/>
      <c r="X3421" s="103"/>
      <c r="Y3421" s="103">
        <f t="shared" si="3315"/>
        <v>4.59999999999999</v>
      </c>
      <c r="Z3421" s="71" t="s">
        <v>34</v>
      </c>
      <c r="AA3421" s="29"/>
      <c r="AB3421" s="104">
        <v>7.472</v>
      </c>
      <c r="AC3421" s="30"/>
      <c r="AG3421" s="154"/>
    </row>
    <row r="3422" spans="1:33" ht="0" customHeight="1" hidden="1">
      <c r="A3422" s="85">
        <v>43444</v>
      </c>
      <c r="B3422" s="74" t="s">
        <v>1469</v>
      </c>
      <c r="C3422" s="86" t="s">
        <v>1461</v>
      </c>
      <c r="D3422" s="87" t="s">
        <v>41</v>
      </c>
      <c r="E3422" s="87" t="s">
        <v>80</v>
      </c>
      <c r="F3422" s="87" t="s">
        <v>80</v>
      </c>
      <c r="G3422" s="87" t="s">
        <v>1470</v>
      </c>
      <c r="H3422" s="87" t="s">
        <v>34</v>
      </c>
      <c r="I3422" s="87" t="s">
        <v>34</v>
      </c>
      <c r="J3422" s="98">
        <v>493</v>
      </c>
      <c r="K3422" s="98">
        <f t="shared" ref="K3422" si="3365">MAX(J3422:J3424)</f>
        <v>493</v>
      </c>
      <c r="L3422" s="74">
        <f t="shared" ref="L3422" si="3366">IF(A3422=0,"",(K3422-K3423)/K3423)</f>
        <v>0.0378947368421053</v>
      </c>
      <c r="M3422" s="98">
        <f t="shared" ref="M3422" si="3367">IF(J3422="-","-",AVERAGE(J3422:J3424))</f>
        <v>482.666666666667</v>
      </c>
      <c r="N3422" s="98">
        <v>361</v>
      </c>
      <c r="O3422" s="98">
        <f t="shared" ref="O3422" si="3368">MAX(N3422:N3424)</f>
        <v>361</v>
      </c>
      <c r="P3422" s="74">
        <f t="shared" ref="P3422" si="3369">IF(A3422=0,"",(O3422-O3423)/O3423)</f>
        <v>0.0373563218390805</v>
      </c>
      <c r="Q3422" s="98">
        <f t="shared" ref="Q3422" si="3370">IF(N3422="-","-",AVERAGE(N3422:N3424))</f>
        <v>354.333333333333</v>
      </c>
      <c r="R3422" s="74">
        <f t="shared" ref="R3422" si="3371">IF(Q3422="-","-",Q3422/M3422)</f>
        <v>0.734116022099447</v>
      </c>
      <c r="S3422" s="105" t="s">
        <v>34</v>
      </c>
      <c r="T3422" s="106" t="e">
        <v>#DIV/0!</v>
      </c>
      <c r="U3422" s="105" t="e">
        <v>#NUM!</v>
      </c>
      <c r="V3422" s="105" t="s">
        <v>34</v>
      </c>
      <c r="W3422" s="106" t="e">
        <v>#DIV/0!</v>
      </c>
      <c r="X3422" s="105" t="e">
        <v>#NUM!</v>
      </c>
      <c r="Y3422" s="105" t="s">
        <v>34</v>
      </c>
      <c r="Z3422" s="74" t="s">
        <v>34</v>
      </c>
      <c r="AA3422" s="123" t="str">
        <f t="shared" si="3214"/>
        <v>-</v>
      </c>
      <c r="AB3422" s="106" t="s">
        <v>34</v>
      </c>
      <c r="AC3422" s="124" t="str">
        <f t="shared" si="3264"/>
        <v>-</v>
      </c>
      <c r="AG3422" s="153"/>
    </row>
    <row r="3423" spans="1:33" ht="0" customHeight="1" hidden="1">
      <c r="A3423" s="88"/>
      <c r="B3423" s="74" t="s">
        <v>1469</v>
      </c>
      <c r="C3423" s="89"/>
      <c r="D3423" s="15"/>
      <c r="E3423" s="15"/>
      <c r="F3423" s="15"/>
      <c r="G3423" s="15"/>
      <c r="H3423" s="15"/>
      <c r="I3423" s="15"/>
      <c r="J3423" s="98">
        <v>475</v>
      </c>
      <c r="K3423" s="98">
        <f t="shared" ref="K3423" si="3372">MIN(J3422:J3424)</f>
        <v>475</v>
      </c>
      <c r="L3423" s="74"/>
      <c r="M3423" s="98"/>
      <c r="N3423" s="98">
        <v>354</v>
      </c>
      <c r="O3423" s="98">
        <f t="shared" ref="O3423" si="3373">MIN(N3422:N3424)</f>
        <v>348</v>
      </c>
      <c r="P3423" s="74"/>
      <c r="Q3423" s="98"/>
      <c r="R3423" s="74"/>
      <c r="S3423" s="105" t="s">
        <v>34</v>
      </c>
      <c r="T3423" s="106"/>
      <c r="U3423" s="105"/>
      <c r="V3423" s="105" t="s">
        <v>34</v>
      </c>
      <c r="W3423" s="106"/>
      <c r="X3423" s="105"/>
      <c r="Y3423" s="105" t="s">
        <v>34</v>
      </c>
      <c r="Z3423" s="74" t="s">
        <v>34</v>
      </c>
      <c r="AA3423" s="125"/>
      <c r="AB3423" s="106" t="s">
        <v>34</v>
      </c>
      <c r="AC3423" s="126"/>
      <c r="AG3423" s="153"/>
    </row>
    <row r="3424" spans="1:33" ht="0" customHeight="1" hidden="1">
      <c r="A3424" s="90"/>
      <c r="B3424" s="74" t="s">
        <v>1469</v>
      </c>
      <c r="C3424" s="91"/>
      <c r="D3424" s="18"/>
      <c r="E3424" s="18"/>
      <c r="F3424" s="18"/>
      <c r="G3424" s="18"/>
      <c r="H3424" s="18"/>
      <c r="I3424" s="18"/>
      <c r="J3424" s="98">
        <v>480</v>
      </c>
      <c r="K3424" s="98"/>
      <c r="L3424" s="74"/>
      <c r="M3424" s="98"/>
      <c r="N3424" s="98">
        <v>348</v>
      </c>
      <c r="O3424" s="98"/>
      <c r="P3424" s="74"/>
      <c r="Q3424" s="98"/>
      <c r="R3424" s="74"/>
      <c r="S3424" s="105" t="s">
        <v>34</v>
      </c>
      <c r="T3424" s="106"/>
      <c r="U3424" s="105"/>
      <c r="V3424" s="105" t="s">
        <v>34</v>
      </c>
      <c r="W3424" s="106"/>
      <c r="X3424" s="105"/>
      <c r="Y3424" s="105" t="s">
        <v>34</v>
      </c>
      <c r="Z3424" s="74" t="s">
        <v>34</v>
      </c>
      <c r="AA3424" s="127"/>
      <c r="AB3424" s="106" t="s">
        <v>34</v>
      </c>
      <c r="AC3424" s="128"/>
      <c r="AG3424" s="153"/>
    </row>
    <row r="3425" spans="1:33" ht="0" customHeight="1" hidden="1">
      <c r="A3425" s="70">
        <v>43444</v>
      </c>
      <c r="B3425" s="71">
        <v>1672</v>
      </c>
      <c r="C3425" s="80" t="s">
        <v>88</v>
      </c>
      <c r="D3425" s="12" t="s">
        <v>41</v>
      </c>
      <c r="E3425" s="12" t="s">
        <v>74</v>
      </c>
      <c r="F3425" s="6" t="s">
        <v>85</v>
      </c>
      <c r="G3425" s="6" t="s">
        <v>92</v>
      </c>
      <c r="H3425" s="12" t="s">
        <v>44</v>
      </c>
      <c r="I3425" s="6" t="s">
        <v>34</v>
      </c>
      <c r="J3425" s="97" t="s">
        <v>34</v>
      </c>
      <c r="K3425" s="97">
        <f t="shared" ref="K3425" si="3374">MAX(J3425:J3427)</f>
        <v>596</v>
      </c>
      <c r="L3425" s="71">
        <f t="shared" ref="L3425" si="3375">IF(A3425=0,"",(K3425-K3426)/K3426)</f>
        <v>0.0661896243291592</v>
      </c>
      <c r="M3425" s="97">
        <f t="normal">IF(J3426="-","-",AVERAGE(J3425:J3427))</f>
        <v>577.5</v>
      </c>
      <c r="N3425" s="97" t="s">
        <v>34</v>
      </c>
      <c r="O3425" s="97">
        <f t="shared" ref="O3425" si="3376">MAX(N3425:N3427)</f>
        <v>423</v>
      </c>
      <c r="P3425" s="71">
        <f t="shared" ref="P3425" si="3377">IF(A3425=0,"",(O3425-O3426)/O3426)</f>
        <v>0.0548628428927681</v>
      </c>
      <c r="Q3425" s="97">
        <f t="normal">IF(N3426="-","-",AVERAGE(N3425:N3427))</f>
        <v>412</v>
      </c>
      <c r="R3425" s="71">
        <f t="normal">IF(Q3425="-","-",Q3425/M3425)</f>
        <v>0.713419913419913</v>
      </c>
      <c r="S3425" s="103">
        <v>2.35</v>
      </c>
      <c r="T3425" s="104">
        <f t="shared" ref="T3425" si="3378">AVERAGE(S3425:S3427)*10</f>
        <v>24.3666666666667</v>
      </c>
      <c r="U3425" s="103">
        <f t="shared" ref="U3425" si="3379">((LARGE(S3425:S3427,1))-(SMALL(S3425:S3427,1)))/(((LARGE(S3425:S3427,1))+(SMALL(S3425:S3427,1)))/2)*100</f>
        <v>6.58436213991768</v>
      </c>
      <c r="V3425" s="103">
        <v>76.11</v>
      </c>
      <c r="W3425" s="104">
        <f t="shared" ref="W3425" si="3380">AVERAGE(V3425:V3427)*10</f>
        <v>764.066666666667</v>
      </c>
      <c r="X3425" s="103">
        <f t="shared" ref="X3425" si="3381">((LARGE(V3425:V3427,1))-(SMALL(V3425:V3427,1)))/(((LARGE(V3425:V3427,1))+(SMALL(V3425:V3427,1)))/2)*100</f>
        <v>0.876447118843615</v>
      </c>
      <c r="Y3425" s="103">
        <f t="shared" si="3315"/>
        <v>23.89</v>
      </c>
      <c r="Z3425" s="71">
        <v>33196</v>
      </c>
      <c r="AA3425" s="25">
        <f t="shared" si="3214"/>
        <v>33194.6666666667</v>
      </c>
      <c r="AB3425" s="104">
        <v>6.744</v>
      </c>
      <c r="AC3425" s="26">
        <f t="shared" si="3264"/>
        <v>6.76133333333333</v>
      </c>
      <c r="AG3425" s="154"/>
    </row>
    <row r="3426" spans="1:33" ht="0" customHeight="1" hidden="1">
      <c r="A3426" s="70"/>
      <c r="B3426" s="71">
        <v>1672</v>
      </c>
      <c r="C3426" s="82"/>
      <c r="D3426" s="14"/>
      <c r="E3426" s="14"/>
      <c r="F3426" s="6"/>
      <c r="G3426" s="6"/>
      <c r="H3426" s="14"/>
      <c r="I3426" s="6"/>
      <c r="J3426" s="97">
        <v>559</v>
      </c>
      <c r="K3426" s="97">
        <f t="shared" ref="K3426" si="3382">MIN(J3425:J3427)</f>
        <v>559</v>
      </c>
      <c r="L3426" s="71"/>
      <c r="M3426" s="97"/>
      <c r="N3426" s="97">
        <v>401</v>
      </c>
      <c r="O3426" s="97">
        <f t="shared" ref="O3426" si="3383">MIN(N3425:N3427)</f>
        <v>401</v>
      </c>
      <c r="P3426" s="71"/>
      <c r="Q3426" s="97"/>
      <c r="R3426" s="71"/>
      <c r="S3426" s="103">
        <v>2.45</v>
      </c>
      <c r="T3426" s="104"/>
      <c r="U3426" s="103"/>
      <c r="V3426" s="103">
        <v>76.33</v>
      </c>
      <c r="W3426" s="104"/>
      <c r="X3426" s="103"/>
      <c r="Y3426" s="103">
        <f t="shared" si="3315"/>
        <v>23.67</v>
      </c>
      <c r="Z3426" s="71">
        <v>33189</v>
      </c>
      <c r="AA3426" s="27"/>
      <c r="AB3426" s="104">
        <v>6.766</v>
      </c>
      <c r="AC3426" s="28"/>
      <c r="AG3426" s="154"/>
    </row>
    <row r="3427" spans="1:33" ht="0" customHeight="1" hidden="1">
      <c r="A3427" s="70"/>
      <c r="B3427" s="71">
        <v>1672</v>
      </c>
      <c r="C3427" s="84"/>
      <c r="D3427" s="17"/>
      <c r="E3427" s="17"/>
      <c r="F3427" s="6"/>
      <c r="G3427" s="6"/>
      <c r="H3427" s="17"/>
      <c r="I3427" s="6"/>
      <c r="J3427" s="97">
        <v>596</v>
      </c>
      <c r="K3427" s="97"/>
      <c r="L3427" s="71"/>
      <c r="M3427" s="97"/>
      <c r="N3427" s="97">
        <v>423</v>
      </c>
      <c r="O3427" s="97"/>
      <c r="P3427" s="71"/>
      <c r="Q3427" s="97"/>
      <c r="R3427" s="71"/>
      <c r="S3427" s="103">
        <v>2.51</v>
      </c>
      <c r="T3427" s="104"/>
      <c r="U3427" s="103"/>
      <c r="V3427" s="103">
        <v>76.78</v>
      </c>
      <c r="W3427" s="104"/>
      <c r="X3427" s="103"/>
      <c r="Y3427" s="103">
        <f t="shared" si="3315"/>
        <v>23.22</v>
      </c>
      <c r="Z3427" s="71">
        <v>33199</v>
      </c>
      <c r="AA3427" s="29"/>
      <c r="AB3427" s="104">
        <v>6.774</v>
      </c>
      <c r="AC3427" s="30"/>
      <c r="AG3427" s="154"/>
    </row>
    <row r="3428" spans="1:33" ht="0" customHeight="1" hidden="1">
      <c r="A3428" s="85">
        <v>43444</v>
      </c>
      <c r="B3428" s="74" t="s">
        <v>1471</v>
      </c>
      <c r="C3428" s="86" t="s">
        <v>1461</v>
      </c>
      <c r="D3428" s="87" t="s">
        <v>41</v>
      </c>
      <c r="E3428" s="87" t="s">
        <v>80</v>
      </c>
      <c r="F3428" s="87" t="s">
        <v>80</v>
      </c>
      <c r="G3428" s="87" t="s">
        <v>1472</v>
      </c>
      <c r="H3428" s="87" t="s">
        <v>34</v>
      </c>
      <c r="I3428" s="87" t="s">
        <v>34</v>
      </c>
      <c r="J3428" s="98">
        <v>517</v>
      </c>
      <c r="K3428" s="98">
        <f t="shared" ref="K3428" si="3384">MAX(J3428:J3430)</f>
        <v>590</v>
      </c>
      <c r="L3428" s="74">
        <f t="shared" ref="L3428" si="3385">IF(A3428=0,"",(K3428-K3429)/K3429)</f>
        <v>0.141199226305609</v>
      </c>
      <c r="M3428" s="98">
        <f t="shared" ref="M3428" si="3386">IF(J3428="-","-",AVERAGE(J3428:J3430))</f>
        <v>563.666666666667</v>
      </c>
      <c r="N3428" s="98">
        <v>342</v>
      </c>
      <c r="O3428" s="98">
        <f t="shared" ref="O3428" si="3387">MAX(N3428:N3430)</f>
        <v>363</v>
      </c>
      <c r="P3428" s="74">
        <f t="shared" ref="P3428" si="3388">IF(A3428=0,"",(O3428-O3429)/O3429)</f>
        <v>0.0614035087719298</v>
      </c>
      <c r="Q3428" s="98">
        <f t="shared" ref="Q3428" si="3389">IF(N3428="-","-",AVERAGE(N3428:N3430))</f>
        <v>355</v>
      </c>
      <c r="R3428" s="74">
        <f t="shared" ref="R3428" si="3390">IF(Q3428="-","-",Q3428/M3428)</f>
        <v>0.629804849201656</v>
      </c>
      <c r="S3428" s="105" t="s">
        <v>34</v>
      </c>
      <c r="T3428" s="106" t="e">
        <v>#DIV/0!</v>
      </c>
      <c r="U3428" s="105" t="e">
        <v>#NUM!</v>
      </c>
      <c r="V3428" s="105" t="s">
        <v>34</v>
      </c>
      <c r="W3428" s="106" t="e">
        <v>#DIV/0!</v>
      </c>
      <c r="X3428" s="105" t="e">
        <v>#NUM!</v>
      </c>
      <c r="Y3428" s="105" t="s">
        <v>34</v>
      </c>
      <c r="Z3428" s="74" t="s">
        <v>34</v>
      </c>
      <c r="AA3428" s="123" t="str">
        <f t="shared" si="3214"/>
        <v>-</v>
      </c>
      <c r="AB3428" s="106" t="s">
        <v>34</v>
      </c>
      <c r="AC3428" s="124" t="str">
        <f t="shared" si="3264"/>
        <v>-</v>
      </c>
      <c r="AG3428" s="153"/>
    </row>
    <row r="3429" spans="1:33" ht="0" customHeight="1" hidden="1">
      <c r="A3429" s="88"/>
      <c r="B3429" s="74" t="s">
        <v>1471</v>
      </c>
      <c r="C3429" s="89"/>
      <c r="D3429" s="15"/>
      <c r="E3429" s="15"/>
      <c r="F3429" s="15"/>
      <c r="G3429" s="15"/>
      <c r="H3429" s="15"/>
      <c r="I3429" s="15"/>
      <c r="J3429" s="98">
        <v>584</v>
      </c>
      <c r="K3429" s="98">
        <f t="shared" ref="K3429" si="3391">MIN(J3428:J3430)</f>
        <v>517</v>
      </c>
      <c r="L3429" s="74"/>
      <c r="M3429" s="98"/>
      <c r="N3429" s="98">
        <v>360</v>
      </c>
      <c r="O3429" s="98">
        <f t="shared" ref="O3429" si="3392">MIN(N3428:N3430)</f>
        <v>342</v>
      </c>
      <c r="P3429" s="74"/>
      <c r="Q3429" s="98"/>
      <c r="R3429" s="74"/>
      <c r="S3429" s="105" t="s">
        <v>34</v>
      </c>
      <c r="T3429" s="106"/>
      <c r="U3429" s="105"/>
      <c r="V3429" s="105" t="s">
        <v>34</v>
      </c>
      <c r="W3429" s="106"/>
      <c r="X3429" s="105"/>
      <c r="Y3429" s="105" t="s">
        <v>34</v>
      </c>
      <c r="Z3429" s="74" t="s">
        <v>34</v>
      </c>
      <c r="AA3429" s="125"/>
      <c r="AB3429" s="106" t="s">
        <v>34</v>
      </c>
      <c r="AC3429" s="126"/>
      <c r="AG3429" s="153"/>
    </row>
    <row r="3430" spans="1:33" ht="0" customHeight="1" hidden="1">
      <c r="A3430" s="90"/>
      <c r="B3430" s="74" t="s">
        <v>1471</v>
      </c>
      <c r="C3430" s="91"/>
      <c r="D3430" s="18"/>
      <c r="E3430" s="18"/>
      <c r="F3430" s="18"/>
      <c r="G3430" s="18"/>
      <c r="H3430" s="18"/>
      <c r="I3430" s="18"/>
      <c r="J3430" s="98">
        <v>590</v>
      </c>
      <c r="K3430" s="98"/>
      <c r="L3430" s="74"/>
      <c r="M3430" s="98"/>
      <c r="N3430" s="98">
        <v>363</v>
      </c>
      <c r="O3430" s="98"/>
      <c r="P3430" s="74"/>
      <c r="Q3430" s="98"/>
      <c r="R3430" s="74"/>
      <c r="S3430" s="105" t="s">
        <v>34</v>
      </c>
      <c r="T3430" s="106"/>
      <c r="U3430" s="105"/>
      <c r="V3430" s="105" t="s">
        <v>34</v>
      </c>
      <c r="W3430" s="106"/>
      <c r="X3430" s="105"/>
      <c r="Y3430" s="105" t="s">
        <v>34</v>
      </c>
      <c r="Z3430" s="74" t="s">
        <v>34</v>
      </c>
      <c r="AA3430" s="127"/>
      <c r="AB3430" s="106" t="s">
        <v>34</v>
      </c>
      <c r="AC3430" s="128"/>
      <c r="AG3430" s="153"/>
    </row>
    <row r="3431" spans="1:33" ht="0" customHeight="1" hidden="1">
      <c r="A3431" s="85">
        <v>43444</v>
      </c>
      <c r="B3431" s="74">
        <v>1615</v>
      </c>
      <c r="C3431" s="86" t="s">
        <v>1461</v>
      </c>
      <c r="D3431" s="87" t="s">
        <v>41</v>
      </c>
      <c r="E3431" s="87" t="s">
        <v>42</v>
      </c>
      <c r="F3431" s="87" t="s">
        <v>1462</v>
      </c>
      <c r="G3431" s="87" t="s">
        <v>1473</v>
      </c>
      <c r="H3431" s="87" t="s">
        <v>34</v>
      </c>
      <c r="I3431" s="87" t="s">
        <v>1474</v>
      </c>
      <c r="J3431" s="98">
        <v>640</v>
      </c>
      <c r="K3431" s="98">
        <f t="shared" ref="K3431" si="3393">MAX(J3431:J3433)</f>
        <v>646</v>
      </c>
      <c r="L3431" s="74">
        <f t="shared" ref="L3431" si="3394">IF(A3431=0,"",(K3431-K3432)/K3432)</f>
        <v>0.009375</v>
      </c>
      <c r="M3431" s="98">
        <f t="shared" ref="M3431" si="3395">IF(J3431="-","-",AVERAGE(J3431:J3433))</f>
        <v>643.666666666667</v>
      </c>
      <c r="N3431" s="98">
        <v>326</v>
      </c>
      <c r="O3431" s="98">
        <f t="shared" ref="O3431" si="3396">MAX(N3431:N3433)</f>
        <v>326</v>
      </c>
      <c r="P3431" s="74">
        <f t="shared" ref="P3431" si="3397">IF(A3431=0,"",(O3431-O3432)/O3432)</f>
        <v>0.0584415584415584</v>
      </c>
      <c r="Q3431" s="98">
        <f t="shared" ref="Q3431" si="3398">IF(N3431="-","-",AVERAGE(N3431:N3433))</f>
        <v>315</v>
      </c>
      <c r="R3431" s="74">
        <f t="shared" ref="R3431" si="3399">IF(Q3431="-","-",Q3431/M3431)</f>
        <v>0.489383738995339</v>
      </c>
      <c r="S3431" s="105">
        <v>4</v>
      </c>
      <c r="T3431" s="106">
        <f t="shared" ref="T3431" si="3400">AVERAGE(S3431:S3433)*10</f>
        <v>40.1</v>
      </c>
      <c r="U3431" s="105">
        <f t="shared" ref="U3431" si="3401">((LARGE(S3431:S3433,1))-(SMALL(S3431:S3433,1)))/(((LARGE(S3431:S3433,1))+(SMALL(S3431:S3433,1)))/2)*100</f>
        <v>0.498753117206972</v>
      </c>
      <c r="V3431" s="105">
        <v>95</v>
      </c>
      <c r="W3431" s="106">
        <f t="shared" ref="W3431" si="3402">AVERAGE(V3431:V3433)*10</f>
        <v>949.2</v>
      </c>
      <c r="X3431" s="105">
        <f t="shared" ref="X3431" si="3403">((LARGE(V3431:V3433,1))-(SMALL(V3431:V3433,1)))/(((LARGE(V3431:V3433,1))+(SMALL(V3431:V3433,1)))/2)*100</f>
        <v>0.158019489070325</v>
      </c>
      <c r="Y3431" s="105">
        <f t="shared" si="3315"/>
        <v>5</v>
      </c>
      <c r="Z3431" s="74" t="s">
        <v>34</v>
      </c>
      <c r="AA3431" s="123" t="str">
        <f t="shared" si="3214"/>
        <v>-</v>
      </c>
      <c r="AB3431" s="106">
        <v>8.261</v>
      </c>
      <c r="AC3431" s="124">
        <f t="shared" si="3264"/>
        <v>8.26433333333333</v>
      </c>
      <c r="AG3431" s="153"/>
    </row>
    <row r="3432" spans="1:33" ht="0" customHeight="1" hidden="1">
      <c r="A3432" s="88"/>
      <c r="B3432" s="74">
        <v>1615</v>
      </c>
      <c r="C3432" s="89"/>
      <c r="D3432" s="15"/>
      <c r="E3432" s="15"/>
      <c r="F3432" s="15"/>
      <c r="G3432" s="15"/>
      <c r="H3432" s="15"/>
      <c r="I3432" s="15"/>
      <c r="J3432" s="98">
        <v>646</v>
      </c>
      <c r="K3432" s="98">
        <f t="shared" ref="K3432" si="3404">MIN(J3431:J3433)</f>
        <v>640</v>
      </c>
      <c r="L3432" s="74"/>
      <c r="M3432" s="98"/>
      <c r="N3432" s="98">
        <v>308</v>
      </c>
      <c r="O3432" s="98">
        <f t="shared" ref="O3432" si="3405">MIN(N3431:N3433)</f>
        <v>308</v>
      </c>
      <c r="P3432" s="74"/>
      <c r="Q3432" s="98"/>
      <c r="R3432" s="74"/>
      <c r="S3432" s="105">
        <v>4.01</v>
      </c>
      <c r="T3432" s="106"/>
      <c r="U3432" s="105"/>
      <c r="V3432" s="105">
        <v>94.91</v>
      </c>
      <c r="W3432" s="106"/>
      <c r="X3432" s="105"/>
      <c r="Y3432" s="105">
        <f t="shared" si="3315"/>
        <v>5.09</v>
      </c>
      <c r="Z3432" s="74" t="s">
        <v>34</v>
      </c>
      <c r="AA3432" s="125"/>
      <c r="AB3432" s="106">
        <v>8.263</v>
      </c>
      <c r="AC3432" s="126"/>
      <c r="AG3432" s="153"/>
    </row>
    <row r="3433" spans="1:33" ht="0" customHeight="1" hidden="1">
      <c r="A3433" s="90"/>
      <c r="B3433" s="74">
        <v>1615</v>
      </c>
      <c r="C3433" s="91"/>
      <c r="D3433" s="18"/>
      <c r="E3433" s="18"/>
      <c r="F3433" s="18"/>
      <c r="G3433" s="18"/>
      <c r="H3433" s="18"/>
      <c r="I3433" s="18"/>
      <c r="J3433" s="98">
        <v>645</v>
      </c>
      <c r="K3433" s="98"/>
      <c r="L3433" s="74"/>
      <c r="M3433" s="98"/>
      <c r="N3433" s="98">
        <v>311</v>
      </c>
      <c r="O3433" s="98"/>
      <c r="P3433" s="74"/>
      <c r="Q3433" s="98"/>
      <c r="R3433" s="74"/>
      <c r="S3433" s="105">
        <v>4.02</v>
      </c>
      <c r="T3433" s="106"/>
      <c r="U3433" s="105"/>
      <c r="V3433" s="105">
        <v>94.85</v>
      </c>
      <c r="W3433" s="106"/>
      <c r="X3433" s="105"/>
      <c r="Y3433" s="105">
        <f t="shared" si="3315"/>
        <v>5.15000000000001</v>
      </c>
      <c r="Z3433" s="74" t="s">
        <v>34</v>
      </c>
      <c r="AA3433" s="127"/>
      <c r="AB3433" s="106">
        <v>8.269</v>
      </c>
      <c r="AC3433" s="128"/>
      <c r="AG3433" s="153"/>
    </row>
    <row r="3434" spans="1:33" ht="0" customHeight="1" hidden="1">
      <c r="A3434" s="70">
        <v>43444</v>
      </c>
      <c r="B3434" s="71">
        <v>1612</v>
      </c>
      <c r="C3434" s="80" t="s">
        <v>1461</v>
      </c>
      <c r="D3434" s="12" t="s">
        <v>41</v>
      </c>
      <c r="E3434" s="12" t="s">
        <v>42</v>
      </c>
      <c r="F3434" s="12" t="s">
        <v>1462</v>
      </c>
      <c r="G3434" s="12" t="s">
        <v>1475</v>
      </c>
      <c r="H3434" s="6" t="s">
        <v>34</v>
      </c>
      <c r="I3434" s="6" t="s">
        <v>34</v>
      </c>
      <c r="J3434" s="97">
        <v>631</v>
      </c>
      <c r="K3434" s="97">
        <f t="shared" ref="K3434" si="3406">MAX(J3434:J3436)</f>
        <v>710</v>
      </c>
      <c r="L3434" s="71">
        <f t="shared" ref="L3434" si="3407">IF(A3434=0,"",(K3434-K3435)/K3435)</f>
        <v>0.125198098256735</v>
      </c>
      <c r="M3434" s="97">
        <f t="shared" ref="M3434" si="3408">IF(J3434="-","-",AVERAGE(J3434:J3436))</f>
        <v>663</v>
      </c>
      <c r="N3434" s="97">
        <v>333</v>
      </c>
      <c r="O3434" s="97">
        <f t="shared" ref="O3434" si="3409">MAX(N3434:N3436)</f>
        <v>366</v>
      </c>
      <c r="P3434" s="71">
        <f t="shared" ref="P3434" si="3410">IF(A3434=0,"",(O3434-O3435)/O3435)</f>
        <v>0.122699386503067</v>
      </c>
      <c r="Q3434" s="97">
        <f t="shared" ref="Q3434" si="3411">IF(N3434="-","-",AVERAGE(N3434:N3436))</f>
        <v>341.666666666667</v>
      </c>
      <c r="R3434" s="71">
        <f t="shared" ref="R3434" si="3412">IF(Q3434="-","-",Q3434/M3434)</f>
        <v>0.515334338863751</v>
      </c>
      <c r="S3434" s="103">
        <v>11.98</v>
      </c>
      <c r="T3434" s="104">
        <f t="shared" ref="T3434" si="3413">AVERAGE(S3434:S3436)*10</f>
        <v>119.4</v>
      </c>
      <c r="U3434" s="103">
        <f t="shared" ref="U3434" si="3414">((LARGE(S3434:S3436,1))-(SMALL(S3434:S3436,1)))/(((LARGE(S3434:S3436,1))+(SMALL(S3434:S3436,1)))/2)*100</f>
        <v>0.670016750418761</v>
      </c>
      <c r="V3434" s="103">
        <v>94.8</v>
      </c>
      <c r="W3434" s="104">
        <f t="shared" ref="W3434" si="3415">AVERAGE(V3434:V3436)*10</f>
        <v>948.35</v>
      </c>
      <c r="X3434" s="103">
        <f t="shared" ref="X3434" si="3416">((LARGE(V3434:V3436,1))-(SMALL(V3434:V3436,1)))/(((LARGE(V3434:V3436,1))+(SMALL(V3434:V3436,1)))/2)*100</f>
        <v>0.0738124110296909</v>
      </c>
      <c r="Y3434" s="103">
        <f t="shared" si="3315"/>
        <v>5.2</v>
      </c>
      <c r="Z3434" s="71" t="s">
        <v>34</v>
      </c>
      <c r="AA3434" s="25" t="str">
        <f t="shared" si="3214"/>
        <v>-</v>
      </c>
      <c r="AB3434" s="104" t="s">
        <v>34</v>
      </c>
      <c r="AC3434" s="26" t="str">
        <f t="shared" si="3264"/>
        <v>-</v>
      </c>
      <c r="AG3434" s="154"/>
    </row>
    <row r="3435" spans="1:33" ht="0" customHeight="1" hidden="1">
      <c r="A3435" s="70"/>
      <c r="B3435" s="71">
        <v>1612</v>
      </c>
      <c r="C3435" s="82"/>
      <c r="D3435" s="14"/>
      <c r="E3435" s="14"/>
      <c r="F3435" s="14"/>
      <c r="G3435" s="14"/>
      <c r="H3435" s="6"/>
      <c r="I3435" s="6"/>
      <c r="J3435" s="97">
        <v>710</v>
      </c>
      <c r="K3435" s="97">
        <f t="shared" ref="K3435" si="3417">MIN(J3434:J3436)</f>
        <v>631</v>
      </c>
      <c r="L3435" s="71"/>
      <c r="M3435" s="97"/>
      <c r="N3435" s="97">
        <v>366</v>
      </c>
      <c r="O3435" s="97">
        <f t="shared" ref="O3435" si="3418">MIN(N3434:N3436)</f>
        <v>326</v>
      </c>
      <c r="P3435" s="71"/>
      <c r="Q3435" s="97"/>
      <c r="R3435" s="71"/>
      <c r="S3435" s="103" t="s">
        <v>34</v>
      </c>
      <c r="T3435" s="104"/>
      <c r="U3435" s="103"/>
      <c r="V3435" s="103" t="s">
        <v>34</v>
      </c>
      <c r="W3435" s="104"/>
      <c r="X3435" s="103"/>
      <c r="Y3435" s="103" t="s">
        <v>34</v>
      </c>
      <c r="Z3435" s="71" t="s">
        <v>34</v>
      </c>
      <c r="AA3435" s="27"/>
      <c r="AB3435" s="104" t="s">
        <v>34</v>
      </c>
      <c r="AC3435" s="28"/>
      <c r="AG3435" s="154"/>
    </row>
    <row r="3436" spans="1:33" ht="0" customHeight="1" hidden="1">
      <c r="A3436" s="70"/>
      <c r="B3436" s="71">
        <v>1612</v>
      </c>
      <c r="C3436" s="84"/>
      <c r="D3436" s="17"/>
      <c r="E3436" s="17"/>
      <c r="F3436" s="17"/>
      <c r="G3436" s="17"/>
      <c r="H3436" s="6"/>
      <c r="I3436" s="6"/>
      <c r="J3436" s="97">
        <v>648</v>
      </c>
      <c r="K3436" s="97"/>
      <c r="L3436" s="71"/>
      <c r="M3436" s="97"/>
      <c r="N3436" s="97">
        <v>326</v>
      </c>
      <c r="O3436" s="97"/>
      <c r="P3436" s="71"/>
      <c r="Q3436" s="97"/>
      <c r="R3436" s="71"/>
      <c r="S3436" s="103">
        <v>11.9</v>
      </c>
      <c r="T3436" s="104"/>
      <c r="U3436" s="103"/>
      <c r="V3436" s="103">
        <v>94.87</v>
      </c>
      <c r="W3436" s="104"/>
      <c r="X3436" s="103"/>
      <c r="Y3436" s="103">
        <f t="shared" si="3315"/>
        <v>5.13</v>
      </c>
      <c r="Z3436" s="71" t="s">
        <v>34</v>
      </c>
      <c r="AA3436" s="29"/>
      <c r="AB3436" s="104" t="s">
        <v>34</v>
      </c>
      <c r="AC3436" s="30"/>
      <c r="AG3436" s="154"/>
    </row>
    <row r="3437" spans="1:33" ht="0" customHeight="1" hidden="1">
      <c r="A3437" s="70">
        <v>43444</v>
      </c>
      <c r="B3437" s="71">
        <v>1613</v>
      </c>
      <c r="C3437" s="80" t="s">
        <v>1461</v>
      </c>
      <c r="D3437" s="12" t="s">
        <v>41</v>
      </c>
      <c r="E3437" s="12" t="s">
        <v>42</v>
      </c>
      <c r="F3437" s="12" t="s">
        <v>1462</v>
      </c>
      <c r="G3437" s="12" t="s">
        <v>1475</v>
      </c>
      <c r="H3437" s="6" t="s">
        <v>34</v>
      </c>
      <c r="I3437" s="6" t="s">
        <v>1476</v>
      </c>
      <c r="J3437" s="97">
        <v>616</v>
      </c>
      <c r="K3437" s="97">
        <f t="shared" ref="K3437" si="3419">MAX(J3437:J3439)</f>
        <v>643</v>
      </c>
      <c r="L3437" s="71">
        <f t="shared" ref="L3437" si="3420">IF(A3437=0,"",(K3437-K3438)/K3438)</f>
        <v>0.0610561056105611</v>
      </c>
      <c r="M3437" s="97">
        <f t="shared" ref="M3437" si="3421">IF(J3437="-","-",AVERAGE(J3437:J3439))</f>
        <v>621.666666666667</v>
      </c>
      <c r="N3437" s="97">
        <v>316</v>
      </c>
      <c r="O3437" s="97">
        <f t="shared" ref="O3437" si="3422">MAX(N3437:N3439)</f>
        <v>323</v>
      </c>
      <c r="P3437" s="71">
        <f t="shared" ref="P3437" si="3423">IF(A3437=0,"",(O3437-O3438)/O3438)</f>
        <v>0.066006600660066</v>
      </c>
      <c r="Q3437" s="97">
        <f t="shared" ref="Q3437" si="3424">IF(N3437="-","-",AVERAGE(N3437:N3439))</f>
        <v>314</v>
      </c>
      <c r="R3437" s="71">
        <f t="shared" ref="R3437" si="3425">IF(Q3437="-","-",Q3437/M3437)</f>
        <v>0.505093833780161</v>
      </c>
      <c r="S3437" s="103" t="s">
        <v>34</v>
      </c>
      <c r="T3437" s="104">
        <f t="shared" ref="T3437" si="3426">AVERAGE(S3437:S3439)*10</f>
        <v>199.45</v>
      </c>
      <c r="U3437" s="103">
        <f t="shared" ref="U3437" si="3427">((LARGE(S3437:S3439,1))-(SMALL(S3437:S3439,1)))/(((LARGE(S3437:S3439,1))+(SMALL(S3437:S3439,1)))/2)*100</f>
        <v>0.35096515417398</v>
      </c>
      <c r="V3437" s="103" t="s">
        <v>34</v>
      </c>
      <c r="W3437" s="104">
        <f t="shared" ref="W3437" si="3428">AVERAGE(V3437:V3439)*10</f>
        <v>945.05</v>
      </c>
      <c r="X3437" s="103">
        <f t="shared" ref="X3437" si="3429">((LARGE(V3437:V3439,1))-(SMALL(V3437:V3439,1)))/(((LARGE(V3437:V3439,1))+(SMALL(V3437:V3439,1)))/2)*100</f>
        <v>0.0105814507168987</v>
      </c>
      <c r="Y3437" s="103" t="s">
        <v>34</v>
      </c>
      <c r="Z3437" s="71" t="s">
        <v>34</v>
      </c>
      <c r="AA3437" s="25" t="str">
        <f t="shared" si="3214"/>
        <v>-</v>
      </c>
      <c r="AB3437" s="104" t="s">
        <v>34</v>
      </c>
      <c r="AC3437" s="26" t="str">
        <f t="shared" si="3264"/>
        <v>-</v>
      </c>
      <c r="AG3437" s="154"/>
    </row>
    <row r="3438" spans="1:33" ht="0" customHeight="1" hidden="1">
      <c r="A3438" s="70"/>
      <c r="B3438" s="71">
        <v>1613</v>
      </c>
      <c r="C3438" s="82"/>
      <c r="D3438" s="14"/>
      <c r="E3438" s="14"/>
      <c r="F3438" s="14"/>
      <c r="G3438" s="14"/>
      <c r="H3438" s="6"/>
      <c r="I3438" s="6"/>
      <c r="J3438" s="97">
        <v>643</v>
      </c>
      <c r="K3438" s="97">
        <f t="shared" ref="K3438" si="3430">MIN(J3437:J3439)</f>
        <v>606</v>
      </c>
      <c r="L3438" s="71"/>
      <c r="M3438" s="97"/>
      <c r="N3438" s="97">
        <v>323</v>
      </c>
      <c r="O3438" s="97">
        <f t="shared" ref="O3438" si="3431">MIN(N3437:N3439)</f>
        <v>303</v>
      </c>
      <c r="P3438" s="71"/>
      <c r="Q3438" s="97"/>
      <c r="R3438" s="71"/>
      <c r="S3438" s="103">
        <v>19.98</v>
      </c>
      <c r="T3438" s="104"/>
      <c r="U3438" s="103"/>
      <c r="V3438" s="103">
        <v>94.51</v>
      </c>
      <c r="W3438" s="104"/>
      <c r="X3438" s="103"/>
      <c r="Y3438" s="103">
        <f t="shared" si="3315"/>
        <v>5.48999999999999</v>
      </c>
      <c r="Z3438" s="71" t="s">
        <v>34</v>
      </c>
      <c r="AA3438" s="27"/>
      <c r="AB3438" s="104" t="s">
        <v>34</v>
      </c>
      <c r="AC3438" s="28"/>
      <c r="AG3438" s="154"/>
    </row>
    <row r="3439" spans="1:33" ht="0" customHeight="1" hidden="1">
      <c r="A3439" s="70"/>
      <c r="B3439" s="71">
        <v>1613</v>
      </c>
      <c r="C3439" s="84"/>
      <c r="D3439" s="17"/>
      <c r="E3439" s="17"/>
      <c r="F3439" s="17"/>
      <c r="G3439" s="17"/>
      <c r="H3439" s="6"/>
      <c r="I3439" s="6"/>
      <c r="J3439" s="97">
        <v>606</v>
      </c>
      <c r="K3439" s="97"/>
      <c r="L3439" s="71"/>
      <c r="M3439" s="97"/>
      <c r="N3439" s="97">
        <v>303</v>
      </c>
      <c r="O3439" s="97"/>
      <c r="P3439" s="71"/>
      <c r="Q3439" s="97"/>
      <c r="R3439" s="71"/>
      <c r="S3439" s="103">
        <v>19.91</v>
      </c>
      <c r="T3439" s="104"/>
      <c r="U3439" s="103"/>
      <c r="V3439" s="103">
        <v>94.5</v>
      </c>
      <c r="W3439" s="104"/>
      <c r="X3439" s="103"/>
      <c r="Y3439" s="103">
        <f t="shared" si="3315"/>
        <v>5.5</v>
      </c>
      <c r="Z3439" s="71" t="s">
        <v>34</v>
      </c>
      <c r="AA3439" s="29"/>
      <c r="AB3439" s="104" t="s">
        <v>34</v>
      </c>
      <c r="AC3439" s="30"/>
      <c r="AG3439" s="154"/>
    </row>
    <row r="3440" spans="1:33" ht="0" customHeight="1" hidden="1">
      <c r="A3440" s="70">
        <v>43444</v>
      </c>
      <c r="B3440" s="71">
        <v>1676</v>
      </c>
      <c r="C3440" s="80" t="s">
        <v>1328</v>
      </c>
      <c r="D3440" s="12" t="s">
        <v>41</v>
      </c>
      <c r="E3440" s="12" t="s">
        <v>74</v>
      </c>
      <c r="F3440" s="6" t="s">
        <v>85</v>
      </c>
      <c r="G3440" s="6" t="s">
        <v>217</v>
      </c>
      <c r="H3440" s="12" t="s">
        <v>44</v>
      </c>
      <c r="I3440" s="6" t="s">
        <v>1477</v>
      </c>
      <c r="J3440" s="97">
        <v>704</v>
      </c>
      <c r="K3440" s="97">
        <f t="shared" ref="K3440" si="3432">MAX(J3440:J3442)</f>
        <v>704</v>
      </c>
      <c r="L3440" s="71">
        <f t="shared" ref="L3440" si="3433">IF(A3440=0,"",(K3440-K3441)/K3441)</f>
        <v>0.0158730158730159</v>
      </c>
      <c r="M3440" s="97">
        <f t="shared" ref="M3440" si="3434">IF(J3440="-","-",AVERAGE(J3440:J3442))</f>
        <v>700.333333333333</v>
      </c>
      <c r="N3440" s="97">
        <v>503</v>
      </c>
      <c r="O3440" s="97">
        <f t="shared" ref="O3440" si="3435">MAX(N3440:N3442)</f>
        <v>503</v>
      </c>
      <c r="P3440" s="71">
        <f t="shared" ref="P3440" si="3436">IF(A3440=0,"",(O3440-O3441)/O3441)</f>
        <v>0.0523012552301255</v>
      </c>
      <c r="Q3440" s="97">
        <f t="shared" ref="Q3440" si="3437">IF(N3440="-","-",AVERAGE(N3440:N3442))</f>
        <v>489.666666666667</v>
      </c>
      <c r="R3440" s="71">
        <f t="shared" ref="R3440" si="3438">IF(Q3440="-","-",Q3440/M3440)</f>
        <v>0.699190861494526</v>
      </c>
      <c r="S3440" s="103">
        <v>2.03</v>
      </c>
      <c r="T3440" s="104">
        <f t="shared" ref="T3440" si="3439">AVERAGE(S3440:S3442)*10</f>
        <v>20.6</v>
      </c>
      <c r="U3440" s="103">
        <f t="shared" ref="U3440" si="3440">((LARGE(S3440:S3442,1))-(SMALL(S3440:S3442,1)))/(((LARGE(S3440:S3442,1))+(SMALL(S3440:S3442,1)))/2)*100</f>
        <v>2.9126213592233</v>
      </c>
      <c r="V3440" s="103">
        <v>67.95</v>
      </c>
      <c r="W3440" s="104">
        <f t="shared" ref="W3440" si="3441">AVERAGE(V3440:V3442)*10</f>
        <v>684.766666666667</v>
      </c>
      <c r="X3440" s="103">
        <f t="shared" ref="X3440" si="3442">((LARGE(V3440:V3442,1))-(SMALL(V3440:V3442,1)))/(((LARGE(V3440:V3442,1))+(SMALL(V3440:V3442,1)))/2)*100</f>
        <v>1.2576776835332</v>
      </c>
      <c r="Y3440" s="103">
        <f t="shared" si="3315"/>
        <v>32.05</v>
      </c>
      <c r="Z3440" s="71">
        <v>19516</v>
      </c>
      <c r="AA3440" s="25">
        <f t="shared" si="3214"/>
        <v>19502.6666666667</v>
      </c>
      <c r="AB3440" s="104">
        <v>7.092</v>
      </c>
      <c r="AC3440" s="26">
        <f t="shared" si="3264"/>
        <v>7.11</v>
      </c>
      <c r="AG3440" s="154"/>
    </row>
    <row r="3441" spans="1:33" ht="0" customHeight="1" hidden="1">
      <c r="A3441" s="70"/>
      <c r="B3441" s="71">
        <v>1676</v>
      </c>
      <c r="C3441" s="82"/>
      <c r="D3441" s="14"/>
      <c r="E3441" s="14"/>
      <c r="F3441" s="6"/>
      <c r="G3441" s="6"/>
      <c r="H3441" s="14"/>
      <c r="I3441" s="6"/>
      <c r="J3441" s="97">
        <v>704</v>
      </c>
      <c r="K3441" s="97">
        <f t="shared" ref="K3441" si="3443">MIN(J3440:J3442)</f>
        <v>693</v>
      </c>
      <c r="L3441" s="71"/>
      <c r="M3441" s="97"/>
      <c r="N3441" s="97">
        <v>488</v>
      </c>
      <c r="O3441" s="97">
        <f t="shared" ref="O3441" si="3444">MIN(N3440:N3442)</f>
        <v>478</v>
      </c>
      <c r="P3441" s="71"/>
      <c r="Q3441" s="97"/>
      <c r="R3441" s="71"/>
      <c r="S3441" s="103">
        <v>2.06</v>
      </c>
      <c r="T3441" s="104"/>
      <c r="U3441" s="103"/>
      <c r="V3441" s="103">
        <v>68.67</v>
      </c>
      <c r="W3441" s="104"/>
      <c r="X3441" s="103"/>
      <c r="Y3441" s="103">
        <f t="shared" si="3315"/>
        <v>31.33</v>
      </c>
      <c r="Z3441" s="71">
        <v>19506</v>
      </c>
      <c r="AA3441" s="27"/>
      <c r="AB3441" s="104">
        <v>7.111</v>
      </c>
      <c r="AC3441" s="28"/>
      <c r="AG3441" s="154"/>
    </row>
    <row r="3442" spans="1:33" ht="0" customHeight="1" hidden="1">
      <c r="A3442" s="70"/>
      <c r="B3442" s="71">
        <v>1676</v>
      </c>
      <c r="C3442" s="84"/>
      <c r="D3442" s="17"/>
      <c r="E3442" s="17"/>
      <c r="F3442" s="6"/>
      <c r="G3442" s="6"/>
      <c r="H3442" s="17"/>
      <c r="I3442" s="6"/>
      <c r="J3442" s="97">
        <v>693</v>
      </c>
      <c r="K3442" s="97"/>
      <c r="L3442" s="71"/>
      <c r="M3442" s="97"/>
      <c r="N3442" s="97">
        <v>478</v>
      </c>
      <c r="O3442" s="97"/>
      <c r="P3442" s="71"/>
      <c r="Q3442" s="97"/>
      <c r="R3442" s="71"/>
      <c r="S3442" s="103">
        <v>2.09</v>
      </c>
      <c r="T3442" s="104"/>
      <c r="U3442" s="103"/>
      <c r="V3442" s="103">
        <v>68.81</v>
      </c>
      <c r="W3442" s="104"/>
      <c r="X3442" s="103"/>
      <c r="Y3442" s="103">
        <f t="shared" si="3315"/>
        <v>31.19</v>
      </c>
      <c r="Z3442" s="71">
        <v>19486</v>
      </c>
      <c r="AA3442" s="29"/>
      <c r="AB3442" s="104">
        <v>7.127</v>
      </c>
      <c r="AC3442" s="30"/>
      <c r="AG3442" s="154"/>
    </row>
    <row r="3443" spans="1:33" ht="0" customHeight="1" hidden="1">
      <c r="A3443" s="70">
        <v>43444</v>
      </c>
      <c r="B3443" s="71" t="s">
        <v>1478</v>
      </c>
      <c r="C3443" s="80" t="s">
        <v>1328</v>
      </c>
      <c r="D3443" s="12" t="s">
        <v>41</v>
      </c>
      <c r="E3443" s="12" t="s">
        <v>74</v>
      </c>
      <c r="F3443" s="6" t="s">
        <v>85</v>
      </c>
      <c r="G3443" s="6" t="s">
        <v>217</v>
      </c>
      <c r="H3443" s="12" t="s">
        <v>44</v>
      </c>
      <c r="I3443" s="6" t="s">
        <v>1479</v>
      </c>
      <c r="J3443" s="97">
        <v>717</v>
      </c>
      <c r="K3443" s="97">
        <f t="shared" ref="K3443" si="3445">MAX(J3443:J3445)</f>
        <v>717</v>
      </c>
      <c r="L3443" s="71">
        <f t="shared" ref="L3443" si="3446">IF(A3443=0,"",(K3443-K3444)/K3444)</f>
        <v>0.091324200913242</v>
      </c>
      <c r="M3443" s="97">
        <f t="shared" ref="M3443" si="3447">IF(J3443="-","-",AVERAGE(J3443:J3445))</f>
        <v>693.666666666667</v>
      </c>
      <c r="N3443" s="97">
        <v>530</v>
      </c>
      <c r="O3443" s="97">
        <f t="shared" ref="O3443" si="3448">MAX(N3443:N3445)</f>
        <v>530</v>
      </c>
      <c r="P3443" s="71">
        <f t="shared" ref="P3443" si="3449">IF(A3443=0,"",(O3443-O3444)/O3444)</f>
        <v>0.139784946236559</v>
      </c>
      <c r="Q3443" s="97">
        <f t="shared" ref="Q3443" si="3450">IF(N3443="-","-",AVERAGE(N3443:N3445))</f>
        <v>499.666666666667</v>
      </c>
      <c r="R3443" s="71">
        <f t="shared" ref="R3443" si="3451">IF(Q3443="-","-",Q3443/M3443)</f>
        <v>0.720326765977895</v>
      </c>
      <c r="S3443" s="103">
        <v>2.03</v>
      </c>
      <c r="T3443" s="104">
        <f t="shared" ref="T3443" si="3452">AVERAGE(S3443:S3445)*10</f>
        <v>20.6</v>
      </c>
      <c r="U3443" s="103">
        <f t="shared" ref="U3443" si="3453">((LARGE(S3443:S3445,1))-(SMALL(S3443:S3445,1)))/(((LARGE(S3443:S3445,1))+(SMALL(S3443:S3445,1)))/2)*100</f>
        <v>2.9126213592233</v>
      </c>
      <c r="V3443" s="103">
        <v>67.95</v>
      </c>
      <c r="W3443" s="104">
        <f t="shared" ref="W3443" si="3454">AVERAGE(V3443:V3445)*10</f>
        <v>684.766666666667</v>
      </c>
      <c r="X3443" s="103">
        <f t="shared" ref="X3443" si="3455">((LARGE(V3443:V3445,1))-(SMALL(V3443:V3445,1)))/(((LARGE(V3443:V3445,1))+(SMALL(V3443:V3445,1)))/2)*100</f>
        <v>1.2576776835332</v>
      </c>
      <c r="Y3443" s="103">
        <f t="shared" si="3315"/>
        <v>32.05</v>
      </c>
      <c r="Z3443" s="71">
        <v>19516</v>
      </c>
      <c r="AA3443" s="25">
        <f t="shared" si="3214"/>
        <v>19502.6666666667</v>
      </c>
      <c r="AB3443" s="104">
        <v>7.092</v>
      </c>
      <c r="AC3443" s="26">
        <f t="shared" si="3264"/>
        <v>7.11</v>
      </c>
      <c r="AG3443" s="154"/>
    </row>
    <row r="3444" spans="1:33" ht="0" customHeight="1" hidden="1">
      <c r="A3444" s="70"/>
      <c r="B3444" s="71" t="s">
        <v>1478</v>
      </c>
      <c r="C3444" s="82"/>
      <c r="D3444" s="14"/>
      <c r="E3444" s="14"/>
      <c r="F3444" s="6"/>
      <c r="G3444" s="6"/>
      <c r="H3444" s="14"/>
      <c r="I3444" s="6"/>
      <c r="J3444" s="97">
        <v>657</v>
      </c>
      <c r="K3444" s="97">
        <f t="shared" ref="K3444" si="3456">MIN(J3443:J3445)</f>
        <v>657</v>
      </c>
      <c r="L3444" s="71"/>
      <c r="M3444" s="97"/>
      <c r="N3444" s="97">
        <v>465</v>
      </c>
      <c r="O3444" s="97">
        <f t="shared" ref="O3444" si="3457">MIN(N3443:N3445)</f>
        <v>465</v>
      </c>
      <c r="P3444" s="71"/>
      <c r="Q3444" s="97"/>
      <c r="R3444" s="71"/>
      <c r="S3444" s="103">
        <v>2.06</v>
      </c>
      <c r="T3444" s="104"/>
      <c r="U3444" s="103"/>
      <c r="V3444" s="103">
        <v>68.67</v>
      </c>
      <c r="W3444" s="104"/>
      <c r="X3444" s="103"/>
      <c r="Y3444" s="103">
        <f t="shared" si="3315"/>
        <v>31.33</v>
      </c>
      <c r="Z3444" s="71">
        <v>19506</v>
      </c>
      <c r="AA3444" s="27"/>
      <c r="AB3444" s="104">
        <v>7.111</v>
      </c>
      <c r="AC3444" s="28"/>
      <c r="AG3444" s="154"/>
    </row>
    <row r="3445" spans="1:33" ht="0" customHeight="1" hidden="1">
      <c r="A3445" s="70"/>
      <c r="B3445" s="71" t="s">
        <v>1478</v>
      </c>
      <c r="C3445" s="84"/>
      <c r="D3445" s="17"/>
      <c r="E3445" s="17"/>
      <c r="F3445" s="6"/>
      <c r="G3445" s="6"/>
      <c r="H3445" s="17"/>
      <c r="I3445" s="6"/>
      <c r="J3445" s="97">
        <v>707</v>
      </c>
      <c r="K3445" s="97"/>
      <c r="L3445" s="71"/>
      <c r="M3445" s="97"/>
      <c r="N3445" s="97">
        <v>504</v>
      </c>
      <c r="O3445" s="97"/>
      <c r="P3445" s="71"/>
      <c r="Q3445" s="97"/>
      <c r="R3445" s="71"/>
      <c r="S3445" s="103">
        <v>2.09</v>
      </c>
      <c r="T3445" s="104"/>
      <c r="U3445" s="103"/>
      <c r="V3445" s="103">
        <v>68.81</v>
      </c>
      <c r="W3445" s="104"/>
      <c r="X3445" s="103"/>
      <c r="Y3445" s="103">
        <f t="shared" si="3315"/>
        <v>31.19</v>
      </c>
      <c r="Z3445" s="71">
        <v>19486</v>
      </c>
      <c r="AA3445" s="29"/>
      <c r="AB3445" s="104">
        <v>7.127</v>
      </c>
      <c r="AC3445" s="30"/>
      <c r="AG3445" s="154"/>
    </row>
    <row r="3446" spans="1:33" ht="0" customHeight="1" hidden="1">
      <c r="A3446" s="70">
        <v>43444</v>
      </c>
      <c r="B3446" s="71">
        <v>1675</v>
      </c>
      <c r="C3446" s="80" t="s">
        <v>88</v>
      </c>
      <c r="D3446" s="12" t="s">
        <v>41</v>
      </c>
      <c r="E3446" s="12" t="s">
        <v>74</v>
      </c>
      <c r="F3446" s="6" t="s">
        <v>75</v>
      </c>
      <c r="G3446" s="6" t="s">
        <v>199</v>
      </c>
      <c r="H3446" s="12" t="s">
        <v>1303</v>
      </c>
      <c r="I3446" s="6" t="s">
        <v>90</v>
      </c>
      <c r="J3446" s="97">
        <v>539</v>
      </c>
      <c r="K3446" s="97">
        <f t="shared" ref="K3446" si="3458">MAX(J3446:J3448)</f>
        <v>557</v>
      </c>
      <c r="L3446" s="71">
        <f t="shared" ref="L3446" si="3459">IF(A3446=0,"",(K3446-K3447)/K3447)</f>
        <v>0.0489642184557439</v>
      </c>
      <c r="M3446" s="97">
        <f t="shared" ref="M3446" si="3460">IF(J3446="-","-",AVERAGE(J3446:J3448))</f>
        <v>542.333333333333</v>
      </c>
      <c r="N3446" s="97">
        <v>343</v>
      </c>
      <c r="O3446" s="97">
        <f t="shared" ref="O3446" si="3461">MAX(N3446:N3448)</f>
        <v>343</v>
      </c>
      <c r="P3446" s="71">
        <f t="shared" ref="P3446" si="3462">IF(A3446=0,"",(O3446-O3447)/O3447)</f>
        <v>0.0652173913043478</v>
      </c>
      <c r="Q3446" s="97">
        <f t="shared" ref="Q3446" si="3463">IF(N3446="-","-",AVERAGE(N3446:N3448))</f>
        <v>332.666666666667</v>
      </c>
      <c r="R3446" s="71">
        <f t="shared" ref="R3446" si="3464">IF(Q3446="-","-",Q3446/M3446)</f>
        <v>0.61339889366933</v>
      </c>
      <c r="S3446" s="103">
        <v>25.53</v>
      </c>
      <c r="T3446" s="104">
        <f t="shared" ref="T3446" si="3465">AVERAGE(S3446:S3448)*10</f>
        <v>255.95</v>
      </c>
      <c r="U3446" s="103">
        <f t="shared" ref="U3446" si="3466">((LARGE(S3446:S3448,1))-(SMALL(S3446:S3448,1)))/(((LARGE(S3446:S3448,1))+(SMALL(S3446:S3448,1)))/2)*100</f>
        <v>0.507911701504196</v>
      </c>
      <c r="V3446" s="103">
        <v>88.58</v>
      </c>
      <c r="W3446" s="104">
        <f t="shared" ref="W3446" si="3467">AVERAGE(V3446:V3448)*10</f>
        <v>889.75</v>
      </c>
      <c r="X3446" s="103">
        <f t="shared" ref="X3446" si="3468">((LARGE(V3446:V3448,1))-(SMALL(V3446:V3448,1)))/(((LARGE(V3446:V3448,1))+(SMALL(V3446:V3448,1)))/2)*100</f>
        <v>0.887889856701328</v>
      </c>
      <c r="Y3446" s="103">
        <f t="shared" si="3315"/>
        <v>11.42</v>
      </c>
      <c r="Z3446" s="71" t="s">
        <v>34</v>
      </c>
      <c r="AA3446" s="25" t="str">
        <f t="shared" si="3214"/>
        <v>-</v>
      </c>
      <c r="AB3446" s="104" t="s">
        <v>34</v>
      </c>
      <c r="AC3446" s="26" t="str">
        <f t="shared" si="3264"/>
        <v>-</v>
      </c>
      <c r="AG3446" s="154"/>
    </row>
    <row r="3447" spans="1:33" ht="0" customHeight="1" hidden="1">
      <c r="A3447" s="70"/>
      <c r="B3447" s="71">
        <v>1675</v>
      </c>
      <c r="C3447" s="82"/>
      <c r="D3447" s="14"/>
      <c r="E3447" s="14"/>
      <c r="F3447" s="6"/>
      <c r="G3447" s="6"/>
      <c r="H3447" s="14"/>
      <c r="I3447" s="6"/>
      <c r="J3447" s="97">
        <v>531</v>
      </c>
      <c r="K3447" s="97">
        <f t="shared" ref="K3447" si="3469">MIN(J3446:J3448)</f>
        <v>531</v>
      </c>
      <c r="L3447" s="71"/>
      <c r="M3447" s="97"/>
      <c r="N3447" s="97">
        <v>322</v>
      </c>
      <c r="O3447" s="97">
        <f t="shared" ref="O3447" si="3470">MIN(N3446:N3448)</f>
        <v>322</v>
      </c>
      <c r="P3447" s="71"/>
      <c r="Q3447" s="97"/>
      <c r="R3447" s="71"/>
      <c r="S3447" s="103" t="s">
        <v>34</v>
      </c>
      <c r="T3447" s="104"/>
      <c r="U3447" s="103"/>
      <c r="V3447" s="103" t="s">
        <v>34</v>
      </c>
      <c r="W3447" s="104"/>
      <c r="X3447" s="103"/>
      <c r="Y3447" s="103" t="s">
        <v>34</v>
      </c>
      <c r="Z3447" s="71" t="s">
        <v>34</v>
      </c>
      <c r="AA3447" s="27"/>
      <c r="AB3447" s="104" t="s">
        <v>34</v>
      </c>
      <c r="AC3447" s="28"/>
      <c r="AG3447" s="154"/>
    </row>
    <row r="3448" spans="1:33" ht="0" customHeight="1" hidden="1">
      <c r="A3448" s="70"/>
      <c r="B3448" s="71">
        <v>1675</v>
      </c>
      <c r="C3448" s="84"/>
      <c r="D3448" s="17"/>
      <c r="E3448" s="17"/>
      <c r="F3448" s="6"/>
      <c r="G3448" s="6"/>
      <c r="H3448" s="17"/>
      <c r="I3448" s="6"/>
      <c r="J3448" s="97">
        <v>557</v>
      </c>
      <c r="K3448" s="97"/>
      <c r="L3448" s="71"/>
      <c r="M3448" s="97"/>
      <c r="N3448" s="97">
        <v>333</v>
      </c>
      <c r="O3448" s="97"/>
      <c r="P3448" s="71"/>
      <c r="Q3448" s="97"/>
      <c r="R3448" s="71"/>
      <c r="S3448" s="103">
        <v>25.66</v>
      </c>
      <c r="T3448" s="104"/>
      <c r="U3448" s="103"/>
      <c r="V3448" s="103">
        <v>89.37</v>
      </c>
      <c r="W3448" s="104"/>
      <c r="X3448" s="103"/>
      <c r="Y3448" s="103">
        <f t="shared" si="3315"/>
        <v>10.63</v>
      </c>
      <c r="Z3448" s="71" t="s">
        <v>34</v>
      </c>
      <c r="AA3448" s="29"/>
      <c r="AB3448" s="104" t="s">
        <v>34</v>
      </c>
      <c r="AC3448" s="30"/>
      <c r="AG3448" s="154"/>
    </row>
    <row r="3449" spans="1:33" ht="0" customHeight="1" hidden="1">
      <c r="A3449" s="70">
        <v>43444</v>
      </c>
      <c r="B3449" s="71">
        <v>1689</v>
      </c>
      <c r="C3449" s="80" t="s">
        <v>629</v>
      </c>
      <c r="D3449" s="12" t="s">
        <v>41</v>
      </c>
      <c r="E3449" s="12" t="s">
        <v>74</v>
      </c>
      <c r="F3449" s="6" t="s">
        <v>75</v>
      </c>
      <c r="G3449" s="6" t="s">
        <v>199</v>
      </c>
      <c r="H3449" s="12" t="s">
        <v>1303</v>
      </c>
      <c r="I3449" s="6" t="s">
        <v>1480</v>
      </c>
      <c r="J3449" s="97">
        <v>325</v>
      </c>
      <c r="K3449" s="97">
        <f t="shared" ref="K3449" si="3471">MAX(J3449:J3451)</f>
        <v>366</v>
      </c>
      <c r="L3449" s="71">
        <f t="shared" ref="L3449" si="3472">IF(A3449=0,"",(K3449-K3450)/K3450)</f>
        <v>0.126153846153846</v>
      </c>
      <c r="M3449" s="97">
        <f t="shared" ref="M3449" si="3473">IF(J3449="-","-",AVERAGE(J3449:J3451))</f>
        <v>338.666666666667</v>
      </c>
      <c r="N3449" s="97">
        <v>220</v>
      </c>
      <c r="O3449" s="97">
        <f t="shared" ref="O3449" si="3474">MAX(N3449:N3451)</f>
        <v>235</v>
      </c>
      <c r="P3449" s="71">
        <f t="shared" ref="P3449" si="3475">IF(A3449=0,"",(O3449-O3450)/O3450)</f>
        <v>0.087962962962963</v>
      </c>
      <c r="Q3449" s="97">
        <f t="shared" ref="Q3449" si="3476">IF(N3449="-","-",AVERAGE(N3449:N3451))</f>
        <v>223.666666666667</v>
      </c>
      <c r="R3449" s="71">
        <f t="shared" ref="R3449" si="3477">IF(Q3449="-","-",Q3449/M3449)</f>
        <v>0.660433070866142</v>
      </c>
      <c r="S3449" s="103">
        <v>12.26</v>
      </c>
      <c r="T3449" s="104">
        <f t="shared" ref="T3449" si="3478">AVERAGE(S3449:S3451)*10</f>
        <v>123.2</v>
      </c>
      <c r="U3449" s="103">
        <f t="shared" ref="U3449" si="3479">((LARGE(S3449:S3451,1))-(SMALL(S3449:S3451,1)))/(((LARGE(S3449:S3451,1))+(SMALL(S3449:S3451,1)))/2)*100</f>
        <v>1.05476673427993</v>
      </c>
      <c r="V3449" s="103">
        <v>59.14</v>
      </c>
      <c r="W3449" s="104">
        <f t="shared" ref="W3449" si="3480">AVERAGE(V3449:V3451)*10</f>
        <v>589.466666666667</v>
      </c>
      <c r="X3449" s="103">
        <f t="shared" ref="X3449" si="3481">((LARGE(V3449:V3451,1))-(SMALL(V3449:V3451,1)))/(((LARGE(V3449:V3451,1))+(SMALL(V3449:V3451,1)))/2)*100</f>
        <v>0.627597319989818</v>
      </c>
      <c r="Y3449" s="103">
        <f t="shared" si="3315"/>
        <v>40.86</v>
      </c>
      <c r="Z3449" s="71" t="s">
        <v>34</v>
      </c>
      <c r="AA3449" s="25" t="str">
        <f t="shared" ref="AA3449:AA3512" si="3482">IF(Z3449="-","-",AVERAGE(Z3449:Z3451))</f>
        <v>-</v>
      </c>
      <c r="AB3449" s="104" t="s">
        <v>34</v>
      </c>
      <c r="AC3449" s="26" t="str">
        <f t="shared" si="3264"/>
        <v>-</v>
      </c>
      <c r="AG3449" s="154"/>
    </row>
    <row r="3450" spans="1:33" ht="0" customHeight="1" hidden="1">
      <c r="A3450" s="70"/>
      <c r="B3450" s="71">
        <v>1689</v>
      </c>
      <c r="C3450" s="82"/>
      <c r="D3450" s="14"/>
      <c r="E3450" s="14"/>
      <c r="F3450" s="6"/>
      <c r="G3450" s="6"/>
      <c r="H3450" s="14"/>
      <c r="I3450" s="6"/>
      <c r="J3450" s="97">
        <v>325</v>
      </c>
      <c r="K3450" s="97">
        <f t="shared" ref="K3450" si="3483">MIN(J3449:J3451)</f>
        <v>325</v>
      </c>
      <c r="L3450" s="71"/>
      <c r="M3450" s="97"/>
      <c r="N3450" s="97">
        <v>216</v>
      </c>
      <c r="O3450" s="97">
        <f t="shared" ref="O3450" si="3484">MIN(N3449:N3451)</f>
        <v>216</v>
      </c>
      <c r="P3450" s="71"/>
      <c r="Q3450" s="97"/>
      <c r="R3450" s="71"/>
      <c r="S3450" s="103">
        <v>12.39</v>
      </c>
      <c r="T3450" s="104"/>
      <c r="U3450" s="103"/>
      <c r="V3450" s="103">
        <v>58.77</v>
      </c>
      <c r="W3450" s="104"/>
      <c r="X3450" s="103"/>
      <c r="Y3450" s="103">
        <f t="shared" si="3315"/>
        <v>41.23</v>
      </c>
      <c r="Z3450" s="71" t="s">
        <v>34</v>
      </c>
      <c r="AA3450" s="27"/>
      <c r="AB3450" s="104" t="s">
        <v>34</v>
      </c>
      <c r="AC3450" s="28"/>
      <c r="AG3450" s="154"/>
    </row>
    <row r="3451" spans="1:33" ht="0" customHeight="1" hidden="1">
      <c r="A3451" s="70"/>
      <c r="B3451" s="71">
        <v>1689</v>
      </c>
      <c r="C3451" s="84"/>
      <c r="D3451" s="17"/>
      <c r="E3451" s="17"/>
      <c r="F3451" s="6"/>
      <c r="G3451" s="6"/>
      <c r="H3451" s="17"/>
      <c r="I3451" s="6"/>
      <c r="J3451" s="97">
        <v>366</v>
      </c>
      <c r="K3451" s="97"/>
      <c r="L3451" s="71"/>
      <c r="M3451" s="97"/>
      <c r="N3451" s="97">
        <v>235</v>
      </c>
      <c r="O3451" s="97"/>
      <c r="P3451" s="71"/>
      <c r="Q3451" s="97"/>
      <c r="R3451" s="71"/>
      <c r="S3451" s="103">
        <v>12.31</v>
      </c>
      <c r="T3451" s="104"/>
      <c r="U3451" s="103"/>
      <c r="V3451" s="103">
        <v>58.93</v>
      </c>
      <c r="W3451" s="104"/>
      <c r="X3451" s="103"/>
      <c r="Y3451" s="103">
        <f t="shared" si="3315"/>
        <v>41.07</v>
      </c>
      <c r="Z3451" s="71" t="s">
        <v>34</v>
      </c>
      <c r="AA3451" s="29"/>
      <c r="AB3451" s="104" t="s">
        <v>34</v>
      </c>
      <c r="AC3451" s="30"/>
      <c r="AG3451" s="154"/>
    </row>
    <row r="3452" spans="1:33" ht="0" customHeight="1" hidden="1">
      <c r="A3452" s="70">
        <v>43444</v>
      </c>
      <c r="B3452" s="71">
        <v>1688</v>
      </c>
      <c r="C3452" s="80" t="s">
        <v>629</v>
      </c>
      <c r="D3452" s="12" t="s">
        <v>41</v>
      </c>
      <c r="E3452" s="12" t="s">
        <v>80</v>
      </c>
      <c r="F3452" s="6" t="s">
        <v>80</v>
      </c>
      <c r="G3452" s="6" t="s">
        <v>1481</v>
      </c>
      <c r="H3452" s="12" t="s">
        <v>1455</v>
      </c>
      <c r="I3452" s="6" t="s">
        <v>34</v>
      </c>
      <c r="J3452" s="97">
        <v>619</v>
      </c>
      <c r="K3452" s="97">
        <f t="shared" ref="K3452" si="3485">MAX(J3452:J3454)</f>
        <v>619</v>
      </c>
      <c r="L3452" s="71">
        <f t="shared" ref="L3452" si="3486">IF(A3452=0,"",(K3452-K3453)/K3453)</f>
        <v>0.127504553734062</v>
      </c>
      <c r="M3452" s="97">
        <f t="shared" ref="M3452" si="3487">IF(J3452="-","-",AVERAGE(J3452:J3454))</f>
        <v>593.666666666667</v>
      </c>
      <c r="N3452" s="97">
        <v>405</v>
      </c>
      <c r="O3452" s="97">
        <f t="shared" ref="O3452" si="3488">MAX(N3452:N3454)</f>
        <v>429</v>
      </c>
      <c r="P3452" s="71">
        <f t="shared" ref="P3452" si="3489">IF(A3452=0,"",(O3452-O3453)/O3453)</f>
        <v>0.208450704225352</v>
      </c>
      <c r="Q3452" s="97">
        <f t="shared" ref="Q3452" si="3490">IF(N3452="-","-",AVERAGE(N3452:N3454))</f>
        <v>396.333333333333</v>
      </c>
      <c r="R3452" s="71">
        <f t="shared" ref="R3452" si="3491">IF(Q3452="-","-",Q3452/M3452)</f>
        <v>0.667602470522179</v>
      </c>
      <c r="S3452" s="103">
        <v>30.28</v>
      </c>
      <c r="T3452" s="104">
        <f t="shared" ref="T3452" si="3492">AVERAGE(S3452:S3454)*10</f>
        <v>288.433333333333</v>
      </c>
      <c r="U3452" s="103">
        <f t="shared" ref="U3452" si="3493">((LARGE(S3452:S3454,1))-(SMALL(S3452:S3454,1)))/(((LARGE(S3452:S3454,1))+(SMALL(S3452:S3454,1)))/2)*100</f>
        <v>9.91334488734835</v>
      </c>
      <c r="V3452" s="103">
        <v>64.11</v>
      </c>
      <c r="W3452" s="104">
        <f t="shared" ref="W3452" si="3494">AVERAGE(V3452:V3454)*10</f>
        <v>628.066666666667</v>
      </c>
      <c r="X3452" s="103">
        <f t="shared" ref="X3452" si="3495">((LARGE(V3452:V3454,1))-(SMALL(V3452:V3454,1)))/(((LARGE(V3452:V3454,1))+(SMALL(V3452:V3454,1)))/2)*100</f>
        <v>4.97162497002638</v>
      </c>
      <c r="Y3452" s="103">
        <f t="shared" si="3315"/>
        <v>35.89</v>
      </c>
      <c r="Z3452" s="71" t="s">
        <v>34</v>
      </c>
      <c r="AA3452" s="25" t="str">
        <f t="shared" si="3482"/>
        <v>-</v>
      </c>
      <c r="AB3452" s="104" t="s">
        <v>34</v>
      </c>
      <c r="AC3452" s="26" t="str">
        <f t="shared" si="3264"/>
        <v>-</v>
      </c>
      <c r="AG3452" s="154"/>
    </row>
    <row r="3453" spans="1:33" ht="0" customHeight="1" hidden="1">
      <c r="A3453" s="70"/>
      <c r="B3453" s="71">
        <v>1688</v>
      </c>
      <c r="C3453" s="82"/>
      <c r="D3453" s="14"/>
      <c r="E3453" s="14"/>
      <c r="F3453" s="6"/>
      <c r="G3453" s="6"/>
      <c r="H3453" s="14"/>
      <c r="I3453" s="6"/>
      <c r="J3453" s="97">
        <v>613</v>
      </c>
      <c r="K3453" s="97">
        <f t="shared" ref="K3453" si="3496">MIN(J3452:J3454)</f>
        <v>549</v>
      </c>
      <c r="L3453" s="71"/>
      <c r="M3453" s="97"/>
      <c r="N3453" s="97">
        <v>429</v>
      </c>
      <c r="O3453" s="97">
        <f t="shared" ref="O3453" si="3497">MIN(N3452:N3454)</f>
        <v>355</v>
      </c>
      <c r="P3453" s="71"/>
      <c r="Q3453" s="97"/>
      <c r="R3453" s="71"/>
      <c r="S3453" s="103">
        <v>27.42</v>
      </c>
      <c r="T3453" s="104"/>
      <c r="U3453" s="103"/>
      <c r="V3453" s="103">
        <v>63.31</v>
      </c>
      <c r="W3453" s="104"/>
      <c r="X3453" s="103"/>
      <c r="Y3453" s="103">
        <f t="shared" si="3315"/>
        <v>36.69</v>
      </c>
      <c r="Z3453" s="71" t="s">
        <v>34</v>
      </c>
      <c r="AA3453" s="27"/>
      <c r="AB3453" s="104" t="s">
        <v>34</v>
      </c>
      <c r="AC3453" s="28"/>
      <c r="AG3453" s="154"/>
    </row>
    <row r="3454" spans="1:33" ht="0" customHeight="1" hidden="1">
      <c r="A3454" s="70"/>
      <c r="B3454" s="71">
        <v>1688</v>
      </c>
      <c r="C3454" s="84"/>
      <c r="D3454" s="17"/>
      <c r="E3454" s="17"/>
      <c r="F3454" s="6"/>
      <c r="G3454" s="6"/>
      <c r="H3454" s="17"/>
      <c r="I3454" s="6"/>
      <c r="J3454" s="97">
        <v>549</v>
      </c>
      <c r="K3454" s="97"/>
      <c r="L3454" s="71"/>
      <c r="M3454" s="97"/>
      <c r="N3454" s="97">
        <v>355</v>
      </c>
      <c r="O3454" s="97"/>
      <c r="P3454" s="71"/>
      <c r="Q3454" s="97"/>
      <c r="R3454" s="71"/>
      <c r="S3454" s="103">
        <v>28.83</v>
      </c>
      <c r="T3454" s="104"/>
      <c r="U3454" s="103"/>
      <c r="V3454" s="103">
        <v>61</v>
      </c>
      <c r="W3454" s="104"/>
      <c r="X3454" s="103"/>
      <c r="Y3454" s="103">
        <f t="shared" si="3315"/>
        <v>39</v>
      </c>
      <c r="Z3454" s="71" t="s">
        <v>34</v>
      </c>
      <c r="AA3454" s="29"/>
      <c r="AB3454" s="104" t="s">
        <v>34</v>
      </c>
      <c r="AC3454" s="30"/>
      <c r="AG3454" s="154"/>
    </row>
    <row r="3455" spans="1:33" ht="0" customHeight="1" hidden="1">
      <c r="A3455" s="70">
        <v>43444</v>
      </c>
      <c r="B3455" s="71">
        <v>1641</v>
      </c>
      <c r="C3455" s="80" t="s">
        <v>265</v>
      </c>
      <c r="D3455" s="12" t="s">
        <v>41</v>
      </c>
      <c r="E3455" s="12" t="s">
        <v>266</v>
      </c>
      <c r="F3455" s="6" t="s">
        <v>1482</v>
      </c>
      <c r="G3455" s="6" t="s">
        <v>1483</v>
      </c>
      <c r="H3455" s="12" t="s">
        <v>34</v>
      </c>
      <c r="I3455" s="6" t="s">
        <v>1090</v>
      </c>
      <c r="J3455" s="97">
        <v>972</v>
      </c>
      <c r="K3455" s="97">
        <f t="shared" ref="K3455" si="3498">MAX(J3455:J3457)</f>
        <v>972</v>
      </c>
      <c r="L3455" s="71">
        <f t="shared" ref="L3455" si="3499">IF(A3455=0,"",(K3455-K3456)/K3456)</f>
        <v>0.0242360379346681</v>
      </c>
      <c r="M3455" s="97">
        <f t="shared" ref="M3455" si="3500">IF(J3455="-","-",AVERAGE(J3455:J3457))</f>
        <v>958.333333333333</v>
      </c>
      <c r="N3455" s="97">
        <v>697</v>
      </c>
      <c r="O3455" s="97">
        <f t="shared" ref="O3455" si="3501">MAX(N3455:N3457)</f>
        <v>697</v>
      </c>
      <c r="P3455" s="71">
        <f t="shared" ref="P3455" si="3502">IF(A3455=0,"",(O3455-O3456)/O3456)</f>
        <v>0.0806201550387597</v>
      </c>
      <c r="Q3455" s="97">
        <f t="shared" ref="Q3455" si="3503">IF(N3455="-","-",AVERAGE(N3455:N3457))</f>
        <v>665.666666666667</v>
      </c>
      <c r="R3455" s="71">
        <f t="shared" ref="R3455" si="3504">IF(Q3455="-","-",Q3455/M3455)</f>
        <v>0.694608695652174</v>
      </c>
      <c r="S3455" s="103">
        <v>35.68</v>
      </c>
      <c r="T3455" s="104">
        <f t="shared" ref="T3455" si="3505">AVERAGE(S3455:S3457)*10</f>
        <v>354.8</v>
      </c>
      <c r="U3455" s="103">
        <f t="shared" ref="U3455" si="3506">((LARGE(S3455:S3457,1))-(SMALL(S3455:S3457,1)))/(((LARGE(S3455:S3457,1))+(SMALL(S3455:S3457,1)))/2)*100</f>
        <v>3.05257207461842</v>
      </c>
      <c r="V3455" s="103">
        <v>92.7</v>
      </c>
      <c r="W3455" s="104">
        <f t="shared" ref="W3455" si="3507">AVERAGE(V3455:V3457)*10</f>
        <v>925.133333333333</v>
      </c>
      <c r="X3455" s="103">
        <f t="shared" ref="X3455" si="3508">((LARGE(V3455:V3457,1))-(SMALL(V3455:V3457,1)))/(((LARGE(V3455:V3457,1))+(SMALL(V3455:V3457,1)))/2)*100</f>
        <v>0.324149108589948</v>
      </c>
      <c r="Y3455" s="103">
        <f t="shared" si="3315"/>
        <v>7.3</v>
      </c>
      <c r="Z3455" s="71" t="s">
        <v>34</v>
      </c>
      <c r="AA3455" s="25" t="str">
        <f t="shared" si="3482"/>
        <v>-</v>
      </c>
      <c r="AB3455" s="104" t="s">
        <v>34</v>
      </c>
      <c r="AC3455" s="26" t="str">
        <f t="shared" si="3264"/>
        <v>-</v>
      </c>
      <c r="AG3455" s="154"/>
    </row>
    <row r="3456" spans="1:33" ht="0" customHeight="1" hidden="1">
      <c r="A3456" s="70"/>
      <c r="B3456" s="71">
        <v>1641</v>
      </c>
      <c r="C3456" s="82"/>
      <c r="D3456" s="14"/>
      <c r="E3456" s="14"/>
      <c r="F3456" s="6"/>
      <c r="G3456" s="6"/>
      <c r="H3456" s="14"/>
      <c r="I3456" s="6"/>
      <c r="J3456" s="97">
        <v>954</v>
      </c>
      <c r="K3456" s="97">
        <f t="shared" ref="K3456" si="3509">MIN(J3455:J3457)</f>
        <v>949</v>
      </c>
      <c r="L3456" s="71"/>
      <c r="M3456" s="97"/>
      <c r="N3456" s="97">
        <v>655</v>
      </c>
      <c r="O3456" s="97">
        <f t="shared" ref="O3456" si="3510">MIN(N3455:N3457)</f>
        <v>645</v>
      </c>
      <c r="P3456" s="71"/>
      <c r="Q3456" s="97"/>
      <c r="R3456" s="71"/>
      <c r="S3456" s="103">
        <v>34.84</v>
      </c>
      <c r="T3456" s="104"/>
      <c r="U3456" s="103"/>
      <c r="V3456" s="103">
        <v>92.4</v>
      </c>
      <c r="W3456" s="104"/>
      <c r="X3456" s="103"/>
      <c r="Y3456" s="103">
        <f t="shared" si="3315"/>
        <v>7.59999999999999</v>
      </c>
      <c r="Z3456" s="71" t="s">
        <v>34</v>
      </c>
      <c r="AA3456" s="27"/>
      <c r="AB3456" s="104" t="s">
        <v>34</v>
      </c>
      <c r="AC3456" s="28"/>
      <c r="AG3456" s="154"/>
    </row>
    <row r="3457" spans="1:33" ht="0" customHeight="1" hidden="1">
      <c r="A3457" s="70"/>
      <c r="B3457" s="71">
        <v>1641</v>
      </c>
      <c r="C3457" s="84"/>
      <c r="D3457" s="17"/>
      <c r="E3457" s="17"/>
      <c r="F3457" s="6"/>
      <c r="G3457" s="6"/>
      <c r="H3457" s="17"/>
      <c r="I3457" s="6"/>
      <c r="J3457" s="97">
        <v>949</v>
      </c>
      <c r="K3457" s="97"/>
      <c r="L3457" s="71"/>
      <c r="M3457" s="97"/>
      <c r="N3457" s="97">
        <v>645</v>
      </c>
      <c r="O3457" s="97"/>
      <c r="P3457" s="71"/>
      <c r="Q3457" s="97"/>
      <c r="R3457" s="71"/>
      <c r="S3457" s="103">
        <v>35.92</v>
      </c>
      <c r="T3457" s="104"/>
      <c r="U3457" s="103"/>
      <c r="V3457" s="103">
        <v>92.44</v>
      </c>
      <c r="W3457" s="104"/>
      <c r="X3457" s="103"/>
      <c r="Y3457" s="103">
        <f t="shared" si="3315"/>
        <v>7.56</v>
      </c>
      <c r="Z3457" s="71" t="s">
        <v>34</v>
      </c>
      <c r="AA3457" s="29"/>
      <c r="AB3457" s="104" t="s">
        <v>34</v>
      </c>
      <c r="AC3457" s="30"/>
      <c r="AG3457" s="154"/>
    </row>
    <row r="3458" spans="1:33" s="44" customFormat="1" ht="15" customHeight="1">
      <c r="A3458" s="60">
        <v>43444</v>
      </c>
      <c r="B3458" s="61" t="s">
        <v>1458</v>
      </c>
      <c r="C3458" s="62" t="s">
        <v>29</v>
      </c>
      <c r="D3458" s="63" t="s">
        <v>30</v>
      </c>
      <c r="E3458" s="63" t="s">
        <v>31</v>
      </c>
      <c r="F3458" s="63" t="s">
        <v>32</v>
      </c>
      <c r="G3458" s="63" t="s">
        <v>33</v>
      </c>
      <c r="H3458" s="63" t="s">
        <v>34</v>
      </c>
      <c r="I3458" s="63" t="s">
        <v>1484</v>
      </c>
      <c r="J3458" s="94">
        <v>97</v>
      </c>
      <c r="K3458" s="94">
        <f t="shared" ref="K3458" si="3511">MAX(J3458:J3460)</f>
        <v>99</v>
      </c>
      <c r="L3458" s="61">
        <f t="shared" ref="L3458" si="3512">IF(A3458=0,"",(K3458-K3459)/K3459)</f>
        <v>0.0531914893617021</v>
      </c>
      <c r="M3458" s="94">
        <f t="shared" ref="M3458" si="3513">IF(J3458="-","-",AVERAGE(J3458:J3460))</f>
        <v>96.6666666666667</v>
      </c>
      <c r="N3458" s="94" t="s">
        <v>34</v>
      </c>
      <c r="O3458" s="94">
        <f t="shared" ref="O3458" si="3514">MAX(N3458:N3460)</f>
        <v>0</v>
      </c>
      <c r="P3458" s="61" t="e">
        <v>#DIV/0!</v>
      </c>
      <c r="Q3458" s="94" t="str">
        <f t="shared" ref="Q3458" si="3515">IF(N3458="-","-",AVERAGE(N3458:N3460))</f>
        <v>-</v>
      </c>
      <c r="R3458" s="61" t="str">
        <f t="shared" ref="R3458" si="3516">IF(Q3458="-","-",Q3458/M3458)</f>
        <v>-</v>
      </c>
      <c r="S3458" s="101">
        <v>2.56</v>
      </c>
      <c r="T3458" s="102">
        <f t="shared" ref="T3458" si="3517">AVERAGE(S3458:S3460)*10</f>
        <v>25.6</v>
      </c>
      <c r="U3458" s="101">
        <f t="shared" ref="U3458" si="3518">((LARGE(S3458:S3460,1))-(SMALL(S3458:S3460,1)))/(((LARGE(S3458:S3460,1))+(SMALL(S3458:S3460,1)))/2)*100</f>
        <v>0.781250000000001</v>
      </c>
      <c r="V3458" s="101">
        <v>35.95</v>
      </c>
      <c r="W3458" s="102">
        <f t="shared" ref="W3458" si="3519">AVERAGE(V3458:V3460)*10</f>
        <v>359.266666666667</v>
      </c>
      <c r="X3458" s="101">
        <f t="shared" ref="X3458" si="3520">((LARGE(V3458:V3460,1))-(SMALL(V3458:V3460,1)))/(((LARGE(V3458:V3460,1))+(SMALL(V3458:V3460,1)))/2)*100</f>
        <v>0.111327581408311</v>
      </c>
      <c r="Y3458" s="101">
        <f t="shared" si="3315"/>
        <v>64.05</v>
      </c>
      <c r="Z3458" s="94" t="s">
        <v>34</v>
      </c>
      <c r="AA3458" s="111" t="str">
        <f t="shared" si="3482"/>
        <v>-</v>
      </c>
      <c r="AB3458" s="102" t="s">
        <v>34</v>
      </c>
      <c r="AC3458" s="112" t="str">
        <f t="shared" si="3264"/>
        <v>-</v>
      </c>
      <c r="AD3458" s="113"/>
      <c r="AE3458" s="94"/>
      <c r="AF3458" s="94"/>
      <c r="AG3458" s="134"/>
    </row>
    <row r="3459" spans="1:33" s="44" customFormat="1" customHeight="0">
      <c r="A3459" s="60"/>
      <c r="B3459" s="61" t="s">
        <v>1458</v>
      </c>
      <c r="C3459" s="62"/>
      <c r="D3459" s="63"/>
      <c r="E3459" s="63"/>
      <c r="F3459" s="63"/>
      <c r="G3459" s="63"/>
      <c r="H3459" s="63"/>
      <c r="I3459" s="63"/>
      <c r="J3459" s="94">
        <v>94</v>
      </c>
      <c r="K3459" s="94">
        <f t="shared" ref="K3459" si="3521">MIN(J3458:J3460)</f>
        <v>94</v>
      </c>
      <c r="L3459" s="61"/>
      <c r="M3459" s="94"/>
      <c r="N3459" s="94" t="s">
        <v>34</v>
      </c>
      <c r="O3459" s="94">
        <f t="shared" ref="O3459" si="3522">MIN(N3458:N3460)</f>
        <v>0</v>
      </c>
      <c r="P3459" s="61"/>
      <c r="Q3459" s="94"/>
      <c r="R3459" s="61"/>
      <c r="S3459" s="101">
        <v>2.57</v>
      </c>
      <c r="T3459" s="102"/>
      <c r="U3459" s="101"/>
      <c r="V3459" s="101">
        <v>35.92</v>
      </c>
      <c r="W3459" s="102"/>
      <c r="X3459" s="101"/>
      <c r="Y3459" s="101">
        <f t="shared" si="3315"/>
        <v>64.08</v>
      </c>
      <c r="Z3459" s="94" t="s">
        <v>34</v>
      </c>
      <c r="AA3459" s="111"/>
      <c r="AB3459" s="102" t="s">
        <v>34</v>
      </c>
      <c r="AC3459" s="112"/>
      <c r="AD3459" s="113"/>
      <c r="AE3459" s="94"/>
      <c r="AF3459" s="94"/>
      <c r="AG3459" s="134"/>
    </row>
    <row r="3460" spans="1:33" s="44" customFormat="1" customHeight="0">
      <c r="A3460" s="60"/>
      <c r="B3460" s="61" t="s">
        <v>1458</v>
      </c>
      <c r="C3460" s="62"/>
      <c r="D3460" s="63"/>
      <c r="E3460" s="63"/>
      <c r="F3460" s="63"/>
      <c r="G3460" s="63"/>
      <c r="H3460" s="63"/>
      <c r="I3460" s="63"/>
      <c r="J3460" s="94">
        <v>99</v>
      </c>
      <c r="K3460" s="94"/>
      <c r="L3460" s="61"/>
      <c r="M3460" s="94"/>
      <c r="N3460" s="94" t="s">
        <v>34</v>
      </c>
      <c r="O3460" s="94"/>
      <c r="P3460" s="61"/>
      <c r="Q3460" s="94"/>
      <c r="R3460" s="61"/>
      <c r="S3460" s="101">
        <v>2.55</v>
      </c>
      <c r="T3460" s="102"/>
      <c r="U3460" s="101"/>
      <c r="V3460" s="101">
        <v>35.91</v>
      </c>
      <c r="W3460" s="102"/>
      <c r="X3460" s="101"/>
      <c r="Y3460" s="101">
        <f t="shared" si="3315"/>
        <v>64.09</v>
      </c>
      <c r="Z3460" s="94" t="s">
        <v>34</v>
      </c>
      <c r="AA3460" s="111"/>
      <c r="AB3460" s="102" t="s">
        <v>34</v>
      </c>
      <c r="AC3460" s="112"/>
      <c r="AD3460" s="113"/>
      <c r="AE3460" s="94"/>
      <c r="AF3460" s="94"/>
      <c r="AG3460" s="134"/>
    </row>
    <row r="3461" spans="1:33" s="44" customFormat="1" ht="15" customHeight="1">
      <c r="A3461" s="60">
        <v>43444</v>
      </c>
      <c r="B3461" s="61" t="s">
        <v>1460</v>
      </c>
      <c r="C3461" s="62" t="s">
        <v>29</v>
      </c>
      <c r="D3461" s="63" t="s">
        <v>30</v>
      </c>
      <c r="E3461" s="63" t="s">
        <v>31</v>
      </c>
      <c r="F3461" s="63" t="s">
        <v>37</v>
      </c>
      <c r="G3461" s="63" t="s">
        <v>140</v>
      </c>
      <c r="H3461" s="63" t="s">
        <v>34</v>
      </c>
      <c r="I3461" s="63" t="s">
        <v>1484</v>
      </c>
      <c r="J3461" s="94">
        <v>678</v>
      </c>
      <c r="K3461" s="94">
        <f t="shared" ref="K3461" si="3523">MAX(J3461:J3463)</f>
        <v>757</v>
      </c>
      <c r="L3461" s="61">
        <f t="shared" ref="L3461" si="3524">IF(A3461=0,"",(K3461-K3462)/K3462)</f>
        <v>0.179127725856698</v>
      </c>
      <c r="M3461" s="94">
        <f t="shared" ref="M3461" si="3525">IF(J3461="-","-",AVERAGE(J3461:J3463))</f>
        <v>692.333333333333</v>
      </c>
      <c r="N3461" s="94">
        <v>330</v>
      </c>
      <c r="O3461" s="94">
        <f t="shared" ref="O3461" si="3526">MAX(N3461:N3463)</f>
        <v>330</v>
      </c>
      <c r="P3461" s="61">
        <f t="shared" ref="P3461" si="3527">IF(A3461=0,"",(O3461-O3462)/O3462)</f>
        <v>0.0855263157894737</v>
      </c>
      <c r="Q3461" s="94">
        <f t="shared" ref="Q3461" si="3528">IF(N3461="-","-",AVERAGE(N3461:N3463))</f>
        <v>319.666666666667</v>
      </c>
      <c r="R3461" s="61">
        <f t="shared" ref="R3461" si="3529">IF(Q3461="-","-",Q3461/M3461)</f>
        <v>0.46172363986519</v>
      </c>
      <c r="S3461" s="101">
        <v>95.99</v>
      </c>
      <c r="T3461" s="102">
        <f t="shared" ref="T3461" si="3530">AVERAGE(S3461:S3463)*10</f>
        <v>959.9</v>
      </c>
      <c r="U3461" s="101">
        <f t="shared" ref="U3461" si="3531">((LARGE(S3461:S3463,1))-(SMALL(S3461:S3463,1)))/(((LARGE(S3461:S3463,1))+(SMALL(S3461:S3463,1)))/2)*100</f>
        <v>0</v>
      </c>
      <c r="V3461" s="101">
        <v>99.99</v>
      </c>
      <c r="W3461" s="102">
        <f t="shared" ref="W3461" si="3532">AVERAGE(V3461:V3463)*10</f>
        <v>999.9</v>
      </c>
      <c r="X3461" s="101">
        <f t="shared" ref="X3461" si="3533">((LARGE(V3461:V3463,1))-(SMALL(V3461:V3463,1)))/(((LARGE(V3461:V3463,1))+(SMALL(V3461:V3463,1)))/2)*100</f>
        <v>0</v>
      </c>
      <c r="Y3461" s="101">
        <f t="shared" si="3315"/>
        <v>0.0100000000000051</v>
      </c>
      <c r="Z3461" s="94" t="s">
        <v>34</v>
      </c>
      <c r="AA3461" s="111" t="str">
        <f t="shared" si="3482"/>
        <v>-</v>
      </c>
      <c r="AB3461" s="102" t="s">
        <v>34</v>
      </c>
      <c r="AC3461" s="112" t="str">
        <f t="shared" ref="AC3461:AC3524" si="3534">IF(AB3461="-","-",AVERAGE(AB3461:AB3463))</f>
        <v>-</v>
      </c>
      <c r="AD3461" s="113"/>
      <c r="AE3461" s="94"/>
      <c r="AF3461" s="94"/>
      <c r="AG3461" s="134"/>
    </row>
    <row r="3462" spans="1:33" s="44" customFormat="1" customHeight="0">
      <c r="A3462" s="60"/>
      <c r="B3462" s="61" t="s">
        <v>1460</v>
      </c>
      <c r="C3462" s="62"/>
      <c r="D3462" s="63"/>
      <c r="E3462" s="63"/>
      <c r="F3462" s="63"/>
      <c r="G3462" s="63"/>
      <c r="H3462" s="63"/>
      <c r="I3462" s="63"/>
      <c r="J3462" s="94">
        <v>642</v>
      </c>
      <c r="K3462" s="94">
        <f t="shared" ref="K3462" si="3535">MIN(J3461:J3463)</f>
        <v>642</v>
      </c>
      <c r="L3462" s="61"/>
      <c r="M3462" s="94"/>
      <c r="N3462" s="94">
        <v>304</v>
      </c>
      <c r="O3462" s="94">
        <f t="shared" ref="O3462" si="3536">MIN(N3461:N3463)</f>
        <v>304</v>
      </c>
      <c r="P3462" s="61"/>
      <c r="Q3462" s="94"/>
      <c r="R3462" s="61"/>
      <c r="S3462" s="101">
        <v>95.99</v>
      </c>
      <c r="T3462" s="102"/>
      <c r="U3462" s="101"/>
      <c r="V3462" s="101">
        <v>99.99</v>
      </c>
      <c r="W3462" s="102"/>
      <c r="X3462" s="101"/>
      <c r="Y3462" s="101">
        <f t="shared" si="3315"/>
        <v>0.0100000000000051</v>
      </c>
      <c r="Z3462" s="94" t="s">
        <v>34</v>
      </c>
      <c r="AA3462" s="111"/>
      <c r="AB3462" s="102" t="s">
        <v>34</v>
      </c>
      <c r="AC3462" s="112"/>
      <c r="AD3462" s="113"/>
      <c r="AE3462" s="94"/>
      <c r="AF3462" s="94"/>
      <c r="AG3462" s="134"/>
    </row>
    <row r="3463" spans="1:33" s="44" customFormat="1" customHeight="0">
      <c r="A3463" s="60"/>
      <c r="B3463" s="61" t="s">
        <v>1460</v>
      </c>
      <c r="C3463" s="62"/>
      <c r="D3463" s="63"/>
      <c r="E3463" s="63"/>
      <c r="F3463" s="63"/>
      <c r="G3463" s="63"/>
      <c r="H3463" s="63"/>
      <c r="I3463" s="63"/>
      <c r="J3463" s="94">
        <v>757</v>
      </c>
      <c r="K3463" s="94"/>
      <c r="L3463" s="61"/>
      <c r="M3463" s="94"/>
      <c r="N3463" s="94">
        <v>325</v>
      </c>
      <c r="O3463" s="94"/>
      <c r="P3463" s="61"/>
      <c r="Q3463" s="94"/>
      <c r="R3463" s="61"/>
      <c r="S3463" s="101">
        <v>95.99</v>
      </c>
      <c r="T3463" s="102"/>
      <c r="U3463" s="101"/>
      <c r="V3463" s="101">
        <v>99.99</v>
      </c>
      <c r="W3463" s="102"/>
      <c r="X3463" s="101"/>
      <c r="Y3463" s="101">
        <f t="shared" si="3315"/>
        <v>0.0100000000000051</v>
      </c>
      <c r="Z3463" s="94" t="s">
        <v>34</v>
      </c>
      <c r="AA3463" s="111"/>
      <c r="AB3463" s="102" t="s">
        <v>34</v>
      </c>
      <c r="AC3463" s="112"/>
      <c r="AD3463" s="113"/>
      <c r="AE3463" s="94"/>
      <c r="AF3463" s="94"/>
      <c r="AG3463" s="134"/>
    </row>
    <row r="3464" spans="1:33" ht="0" customHeight="1" hidden="1">
      <c r="A3464" s="70">
        <v>43444</v>
      </c>
      <c r="B3464" s="71">
        <v>1672</v>
      </c>
      <c r="C3464" s="80" t="s">
        <v>88</v>
      </c>
      <c r="D3464" s="12" t="s">
        <v>41</v>
      </c>
      <c r="E3464" s="12" t="s">
        <v>74</v>
      </c>
      <c r="F3464" s="6" t="s">
        <v>85</v>
      </c>
      <c r="G3464" s="6" t="s">
        <v>92</v>
      </c>
      <c r="H3464" s="12" t="s">
        <v>44</v>
      </c>
      <c r="I3464" s="6" t="s">
        <v>1484</v>
      </c>
      <c r="J3464" s="97">
        <v>570</v>
      </c>
      <c r="K3464" s="97">
        <f t="shared" ref="K3464" si="3537">MAX(J3464:J3466)</f>
        <v>570</v>
      </c>
      <c r="L3464" s="71">
        <f t="shared" ref="L3464" si="3538">IF(A3464=0,"",(K3464-K3465)/K3465)</f>
        <v>0.0734463276836158</v>
      </c>
      <c r="M3464" s="97">
        <f t="shared" ref="M3464" si="3539">IF(J3464="-","-",AVERAGE(J3464:J3466))</f>
        <v>550.5</v>
      </c>
      <c r="N3464" s="97">
        <v>418</v>
      </c>
      <c r="O3464" s="97">
        <f t="shared" ref="O3464" si="3540">MAX(N3464:N3466)</f>
        <v>418</v>
      </c>
      <c r="P3464" s="71">
        <f t="shared" ref="P3464" si="3541">IF(A3464=0,"",(O3464-O3465)/O3465)</f>
        <v>0.132791327913279</v>
      </c>
      <c r="Q3464" s="97">
        <f t="shared" ref="Q3464" si="3542">IF(N3464="-","-",AVERAGE(N3464:N3466))</f>
        <v>393.5</v>
      </c>
      <c r="R3464" s="71">
        <f t="shared" ref="R3464" si="3543">IF(Q3464="-","-",Q3464/M3464)</f>
        <v>0.71480472297911</v>
      </c>
      <c r="S3464" s="103">
        <v>2.35</v>
      </c>
      <c r="T3464" s="104">
        <f t="shared" ref="T3464" si="3544">AVERAGE(S3464:S3466)*10</f>
        <v>24.3666666666667</v>
      </c>
      <c r="U3464" s="103">
        <f t="shared" ref="U3464" si="3545">((LARGE(S3464:S3466,1))-(SMALL(S3464:S3466,1)))/(((LARGE(S3464:S3466,1))+(SMALL(S3464:S3466,1)))/2)*100</f>
        <v>6.58436213991768</v>
      </c>
      <c r="V3464" s="103">
        <v>76.11</v>
      </c>
      <c r="W3464" s="104">
        <f t="shared" ref="W3464" si="3546">AVERAGE(V3464:V3466)*10</f>
        <v>764.066666666667</v>
      </c>
      <c r="X3464" s="103">
        <f t="shared" ref="X3464" si="3547">((LARGE(V3464:V3466,1))-(SMALL(V3464:V3466,1)))/(((LARGE(V3464:V3466,1))+(SMALL(V3464:V3466,1)))/2)*100</f>
        <v>0.876447118843615</v>
      </c>
      <c r="Y3464" s="103">
        <f t="shared" si="3315"/>
        <v>23.89</v>
      </c>
      <c r="Z3464" s="71">
        <v>33196</v>
      </c>
      <c r="AA3464" s="25">
        <f t="shared" si="3482"/>
        <v>33194.6666666667</v>
      </c>
      <c r="AB3464" s="104">
        <v>6.744</v>
      </c>
      <c r="AC3464" s="26">
        <f t="shared" si="3534"/>
        <v>6.76133333333333</v>
      </c>
      <c r="AG3464" s="154"/>
    </row>
    <row r="3465" spans="1:33" ht="0" customHeight="1" hidden="1">
      <c r="A3465" s="70"/>
      <c r="B3465" s="71">
        <v>1672</v>
      </c>
      <c r="C3465" s="82"/>
      <c r="D3465" s="14"/>
      <c r="E3465" s="14"/>
      <c r="F3465" s="6"/>
      <c r="G3465" s="6"/>
      <c r="H3465" s="14"/>
      <c r="I3465" s="6"/>
      <c r="J3465" s="97">
        <v>531</v>
      </c>
      <c r="K3465" s="97">
        <f t="shared" ref="K3465" si="3548">MIN(J3464:J3466)</f>
        <v>531</v>
      </c>
      <c r="L3465" s="71"/>
      <c r="M3465" s="97"/>
      <c r="N3465" s="97">
        <v>369</v>
      </c>
      <c r="O3465" s="97">
        <f t="shared" ref="O3465" si="3549">MIN(N3464:N3466)</f>
        <v>369</v>
      </c>
      <c r="P3465" s="71"/>
      <c r="Q3465" s="97"/>
      <c r="R3465" s="71"/>
      <c r="S3465" s="103">
        <v>2.45</v>
      </c>
      <c r="T3465" s="104"/>
      <c r="U3465" s="103"/>
      <c r="V3465" s="103">
        <v>76.33</v>
      </c>
      <c r="W3465" s="104"/>
      <c r="X3465" s="103"/>
      <c r="Y3465" s="103">
        <f t="shared" si="3315"/>
        <v>23.67</v>
      </c>
      <c r="Z3465" s="71">
        <v>33189</v>
      </c>
      <c r="AA3465" s="27"/>
      <c r="AB3465" s="104">
        <v>6.766</v>
      </c>
      <c r="AC3465" s="28"/>
      <c r="AG3465" s="154"/>
    </row>
    <row r="3466" spans="1:33" ht="0" customHeight="1" hidden="1">
      <c r="A3466" s="70"/>
      <c r="B3466" s="71">
        <v>1672</v>
      </c>
      <c r="C3466" s="84"/>
      <c r="D3466" s="17"/>
      <c r="E3466" s="17"/>
      <c r="F3466" s="6"/>
      <c r="G3466" s="6"/>
      <c r="H3466" s="17"/>
      <c r="I3466" s="6"/>
      <c r="J3466" s="97" t="s">
        <v>34</v>
      </c>
      <c r="K3466" s="97"/>
      <c r="L3466" s="71"/>
      <c r="M3466" s="97"/>
      <c r="N3466" s="97" t="s">
        <v>34</v>
      </c>
      <c r="O3466" s="97"/>
      <c r="P3466" s="71"/>
      <c r="Q3466" s="97"/>
      <c r="R3466" s="71"/>
      <c r="S3466" s="103">
        <v>2.51</v>
      </c>
      <c r="T3466" s="104"/>
      <c r="U3466" s="103"/>
      <c r="V3466" s="103">
        <v>76.78</v>
      </c>
      <c r="W3466" s="104"/>
      <c r="X3466" s="103"/>
      <c r="Y3466" s="103">
        <f t="shared" si="3315"/>
        <v>23.22</v>
      </c>
      <c r="Z3466" s="71">
        <v>33199</v>
      </c>
      <c r="AA3466" s="29"/>
      <c r="AB3466" s="104">
        <v>6.774</v>
      </c>
      <c r="AC3466" s="30"/>
      <c r="AG3466" s="154"/>
    </row>
    <row r="3467" spans="1:33" ht="0" customHeight="1" hidden="1">
      <c r="A3467" s="70">
        <v>43444</v>
      </c>
      <c r="B3467" s="71">
        <v>1675</v>
      </c>
      <c r="C3467" s="80" t="s">
        <v>88</v>
      </c>
      <c r="D3467" s="12" t="s">
        <v>41</v>
      </c>
      <c r="E3467" s="12" t="s">
        <v>74</v>
      </c>
      <c r="F3467" s="6" t="s">
        <v>75</v>
      </c>
      <c r="G3467" s="6" t="s">
        <v>199</v>
      </c>
      <c r="H3467" s="12" t="s">
        <v>1303</v>
      </c>
      <c r="I3467" s="6" t="s">
        <v>1485</v>
      </c>
      <c r="J3467" s="97">
        <v>766</v>
      </c>
      <c r="K3467" s="97">
        <f t="shared" ref="K3467" si="3550">MAX(J3467:J3469)</f>
        <v>766</v>
      </c>
      <c r="L3467" s="71">
        <f t="shared" ref="L3467" si="3551">IF(A3467=0,"",(K3467-K3468)/K3468)</f>
        <v>0.133136094674556</v>
      </c>
      <c r="M3467" s="97">
        <v>724</v>
      </c>
      <c r="N3467" s="97">
        <v>462</v>
      </c>
      <c r="O3467" s="97">
        <f t="shared" ref="O3467" si="3552">MAX(N3467:N3469)</f>
        <v>462</v>
      </c>
      <c r="P3467" s="71">
        <f t="shared" ref="P3467" si="3553">IF(A3467=0,"",(O3467-O3468)/O3468)</f>
        <v>0.175572519083969</v>
      </c>
      <c r="Q3467" s="97">
        <f t="shared" ref="Q3467" si="3554">IF(N3467="-","-",AVERAGE(N3467:N3469))</f>
        <v>425.666666666667</v>
      </c>
      <c r="R3467" s="71">
        <f t="shared" ref="R3467" si="3555">IF(Q3467="-","-",Q3467/M3467)</f>
        <v>0.587937384898711</v>
      </c>
      <c r="S3467" s="103">
        <v>25.53</v>
      </c>
      <c r="T3467" s="104">
        <f t="shared" ref="T3467" si="3556">AVERAGE(S3467:S3469)*10</f>
        <v>255.95</v>
      </c>
      <c r="U3467" s="103">
        <f t="shared" ref="U3467" si="3557">((LARGE(S3467:S3469,1))-(SMALL(S3467:S3469,1)))/(((LARGE(S3467:S3469,1))+(SMALL(S3467:S3469,1)))/2)*100</f>
        <v>0.507911701504196</v>
      </c>
      <c r="V3467" s="103">
        <v>88.58</v>
      </c>
      <c r="W3467" s="104">
        <f t="shared" ref="W3467" si="3558">AVERAGE(V3467:V3469)*10</f>
        <v>889.75</v>
      </c>
      <c r="X3467" s="103">
        <f t="shared" ref="X3467" si="3559">((LARGE(V3467:V3469,1))-(SMALL(V3467:V3469,1)))/(((LARGE(V3467:V3469,1))+(SMALL(V3467:V3469,1)))/2)*100</f>
        <v>0.887889856701328</v>
      </c>
      <c r="Y3467" s="103">
        <f t="shared" si="3315"/>
        <v>11.42</v>
      </c>
      <c r="Z3467" s="71" t="s">
        <v>34</v>
      </c>
      <c r="AA3467" s="25" t="str">
        <f t="shared" si="3482"/>
        <v>-</v>
      </c>
      <c r="AB3467" s="104" t="s">
        <v>34</v>
      </c>
      <c r="AC3467" s="26" t="str">
        <f t="shared" si="3534"/>
        <v>-</v>
      </c>
      <c r="AG3467" s="154"/>
    </row>
    <row r="3468" spans="1:33" ht="0" customHeight="1" hidden="1">
      <c r="A3468" s="70"/>
      <c r="B3468" s="71">
        <v>1675</v>
      </c>
      <c r="C3468" s="82"/>
      <c r="D3468" s="14"/>
      <c r="E3468" s="14"/>
      <c r="F3468" s="6"/>
      <c r="G3468" s="6"/>
      <c r="H3468" s="14"/>
      <c r="I3468" s="6"/>
      <c r="J3468" s="97">
        <v>676</v>
      </c>
      <c r="K3468" s="97">
        <f t="shared" ref="K3468" si="3560">MIN(J3467:J3469)</f>
        <v>676</v>
      </c>
      <c r="L3468" s="71"/>
      <c r="M3468" s="97"/>
      <c r="N3468" s="97">
        <v>393</v>
      </c>
      <c r="O3468" s="97">
        <f t="shared" ref="O3468" si="3561">MIN(N3467:N3469)</f>
        <v>393</v>
      </c>
      <c r="P3468" s="71"/>
      <c r="Q3468" s="97"/>
      <c r="R3468" s="71"/>
      <c r="S3468" s="103" t="s">
        <v>34</v>
      </c>
      <c r="T3468" s="104"/>
      <c r="U3468" s="103"/>
      <c r="V3468" s="103" t="s">
        <v>34</v>
      </c>
      <c r="W3468" s="104"/>
      <c r="X3468" s="103"/>
      <c r="Y3468" s="103" t="s">
        <v>34</v>
      </c>
      <c r="Z3468" s="71" t="s">
        <v>34</v>
      </c>
      <c r="AA3468" s="27"/>
      <c r="AB3468" s="104" t="s">
        <v>34</v>
      </c>
      <c r="AC3468" s="28"/>
      <c r="AG3468" s="154"/>
    </row>
    <row r="3469" spans="1:33" ht="0" customHeight="1" hidden="1">
      <c r="A3469" s="70"/>
      <c r="B3469" s="71">
        <v>1675</v>
      </c>
      <c r="C3469" s="84"/>
      <c r="D3469" s="17"/>
      <c r="E3469" s="17"/>
      <c r="F3469" s="6"/>
      <c r="G3469" s="6"/>
      <c r="H3469" s="17"/>
      <c r="I3469" s="6"/>
      <c r="J3469" s="97">
        <v>730</v>
      </c>
      <c r="K3469" s="97"/>
      <c r="L3469" s="71"/>
      <c r="M3469" s="97"/>
      <c r="N3469" s="97">
        <v>422</v>
      </c>
      <c r="O3469" s="97"/>
      <c r="P3469" s="71"/>
      <c r="Q3469" s="97"/>
      <c r="R3469" s="71"/>
      <c r="S3469" s="103">
        <v>25.66</v>
      </c>
      <c r="T3469" s="104"/>
      <c r="U3469" s="103"/>
      <c r="V3469" s="103">
        <v>89.37</v>
      </c>
      <c r="W3469" s="104"/>
      <c r="X3469" s="103"/>
      <c r="Y3469" s="103">
        <f t="shared" si="3315"/>
        <v>10.63</v>
      </c>
      <c r="Z3469" s="71" t="s">
        <v>34</v>
      </c>
      <c r="AA3469" s="29"/>
      <c r="AB3469" s="104" t="s">
        <v>34</v>
      </c>
      <c r="AC3469" s="30"/>
      <c r="AG3469" s="154"/>
    </row>
    <row r="3470" spans="1:33" ht="0" customHeight="1" hidden="1">
      <c r="A3470" s="70">
        <v>43444</v>
      </c>
      <c r="B3470" s="71">
        <v>1689</v>
      </c>
      <c r="C3470" s="80" t="s">
        <v>629</v>
      </c>
      <c r="D3470" s="12" t="s">
        <v>41</v>
      </c>
      <c r="E3470" s="12" t="s">
        <v>74</v>
      </c>
      <c r="F3470" s="6" t="s">
        <v>75</v>
      </c>
      <c r="G3470" s="6" t="s">
        <v>199</v>
      </c>
      <c r="H3470" s="12" t="s">
        <v>1303</v>
      </c>
      <c r="I3470" s="6" t="s">
        <v>1486</v>
      </c>
      <c r="J3470" s="97">
        <v>401</v>
      </c>
      <c r="K3470" s="97">
        <f t="shared" ref="K3470" si="3562">MAX(J3470:J3472)</f>
        <v>436</v>
      </c>
      <c r="L3470" s="71">
        <f t="shared" ref="L3470" si="3563">IF(A3470=0,"",(K3470-K3471)/K3471)</f>
        <v>0.135416666666667</v>
      </c>
      <c r="M3470" s="97">
        <f t="shared" ref="M3470" si="3564">IF(J3470="-","-",AVERAGE(J3470:J3472))</f>
        <v>407</v>
      </c>
      <c r="N3470" s="97">
        <v>256</v>
      </c>
      <c r="O3470" s="97">
        <f t="shared" ref="O3470" si="3565">MAX(N3470:N3472)</f>
        <v>260</v>
      </c>
      <c r="P3470" s="71">
        <f t="shared" ref="P3470" si="3566">IF(A3470=0,"",(O3470-O3471)/O3471)</f>
        <v>0.0788381742738589</v>
      </c>
      <c r="Q3470" s="97">
        <f t="shared" ref="Q3470" si="3567">IF(N3470="-","-",AVERAGE(N3470:N3472))</f>
        <v>252.333333333333</v>
      </c>
      <c r="R3470" s="71">
        <f t="shared" ref="R3470" si="3568">IF(Q3470="-","-",Q3470/M3470)</f>
        <v>0.61998361998362</v>
      </c>
      <c r="S3470" s="103">
        <v>12.26</v>
      </c>
      <c r="T3470" s="104">
        <f t="shared" ref="T3470" si="3569">AVERAGE(S3470:S3472)*10</f>
        <v>123.2</v>
      </c>
      <c r="U3470" s="103">
        <f t="shared" ref="U3470" si="3570">((LARGE(S3470:S3472,1))-(SMALL(S3470:S3472,1)))/(((LARGE(S3470:S3472,1))+(SMALL(S3470:S3472,1)))/2)*100</f>
        <v>1.05476673427993</v>
      </c>
      <c r="V3470" s="103">
        <v>59.14</v>
      </c>
      <c r="W3470" s="104">
        <f t="shared" ref="W3470" si="3571">AVERAGE(V3470:V3472)*10</f>
        <v>589.466666666667</v>
      </c>
      <c r="X3470" s="103">
        <f t="shared" ref="X3470" si="3572">((LARGE(V3470:V3472,1))-(SMALL(V3470:V3472,1)))/(((LARGE(V3470:V3472,1))+(SMALL(V3470:V3472,1)))/2)*100</f>
        <v>0.627597319989818</v>
      </c>
      <c r="Y3470" s="103">
        <f t="shared" si="3315"/>
        <v>40.86</v>
      </c>
      <c r="Z3470" s="71" t="s">
        <v>34</v>
      </c>
      <c r="AA3470" s="25" t="str">
        <f t="shared" si="3482"/>
        <v>-</v>
      </c>
      <c r="AB3470" s="104" t="s">
        <v>34</v>
      </c>
      <c r="AC3470" s="26" t="str">
        <f t="shared" si="3534"/>
        <v>-</v>
      </c>
      <c r="AG3470" s="154"/>
    </row>
    <row r="3471" spans="1:33" ht="0" customHeight="1" hidden="1">
      <c r="A3471" s="70"/>
      <c r="B3471" s="71">
        <v>1689</v>
      </c>
      <c r="C3471" s="82"/>
      <c r="D3471" s="14"/>
      <c r="E3471" s="14"/>
      <c r="F3471" s="6"/>
      <c r="G3471" s="6"/>
      <c r="H3471" s="14"/>
      <c r="I3471" s="6"/>
      <c r="J3471" s="97">
        <v>384</v>
      </c>
      <c r="K3471" s="97">
        <f t="shared" ref="K3471" si="3573">MIN(J3470:J3472)</f>
        <v>384</v>
      </c>
      <c r="L3471" s="71"/>
      <c r="M3471" s="97"/>
      <c r="N3471" s="97">
        <v>241</v>
      </c>
      <c r="O3471" s="97">
        <f t="shared" ref="O3471" si="3574">MIN(N3470:N3472)</f>
        <v>241</v>
      </c>
      <c r="P3471" s="71"/>
      <c r="Q3471" s="97"/>
      <c r="R3471" s="71"/>
      <c r="S3471" s="103">
        <v>12.39</v>
      </c>
      <c r="T3471" s="104"/>
      <c r="U3471" s="103"/>
      <c r="V3471" s="103">
        <v>58.77</v>
      </c>
      <c r="W3471" s="104"/>
      <c r="X3471" s="103"/>
      <c r="Y3471" s="103">
        <f t="shared" ref="Y3471:Y3534" si="3575">100-V3471</f>
        <v>41.23</v>
      </c>
      <c r="Z3471" s="71" t="s">
        <v>34</v>
      </c>
      <c r="AA3471" s="27"/>
      <c r="AB3471" s="104" t="s">
        <v>34</v>
      </c>
      <c r="AC3471" s="28"/>
      <c r="AG3471" s="154"/>
    </row>
    <row r="3472" spans="1:33" ht="0" customHeight="1" hidden="1">
      <c r="A3472" s="70"/>
      <c r="B3472" s="71">
        <v>1689</v>
      </c>
      <c r="C3472" s="84"/>
      <c r="D3472" s="17"/>
      <c r="E3472" s="17"/>
      <c r="F3472" s="6"/>
      <c r="G3472" s="6"/>
      <c r="H3472" s="17"/>
      <c r="I3472" s="6"/>
      <c r="J3472" s="97">
        <v>436</v>
      </c>
      <c r="K3472" s="97"/>
      <c r="L3472" s="71"/>
      <c r="M3472" s="97"/>
      <c r="N3472" s="97">
        <v>260</v>
      </c>
      <c r="O3472" s="97"/>
      <c r="P3472" s="71"/>
      <c r="Q3472" s="97"/>
      <c r="R3472" s="71"/>
      <c r="S3472" s="103">
        <v>12.31</v>
      </c>
      <c r="T3472" s="104"/>
      <c r="U3472" s="103"/>
      <c r="V3472" s="103">
        <v>58.93</v>
      </c>
      <c r="W3472" s="104"/>
      <c r="X3472" s="103"/>
      <c r="Y3472" s="103">
        <f t="shared" si="3575"/>
        <v>41.07</v>
      </c>
      <c r="Z3472" s="71" t="s">
        <v>34</v>
      </c>
      <c r="AA3472" s="29"/>
      <c r="AB3472" s="104" t="s">
        <v>34</v>
      </c>
      <c r="AC3472" s="30"/>
      <c r="AG3472" s="154"/>
    </row>
    <row r="3473" spans="1:33" ht="0" customHeight="1" hidden="1">
      <c r="A3473" s="70">
        <v>43444</v>
      </c>
      <c r="B3473" s="71">
        <v>1688</v>
      </c>
      <c r="C3473" s="80" t="s">
        <v>629</v>
      </c>
      <c r="D3473" s="12" t="s">
        <v>41</v>
      </c>
      <c r="E3473" s="12" t="s">
        <v>80</v>
      </c>
      <c r="F3473" s="6" t="s">
        <v>80</v>
      </c>
      <c r="G3473" s="6" t="s">
        <v>1481</v>
      </c>
      <c r="H3473" s="12" t="s">
        <v>1455</v>
      </c>
      <c r="I3473" s="6" t="s">
        <v>1484</v>
      </c>
      <c r="J3473" s="97">
        <v>690</v>
      </c>
      <c r="K3473" s="97">
        <f t="shared" ref="K3473" si="3576">MAX(J3473:J3475)</f>
        <v>690</v>
      </c>
      <c r="L3473" s="71">
        <f t="shared" ref="L3473" si="3577">IF(A3473=0,"",(K3473-K3474)/K3474)</f>
        <v>0.0952380952380952</v>
      </c>
      <c r="M3473" s="97">
        <f t="shared" ref="M3473" si="3578">IF(J3473="-","-",AVERAGE(J3473:J3475))</f>
        <v>660</v>
      </c>
      <c r="N3473" s="97">
        <v>450</v>
      </c>
      <c r="O3473" s="97">
        <f t="shared" ref="O3473" si="3579">MAX(N3473:N3475)</f>
        <v>450</v>
      </c>
      <c r="P3473" s="71">
        <f t="shared" ref="P3473" si="3580">IF(A3473=0,"",(O3473-O3474)/O3474)</f>
        <v>0.174934725848564</v>
      </c>
      <c r="Q3473" s="97">
        <f t="shared" ref="Q3473" si="3581">IF(N3473="-","-",AVERAGE(N3473:N3475))</f>
        <v>407</v>
      </c>
      <c r="R3473" s="71">
        <f t="shared" ref="R3473" si="3582">IF(Q3473="-","-",Q3473/M3473)</f>
        <v>0.616666666666667</v>
      </c>
      <c r="S3473" s="103">
        <v>30.28</v>
      </c>
      <c r="T3473" s="104">
        <f t="shared" ref="T3473" si="3583">AVERAGE(S3473:S3475)*10</f>
        <v>288.433333333333</v>
      </c>
      <c r="U3473" s="103">
        <f t="shared" ref="U3473" si="3584">((LARGE(S3473:S3475,1))-(SMALL(S3473:S3475,1)))/(((LARGE(S3473:S3475,1))+(SMALL(S3473:S3475,1)))/2)*100</f>
        <v>9.91334488734835</v>
      </c>
      <c r="V3473" s="103">
        <v>64.11</v>
      </c>
      <c r="W3473" s="104">
        <f t="shared" ref="W3473" si="3585">AVERAGE(V3473:V3475)*10</f>
        <v>628.066666666667</v>
      </c>
      <c r="X3473" s="103">
        <f t="shared" ref="X3473" si="3586">((LARGE(V3473:V3475,1))-(SMALL(V3473:V3475,1)))/(((LARGE(V3473:V3475,1))+(SMALL(V3473:V3475,1)))/2)*100</f>
        <v>4.97162497002638</v>
      </c>
      <c r="Y3473" s="103">
        <f t="shared" si="3575"/>
        <v>35.89</v>
      </c>
      <c r="Z3473" s="71" t="s">
        <v>34</v>
      </c>
      <c r="AA3473" s="25" t="str">
        <f t="shared" si="3482"/>
        <v>-</v>
      </c>
      <c r="AB3473" s="104" t="s">
        <v>34</v>
      </c>
      <c r="AC3473" s="26" t="str">
        <f t="shared" si="3534"/>
        <v>-</v>
      </c>
      <c r="AG3473" s="154"/>
    </row>
    <row r="3474" spans="1:33" ht="0" customHeight="1" hidden="1">
      <c r="A3474" s="70"/>
      <c r="B3474" s="71">
        <v>1688</v>
      </c>
      <c r="C3474" s="82"/>
      <c r="D3474" s="14"/>
      <c r="E3474" s="14"/>
      <c r="F3474" s="6"/>
      <c r="G3474" s="6"/>
      <c r="H3474" s="14"/>
      <c r="I3474" s="6"/>
      <c r="J3474" s="97">
        <v>630</v>
      </c>
      <c r="K3474" s="97">
        <f t="shared" ref="K3474" si="3587">MIN(J3473:J3475)</f>
        <v>630</v>
      </c>
      <c r="L3474" s="71"/>
      <c r="M3474" s="97"/>
      <c r="N3474" s="97">
        <v>388</v>
      </c>
      <c r="O3474" s="97">
        <f t="shared" ref="O3474" si="3588">MIN(N3473:N3475)</f>
        <v>383</v>
      </c>
      <c r="P3474" s="71"/>
      <c r="Q3474" s="97"/>
      <c r="R3474" s="71"/>
      <c r="S3474" s="103">
        <v>27.42</v>
      </c>
      <c r="T3474" s="104"/>
      <c r="U3474" s="103"/>
      <c r="V3474" s="103">
        <v>63.31</v>
      </c>
      <c r="W3474" s="104"/>
      <c r="X3474" s="103"/>
      <c r="Y3474" s="103">
        <f t="shared" si="3575"/>
        <v>36.69</v>
      </c>
      <c r="Z3474" s="71" t="s">
        <v>34</v>
      </c>
      <c r="AA3474" s="27"/>
      <c r="AB3474" s="104" t="s">
        <v>34</v>
      </c>
      <c r="AC3474" s="28"/>
      <c r="AG3474" s="154"/>
    </row>
    <row r="3475" spans="1:33" ht="0" customHeight="1" hidden="1">
      <c r="A3475" s="70"/>
      <c r="B3475" s="71">
        <v>1688</v>
      </c>
      <c r="C3475" s="84"/>
      <c r="D3475" s="17"/>
      <c r="E3475" s="17"/>
      <c r="F3475" s="6"/>
      <c r="G3475" s="6"/>
      <c r="H3475" s="17"/>
      <c r="I3475" s="6"/>
      <c r="J3475" s="97">
        <v>660</v>
      </c>
      <c r="K3475" s="97"/>
      <c r="L3475" s="71"/>
      <c r="M3475" s="97"/>
      <c r="N3475" s="97">
        <v>383</v>
      </c>
      <c r="O3475" s="97"/>
      <c r="P3475" s="71"/>
      <c r="Q3475" s="97"/>
      <c r="R3475" s="71"/>
      <c r="S3475" s="103">
        <v>28.83</v>
      </c>
      <c r="T3475" s="104"/>
      <c r="U3475" s="103"/>
      <c r="V3475" s="103">
        <v>61</v>
      </c>
      <c r="W3475" s="104"/>
      <c r="X3475" s="103"/>
      <c r="Y3475" s="103">
        <f t="shared" si="3575"/>
        <v>39</v>
      </c>
      <c r="Z3475" s="71" t="s">
        <v>34</v>
      </c>
      <c r="AA3475" s="29"/>
      <c r="AB3475" s="104" t="s">
        <v>34</v>
      </c>
      <c r="AC3475" s="30"/>
      <c r="AG3475" s="154"/>
    </row>
    <row r="3476" spans="1:33" ht="0" customHeight="1" hidden="1">
      <c r="A3476" s="70">
        <v>43444</v>
      </c>
      <c r="B3476" s="71">
        <v>1676</v>
      </c>
      <c r="C3476" s="80" t="s">
        <v>1328</v>
      </c>
      <c r="D3476" s="12" t="s">
        <v>41</v>
      </c>
      <c r="E3476" s="12" t="s">
        <v>74</v>
      </c>
      <c r="F3476" s="6" t="s">
        <v>85</v>
      </c>
      <c r="G3476" s="6" t="s">
        <v>217</v>
      </c>
      <c r="H3476" s="12" t="s">
        <v>44</v>
      </c>
      <c r="I3476" s="6" t="s">
        <v>1487</v>
      </c>
      <c r="J3476" s="97">
        <v>898</v>
      </c>
      <c r="K3476" s="97">
        <f t="shared" ref="K3476" si="3589">MAX(J3476:J3478)</f>
        <v>898</v>
      </c>
      <c r="L3476" s="71">
        <f t="shared" ref="L3476" si="3590">IF(A3476=0,"",(K3476-K3477)/K3477)</f>
        <v>0.097799511002445</v>
      </c>
      <c r="M3476" s="97">
        <f t="shared" ref="M3476" si="3591">IF(J3476="-","-",AVERAGE(J3476:J3478))</f>
        <v>862</v>
      </c>
      <c r="N3476" s="97">
        <v>657</v>
      </c>
      <c r="O3476" s="97">
        <f t="shared" ref="O3476" si="3592">MAX(N3476:N3478)</f>
        <v>657</v>
      </c>
      <c r="P3476" s="71">
        <f t="shared" ref="P3476" si="3593">IF(A3476=0,"",(O3476-O3477)/O3477)</f>
        <v>0.15669014084507</v>
      </c>
      <c r="Q3476" s="97">
        <f t="shared" ref="Q3476" si="3594">IF(N3476="-","-",AVERAGE(N3476:N3478))</f>
        <v>606.666666666667</v>
      </c>
      <c r="R3476" s="71">
        <f t="shared" ref="R3476" si="3595">IF(Q3476="-","-",Q3476/M3476)</f>
        <v>0.703789636504254</v>
      </c>
      <c r="S3476" s="103">
        <v>2.03</v>
      </c>
      <c r="T3476" s="104">
        <f t="shared" ref="T3476" si="3596">AVERAGE(S3476:S3478)*10</f>
        <v>20.6</v>
      </c>
      <c r="U3476" s="103">
        <f t="shared" ref="U3476" si="3597">((LARGE(S3476:S3478,1))-(SMALL(S3476:S3478,1)))/(((LARGE(S3476:S3478,1))+(SMALL(S3476:S3478,1)))/2)*100</f>
        <v>2.9126213592233</v>
      </c>
      <c r="V3476" s="103">
        <v>67.95</v>
      </c>
      <c r="W3476" s="104">
        <f t="shared" ref="W3476" si="3598">AVERAGE(V3476:V3478)*10</f>
        <v>684.766666666667</v>
      </c>
      <c r="X3476" s="103">
        <f t="shared" ref="X3476" si="3599">((LARGE(V3476:V3478,1))-(SMALL(V3476:V3478,1)))/(((LARGE(V3476:V3478,1))+(SMALL(V3476:V3478,1)))/2)*100</f>
        <v>1.2576776835332</v>
      </c>
      <c r="Y3476" s="103">
        <f t="shared" si="3575"/>
        <v>32.05</v>
      </c>
      <c r="Z3476" s="71">
        <v>19516</v>
      </c>
      <c r="AA3476" s="25">
        <f t="shared" si="3482"/>
        <v>19502.6666666667</v>
      </c>
      <c r="AB3476" s="104">
        <v>7.092</v>
      </c>
      <c r="AC3476" s="26">
        <f t="shared" si="3534"/>
        <v>7.11</v>
      </c>
      <c r="AG3476" s="154"/>
    </row>
    <row r="3477" spans="1:33" ht="0" customHeight="1" hidden="1">
      <c r="A3477" s="70"/>
      <c r="B3477" s="71">
        <v>1676</v>
      </c>
      <c r="C3477" s="82"/>
      <c r="D3477" s="14"/>
      <c r="E3477" s="14"/>
      <c r="F3477" s="6"/>
      <c r="G3477" s="6"/>
      <c r="H3477" s="14"/>
      <c r="I3477" s="6"/>
      <c r="J3477" s="97">
        <v>818</v>
      </c>
      <c r="K3477" s="97">
        <f t="shared" ref="K3477" si="3600">MIN(J3476:J3478)</f>
        <v>818</v>
      </c>
      <c r="L3477" s="71"/>
      <c r="M3477" s="97"/>
      <c r="N3477" s="97">
        <v>568</v>
      </c>
      <c r="O3477" s="97">
        <f t="shared" ref="O3477" si="3601">MIN(N3476:N3478)</f>
        <v>568</v>
      </c>
      <c r="P3477" s="71"/>
      <c r="Q3477" s="97"/>
      <c r="R3477" s="71"/>
      <c r="S3477" s="103">
        <v>2.06</v>
      </c>
      <c r="T3477" s="104"/>
      <c r="U3477" s="103"/>
      <c r="V3477" s="103">
        <v>68.67</v>
      </c>
      <c r="W3477" s="104"/>
      <c r="X3477" s="103"/>
      <c r="Y3477" s="103">
        <f t="shared" si="3575"/>
        <v>31.33</v>
      </c>
      <c r="Z3477" s="71">
        <v>19506</v>
      </c>
      <c r="AA3477" s="27"/>
      <c r="AB3477" s="104">
        <v>7.111</v>
      </c>
      <c r="AC3477" s="28"/>
      <c r="AG3477" s="154"/>
    </row>
    <row r="3478" spans="1:33" ht="0" customHeight="1" hidden="1">
      <c r="A3478" s="70"/>
      <c r="B3478" s="71">
        <v>1676</v>
      </c>
      <c r="C3478" s="84"/>
      <c r="D3478" s="17"/>
      <c r="E3478" s="17"/>
      <c r="F3478" s="6"/>
      <c r="G3478" s="6"/>
      <c r="H3478" s="17"/>
      <c r="I3478" s="6"/>
      <c r="J3478" s="97">
        <v>870</v>
      </c>
      <c r="K3478" s="97"/>
      <c r="L3478" s="71"/>
      <c r="M3478" s="97"/>
      <c r="N3478" s="97">
        <v>595</v>
      </c>
      <c r="O3478" s="97"/>
      <c r="P3478" s="71"/>
      <c r="Q3478" s="97"/>
      <c r="R3478" s="71"/>
      <c r="S3478" s="103">
        <v>2.09</v>
      </c>
      <c r="T3478" s="104"/>
      <c r="U3478" s="103"/>
      <c r="V3478" s="103">
        <v>68.81</v>
      </c>
      <c r="W3478" s="104"/>
      <c r="X3478" s="103"/>
      <c r="Y3478" s="103">
        <f t="shared" si="3575"/>
        <v>31.19</v>
      </c>
      <c r="Z3478" s="71">
        <v>19486</v>
      </c>
      <c r="AA3478" s="29"/>
      <c r="AB3478" s="104">
        <v>7.127</v>
      </c>
      <c r="AC3478" s="30"/>
      <c r="AG3478" s="154"/>
    </row>
    <row r="3479" spans="1:33" s="44" customFormat="1" ht="15" customHeight="1">
      <c r="A3479" s="60">
        <v>43444</v>
      </c>
      <c r="B3479" s="61" t="s">
        <v>1458</v>
      </c>
      <c r="C3479" s="62" t="s">
        <v>29</v>
      </c>
      <c r="D3479" s="63" t="s">
        <v>30</v>
      </c>
      <c r="E3479" s="63" t="s">
        <v>31</v>
      </c>
      <c r="F3479" s="63" t="s">
        <v>32</v>
      </c>
      <c r="G3479" s="63" t="s">
        <v>33</v>
      </c>
      <c r="H3479" s="63" t="s">
        <v>34</v>
      </c>
      <c r="I3479" s="63" t="s">
        <v>1488</v>
      </c>
      <c r="J3479" s="94">
        <v>112</v>
      </c>
      <c r="K3479" s="94">
        <f t="shared" ref="K3479" si="3602">MAX(J3479:J3481)</f>
        <v>119</v>
      </c>
      <c r="L3479" s="61">
        <f t="shared" ref="L3479" si="3603">IF(A3479=0,"",(K3479-K3480)/K3480)</f>
        <v>0.0625</v>
      </c>
      <c r="M3479" s="94">
        <f t="shared" ref="M3479" si="3604">IF(J3479="-","-",AVERAGE(J3479:J3481))</f>
        <v>116</v>
      </c>
      <c r="N3479" s="94" t="s">
        <v>34</v>
      </c>
      <c r="O3479" s="94">
        <f t="shared" ref="O3479" si="3605">MAX(N3479:N3481)</f>
        <v>0</v>
      </c>
      <c r="P3479" s="61" t="e">
        <v>#DIV/0!</v>
      </c>
      <c r="Q3479" s="94" t="str">
        <f t="shared" ref="Q3479" si="3606">IF(N3479="-","-",AVERAGE(N3479:N3481))</f>
        <v>-</v>
      </c>
      <c r="R3479" s="61" t="str">
        <f t="shared" ref="R3479" si="3607">IF(Q3479="-","-",Q3479/M3479)</f>
        <v>-</v>
      </c>
      <c r="S3479" s="101">
        <v>2.56</v>
      </c>
      <c r="T3479" s="102">
        <f t="shared" ref="T3479" si="3608">AVERAGE(S3479:S3481)*10</f>
        <v>25.6</v>
      </c>
      <c r="U3479" s="101">
        <f t="shared" ref="U3479" si="3609">((LARGE(S3479:S3481,1))-(SMALL(S3479:S3481,1)))/(((LARGE(S3479:S3481,1))+(SMALL(S3479:S3481,1)))/2)*100</f>
        <v>0.781250000000001</v>
      </c>
      <c r="V3479" s="101">
        <v>35.95</v>
      </c>
      <c r="W3479" s="102">
        <f t="shared" ref="W3479" si="3610">AVERAGE(V3479:V3481)*10</f>
        <v>359.266666666667</v>
      </c>
      <c r="X3479" s="101">
        <f t="shared" ref="X3479" si="3611">((LARGE(V3479:V3481,1))-(SMALL(V3479:V3481,1)))/(((LARGE(V3479:V3481,1))+(SMALL(V3479:V3481,1)))/2)*100</f>
        <v>0.111327581408311</v>
      </c>
      <c r="Y3479" s="101">
        <f t="shared" si="3575"/>
        <v>64.05</v>
      </c>
      <c r="Z3479" s="94" t="s">
        <v>34</v>
      </c>
      <c r="AA3479" s="111" t="str">
        <f t="shared" si="3482"/>
        <v>-</v>
      </c>
      <c r="AB3479" s="102" t="s">
        <v>34</v>
      </c>
      <c r="AC3479" s="112" t="str">
        <f t="shared" si="3534"/>
        <v>-</v>
      </c>
      <c r="AD3479" s="113"/>
      <c r="AE3479" s="94"/>
      <c r="AF3479" s="94"/>
      <c r="AG3479" s="134"/>
    </row>
    <row r="3480" spans="1:33" s="44" customFormat="1" customHeight="0">
      <c r="A3480" s="60"/>
      <c r="B3480" s="61" t="s">
        <v>1458</v>
      </c>
      <c r="C3480" s="62"/>
      <c r="D3480" s="63"/>
      <c r="E3480" s="63"/>
      <c r="F3480" s="63"/>
      <c r="G3480" s="63"/>
      <c r="H3480" s="63"/>
      <c r="I3480" s="63"/>
      <c r="J3480" s="94">
        <v>119</v>
      </c>
      <c r="K3480" s="94">
        <f t="shared" ref="K3480" si="3612">MIN(J3479:J3481)</f>
        <v>112</v>
      </c>
      <c r="L3480" s="61"/>
      <c r="M3480" s="94"/>
      <c r="N3480" s="94" t="s">
        <v>34</v>
      </c>
      <c r="O3480" s="94">
        <f t="shared" ref="O3480" si="3613">MIN(N3479:N3481)</f>
        <v>0</v>
      </c>
      <c r="P3480" s="61"/>
      <c r="Q3480" s="94"/>
      <c r="R3480" s="61"/>
      <c r="S3480" s="101">
        <v>2.57</v>
      </c>
      <c r="T3480" s="102"/>
      <c r="U3480" s="101"/>
      <c r="V3480" s="101">
        <v>35.92</v>
      </c>
      <c r="W3480" s="102"/>
      <c r="X3480" s="101"/>
      <c r="Y3480" s="101">
        <f t="shared" si="3575"/>
        <v>64.08</v>
      </c>
      <c r="Z3480" s="94" t="s">
        <v>34</v>
      </c>
      <c r="AA3480" s="111"/>
      <c r="AB3480" s="102" t="s">
        <v>34</v>
      </c>
      <c r="AC3480" s="112"/>
      <c r="AD3480" s="113"/>
      <c r="AE3480" s="94"/>
      <c r="AF3480" s="94"/>
      <c r="AG3480" s="134"/>
    </row>
    <row r="3481" spans="1:33" s="44" customFormat="1" customHeight="0">
      <c r="A3481" s="60"/>
      <c r="B3481" s="61" t="s">
        <v>1458</v>
      </c>
      <c r="C3481" s="62"/>
      <c r="D3481" s="63"/>
      <c r="E3481" s="63"/>
      <c r="F3481" s="63"/>
      <c r="G3481" s="63"/>
      <c r="H3481" s="63"/>
      <c r="I3481" s="63"/>
      <c r="J3481" s="94">
        <v>117</v>
      </c>
      <c r="K3481" s="94"/>
      <c r="L3481" s="61"/>
      <c r="M3481" s="94"/>
      <c r="N3481" s="94" t="s">
        <v>34</v>
      </c>
      <c r="O3481" s="94"/>
      <c r="P3481" s="61"/>
      <c r="Q3481" s="94"/>
      <c r="R3481" s="61"/>
      <c r="S3481" s="101">
        <v>2.55</v>
      </c>
      <c r="T3481" s="102"/>
      <c r="U3481" s="101"/>
      <c r="V3481" s="101">
        <v>35.91</v>
      </c>
      <c r="W3481" s="102"/>
      <c r="X3481" s="101"/>
      <c r="Y3481" s="101">
        <f t="shared" si="3575"/>
        <v>64.09</v>
      </c>
      <c r="Z3481" s="94" t="s">
        <v>34</v>
      </c>
      <c r="AA3481" s="111"/>
      <c r="AB3481" s="102" t="s">
        <v>34</v>
      </c>
      <c r="AC3481" s="112"/>
      <c r="AD3481" s="113"/>
      <c r="AE3481" s="94"/>
      <c r="AF3481" s="94"/>
      <c r="AG3481" s="134"/>
    </row>
    <row r="3482" spans="1:33" s="44" customFormat="1" ht="15" customHeight="1">
      <c r="A3482" s="60">
        <v>43444</v>
      </c>
      <c r="B3482" s="61" t="s">
        <v>1460</v>
      </c>
      <c r="C3482" s="62" t="s">
        <v>29</v>
      </c>
      <c r="D3482" s="63" t="s">
        <v>30</v>
      </c>
      <c r="E3482" s="63" t="s">
        <v>31</v>
      </c>
      <c r="F3482" s="63" t="s">
        <v>37</v>
      </c>
      <c r="G3482" s="63" t="s">
        <v>140</v>
      </c>
      <c r="H3482" s="63" t="s">
        <v>34</v>
      </c>
      <c r="I3482" s="63" t="s">
        <v>1488</v>
      </c>
      <c r="J3482" s="94">
        <v>593</v>
      </c>
      <c r="K3482" s="94">
        <f t="shared" ref="K3482" si="3614">MAX(J3482:J3484)</f>
        <v>680</v>
      </c>
      <c r="L3482" s="61">
        <v>0.146711635750422</v>
      </c>
      <c r="M3482" s="94">
        <f t="shared" ref="M3482" si="3615">IF(J3482="-","-",AVERAGE(J3482:J3484))</f>
        <v>650.666666666667</v>
      </c>
      <c r="N3482" s="94">
        <v>269</v>
      </c>
      <c r="O3482" s="94">
        <f t="shared" ref="O3482" si="3616">MAX(N3482:N3484)</f>
        <v>300</v>
      </c>
      <c r="P3482" s="61">
        <f t="shared" ref="P3482" si="3617">IF(A3482=0,"",(O3482-O3483)/O3483)</f>
        <v>0.115241635687732</v>
      </c>
      <c r="Q3482" s="94">
        <f t="shared" ref="Q3482" si="3618">IF(N3482="-","-",AVERAGE(N3482:N3484))</f>
        <v>288.666666666667</v>
      </c>
      <c r="R3482" s="61">
        <f t="shared" ref="R3482" si="3619">IF(Q3482="-","-",Q3482/M3482)</f>
        <v>0.443647540983607</v>
      </c>
      <c r="S3482" s="101">
        <v>95.99</v>
      </c>
      <c r="T3482" s="102">
        <f t="shared" ref="T3482" si="3620">AVERAGE(S3482:S3484)*10</f>
        <v>959.9</v>
      </c>
      <c r="U3482" s="101">
        <f t="shared" ref="U3482" si="3621">((LARGE(S3482:S3484,1))-(SMALL(S3482:S3484,1)))/(((LARGE(S3482:S3484,1))+(SMALL(S3482:S3484,1)))/2)*100</f>
        <v>0</v>
      </c>
      <c r="V3482" s="101">
        <v>99.99</v>
      </c>
      <c r="W3482" s="102">
        <f t="shared" ref="W3482" si="3622">AVERAGE(V3482:V3484)*10</f>
        <v>999.9</v>
      </c>
      <c r="X3482" s="101">
        <f t="shared" ref="X3482" si="3623">((LARGE(V3482:V3484,1))-(SMALL(V3482:V3484,1)))/(((LARGE(V3482:V3484,1))+(SMALL(V3482:V3484,1)))/2)*100</f>
        <v>0</v>
      </c>
      <c r="Y3482" s="101">
        <f t="shared" si="3575"/>
        <v>0.0100000000000051</v>
      </c>
      <c r="Z3482" s="94" t="s">
        <v>34</v>
      </c>
      <c r="AA3482" s="111" t="str">
        <f t="shared" si="3482"/>
        <v>-</v>
      </c>
      <c r="AB3482" s="102" t="s">
        <v>34</v>
      </c>
      <c r="AC3482" s="112" t="str">
        <f t="shared" si="3534"/>
        <v>-</v>
      </c>
      <c r="AD3482" s="113"/>
      <c r="AE3482" s="94"/>
      <c r="AF3482" s="94"/>
      <c r="AG3482" s="134"/>
    </row>
    <row r="3483" spans="1:33" s="44" customFormat="1" customHeight="0">
      <c r="A3483" s="60"/>
      <c r="B3483" s="61" t="s">
        <v>1460</v>
      </c>
      <c r="C3483" s="62"/>
      <c r="D3483" s="63"/>
      <c r="E3483" s="63"/>
      <c r="F3483" s="63"/>
      <c r="G3483" s="63"/>
      <c r="H3483" s="63"/>
      <c r="I3483" s="63"/>
      <c r="J3483" s="94">
        <v>679</v>
      </c>
      <c r="K3483" s="94">
        <f t="shared" ref="K3483" si="3624">MIN(J3482:J3484)</f>
        <v>593</v>
      </c>
      <c r="L3483" s="61"/>
      <c r="M3483" s="94"/>
      <c r="N3483" s="94">
        <v>300</v>
      </c>
      <c r="O3483" s="94">
        <f t="shared" ref="O3483" si="3625">MIN(N3482:N3484)</f>
        <v>269</v>
      </c>
      <c r="P3483" s="61"/>
      <c r="Q3483" s="94"/>
      <c r="R3483" s="61"/>
      <c r="S3483" s="101">
        <v>95.99</v>
      </c>
      <c r="T3483" s="102"/>
      <c r="U3483" s="101"/>
      <c r="V3483" s="101">
        <v>99.99</v>
      </c>
      <c r="W3483" s="102"/>
      <c r="X3483" s="101"/>
      <c r="Y3483" s="101">
        <f t="shared" si="3575"/>
        <v>0.0100000000000051</v>
      </c>
      <c r="Z3483" s="94" t="s">
        <v>34</v>
      </c>
      <c r="AA3483" s="111"/>
      <c r="AB3483" s="102" t="s">
        <v>34</v>
      </c>
      <c r="AC3483" s="112"/>
      <c r="AD3483" s="113"/>
      <c r="AE3483" s="94"/>
      <c r="AF3483" s="94"/>
      <c r="AG3483" s="134"/>
    </row>
    <row r="3484" spans="1:33" s="44" customFormat="1" customHeight="0">
      <c r="A3484" s="60"/>
      <c r="B3484" s="61" t="s">
        <v>1460</v>
      </c>
      <c r="C3484" s="62"/>
      <c r="D3484" s="63"/>
      <c r="E3484" s="63"/>
      <c r="F3484" s="63"/>
      <c r="G3484" s="63"/>
      <c r="H3484" s="63"/>
      <c r="I3484" s="63"/>
      <c r="J3484" s="94">
        <v>680</v>
      </c>
      <c r="K3484" s="94"/>
      <c r="L3484" s="61"/>
      <c r="M3484" s="94"/>
      <c r="N3484" s="94">
        <v>297</v>
      </c>
      <c r="O3484" s="94"/>
      <c r="P3484" s="61"/>
      <c r="Q3484" s="94"/>
      <c r="R3484" s="61"/>
      <c r="S3484" s="101">
        <v>95.99</v>
      </c>
      <c r="T3484" s="102"/>
      <c r="U3484" s="101"/>
      <c r="V3484" s="101">
        <v>99.99</v>
      </c>
      <c r="W3484" s="102"/>
      <c r="X3484" s="101"/>
      <c r="Y3484" s="101">
        <f t="shared" si="3575"/>
        <v>0.0100000000000051</v>
      </c>
      <c r="Z3484" s="94" t="s">
        <v>34</v>
      </c>
      <c r="AA3484" s="111"/>
      <c r="AB3484" s="102" t="s">
        <v>34</v>
      </c>
      <c r="AC3484" s="112"/>
      <c r="AD3484" s="113"/>
      <c r="AE3484" s="94"/>
      <c r="AF3484" s="94"/>
      <c r="AG3484" s="134"/>
    </row>
    <row r="3485" spans="1:33" ht="0" customHeight="1" hidden="1">
      <c r="A3485" s="70">
        <v>43444</v>
      </c>
      <c r="B3485" s="71">
        <v>1672</v>
      </c>
      <c r="C3485" s="80" t="s">
        <v>88</v>
      </c>
      <c r="D3485" s="12" t="s">
        <v>41</v>
      </c>
      <c r="E3485" s="12" t="s">
        <v>74</v>
      </c>
      <c r="F3485" s="6" t="s">
        <v>85</v>
      </c>
      <c r="G3485" s="6" t="s">
        <v>92</v>
      </c>
      <c r="H3485" s="12" t="s">
        <v>44</v>
      </c>
      <c r="I3485" s="6" t="s">
        <v>1488</v>
      </c>
      <c r="J3485" s="97">
        <v>485</v>
      </c>
      <c r="K3485" s="97">
        <f t="shared" ref="K3485" si="3626">MAX(J3485:J3487)</f>
        <v>543</v>
      </c>
      <c r="L3485" s="71">
        <f t="shared" ref="L3485" si="3627">IF(A3485=0,"",(K3485-K3486)/K3486)</f>
        <v>0.119587628865979</v>
      </c>
      <c r="M3485" s="97">
        <f t="shared" ref="M3485" si="3628">IF(J3485="-","-",AVERAGE(J3485:J3487))</f>
        <v>514</v>
      </c>
      <c r="N3485" s="97">
        <v>310</v>
      </c>
      <c r="O3485" s="97">
        <f t="shared" ref="O3485" si="3629">MAX(N3485:N3487)</f>
        <v>336</v>
      </c>
      <c r="P3485" s="71">
        <f t="shared" ref="P3485" si="3630">IF(A3485=0,"",(O3485-O3486)/O3486)</f>
        <v>0.0838709677419355</v>
      </c>
      <c r="Q3485" s="97">
        <f t="shared" ref="Q3485" si="3631">IF(N3485="-","-",AVERAGE(N3485:N3487))</f>
        <v>323</v>
      </c>
      <c r="R3485" s="71">
        <f t="shared" ref="R3485" si="3632">IF(Q3485="-","-",Q3485/M3485)</f>
        <v>0.6284046692607</v>
      </c>
      <c r="S3485" s="103">
        <v>2.35</v>
      </c>
      <c r="T3485" s="104">
        <f t="shared" ref="T3485" si="3633">AVERAGE(S3485:S3487)*10</f>
        <v>24.3666666666667</v>
      </c>
      <c r="U3485" s="103">
        <f t="shared" ref="U3485" si="3634">((LARGE(S3485:S3487,1))-(SMALL(S3485:S3487,1)))/(((LARGE(S3485:S3487,1))+(SMALL(S3485:S3487,1)))/2)*100</f>
        <v>6.58436213991768</v>
      </c>
      <c r="V3485" s="103">
        <v>76.11</v>
      </c>
      <c r="W3485" s="104">
        <f t="shared" ref="W3485" si="3635">AVERAGE(V3485:V3487)*10</f>
        <v>764.066666666667</v>
      </c>
      <c r="X3485" s="103">
        <f t="shared" ref="X3485" si="3636">((LARGE(V3485:V3487,1))-(SMALL(V3485:V3487,1)))/(((LARGE(V3485:V3487,1))+(SMALL(V3485:V3487,1)))/2)*100</f>
        <v>0.876447118843615</v>
      </c>
      <c r="Y3485" s="103">
        <f t="shared" si="3575"/>
        <v>23.89</v>
      </c>
      <c r="Z3485" s="71">
        <v>33196</v>
      </c>
      <c r="AA3485" s="25">
        <f t="shared" si="3482"/>
        <v>33194.6666666667</v>
      </c>
      <c r="AB3485" s="104">
        <v>6.744</v>
      </c>
      <c r="AC3485" s="26">
        <f t="shared" si="3534"/>
        <v>6.76133333333333</v>
      </c>
      <c r="AG3485" s="154"/>
    </row>
    <row r="3486" spans="1:33" ht="0" customHeight="1" hidden="1">
      <c r="A3486" s="70"/>
      <c r="B3486" s="71">
        <v>1672</v>
      </c>
      <c r="C3486" s="82"/>
      <c r="D3486" s="14"/>
      <c r="E3486" s="14"/>
      <c r="F3486" s="6"/>
      <c r="G3486" s="6"/>
      <c r="H3486" s="14"/>
      <c r="I3486" s="6"/>
      <c r="J3486" s="97">
        <v>543</v>
      </c>
      <c r="K3486" s="97">
        <f t="shared" ref="K3486" si="3637">MIN(J3485:J3487)</f>
        <v>485</v>
      </c>
      <c r="L3486" s="71"/>
      <c r="M3486" s="97"/>
      <c r="N3486" s="97">
        <v>336</v>
      </c>
      <c r="O3486" s="97">
        <f t="shared" ref="O3486" si="3638">MIN(N3485:N3487)</f>
        <v>310</v>
      </c>
      <c r="P3486" s="71"/>
      <c r="Q3486" s="97"/>
      <c r="R3486" s="71"/>
      <c r="S3486" s="103">
        <v>2.45</v>
      </c>
      <c r="T3486" s="104"/>
      <c r="U3486" s="103"/>
      <c r="V3486" s="103">
        <v>76.33</v>
      </c>
      <c r="W3486" s="104"/>
      <c r="X3486" s="103"/>
      <c r="Y3486" s="103">
        <f t="shared" si="3575"/>
        <v>23.67</v>
      </c>
      <c r="Z3486" s="71">
        <v>33189</v>
      </c>
      <c r="AA3486" s="27"/>
      <c r="AB3486" s="104">
        <v>6.766</v>
      </c>
      <c r="AC3486" s="28"/>
      <c r="AG3486" s="154"/>
    </row>
    <row r="3487" spans="1:33" ht="0" customHeight="1" hidden="1">
      <c r="A3487" s="70"/>
      <c r="B3487" s="71">
        <v>1672</v>
      </c>
      <c r="C3487" s="84"/>
      <c r="D3487" s="17"/>
      <c r="E3487" s="17"/>
      <c r="F3487" s="6"/>
      <c r="G3487" s="6"/>
      <c r="H3487" s="17"/>
      <c r="I3487" s="6"/>
      <c r="J3487" s="97" t="s">
        <v>34</v>
      </c>
      <c r="K3487" s="97"/>
      <c r="L3487" s="71"/>
      <c r="M3487" s="97"/>
      <c r="N3487" s="97" t="s">
        <v>34</v>
      </c>
      <c r="O3487" s="97"/>
      <c r="P3487" s="71"/>
      <c r="Q3487" s="97"/>
      <c r="R3487" s="71"/>
      <c r="S3487" s="103">
        <v>2.51</v>
      </c>
      <c r="T3487" s="104"/>
      <c r="U3487" s="103"/>
      <c r="V3487" s="103">
        <v>76.78</v>
      </c>
      <c r="W3487" s="104"/>
      <c r="X3487" s="103"/>
      <c r="Y3487" s="103">
        <f t="shared" si="3575"/>
        <v>23.22</v>
      </c>
      <c r="Z3487" s="71">
        <v>33199</v>
      </c>
      <c r="AA3487" s="29"/>
      <c r="AB3487" s="104">
        <v>6.774</v>
      </c>
      <c r="AC3487" s="30"/>
      <c r="AG3487" s="154"/>
    </row>
    <row r="3488" spans="1:33" ht="0" customHeight="1" hidden="1">
      <c r="A3488" s="70">
        <v>43444</v>
      </c>
      <c r="B3488" s="71">
        <v>1675</v>
      </c>
      <c r="C3488" s="80" t="s">
        <v>88</v>
      </c>
      <c r="D3488" s="12" t="s">
        <v>41</v>
      </c>
      <c r="E3488" s="12" t="s">
        <v>74</v>
      </c>
      <c r="F3488" s="6" t="s">
        <v>75</v>
      </c>
      <c r="G3488" s="6" t="s">
        <v>199</v>
      </c>
      <c r="H3488" s="12" t="s">
        <v>1303</v>
      </c>
      <c r="I3488" s="6" t="s">
        <v>1489</v>
      </c>
      <c r="J3488" s="97" t="s">
        <v>34</v>
      </c>
      <c r="K3488" s="97">
        <f t="shared" ref="K3488" si="3639">MAX(J3488:J3490)</f>
        <v>618</v>
      </c>
      <c r="L3488" s="71">
        <f t="shared" ref="L3488" si="3640">IF(A3488=0,"",(K3488-K3489)/K3489)</f>
        <v>0.0181219110378913</v>
      </c>
      <c r="M3488" s="97">
        <f t="normal">IF(J3489="-","-",AVERAGE(J3488:J3490))</f>
        <v>612.5</v>
      </c>
      <c r="N3488" s="97" t="s">
        <v>34</v>
      </c>
      <c r="O3488" s="97">
        <f t="shared" ref="O3488" si="3641">MAX(N3488:N3490)</f>
        <v>349</v>
      </c>
      <c r="P3488" s="71">
        <f t="shared" ref="P3488" si="3642">IF(A3488=0,"",(O3488-O3489)/O3489)</f>
        <v>0.107936507936508</v>
      </c>
      <c r="Q3488" s="97">
        <f t="normal">IF(N3489="-","-",AVERAGE(N3488:N3490))</f>
        <v>332</v>
      </c>
      <c r="R3488" s="71">
        <f t="shared" ref="R3488" si="3643">IF(Q3488="-","-",Q3488/M3488)</f>
        <v>0.542040816326531</v>
      </c>
      <c r="S3488" s="103">
        <v>25.53</v>
      </c>
      <c r="T3488" s="104">
        <f t="shared" ref="T3488" si="3644">AVERAGE(S3488:S3490)*10</f>
        <v>255.95</v>
      </c>
      <c r="U3488" s="103">
        <f t="shared" ref="U3488" si="3645">((LARGE(S3488:S3490,1))-(SMALL(S3488:S3490,1)))/(((LARGE(S3488:S3490,1))+(SMALL(S3488:S3490,1)))/2)*100</f>
        <v>0.507911701504196</v>
      </c>
      <c r="V3488" s="103">
        <v>88.58</v>
      </c>
      <c r="W3488" s="104">
        <f t="shared" ref="W3488" si="3646">AVERAGE(V3488:V3490)*10</f>
        <v>889.75</v>
      </c>
      <c r="X3488" s="103">
        <f t="shared" ref="X3488" si="3647">((LARGE(V3488:V3490,1))-(SMALL(V3488:V3490,1)))/(((LARGE(V3488:V3490,1))+(SMALL(V3488:V3490,1)))/2)*100</f>
        <v>0.887889856701328</v>
      </c>
      <c r="Y3488" s="103">
        <f t="shared" si="3575"/>
        <v>11.42</v>
      </c>
      <c r="Z3488" s="71" t="s">
        <v>34</v>
      </c>
      <c r="AA3488" s="25" t="str">
        <f t="shared" si="3482"/>
        <v>-</v>
      </c>
      <c r="AB3488" s="104" t="s">
        <v>34</v>
      </c>
      <c r="AC3488" s="26" t="str">
        <f t="shared" si="3534"/>
        <v>-</v>
      </c>
      <c r="AG3488" s="154"/>
    </row>
    <row r="3489" spans="1:33" ht="0" customHeight="1" hidden="1">
      <c r="A3489" s="70"/>
      <c r="B3489" s="71">
        <v>1675</v>
      </c>
      <c r="C3489" s="82"/>
      <c r="D3489" s="14"/>
      <c r="E3489" s="14"/>
      <c r="F3489" s="6"/>
      <c r="G3489" s="6"/>
      <c r="H3489" s="14"/>
      <c r="I3489" s="6"/>
      <c r="J3489" s="97">
        <v>618</v>
      </c>
      <c r="K3489" s="97">
        <f t="shared" ref="K3489" si="3648">MIN(J3488:J3490)</f>
        <v>607</v>
      </c>
      <c r="L3489" s="71"/>
      <c r="M3489" s="97"/>
      <c r="N3489" s="97">
        <v>349</v>
      </c>
      <c r="O3489" s="97">
        <f t="shared" ref="O3489" si="3649">MIN(N3488:N3490)</f>
        <v>315</v>
      </c>
      <c r="P3489" s="71"/>
      <c r="Q3489" s="97"/>
      <c r="R3489" s="71"/>
      <c r="S3489" s="103" t="s">
        <v>34</v>
      </c>
      <c r="T3489" s="104"/>
      <c r="U3489" s="103"/>
      <c r="V3489" s="103" t="s">
        <v>34</v>
      </c>
      <c r="W3489" s="104"/>
      <c r="X3489" s="103"/>
      <c r="Y3489" s="103" t="s">
        <v>34</v>
      </c>
      <c r="Z3489" s="71" t="s">
        <v>34</v>
      </c>
      <c r="AA3489" s="27"/>
      <c r="AB3489" s="104" t="s">
        <v>34</v>
      </c>
      <c r="AC3489" s="28"/>
      <c r="AG3489" s="154"/>
    </row>
    <row r="3490" spans="1:33" ht="0" customHeight="1" hidden="1">
      <c r="A3490" s="70"/>
      <c r="B3490" s="71">
        <v>1675</v>
      </c>
      <c r="C3490" s="84"/>
      <c r="D3490" s="17"/>
      <c r="E3490" s="17"/>
      <c r="F3490" s="6"/>
      <c r="G3490" s="6"/>
      <c r="H3490" s="17"/>
      <c r="I3490" s="6"/>
      <c r="J3490" s="97">
        <v>607</v>
      </c>
      <c r="K3490" s="97"/>
      <c r="L3490" s="71"/>
      <c r="M3490" s="97"/>
      <c r="N3490" s="97">
        <v>315</v>
      </c>
      <c r="O3490" s="97"/>
      <c r="P3490" s="71"/>
      <c r="Q3490" s="97"/>
      <c r="R3490" s="71"/>
      <c r="S3490" s="103">
        <v>25.66</v>
      </c>
      <c r="T3490" s="104"/>
      <c r="U3490" s="103"/>
      <c r="V3490" s="103">
        <v>89.37</v>
      </c>
      <c r="W3490" s="104"/>
      <c r="X3490" s="103"/>
      <c r="Y3490" s="103">
        <f t="shared" si="3575"/>
        <v>10.63</v>
      </c>
      <c r="Z3490" s="71" t="s">
        <v>34</v>
      </c>
      <c r="AA3490" s="29"/>
      <c r="AB3490" s="104" t="s">
        <v>34</v>
      </c>
      <c r="AC3490" s="30"/>
      <c r="AG3490" s="154"/>
    </row>
    <row r="3491" spans="1:33" ht="0" customHeight="1" hidden="1">
      <c r="A3491" s="70">
        <v>43444</v>
      </c>
      <c r="B3491" s="71">
        <v>1689</v>
      </c>
      <c r="C3491" s="80" t="s">
        <v>629</v>
      </c>
      <c r="D3491" s="12" t="s">
        <v>41</v>
      </c>
      <c r="E3491" s="12" t="s">
        <v>74</v>
      </c>
      <c r="F3491" s="6" t="s">
        <v>75</v>
      </c>
      <c r="G3491" s="6" t="s">
        <v>199</v>
      </c>
      <c r="H3491" s="12" t="s">
        <v>1303</v>
      </c>
      <c r="I3491" s="6" t="s">
        <v>1490</v>
      </c>
      <c r="J3491" s="97">
        <v>338</v>
      </c>
      <c r="K3491" s="97">
        <f t="shared" ref="K3491" si="3650">MAX(J3491:J3493)</f>
        <v>400</v>
      </c>
      <c r="L3491" s="71">
        <f t="shared" ref="L3491" si="3651">IF(A3491=0,"",(K3491-K3492)/K3492)</f>
        <v>0.183431952662722</v>
      </c>
      <c r="M3491" s="97">
        <f t="shared" ref="M3491" si="3652">IF(J3491="-","-",AVERAGE(J3491:J3493))</f>
        <v>369</v>
      </c>
      <c r="N3491" s="97">
        <v>239</v>
      </c>
      <c r="O3491" s="97">
        <f t="shared" ref="O3491" si="3653">MAX(N3491:N3493)</f>
        <v>248</v>
      </c>
      <c r="P3491" s="71">
        <f t="shared" ref="P3491" si="3654">IF(A3491=0,"",(O3491-O3492)/O3492)</f>
        <v>0.0376569037656904</v>
      </c>
      <c r="Q3491" s="97">
        <f t="shared" ref="Q3491" si="3655">IF(N3491="-","-",AVERAGE(N3491:N3493))</f>
        <v>243.5</v>
      </c>
      <c r="R3491" s="71">
        <f t="shared" ref="R3491" si="3656">IF(Q3491="-","-",Q3491/M3491)</f>
        <v>0.659891598915989</v>
      </c>
      <c r="S3491" s="103">
        <v>12.26</v>
      </c>
      <c r="T3491" s="104">
        <f t="shared" ref="T3491" si="3657">AVERAGE(S3491:S3493)*10</f>
        <v>123.2</v>
      </c>
      <c r="U3491" s="103">
        <f t="shared" ref="U3491" si="3658">((LARGE(S3491:S3493,1))-(SMALL(S3491:S3493,1)))/(((LARGE(S3491:S3493,1))+(SMALL(S3491:S3493,1)))/2)*100</f>
        <v>1.05476673427993</v>
      </c>
      <c r="V3491" s="103">
        <v>59.14</v>
      </c>
      <c r="W3491" s="104">
        <f t="shared" ref="W3491" si="3659">AVERAGE(V3491:V3493)*10</f>
        <v>589.466666666667</v>
      </c>
      <c r="X3491" s="103">
        <f t="shared" ref="X3491" si="3660">((LARGE(V3491:V3493,1))-(SMALL(V3491:V3493,1)))/(((LARGE(V3491:V3493,1))+(SMALL(V3491:V3493,1)))/2)*100</f>
        <v>0.627597319989818</v>
      </c>
      <c r="Y3491" s="103">
        <f t="shared" si="3575"/>
        <v>40.86</v>
      </c>
      <c r="Z3491" s="71" t="s">
        <v>34</v>
      </c>
      <c r="AA3491" s="25" t="str">
        <f t="shared" si="3482"/>
        <v>-</v>
      </c>
      <c r="AB3491" s="104" t="s">
        <v>34</v>
      </c>
      <c r="AC3491" s="26" t="str">
        <f t="shared" si="3534"/>
        <v>-</v>
      </c>
      <c r="AG3491" s="154"/>
    </row>
    <row r="3492" spans="1:33" ht="0" customHeight="1" hidden="1">
      <c r="A3492" s="70"/>
      <c r="B3492" s="71">
        <v>1689</v>
      </c>
      <c r="C3492" s="82"/>
      <c r="D3492" s="14"/>
      <c r="E3492" s="14"/>
      <c r="F3492" s="6"/>
      <c r="G3492" s="6"/>
      <c r="H3492" s="14"/>
      <c r="I3492" s="6"/>
      <c r="J3492" s="97">
        <v>400</v>
      </c>
      <c r="K3492" s="97">
        <f t="shared" ref="K3492" si="3661">MIN(J3491:J3493)</f>
        <v>338</v>
      </c>
      <c r="L3492" s="71"/>
      <c r="M3492" s="97"/>
      <c r="N3492" s="97">
        <v>248</v>
      </c>
      <c r="O3492" s="97">
        <f t="shared" ref="O3492" si="3662">MIN(N3491:N3493)</f>
        <v>239</v>
      </c>
      <c r="P3492" s="71"/>
      <c r="Q3492" s="97"/>
      <c r="R3492" s="71"/>
      <c r="S3492" s="103">
        <v>12.39</v>
      </c>
      <c r="T3492" s="104"/>
      <c r="U3492" s="103"/>
      <c r="V3492" s="103">
        <v>58.77</v>
      </c>
      <c r="W3492" s="104"/>
      <c r="X3492" s="103"/>
      <c r="Y3492" s="103">
        <f t="shared" si="3575"/>
        <v>41.23</v>
      </c>
      <c r="Z3492" s="71" t="s">
        <v>34</v>
      </c>
      <c r="AA3492" s="27"/>
      <c r="AB3492" s="104" t="s">
        <v>34</v>
      </c>
      <c r="AC3492" s="28"/>
      <c r="AG3492" s="154"/>
    </row>
    <row r="3493" spans="1:33" ht="0" customHeight="1" hidden="1">
      <c r="A3493" s="70"/>
      <c r="B3493" s="71">
        <v>1689</v>
      </c>
      <c r="C3493" s="84"/>
      <c r="D3493" s="17"/>
      <c r="E3493" s="17"/>
      <c r="F3493" s="6"/>
      <c r="G3493" s="6"/>
      <c r="H3493" s="17"/>
      <c r="I3493" s="6"/>
      <c r="J3493" s="97" t="s">
        <v>34</v>
      </c>
      <c r="K3493" s="97"/>
      <c r="L3493" s="71"/>
      <c r="M3493" s="97"/>
      <c r="N3493" s="97" t="s">
        <v>34</v>
      </c>
      <c r="O3493" s="97"/>
      <c r="P3493" s="71"/>
      <c r="Q3493" s="97"/>
      <c r="R3493" s="71"/>
      <c r="S3493" s="103">
        <v>12.31</v>
      </c>
      <c r="T3493" s="104"/>
      <c r="U3493" s="103"/>
      <c r="V3493" s="103">
        <v>58.93</v>
      </c>
      <c r="W3493" s="104"/>
      <c r="X3493" s="103"/>
      <c r="Y3493" s="103">
        <f t="shared" si="3575"/>
        <v>41.07</v>
      </c>
      <c r="Z3493" s="71" t="s">
        <v>34</v>
      </c>
      <c r="AA3493" s="29"/>
      <c r="AB3493" s="104" t="s">
        <v>34</v>
      </c>
      <c r="AC3493" s="30"/>
      <c r="AG3493" s="154"/>
    </row>
    <row r="3494" spans="1:33" ht="0" customHeight="1" hidden="1">
      <c r="A3494" s="70">
        <v>43444</v>
      </c>
      <c r="B3494" s="71">
        <v>1688</v>
      </c>
      <c r="C3494" s="80" t="s">
        <v>629</v>
      </c>
      <c r="D3494" s="12" t="s">
        <v>41</v>
      </c>
      <c r="E3494" s="12" t="s">
        <v>80</v>
      </c>
      <c r="F3494" s="6" t="s">
        <v>80</v>
      </c>
      <c r="G3494" s="6" t="s">
        <v>1481</v>
      </c>
      <c r="H3494" s="12" t="s">
        <v>1455</v>
      </c>
      <c r="I3494" s="6" t="s">
        <v>1488</v>
      </c>
      <c r="J3494" s="97">
        <v>580</v>
      </c>
      <c r="K3494" s="97">
        <f t="shared" ref="K3494" si="3663">MAX(J3494:J3496)</f>
        <v>598</v>
      </c>
      <c r="L3494" s="71">
        <f t="shared" ref="L3494" si="3664">IF(A3494=0,"",(K3494-K3495)/K3495)</f>
        <v>0.0310344827586207</v>
      </c>
      <c r="M3494" s="97">
        <f t="shared" ref="M3494" si="3665">IF(J3494="-","-",AVERAGE(J3494:J3496))</f>
        <v>586</v>
      </c>
      <c r="N3494" s="97">
        <v>379</v>
      </c>
      <c r="O3494" s="97">
        <f t="shared" ref="O3494" si="3666">MAX(N3494:N3496)</f>
        <v>379</v>
      </c>
      <c r="P3494" s="71">
        <f t="shared" ref="P3494" si="3667">IF(A3494=0,"",(O3494-O3495)/O3495)</f>
        <v>0.0922190201729107</v>
      </c>
      <c r="Q3494" s="97">
        <f t="shared" ref="Q3494" si="3668">IF(N3494="-","-",AVERAGE(N3494:N3496))</f>
        <v>359.666666666667</v>
      </c>
      <c r="R3494" s="71">
        <f t="shared" ref="R3494" si="3669">IF(Q3494="-","-",Q3494/M3494)</f>
        <v>0.613765642775882</v>
      </c>
      <c r="S3494" s="103">
        <v>30.28</v>
      </c>
      <c r="T3494" s="104">
        <f t="shared" ref="T3494" si="3670">AVERAGE(S3494:S3496)*10</f>
        <v>288.433333333333</v>
      </c>
      <c r="U3494" s="103">
        <f t="shared" ref="U3494" si="3671">((LARGE(S3494:S3496,1))-(SMALL(S3494:S3496,1)))/(((LARGE(S3494:S3496,1))+(SMALL(S3494:S3496,1)))/2)*100</f>
        <v>9.91334488734835</v>
      </c>
      <c r="V3494" s="103">
        <v>64.11</v>
      </c>
      <c r="W3494" s="104">
        <f t="shared" ref="W3494" si="3672">AVERAGE(V3494:V3496)*10</f>
        <v>628.066666666667</v>
      </c>
      <c r="X3494" s="103">
        <f t="shared" ref="X3494" si="3673">((LARGE(V3494:V3496,1))-(SMALL(V3494:V3496,1)))/(((LARGE(V3494:V3496,1))+(SMALL(V3494:V3496,1)))/2)*100</f>
        <v>4.97162497002638</v>
      </c>
      <c r="Y3494" s="103">
        <f t="shared" si="3575"/>
        <v>35.89</v>
      </c>
      <c r="Z3494" s="71" t="s">
        <v>34</v>
      </c>
      <c r="AA3494" s="25" t="str">
        <f t="shared" si="3482"/>
        <v>-</v>
      </c>
      <c r="AB3494" s="104" t="s">
        <v>34</v>
      </c>
      <c r="AC3494" s="26" t="str">
        <f t="shared" si="3534"/>
        <v>-</v>
      </c>
      <c r="AG3494" s="154"/>
    </row>
    <row r="3495" spans="1:33" ht="0" customHeight="1" hidden="1">
      <c r="A3495" s="70"/>
      <c r="B3495" s="71">
        <v>1688</v>
      </c>
      <c r="C3495" s="82"/>
      <c r="D3495" s="14"/>
      <c r="E3495" s="14"/>
      <c r="F3495" s="6"/>
      <c r="G3495" s="6"/>
      <c r="H3495" s="14"/>
      <c r="I3495" s="6"/>
      <c r="J3495" s="97">
        <v>580</v>
      </c>
      <c r="K3495" s="97">
        <f t="shared" ref="K3495" si="3674">MIN(J3494:J3496)</f>
        <v>580</v>
      </c>
      <c r="L3495" s="71"/>
      <c r="M3495" s="97"/>
      <c r="N3495" s="97">
        <v>347</v>
      </c>
      <c r="O3495" s="97">
        <f t="shared" ref="O3495" si="3675">MIN(N3494:N3496)</f>
        <v>347</v>
      </c>
      <c r="P3495" s="71"/>
      <c r="Q3495" s="97"/>
      <c r="R3495" s="71"/>
      <c r="S3495" s="103">
        <v>27.42</v>
      </c>
      <c r="T3495" s="104"/>
      <c r="U3495" s="103"/>
      <c r="V3495" s="103">
        <v>63.31</v>
      </c>
      <c r="W3495" s="104"/>
      <c r="X3495" s="103"/>
      <c r="Y3495" s="103">
        <f t="shared" si="3575"/>
        <v>36.69</v>
      </c>
      <c r="Z3495" s="71" t="s">
        <v>34</v>
      </c>
      <c r="AA3495" s="27"/>
      <c r="AB3495" s="104" t="s">
        <v>34</v>
      </c>
      <c r="AC3495" s="28"/>
      <c r="AG3495" s="154"/>
    </row>
    <row r="3496" spans="1:33" ht="0" customHeight="1" hidden="1">
      <c r="A3496" s="70"/>
      <c r="B3496" s="71">
        <v>1688</v>
      </c>
      <c r="C3496" s="84"/>
      <c r="D3496" s="17"/>
      <c r="E3496" s="17"/>
      <c r="F3496" s="6"/>
      <c r="G3496" s="6"/>
      <c r="H3496" s="17"/>
      <c r="I3496" s="6"/>
      <c r="J3496" s="97">
        <v>598</v>
      </c>
      <c r="K3496" s="97"/>
      <c r="L3496" s="71"/>
      <c r="M3496" s="97"/>
      <c r="N3496" s="97">
        <v>353</v>
      </c>
      <c r="O3496" s="97"/>
      <c r="P3496" s="71"/>
      <c r="Q3496" s="97"/>
      <c r="R3496" s="71"/>
      <c r="S3496" s="103">
        <v>28.83</v>
      </c>
      <c r="T3496" s="104"/>
      <c r="U3496" s="103"/>
      <c r="V3496" s="103">
        <v>61</v>
      </c>
      <c r="W3496" s="104"/>
      <c r="X3496" s="103"/>
      <c r="Y3496" s="103">
        <f t="shared" si="3575"/>
        <v>39</v>
      </c>
      <c r="Z3496" s="71" t="s">
        <v>34</v>
      </c>
      <c r="AA3496" s="29"/>
      <c r="AB3496" s="104" t="s">
        <v>34</v>
      </c>
      <c r="AC3496" s="30"/>
      <c r="AG3496" s="154"/>
    </row>
    <row r="3497" spans="1:33" s="44" customFormat="1" ht="0" customHeight="1" hidden="1">
      <c r="A3497" s="70">
        <v>43444</v>
      </c>
      <c r="B3497" s="71">
        <v>1676</v>
      </c>
      <c r="C3497" s="80" t="s">
        <v>1328</v>
      </c>
      <c r="D3497" s="12" t="s">
        <v>41</v>
      </c>
      <c r="E3497" s="12" t="s">
        <v>74</v>
      </c>
      <c r="F3497" s="6" t="s">
        <v>85</v>
      </c>
      <c r="G3497" s="6" t="s">
        <v>217</v>
      </c>
      <c r="H3497" s="12" t="s">
        <v>44</v>
      </c>
      <c r="I3497" s="6" t="s">
        <v>1491</v>
      </c>
      <c r="J3497" s="97">
        <v>722</v>
      </c>
      <c r="K3497" s="97">
        <f t="shared" ref="K3497" si="3676">MAX(J3497:J3499)</f>
        <v>722</v>
      </c>
      <c r="L3497" s="71">
        <f t="shared" ref="L3497" si="3677">IF(A3497=0,"",(K3497-K3498)/K3498)</f>
        <v>0.219594594594595</v>
      </c>
      <c r="M3497" s="97">
        <f t="shared" ref="M3497" si="3678">IF(J3497="-","-",AVERAGE(J3497:J3499))</f>
        <v>670.333333333333</v>
      </c>
      <c r="N3497" s="97">
        <v>494</v>
      </c>
      <c r="O3497" s="97">
        <f t="shared" ref="O3497" si="3679">MAX(N3497:N3499)</f>
        <v>494</v>
      </c>
      <c r="P3497" s="71">
        <f t="shared" ref="P3497" si="3680">IF(A3497=0,"",(O3497-O3498)/O3498)</f>
        <v>0.165094339622642</v>
      </c>
      <c r="Q3497" s="97">
        <f t="shared" ref="Q3497" si="3681">IF(N3497="-","-",AVERAGE(N3497:N3499))</f>
        <v>464.666666666667</v>
      </c>
      <c r="R3497" s="71">
        <f t="shared" ref="R3497" si="3682">IF(Q3497="-","-",Q3497/M3497)</f>
        <v>0.693187468920935</v>
      </c>
      <c r="S3497" s="103">
        <v>2.03</v>
      </c>
      <c r="T3497" s="104">
        <f t="shared" ref="T3497" si="3683">AVERAGE(S3497:S3499)*10</f>
        <v>20.6</v>
      </c>
      <c r="U3497" s="103">
        <f t="shared" ref="U3497" si="3684">((LARGE(S3497:S3499,1))-(SMALL(S3497:S3499,1)))/(((LARGE(S3497:S3499,1))+(SMALL(S3497:S3499,1)))/2)*100</f>
        <v>2.9126213592233</v>
      </c>
      <c r="V3497" s="103">
        <v>67.95</v>
      </c>
      <c r="W3497" s="104">
        <f t="shared" ref="W3497" si="3685">AVERAGE(V3497:V3499)*10</f>
        <v>684.766666666667</v>
      </c>
      <c r="X3497" s="103">
        <f t="shared" ref="X3497" si="3686">((LARGE(V3497:V3499,1))-(SMALL(V3497:V3499,1)))/(((LARGE(V3497:V3499,1))+(SMALL(V3497:V3499,1)))/2)*100</f>
        <v>1.2576776835332</v>
      </c>
      <c r="Y3497" s="103">
        <f t="shared" si="3575"/>
        <v>32.05</v>
      </c>
      <c r="Z3497" s="71">
        <v>19516</v>
      </c>
      <c r="AA3497" s="25">
        <f t="shared" si="3482"/>
        <v>19502.6666666667</v>
      </c>
      <c r="AB3497" s="104">
        <v>7.092</v>
      </c>
      <c r="AC3497" s="26">
        <f t="shared" si="3534"/>
        <v>7.11</v>
      </c>
      <c r="AE3497" s="54"/>
      <c r="AF3497" s="54"/>
      <c r="AG3497" s="154"/>
    </row>
    <row r="3498" spans="1:33" s="44" customFormat="1" ht="0" customHeight="1" hidden="1">
      <c r="A3498" s="70"/>
      <c r="B3498" s="71">
        <v>1676</v>
      </c>
      <c r="C3498" s="82"/>
      <c r="D3498" s="14"/>
      <c r="E3498" s="14"/>
      <c r="F3498" s="6"/>
      <c r="G3498" s="6"/>
      <c r="H3498" s="14"/>
      <c r="I3498" s="6"/>
      <c r="J3498" s="97">
        <v>592</v>
      </c>
      <c r="K3498" s="97">
        <f t="shared" ref="K3498" si="3687">MIN(J3497:J3499)</f>
        <v>592</v>
      </c>
      <c r="L3498" s="71"/>
      <c r="M3498" s="97"/>
      <c r="N3498" s="97">
        <v>424</v>
      </c>
      <c r="O3498" s="97">
        <f t="shared" ref="O3498" si="3688">MIN(N3497:N3499)</f>
        <v>424</v>
      </c>
      <c r="P3498" s="71"/>
      <c r="Q3498" s="97"/>
      <c r="R3498" s="71"/>
      <c r="S3498" s="103">
        <v>2.06</v>
      </c>
      <c r="T3498" s="104"/>
      <c r="U3498" s="103"/>
      <c r="V3498" s="103">
        <v>68.67</v>
      </c>
      <c r="W3498" s="104"/>
      <c r="X3498" s="103"/>
      <c r="Y3498" s="103">
        <f t="shared" si="3575"/>
        <v>31.33</v>
      </c>
      <c r="Z3498" s="71">
        <v>19506</v>
      </c>
      <c r="AA3498" s="27"/>
      <c r="AB3498" s="104">
        <v>7.111</v>
      </c>
      <c r="AC3498" s="28"/>
      <c r="AE3498" s="54"/>
      <c r="AF3498" s="54"/>
      <c r="AG3498" s="154"/>
    </row>
    <row r="3499" spans="1:33" s="44" customFormat="1" ht="0" customHeight="1" hidden="1">
      <c r="A3499" s="70"/>
      <c r="B3499" s="71">
        <v>1676</v>
      </c>
      <c r="C3499" s="84"/>
      <c r="D3499" s="17"/>
      <c r="E3499" s="17"/>
      <c r="F3499" s="6"/>
      <c r="G3499" s="6"/>
      <c r="H3499" s="17"/>
      <c r="I3499" s="6"/>
      <c r="J3499" s="97">
        <v>697</v>
      </c>
      <c r="K3499" s="97"/>
      <c r="L3499" s="71"/>
      <c r="M3499" s="97"/>
      <c r="N3499" s="97">
        <v>476</v>
      </c>
      <c r="O3499" s="97"/>
      <c r="P3499" s="71"/>
      <c r="Q3499" s="97"/>
      <c r="R3499" s="71"/>
      <c r="S3499" s="103">
        <v>2.09</v>
      </c>
      <c r="T3499" s="104"/>
      <c r="U3499" s="103"/>
      <c r="V3499" s="103">
        <v>68.81</v>
      </c>
      <c r="W3499" s="104"/>
      <c r="X3499" s="103"/>
      <c r="Y3499" s="103">
        <f t="shared" si="3575"/>
        <v>31.19</v>
      </c>
      <c r="Z3499" s="71">
        <v>19486</v>
      </c>
      <c r="AA3499" s="29"/>
      <c r="AB3499" s="104">
        <v>7.127</v>
      </c>
      <c r="AC3499" s="30"/>
      <c r="AE3499" s="54"/>
      <c r="AF3499" s="54"/>
      <c r="AG3499" s="154"/>
    </row>
    <row r="3500" spans="1:33" s="44" customFormat="1" ht="15" customHeight="1">
      <c r="A3500" s="60">
        <v>43486</v>
      </c>
      <c r="B3500" s="61" t="s">
        <v>1492</v>
      </c>
      <c r="C3500" s="62" t="s">
        <v>29</v>
      </c>
      <c r="D3500" s="63" t="s">
        <v>30</v>
      </c>
      <c r="E3500" s="63" t="s">
        <v>31</v>
      </c>
      <c r="F3500" s="63" t="s">
        <v>32</v>
      </c>
      <c r="G3500" s="63" t="s">
        <v>34</v>
      </c>
      <c r="H3500" s="63" t="s">
        <v>34</v>
      </c>
      <c r="I3500" s="63"/>
      <c r="J3500" s="94">
        <v>39</v>
      </c>
      <c r="K3500" s="94">
        <f t="shared" ref="K3500" si="3689">MAX(J3500:J3502)</f>
        <v>41</v>
      </c>
      <c r="L3500" s="61">
        <f t="shared" ref="L3500" si="3690">IF(A3500=0,"",(K3500-K3501)/K3501)</f>
        <v>0.0789473684210526</v>
      </c>
      <c r="M3500" s="94">
        <f t="shared" ref="M3500" si="3691">IF(J3500="-","-",AVERAGE(J3500:J3502))</f>
        <v>39.3333333333333</v>
      </c>
      <c r="N3500" s="94" t="s">
        <v>34</v>
      </c>
      <c r="O3500" s="94">
        <f t="shared" ref="O3500" si="3692">MAX(N3500:N3502)</f>
        <v>0</v>
      </c>
      <c r="P3500" s="61" t="e">
        <v>#DIV/0!</v>
      </c>
      <c r="Q3500" s="94" t="str">
        <f t="shared" ref="Q3500" si="3693">IF(N3500="-","-",AVERAGE(N3500:N3502))</f>
        <v>-</v>
      </c>
      <c r="R3500" s="61" t="str">
        <f t="shared" ref="R3500" si="3694">IF(Q3500="-","-",Q3500/M3500)</f>
        <v>-</v>
      </c>
      <c r="S3500" s="101">
        <v>2.79</v>
      </c>
      <c r="T3500" s="102">
        <f t="shared" ref="T3500" si="3695">AVERAGE(S3500:S3502)*10</f>
        <v>28.1333333333333</v>
      </c>
      <c r="U3500" s="101">
        <f t="shared" ref="U3500" si="3696">((LARGE(S3500:S3502,1))-(SMALL(S3500:S3502,1)))/(((LARGE(S3500:S3502,1))+(SMALL(S3500:S3502,1)))/2)*100</f>
        <v>1.42348754448399</v>
      </c>
      <c r="V3500" s="101">
        <v>62.78</v>
      </c>
      <c r="W3500" s="102">
        <f t="shared" ref="W3500" si="3697">AVERAGE(V3500:V3502)*10</f>
        <v>626.333333333333</v>
      </c>
      <c r="X3500" s="101">
        <f t="shared" ref="X3500" si="3698">((LARGE(V3500:V3502,1))-(SMALL(V3500:V3502,1)))/(((LARGE(V3500:V3502,1))+(SMALL(V3500:V3502,1)))/2)*100</f>
        <v>0.495009980039924</v>
      </c>
      <c r="Y3500" s="101">
        <f t="shared" si="3575"/>
        <v>37.22</v>
      </c>
      <c r="Z3500" s="94" t="s">
        <v>34</v>
      </c>
      <c r="AA3500" s="111" t="str">
        <f t="shared" si="3482"/>
        <v>-</v>
      </c>
      <c r="AB3500" s="102">
        <v>7.489</v>
      </c>
      <c r="AC3500" s="112">
        <f t="shared" si="3534"/>
        <v>7.50233333333333</v>
      </c>
      <c r="AD3500" s="113"/>
      <c r="AE3500" s="94"/>
      <c r="AF3500" s="94"/>
      <c r="AG3500" s="134"/>
    </row>
    <row r="3501" spans="1:33" s="44" customFormat="1" customHeight="0">
      <c r="A3501" s="60"/>
      <c r="B3501" s="61" t="s">
        <v>1492</v>
      </c>
      <c r="C3501" s="62"/>
      <c r="D3501" s="63"/>
      <c r="E3501" s="63"/>
      <c r="F3501" s="63"/>
      <c r="G3501" s="63"/>
      <c r="H3501" s="63"/>
      <c r="I3501" s="63"/>
      <c r="J3501" s="94">
        <v>38</v>
      </c>
      <c r="K3501" s="94">
        <f t="shared" ref="K3501" si="3699">MIN(J3500:J3502)</f>
        <v>38</v>
      </c>
      <c r="L3501" s="61"/>
      <c r="M3501" s="94"/>
      <c r="N3501" s="94" t="s">
        <v>34</v>
      </c>
      <c r="O3501" s="94">
        <f t="shared" ref="O3501" si="3700">MIN(N3500:N3502)</f>
        <v>0</v>
      </c>
      <c r="P3501" s="61"/>
      <c r="Q3501" s="94"/>
      <c r="R3501" s="61"/>
      <c r="S3501" s="101">
        <v>2.82</v>
      </c>
      <c r="T3501" s="102"/>
      <c r="U3501" s="101"/>
      <c r="V3501" s="101">
        <v>62.47</v>
      </c>
      <c r="W3501" s="102"/>
      <c r="X3501" s="101"/>
      <c r="Y3501" s="101">
        <f t="shared" si="3575"/>
        <v>37.53</v>
      </c>
      <c r="Z3501" s="94" t="s">
        <v>34</v>
      </c>
      <c r="AA3501" s="111"/>
      <c r="AB3501" s="102">
        <v>7.503</v>
      </c>
      <c r="AC3501" s="112"/>
      <c r="AD3501" s="113"/>
      <c r="AE3501" s="94"/>
      <c r="AF3501" s="94"/>
      <c r="AG3501" s="134"/>
    </row>
    <row r="3502" spans="1:33" s="44" customFormat="1" customHeight="0">
      <c r="A3502" s="60"/>
      <c r="B3502" s="61" t="s">
        <v>1492</v>
      </c>
      <c r="C3502" s="62"/>
      <c r="D3502" s="63"/>
      <c r="E3502" s="63"/>
      <c r="F3502" s="63"/>
      <c r="G3502" s="63"/>
      <c r="H3502" s="63"/>
      <c r="I3502" s="63"/>
      <c r="J3502" s="94">
        <v>41</v>
      </c>
      <c r="K3502" s="94"/>
      <c r="L3502" s="61"/>
      <c r="M3502" s="94"/>
      <c r="N3502" s="94" t="s">
        <v>34</v>
      </c>
      <c r="O3502" s="94"/>
      <c r="P3502" s="61"/>
      <c r="Q3502" s="94"/>
      <c r="R3502" s="61"/>
      <c r="S3502" s="101">
        <v>2.83</v>
      </c>
      <c r="T3502" s="102"/>
      <c r="U3502" s="101"/>
      <c r="V3502" s="101">
        <v>62.65</v>
      </c>
      <c r="W3502" s="102"/>
      <c r="X3502" s="101"/>
      <c r="Y3502" s="101">
        <f t="shared" si="3575"/>
        <v>37.35</v>
      </c>
      <c r="Z3502" s="94" t="s">
        <v>34</v>
      </c>
      <c r="AA3502" s="111"/>
      <c r="AB3502" s="102">
        <v>7.515</v>
      </c>
      <c r="AC3502" s="112"/>
      <c r="AD3502" s="113"/>
      <c r="AE3502" s="94"/>
      <c r="AF3502" s="94"/>
      <c r="AG3502" s="134"/>
    </row>
    <row r="3503" spans="1:33" s="44" customFormat="1" ht="15" customHeight="1">
      <c r="A3503" s="60">
        <v>43486</v>
      </c>
      <c r="B3503" s="61" t="s">
        <v>1493</v>
      </c>
      <c r="C3503" s="62" t="s">
        <v>29</v>
      </c>
      <c r="D3503" s="63" t="s">
        <v>30</v>
      </c>
      <c r="E3503" s="63" t="s">
        <v>31</v>
      </c>
      <c r="F3503" s="63" t="s">
        <v>37</v>
      </c>
      <c r="G3503" s="63" t="s">
        <v>34</v>
      </c>
      <c r="H3503" s="63" t="s">
        <v>34</v>
      </c>
      <c r="I3503" s="63"/>
      <c r="J3503" s="94">
        <v>677</v>
      </c>
      <c r="K3503" s="94">
        <f t="shared" ref="K3503" si="3701">MAX(J3503:J3505)</f>
        <v>677</v>
      </c>
      <c r="L3503" s="61">
        <f t="shared" ref="L3503" si="3702">IF(A3503=0,"",(K3503-K3504)/K3504)</f>
        <v>0.0884244372990354</v>
      </c>
      <c r="M3503" s="94">
        <f t="shared" ref="M3503" si="3703">IF(J3503="-","-",AVERAGE(J3503:J3505))</f>
        <v>657.333333333333</v>
      </c>
      <c r="N3503" s="94">
        <v>322</v>
      </c>
      <c r="O3503" s="94">
        <f t="shared" ref="O3503" si="3704">MAX(N3503:N3505)</f>
        <v>325</v>
      </c>
      <c r="P3503" s="61">
        <f t="shared" ref="P3503" si="3705">IF(A3503=0,"",(O3503-O3504)/O3504)</f>
        <v>0.128472222222222</v>
      </c>
      <c r="Q3503" s="94">
        <f t="shared" ref="Q3503" si="3706">IF(N3503="-","-",AVERAGE(N3503:N3505))</f>
        <v>311.666666666667</v>
      </c>
      <c r="R3503" s="61">
        <f t="shared" ref="R3503" si="3707">IF(Q3503="-","-",Q3503/M3503)</f>
        <v>0.474137931034483</v>
      </c>
      <c r="S3503" s="101">
        <v>95.99</v>
      </c>
      <c r="T3503" s="102">
        <f t="shared" ref="T3503" si="3708">AVERAGE(S3503:S3505)*10</f>
        <v>959.9</v>
      </c>
      <c r="U3503" s="101">
        <f t="shared" ref="U3503" si="3709">((LARGE(S3503:S3505,1))-(SMALL(S3503:S3505,1)))/(((LARGE(S3503:S3505,1))+(SMALL(S3503:S3505,1)))/2)*100</f>
        <v>0</v>
      </c>
      <c r="V3503" s="101">
        <v>99.99</v>
      </c>
      <c r="W3503" s="102">
        <f t="shared" ref="W3503" si="3710">AVERAGE(V3503:V3505)*10</f>
        <v>999.9</v>
      </c>
      <c r="X3503" s="101">
        <f t="shared" ref="X3503" si="3711">((LARGE(V3503:V3505,1))-(SMALL(V3503:V3505,1)))/(((LARGE(V3503:V3505,1))+(SMALL(V3503:V3505,1)))/2)*100</f>
        <v>0</v>
      </c>
      <c r="Y3503" s="101">
        <f t="shared" si="3575"/>
        <v>0.0100000000000051</v>
      </c>
      <c r="Z3503" s="94" t="s">
        <v>34</v>
      </c>
      <c r="AA3503" s="111" t="str">
        <f t="shared" si="3482"/>
        <v>-</v>
      </c>
      <c r="AB3503" s="102" t="s">
        <v>34</v>
      </c>
      <c r="AC3503" s="112" t="str">
        <f t="shared" si="3534"/>
        <v>-</v>
      </c>
      <c r="AD3503" s="113"/>
      <c r="AE3503" s="94"/>
      <c r="AF3503" s="94"/>
      <c r="AG3503" s="134"/>
    </row>
    <row r="3504" spans="1:33" s="44" customFormat="1" customHeight="0">
      <c r="A3504" s="60"/>
      <c r="B3504" s="61" t="s">
        <v>1493</v>
      </c>
      <c r="C3504" s="62"/>
      <c r="D3504" s="63"/>
      <c r="E3504" s="63"/>
      <c r="F3504" s="63"/>
      <c r="G3504" s="63"/>
      <c r="H3504" s="63"/>
      <c r="I3504" s="63"/>
      <c r="J3504" s="94">
        <v>673</v>
      </c>
      <c r="K3504" s="94">
        <f t="shared" ref="K3504" si="3712">MIN(J3503:J3505)</f>
        <v>622</v>
      </c>
      <c r="L3504" s="61"/>
      <c r="M3504" s="94"/>
      <c r="N3504" s="94">
        <v>325</v>
      </c>
      <c r="O3504" s="94">
        <f t="shared" ref="O3504" si="3713">MIN(N3503:N3505)</f>
        <v>288</v>
      </c>
      <c r="P3504" s="61"/>
      <c r="Q3504" s="94"/>
      <c r="R3504" s="61"/>
      <c r="S3504" s="101">
        <v>95.99</v>
      </c>
      <c r="T3504" s="102"/>
      <c r="U3504" s="101"/>
      <c r="V3504" s="101">
        <v>99.99</v>
      </c>
      <c r="W3504" s="102"/>
      <c r="X3504" s="101"/>
      <c r="Y3504" s="101">
        <f t="shared" si="3575"/>
        <v>0.0100000000000051</v>
      </c>
      <c r="Z3504" s="94" t="s">
        <v>34</v>
      </c>
      <c r="AA3504" s="111"/>
      <c r="AB3504" s="102" t="s">
        <v>34</v>
      </c>
      <c r="AC3504" s="112"/>
      <c r="AD3504" s="113"/>
      <c r="AE3504" s="94"/>
      <c r="AF3504" s="94"/>
      <c r="AG3504" s="134"/>
    </row>
    <row r="3505" spans="1:33" s="44" customFormat="1" customHeight="0">
      <c r="A3505" s="60"/>
      <c r="B3505" s="61" t="s">
        <v>1493</v>
      </c>
      <c r="C3505" s="62"/>
      <c r="D3505" s="63"/>
      <c r="E3505" s="63"/>
      <c r="F3505" s="63"/>
      <c r="G3505" s="63"/>
      <c r="H3505" s="63"/>
      <c r="I3505" s="63"/>
      <c r="J3505" s="94">
        <v>622</v>
      </c>
      <c r="K3505" s="94"/>
      <c r="L3505" s="61"/>
      <c r="M3505" s="94"/>
      <c r="N3505" s="94">
        <v>288</v>
      </c>
      <c r="O3505" s="94"/>
      <c r="P3505" s="61"/>
      <c r="Q3505" s="94"/>
      <c r="R3505" s="61"/>
      <c r="S3505" s="101">
        <v>95.99</v>
      </c>
      <c r="T3505" s="102"/>
      <c r="U3505" s="101"/>
      <c r="V3505" s="101">
        <v>99.99</v>
      </c>
      <c r="W3505" s="102"/>
      <c r="X3505" s="101"/>
      <c r="Y3505" s="101">
        <f t="shared" si="3575"/>
        <v>0.0100000000000051</v>
      </c>
      <c r="Z3505" s="94" t="s">
        <v>34</v>
      </c>
      <c r="AA3505" s="111"/>
      <c r="AB3505" s="102" t="s">
        <v>34</v>
      </c>
      <c r="AC3505" s="112"/>
      <c r="AD3505" s="113"/>
      <c r="AE3505" s="94"/>
      <c r="AF3505" s="94"/>
      <c r="AG3505" s="134"/>
    </row>
    <row r="3506" spans="1:33" s="44" customFormat="1" ht="0" customHeight="1" hidden="1">
      <c r="A3506" s="70">
        <v>43486</v>
      </c>
      <c r="B3506" s="71">
        <v>1714</v>
      </c>
      <c r="C3506" s="80" t="s">
        <v>1494</v>
      </c>
      <c r="D3506" s="12" t="s">
        <v>100</v>
      </c>
      <c r="E3506" s="12" t="s">
        <v>1495</v>
      </c>
      <c r="F3506" s="6" t="s">
        <v>482</v>
      </c>
      <c r="G3506" s="6" t="s">
        <v>1496</v>
      </c>
      <c r="H3506" s="12" t="s">
        <v>34</v>
      </c>
      <c r="I3506" s="6" t="s">
        <v>1497</v>
      </c>
      <c r="J3506" s="97">
        <v>462</v>
      </c>
      <c r="K3506" s="97">
        <f t="shared" ref="K3506" si="3714">MAX(J3506:J3508)</f>
        <v>462</v>
      </c>
      <c r="L3506" s="71">
        <f t="shared" ref="L3506" si="3715">IF(A3506=0,"",(K3506-K3507)/K3507)</f>
        <v>0.0620689655172414</v>
      </c>
      <c r="M3506" s="97">
        <f t="shared" ref="M3506" si="3716">IF(J3506="-","-",AVERAGE(J3506:J3508))</f>
        <v>448.5</v>
      </c>
      <c r="N3506" s="97">
        <v>251</v>
      </c>
      <c r="O3506" s="97">
        <f t="shared" ref="O3506" si="3717">MAX(N3506:N3508)</f>
        <v>251</v>
      </c>
      <c r="P3506" s="71">
        <f t="shared" ref="P3506" si="3718">IF(A3506=0,"",(O3506-O3507)/O3507)</f>
        <v>0.125560538116592</v>
      </c>
      <c r="Q3506" s="97">
        <f t="shared" ref="Q3506" si="3719">IF(N3506="-","-",AVERAGE(N3506:N3508))</f>
        <v>237</v>
      </c>
      <c r="R3506" s="71">
        <f t="shared" ref="R3506" si="3720">IF(Q3506="-","-",Q3506/M3506)</f>
        <v>0.528428093645485</v>
      </c>
      <c r="S3506" s="103">
        <v>91.39</v>
      </c>
      <c r="T3506" s="104">
        <f t="shared" ref="T3506" si="3721">AVERAGE(S3506:S3508)*10</f>
        <v>913.866666666667</v>
      </c>
      <c r="U3506" s="103">
        <f t="shared" ref="U3506" si="3722">((LARGE(S3506:S3508,1))-(SMALL(S3506:S3508,1)))/(((LARGE(S3506:S3508,1))+(SMALL(S3506:S3508,1)))/2)*100</f>
        <v>0.0765990042129533</v>
      </c>
      <c r="V3506" s="103">
        <v>94.26</v>
      </c>
      <c r="W3506" s="104">
        <f t="shared" ref="W3506" si="3723">AVERAGE(V3506:V3508)*10</f>
        <v>942.333333333333</v>
      </c>
      <c r="X3506" s="103">
        <f t="shared" ref="X3506" si="3724">((LARGE(V3506:V3508,1))-(SMALL(V3506:V3508,1)))/(((LARGE(V3506:V3508,1))+(SMALL(V3506:V3508,1)))/2)*100</f>
        <v>0.053058842256074</v>
      </c>
      <c r="Y3506" s="103">
        <f t="shared" si="3575"/>
        <v>5.73999999999999</v>
      </c>
      <c r="Z3506" s="71" t="s">
        <v>34</v>
      </c>
      <c r="AA3506" s="25" t="str">
        <f t="shared" si="3482"/>
        <v>-</v>
      </c>
      <c r="AB3506" s="104" t="s">
        <v>34</v>
      </c>
      <c r="AC3506" s="26" t="str">
        <f t="shared" si="3534"/>
        <v>-</v>
      </c>
      <c r="AE3506" s="54"/>
      <c r="AF3506" s="54"/>
      <c r="AG3506" s="154"/>
    </row>
    <row r="3507" spans="1:33" s="44" customFormat="1" ht="0" customHeight="1" hidden="1">
      <c r="A3507" s="70"/>
      <c r="B3507" s="71">
        <v>1714</v>
      </c>
      <c r="C3507" s="82"/>
      <c r="D3507" s="14"/>
      <c r="E3507" s="14"/>
      <c r="F3507" s="6"/>
      <c r="G3507" s="6"/>
      <c r="H3507" s="14"/>
      <c r="I3507" s="6"/>
      <c r="J3507" s="97">
        <v>435</v>
      </c>
      <c r="K3507" s="97">
        <f t="shared" ref="K3507" si="3725">MIN(J3506:J3508)</f>
        <v>435</v>
      </c>
      <c r="L3507" s="71"/>
      <c r="M3507" s="97"/>
      <c r="N3507" s="97">
        <v>223</v>
      </c>
      <c r="O3507" s="97">
        <f t="shared" ref="O3507" si="3726">MIN(N3506:N3508)</f>
        <v>223</v>
      </c>
      <c r="P3507" s="71"/>
      <c r="Q3507" s="97"/>
      <c r="R3507" s="71"/>
      <c r="S3507" s="103">
        <v>91.35</v>
      </c>
      <c r="T3507" s="104"/>
      <c r="U3507" s="103"/>
      <c r="V3507" s="103">
        <v>94.21</v>
      </c>
      <c r="W3507" s="104"/>
      <c r="X3507" s="103"/>
      <c r="Y3507" s="103">
        <f t="shared" si="3575"/>
        <v>5.79000000000001</v>
      </c>
      <c r="Z3507" s="71" t="s">
        <v>34</v>
      </c>
      <c r="AA3507" s="27"/>
      <c r="AB3507" s="104" t="s">
        <v>34</v>
      </c>
      <c r="AC3507" s="28"/>
      <c r="AE3507" s="54"/>
      <c r="AF3507" s="54"/>
      <c r="AG3507" s="154"/>
    </row>
    <row r="3508" spans="1:33" s="44" customFormat="1" ht="0" customHeight="1" hidden="1">
      <c r="A3508" s="70"/>
      <c r="B3508" s="71">
        <v>1714</v>
      </c>
      <c r="C3508" s="84"/>
      <c r="D3508" s="17"/>
      <c r="E3508" s="17"/>
      <c r="F3508" s="6"/>
      <c r="G3508" s="6"/>
      <c r="H3508" s="17"/>
      <c r="I3508" s="6"/>
      <c r="J3508" s="97" t="s">
        <v>34</v>
      </c>
      <c r="K3508" s="97"/>
      <c r="L3508" s="71"/>
      <c r="M3508" s="97"/>
      <c r="N3508" s="97" t="s">
        <v>34</v>
      </c>
      <c r="O3508" s="97"/>
      <c r="P3508" s="71"/>
      <c r="Q3508" s="97"/>
      <c r="R3508" s="71"/>
      <c r="S3508" s="103">
        <v>91.42</v>
      </c>
      <c r="T3508" s="104"/>
      <c r="U3508" s="103"/>
      <c r="V3508" s="103">
        <v>94.23</v>
      </c>
      <c r="W3508" s="104"/>
      <c r="X3508" s="103"/>
      <c r="Y3508" s="103">
        <f t="shared" si="3575"/>
        <v>5.77</v>
      </c>
      <c r="Z3508" s="71" t="s">
        <v>34</v>
      </c>
      <c r="AA3508" s="29"/>
      <c r="AB3508" s="104" t="s">
        <v>34</v>
      </c>
      <c r="AC3508" s="30"/>
      <c r="AE3508" s="54"/>
      <c r="AF3508" s="54"/>
      <c r="AG3508" s="154"/>
    </row>
    <row r="3509" spans="1:33" s="44" customFormat="1" ht="0" customHeight="1" hidden="1">
      <c r="A3509" s="70">
        <v>43486</v>
      </c>
      <c r="B3509" s="71">
        <v>1715</v>
      </c>
      <c r="C3509" s="80" t="s">
        <v>1494</v>
      </c>
      <c r="D3509" s="12" t="s">
        <v>100</v>
      </c>
      <c r="E3509" s="12" t="s">
        <v>1495</v>
      </c>
      <c r="F3509" s="6" t="s">
        <v>482</v>
      </c>
      <c r="G3509" s="6" t="s">
        <v>1496</v>
      </c>
      <c r="H3509" s="12" t="s">
        <v>34</v>
      </c>
      <c r="I3509" s="6" t="s">
        <v>1497</v>
      </c>
      <c r="J3509" s="97" t="s">
        <v>34</v>
      </c>
      <c r="K3509" s="97">
        <f t="shared" ref="K3509" si="3727">MAX(J3509:J3511)</f>
        <v>452</v>
      </c>
      <c r="L3509" s="71">
        <f t="shared" ref="L3509" si="3728">IF(A3509=0,"",(K3509-K3510)/K3510)</f>
        <v>0.0997566909975669</v>
      </c>
      <c r="M3509" s="97">
        <f t="normal">IF(J3510="-","-",AVERAGE(J3509:J3511))</f>
        <v>431.5</v>
      </c>
      <c r="N3509" s="97" t="s">
        <v>34</v>
      </c>
      <c r="O3509" s="97">
        <f t="shared" ref="O3509" si="3729">MAX(N3509:N3511)</f>
        <v>236</v>
      </c>
      <c r="P3509" s="71">
        <f t="shared" ref="P3509" si="3730">IF(A3509=0,"",(O3509-O3510)/O3510)</f>
        <v>0.123809523809524</v>
      </c>
      <c r="Q3509" s="97">
        <f t="normal">IF(N3510="-","-",AVERAGE(N3509:N3511))</f>
        <v>223</v>
      </c>
      <c r="R3509" s="71">
        <f t="shared" ref="R3509" si="3731">IF(Q3509="-","-",Q3509/M3509)</f>
        <v>0.516801853997683</v>
      </c>
      <c r="S3509" s="103">
        <v>91.58</v>
      </c>
      <c r="T3509" s="104">
        <f t="shared" ref="T3509" si="3732">AVERAGE(S3509:S3511)*10</f>
        <v>915.833333333333</v>
      </c>
      <c r="U3509" s="103">
        <f t="shared" ref="U3509" si="3733">((LARGE(S3509:S3511,1))-(SMALL(S3509:S3511,1)))/(((LARGE(S3509:S3511,1))+(SMALL(S3509:S3511,1)))/2)*100</f>
        <v>0.054594092919143</v>
      </c>
      <c r="V3509" s="103">
        <v>93.72</v>
      </c>
      <c r="W3509" s="104">
        <f t="shared" ref="W3509" si="3734">AVERAGE(V3509:V3511)*10</f>
        <v>936.566666666667</v>
      </c>
      <c r="X3509" s="103">
        <f t="shared" ref="X3509" si="3735">((LARGE(V3509:V3511,1))-(SMALL(V3509:V3511,1)))/(((LARGE(V3509:V3511,1))+(SMALL(V3509:V3511,1)))/2)*100</f>
        <v>0.138807324755748</v>
      </c>
      <c r="Y3509" s="103">
        <f t="shared" si="3575"/>
        <v>6.28</v>
      </c>
      <c r="Z3509" s="71" t="s">
        <v>34</v>
      </c>
      <c r="AA3509" s="25" t="str">
        <f t="shared" si="3482"/>
        <v>-</v>
      </c>
      <c r="AB3509" s="104" t="s">
        <v>34</v>
      </c>
      <c r="AC3509" s="26" t="str">
        <f t="shared" si="3534"/>
        <v>-</v>
      </c>
      <c r="AE3509" s="54"/>
      <c r="AF3509" s="54"/>
      <c r="AG3509" s="154"/>
    </row>
    <row r="3510" spans="1:33" s="44" customFormat="1" ht="0" customHeight="1" hidden="1">
      <c r="A3510" s="70"/>
      <c r="B3510" s="71">
        <v>1715</v>
      </c>
      <c r="C3510" s="82"/>
      <c r="D3510" s="14"/>
      <c r="E3510" s="14"/>
      <c r="F3510" s="6"/>
      <c r="G3510" s="6"/>
      <c r="H3510" s="14"/>
      <c r="I3510" s="6"/>
      <c r="J3510" s="97">
        <v>452</v>
      </c>
      <c r="K3510" s="97">
        <f t="shared" ref="K3510" si="3736">MIN(J3509:J3511)</f>
        <v>411</v>
      </c>
      <c r="L3510" s="71"/>
      <c r="M3510" s="97"/>
      <c r="N3510" s="97">
        <v>236</v>
      </c>
      <c r="O3510" s="97">
        <f t="shared" ref="O3510" si="3737">MIN(N3509:N3511)</f>
        <v>210</v>
      </c>
      <c r="P3510" s="71"/>
      <c r="Q3510" s="97"/>
      <c r="R3510" s="71"/>
      <c r="S3510" s="103">
        <v>91.61</v>
      </c>
      <c r="T3510" s="104"/>
      <c r="U3510" s="103"/>
      <c r="V3510" s="103">
        <v>93.66</v>
      </c>
      <c r="W3510" s="104"/>
      <c r="X3510" s="103"/>
      <c r="Y3510" s="103">
        <f t="shared" si="3575"/>
        <v>6.34</v>
      </c>
      <c r="Z3510" s="71" t="s">
        <v>34</v>
      </c>
      <c r="AA3510" s="27"/>
      <c r="AB3510" s="104" t="s">
        <v>34</v>
      </c>
      <c r="AC3510" s="28"/>
      <c r="AE3510" s="54"/>
      <c r="AF3510" s="54"/>
      <c r="AG3510" s="154"/>
    </row>
    <row r="3511" spans="1:33" s="44" customFormat="1" ht="0" customHeight="1" hidden="1">
      <c r="A3511" s="70"/>
      <c r="B3511" s="71">
        <v>1715</v>
      </c>
      <c r="C3511" s="84"/>
      <c r="D3511" s="17"/>
      <c r="E3511" s="17"/>
      <c r="F3511" s="6"/>
      <c r="G3511" s="6"/>
      <c r="H3511" s="17"/>
      <c r="I3511" s="6"/>
      <c r="J3511" s="97">
        <v>411</v>
      </c>
      <c r="K3511" s="97"/>
      <c r="L3511" s="71"/>
      <c r="M3511" s="97"/>
      <c r="N3511" s="97">
        <v>210</v>
      </c>
      <c r="O3511" s="97"/>
      <c r="P3511" s="71"/>
      <c r="Q3511" s="97"/>
      <c r="R3511" s="71"/>
      <c r="S3511" s="103">
        <v>91.56</v>
      </c>
      <c r="T3511" s="104"/>
      <c r="U3511" s="103"/>
      <c r="V3511" s="103">
        <v>93.59</v>
      </c>
      <c r="W3511" s="104"/>
      <c r="X3511" s="103"/>
      <c r="Y3511" s="103">
        <f t="shared" si="3575"/>
        <v>6.41</v>
      </c>
      <c r="Z3511" s="71" t="s">
        <v>34</v>
      </c>
      <c r="AA3511" s="29"/>
      <c r="AB3511" s="104" t="s">
        <v>34</v>
      </c>
      <c r="AC3511" s="30"/>
      <c r="AE3511" s="54"/>
      <c r="AF3511" s="54"/>
      <c r="AG3511" s="154"/>
    </row>
    <row r="3512" spans="1:33" s="44" customFormat="1" ht="0" customHeight="1" hidden="1">
      <c r="A3512" s="70">
        <v>43486</v>
      </c>
      <c r="B3512" s="71">
        <v>1716</v>
      </c>
      <c r="C3512" s="80" t="s">
        <v>1494</v>
      </c>
      <c r="D3512" s="12" t="s">
        <v>100</v>
      </c>
      <c r="E3512" s="12" t="s">
        <v>1495</v>
      </c>
      <c r="F3512" s="6" t="s">
        <v>482</v>
      </c>
      <c r="G3512" s="6" t="s">
        <v>1496</v>
      </c>
      <c r="H3512" s="12" t="s">
        <v>34</v>
      </c>
      <c r="I3512" s="6" t="s">
        <v>1497</v>
      </c>
      <c r="J3512" s="97" t="s">
        <v>34</v>
      </c>
      <c r="K3512" s="97">
        <f t="shared" ref="K3512" si="3738">MAX(J3512:J3514)</f>
        <v>462</v>
      </c>
      <c r="L3512" s="71">
        <f t="shared" ref="L3512" si="3739">IF(A3512=0,"",(K3512-K3513)/K3513)</f>
        <v>0.0547945205479452</v>
      </c>
      <c r="M3512" s="97">
        <f t="normal">IF(J3510="-","-",AVERAGE(J3512:J3514))</f>
        <v>450</v>
      </c>
      <c r="N3512" s="97" t="s">
        <v>34</v>
      </c>
      <c r="O3512" s="97">
        <f t="shared" ref="O3512" si="3740">MAX(N3512:N3514)</f>
        <v>244</v>
      </c>
      <c r="P3512" s="71">
        <f t="shared" ref="P3512" si="3741">IF(A3512=0,"",(O3512-O3513)/O3513)</f>
        <v>0.0209205020920502</v>
      </c>
      <c r="Q3512" s="97">
        <f t="normal">IF(N3513="-","-",AVERAGE(N3512:N3514))</f>
        <v>241.5</v>
      </c>
      <c r="R3512" s="71">
        <f t="shared" ref="R3512" si="3742">IF(Q3512="-","-",Q3512/M3512)</f>
        <v>0.536666666666667</v>
      </c>
      <c r="S3512" s="103">
        <v>92.41</v>
      </c>
      <c r="T3512" s="104">
        <f t="shared" ref="T3512" si="3743">AVERAGE(S3512:S3514)*10</f>
        <v>924.433333333333</v>
      </c>
      <c r="U3512" s="103">
        <f t="shared" ref="U3512" si="3744">((LARGE(S3512:S3514,1))-(SMALL(S3512:S3514,1)))/(((LARGE(S3512:S3514,1))+(SMALL(S3512:S3514,1)))/2)*100</f>
        <v>0.0757206987938854</v>
      </c>
      <c r="V3512" s="103">
        <v>95.84</v>
      </c>
      <c r="W3512" s="104">
        <f t="shared" ref="W3512" si="3745">AVERAGE(V3512:V3514)*10</f>
        <v>958.466666666666</v>
      </c>
      <c r="X3512" s="103">
        <f t="shared" ref="X3512" si="3746">((LARGE(V3512:V3514,1))-(SMALL(V3512:V3514,1)))/(((LARGE(V3512:V3514,1))+(SMALL(V3512:V3514,1)))/2)*100</f>
        <v>0.02086593635889</v>
      </c>
      <c r="Y3512" s="103">
        <f t="shared" si="3575"/>
        <v>4.16</v>
      </c>
      <c r="Z3512" s="71" t="s">
        <v>34</v>
      </c>
      <c r="AA3512" s="25" t="str">
        <f t="shared" si="3482"/>
        <v>-</v>
      </c>
      <c r="AB3512" s="104" t="s">
        <v>34</v>
      </c>
      <c r="AC3512" s="26" t="str">
        <f t="shared" si="3534"/>
        <v>-</v>
      </c>
      <c r="AE3512" s="54"/>
      <c r="AF3512" s="54"/>
      <c r="AG3512" s="154"/>
    </row>
    <row r="3513" spans="1:33" s="44" customFormat="1" ht="0" customHeight="1" hidden="1">
      <c r="A3513" s="70"/>
      <c r="B3513" s="71">
        <v>1716</v>
      </c>
      <c r="C3513" s="82"/>
      <c r="D3513" s="14"/>
      <c r="E3513" s="14"/>
      <c r="F3513" s="6"/>
      <c r="G3513" s="6"/>
      <c r="H3513" s="14"/>
      <c r="I3513" s="6"/>
      <c r="J3513" s="97">
        <v>462</v>
      </c>
      <c r="K3513" s="97">
        <f t="shared" ref="K3513" si="3747">MIN(J3512:J3514)</f>
        <v>438</v>
      </c>
      <c r="L3513" s="71"/>
      <c r="M3513" s="97"/>
      <c r="N3513" s="97">
        <v>244</v>
      </c>
      <c r="O3513" s="97">
        <f t="shared" ref="O3513" si="3748">MIN(N3512:N3514)</f>
        <v>239</v>
      </c>
      <c r="P3513" s="71"/>
      <c r="Q3513" s="97"/>
      <c r="R3513" s="71"/>
      <c r="S3513" s="103">
        <v>92.44</v>
      </c>
      <c r="T3513" s="104"/>
      <c r="U3513" s="103"/>
      <c r="V3513" s="103">
        <v>95.86</v>
      </c>
      <c r="W3513" s="104"/>
      <c r="X3513" s="103"/>
      <c r="Y3513" s="103">
        <f t="shared" si="3575"/>
        <v>4.14</v>
      </c>
      <c r="Z3513" s="71" t="s">
        <v>34</v>
      </c>
      <c r="AA3513" s="27"/>
      <c r="AB3513" s="104" t="s">
        <v>34</v>
      </c>
      <c r="AC3513" s="28"/>
      <c r="AE3513" s="54"/>
      <c r="AF3513" s="54"/>
      <c r="AG3513" s="154"/>
    </row>
    <row r="3514" spans="1:33" s="44" customFormat="1" ht="0" customHeight="1" hidden="1">
      <c r="A3514" s="70"/>
      <c r="B3514" s="71">
        <v>1716</v>
      </c>
      <c r="C3514" s="84"/>
      <c r="D3514" s="17"/>
      <c r="E3514" s="17"/>
      <c r="F3514" s="6"/>
      <c r="G3514" s="6"/>
      <c r="H3514" s="17"/>
      <c r="I3514" s="6"/>
      <c r="J3514" s="97">
        <v>438</v>
      </c>
      <c r="K3514" s="97"/>
      <c r="L3514" s="71"/>
      <c r="M3514" s="97"/>
      <c r="N3514" s="97">
        <v>239</v>
      </c>
      <c r="O3514" s="97"/>
      <c r="P3514" s="71"/>
      <c r="Q3514" s="97"/>
      <c r="R3514" s="71"/>
      <c r="S3514" s="103">
        <v>92.48</v>
      </c>
      <c r="T3514" s="104"/>
      <c r="U3514" s="103"/>
      <c r="V3514" s="103">
        <v>95.84</v>
      </c>
      <c r="W3514" s="104"/>
      <c r="X3514" s="103"/>
      <c r="Y3514" s="103">
        <f t="shared" si="3575"/>
        <v>4.16</v>
      </c>
      <c r="Z3514" s="71" t="s">
        <v>34</v>
      </c>
      <c r="AA3514" s="29"/>
      <c r="AB3514" s="104" t="s">
        <v>34</v>
      </c>
      <c r="AC3514" s="30"/>
      <c r="AE3514" s="54"/>
      <c r="AF3514" s="54"/>
      <c r="AG3514" s="154"/>
    </row>
    <row r="3515" spans="1:33" s="44" customFormat="1" ht="0" customHeight="1" hidden="1">
      <c r="A3515" s="70">
        <v>43486</v>
      </c>
      <c r="B3515" s="71">
        <v>1731</v>
      </c>
      <c r="C3515" s="80" t="s">
        <v>1498</v>
      </c>
      <c r="D3515" s="12" t="s">
        <v>473</v>
      </c>
      <c r="E3515" s="12" t="s">
        <v>733</v>
      </c>
      <c r="F3515" s="6" t="s">
        <v>1499</v>
      </c>
      <c r="G3515" s="6" t="s">
        <v>1500</v>
      </c>
      <c r="H3515" s="12" t="s">
        <v>34</v>
      </c>
      <c r="I3515" s="6"/>
      <c r="J3515" s="97">
        <v>149</v>
      </c>
      <c r="K3515" s="97">
        <f t="shared" ref="K3515" si="3749">MAX(J3515:J3517)</f>
        <v>153</v>
      </c>
      <c r="L3515" s="71">
        <f t="shared" ref="L3515" si="3750">IF(A3515=0,"",(K3515-K3516)/K3516)</f>
        <v>0.0268456375838926</v>
      </c>
      <c r="M3515" s="97">
        <f t="shared" ref="M3515" si="3751">IF(J3515="-","-",AVERAGE(J3515:J3517))</f>
        <v>151</v>
      </c>
      <c r="N3515" s="97">
        <v>102</v>
      </c>
      <c r="O3515" s="97">
        <f t="shared" ref="O3515" si="3752">MAX(N3515:N3517)</f>
        <v>102</v>
      </c>
      <c r="P3515" s="71">
        <f t="shared" ref="P3515" si="3753">IF(A3515=0,"",(O3515-O3516)/O3516)</f>
        <v>0.0515463917525773</v>
      </c>
      <c r="Q3515" s="97">
        <f t="shared" ref="Q3515" si="3754">IF(N3515="-","-",AVERAGE(N3515:N3517))</f>
        <v>99.5</v>
      </c>
      <c r="R3515" s="71">
        <f t="shared" ref="R3515" si="3755">IF(Q3515="-","-",Q3515/M3515)</f>
        <v>0.658940397350993</v>
      </c>
      <c r="S3515" s="103">
        <v>87.85</v>
      </c>
      <c r="T3515" s="104">
        <f t="shared" ref="T3515" si="3756">AVERAGE(S3515:S3517)*10</f>
        <v>879.55</v>
      </c>
      <c r="U3515" s="103">
        <f t="shared" ref="U3515" si="3757">((LARGE(S3515:S3517,1))-(SMALL(S3515:S3517,1)))/(((LARGE(S3515:S3517,1))+(SMALL(S3515:S3517,1)))/2)*100</f>
        <v>0.23875845602866</v>
      </c>
      <c r="V3515" s="103">
        <v>97.13</v>
      </c>
      <c r="W3515" s="104">
        <f t="shared" ref="W3515" si="3758">AVERAGE(V3515:V3517)*10</f>
        <v>970.85</v>
      </c>
      <c r="X3515" s="103">
        <f t="shared" ref="X3515" si="3759">((LARGE(V3515:V3517,1))-(SMALL(V3515:V3517,1)))/(((LARGE(V3515:V3517,1))+(SMALL(V3515:V3517,1)))/2)*100</f>
        <v>0.0927022712056334</v>
      </c>
      <c r="Y3515" s="103">
        <f t="shared" si="3575"/>
        <v>2.87</v>
      </c>
      <c r="Z3515" s="71" t="s">
        <v>34</v>
      </c>
      <c r="AA3515" s="25" t="str">
        <f t="shared" ref="AA3515:AA3578" si="3760">IF(Z3515="-","-",AVERAGE(Z3515:Z3517))</f>
        <v>-</v>
      </c>
      <c r="AB3515" s="104" t="s">
        <v>34</v>
      </c>
      <c r="AC3515" s="26" t="str">
        <f t="shared" si="3534"/>
        <v>-</v>
      </c>
      <c r="AE3515" s="54"/>
      <c r="AF3515" s="54"/>
      <c r="AG3515" s="154"/>
    </row>
    <row r="3516" spans="1:33" s="44" customFormat="1" ht="0" customHeight="1" hidden="1">
      <c r="A3516" s="70"/>
      <c r="B3516" s="71">
        <v>1731</v>
      </c>
      <c r="C3516" s="82"/>
      <c r="D3516" s="14"/>
      <c r="E3516" s="14"/>
      <c r="F3516" s="6"/>
      <c r="G3516" s="6"/>
      <c r="H3516" s="14"/>
      <c r="I3516" s="6"/>
      <c r="J3516" s="97" t="s">
        <v>34</v>
      </c>
      <c r="K3516" s="97">
        <f t="shared" ref="K3516" si="3761">MIN(J3515:J3517)</f>
        <v>149</v>
      </c>
      <c r="L3516" s="71"/>
      <c r="M3516" s="97"/>
      <c r="N3516" s="97" t="s">
        <v>34</v>
      </c>
      <c r="O3516" s="97">
        <f t="shared" ref="O3516" si="3762">MIN(N3515:N3517)</f>
        <v>97</v>
      </c>
      <c r="P3516" s="71"/>
      <c r="Q3516" s="97"/>
      <c r="R3516" s="71"/>
      <c r="S3516" s="103" t="s">
        <v>34</v>
      </c>
      <c r="T3516" s="104"/>
      <c r="U3516" s="103"/>
      <c r="V3516" s="103" t="s">
        <v>34</v>
      </c>
      <c r="W3516" s="104"/>
      <c r="X3516" s="103"/>
      <c r="Y3516" s="103" t="e">
        <v>#VALUE!</v>
      </c>
      <c r="Z3516" s="71" t="s">
        <v>34</v>
      </c>
      <c r="AA3516" s="27"/>
      <c r="AB3516" s="104" t="s">
        <v>34</v>
      </c>
      <c r="AC3516" s="28"/>
      <c r="AE3516" s="54"/>
      <c r="AF3516" s="54"/>
      <c r="AG3516" s="154"/>
    </row>
    <row r="3517" spans="1:33" s="44" customFormat="1" ht="0" customHeight="1" hidden="1">
      <c r="A3517" s="70"/>
      <c r="B3517" s="71">
        <v>1731</v>
      </c>
      <c r="C3517" s="84"/>
      <c r="D3517" s="17"/>
      <c r="E3517" s="17"/>
      <c r="F3517" s="6"/>
      <c r="G3517" s="6"/>
      <c r="H3517" s="17"/>
      <c r="I3517" s="6"/>
      <c r="J3517" s="97">
        <v>153</v>
      </c>
      <c r="K3517" s="97"/>
      <c r="L3517" s="71"/>
      <c r="M3517" s="97"/>
      <c r="N3517" s="97">
        <v>97</v>
      </c>
      <c r="O3517" s="97"/>
      <c r="P3517" s="71"/>
      <c r="Q3517" s="97"/>
      <c r="R3517" s="71"/>
      <c r="S3517" s="103">
        <v>88.06</v>
      </c>
      <c r="T3517" s="104"/>
      <c r="U3517" s="103"/>
      <c r="V3517" s="103">
        <v>97.04</v>
      </c>
      <c r="W3517" s="104"/>
      <c r="X3517" s="103"/>
      <c r="Y3517" s="103">
        <f t="shared" si="3575"/>
        <v>2.95999999999999</v>
      </c>
      <c r="Z3517" s="71" t="s">
        <v>34</v>
      </c>
      <c r="AA3517" s="29"/>
      <c r="AB3517" s="104" t="s">
        <v>34</v>
      </c>
      <c r="AC3517" s="30"/>
      <c r="AE3517" s="54"/>
      <c r="AF3517" s="54"/>
      <c r="AG3517" s="154"/>
    </row>
    <row r="3518" spans="1:33" s="44" customFormat="1" ht="15" customHeight="1">
      <c r="A3518" s="60">
        <v>43486</v>
      </c>
      <c r="B3518" s="61" t="s">
        <v>1501</v>
      </c>
      <c r="C3518" s="62" t="s">
        <v>1502</v>
      </c>
      <c r="D3518" s="63" t="s">
        <v>30</v>
      </c>
      <c r="E3518" s="63" t="s">
        <v>31</v>
      </c>
      <c r="F3518" s="63" t="s">
        <v>32</v>
      </c>
      <c r="G3518" s="63" t="s">
        <v>34</v>
      </c>
      <c r="H3518" s="63" t="s">
        <v>34</v>
      </c>
      <c r="I3518" s="63"/>
      <c r="J3518" s="94">
        <v>42</v>
      </c>
      <c r="K3518" s="94">
        <f t="shared" ref="K3518" si="3763">MAX(J3518:J3520)</f>
        <v>42</v>
      </c>
      <c r="L3518" s="61">
        <f t="shared" ref="L3518" si="3764">IF(A3518=0,"",(K3518-K3519)/K3519)</f>
        <v>0.135135135135135</v>
      </c>
      <c r="M3518" s="94">
        <f t="shared" ref="M3518" si="3765">IF(J3518="-","-",AVERAGE(J3518:J3520))</f>
        <v>38.6666666666667</v>
      </c>
      <c r="N3518" s="94" t="s">
        <v>34</v>
      </c>
      <c r="O3518" s="94">
        <f t="shared" ref="O3518" si="3766">MAX(N3518:N3520)</f>
        <v>0</v>
      </c>
      <c r="P3518" s="61" t="e">
        <v>#DIV/0!</v>
      </c>
      <c r="Q3518" s="94" t="str">
        <f t="shared" ref="Q3518" si="3767">IF(N3518="-","-",AVERAGE(N3518:N3520))</f>
        <v>-</v>
      </c>
      <c r="R3518" s="61" t="str">
        <f t="shared" ref="R3518" si="3768">IF(Q3518="-","-",Q3518/M3518)</f>
        <v>-</v>
      </c>
      <c r="S3518" s="101">
        <v>4.11</v>
      </c>
      <c r="T3518" s="102">
        <f t="shared" ref="T3518" si="3769">AVERAGE(S3518:S3520)*10</f>
        <v>41.3</v>
      </c>
      <c r="U3518" s="101">
        <f t="shared" ref="U3518" si="3770">((LARGE(S3518:S3520,1))-(SMALL(S3518:S3520,1)))/(((LARGE(S3518:S3520,1))+(SMALL(S3518:S3520,1)))/2)*100</f>
        <v>0.968523002421308</v>
      </c>
      <c r="V3518" s="101">
        <v>75.9</v>
      </c>
      <c r="W3518" s="102">
        <f t="shared" ref="W3518" si="3771">AVERAGE(V3518:V3520)*10</f>
        <v>759.666666666667</v>
      </c>
      <c r="X3518" s="101">
        <f t="shared" ref="X3518" si="3772">((LARGE(V3518:V3520,1))-(SMALL(V3518:V3520,1)))/(((LARGE(V3518:V3520,1))+(SMALL(V3518:V3520,1)))/2)*100</f>
        <v>0.157977883096354</v>
      </c>
      <c r="Y3518" s="101">
        <f t="shared" si="3575"/>
        <v>24.1</v>
      </c>
      <c r="Z3518" s="94" t="s">
        <v>34</v>
      </c>
      <c r="AA3518" s="111" t="str">
        <f t="shared" si="3760"/>
        <v>-</v>
      </c>
      <c r="AB3518" s="102">
        <v>7.763</v>
      </c>
      <c r="AC3518" s="112">
        <f t="shared" si="3534"/>
        <v>7.75966666666667</v>
      </c>
      <c r="AD3518" s="113"/>
      <c r="AE3518" s="94"/>
      <c r="AF3518" s="94"/>
      <c r="AG3518" s="134"/>
    </row>
    <row r="3519" spans="1:33" s="44" customFormat="1" customHeight="0">
      <c r="A3519" s="60"/>
      <c r="B3519" s="61" t="s">
        <v>1501</v>
      </c>
      <c r="C3519" s="62"/>
      <c r="D3519" s="63"/>
      <c r="E3519" s="63"/>
      <c r="F3519" s="63"/>
      <c r="G3519" s="63"/>
      <c r="H3519" s="63"/>
      <c r="I3519" s="63"/>
      <c r="J3519" s="94">
        <v>37</v>
      </c>
      <c r="K3519" s="94">
        <f t="shared" ref="K3519" si="3773">MIN(J3518:J3520)</f>
        <v>37</v>
      </c>
      <c r="L3519" s="61"/>
      <c r="M3519" s="94"/>
      <c r="N3519" s="94" t="s">
        <v>34</v>
      </c>
      <c r="O3519" s="94">
        <f t="shared" ref="O3519" si="3774">MIN(N3518:N3520)</f>
        <v>0</v>
      </c>
      <c r="P3519" s="61"/>
      <c r="Q3519" s="94"/>
      <c r="R3519" s="61"/>
      <c r="S3519" s="101">
        <v>4.15</v>
      </c>
      <c r="T3519" s="102"/>
      <c r="U3519" s="101"/>
      <c r="V3519" s="101">
        <v>76.02</v>
      </c>
      <c r="W3519" s="102"/>
      <c r="X3519" s="101"/>
      <c r="Y3519" s="101">
        <f t="shared" si="3575"/>
        <v>23.98</v>
      </c>
      <c r="Z3519" s="94" t="s">
        <v>34</v>
      </c>
      <c r="AA3519" s="111"/>
      <c r="AB3519" s="102">
        <v>7.759</v>
      </c>
      <c r="AC3519" s="112"/>
      <c r="AD3519" s="113"/>
      <c r="AE3519" s="94"/>
      <c r="AF3519" s="94"/>
      <c r="AG3519" s="134"/>
    </row>
    <row r="3520" spans="1:33" s="44" customFormat="1" customHeight="0">
      <c r="A3520" s="60"/>
      <c r="B3520" s="61" t="s">
        <v>1501</v>
      </c>
      <c r="C3520" s="62"/>
      <c r="D3520" s="63"/>
      <c r="E3520" s="63"/>
      <c r="F3520" s="63"/>
      <c r="G3520" s="63"/>
      <c r="H3520" s="63"/>
      <c r="I3520" s="63"/>
      <c r="J3520" s="94">
        <v>37</v>
      </c>
      <c r="K3520" s="94"/>
      <c r="L3520" s="61"/>
      <c r="M3520" s="94"/>
      <c r="N3520" s="94" t="s">
        <v>34</v>
      </c>
      <c r="O3520" s="94"/>
      <c r="P3520" s="61"/>
      <c r="Q3520" s="94"/>
      <c r="R3520" s="61"/>
      <c r="S3520" s="101">
        <v>4.13</v>
      </c>
      <c r="T3520" s="102"/>
      <c r="U3520" s="101"/>
      <c r="V3520" s="101">
        <v>75.98</v>
      </c>
      <c r="W3520" s="102"/>
      <c r="X3520" s="101"/>
      <c r="Y3520" s="101">
        <f t="shared" si="3575"/>
        <v>24.02</v>
      </c>
      <c r="Z3520" s="94" t="s">
        <v>34</v>
      </c>
      <c r="AA3520" s="111"/>
      <c r="AB3520" s="102">
        <v>7.757</v>
      </c>
      <c r="AC3520" s="112"/>
      <c r="AD3520" s="113"/>
      <c r="AE3520" s="94"/>
      <c r="AF3520" s="94"/>
      <c r="AG3520" s="134"/>
    </row>
    <row r="3521" spans="1:33" s="44" customFormat="1" ht="15" customHeight="1">
      <c r="A3521" s="60">
        <v>43486</v>
      </c>
      <c r="B3521" s="61" t="s">
        <v>1503</v>
      </c>
      <c r="C3521" s="62" t="s">
        <v>1502</v>
      </c>
      <c r="D3521" s="63" t="s">
        <v>30</v>
      </c>
      <c r="E3521" s="63" t="s">
        <v>31</v>
      </c>
      <c r="F3521" s="63" t="s">
        <v>37</v>
      </c>
      <c r="G3521" s="63" t="s">
        <v>34</v>
      </c>
      <c r="H3521" s="63" t="s">
        <v>34</v>
      </c>
      <c r="I3521" s="63" t="s">
        <v>1504</v>
      </c>
      <c r="J3521" s="94" t="s">
        <v>34</v>
      </c>
      <c r="K3521" s="94">
        <f t="shared" ref="K3521" si="3775">MAX(J3521:J3523)</f>
        <v>615</v>
      </c>
      <c r="L3521" s="61">
        <f t="shared" ref="L3521" si="3776">IF(A3521=0,"",(K3521-K3522)/K3522)</f>
        <v>0.162570888468809</v>
      </c>
      <c r="M3521" s="94" t="str">
        <f t="shared" ref="M3521" si="3777">IF(J3521="-","-",AVERAGE(J3521:J3523))</f>
        <v>-</v>
      </c>
      <c r="N3521" s="94" t="s">
        <v>34</v>
      </c>
      <c r="O3521" s="94">
        <f t="shared" ref="O3521" si="3778">MAX(N3521:N3523)</f>
        <v>299</v>
      </c>
      <c r="P3521" s="61">
        <f t="shared" ref="P3521" si="3779">IF(A3521=0,"",(O3521-O3522)/O3522)</f>
        <v>0.245833333333333</v>
      </c>
      <c r="Q3521" s="94" t="str">
        <f t="shared" ref="Q3521" si="3780">IF(N3521="-","-",AVERAGE(N3521:N3523))</f>
        <v>-</v>
      </c>
      <c r="R3521" s="61" t="str">
        <f t="shared" ref="R3521" si="3781">IF(Q3521="-","-",Q3521/M3521)</f>
        <v>-</v>
      </c>
      <c r="S3521" s="101">
        <v>95.99</v>
      </c>
      <c r="T3521" s="102">
        <f t="shared" ref="T3521" si="3782">AVERAGE(S3521:S3523)*10</f>
        <v>959.9</v>
      </c>
      <c r="U3521" s="101">
        <f t="shared" ref="U3521" si="3783">((LARGE(S3521:S3523,1))-(SMALL(S3521:S3523,1)))/(((LARGE(S3521:S3523,1))+(SMALL(S3521:S3523,1)))/2)*100</f>
        <v>0</v>
      </c>
      <c r="V3521" s="101">
        <v>99.99</v>
      </c>
      <c r="W3521" s="102">
        <f t="shared" ref="W3521" si="3784">AVERAGE(V3521:V3523)*10</f>
        <v>999.9</v>
      </c>
      <c r="X3521" s="101">
        <f t="shared" ref="X3521" si="3785">((LARGE(V3521:V3523,1))-(SMALL(V3521:V3523,1)))/(((LARGE(V3521:V3523,1))+(SMALL(V3521:V3523,1)))/2)*100</f>
        <v>0</v>
      </c>
      <c r="Y3521" s="101">
        <f t="shared" si="3575"/>
        <v>0.0100000000000051</v>
      </c>
      <c r="Z3521" s="94" t="s">
        <v>34</v>
      </c>
      <c r="AA3521" s="111" t="str">
        <f t="shared" si="3760"/>
        <v>-</v>
      </c>
      <c r="AB3521" s="102" t="s">
        <v>34</v>
      </c>
      <c r="AC3521" s="112" t="str">
        <f t="shared" si="3534"/>
        <v>-</v>
      </c>
      <c r="AD3521" s="113"/>
      <c r="AE3521" s="94"/>
      <c r="AF3521" s="94"/>
      <c r="AG3521" s="134"/>
    </row>
    <row r="3522" spans="1:33" s="44" customFormat="1" customHeight="0">
      <c r="A3522" s="60"/>
      <c r="B3522" s="61" t="s">
        <v>1503</v>
      </c>
      <c r="C3522" s="62"/>
      <c r="D3522" s="63"/>
      <c r="E3522" s="63"/>
      <c r="F3522" s="63"/>
      <c r="G3522" s="63"/>
      <c r="H3522" s="63"/>
      <c r="I3522" s="63"/>
      <c r="J3522" s="94">
        <v>615</v>
      </c>
      <c r="K3522" s="94">
        <f t="shared" ref="K3522" si="3786">MIN(J3521:J3523)</f>
        <v>529</v>
      </c>
      <c r="L3522" s="61"/>
      <c r="M3522" s="94"/>
      <c r="N3522" s="94">
        <v>299</v>
      </c>
      <c r="O3522" s="94">
        <f t="shared" ref="O3522" si="3787">MIN(N3521:N3523)</f>
        <v>240</v>
      </c>
      <c r="P3522" s="61"/>
      <c r="Q3522" s="94"/>
      <c r="R3522" s="61"/>
      <c r="S3522" s="101">
        <v>95.99</v>
      </c>
      <c r="T3522" s="102"/>
      <c r="U3522" s="101"/>
      <c r="V3522" s="101">
        <v>99.99</v>
      </c>
      <c r="W3522" s="102"/>
      <c r="X3522" s="101"/>
      <c r="Y3522" s="101">
        <f t="shared" si="3575"/>
        <v>0.0100000000000051</v>
      </c>
      <c r="Z3522" s="94" t="s">
        <v>34</v>
      </c>
      <c r="AA3522" s="111"/>
      <c r="AB3522" s="102" t="s">
        <v>34</v>
      </c>
      <c r="AC3522" s="112"/>
      <c r="AD3522" s="113"/>
      <c r="AE3522" s="94"/>
      <c r="AF3522" s="94"/>
      <c r="AG3522" s="134"/>
    </row>
    <row r="3523" spans="1:33" s="44" customFormat="1" customHeight="0">
      <c r="A3523" s="60"/>
      <c r="B3523" s="61" t="s">
        <v>1503</v>
      </c>
      <c r="C3523" s="62"/>
      <c r="D3523" s="63"/>
      <c r="E3523" s="63"/>
      <c r="F3523" s="63"/>
      <c r="G3523" s="63"/>
      <c r="H3523" s="63"/>
      <c r="I3523" s="63"/>
      <c r="J3523" s="94">
        <v>529</v>
      </c>
      <c r="K3523" s="94"/>
      <c r="L3523" s="61"/>
      <c r="M3523" s="94"/>
      <c r="N3523" s="94">
        <v>240</v>
      </c>
      <c r="O3523" s="94"/>
      <c r="P3523" s="61"/>
      <c r="Q3523" s="94"/>
      <c r="R3523" s="61"/>
      <c r="S3523" s="101">
        <v>95.99</v>
      </c>
      <c r="T3523" s="102"/>
      <c r="U3523" s="101"/>
      <c r="V3523" s="101">
        <v>99.99</v>
      </c>
      <c r="W3523" s="102"/>
      <c r="X3523" s="101"/>
      <c r="Y3523" s="101">
        <f t="shared" si="3575"/>
        <v>0.0100000000000051</v>
      </c>
      <c r="Z3523" s="94" t="s">
        <v>34</v>
      </c>
      <c r="AA3523" s="111"/>
      <c r="AB3523" s="102" t="s">
        <v>34</v>
      </c>
      <c r="AC3523" s="112"/>
      <c r="AD3523" s="113"/>
      <c r="AE3523" s="94"/>
      <c r="AF3523" s="94"/>
      <c r="AG3523" s="134"/>
    </row>
    <row r="3524" spans="1:33" s="44" customFormat="1" ht="15" customHeight="1">
      <c r="A3524" s="60">
        <v>43486</v>
      </c>
      <c r="B3524" s="61" t="s">
        <v>1505</v>
      </c>
      <c r="C3524" s="62" t="s">
        <v>1502</v>
      </c>
      <c r="D3524" s="63" t="s">
        <v>30</v>
      </c>
      <c r="E3524" s="63" t="s">
        <v>31</v>
      </c>
      <c r="F3524" s="63" t="s">
        <v>37</v>
      </c>
      <c r="G3524" s="63" t="s">
        <v>34</v>
      </c>
      <c r="H3524" s="63" t="s">
        <v>34</v>
      </c>
      <c r="I3524" s="63" t="s">
        <v>1506</v>
      </c>
      <c r="J3524" s="94">
        <v>498</v>
      </c>
      <c r="K3524" s="94">
        <f t="shared" ref="K3524" si="3788">MAX(J3524:J3526)</f>
        <v>594</v>
      </c>
      <c r="L3524" s="61">
        <f t="shared" ref="L3524" si="3789">IF(A3524=0,"",(K3524-K3525)/K3525)</f>
        <v>0.192771084337349</v>
      </c>
      <c r="M3524" s="94">
        <f t="shared" ref="M3524" si="3790">IF(J3524="-","-",AVERAGE(J3524:J3526))</f>
        <v>538.333333333333</v>
      </c>
      <c r="N3524" s="94">
        <v>234</v>
      </c>
      <c r="O3524" s="94">
        <f t="shared" ref="O3524" si="3791">MAX(N3524:N3526)</f>
        <v>289</v>
      </c>
      <c r="P3524" s="61">
        <f t="shared" ref="P3524" si="3792">IF(A3524=0,"",(O3524-O3525)/O3525)</f>
        <v>0.235042735042735</v>
      </c>
      <c r="Q3524" s="94">
        <f t="shared" ref="Q3524" si="3793">IF(N3524="-","-",AVERAGE(N3524:N3526))</f>
        <v>255</v>
      </c>
      <c r="R3524" s="61">
        <f t="shared" ref="R3524" si="3794">IF(Q3524="-","-",Q3524/M3524)</f>
        <v>0.473684210526316</v>
      </c>
      <c r="S3524" s="101">
        <v>95.99</v>
      </c>
      <c r="T3524" s="102">
        <f t="shared" ref="T3524" si="3795">AVERAGE(S3524:S3526)*10</f>
        <v>959.9</v>
      </c>
      <c r="U3524" s="101">
        <f t="shared" ref="U3524" si="3796">((LARGE(S3524:S3526,1))-(SMALL(S3524:S3526,1)))/(((LARGE(S3524:S3526,1))+(SMALL(S3524:S3526,1)))/2)*100</f>
        <v>0</v>
      </c>
      <c r="V3524" s="101">
        <v>99.99</v>
      </c>
      <c r="W3524" s="102">
        <f t="shared" ref="W3524" si="3797">AVERAGE(V3524:V3526)*10</f>
        <v>999.9</v>
      </c>
      <c r="X3524" s="101">
        <v>0</v>
      </c>
      <c r="Y3524" s="101">
        <f t="shared" si="3575"/>
        <v>0.0100000000000051</v>
      </c>
      <c r="Z3524" s="94" t="s">
        <v>34</v>
      </c>
      <c r="AA3524" s="111" t="str">
        <f t="shared" si="3760"/>
        <v>-</v>
      </c>
      <c r="AB3524" s="102" t="s">
        <v>34</v>
      </c>
      <c r="AC3524" s="112" t="str">
        <f t="shared" si="3534"/>
        <v>-</v>
      </c>
      <c r="AD3524" s="113"/>
      <c r="AE3524" s="94"/>
      <c r="AF3524" s="94"/>
      <c r="AG3524" s="134"/>
    </row>
    <row r="3525" spans="1:33" s="44" customFormat="1" customHeight="0">
      <c r="A3525" s="60"/>
      <c r="B3525" s="61" t="s">
        <v>1505</v>
      </c>
      <c r="C3525" s="62"/>
      <c r="D3525" s="63"/>
      <c r="E3525" s="63"/>
      <c r="F3525" s="63"/>
      <c r="G3525" s="63"/>
      <c r="H3525" s="63"/>
      <c r="I3525" s="63"/>
      <c r="J3525" s="94">
        <v>594</v>
      </c>
      <c r="K3525" s="94">
        <f t="shared" ref="K3525" si="3798">MIN(J3524:J3526)</f>
        <v>498</v>
      </c>
      <c r="L3525" s="61"/>
      <c r="M3525" s="94"/>
      <c r="N3525" s="94">
        <v>289</v>
      </c>
      <c r="O3525" s="94">
        <f t="shared" ref="O3525" si="3799">MIN(N3524:N3526)</f>
        <v>234</v>
      </c>
      <c r="P3525" s="61"/>
      <c r="Q3525" s="94"/>
      <c r="R3525" s="61"/>
      <c r="S3525" s="101">
        <v>95.99</v>
      </c>
      <c r="T3525" s="102"/>
      <c r="U3525" s="101"/>
      <c r="V3525" s="101">
        <v>99.99</v>
      </c>
      <c r="W3525" s="102"/>
      <c r="X3525" s="101"/>
      <c r="Y3525" s="101">
        <f t="shared" si="3575"/>
        <v>0.0100000000000051</v>
      </c>
      <c r="Z3525" s="94" t="s">
        <v>34</v>
      </c>
      <c r="AA3525" s="111"/>
      <c r="AB3525" s="102" t="s">
        <v>34</v>
      </c>
      <c r="AC3525" s="112"/>
      <c r="AD3525" s="113"/>
      <c r="AE3525" s="94"/>
      <c r="AF3525" s="94"/>
      <c r="AG3525" s="134"/>
    </row>
    <row r="3526" spans="1:33" s="44" customFormat="1" customHeight="0">
      <c r="A3526" s="60"/>
      <c r="B3526" s="61" t="s">
        <v>1505</v>
      </c>
      <c r="C3526" s="62"/>
      <c r="D3526" s="63"/>
      <c r="E3526" s="63"/>
      <c r="F3526" s="63"/>
      <c r="G3526" s="63"/>
      <c r="H3526" s="63"/>
      <c r="I3526" s="63"/>
      <c r="J3526" s="94">
        <v>523</v>
      </c>
      <c r="K3526" s="94"/>
      <c r="L3526" s="61"/>
      <c r="M3526" s="94"/>
      <c r="N3526" s="94">
        <v>242</v>
      </c>
      <c r="O3526" s="94"/>
      <c r="P3526" s="61"/>
      <c r="Q3526" s="94"/>
      <c r="R3526" s="61"/>
      <c r="S3526" s="101">
        <v>95.99</v>
      </c>
      <c r="T3526" s="102"/>
      <c r="U3526" s="101"/>
      <c r="V3526" s="101">
        <v>99.99</v>
      </c>
      <c r="W3526" s="102"/>
      <c r="X3526" s="101"/>
      <c r="Y3526" s="101">
        <f t="shared" si="3575"/>
        <v>0.0100000000000051</v>
      </c>
      <c r="Z3526" s="94" t="s">
        <v>34</v>
      </c>
      <c r="AA3526" s="111"/>
      <c r="AB3526" s="102" t="s">
        <v>34</v>
      </c>
      <c r="AC3526" s="112"/>
      <c r="AD3526" s="113"/>
      <c r="AE3526" s="94"/>
      <c r="AF3526" s="94"/>
      <c r="AG3526" s="134"/>
    </row>
    <row r="3527" spans="1:33" s="44" customFormat="1" ht="15" customHeight="1">
      <c r="A3527" s="60">
        <v>43486</v>
      </c>
      <c r="B3527" s="61" t="s">
        <v>1507</v>
      </c>
      <c r="C3527" s="62" t="s">
        <v>1502</v>
      </c>
      <c r="D3527" s="63" t="s">
        <v>30</v>
      </c>
      <c r="E3527" s="63" t="s">
        <v>31</v>
      </c>
      <c r="F3527" s="63" t="s">
        <v>37</v>
      </c>
      <c r="G3527" s="63" t="s">
        <v>34</v>
      </c>
      <c r="H3527" s="63" t="s">
        <v>34</v>
      </c>
      <c r="I3527" s="63" t="s">
        <v>1508</v>
      </c>
      <c r="J3527" s="94">
        <v>109</v>
      </c>
      <c r="K3527" s="94">
        <f t="shared" ref="K3527" si="3800">MAX(J3527:J3529)</f>
        <v>124</v>
      </c>
      <c r="L3527" s="61">
        <f t="shared" ref="L3527" si="3801">IF(A3527=0,"",(K3527-K3528)/K3528)</f>
        <v>0.137614678899083</v>
      </c>
      <c r="M3527" s="94">
        <f t="shared" ref="M3527" si="3802">IF(J3527="-","-",AVERAGE(J3527:J3529))</f>
        <v>118</v>
      </c>
      <c r="N3527" s="94">
        <v>29</v>
      </c>
      <c r="O3527" s="94">
        <f t="shared" ref="O3527" si="3803">MAX(N3527:N3529)</f>
        <v>30</v>
      </c>
      <c r="P3527" s="61">
        <f t="shared" ref="P3527" si="3804">IF(A3527=0,"",(O3527-O3528)/O3528)</f>
        <v>0.0344827586206897</v>
      </c>
      <c r="Q3527" s="94">
        <f t="shared" ref="Q3527" si="3805">IF(N3527="-","-",AVERAGE(N3527:N3529))</f>
        <v>29.6666666666667</v>
      </c>
      <c r="R3527" s="61">
        <f t="shared" ref="R3527" si="3806">IF(Q3527="-","-",Q3527/M3527)</f>
        <v>0.251412429378531</v>
      </c>
      <c r="S3527" s="101">
        <v>95.99</v>
      </c>
      <c r="T3527" s="102">
        <f t="shared" ref="T3527" si="3807">AVERAGE(S3527:S3529)*10</f>
        <v>959.9</v>
      </c>
      <c r="U3527" s="101">
        <f t="shared" ref="U3527" si="3808">((LARGE(S3527:S3529,1))-(SMALL(S3527:S3529,1)))/(((LARGE(S3527:S3529,1))+(SMALL(S3527:S3529,1)))/2)*100</f>
        <v>0</v>
      </c>
      <c r="V3527" s="101">
        <v>99.99</v>
      </c>
      <c r="W3527" s="102">
        <f t="shared" ref="W3527" si="3809">AVERAGE(V3527:V3529)*10</f>
        <v>999.9</v>
      </c>
      <c r="X3527" s="101">
        <f t="shared" ref="X3527" si="3810">((LARGE(V3527:V3529,1))-(SMALL(V3527:V3529,1)))/(((LARGE(V3527:V3529,1))+(SMALL(V3527:V3529,1)))/2)*100</f>
        <v>0</v>
      </c>
      <c r="Y3527" s="101">
        <f t="shared" si="3575"/>
        <v>0.0100000000000051</v>
      </c>
      <c r="Z3527" s="94" t="s">
        <v>34</v>
      </c>
      <c r="AA3527" s="111" t="str">
        <f t="shared" si="3760"/>
        <v>-</v>
      </c>
      <c r="AB3527" s="102" t="s">
        <v>34</v>
      </c>
      <c r="AC3527" s="112" t="str">
        <f t="shared" ref="AC3527:AC3581" si="3811">IF(AB3527="-","-",AVERAGE(AB3527:AB3529))</f>
        <v>-</v>
      </c>
      <c r="AD3527" s="113"/>
      <c r="AE3527" s="94"/>
      <c r="AF3527" s="94"/>
      <c r="AG3527" s="134"/>
    </row>
    <row r="3528" spans="1:33" s="44" customFormat="1" customHeight="0">
      <c r="A3528" s="60"/>
      <c r="B3528" s="61" t="s">
        <v>1507</v>
      </c>
      <c r="C3528" s="62"/>
      <c r="D3528" s="63"/>
      <c r="E3528" s="63"/>
      <c r="F3528" s="63"/>
      <c r="G3528" s="63"/>
      <c r="H3528" s="63"/>
      <c r="I3528" s="63"/>
      <c r="J3528" s="94">
        <v>124</v>
      </c>
      <c r="K3528" s="94">
        <f t="shared" ref="K3528" si="3812">MIN(J3527:J3529)</f>
        <v>109</v>
      </c>
      <c r="L3528" s="61"/>
      <c r="M3528" s="94"/>
      <c r="N3528" s="94">
        <v>30</v>
      </c>
      <c r="O3528" s="94">
        <f t="shared" ref="O3528" si="3813">MIN(N3527:N3529)</f>
        <v>29</v>
      </c>
      <c r="P3528" s="61"/>
      <c r="Q3528" s="94"/>
      <c r="R3528" s="61"/>
      <c r="S3528" s="101">
        <v>95.99</v>
      </c>
      <c r="T3528" s="102"/>
      <c r="U3528" s="101"/>
      <c r="V3528" s="101">
        <v>99.99</v>
      </c>
      <c r="W3528" s="102"/>
      <c r="X3528" s="101"/>
      <c r="Y3528" s="101">
        <f t="shared" si="3575"/>
        <v>0.0100000000000051</v>
      </c>
      <c r="Z3528" s="94" t="s">
        <v>34</v>
      </c>
      <c r="AA3528" s="111"/>
      <c r="AB3528" s="102" t="s">
        <v>34</v>
      </c>
      <c r="AC3528" s="112"/>
      <c r="AD3528" s="113"/>
      <c r="AE3528" s="94"/>
      <c r="AF3528" s="94"/>
      <c r="AG3528" s="134"/>
    </row>
    <row r="3529" spans="1:33" s="44" customFormat="1" customHeight="0">
      <c r="A3529" s="60"/>
      <c r="B3529" s="61" t="s">
        <v>1507</v>
      </c>
      <c r="C3529" s="62"/>
      <c r="D3529" s="63"/>
      <c r="E3529" s="63"/>
      <c r="F3529" s="63"/>
      <c r="G3529" s="63"/>
      <c r="H3529" s="63"/>
      <c r="I3529" s="63"/>
      <c r="J3529" s="94">
        <v>121</v>
      </c>
      <c r="K3529" s="94"/>
      <c r="L3529" s="61"/>
      <c r="M3529" s="94"/>
      <c r="N3529" s="94">
        <v>30</v>
      </c>
      <c r="O3529" s="94"/>
      <c r="P3529" s="61"/>
      <c r="Q3529" s="94"/>
      <c r="R3529" s="61"/>
      <c r="S3529" s="101">
        <v>95.99</v>
      </c>
      <c r="T3529" s="102"/>
      <c r="U3529" s="101"/>
      <c r="V3529" s="101">
        <v>99.99</v>
      </c>
      <c r="W3529" s="102"/>
      <c r="X3529" s="101"/>
      <c r="Y3529" s="101">
        <f t="shared" si="3575"/>
        <v>0.0100000000000051</v>
      </c>
      <c r="Z3529" s="94" t="s">
        <v>34</v>
      </c>
      <c r="AA3529" s="111"/>
      <c r="AB3529" s="102" t="s">
        <v>34</v>
      </c>
      <c r="AC3529" s="112"/>
      <c r="AD3529" s="113"/>
      <c r="AE3529" s="94"/>
      <c r="AF3529" s="94"/>
      <c r="AG3529" s="134"/>
    </row>
    <row r="3530" spans="1:33" s="44" customFormat="1" ht="0" customHeight="1" hidden="1">
      <c r="A3530" s="85">
        <v>43486</v>
      </c>
      <c r="B3530" s="74" t="s">
        <v>1509</v>
      </c>
      <c r="C3530" s="86" t="s">
        <v>1502</v>
      </c>
      <c r="D3530" s="87" t="s">
        <v>1510</v>
      </c>
      <c r="E3530" s="87" t="s">
        <v>733</v>
      </c>
      <c r="F3530" s="87" t="s">
        <v>1499</v>
      </c>
      <c r="G3530" s="87" t="s">
        <v>1085</v>
      </c>
      <c r="H3530" s="87" t="s">
        <v>1511</v>
      </c>
      <c r="I3530" s="87" t="s">
        <v>1504</v>
      </c>
      <c r="J3530" s="98">
        <v>671</v>
      </c>
      <c r="K3530" s="98">
        <f t="shared" ref="K3530" si="3814">MAX(J3530:J3532)</f>
        <v>686</v>
      </c>
      <c r="L3530" s="74">
        <f t="shared" ref="L3530" si="3815">IF(A3530=0,"",(K3530-K3531)/K3531)</f>
        <v>0.022354694485842</v>
      </c>
      <c r="M3530" s="98">
        <f t="shared" ref="M3530" si="3816">IF(J3530="-","-",AVERAGE(J3530:J3532))</f>
        <v>676</v>
      </c>
      <c r="N3530" s="98">
        <v>365</v>
      </c>
      <c r="O3530" s="98">
        <f t="shared" ref="O3530" si="3817">MAX(N3530:N3532)</f>
        <v>365</v>
      </c>
      <c r="P3530" s="74">
        <f t="shared" ref="P3530" si="3818">IF(A3530=0,"",(O3530-O3531)/O3531)</f>
        <v>0.028169014084507</v>
      </c>
      <c r="Q3530" s="98">
        <f t="shared" ref="Q3530" si="3819">IF(N3530="-","-",AVERAGE(N3530:N3532))</f>
        <v>361.333333333333</v>
      </c>
      <c r="R3530" s="74">
        <f t="shared" ref="R3530" si="3820">IF(Q3530="-","-",Q3530/M3530)</f>
        <v>0.534516765285996</v>
      </c>
      <c r="S3530" s="105">
        <v>83.85</v>
      </c>
      <c r="T3530" s="106">
        <f t="shared" ref="T3530" si="3821">AVERAGE(S3530:S3532)*10</f>
        <v>839.066666666667</v>
      </c>
      <c r="U3530" s="105">
        <f t="shared" ref="U3530" si="3822">((LARGE(S3530:S3532,1))-(SMALL(S3530:S3532,1)))/(((LARGE(S3530:S3532,1))+(SMALL(S3530:S3532,1)))/2)*100</f>
        <v>0.107276953334529</v>
      </c>
      <c r="V3530" s="105">
        <v>95.41</v>
      </c>
      <c r="W3530" s="106">
        <f t="shared" ref="W3530" si="3823">AVERAGE(V3530:V3532)*10</f>
        <v>954.033333333334</v>
      </c>
      <c r="X3530" s="105">
        <f t="shared" ref="X3530" si="3824">((LARGE(V3530:V3532,1))-(SMALL(V3530:V3532,1)))/(((LARGE(V3530:V3532,1))+(SMALL(V3530:V3532,1)))/2)*100</f>
        <v>0.010481630941765</v>
      </c>
      <c r="Y3530" s="105">
        <f t="shared" si="3575"/>
        <v>4.59</v>
      </c>
      <c r="Z3530" s="74" t="s">
        <v>34</v>
      </c>
      <c r="AA3530" s="123" t="str">
        <f t="shared" si="3760"/>
        <v>-</v>
      </c>
      <c r="AB3530" s="106" t="s">
        <v>34</v>
      </c>
      <c r="AC3530" s="124" t="str">
        <f t="shared" si="3811"/>
        <v>-</v>
      </c>
      <c r="AE3530" s="54"/>
      <c r="AF3530" s="54"/>
      <c r="AG3530" s="154"/>
    </row>
    <row r="3531" spans="1:33" s="44" customFormat="1" ht="0" customHeight="1" hidden="1">
      <c r="A3531" s="88"/>
      <c r="B3531" s="74" t="s">
        <v>1509</v>
      </c>
      <c r="C3531" s="89"/>
      <c r="D3531" s="15"/>
      <c r="E3531" s="15"/>
      <c r="F3531" s="15"/>
      <c r="G3531" s="15"/>
      <c r="H3531" s="15"/>
      <c r="I3531" s="15"/>
      <c r="J3531" s="98">
        <v>686</v>
      </c>
      <c r="K3531" s="98">
        <f t="shared" ref="K3531" si="3825">MIN(J3530:J3532)</f>
        <v>671</v>
      </c>
      <c r="L3531" s="74"/>
      <c r="M3531" s="98"/>
      <c r="N3531" s="98">
        <v>364</v>
      </c>
      <c r="O3531" s="98">
        <f t="shared" ref="O3531" si="3826">MIN(N3530:N3532)</f>
        <v>355</v>
      </c>
      <c r="P3531" s="74"/>
      <c r="Q3531" s="98"/>
      <c r="R3531" s="74"/>
      <c r="S3531" s="105">
        <v>83.93</v>
      </c>
      <c r="T3531" s="106"/>
      <c r="U3531" s="105"/>
      <c r="V3531" s="105">
        <v>95.4</v>
      </c>
      <c r="W3531" s="106"/>
      <c r="X3531" s="105"/>
      <c r="Y3531" s="105">
        <f t="shared" si="3575"/>
        <v>4.59999999999999</v>
      </c>
      <c r="Z3531" s="74" t="s">
        <v>34</v>
      </c>
      <c r="AA3531" s="125"/>
      <c r="AB3531" s="106" t="s">
        <v>34</v>
      </c>
      <c r="AC3531" s="126"/>
      <c r="AE3531" s="54"/>
      <c r="AF3531" s="54"/>
      <c r="AG3531" s="154"/>
    </row>
    <row r="3532" spans="1:33" s="44" customFormat="1" ht="0" customHeight="1" hidden="1">
      <c r="A3532" s="90"/>
      <c r="B3532" s="74" t="s">
        <v>1509</v>
      </c>
      <c r="C3532" s="91"/>
      <c r="D3532" s="18"/>
      <c r="E3532" s="18"/>
      <c r="F3532" s="18"/>
      <c r="G3532" s="18"/>
      <c r="H3532" s="18"/>
      <c r="I3532" s="18"/>
      <c r="J3532" s="98">
        <v>671</v>
      </c>
      <c r="K3532" s="98"/>
      <c r="L3532" s="74"/>
      <c r="M3532" s="98"/>
      <c r="N3532" s="98">
        <v>355</v>
      </c>
      <c r="O3532" s="98"/>
      <c r="P3532" s="74"/>
      <c r="Q3532" s="98"/>
      <c r="R3532" s="74"/>
      <c r="S3532" s="105">
        <v>83.94</v>
      </c>
      <c r="T3532" s="106"/>
      <c r="U3532" s="105"/>
      <c r="V3532" s="105">
        <v>95.4</v>
      </c>
      <c r="W3532" s="106"/>
      <c r="X3532" s="105"/>
      <c r="Y3532" s="105">
        <f t="shared" si="3575"/>
        <v>4.59999999999999</v>
      </c>
      <c r="Z3532" s="74" t="s">
        <v>34</v>
      </c>
      <c r="AA3532" s="127"/>
      <c r="AB3532" s="106" t="s">
        <v>34</v>
      </c>
      <c r="AC3532" s="128"/>
      <c r="AE3532" s="54"/>
      <c r="AF3532" s="54"/>
      <c r="AG3532" s="154"/>
    </row>
    <row r="3533" spans="1:33" s="44" customFormat="1" ht="0" customHeight="1" hidden="1">
      <c r="A3533" s="85">
        <v>43486</v>
      </c>
      <c r="B3533" s="74" t="s">
        <v>1512</v>
      </c>
      <c r="C3533" s="86" t="s">
        <v>1502</v>
      </c>
      <c r="D3533" s="87" t="s">
        <v>1510</v>
      </c>
      <c r="E3533" s="87" t="s">
        <v>733</v>
      </c>
      <c r="F3533" s="87" t="s">
        <v>1499</v>
      </c>
      <c r="G3533" s="87" t="s">
        <v>1085</v>
      </c>
      <c r="H3533" s="87" t="s">
        <v>1511</v>
      </c>
      <c r="I3533" s="87" t="s">
        <v>1506</v>
      </c>
      <c r="J3533" s="98">
        <v>588</v>
      </c>
      <c r="K3533" s="98">
        <f t="shared" ref="K3533" si="3827">MAX(J3533:J3535)</f>
        <v>621</v>
      </c>
      <c r="L3533" s="74">
        <f t="shared" ref="L3533" si="3828">IF(A3533=0,"",(K3533-K3534)/K3534)</f>
        <v>0.0561224489795918</v>
      </c>
      <c r="M3533" s="98">
        <v>607.666666666667</v>
      </c>
      <c r="N3533" s="98">
        <v>318</v>
      </c>
      <c r="O3533" s="98">
        <f t="shared" ref="O3533" si="3829">MAX(N3533:N3535)</f>
        <v>328</v>
      </c>
      <c r="P3533" s="74">
        <f t="shared" ref="P3533" si="3830">IF(A3533=0,"",(O3533-O3534)/O3534)</f>
        <v>0.0314465408805031</v>
      </c>
      <c r="Q3533" s="98">
        <f t="shared" ref="Q3533" si="3831">IF(N3533="-","-",AVERAGE(N3533:N3535))</f>
        <v>324.666666666667</v>
      </c>
      <c r="R3533" s="74">
        <f t="shared" ref="R3533" si="3832">IF(Q3533="-","-",Q3533/M3533)</f>
        <v>0.534284147010422</v>
      </c>
      <c r="S3533" s="105">
        <v>83.85</v>
      </c>
      <c r="T3533" s="106">
        <f t="shared" ref="T3533" si="3833">AVERAGE(S3533:S3535)*10</f>
        <v>839.066666666667</v>
      </c>
      <c r="U3533" s="105">
        <f t="shared" ref="U3533" si="3834">((LARGE(S3533:S3535,1))-(SMALL(S3533:S3535,1)))/(((LARGE(S3533:S3535,1))+(SMALL(S3533:S3535,1)))/2)*100</f>
        <v>0.107276953334529</v>
      </c>
      <c r="V3533" s="105">
        <v>95.41</v>
      </c>
      <c r="W3533" s="106">
        <f t="shared" ref="W3533" si="3835">AVERAGE(V3533:V3535)*10</f>
        <v>954.033333333334</v>
      </c>
      <c r="X3533" s="105">
        <f t="shared" ref="X3533" si="3836">((LARGE(V3533:V3535,1))-(SMALL(V3533:V3535,1)))/(((LARGE(V3533:V3535,1))+(SMALL(V3533:V3535,1)))/2)*100</f>
        <v>0.010481630941765</v>
      </c>
      <c r="Y3533" s="105">
        <f t="shared" si="3575"/>
        <v>4.59</v>
      </c>
      <c r="Z3533" s="74" t="s">
        <v>34</v>
      </c>
      <c r="AA3533" s="123" t="str">
        <f t="shared" si="3760"/>
        <v>-</v>
      </c>
      <c r="AB3533" s="106" t="s">
        <v>34</v>
      </c>
      <c r="AC3533" s="124" t="str">
        <f t="shared" si="3811"/>
        <v>-</v>
      </c>
      <c r="AE3533" s="54"/>
      <c r="AF3533" s="54"/>
      <c r="AG3533" s="154"/>
    </row>
    <row r="3534" spans="1:33" s="44" customFormat="1" ht="0" customHeight="1" hidden="1">
      <c r="A3534" s="88"/>
      <c r="B3534" s="74" t="s">
        <v>1512</v>
      </c>
      <c r="C3534" s="89"/>
      <c r="D3534" s="15"/>
      <c r="E3534" s="15"/>
      <c r="F3534" s="15"/>
      <c r="G3534" s="15"/>
      <c r="H3534" s="15"/>
      <c r="I3534" s="15"/>
      <c r="J3534" s="98">
        <v>614</v>
      </c>
      <c r="K3534" s="98">
        <f t="shared" ref="K3534" si="3837">MIN(J3533:J3535)</f>
        <v>588</v>
      </c>
      <c r="L3534" s="74"/>
      <c r="M3534" s="98"/>
      <c r="N3534" s="98">
        <v>328</v>
      </c>
      <c r="O3534" s="98">
        <f t="shared" ref="O3534" si="3838">MIN(N3533:N3535)</f>
        <v>318</v>
      </c>
      <c r="P3534" s="74"/>
      <c r="Q3534" s="98"/>
      <c r="R3534" s="74"/>
      <c r="S3534" s="105">
        <v>83.93</v>
      </c>
      <c r="T3534" s="106"/>
      <c r="U3534" s="105"/>
      <c r="V3534" s="105">
        <v>95.4</v>
      </c>
      <c r="W3534" s="106"/>
      <c r="X3534" s="105"/>
      <c r="Y3534" s="105">
        <f t="shared" si="3575"/>
        <v>4.59999999999999</v>
      </c>
      <c r="Z3534" s="74" t="s">
        <v>34</v>
      </c>
      <c r="AA3534" s="125"/>
      <c r="AB3534" s="106" t="s">
        <v>34</v>
      </c>
      <c r="AC3534" s="126"/>
      <c r="AE3534" s="54"/>
      <c r="AF3534" s="54"/>
      <c r="AG3534" s="154"/>
    </row>
    <row r="3535" spans="1:33" s="44" customFormat="1" ht="0" customHeight="1" hidden="1">
      <c r="A3535" s="90"/>
      <c r="B3535" s="74" t="s">
        <v>1512</v>
      </c>
      <c r="C3535" s="91"/>
      <c r="D3535" s="18"/>
      <c r="E3535" s="18"/>
      <c r="F3535" s="18"/>
      <c r="G3535" s="18"/>
      <c r="H3535" s="18"/>
      <c r="I3535" s="18"/>
      <c r="J3535" s="98">
        <v>621</v>
      </c>
      <c r="K3535" s="98"/>
      <c r="L3535" s="74"/>
      <c r="M3535" s="98"/>
      <c r="N3535" s="98">
        <v>328</v>
      </c>
      <c r="O3535" s="98"/>
      <c r="P3535" s="74"/>
      <c r="Q3535" s="98"/>
      <c r="R3535" s="74"/>
      <c r="S3535" s="105">
        <v>83.94</v>
      </c>
      <c r="T3535" s="106"/>
      <c r="U3535" s="105"/>
      <c r="V3535" s="105">
        <v>95.4</v>
      </c>
      <c r="W3535" s="106"/>
      <c r="X3535" s="105"/>
      <c r="Y3535" s="105">
        <f t="shared" ref="Y3535:Y3598" si="3839">100-V3535</f>
        <v>4.59999999999999</v>
      </c>
      <c r="Z3535" s="74" t="s">
        <v>34</v>
      </c>
      <c r="AA3535" s="127"/>
      <c r="AB3535" s="106" t="s">
        <v>34</v>
      </c>
      <c r="AC3535" s="128"/>
      <c r="AE3535" s="54"/>
      <c r="AF3535" s="54"/>
      <c r="AG3535" s="154"/>
    </row>
    <row r="3536" spans="1:33" s="44" customFormat="1" ht="0" customHeight="1" hidden="1">
      <c r="A3536" s="85">
        <v>43486</v>
      </c>
      <c r="B3536" s="74" t="s">
        <v>1513</v>
      </c>
      <c r="C3536" s="86" t="s">
        <v>1502</v>
      </c>
      <c r="D3536" s="87" t="s">
        <v>1510</v>
      </c>
      <c r="E3536" s="87" t="s">
        <v>733</v>
      </c>
      <c r="F3536" s="87" t="s">
        <v>1499</v>
      </c>
      <c r="G3536" s="87" t="s">
        <v>1085</v>
      </c>
      <c r="H3536" s="87" t="s">
        <v>1511</v>
      </c>
      <c r="I3536" s="87" t="s">
        <v>1508</v>
      </c>
      <c r="J3536" s="98">
        <v>492</v>
      </c>
      <c r="K3536" s="98">
        <f t="shared" ref="K3536" si="3840">MAX(J3536:J3538)</f>
        <v>492</v>
      </c>
      <c r="L3536" s="74">
        <f t="shared" ref="L3536" si="3841">IF(A3536=0,"",(K3536-K3537)/K3537)</f>
        <v>0.120728929384966</v>
      </c>
      <c r="M3536" s="98">
        <f t="shared" ref="M3536" si="3842">IF(J3536="-","-",AVERAGE(J3536:J3538))</f>
        <v>470.666666666667</v>
      </c>
      <c r="N3536" s="98">
        <v>244</v>
      </c>
      <c r="O3536" s="98">
        <f t="shared" ref="O3536" si="3843">MAX(N3536:N3538)</f>
        <v>244</v>
      </c>
      <c r="P3536" s="74">
        <f t="shared" ref="P3536" si="3844">IF(A3536=0,"",(O3536-O3537)/O3537)</f>
        <v>0.201970443349754</v>
      </c>
      <c r="Q3536" s="98">
        <f t="shared" ref="Q3536" si="3845">IF(N3536="-","-",AVERAGE(N3536:N3538))</f>
        <v>224.333333333333</v>
      </c>
      <c r="R3536" s="74">
        <f t="shared" ref="R3536" si="3846">IF(Q3536="-","-",Q3536/M3536)</f>
        <v>0.476628895184136</v>
      </c>
      <c r="S3536" s="105">
        <v>83.85</v>
      </c>
      <c r="T3536" s="106">
        <f t="shared" ref="T3536" si="3847">AVERAGE(S3536:S3538)*10</f>
        <v>839.066666666667</v>
      </c>
      <c r="U3536" s="105">
        <f t="shared" ref="U3536" si="3848">((LARGE(S3536:S3538,1))-(SMALL(S3536:S3538,1)))/(((LARGE(S3536:S3538,1))+(SMALL(S3536:S3538,1)))/2)*100</f>
        <v>0.107276953334529</v>
      </c>
      <c r="V3536" s="105">
        <v>95.41</v>
      </c>
      <c r="W3536" s="106">
        <f t="shared" ref="W3536" si="3849">AVERAGE(V3536:V3538)*10</f>
        <v>954.033333333334</v>
      </c>
      <c r="X3536" s="105">
        <f t="shared" ref="X3536" si="3850">((LARGE(V3536:V3538,1))-(SMALL(V3536:V3538,1)))/(((LARGE(V3536:V3538,1))+(SMALL(V3536:V3538,1)))/2)*100</f>
        <v>0.010481630941765</v>
      </c>
      <c r="Y3536" s="105">
        <f t="shared" si="3839"/>
        <v>4.59</v>
      </c>
      <c r="Z3536" s="74" t="s">
        <v>34</v>
      </c>
      <c r="AA3536" s="123" t="str">
        <f t="shared" si="3760"/>
        <v>-</v>
      </c>
      <c r="AB3536" s="106" t="s">
        <v>34</v>
      </c>
      <c r="AC3536" s="124" t="str">
        <f t="shared" si="3811"/>
        <v>-</v>
      </c>
      <c r="AE3536" s="54"/>
      <c r="AF3536" s="54"/>
      <c r="AG3536" s="154"/>
    </row>
    <row r="3537" spans="1:33" s="44" customFormat="1" ht="0" customHeight="1" hidden="1">
      <c r="A3537" s="88"/>
      <c r="B3537" s="74" t="s">
        <v>1513</v>
      </c>
      <c r="C3537" s="89"/>
      <c r="D3537" s="15"/>
      <c r="E3537" s="15"/>
      <c r="F3537" s="15"/>
      <c r="G3537" s="15"/>
      <c r="H3537" s="15"/>
      <c r="I3537" s="15"/>
      <c r="J3537" s="98">
        <v>439</v>
      </c>
      <c r="K3537" s="98">
        <f t="shared" ref="K3537" si="3851">MIN(J3536:J3538)</f>
        <v>439</v>
      </c>
      <c r="L3537" s="74"/>
      <c r="M3537" s="98"/>
      <c r="N3537" s="98">
        <v>203</v>
      </c>
      <c r="O3537" s="98">
        <f t="shared" ref="O3537" si="3852">MIN(N3536:N3538)</f>
        <v>203</v>
      </c>
      <c r="P3537" s="74"/>
      <c r="Q3537" s="98"/>
      <c r="R3537" s="74"/>
      <c r="S3537" s="105">
        <v>83.93</v>
      </c>
      <c r="T3537" s="106"/>
      <c r="U3537" s="105"/>
      <c r="V3537" s="105">
        <v>95.4</v>
      </c>
      <c r="W3537" s="106"/>
      <c r="X3537" s="105"/>
      <c r="Y3537" s="105">
        <f t="shared" si="3839"/>
        <v>4.59999999999999</v>
      </c>
      <c r="Z3537" s="74" t="s">
        <v>34</v>
      </c>
      <c r="AA3537" s="125"/>
      <c r="AB3537" s="106" t="s">
        <v>34</v>
      </c>
      <c r="AC3537" s="126"/>
      <c r="AE3537" s="54"/>
      <c r="AF3537" s="54"/>
      <c r="AG3537" s="154"/>
    </row>
    <row r="3538" spans="1:33" s="44" customFormat="1" ht="0" customHeight="1" hidden="1">
      <c r="A3538" s="90"/>
      <c r="B3538" s="74" t="s">
        <v>1513</v>
      </c>
      <c r="C3538" s="91"/>
      <c r="D3538" s="18"/>
      <c r="E3538" s="18"/>
      <c r="F3538" s="18"/>
      <c r="G3538" s="18"/>
      <c r="H3538" s="18"/>
      <c r="I3538" s="18"/>
      <c r="J3538" s="98">
        <v>481</v>
      </c>
      <c r="K3538" s="98"/>
      <c r="L3538" s="74"/>
      <c r="M3538" s="98"/>
      <c r="N3538" s="98">
        <v>226</v>
      </c>
      <c r="O3538" s="98"/>
      <c r="P3538" s="74"/>
      <c r="Q3538" s="98"/>
      <c r="R3538" s="74"/>
      <c r="S3538" s="105">
        <v>83.94</v>
      </c>
      <c r="T3538" s="106"/>
      <c r="U3538" s="105"/>
      <c r="V3538" s="105">
        <v>95.4</v>
      </c>
      <c r="W3538" s="106"/>
      <c r="X3538" s="105"/>
      <c r="Y3538" s="105">
        <f t="shared" si="3839"/>
        <v>4.59999999999999</v>
      </c>
      <c r="Z3538" s="74" t="s">
        <v>34</v>
      </c>
      <c r="AA3538" s="127"/>
      <c r="AB3538" s="106" t="s">
        <v>34</v>
      </c>
      <c r="AC3538" s="128"/>
      <c r="AE3538" s="54"/>
      <c r="AF3538" s="54"/>
      <c r="AG3538" s="154"/>
    </row>
    <row r="3539" spans="1:33" s="44" customFormat="1" ht="0" customHeight="1" hidden="1">
      <c r="A3539" s="85">
        <v>43486</v>
      </c>
      <c r="B3539" s="74" t="s">
        <v>1514</v>
      </c>
      <c r="C3539" s="86" t="s">
        <v>1502</v>
      </c>
      <c r="D3539" s="87" t="s">
        <v>41</v>
      </c>
      <c r="E3539" s="87" t="s">
        <v>376</v>
      </c>
      <c r="F3539" s="87" t="s">
        <v>1008</v>
      </c>
      <c r="G3539" s="87" t="s">
        <v>1008</v>
      </c>
      <c r="H3539" s="87" t="s">
        <v>1511</v>
      </c>
      <c r="I3539" s="87" t="s">
        <v>1515</v>
      </c>
      <c r="J3539" s="98">
        <v>1160</v>
      </c>
      <c r="K3539" s="98">
        <f t="shared" ref="K3539" si="3853">MAX(J3539:J3541)</f>
        <v>1160</v>
      </c>
      <c r="L3539" s="74">
        <f t="shared" ref="L3539" si="3854">IF(A3539=0,"",(K3539-K3540)/K3540)</f>
        <v>0.12621359223301</v>
      </c>
      <c r="M3539" s="98">
        <f t="shared" ref="M3539" si="3855">IF(J3539="-","-",AVERAGE(J3539:J3541))</f>
        <v>1077.66666666667</v>
      </c>
      <c r="N3539" s="98">
        <v>836</v>
      </c>
      <c r="O3539" s="98">
        <f t="shared" ref="O3539" si="3856">MAX(N3539:N3541)</f>
        <v>836</v>
      </c>
      <c r="P3539" s="74">
        <f t="shared" ref="P3539" si="3857">IF(A3539=0,"",(O3539-O3540)/O3540)</f>
        <v>0.128205128205128</v>
      </c>
      <c r="Q3539" s="98">
        <f t="shared" ref="Q3539" si="3858">IF(N3539="-","-",AVERAGE(N3539:N3541))</f>
        <v>772.666666666667</v>
      </c>
      <c r="R3539" s="74">
        <f t="shared" ref="R3539" si="3859">IF(Q3539="-","-",Q3539/M3539)</f>
        <v>0.716981132075472</v>
      </c>
      <c r="S3539" s="105">
        <v>98.49</v>
      </c>
      <c r="T3539" s="106">
        <f t="shared" ref="T3539" si="3860">AVERAGE(S3539:S3541)*10</f>
        <v>984.766666666667</v>
      </c>
      <c r="U3539" s="105">
        <f t="shared" ref="U3539" si="3861">((LARGE(S3539:S3541,1))-(SMALL(S3539:S3541,1)))/(((LARGE(S3539:S3541,1))+(SMALL(S3539:S3541,1)))/2)*100</f>
        <v>0.0609322636335963</v>
      </c>
      <c r="V3539" s="105">
        <v>99.77</v>
      </c>
      <c r="W3539" s="106">
        <f t="shared" ref="W3539" si="3862">AVERAGE(V3539:V3541)*10</f>
        <v>997.666666666667</v>
      </c>
      <c r="X3539" s="105">
        <f t="shared" ref="X3539" si="3863">((LARGE(V3539:V3541,1))-(SMALL(V3539:V3541,1)))/(((LARGE(V3539:V3541,1))+(SMALL(V3539:V3541,1)))/2)*100</f>
        <v>0.0100235553550753</v>
      </c>
      <c r="Y3539" s="105">
        <f t="shared" si="3839"/>
        <v>0.230000000000004</v>
      </c>
      <c r="Z3539" s="74" t="s">
        <v>34</v>
      </c>
      <c r="AA3539" s="123" t="str">
        <f t="shared" si="3760"/>
        <v>-</v>
      </c>
      <c r="AB3539" s="106" t="s">
        <v>34</v>
      </c>
      <c r="AC3539" s="124" t="str">
        <f t="shared" si="3811"/>
        <v>-</v>
      </c>
      <c r="AE3539" s="54"/>
      <c r="AF3539" s="54"/>
      <c r="AG3539" s="154"/>
    </row>
    <row r="3540" spans="1:33" s="44" customFormat="1" ht="0" customHeight="1" hidden="1">
      <c r="A3540" s="88"/>
      <c r="B3540" s="74" t="s">
        <v>1514</v>
      </c>
      <c r="C3540" s="89"/>
      <c r="D3540" s="15"/>
      <c r="E3540" s="15"/>
      <c r="F3540" s="15"/>
      <c r="G3540" s="15"/>
      <c r="H3540" s="15"/>
      <c r="I3540" s="15"/>
      <c r="J3540" s="98">
        <v>1030</v>
      </c>
      <c r="K3540" s="98">
        <f t="shared" ref="K3540" si="3864">MIN(J3539:J3541)</f>
        <v>1030</v>
      </c>
      <c r="L3540" s="74"/>
      <c r="M3540" s="98"/>
      <c r="N3540" s="98">
        <v>741</v>
      </c>
      <c r="O3540" s="98">
        <f t="shared" ref="O3540" si="3865">MIN(N3539:N3541)</f>
        <v>741</v>
      </c>
      <c r="P3540" s="74"/>
      <c r="Q3540" s="98"/>
      <c r="R3540" s="74"/>
      <c r="S3540" s="105">
        <v>98.44</v>
      </c>
      <c r="T3540" s="106"/>
      <c r="U3540" s="105"/>
      <c r="V3540" s="105">
        <v>99.76</v>
      </c>
      <c r="W3540" s="106"/>
      <c r="X3540" s="105"/>
      <c r="Y3540" s="105">
        <f t="shared" si="3839"/>
        <v>0.239999999999995</v>
      </c>
      <c r="Z3540" s="74" t="s">
        <v>34</v>
      </c>
      <c r="AA3540" s="125"/>
      <c r="AB3540" s="106" t="s">
        <v>34</v>
      </c>
      <c r="AC3540" s="126"/>
      <c r="AE3540" s="54"/>
      <c r="AF3540" s="54"/>
      <c r="AG3540" s="154"/>
    </row>
    <row r="3541" spans="1:33" s="44" customFormat="1" ht="0" customHeight="1" hidden="1">
      <c r="A3541" s="90"/>
      <c r="B3541" s="74" t="s">
        <v>1514</v>
      </c>
      <c r="C3541" s="91"/>
      <c r="D3541" s="18"/>
      <c r="E3541" s="18"/>
      <c r="F3541" s="18"/>
      <c r="G3541" s="18"/>
      <c r="H3541" s="18"/>
      <c r="I3541" s="18"/>
      <c r="J3541" s="98">
        <v>1043</v>
      </c>
      <c r="K3541" s="98"/>
      <c r="L3541" s="74"/>
      <c r="M3541" s="98"/>
      <c r="N3541" s="98">
        <v>741</v>
      </c>
      <c r="O3541" s="98"/>
      <c r="P3541" s="74"/>
      <c r="Q3541" s="98"/>
      <c r="R3541" s="74"/>
      <c r="S3541" s="105">
        <v>98.5</v>
      </c>
      <c r="T3541" s="106"/>
      <c r="U3541" s="105"/>
      <c r="V3541" s="105">
        <v>99.77</v>
      </c>
      <c r="W3541" s="106"/>
      <c r="X3541" s="105"/>
      <c r="Y3541" s="105">
        <f t="shared" si="3839"/>
        <v>0.230000000000004</v>
      </c>
      <c r="Z3541" s="74" t="s">
        <v>34</v>
      </c>
      <c r="AA3541" s="127"/>
      <c r="AB3541" s="106" t="s">
        <v>34</v>
      </c>
      <c r="AC3541" s="128"/>
      <c r="AE3541" s="54"/>
      <c r="AF3541" s="54"/>
      <c r="AG3541" s="154"/>
    </row>
    <row r="3542" spans="1:33" s="44" customFormat="1" ht="0" customHeight="1" hidden="1">
      <c r="A3542" s="85">
        <v>43486</v>
      </c>
      <c r="B3542" s="74" t="s">
        <v>1516</v>
      </c>
      <c r="C3542" s="86" t="s">
        <v>1502</v>
      </c>
      <c r="D3542" s="87" t="s">
        <v>41</v>
      </c>
      <c r="E3542" s="87" t="s">
        <v>376</v>
      </c>
      <c r="F3542" s="87" t="s">
        <v>1008</v>
      </c>
      <c r="G3542" s="87" t="s">
        <v>1008</v>
      </c>
      <c r="H3542" s="87" t="s">
        <v>1511</v>
      </c>
      <c r="I3542" s="87" t="s">
        <v>1517</v>
      </c>
      <c r="J3542" s="98">
        <v>278</v>
      </c>
      <c r="K3542" s="98">
        <f t="shared" ref="K3542" si="3866">MAX(J3542:J3544)</f>
        <v>278</v>
      </c>
      <c r="L3542" s="74">
        <f t="shared" ref="L3542" si="3867">IF(A3542=0,"",(K3542-K3543)/K3543)</f>
        <v>0.13469387755102</v>
      </c>
      <c r="M3542" s="98">
        <f t="shared" ref="M3542" si="3868">IF(J3542="-","-",AVERAGE(J3542:J3544))</f>
        <v>259.666666666667</v>
      </c>
      <c r="N3542" s="98">
        <v>168</v>
      </c>
      <c r="O3542" s="98">
        <f t="shared" ref="O3542" si="3869">MAX(N3542:N3544)</f>
        <v>168</v>
      </c>
      <c r="P3542" s="74">
        <f t="shared" ref="P3542" si="3870">IF(A3542=0,"",(O3542-O3543)/O3543)</f>
        <v>0.226277372262774</v>
      </c>
      <c r="Q3542" s="98">
        <f t="shared" ref="Q3542" si="3871">IF(N3542="-","-",AVERAGE(N3542:N3544))</f>
        <v>147.333333333333</v>
      </c>
      <c r="R3542" s="74">
        <f t="shared" ref="R3542" si="3872">IF(Q3542="-","-",Q3542/M3542)</f>
        <v>0.567394094993582</v>
      </c>
      <c r="S3542" s="105">
        <v>98.49</v>
      </c>
      <c r="T3542" s="106">
        <f t="shared" ref="T3542" si="3873">AVERAGE(S3542:S3544)*10</f>
        <v>984.766666666667</v>
      </c>
      <c r="U3542" s="105">
        <f t="shared" ref="U3542" si="3874">((LARGE(S3542:S3544,1))-(SMALL(S3542:S3544,1)))/(((LARGE(S3542:S3544,1))+(SMALL(S3542:S3544,1)))/2)*100</f>
        <v>0.0609322636335963</v>
      </c>
      <c r="V3542" s="105">
        <v>99.77</v>
      </c>
      <c r="W3542" s="106">
        <f t="shared" ref="W3542" si="3875">AVERAGE(V3542:V3544)*10</f>
        <v>997.666666666667</v>
      </c>
      <c r="X3542" s="105">
        <f t="shared" ref="X3542" si="3876">((LARGE(V3542:V3544,1))-(SMALL(V3542:V3544,1)))/(((LARGE(V3542:V3544,1))+(SMALL(V3542:V3544,1)))/2)*100</f>
        <v>0.0100235553550753</v>
      </c>
      <c r="Y3542" s="105">
        <f t="shared" si="3839"/>
        <v>0.230000000000004</v>
      </c>
      <c r="Z3542" s="74" t="s">
        <v>34</v>
      </c>
      <c r="AA3542" s="123" t="str">
        <f t="shared" si="3760"/>
        <v>-</v>
      </c>
      <c r="AB3542" s="106" t="s">
        <v>34</v>
      </c>
      <c r="AC3542" s="124" t="str">
        <f t="shared" si="3811"/>
        <v>-</v>
      </c>
      <c r="AE3542" s="54"/>
      <c r="AF3542" s="54"/>
      <c r="AG3542" s="154"/>
    </row>
    <row r="3543" spans="1:33" s="44" customFormat="1" ht="0" customHeight="1" hidden="1">
      <c r="A3543" s="88"/>
      <c r="B3543" s="74" t="s">
        <v>1516</v>
      </c>
      <c r="C3543" s="89"/>
      <c r="D3543" s="15"/>
      <c r="E3543" s="15"/>
      <c r="F3543" s="15"/>
      <c r="G3543" s="15"/>
      <c r="H3543" s="15"/>
      <c r="I3543" s="15"/>
      <c r="J3543" s="98">
        <v>245</v>
      </c>
      <c r="K3543" s="98">
        <f t="shared" ref="K3543" si="3877">MIN(J3542:J3544)</f>
        <v>245</v>
      </c>
      <c r="L3543" s="74"/>
      <c r="M3543" s="98"/>
      <c r="N3543" s="98">
        <v>137</v>
      </c>
      <c r="O3543" s="98">
        <f t="shared" ref="O3543" si="3878">MIN(N3542:N3544)</f>
        <v>137</v>
      </c>
      <c r="P3543" s="74"/>
      <c r="Q3543" s="98"/>
      <c r="R3543" s="74"/>
      <c r="S3543" s="105">
        <v>98.44</v>
      </c>
      <c r="T3543" s="106"/>
      <c r="U3543" s="105"/>
      <c r="V3543" s="105">
        <v>99.76</v>
      </c>
      <c r="W3543" s="106"/>
      <c r="X3543" s="105"/>
      <c r="Y3543" s="105">
        <f t="shared" si="3839"/>
        <v>0.239999999999995</v>
      </c>
      <c r="Z3543" s="74" t="s">
        <v>34</v>
      </c>
      <c r="AA3543" s="125"/>
      <c r="AB3543" s="106" t="s">
        <v>34</v>
      </c>
      <c r="AC3543" s="126"/>
      <c r="AE3543" s="54"/>
      <c r="AF3543" s="54"/>
      <c r="AG3543" s="154"/>
    </row>
    <row r="3544" spans="1:33" s="44" customFormat="1" ht="0" customHeight="1" hidden="1">
      <c r="A3544" s="90"/>
      <c r="B3544" s="74" t="s">
        <v>1516</v>
      </c>
      <c r="C3544" s="91"/>
      <c r="D3544" s="18"/>
      <c r="E3544" s="18"/>
      <c r="F3544" s="18"/>
      <c r="G3544" s="18"/>
      <c r="H3544" s="18"/>
      <c r="I3544" s="18"/>
      <c r="J3544" s="98">
        <v>256</v>
      </c>
      <c r="K3544" s="98"/>
      <c r="L3544" s="74"/>
      <c r="M3544" s="98"/>
      <c r="N3544" s="98">
        <v>137</v>
      </c>
      <c r="O3544" s="98"/>
      <c r="P3544" s="74"/>
      <c r="Q3544" s="98"/>
      <c r="R3544" s="74"/>
      <c r="S3544" s="105">
        <v>98.5</v>
      </c>
      <c r="T3544" s="106"/>
      <c r="U3544" s="105"/>
      <c r="V3544" s="105">
        <v>99.77</v>
      </c>
      <c r="W3544" s="106"/>
      <c r="X3544" s="105"/>
      <c r="Y3544" s="105">
        <f t="shared" si="3839"/>
        <v>0.230000000000004</v>
      </c>
      <c r="Z3544" s="74" t="s">
        <v>34</v>
      </c>
      <c r="AA3544" s="127"/>
      <c r="AB3544" s="106" t="s">
        <v>34</v>
      </c>
      <c r="AC3544" s="128"/>
      <c r="AE3544" s="54"/>
      <c r="AF3544" s="54"/>
      <c r="AG3544" s="154"/>
    </row>
    <row r="3545" spans="1:33" s="44" customFormat="1" ht="0" customHeight="1" hidden="1">
      <c r="A3545" s="85">
        <v>43486</v>
      </c>
      <c r="B3545" s="74" t="s">
        <v>1518</v>
      </c>
      <c r="C3545" s="86" t="s">
        <v>1502</v>
      </c>
      <c r="D3545" s="87" t="s">
        <v>41</v>
      </c>
      <c r="E3545" s="87" t="s">
        <v>376</v>
      </c>
      <c r="F3545" s="87" t="s">
        <v>1008</v>
      </c>
      <c r="G3545" s="87" t="s">
        <v>1008</v>
      </c>
      <c r="H3545" s="87" t="s">
        <v>1511</v>
      </c>
      <c r="I3545" s="87" t="s">
        <v>1519</v>
      </c>
      <c r="J3545" s="98">
        <v>443</v>
      </c>
      <c r="K3545" s="98">
        <f t="shared" ref="K3545" si="3879">MAX(J3545:J3547)</f>
        <v>590</v>
      </c>
      <c r="L3545" s="74">
        <f t="shared" ref="L3545" si="3880">IF(A3545=0,"",(K3545-K3546)/K3546)</f>
        <v>0.331828442437923</v>
      </c>
      <c r="M3545" s="98">
        <f t="shared" ref="M3545" si="3881">IF(J3545="-","-",AVERAGE(J3545:J3547))</f>
        <v>516.5</v>
      </c>
      <c r="N3545" s="98">
        <v>277</v>
      </c>
      <c r="O3545" s="98">
        <f t="shared" ref="O3545" si="3882">MAX(N3545:N3547)</f>
        <v>385</v>
      </c>
      <c r="P3545" s="74">
        <f t="shared" ref="P3545" si="3883">IF(A3545=0,"",(O3545-O3546)/O3546)</f>
        <v>0.389891696750903</v>
      </c>
      <c r="Q3545" s="98">
        <f t="shared" ref="Q3545" si="3884">IF(N3545="-","-",AVERAGE(N3545:N3547))</f>
        <v>331</v>
      </c>
      <c r="R3545" s="74">
        <f t="shared" ref="R3545" si="3885">IF(Q3545="-","-",Q3545/M3545)</f>
        <v>0.640851887705712</v>
      </c>
      <c r="S3545" s="105">
        <v>98.49</v>
      </c>
      <c r="T3545" s="106">
        <f t="shared" ref="T3545" si="3886">AVERAGE(S3545:S3547)*10</f>
        <v>984.766666666667</v>
      </c>
      <c r="U3545" s="105">
        <f t="shared" ref="U3545" si="3887">((LARGE(S3545:S3547,1))-(SMALL(S3545:S3547,1)))/(((LARGE(S3545:S3547,1))+(SMALL(S3545:S3547,1)))/2)*100</f>
        <v>0.0609322636335963</v>
      </c>
      <c r="V3545" s="105">
        <v>99.77</v>
      </c>
      <c r="W3545" s="106">
        <f t="shared" ref="W3545" si="3888">AVERAGE(V3545:V3547)*10</f>
        <v>997.666666666667</v>
      </c>
      <c r="X3545" s="105">
        <f t="shared" ref="X3545" si="3889">((LARGE(V3545:V3547,1))-(SMALL(V3545:V3547,1)))/(((LARGE(V3545:V3547,1))+(SMALL(V3545:V3547,1)))/2)*100</f>
        <v>0.0100235553550753</v>
      </c>
      <c r="Y3545" s="105">
        <f t="shared" si="3839"/>
        <v>0.230000000000004</v>
      </c>
      <c r="Z3545" s="74" t="s">
        <v>34</v>
      </c>
      <c r="AA3545" s="123" t="str">
        <f t="shared" si="3760"/>
        <v>-</v>
      </c>
      <c r="AB3545" s="106" t="s">
        <v>34</v>
      </c>
      <c r="AC3545" s="124" t="str">
        <f t="shared" si="3811"/>
        <v>-</v>
      </c>
      <c r="AE3545" s="54"/>
      <c r="AF3545" s="54"/>
      <c r="AG3545" s="154"/>
    </row>
    <row r="3546" spans="1:33" s="44" customFormat="1" ht="0" customHeight="1" hidden="1">
      <c r="A3546" s="88"/>
      <c r="B3546" s="74" t="s">
        <v>1518</v>
      </c>
      <c r="C3546" s="89"/>
      <c r="D3546" s="15"/>
      <c r="E3546" s="15"/>
      <c r="F3546" s="15"/>
      <c r="G3546" s="15"/>
      <c r="H3546" s="15"/>
      <c r="I3546" s="15"/>
      <c r="J3546" s="98" t="s">
        <v>34</v>
      </c>
      <c r="K3546" s="98">
        <f t="shared" ref="K3546" si="3890">MIN(J3545:J3547)</f>
        <v>443</v>
      </c>
      <c r="L3546" s="74"/>
      <c r="M3546" s="98"/>
      <c r="N3546" s="98" t="s">
        <v>34</v>
      </c>
      <c r="O3546" s="98">
        <f t="shared" ref="O3546" si="3891">MIN(N3545:N3547)</f>
        <v>277</v>
      </c>
      <c r="P3546" s="74"/>
      <c r="Q3546" s="98"/>
      <c r="R3546" s="74"/>
      <c r="S3546" s="105">
        <v>98.44</v>
      </c>
      <c r="T3546" s="106"/>
      <c r="U3546" s="105"/>
      <c r="V3546" s="105">
        <v>99.76</v>
      </c>
      <c r="W3546" s="106"/>
      <c r="X3546" s="105"/>
      <c r="Y3546" s="105">
        <f t="shared" si="3839"/>
        <v>0.239999999999995</v>
      </c>
      <c r="Z3546" s="74" t="s">
        <v>34</v>
      </c>
      <c r="AA3546" s="125"/>
      <c r="AB3546" s="106" t="s">
        <v>34</v>
      </c>
      <c r="AC3546" s="126"/>
      <c r="AE3546" s="54"/>
      <c r="AF3546" s="54"/>
      <c r="AG3546" s="154"/>
    </row>
    <row r="3547" spans="1:33" s="44" customFormat="1" ht="0" customHeight="1" hidden="1">
      <c r="A3547" s="90"/>
      <c r="B3547" s="74" t="s">
        <v>1518</v>
      </c>
      <c r="C3547" s="91"/>
      <c r="D3547" s="18"/>
      <c r="E3547" s="18"/>
      <c r="F3547" s="18"/>
      <c r="G3547" s="18"/>
      <c r="H3547" s="18"/>
      <c r="I3547" s="18"/>
      <c r="J3547" s="98">
        <v>590</v>
      </c>
      <c r="K3547" s="98"/>
      <c r="L3547" s="74"/>
      <c r="M3547" s="98"/>
      <c r="N3547" s="98">
        <v>385</v>
      </c>
      <c r="O3547" s="98"/>
      <c r="P3547" s="74"/>
      <c r="Q3547" s="98"/>
      <c r="R3547" s="74"/>
      <c r="S3547" s="105">
        <v>98.5</v>
      </c>
      <c r="T3547" s="106"/>
      <c r="U3547" s="105"/>
      <c r="V3547" s="105">
        <v>99.77</v>
      </c>
      <c r="W3547" s="106"/>
      <c r="X3547" s="105"/>
      <c r="Y3547" s="105">
        <f t="shared" si="3839"/>
        <v>0.230000000000004</v>
      </c>
      <c r="Z3547" s="74" t="s">
        <v>34</v>
      </c>
      <c r="AA3547" s="127"/>
      <c r="AB3547" s="106" t="s">
        <v>34</v>
      </c>
      <c r="AC3547" s="128"/>
      <c r="AE3547" s="54"/>
      <c r="AF3547" s="54"/>
      <c r="AG3547" s="154"/>
    </row>
    <row r="3548" spans="1:33" s="44" customFormat="1" ht="15" customHeight="1">
      <c r="A3548" s="60">
        <v>43514</v>
      </c>
      <c r="B3548" s="61" t="s">
        <v>1520</v>
      </c>
      <c r="C3548" s="62" t="s">
        <v>29</v>
      </c>
      <c r="D3548" s="63" t="s">
        <v>30</v>
      </c>
      <c r="E3548" s="63" t="s">
        <v>31</v>
      </c>
      <c r="F3548" s="63" t="s">
        <v>32</v>
      </c>
      <c r="G3548" s="63" t="s">
        <v>34</v>
      </c>
      <c r="H3548" s="63" t="s">
        <v>34</v>
      </c>
      <c r="I3548" s="63"/>
      <c r="J3548" s="94">
        <v>48</v>
      </c>
      <c r="K3548" s="94">
        <f t="shared" ref="K3548" si="3892">MAX(J3548:J3550)</f>
        <v>53</v>
      </c>
      <c r="L3548" s="61">
        <f t="shared" ref="L3548" si="3893">IF(A3548=0,"",(K3548-K3549)/K3549)</f>
        <v>0.104166666666667</v>
      </c>
      <c r="M3548" s="94">
        <f t="shared" ref="M3548" si="3894">IF(J3548="-","-",AVERAGE(J3548:J3550))</f>
        <v>50.6666666666667</v>
      </c>
      <c r="N3548" s="94" t="s">
        <v>34</v>
      </c>
      <c r="O3548" s="94">
        <f t="shared" ref="O3548" si="3895">MAX(N3548:N3550)</f>
        <v>0</v>
      </c>
      <c r="P3548" s="61" t="e">
        <v>#DIV/0!</v>
      </c>
      <c r="Q3548" s="94" t="str">
        <f t="shared" ref="Q3548" si="3896">IF(N3548="-","-",AVERAGE(N3548:N3550))</f>
        <v>-</v>
      </c>
      <c r="R3548" s="61" t="str">
        <f t="shared" ref="R3548" si="3897">IF(Q3548="-","-",Q3548/M3548)</f>
        <v>-</v>
      </c>
      <c r="S3548" s="101">
        <v>2.74</v>
      </c>
      <c r="T3548" s="102">
        <f t="shared" ref="T3548" si="3898">AVERAGE(S3548:S3550)*10</f>
        <v>28.2333333333333</v>
      </c>
      <c r="U3548" s="101">
        <f t="shared" ref="U3548" si="3899">((LARGE(S3548:S3550,1))-(SMALL(S3548:S3550,1)))/(((LARGE(S3548:S3550,1))+(SMALL(S3548:S3550,1)))/2)*100</f>
        <v>4.98220640569394</v>
      </c>
      <c r="V3548" s="101">
        <v>63.15</v>
      </c>
      <c r="W3548" s="102">
        <f t="shared" ref="W3548" si="3900">AVERAGE(V3548:V3550)*10</f>
        <v>632.433333333333</v>
      </c>
      <c r="X3548" s="101">
        <f t="shared" ref="X3548" si="3901">((LARGE(V3548:V3550,1))-(SMALL(V3548:V3550,1)))/(((LARGE(V3548:V3550,1))+(SMALL(V3548:V3550,1)))/2)*100</f>
        <v>0.253044440929944</v>
      </c>
      <c r="Y3548" s="101">
        <f t="shared" si="3839"/>
        <v>36.85</v>
      </c>
      <c r="Z3548" s="94" t="s">
        <v>34</v>
      </c>
      <c r="AA3548" s="111" t="str">
        <f t="shared" si="3760"/>
        <v>-</v>
      </c>
      <c r="AB3548" s="102" t="s">
        <v>34</v>
      </c>
      <c r="AC3548" s="112" t="str">
        <f t="shared" si="3811"/>
        <v>-</v>
      </c>
      <c r="AD3548" s="113"/>
      <c r="AE3548" s="94"/>
      <c r="AF3548" s="94"/>
      <c r="AG3548" s="134"/>
    </row>
    <row r="3549" spans="1:33" s="44" customFormat="1" customHeight="0">
      <c r="A3549" s="60"/>
      <c r="B3549" s="61" t="s">
        <v>1520</v>
      </c>
      <c r="C3549" s="62"/>
      <c r="D3549" s="63"/>
      <c r="E3549" s="63"/>
      <c r="F3549" s="63"/>
      <c r="G3549" s="63"/>
      <c r="H3549" s="63"/>
      <c r="I3549" s="63"/>
      <c r="J3549" s="94">
        <v>51</v>
      </c>
      <c r="K3549" s="94">
        <f t="shared" ref="K3549" si="3902">MIN(J3548:J3550)</f>
        <v>48</v>
      </c>
      <c r="L3549" s="61"/>
      <c r="M3549" s="94"/>
      <c r="N3549" s="94" t="s">
        <v>34</v>
      </c>
      <c r="O3549" s="94">
        <f t="shared" ref="O3549" si="3903">MIN(N3548:N3550)</f>
        <v>0</v>
      </c>
      <c r="P3549" s="61"/>
      <c r="Q3549" s="94"/>
      <c r="R3549" s="61"/>
      <c r="S3549" s="101">
        <v>2.85</v>
      </c>
      <c r="T3549" s="102"/>
      <c r="U3549" s="101"/>
      <c r="V3549" s="101">
        <v>63.31</v>
      </c>
      <c r="W3549" s="102"/>
      <c r="X3549" s="101"/>
      <c r="Y3549" s="101">
        <f t="shared" si="3839"/>
        <v>36.69</v>
      </c>
      <c r="Z3549" s="94" t="s">
        <v>34</v>
      </c>
      <c r="AA3549" s="111"/>
      <c r="AB3549" s="102" t="s">
        <v>34</v>
      </c>
      <c r="AC3549" s="112"/>
      <c r="AD3549" s="113"/>
      <c r="AE3549" s="94"/>
      <c r="AF3549" s="94"/>
      <c r="AG3549" s="134"/>
    </row>
    <row r="3550" spans="1:33" s="44" customFormat="1" customHeight="0">
      <c r="A3550" s="60"/>
      <c r="B3550" s="61" t="s">
        <v>1520</v>
      </c>
      <c r="C3550" s="62"/>
      <c r="D3550" s="63"/>
      <c r="E3550" s="63"/>
      <c r="F3550" s="63"/>
      <c r="G3550" s="63"/>
      <c r="H3550" s="63"/>
      <c r="I3550" s="63"/>
      <c r="J3550" s="94">
        <v>53</v>
      </c>
      <c r="K3550" s="94"/>
      <c r="L3550" s="61"/>
      <c r="M3550" s="94"/>
      <c r="N3550" s="94" t="s">
        <v>34</v>
      </c>
      <c r="O3550" s="94"/>
      <c r="P3550" s="61"/>
      <c r="Q3550" s="94"/>
      <c r="R3550" s="61"/>
      <c r="S3550" s="101">
        <v>2.88</v>
      </c>
      <c r="T3550" s="102"/>
      <c r="U3550" s="101"/>
      <c r="V3550" s="101">
        <v>63.27</v>
      </c>
      <c r="W3550" s="102"/>
      <c r="X3550" s="101"/>
      <c r="Y3550" s="101">
        <f t="shared" si="3839"/>
        <v>36.73</v>
      </c>
      <c r="Z3550" s="94" t="s">
        <v>34</v>
      </c>
      <c r="AA3550" s="111"/>
      <c r="AB3550" s="102" t="s">
        <v>34</v>
      </c>
      <c r="AC3550" s="112"/>
      <c r="AD3550" s="113"/>
      <c r="AE3550" s="94"/>
      <c r="AF3550" s="94"/>
      <c r="AG3550" s="134"/>
    </row>
    <row r="3551" spans="1:33" s="44" customFormat="1" ht="15" customHeight="1">
      <c r="A3551" s="60">
        <v>43514</v>
      </c>
      <c r="B3551" s="61" t="s">
        <v>1521</v>
      </c>
      <c r="C3551" s="62" t="s">
        <v>29</v>
      </c>
      <c r="D3551" s="63" t="s">
        <v>30</v>
      </c>
      <c r="E3551" s="63" t="s">
        <v>31</v>
      </c>
      <c r="F3551" s="63" t="s">
        <v>37</v>
      </c>
      <c r="G3551" s="63" t="s">
        <v>34</v>
      </c>
      <c r="H3551" s="63" t="s">
        <v>34</v>
      </c>
      <c r="I3551" s="63"/>
      <c r="J3551" s="94">
        <v>655</v>
      </c>
      <c r="K3551" s="94">
        <f t="shared" ref="K3551" si="3904">MAX(J3551:J3553)</f>
        <v>695</v>
      </c>
      <c r="L3551" s="61">
        <f t="shared" ref="L3551" si="3905">IF(A3551=0,"",(K3551-K3552)/K3552)</f>
        <v>0.0610687022900763</v>
      </c>
      <c r="M3551" s="94">
        <f t="shared" ref="M3551" si="3906">IF(J3551="-","-",AVERAGE(J3551:J3553))</f>
        <v>673.666666666667</v>
      </c>
      <c r="N3551" s="94">
        <v>389</v>
      </c>
      <c r="O3551" s="94">
        <f t="shared" ref="O3551" si="3907">MAX(N3551:N3553)</f>
        <v>402</v>
      </c>
      <c r="P3551" s="61">
        <f t="shared" ref="P3551" si="3908">IF(A3551=0,"",(O3551-O3552)/O3552)</f>
        <v>0.0334190231362468</v>
      </c>
      <c r="Q3551" s="94">
        <f t="shared" ref="Q3551" si="3909">IF(N3551="-","-",AVERAGE(N3551:N3553))</f>
        <v>393.666666666667</v>
      </c>
      <c r="R3551" s="61">
        <f t="shared" ref="R3551" si="3910">IF(Q3551="-","-",Q3551/M3551)</f>
        <v>0.584364176150421</v>
      </c>
      <c r="S3551" s="101">
        <v>95.99</v>
      </c>
      <c r="T3551" s="102">
        <f t="shared" ref="T3551" si="3911">AVERAGE(S3551:S3553)*10</f>
        <v>959.9</v>
      </c>
      <c r="U3551" s="101">
        <f t="shared" ref="U3551" si="3912">((LARGE(S3551:S3553,1))-(SMALL(S3551:S3553,1)))/(((LARGE(S3551:S3553,1))+(SMALL(S3551:S3553,1)))/2)*100</f>
        <v>0</v>
      </c>
      <c r="V3551" s="101">
        <v>99.99</v>
      </c>
      <c r="W3551" s="102">
        <f t="shared" ref="W3551" si="3913">AVERAGE(V3551:V3553)*10</f>
        <v>999.9</v>
      </c>
      <c r="X3551" s="101">
        <f t="shared" ref="X3551" si="3914">((LARGE(V3551:V3553,1))-(SMALL(V3551:V3553,1)))/(((LARGE(V3551:V3553,1))+(SMALL(V3551:V3553,1)))/2)*100</f>
        <v>0</v>
      </c>
      <c r="Y3551" s="101">
        <f t="shared" si="3839"/>
        <v>0.0100000000000051</v>
      </c>
      <c r="Z3551" s="94" t="s">
        <v>34</v>
      </c>
      <c r="AA3551" s="111" t="str">
        <f t="shared" si="3760"/>
        <v>-</v>
      </c>
      <c r="AB3551" s="102" t="s">
        <v>34</v>
      </c>
      <c r="AC3551" s="112" t="str">
        <f t="shared" si="3811"/>
        <v>-</v>
      </c>
      <c r="AD3551" s="113"/>
      <c r="AE3551" s="94"/>
      <c r="AF3551" s="94"/>
      <c r="AG3551" s="134"/>
    </row>
    <row r="3552" spans="1:33" s="44" customFormat="1" customHeight="0">
      <c r="A3552" s="60"/>
      <c r="B3552" s="61" t="s">
        <v>1521</v>
      </c>
      <c r="C3552" s="62"/>
      <c r="D3552" s="63"/>
      <c r="E3552" s="63"/>
      <c r="F3552" s="63"/>
      <c r="G3552" s="63"/>
      <c r="H3552" s="63"/>
      <c r="I3552" s="63"/>
      <c r="J3552" s="94">
        <v>671</v>
      </c>
      <c r="K3552" s="94">
        <f t="shared" ref="K3552" si="3915">MIN(J3551:J3553)</f>
        <v>655</v>
      </c>
      <c r="L3552" s="61"/>
      <c r="M3552" s="94"/>
      <c r="N3552" s="94">
        <v>390</v>
      </c>
      <c r="O3552" s="94">
        <f t="shared" ref="O3552" si="3916">MIN(N3551:N3553)</f>
        <v>389</v>
      </c>
      <c r="P3552" s="61"/>
      <c r="Q3552" s="94"/>
      <c r="R3552" s="61"/>
      <c r="S3552" s="101">
        <v>95.99</v>
      </c>
      <c r="T3552" s="102"/>
      <c r="U3552" s="101"/>
      <c r="V3552" s="101">
        <v>99.99</v>
      </c>
      <c r="W3552" s="102"/>
      <c r="X3552" s="101"/>
      <c r="Y3552" s="101">
        <f t="shared" si="3839"/>
        <v>0.0100000000000051</v>
      </c>
      <c r="Z3552" s="94" t="s">
        <v>34</v>
      </c>
      <c r="AA3552" s="111"/>
      <c r="AB3552" s="102" t="s">
        <v>34</v>
      </c>
      <c r="AC3552" s="112"/>
      <c r="AD3552" s="113"/>
      <c r="AE3552" s="94"/>
      <c r="AF3552" s="94"/>
      <c r="AG3552" s="134"/>
    </row>
    <row r="3553" spans="1:33" s="44" customFormat="1" customHeight="0">
      <c r="A3553" s="60"/>
      <c r="B3553" s="61" t="s">
        <v>1521</v>
      </c>
      <c r="C3553" s="62"/>
      <c r="D3553" s="63"/>
      <c r="E3553" s="63"/>
      <c r="F3553" s="63"/>
      <c r="G3553" s="63"/>
      <c r="H3553" s="63"/>
      <c r="I3553" s="63"/>
      <c r="J3553" s="94">
        <v>695</v>
      </c>
      <c r="K3553" s="94"/>
      <c r="L3553" s="61"/>
      <c r="M3553" s="94"/>
      <c r="N3553" s="94">
        <v>402</v>
      </c>
      <c r="O3553" s="94"/>
      <c r="P3553" s="61"/>
      <c r="Q3553" s="94"/>
      <c r="R3553" s="61"/>
      <c r="S3553" s="101">
        <v>95.99</v>
      </c>
      <c r="T3553" s="102"/>
      <c r="U3553" s="101"/>
      <c r="V3553" s="101">
        <v>99.99</v>
      </c>
      <c r="W3553" s="102"/>
      <c r="X3553" s="101"/>
      <c r="Y3553" s="101">
        <f t="shared" si="3839"/>
        <v>0.0100000000000051</v>
      </c>
      <c r="Z3553" s="94" t="s">
        <v>34</v>
      </c>
      <c r="AA3553" s="111"/>
      <c r="AB3553" s="102" t="s">
        <v>34</v>
      </c>
      <c r="AC3553" s="112"/>
      <c r="AD3553" s="113"/>
      <c r="AE3553" s="94"/>
      <c r="AF3553" s="94"/>
      <c r="AG3553" s="134"/>
    </row>
    <row r="3554" spans="1:33" s="44" customFormat="1" ht="0" customHeight="1" hidden="1">
      <c r="A3554" s="70">
        <v>43514</v>
      </c>
      <c r="B3554" s="71">
        <v>1744</v>
      </c>
      <c r="C3554" s="80" t="s">
        <v>88</v>
      </c>
      <c r="D3554" s="12" t="s">
        <v>41</v>
      </c>
      <c r="E3554" s="12" t="s">
        <v>74</v>
      </c>
      <c r="F3554" s="6" t="s">
        <v>85</v>
      </c>
      <c r="G3554" s="6" t="s">
        <v>34</v>
      </c>
      <c r="H3554" s="12" t="s">
        <v>44</v>
      </c>
      <c r="I3554" s="6"/>
      <c r="J3554" s="97">
        <v>687</v>
      </c>
      <c r="K3554" s="97">
        <f t="shared" ref="K3554" si="3917">MAX(J3554:J3556)</f>
        <v>687</v>
      </c>
      <c r="L3554" s="71">
        <f t="shared" ref="L3554" si="3918">IF(A3554=0,"",(K3554-K3555)/K3555)</f>
        <v>0.124386252045827</v>
      </c>
      <c r="M3554" s="97">
        <f t="shared" ref="M3554" si="3919">IF(J3554="-","-",AVERAGE(J3554:J3556))</f>
        <v>651.333333333333</v>
      </c>
      <c r="N3554" s="97">
        <v>512</v>
      </c>
      <c r="O3554" s="97">
        <f t="shared" ref="O3554" si="3920">MAX(N3554:N3556)</f>
        <v>512</v>
      </c>
      <c r="P3554" s="71">
        <f t="shared" ref="P3554" si="3921">IF(A3554=0,"",(O3554-O3555)/O3555)</f>
        <v>0.145413870246085</v>
      </c>
      <c r="Q3554" s="97">
        <f t="shared" ref="Q3554" si="3922">IF(N3554="-","-",AVERAGE(N3554:N3556))</f>
        <v>478.333333333333</v>
      </c>
      <c r="R3554" s="71">
        <f t="shared" ref="R3554" si="3923">IF(Q3554="-","-",Q3554/M3554)</f>
        <v>0.73439099283521</v>
      </c>
      <c r="S3554" s="103">
        <v>2.03</v>
      </c>
      <c r="T3554" s="104">
        <f t="shared" ref="T3554" si="3924">AVERAGE(S3554:S3556)*10</f>
        <v>20.7</v>
      </c>
      <c r="U3554" s="103">
        <f t="shared" ref="U3554" si="3925">((LARGE(S3554:S3556,1))-(SMALL(S3554:S3556,1)))/(((LARGE(S3554:S3556,1))+(SMALL(S3554:S3556,1)))/2)*100</f>
        <v>3.86473429951691</v>
      </c>
      <c r="V3554" s="103">
        <v>70.91</v>
      </c>
      <c r="W3554" s="104">
        <f t="shared" ref="W3554" si="3926">AVERAGE(V3554:V3556)*10</f>
        <v>713.466666666667</v>
      </c>
      <c r="X3554" s="103">
        <f t="shared" ref="X3554" si="3927">((LARGE(V3554:V3556,1))-(SMALL(V3554:V3556,1)))/(((LARGE(V3554:V3556,1))+(SMALL(V3554:V3556,1)))/2)*100</f>
        <v>1.16368734665264</v>
      </c>
      <c r="Y3554" s="103">
        <f t="shared" si="3839"/>
        <v>29.09</v>
      </c>
      <c r="Z3554" s="71">
        <v>34792</v>
      </c>
      <c r="AA3554" s="25">
        <f t="shared" si="3760"/>
        <v>34780</v>
      </c>
      <c r="AB3554" s="104">
        <v>7.331</v>
      </c>
      <c r="AC3554" s="26">
        <f t="shared" si="3811"/>
        <v>7.36133333333333</v>
      </c>
      <c r="AE3554" s="54"/>
      <c r="AF3554" s="54"/>
      <c r="AG3554" s="154"/>
    </row>
    <row r="3555" spans="1:33" s="44" customFormat="1" ht="0" customHeight="1" hidden="1">
      <c r="A3555" s="70"/>
      <c r="B3555" s="71">
        <v>1744</v>
      </c>
      <c r="C3555" s="82"/>
      <c r="D3555" s="14"/>
      <c r="E3555" s="14"/>
      <c r="F3555" s="6"/>
      <c r="G3555" s="6"/>
      <c r="H3555" s="14"/>
      <c r="I3555" s="6"/>
      <c r="J3555" s="97">
        <v>611</v>
      </c>
      <c r="K3555" s="97">
        <f t="shared" ref="K3555" si="3928">MIN(J3554:J3556)</f>
        <v>611</v>
      </c>
      <c r="L3555" s="71"/>
      <c r="M3555" s="97"/>
      <c r="N3555" s="97">
        <v>447</v>
      </c>
      <c r="O3555" s="97">
        <f t="shared" ref="O3555" si="3929">MIN(N3554:N3556)</f>
        <v>447</v>
      </c>
      <c r="P3555" s="71"/>
      <c r="Q3555" s="97"/>
      <c r="R3555" s="71"/>
      <c r="S3555" s="103">
        <v>2.07</v>
      </c>
      <c r="T3555" s="104"/>
      <c r="U3555" s="103"/>
      <c r="V3555" s="103">
        <v>71.39</v>
      </c>
      <c r="W3555" s="104"/>
      <c r="X3555" s="103"/>
      <c r="Y3555" s="103">
        <f t="shared" si="3839"/>
        <v>28.61</v>
      </c>
      <c r="Z3555" s="71">
        <v>34776</v>
      </c>
      <c r="AA3555" s="27"/>
      <c r="AB3555" s="104">
        <v>7.373</v>
      </c>
      <c r="AC3555" s="28"/>
      <c r="AE3555" s="54"/>
      <c r="AF3555" s="54"/>
      <c r="AG3555" s="154"/>
    </row>
    <row r="3556" spans="1:33" s="44" customFormat="1" ht="0" customHeight="1" hidden="1">
      <c r="A3556" s="70"/>
      <c r="B3556" s="71">
        <v>1744</v>
      </c>
      <c r="C3556" s="84"/>
      <c r="D3556" s="17"/>
      <c r="E3556" s="17"/>
      <c r="F3556" s="6"/>
      <c r="G3556" s="6"/>
      <c r="H3556" s="17"/>
      <c r="I3556" s="6"/>
      <c r="J3556" s="97">
        <v>656</v>
      </c>
      <c r="K3556" s="97"/>
      <c r="L3556" s="71"/>
      <c r="M3556" s="97"/>
      <c r="N3556" s="97">
        <v>476</v>
      </c>
      <c r="O3556" s="97"/>
      <c r="P3556" s="71"/>
      <c r="Q3556" s="97"/>
      <c r="R3556" s="71"/>
      <c r="S3556" s="103">
        <v>2.11</v>
      </c>
      <c r="T3556" s="104"/>
      <c r="U3556" s="103"/>
      <c r="V3556" s="103">
        <v>71.74</v>
      </c>
      <c r="W3556" s="104"/>
      <c r="X3556" s="103"/>
      <c r="Y3556" s="103">
        <f t="shared" si="3839"/>
        <v>28.26</v>
      </c>
      <c r="Z3556" s="71">
        <v>34772</v>
      </c>
      <c r="AA3556" s="29"/>
      <c r="AB3556" s="104">
        <v>7.38</v>
      </c>
      <c r="AC3556" s="30"/>
      <c r="AE3556" s="54"/>
      <c r="AF3556" s="54"/>
      <c r="AG3556" s="154"/>
    </row>
    <row r="3557" spans="1:33" s="44" customFormat="1" ht="0" customHeight="1" hidden="1">
      <c r="A3557" s="70">
        <v>43514</v>
      </c>
      <c r="B3557" s="71">
        <v>1754</v>
      </c>
      <c r="C3557" s="80" t="s">
        <v>1522</v>
      </c>
      <c r="D3557" s="12" t="s">
        <v>41</v>
      </c>
      <c r="E3557" s="12" t="s">
        <v>74</v>
      </c>
      <c r="F3557" s="6" t="s">
        <v>75</v>
      </c>
      <c r="G3557" s="6" t="s">
        <v>34</v>
      </c>
      <c r="H3557" s="12" t="s">
        <v>44</v>
      </c>
      <c r="I3557" s="6"/>
      <c r="J3557" s="97">
        <v>262</v>
      </c>
      <c r="K3557" s="97">
        <f t="shared" ref="K3557" si="3930">MAX(J3557:J3559)</f>
        <v>291</v>
      </c>
      <c r="L3557" s="71">
        <f t="shared" ref="L3557" si="3931">IF(A3557=0,"",(K3557-K3558)/K3558)</f>
        <v>0.164</v>
      </c>
      <c r="M3557" s="97">
        <f t="shared" ref="M3557" si="3932">IF(J3557="-","-",AVERAGE(J3557:J3559))</f>
        <v>267.666666666667</v>
      </c>
      <c r="N3557" s="97">
        <v>200</v>
      </c>
      <c r="O3557" s="97">
        <f t="shared" ref="O3557" si="3933">MAX(N3557:N3559)</f>
        <v>211</v>
      </c>
      <c r="P3557" s="71">
        <f t="shared" ref="P3557" si="3934">IF(A3557=0,"",(O3557-O3558)/O3558)</f>
        <v>0.140540540540541</v>
      </c>
      <c r="Q3557" s="97">
        <f t="shared" ref="Q3557" si="3935">IF(N3557="-","-",AVERAGE(N3557:N3559))</f>
        <v>198.666666666667</v>
      </c>
      <c r="R3557" s="71">
        <f t="shared" ref="R3557" si="3936">IF(Q3557="-","-",Q3557/M3557)</f>
        <v>0.742216687422167</v>
      </c>
      <c r="S3557" s="103">
        <v>2.11</v>
      </c>
      <c r="T3557" s="104">
        <f t="shared" ref="T3557" si="3937">AVERAGE(S3557:S3559)*10</f>
        <v>22.2</v>
      </c>
      <c r="U3557" s="103">
        <f t="shared" ref="U3557" si="3938">((LARGE(S3557:S3559,1))-(SMALL(S3557:S3559,1)))/(((LARGE(S3557:S3559,1))+(SMALL(S3557:S3559,1)))/2)*100</f>
        <v>7.74487471526196</v>
      </c>
      <c r="V3557" s="103">
        <v>64.15</v>
      </c>
      <c r="W3557" s="104">
        <f t="shared" ref="W3557" si="3939">AVERAGE(V3557:V3559)*10</f>
        <v>614.833333333333</v>
      </c>
      <c r="X3557" s="103">
        <f t="shared" ref="X3557" si="3940">((LARGE(V3557:V3559,1))-(SMALL(V3557:V3559,1)))/(((LARGE(V3557:V3559,1))+(SMALL(V3557:V3559,1)))/2)*100</f>
        <v>6.4526510580095</v>
      </c>
      <c r="Y3557" s="103">
        <f t="shared" si="3839"/>
        <v>35.85</v>
      </c>
      <c r="Z3557" s="71">
        <v>21054</v>
      </c>
      <c r="AA3557" s="25">
        <f t="shared" si="3760"/>
        <v>21061</v>
      </c>
      <c r="AB3557" s="104">
        <v>7.498</v>
      </c>
      <c r="AC3557" s="26">
        <f t="shared" si="3811"/>
        <v>7.51733333333333</v>
      </c>
      <c r="AE3557" s="54"/>
      <c r="AF3557" s="54"/>
      <c r="AG3557" s="154"/>
    </row>
    <row r="3558" spans="1:33" s="44" customFormat="1" ht="0" customHeight="1" hidden="1">
      <c r="A3558" s="70"/>
      <c r="B3558" s="71">
        <v>1754</v>
      </c>
      <c r="C3558" s="82"/>
      <c r="D3558" s="14"/>
      <c r="E3558" s="14"/>
      <c r="F3558" s="6"/>
      <c r="G3558" s="6"/>
      <c r="H3558" s="14"/>
      <c r="I3558" s="6"/>
      <c r="J3558" s="97">
        <v>250</v>
      </c>
      <c r="K3558" s="97">
        <f t="shared" ref="K3558" si="3941">MIN(J3557:J3559)</f>
        <v>250</v>
      </c>
      <c r="L3558" s="71"/>
      <c r="M3558" s="97"/>
      <c r="N3558" s="97">
        <v>185</v>
      </c>
      <c r="O3558" s="97">
        <f t="shared" ref="O3558" si="3942">MIN(N3557:N3559)</f>
        <v>185</v>
      </c>
      <c r="P3558" s="71"/>
      <c r="Q3558" s="97"/>
      <c r="R3558" s="71"/>
      <c r="S3558" s="103">
        <v>2.27</v>
      </c>
      <c r="T3558" s="104"/>
      <c r="U3558" s="103"/>
      <c r="V3558" s="103">
        <v>60.14</v>
      </c>
      <c r="W3558" s="104"/>
      <c r="X3558" s="103"/>
      <c r="Y3558" s="103">
        <f t="shared" si="3839"/>
        <v>39.86</v>
      </c>
      <c r="Z3558" s="71">
        <v>21060</v>
      </c>
      <c r="AA3558" s="27"/>
      <c r="AB3558" s="104">
        <v>7.519</v>
      </c>
      <c r="AC3558" s="28"/>
      <c r="AE3558" s="54"/>
      <c r="AF3558" s="54"/>
      <c r="AG3558" s="154"/>
    </row>
    <row r="3559" spans="1:33" s="44" customFormat="1" ht="0" customHeight="1" hidden="1">
      <c r="A3559" s="70"/>
      <c r="B3559" s="71">
        <v>1754</v>
      </c>
      <c r="C3559" s="84"/>
      <c r="D3559" s="17"/>
      <c r="E3559" s="17"/>
      <c r="F3559" s="6"/>
      <c r="G3559" s="6"/>
      <c r="H3559" s="17"/>
      <c r="I3559" s="6"/>
      <c r="J3559" s="97">
        <v>291</v>
      </c>
      <c r="K3559" s="97"/>
      <c r="L3559" s="71"/>
      <c r="M3559" s="97"/>
      <c r="N3559" s="97">
        <v>211</v>
      </c>
      <c r="O3559" s="97"/>
      <c r="P3559" s="71"/>
      <c r="Q3559" s="97"/>
      <c r="R3559" s="71"/>
      <c r="S3559" s="103">
        <v>2.28</v>
      </c>
      <c r="T3559" s="104"/>
      <c r="U3559" s="103"/>
      <c r="V3559" s="103">
        <v>60.16</v>
      </c>
      <c r="W3559" s="104"/>
      <c r="X3559" s="103"/>
      <c r="Y3559" s="103">
        <f t="shared" si="3839"/>
        <v>39.84</v>
      </c>
      <c r="Z3559" s="71">
        <v>21069</v>
      </c>
      <c r="AA3559" s="29"/>
      <c r="AB3559" s="104">
        <v>7.535</v>
      </c>
      <c r="AC3559" s="30"/>
      <c r="AE3559" s="54"/>
      <c r="AF3559" s="54"/>
      <c r="AG3559" s="154"/>
    </row>
    <row r="3560" spans="1:33" s="44" customFormat="1" ht="0" customHeight="1" hidden="1">
      <c r="A3560" s="70">
        <v>43514</v>
      </c>
      <c r="B3560" s="71">
        <v>1756</v>
      </c>
      <c r="C3560" s="80" t="s">
        <v>1523</v>
      </c>
      <c r="D3560" s="12" t="s">
        <v>41</v>
      </c>
      <c r="E3560" s="12" t="s">
        <v>74</v>
      </c>
      <c r="F3560" s="6" t="s">
        <v>85</v>
      </c>
      <c r="G3560" s="6" t="s">
        <v>34</v>
      </c>
      <c r="H3560" s="12" t="s">
        <v>44</v>
      </c>
      <c r="I3560" s="6"/>
      <c r="J3560" s="97">
        <v>347</v>
      </c>
      <c r="K3560" s="97">
        <f t="shared" ref="K3560" si="3943">MAX(J3560:J3562)</f>
        <v>435</v>
      </c>
      <c r="L3560" s="71">
        <f t="shared" ref="L3560" si="3944">IF(A3560=0,"",(K3560-K3561)/K3561)</f>
        <v>0.253602305475504</v>
      </c>
      <c r="M3560" s="97">
        <f t="shared" ref="M3560" si="3945">IF(J3560="-","-",AVERAGE(J3560:J3562))</f>
        <v>399.333333333333</v>
      </c>
      <c r="N3560" s="97">
        <v>263</v>
      </c>
      <c r="O3560" s="97">
        <f t="shared" ref="O3560" si="3946">MAX(N3560:N3562)</f>
        <v>322</v>
      </c>
      <c r="P3560" s="71">
        <f t="shared" ref="P3560" si="3947">IF(A3560=0,"",(O3560-O3561)/O3561)</f>
        <v>0.224334600760456</v>
      </c>
      <c r="Q3560" s="97">
        <f t="shared" ref="Q3560" si="3948">IF(N3560="-","-",AVERAGE(N3560:N3562))</f>
        <v>295.666666666667</v>
      </c>
      <c r="R3560" s="71">
        <f t="shared" ref="R3560" si="3949">IF(Q3560="-","-",Q3560/M3560)</f>
        <v>0.740400667779633</v>
      </c>
      <c r="S3560" s="103">
        <v>12.4</v>
      </c>
      <c r="T3560" s="104">
        <f t="shared" ref="T3560" si="3950">AVERAGE(S3560:S3562)*10</f>
        <v>128</v>
      </c>
      <c r="U3560" s="103">
        <f t="shared" ref="U3560" si="3951">((LARGE(S3560:S3562,1))-(SMALL(S3560:S3562,1)))/(((LARGE(S3560:S3562,1))+(SMALL(S3560:S3562,1)))/2)*100</f>
        <v>6.24999999999999</v>
      </c>
      <c r="V3560" s="103">
        <v>66.77</v>
      </c>
      <c r="W3560" s="104">
        <f t="shared" ref="W3560" si="3952">AVERAGE(V3560:V3562)*10</f>
        <v>671.033333333333</v>
      </c>
      <c r="X3560" s="103">
        <f t="shared" ref="X3560" si="3953">((LARGE(V3560:V3562,1))-(SMALL(V3560:V3562,1)))/(((LARGE(V3560:V3562,1))+(SMALL(V3560:V3562,1)))/2)*100</f>
        <v>1.19100789042727</v>
      </c>
      <c r="Y3560" s="103">
        <f t="shared" si="3839"/>
        <v>33.23</v>
      </c>
      <c r="Z3560" s="71">
        <v>33156</v>
      </c>
      <c r="AA3560" s="25">
        <f t="shared" si="3760"/>
        <v>33150.6666666667</v>
      </c>
      <c r="AB3560" s="104">
        <v>6.549</v>
      </c>
      <c r="AC3560" s="26">
        <f t="shared" si="3811"/>
        <v>6.56266666666667</v>
      </c>
      <c r="AE3560" s="54"/>
      <c r="AF3560" s="54"/>
      <c r="AG3560" s="154"/>
    </row>
    <row r="3561" spans="1:33" s="44" customFormat="1" ht="0" customHeight="1" hidden="1">
      <c r="A3561" s="70"/>
      <c r="B3561" s="71">
        <v>1756</v>
      </c>
      <c r="C3561" s="82"/>
      <c r="D3561" s="14"/>
      <c r="E3561" s="14"/>
      <c r="F3561" s="6"/>
      <c r="G3561" s="6"/>
      <c r="H3561" s="14"/>
      <c r="I3561" s="6"/>
      <c r="J3561" s="97">
        <v>435</v>
      </c>
      <c r="K3561" s="97">
        <f t="shared" ref="K3561" si="3954">MIN(J3560:J3562)</f>
        <v>347</v>
      </c>
      <c r="L3561" s="71"/>
      <c r="M3561" s="97"/>
      <c r="N3561" s="97">
        <v>322</v>
      </c>
      <c r="O3561" s="97">
        <f t="shared" ref="O3561" si="3955">MIN(N3560:N3562)</f>
        <v>263</v>
      </c>
      <c r="P3561" s="71"/>
      <c r="Q3561" s="97"/>
      <c r="R3561" s="71"/>
      <c r="S3561" s="103">
        <v>12.8</v>
      </c>
      <c r="T3561" s="104"/>
      <c r="U3561" s="103"/>
      <c r="V3561" s="103">
        <v>66.97</v>
      </c>
      <c r="W3561" s="104"/>
      <c r="X3561" s="103"/>
      <c r="Y3561" s="103">
        <f t="shared" si="3839"/>
        <v>33.03</v>
      </c>
      <c r="Z3561" s="71">
        <v>33156</v>
      </c>
      <c r="AA3561" s="27"/>
      <c r="AB3561" s="104">
        <v>6.566</v>
      </c>
      <c r="AC3561" s="28"/>
      <c r="AE3561" s="54"/>
      <c r="AF3561" s="54"/>
      <c r="AG3561" s="154"/>
    </row>
    <row r="3562" spans="1:33" s="44" customFormat="1" ht="0" customHeight="1" hidden="1">
      <c r="A3562" s="70"/>
      <c r="B3562" s="71">
        <v>1756</v>
      </c>
      <c r="C3562" s="84"/>
      <c r="D3562" s="17"/>
      <c r="E3562" s="17"/>
      <c r="F3562" s="6"/>
      <c r="G3562" s="6"/>
      <c r="H3562" s="17"/>
      <c r="I3562" s="6"/>
      <c r="J3562" s="97">
        <v>416</v>
      </c>
      <c r="K3562" s="97"/>
      <c r="L3562" s="71"/>
      <c r="M3562" s="97"/>
      <c r="N3562" s="97">
        <v>302</v>
      </c>
      <c r="O3562" s="97"/>
      <c r="P3562" s="71"/>
      <c r="Q3562" s="97"/>
      <c r="R3562" s="71"/>
      <c r="S3562" s="103">
        <v>13.2</v>
      </c>
      <c r="T3562" s="104"/>
      <c r="U3562" s="103"/>
      <c r="V3562" s="103">
        <v>67.57</v>
      </c>
      <c r="W3562" s="104"/>
      <c r="X3562" s="103"/>
      <c r="Y3562" s="103">
        <f t="shared" si="3839"/>
        <v>32.43</v>
      </c>
      <c r="Z3562" s="71">
        <v>33140</v>
      </c>
      <c r="AA3562" s="29"/>
      <c r="AB3562" s="104">
        <v>6.573</v>
      </c>
      <c r="AC3562" s="30"/>
      <c r="AE3562" s="54"/>
      <c r="AF3562" s="54"/>
      <c r="AG3562" s="154"/>
    </row>
    <row r="3563" spans="1:33" s="44" customFormat="1" ht="0" customHeight="1" hidden="1">
      <c r="A3563" s="70">
        <v>43514</v>
      </c>
      <c r="B3563" s="71">
        <v>1757</v>
      </c>
      <c r="C3563" s="80" t="s">
        <v>1524</v>
      </c>
      <c r="D3563" s="12" t="s">
        <v>41</v>
      </c>
      <c r="E3563" s="12" t="s">
        <v>74</v>
      </c>
      <c r="F3563" s="6" t="s">
        <v>85</v>
      </c>
      <c r="G3563" s="6" t="s">
        <v>34</v>
      </c>
      <c r="H3563" s="12" t="s">
        <v>44</v>
      </c>
      <c r="I3563" s="6"/>
      <c r="J3563" s="97">
        <v>967</v>
      </c>
      <c r="K3563" s="97">
        <f t="shared" ref="K3563" si="3956">MAX(J3563:J3565)</f>
        <v>967</v>
      </c>
      <c r="L3563" s="71">
        <f t="shared" ref="L3563" si="3957">IF(A3563=0,"",(K3563-K3564)/K3564)</f>
        <v>0.107674684994273</v>
      </c>
      <c r="M3563" s="97">
        <f t="shared" ref="M3563" si="3958">IF(J3563="-","-",AVERAGE(J3563:J3565))</f>
        <v>917.333333333333</v>
      </c>
      <c r="N3563" s="97">
        <v>704</v>
      </c>
      <c r="O3563" s="97">
        <f t="shared" ref="O3563" si="3959">MAX(N3563:N3565)</f>
        <v>704</v>
      </c>
      <c r="P3563" s="71">
        <f t="shared" ref="P3563" si="3960">IF(A3563=0,"",(O3563-O3564)/O3564)</f>
        <v>0.154098360655738</v>
      </c>
      <c r="Q3563" s="97">
        <f t="shared" ref="Q3563" si="3961">IF(N3563="-","-",AVERAGE(N3563:N3565))</f>
        <v>655.666666666667</v>
      </c>
      <c r="R3563" s="71">
        <f t="shared" ref="R3563" si="3962">IF(Q3563="-","-",Q3563/M3563)</f>
        <v>0.714752906976744</v>
      </c>
      <c r="S3563" s="103">
        <v>2.53</v>
      </c>
      <c r="T3563" s="104">
        <f t="shared" ref="T3563" si="3963">AVERAGE(S3563:S3565)*10</f>
        <v>25.6</v>
      </c>
      <c r="U3563" s="103">
        <f t="shared" ref="U3563" si="3964">((LARGE(S3563:S3565,1))-(SMALL(S3563:S3565,1)))/(((LARGE(S3563:S3565,1))+(SMALL(S3563:S3565,1)))/2)*100</f>
        <v>1.95694716242663</v>
      </c>
      <c r="V3563" s="103">
        <v>59.83</v>
      </c>
      <c r="W3563" s="104">
        <f t="shared" ref="W3563" si="3965">AVERAGE(V3563:V3565)*10</f>
        <v>597.1</v>
      </c>
      <c r="X3563" s="103">
        <f t="shared" ref="X3563" si="3966">((LARGE(V3563:V3565,1))-(SMALL(V3563:V3565,1)))/(((LARGE(V3563:V3565,1))+(SMALL(V3563:V3565,1)))/2)*100</f>
        <v>0.553088075085893</v>
      </c>
      <c r="Y3563" s="103">
        <f t="shared" si="3839"/>
        <v>40.17</v>
      </c>
      <c r="Z3563" s="71">
        <v>45389</v>
      </c>
      <c r="AA3563" s="25">
        <f t="shared" si="3760"/>
        <v>45377.3333333333</v>
      </c>
      <c r="AB3563" s="104">
        <v>7.047</v>
      </c>
      <c r="AC3563" s="26">
        <f t="shared" si="3811"/>
        <v>7.05366666666667</v>
      </c>
      <c r="AE3563" s="54"/>
      <c r="AF3563" s="54"/>
      <c r="AG3563" s="154"/>
    </row>
    <row r="3564" spans="1:33" s="44" customFormat="1" ht="0" customHeight="1" hidden="1">
      <c r="A3564" s="70"/>
      <c r="B3564" s="71">
        <v>1757</v>
      </c>
      <c r="C3564" s="82"/>
      <c r="D3564" s="14"/>
      <c r="E3564" s="14"/>
      <c r="F3564" s="6"/>
      <c r="G3564" s="6"/>
      <c r="H3564" s="14"/>
      <c r="I3564" s="6"/>
      <c r="J3564" s="97">
        <v>912</v>
      </c>
      <c r="K3564" s="97">
        <f t="shared" ref="K3564" si="3967">MIN(J3563:J3565)</f>
        <v>873</v>
      </c>
      <c r="L3564" s="71"/>
      <c r="M3564" s="97"/>
      <c r="N3564" s="97">
        <v>653</v>
      </c>
      <c r="O3564" s="97">
        <f t="shared" ref="O3564" si="3968">MIN(N3563:N3565)</f>
        <v>610</v>
      </c>
      <c r="P3564" s="71"/>
      <c r="Q3564" s="97"/>
      <c r="R3564" s="71"/>
      <c r="S3564" s="103">
        <v>2.57</v>
      </c>
      <c r="T3564" s="104"/>
      <c r="U3564" s="103"/>
      <c r="V3564" s="103">
        <v>59.8</v>
      </c>
      <c r="W3564" s="104"/>
      <c r="X3564" s="103"/>
      <c r="Y3564" s="103">
        <f t="shared" si="3839"/>
        <v>40.2</v>
      </c>
      <c r="Z3564" s="71">
        <v>45359</v>
      </c>
      <c r="AA3564" s="27"/>
      <c r="AB3564" s="104">
        <v>7.042</v>
      </c>
      <c r="AC3564" s="28"/>
      <c r="AE3564" s="54"/>
      <c r="AF3564" s="54"/>
      <c r="AG3564" s="154"/>
    </row>
    <row r="3565" spans="1:33" s="44" customFormat="1" ht="0" customHeight="1" hidden="1">
      <c r="A3565" s="70"/>
      <c r="B3565" s="71">
        <v>1757</v>
      </c>
      <c r="C3565" s="84"/>
      <c r="D3565" s="17"/>
      <c r="E3565" s="17"/>
      <c r="F3565" s="6"/>
      <c r="G3565" s="6"/>
      <c r="H3565" s="17"/>
      <c r="I3565" s="6"/>
      <c r="J3565" s="97">
        <v>873</v>
      </c>
      <c r="K3565" s="97"/>
      <c r="L3565" s="71"/>
      <c r="M3565" s="97"/>
      <c r="N3565" s="97">
        <v>610</v>
      </c>
      <c r="O3565" s="97"/>
      <c r="P3565" s="71"/>
      <c r="Q3565" s="97"/>
      <c r="R3565" s="71"/>
      <c r="S3565" s="103">
        <v>2.58</v>
      </c>
      <c r="T3565" s="104"/>
      <c r="U3565" s="103"/>
      <c r="V3565" s="103">
        <v>59.5</v>
      </c>
      <c r="W3565" s="104"/>
      <c r="X3565" s="103"/>
      <c r="Y3565" s="103">
        <f t="shared" si="3839"/>
        <v>40.5</v>
      </c>
      <c r="Z3565" s="71">
        <v>45384</v>
      </c>
      <c r="AA3565" s="29"/>
      <c r="AB3565" s="104">
        <v>7.072</v>
      </c>
      <c r="AC3565" s="30"/>
      <c r="AE3565" s="54"/>
      <c r="AF3565" s="54"/>
      <c r="AG3565" s="154"/>
    </row>
    <row r="3566" spans="1:33" s="44" customFormat="1" ht="0" customHeight="1" hidden="1">
      <c r="A3566" s="70">
        <v>43514</v>
      </c>
      <c r="B3566" s="71">
        <v>1759</v>
      </c>
      <c r="C3566" s="80" t="s">
        <v>1525</v>
      </c>
      <c r="D3566" s="12" t="s">
        <v>41</v>
      </c>
      <c r="E3566" s="12" t="s">
        <v>74</v>
      </c>
      <c r="F3566" s="6" t="s">
        <v>80</v>
      </c>
      <c r="G3566" s="6" t="s">
        <v>1481</v>
      </c>
      <c r="H3566" s="12" t="s">
        <v>44</v>
      </c>
      <c r="I3566" s="6"/>
      <c r="J3566" s="97">
        <v>518</v>
      </c>
      <c r="K3566" s="97">
        <f t="shared" ref="K3566" si="3969">MAX(J3566:J3568)</f>
        <v>534</v>
      </c>
      <c r="L3566" s="71">
        <f t="shared" ref="L3566" si="3970">IF(A3566=0,"",(K3566-K3567)/K3567)</f>
        <v>0.0308880308880309</v>
      </c>
      <c r="M3566" s="97">
        <f t="shared" ref="M3566" si="3971">IF(J3566="-","-",AVERAGE(J3566:J3568))</f>
        <v>526.666666666667</v>
      </c>
      <c r="N3566" s="97">
        <v>423</v>
      </c>
      <c r="O3566" s="97">
        <f t="shared" ref="O3566" si="3972">MAX(N3566:N3568)</f>
        <v>423</v>
      </c>
      <c r="P3566" s="71">
        <f t="shared" ref="P3566" si="3973">IF(A3566=0,"",(O3566-O3567)/O3567)</f>
        <v>0.0628140703517588</v>
      </c>
      <c r="Q3566" s="97">
        <f t="shared" ref="Q3566" si="3974">IF(N3566="-","-",AVERAGE(N3566:N3568))</f>
        <v>410.666666666667</v>
      </c>
      <c r="R3566" s="71">
        <f t="shared" ref="R3566" si="3975">IF(Q3566="-","-",Q3566/M3566)</f>
        <v>0.779746835443038</v>
      </c>
      <c r="S3566" s="103">
        <v>2.57</v>
      </c>
      <c r="T3566" s="104">
        <f t="shared" ref="T3566" si="3976">AVERAGE(S3566:S3568)*10</f>
        <v>25.8333333333333</v>
      </c>
      <c r="U3566" s="103">
        <f t="shared" ref="U3566" si="3977">((LARGE(S3566:S3568,1))-(SMALL(S3566:S3568,1)))/(((LARGE(S3566:S3568,1))+(SMALL(S3566:S3568,1)))/2)*100</f>
        <v>0.775193798449613</v>
      </c>
      <c r="V3566" s="103">
        <v>59.34</v>
      </c>
      <c r="W3566" s="104">
        <f t="shared" ref="W3566" si="3978">AVERAGE(V3566:V3568)*10</f>
        <v>594.1</v>
      </c>
      <c r="X3566" s="103">
        <f t="shared" ref="X3566" si="3979">((LARGE(V3566:V3568,1))-(SMALL(V3566:V3568,1)))/(((LARGE(V3566:V3568,1))+(SMALL(V3566:V3568,1)))/2)*100</f>
        <v>1.05980317940953</v>
      </c>
      <c r="Y3566" s="103">
        <f t="shared" si="3839"/>
        <v>40.66</v>
      </c>
      <c r="Z3566" s="71">
        <v>31088</v>
      </c>
      <c r="AA3566" s="25">
        <f t="shared" si="3760"/>
        <v>31090.6666666667</v>
      </c>
      <c r="AB3566" s="104">
        <v>7.005</v>
      </c>
      <c r="AC3566" s="26">
        <f t="shared" si="3811"/>
        <v>7.019</v>
      </c>
      <c r="AE3566" s="54"/>
      <c r="AF3566" s="54"/>
      <c r="AG3566" s="154"/>
    </row>
    <row r="3567" spans="1:33" s="44" customFormat="1" ht="0" customHeight="1" hidden="1">
      <c r="A3567" s="70"/>
      <c r="B3567" s="71">
        <v>1759</v>
      </c>
      <c r="C3567" s="82"/>
      <c r="D3567" s="14"/>
      <c r="E3567" s="14"/>
      <c r="F3567" s="6"/>
      <c r="G3567" s="6"/>
      <c r="H3567" s="14"/>
      <c r="I3567" s="6"/>
      <c r="J3567" s="97">
        <v>534</v>
      </c>
      <c r="K3567" s="97">
        <f t="shared" ref="K3567" si="3980">MIN(J3566:J3568)</f>
        <v>518</v>
      </c>
      <c r="L3567" s="71"/>
      <c r="M3567" s="97"/>
      <c r="N3567" s="97">
        <v>411</v>
      </c>
      <c r="O3567" s="97">
        <f t="shared" ref="O3567" si="3981">MIN(N3566:N3568)</f>
        <v>398</v>
      </c>
      <c r="P3567" s="71"/>
      <c r="Q3567" s="97"/>
      <c r="R3567" s="71"/>
      <c r="S3567" s="103">
        <v>2.59</v>
      </c>
      <c r="T3567" s="104"/>
      <c r="U3567" s="103"/>
      <c r="V3567" s="103">
        <v>59.76</v>
      </c>
      <c r="W3567" s="104"/>
      <c r="X3567" s="103"/>
      <c r="Y3567" s="103">
        <f t="shared" si="3839"/>
        <v>40.24</v>
      </c>
      <c r="Z3567" s="71">
        <v>31092</v>
      </c>
      <c r="AA3567" s="27"/>
      <c r="AB3567" s="104">
        <v>7.019</v>
      </c>
      <c r="AC3567" s="28"/>
      <c r="AE3567" s="54"/>
      <c r="AF3567" s="54"/>
      <c r="AG3567" s="154"/>
    </row>
    <row r="3568" spans="1:33" s="44" customFormat="1" ht="0" customHeight="1" hidden="1">
      <c r="A3568" s="70"/>
      <c r="B3568" s="71">
        <v>1759</v>
      </c>
      <c r="C3568" s="84"/>
      <c r="D3568" s="17"/>
      <c r="E3568" s="17"/>
      <c r="F3568" s="6"/>
      <c r="G3568" s="6"/>
      <c r="H3568" s="17"/>
      <c r="I3568" s="6"/>
      <c r="J3568" s="97">
        <v>528</v>
      </c>
      <c r="K3568" s="97"/>
      <c r="L3568" s="71"/>
      <c r="M3568" s="97"/>
      <c r="N3568" s="97">
        <v>398</v>
      </c>
      <c r="O3568" s="97"/>
      <c r="P3568" s="71"/>
      <c r="Q3568" s="97"/>
      <c r="R3568" s="71"/>
      <c r="S3568" s="103">
        <v>2.59</v>
      </c>
      <c r="T3568" s="104"/>
      <c r="U3568" s="103"/>
      <c r="V3568" s="103">
        <v>59.13</v>
      </c>
      <c r="W3568" s="104"/>
      <c r="X3568" s="103"/>
      <c r="Y3568" s="103">
        <f t="shared" si="3839"/>
        <v>40.87</v>
      </c>
      <c r="Z3568" s="71">
        <v>31092</v>
      </c>
      <c r="AA3568" s="29"/>
      <c r="AB3568" s="104">
        <v>7.033</v>
      </c>
      <c r="AC3568" s="30"/>
      <c r="AE3568" s="54"/>
      <c r="AF3568" s="54"/>
      <c r="AG3568" s="154"/>
    </row>
    <row r="3569" spans="1:33" s="44" customFormat="1" ht="0" customHeight="1" hidden="1">
      <c r="A3569" s="70">
        <v>43514</v>
      </c>
      <c r="B3569" s="71">
        <v>1774</v>
      </c>
      <c r="C3569" s="80" t="s">
        <v>1526</v>
      </c>
      <c r="D3569" s="12" t="s">
        <v>1510</v>
      </c>
      <c r="E3569" s="12" t="s">
        <v>460</v>
      </c>
      <c r="F3569" s="6" t="s">
        <v>1527</v>
      </c>
      <c r="G3569" s="6" t="s">
        <v>475</v>
      </c>
      <c r="H3569" s="12" t="s">
        <v>1528</v>
      </c>
      <c r="I3569" s="6"/>
      <c r="J3569" s="97">
        <v>211</v>
      </c>
      <c r="K3569" s="97">
        <f t="shared" ref="K3569" si="3982">MAX(J3569:J3571)</f>
        <v>227</v>
      </c>
      <c r="L3569" s="71">
        <f t="shared" ref="L3569" si="3983">IF(A3569=0,"",(K3569-K3570)/K3570)</f>
        <v>0.0758293838862559</v>
      </c>
      <c r="M3569" s="97">
        <f t="shared" ref="M3569" si="3984">IF(J3569="-","-",AVERAGE(J3569:J3571))</f>
        <v>218.333333333333</v>
      </c>
      <c r="N3569" s="97">
        <v>153</v>
      </c>
      <c r="O3569" s="97">
        <f t="shared" ref="O3569" si="3985">MAX(N3569:N3571)</f>
        <v>153</v>
      </c>
      <c r="P3569" s="71">
        <f t="shared" ref="P3569" si="3986">IF(A3569=0,"",(O3569-O3570)/O3570)</f>
        <v>0.02</v>
      </c>
      <c r="Q3569" s="97">
        <f t="shared" ref="Q3569" si="3987">IF(N3569="-","-",AVERAGE(N3569:N3571))</f>
        <v>151.666666666667</v>
      </c>
      <c r="R3569" s="71">
        <f t="shared" ref="R3569" si="3988">IF(Q3569="-","-",Q3569/M3569)</f>
        <v>0.694656488549618</v>
      </c>
      <c r="S3569" s="103">
        <v>10.96</v>
      </c>
      <c r="T3569" s="104">
        <f t="shared" ref="T3569" si="3989">AVERAGE(S3569:S3571)*10</f>
        <v>110</v>
      </c>
      <c r="U3569" s="103">
        <f t="shared" ref="U3569" si="3990">((LARGE(S3569:S3571,1))-(SMALL(S3569:S3571,1)))/(((LARGE(S3569:S3571,1))+(SMALL(S3569:S3571,1)))/2)*100</f>
        <v>0.998638220608256</v>
      </c>
      <c r="V3569" s="103">
        <v>80.63</v>
      </c>
      <c r="W3569" s="104">
        <f t="shared" ref="W3569" si="3991">AVERAGE(V3569:V3571)*10</f>
        <v>807.133333333333</v>
      </c>
      <c r="X3569" s="103">
        <f t="shared" ref="X3569" si="3992">((LARGE(V3569:V3571,1))-(SMALL(V3569:V3571,1)))/(((LARGE(V3569:V3571,1))+(SMALL(V3569:V3571,1)))/2)*100</f>
        <v>0.222993062438066</v>
      </c>
      <c r="Y3569" s="103">
        <f t="shared" si="3839"/>
        <v>19.37</v>
      </c>
      <c r="Z3569" s="71" t="s">
        <v>34</v>
      </c>
      <c r="AA3569" s="25" t="str">
        <f t="shared" si="3760"/>
        <v>-</v>
      </c>
      <c r="AB3569" s="104" t="s">
        <v>34</v>
      </c>
      <c r="AC3569" s="26" t="str">
        <f t="shared" si="3811"/>
        <v>-</v>
      </c>
      <c r="AE3569" s="54"/>
      <c r="AF3569" s="54"/>
      <c r="AG3569" s="154"/>
    </row>
    <row r="3570" spans="1:33" s="44" customFormat="1" ht="0" customHeight="1" hidden="1">
      <c r="A3570" s="70"/>
      <c r="B3570" s="71">
        <v>1774</v>
      </c>
      <c r="C3570" s="82"/>
      <c r="D3570" s="14"/>
      <c r="E3570" s="14"/>
      <c r="F3570" s="6"/>
      <c r="G3570" s="6"/>
      <c r="H3570" s="14"/>
      <c r="I3570" s="6"/>
      <c r="J3570" s="97">
        <v>217</v>
      </c>
      <c r="K3570" s="97">
        <f t="shared" ref="K3570" si="3993">MIN(J3569:J3571)</f>
        <v>211</v>
      </c>
      <c r="L3570" s="71"/>
      <c r="M3570" s="97"/>
      <c r="N3570" s="97">
        <v>150</v>
      </c>
      <c r="O3570" s="97">
        <f t="shared" ref="O3570" si="3994">MIN(N3569:N3571)</f>
        <v>150</v>
      </c>
      <c r="P3570" s="71"/>
      <c r="Q3570" s="97"/>
      <c r="R3570" s="71"/>
      <c r="S3570" s="103">
        <v>10.97</v>
      </c>
      <c r="T3570" s="104"/>
      <c r="U3570" s="103"/>
      <c r="V3570" s="103">
        <v>80.7</v>
      </c>
      <c r="W3570" s="104"/>
      <c r="X3570" s="103"/>
      <c r="Y3570" s="103">
        <f t="shared" si="3839"/>
        <v>19.3</v>
      </c>
      <c r="Z3570" s="71" t="s">
        <v>34</v>
      </c>
      <c r="AA3570" s="27"/>
      <c r="AB3570" s="104" t="s">
        <v>34</v>
      </c>
      <c r="AC3570" s="28"/>
      <c r="AE3570" s="54"/>
      <c r="AF3570" s="54"/>
      <c r="AG3570" s="154"/>
    </row>
    <row r="3571" spans="1:33" s="44" customFormat="1" ht="0" customHeight="1" hidden="1">
      <c r="A3571" s="70"/>
      <c r="B3571" s="71">
        <v>1774</v>
      </c>
      <c r="C3571" s="84"/>
      <c r="D3571" s="17"/>
      <c r="E3571" s="17"/>
      <c r="F3571" s="6"/>
      <c r="G3571" s="6"/>
      <c r="H3571" s="17"/>
      <c r="I3571" s="6"/>
      <c r="J3571" s="97">
        <v>227</v>
      </c>
      <c r="K3571" s="97"/>
      <c r="L3571" s="71"/>
      <c r="M3571" s="97"/>
      <c r="N3571" s="97">
        <v>152</v>
      </c>
      <c r="O3571" s="97"/>
      <c r="P3571" s="71"/>
      <c r="Q3571" s="97"/>
      <c r="R3571" s="71"/>
      <c r="S3571" s="103">
        <v>11.07</v>
      </c>
      <c r="T3571" s="104"/>
      <c r="U3571" s="103"/>
      <c r="V3571" s="103">
        <v>80.81</v>
      </c>
      <c r="W3571" s="104"/>
      <c r="X3571" s="103"/>
      <c r="Y3571" s="103">
        <f t="shared" si="3839"/>
        <v>19.19</v>
      </c>
      <c r="Z3571" s="71" t="s">
        <v>34</v>
      </c>
      <c r="AA3571" s="29"/>
      <c r="AB3571" s="104" t="s">
        <v>34</v>
      </c>
      <c r="AC3571" s="30"/>
      <c r="AE3571" s="54"/>
      <c r="AF3571" s="54"/>
      <c r="AG3571" s="154"/>
    </row>
    <row r="3572" spans="1:33" s="44" customFormat="1" ht="15" customHeight="1">
      <c r="A3572" s="60">
        <v>43535</v>
      </c>
      <c r="B3572" s="61" t="s">
        <v>1529</v>
      </c>
      <c r="C3572" s="62" t="s">
        <v>29</v>
      </c>
      <c r="D3572" s="63" t="s">
        <v>30</v>
      </c>
      <c r="E3572" s="63" t="s">
        <v>31</v>
      </c>
      <c r="F3572" s="63" t="s">
        <v>32</v>
      </c>
      <c r="G3572" s="63" t="s">
        <v>34</v>
      </c>
      <c r="H3572" s="63" t="s">
        <v>34</v>
      </c>
      <c r="I3572" s="63"/>
      <c r="J3572" s="94">
        <v>51</v>
      </c>
      <c r="K3572" s="94">
        <f t="shared" ref="K3572" si="3995">MAX(J3572:J3574)</f>
        <v>53</v>
      </c>
      <c r="L3572" s="61">
        <f t="shared" ref="L3572" si="3996">IF(A3572=0,"",(K3572-K3573)/K3573)</f>
        <v>0.0816326530612245</v>
      </c>
      <c r="M3572" s="94">
        <f t="shared" ref="M3572" si="3997">IF(J3572="-","-",AVERAGE(J3572:J3574))</f>
        <v>51</v>
      </c>
      <c r="N3572" s="94" t="s">
        <v>34</v>
      </c>
      <c r="O3572" s="94">
        <f t="shared" ref="O3572" si="3998">MAX(N3572:N3574)</f>
        <v>0</v>
      </c>
      <c r="P3572" s="61" t="e">
        <v>#DIV/0!</v>
      </c>
      <c r="Q3572" s="94" t="str">
        <f t="shared" ref="Q3572" si="3999">IF(N3572="-","-",AVERAGE(N3572:N3574))</f>
        <v>-</v>
      </c>
      <c r="R3572" s="61" t="str">
        <f t="shared" ref="R3572" si="4000">IF(Q3572="-","-",Q3572/M3572)</f>
        <v>-</v>
      </c>
      <c r="S3572" s="101">
        <v>2.66</v>
      </c>
      <c r="T3572" s="102">
        <f t="shared" ref="T3572" si="4001">AVERAGE(S3572:S3574)*10</f>
        <v>26.8333333333333</v>
      </c>
      <c r="U3572" s="101">
        <f t="shared" ref="U3572" si="4002">((LARGE(S3572:S3574,1))-(SMALL(S3572:S3574,1)))/(((LARGE(S3572:S3574,1))+(SMALL(S3572:S3574,1)))/2)*100</f>
        <v>1.49253731343284</v>
      </c>
      <c r="V3572" s="101">
        <v>63.48</v>
      </c>
      <c r="W3572" s="102">
        <f t="shared" ref="W3572" si="4003">AVERAGE(V3572:V3574)*10</f>
        <v>635.9</v>
      </c>
      <c r="X3572" s="101">
        <f t="shared" ref="X3572" si="4004">((LARGE(V3572:V3574,1))-(SMALL(V3572:V3574,1)))/(((LARGE(V3572:V3574,1))+(SMALL(V3572:V3574,1)))/2)*100</f>
        <v>0.283152430391694</v>
      </c>
      <c r="Y3572" s="101">
        <f t="shared" si="3839"/>
        <v>36.52</v>
      </c>
      <c r="Z3572" s="94" t="s">
        <v>34</v>
      </c>
      <c r="AA3572" s="111" t="str">
        <f t="shared" si="3760"/>
        <v>-</v>
      </c>
      <c r="AB3572" s="102" t="s">
        <v>34</v>
      </c>
      <c r="AC3572" s="112" t="str">
        <f t="shared" si="3811"/>
        <v>-</v>
      </c>
      <c r="AD3572" s="113"/>
      <c r="AE3572" s="94"/>
      <c r="AF3572" s="94"/>
      <c r="AG3572" s="134"/>
    </row>
    <row r="3573" spans="1:33" s="44" customFormat="1" customHeight="0">
      <c r="A3573" s="60"/>
      <c r="B3573" s="61" t="s">
        <v>1529</v>
      </c>
      <c r="C3573" s="62"/>
      <c r="D3573" s="63"/>
      <c r="E3573" s="63"/>
      <c r="F3573" s="63"/>
      <c r="G3573" s="63"/>
      <c r="H3573" s="63"/>
      <c r="I3573" s="63"/>
      <c r="J3573" s="94">
        <v>49</v>
      </c>
      <c r="K3573" s="94">
        <f t="shared" ref="K3573" si="4005">MIN(J3572:J3574)</f>
        <v>49</v>
      </c>
      <c r="L3573" s="61"/>
      <c r="M3573" s="94"/>
      <c r="N3573" s="94" t="s">
        <v>34</v>
      </c>
      <c r="O3573" s="94">
        <f t="shared" ref="O3573" si="4006">MIN(N3572:N3574)</f>
        <v>0</v>
      </c>
      <c r="P3573" s="61"/>
      <c r="Q3573" s="94"/>
      <c r="R3573" s="61"/>
      <c r="S3573" s="101">
        <v>2.69</v>
      </c>
      <c r="T3573" s="102"/>
      <c r="U3573" s="101"/>
      <c r="V3573" s="101">
        <v>63.63</v>
      </c>
      <c r="W3573" s="102"/>
      <c r="X3573" s="101"/>
      <c r="Y3573" s="101">
        <f t="shared" si="3839"/>
        <v>36.37</v>
      </c>
      <c r="Z3573" s="94" t="s">
        <v>34</v>
      </c>
      <c r="AA3573" s="111"/>
      <c r="AB3573" s="102" t="s">
        <v>34</v>
      </c>
      <c r="AC3573" s="112"/>
      <c r="AD3573" s="113"/>
      <c r="AE3573" s="94"/>
      <c r="AF3573" s="94"/>
      <c r="AG3573" s="134"/>
    </row>
    <row r="3574" spans="1:33" s="44" customFormat="1" customHeight="0">
      <c r="A3574" s="60"/>
      <c r="B3574" s="61" t="s">
        <v>1529</v>
      </c>
      <c r="C3574" s="62"/>
      <c r="D3574" s="63"/>
      <c r="E3574" s="63"/>
      <c r="F3574" s="63"/>
      <c r="G3574" s="63"/>
      <c r="H3574" s="63"/>
      <c r="I3574" s="63"/>
      <c r="J3574" s="94">
        <v>53</v>
      </c>
      <c r="K3574" s="94"/>
      <c r="L3574" s="61"/>
      <c r="M3574" s="94"/>
      <c r="N3574" s="94" t="s">
        <v>34</v>
      </c>
      <c r="O3574" s="94"/>
      <c r="P3574" s="61"/>
      <c r="Q3574" s="94"/>
      <c r="R3574" s="61"/>
      <c r="S3574" s="101">
        <v>2.7</v>
      </c>
      <c r="T3574" s="102"/>
      <c r="U3574" s="101"/>
      <c r="V3574" s="101">
        <v>63.66</v>
      </c>
      <c r="W3574" s="102"/>
      <c r="X3574" s="101"/>
      <c r="Y3574" s="101">
        <f t="shared" si="3839"/>
        <v>36.34</v>
      </c>
      <c r="Z3574" s="94" t="s">
        <v>34</v>
      </c>
      <c r="AA3574" s="111"/>
      <c r="AB3574" s="102" t="s">
        <v>34</v>
      </c>
      <c r="AC3574" s="112"/>
      <c r="AD3574" s="113"/>
      <c r="AE3574" s="94"/>
      <c r="AF3574" s="94"/>
      <c r="AG3574" s="134"/>
    </row>
    <row r="3575" spans="1:33" s="44" customFormat="1" ht="15" customHeight="1">
      <c r="A3575" s="60">
        <v>43535</v>
      </c>
      <c r="B3575" s="61" t="s">
        <v>1530</v>
      </c>
      <c r="C3575" s="62" t="s">
        <v>29</v>
      </c>
      <c r="D3575" s="63" t="s">
        <v>30</v>
      </c>
      <c r="E3575" s="63" t="s">
        <v>31</v>
      </c>
      <c r="F3575" s="63" t="s">
        <v>37</v>
      </c>
      <c r="G3575" s="63" t="s">
        <v>34</v>
      </c>
      <c r="H3575" s="63" t="s">
        <v>34</v>
      </c>
      <c r="I3575" s="63"/>
      <c r="J3575" s="94">
        <v>681</v>
      </c>
      <c r="K3575" s="94">
        <f t="shared" ref="K3575" si="4007">MAX(J3575:J3577)</f>
        <v>704</v>
      </c>
      <c r="L3575" s="61">
        <f t="shared" ref="L3575" si="4008">IF(A3575=0,"",(K3575-K3576)/K3576)</f>
        <v>0.0337738619676946</v>
      </c>
      <c r="M3575" s="94">
        <f t="shared" ref="M3575" si="4009">IF(J3575="-","-",AVERAGE(J3575:J3577))</f>
        <v>691.333333333333</v>
      </c>
      <c r="N3575" s="94">
        <v>321</v>
      </c>
      <c r="O3575" s="94">
        <f t="shared" ref="O3575" si="4010">MAX(N3575:N3577)</f>
        <v>321</v>
      </c>
      <c r="P3575" s="61">
        <f t="shared" ref="P3575" si="4011">IF(A3575=0,"",(O3575-O3576)/O3576)</f>
        <v>0.0222929936305732</v>
      </c>
      <c r="Q3575" s="94">
        <f t="shared" ref="Q3575" si="4012">IF(N3575="-","-",AVERAGE(N3575:N3577))</f>
        <v>318</v>
      </c>
      <c r="R3575" s="61">
        <f t="shared" ref="R3575" si="4013">IF(Q3575="-","-",Q3575/M3575)</f>
        <v>0.459980713596914</v>
      </c>
      <c r="S3575" s="101">
        <v>95.99</v>
      </c>
      <c r="T3575" s="102">
        <f t="shared" ref="T3575" si="4014">AVERAGE(S3575:S3577)*10</f>
        <v>959.9</v>
      </c>
      <c r="U3575" s="101">
        <f t="shared" ref="U3575" si="4015">((LARGE(S3575:S3577,1))-(SMALL(S3575:S3577,1)))/(((LARGE(S3575:S3577,1))+(SMALL(S3575:S3577,1)))/2)*100</f>
        <v>0</v>
      </c>
      <c r="V3575" s="101">
        <v>99.99</v>
      </c>
      <c r="W3575" s="102">
        <f t="shared" ref="W3575" si="4016">AVERAGE(V3575:V3577)*10</f>
        <v>999.9</v>
      </c>
      <c r="X3575" s="101">
        <f t="shared" ref="X3575" si="4017">((LARGE(V3575:V3577,1))-(SMALL(V3575:V3577,1)))/(((LARGE(V3575:V3577,1))+(SMALL(V3575:V3577,1)))/2)*100</f>
        <v>0</v>
      </c>
      <c r="Y3575" s="101">
        <f t="shared" si="3839"/>
        <v>0.0100000000000051</v>
      </c>
      <c r="Z3575" s="94" t="s">
        <v>34</v>
      </c>
      <c r="AA3575" s="111" t="str">
        <f t="shared" si="3760"/>
        <v>-</v>
      </c>
      <c r="AB3575" s="102" t="s">
        <v>34</v>
      </c>
      <c r="AC3575" s="112" t="str">
        <f t="shared" si="3811"/>
        <v>-</v>
      </c>
      <c r="AD3575" s="113"/>
      <c r="AE3575" s="94"/>
      <c r="AF3575" s="94"/>
      <c r="AG3575" s="134"/>
    </row>
    <row r="3576" spans="1:33" s="44" customFormat="1" customHeight="0">
      <c r="A3576" s="60"/>
      <c r="B3576" s="61" t="s">
        <v>1530</v>
      </c>
      <c r="C3576" s="62"/>
      <c r="D3576" s="63"/>
      <c r="E3576" s="63"/>
      <c r="F3576" s="63"/>
      <c r="G3576" s="63"/>
      <c r="H3576" s="63"/>
      <c r="I3576" s="63"/>
      <c r="J3576" s="94">
        <v>704</v>
      </c>
      <c r="K3576" s="94">
        <f t="shared" ref="K3576" si="4018">MIN(J3575:J3577)</f>
        <v>681</v>
      </c>
      <c r="L3576" s="61"/>
      <c r="M3576" s="94"/>
      <c r="N3576" s="94">
        <v>319</v>
      </c>
      <c r="O3576" s="94">
        <f t="shared" ref="O3576" si="4019">MIN(N3575:N3577)</f>
        <v>314</v>
      </c>
      <c r="P3576" s="61"/>
      <c r="Q3576" s="94"/>
      <c r="R3576" s="61"/>
      <c r="S3576" s="101">
        <v>95.99</v>
      </c>
      <c r="T3576" s="102"/>
      <c r="U3576" s="101"/>
      <c r="V3576" s="101">
        <v>99.99</v>
      </c>
      <c r="W3576" s="102"/>
      <c r="X3576" s="101"/>
      <c r="Y3576" s="101">
        <f t="shared" si="3839"/>
        <v>0.0100000000000051</v>
      </c>
      <c r="Z3576" s="94" t="s">
        <v>34</v>
      </c>
      <c r="AA3576" s="111"/>
      <c r="AB3576" s="102" t="s">
        <v>34</v>
      </c>
      <c r="AC3576" s="112"/>
      <c r="AD3576" s="113"/>
      <c r="AE3576" s="94"/>
      <c r="AF3576" s="94"/>
      <c r="AG3576" s="134"/>
    </row>
    <row r="3577" spans="1:33" s="44" customFormat="1" customHeight="0">
      <c r="A3577" s="60"/>
      <c r="B3577" s="61" t="s">
        <v>1530</v>
      </c>
      <c r="C3577" s="62"/>
      <c r="D3577" s="63"/>
      <c r="E3577" s="63"/>
      <c r="F3577" s="63"/>
      <c r="G3577" s="63"/>
      <c r="H3577" s="63"/>
      <c r="I3577" s="63"/>
      <c r="J3577" s="94">
        <v>689</v>
      </c>
      <c r="K3577" s="94"/>
      <c r="L3577" s="61"/>
      <c r="M3577" s="94"/>
      <c r="N3577" s="94">
        <v>314</v>
      </c>
      <c r="O3577" s="94"/>
      <c r="P3577" s="61"/>
      <c r="Q3577" s="94"/>
      <c r="R3577" s="61"/>
      <c r="S3577" s="101">
        <v>95.99</v>
      </c>
      <c r="T3577" s="102"/>
      <c r="U3577" s="101"/>
      <c r="V3577" s="101">
        <v>99.99</v>
      </c>
      <c r="W3577" s="102"/>
      <c r="X3577" s="101"/>
      <c r="Y3577" s="101">
        <f t="shared" si="3839"/>
        <v>0.0100000000000051</v>
      </c>
      <c r="Z3577" s="94" t="s">
        <v>34</v>
      </c>
      <c r="AA3577" s="111"/>
      <c r="AB3577" s="102" t="s">
        <v>34</v>
      </c>
      <c r="AC3577" s="112"/>
      <c r="AD3577" s="113"/>
      <c r="AE3577" s="94"/>
      <c r="AF3577" s="94"/>
      <c r="AG3577" s="134"/>
    </row>
    <row r="3578" spans="1:33" s="44" customFormat="1" ht="0" customHeight="1" hidden="1">
      <c r="A3578" s="70">
        <v>43535</v>
      </c>
      <c r="B3578" s="71">
        <v>1632</v>
      </c>
      <c r="C3578" s="80" t="s">
        <v>1365</v>
      </c>
      <c r="D3578" s="12" t="s">
        <v>41</v>
      </c>
      <c r="E3578" s="12" t="s">
        <v>74</v>
      </c>
      <c r="F3578" s="6" t="s">
        <v>234</v>
      </c>
      <c r="G3578" s="6" t="s">
        <v>1531</v>
      </c>
      <c r="H3578" s="12" t="s">
        <v>34</v>
      </c>
      <c r="I3578" s="6"/>
      <c r="J3578" s="97">
        <v>333</v>
      </c>
      <c r="K3578" s="97">
        <f t="shared" ref="K3578" si="4020">MAX(J3578:J3580)</f>
        <v>338</v>
      </c>
      <c r="L3578" s="71">
        <f t="shared" ref="L3578" si="4021">IF(A3578=0,"",(K3578-K3579)/K3579)</f>
        <v>0.126666666666667</v>
      </c>
      <c r="M3578" s="97">
        <f t="shared" ref="M3578" si="4022">IF(J3578="-","-",AVERAGE(J3578:J3580))</f>
        <v>323.666666666667</v>
      </c>
      <c r="N3578" s="97">
        <v>185</v>
      </c>
      <c r="O3578" s="97">
        <f t="shared" ref="O3578" si="4023">MAX(N3578:N3580)</f>
        <v>185</v>
      </c>
      <c r="P3578" s="71">
        <f t="shared" ref="P3578" si="4024">IF(A3578=0,"",(O3578-O3579)/O3579)</f>
        <v>0.134969325153374</v>
      </c>
      <c r="Q3578" s="97">
        <f t="shared" ref="Q3578" si="4025">IF(N3578="-","-",AVERAGE(N3578:N3580))</f>
        <v>176.666666666667</v>
      </c>
      <c r="R3578" s="71">
        <f t="shared" ref="R3578" si="4026">IF(Q3578="-","-",Q3578/M3578)</f>
        <v>0.545829042224511</v>
      </c>
      <c r="S3578" s="103">
        <v>80</v>
      </c>
      <c r="T3578" s="104">
        <f t="shared" ref="T3578" si="4027">AVERAGE(S3578:S3580)*10</f>
        <v>800</v>
      </c>
      <c r="U3578" s="103">
        <f t="shared" ref="U3578" si="4028">((LARGE(S3578:S3580,1))-(SMALL(S3578:S3580,1)))/(((LARGE(S3578:S3580,1))+(SMALL(S3578:S3580,1)))/2)*100</f>
        <v>0</v>
      </c>
      <c r="V3578" s="103">
        <v>61.85</v>
      </c>
      <c r="W3578" s="104">
        <f t="shared" ref="W3578" si="4029">AVERAGE(V3578:V3580)*10</f>
        <v>618.5</v>
      </c>
      <c r="X3578" s="103">
        <f t="shared" ref="X3578" si="4030">((LARGE(V3578:V3580,1))-(SMALL(V3578:V3580,1)))/(((LARGE(V3578:V3580,1))+(SMALL(V3578:V3580,1)))/2)*100</f>
        <v>0</v>
      </c>
      <c r="Y3578" s="103">
        <f t="shared" si="3839"/>
        <v>38.15</v>
      </c>
      <c r="Z3578" s="71" t="s">
        <v>34</v>
      </c>
      <c r="AA3578" s="25" t="str">
        <f t="shared" si="3760"/>
        <v>-</v>
      </c>
      <c r="AB3578" s="104" t="s">
        <v>34</v>
      </c>
      <c r="AC3578" s="26" t="str">
        <f t="shared" si="3811"/>
        <v>-</v>
      </c>
      <c r="AE3578" s="54"/>
      <c r="AF3578" s="54"/>
      <c r="AG3578" s="154"/>
    </row>
    <row r="3579" spans="1:33" s="44" customFormat="1" ht="0" customHeight="1" hidden="1">
      <c r="A3579" s="70"/>
      <c r="B3579" s="71">
        <v>1632</v>
      </c>
      <c r="C3579" s="82"/>
      <c r="D3579" s="14"/>
      <c r="E3579" s="14"/>
      <c r="F3579" s="6"/>
      <c r="G3579" s="6"/>
      <c r="H3579" s="14"/>
      <c r="I3579" s="6"/>
      <c r="J3579" s="97">
        <v>300</v>
      </c>
      <c r="K3579" s="97">
        <f t="shared" ref="K3579" si="4031">MIN(J3578:J3580)</f>
        <v>300</v>
      </c>
      <c r="L3579" s="71"/>
      <c r="M3579" s="97"/>
      <c r="N3579" s="97">
        <v>163</v>
      </c>
      <c r="O3579" s="97">
        <f t="shared" ref="O3579" si="4032">MIN(N3578:N3580)</f>
        <v>163</v>
      </c>
      <c r="P3579" s="71"/>
      <c r="Q3579" s="97"/>
      <c r="R3579" s="71"/>
      <c r="S3579" s="103">
        <v>80</v>
      </c>
      <c r="T3579" s="104"/>
      <c r="U3579" s="103"/>
      <c r="V3579" s="103">
        <v>61.85</v>
      </c>
      <c r="W3579" s="104"/>
      <c r="X3579" s="103"/>
      <c r="Y3579" s="103">
        <f t="shared" si="3839"/>
        <v>38.15</v>
      </c>
      <c r="Z3579" s="71" t="s">
        <v>34</v>
      </c>
      <c r="AA3579" s="27"/>
      <c r="AB3579" s="104" t="s">
        <v>34</v>
      </c>
      <c r="AC3579" s="28"/>
      <c r="AE3579" s="54"/>
      <c r="AF3579" s="54"/>
      <c r="AG3579" s="154"/>
    </row>
    <row r="3580" spans="1:33" s="44" customFormat="1" ht="0" customHeight="1" hidden="1">
      <c r="A3580" s="70"/>
      <c r="B3580" s="71">
        <v>1632</v>
      </c>
      <c r="C3580" s="84"/>
      <c r="D3580" s="17"/>
      <c r="E3580" s="17"/>
      <c r="F3580" s="6"/>
      <c r="G3580" s="6"/>
      <c r="H3580" s="17"/>
      <c r="I3580" s="6"/>
      <c r="J3580" s="97">
        <v>338</v>
      </c>
      <c r="K3580" s="97"/>
      <c r="L3580" s="71"/>
      <c r="M3580" s="97"/>
      <c r="N3580" s="97">
        <v>182</v>
      </c>
      <c r="O3580" s="97"/>
      <c r="P3580" s="71"/>
      <c r="Q3580" s="97"/>
      <c r="R3580" s="71"/>
      <c r="S3580" s="103">
        <v>80</v>
      </c>
      <c r="T3580" s="104"/>
      <c r="U3580" s="103"/>
      <c r="V3580" s="103">
        <v>61.85</v>
      </c>
      <c r="W3580" s="104"/>
      <c r="X3580" s="103"/>
      <c r="Y3580" s="103">
        <f t="shared" si="3839"/>
        <v>38.15</v>
      </c>
      <c r="Z3580" s="71" t="s">
        <v>34</v>
      </c>
      <c r="AA3580" s="29"/>
      <c r="AB3580" s="104" t="s">
        <v>34</v>
      </c>
      <c r="AC3580" s="30"/>
      <c r="AE3580" s="54"/>
      <c r="AF3580" s="54"/>
      <c r="AG3580" s="154"/>
    </row>
    <row r="3581" spans="1:33" s="44" customFormat="1" ht="0" customHeight="1" hidden="1">
      <c r="A3581" s="70">
        <v>43535</v>
      </c>
      <c r="B3581" s="71">
        <v>1721</v>
      </c>
      <c r="C3581" s="80" t="s">
        <v>1502</v>
      </c>
      <c r="D3581" s="12" t="s">
        <v>41</v>
      </c>
      <c r="E3581" s="12" t="s">
        <v>376</v>
      </c>
      <c r="F3581" s="6" t="s">
        <v>1532</v>
      </c>
      <c r="G3581" s="6" t="s">
        <v>1532</v>
      </c>
      <c r="H3581" s="12" t="s">
        <v>1533</v>
      </c>
      <c r="I3581" s="6"/>
      <c r="J3581" s="97">
        <v>932</v>
      </c>
      <c r="K3581" s="97">
        <f t="shared" ref="K3581" si="4033">MAX(J3581:J3583)</f>
        <v>1098</v>
      </c>
      <c r="L3581" s="71">
        <f t="shared" ref="L3581" si="4034">IF(A3581=0,"",(K3581-K3582)/K3582)</f>
        <v>0.201312910284464</v>
      </c>
      <c r="M3581" s="97">
        <f t="shared" ref="M3581" si="4035">IF(J3581="-","-",AVERAGE(J3581:J3583))</f>
        <v>981.333333333333</v>
      </c>
      <c r="N3581" s="97">
        <v>664</v>
      </c>
      <c r="O3581" s="97">
        <f t="shared" ref="O3581" si="4036">MAX(N3581:N3583)</f>
        <v>758</v>
      </c>
      <c r="P3581" s="71">
        <f t="shared" ref="P3581" si="4037">IF(A3581=0,"",(O3581-O3582)/O3582)</f>
        <v>0.173374613003096</v>
      </c>
      <c r="Q3581" s="97">
        <f t="shared" ref="Q3581" si="4038">IF(N3581="-","-",AVERAGE(N3581:N3583))</f>
        <v>689.333333333333</v>
      </c>
      <c r="R3581" s="71">
        <f t="shared" ref="R3581" si="4039">IF(Q3581="-","-",Q3581/M3581)</f>
        <v>0.702445652173913</v>
      </c>
      <c r="S3581" s="103">
        <v>98.49</v>
      </c>
      <c r="T3581" s="104">
        <f t="shared" ref="T3581" si="4040">AVERAGE(S3581:S3583)*10</f>
        <v>984.766666666667</v>
      </c>
      <c r="U3581" s="103">
        <f t="shared" ref="U3581" si="4041">((LARGE(S3581:S3583,1))-(SMALL(S3581:S3583,1)))/(((LARGE(S3581:S3583,1))+(SMALL(S3581:S3583,1)))/2)*100</f>
        <v>0.0609322636335963</v>
      </c>
      <c r="V3581" s="103">
        <v>99.77</v>
      </c>
      <c r="W3581" s="104">
        <f t="shared" ref="W3581" si="4042">AVERAGE(V3581:V3583)*10</f>
        <v>997.666666666667</v>
      </c>
      <c r="X3581" s="103">
        <f t="shared" ref="X3581" si="4043">((LARGE(V3581:V3583,1))-(SMALL(V3581:V3583,1)))/(((LARGE(V3581:V3583,1))+(SMALL(V3581:V3583,1)))/2)*100</f>
        <v>0.0100235553550753</v>
      </c>
      <c r="Y3581" s="103">
        <f t="shared" si="3839"/>
        <v>0.230000000000004</v>
      </c>
      <c r="Z3581" s="71" t="s">
        <v>34</v>
      </c>
      <c r="AA3581" s="25" t="str">
        <f t="shared" ref="AA3581:AA3584" si="4044">IF(Z3581="-","-",AVERAGE(Z3581:Z3583))</f>
        <v>-</v>
      </c>
      <c r="AB3581" s="104" t="s">
        <v>34</v>
      </c>
      <c r="AC3581" s="26" t="str">
        <f t="shared" si="3811"/>
        <v>-</v>
      </c>
      <c r="AE3581" s="54"/>
      <c r="AF3581" s="54"/>
      <c r="AG3581" s="154"/>
    </row>
    <row r="3582" spans="1:33" s="44" customFormat="1" ht="0" customHeight="1" hidden="1">
      <c r="A3582" s="70"/>
      <c r="B3582" s="71">
        <v>1721</v>
      </c>
      <c r="C3582" s="82"/>
      <c r="D3582" s="14"/>
      <c r="E3582" s="14"/>
      <c r="F3582" s="6"/>
      <c r="G3582" s="6"/>
      <c r="H3582" s="14"/>
      <c r="I3582" s="6"/>
      <c r="J3582" s="97">
        <v>1098</v>
      </c>
      <c r="K3582" s="97">
        <f t="shared" ref="K3582" si="4045">MIN(J3581:J3583)</f>
        <v>914</v>
      </c>
      <c r="L3582" s="71"/>
      <c r="M3582" s="97"/>
      <c r="N3582" s="97">
        <v>758</v>
      </c>
      <c r="O3582" s="97">
        <f t="shared" ref="O3582" si="4046">MIN(N3581:N3583)</f>
        <v>646</v>
      </c>
      <c r="P3582" s="71"/>
      <c r="Q3582" s="97"/>
      <c r="R3582" s="71"/>
      <c r="S3582" s="103">
        <v>98.44</v>
      </c>
      <c r="T3582" s="104"/>
      <c r="U3582" s="103"/>
      <c r="V3582" s="103">
        <v>99.76</v>
      </c>
      <c r="W3582" s="104"/>
      <c r="X3582" s="103"/>
      <c r="Y3582" s="103">
        <f t="shared" si="3839"/>
        <v>0.239999999999995</v>
      </c>
      <c r="Z3582" s="71" t="s">
        <v>34</v>
      </c>
      <c r="AA3582" s="27"/>
      <c r="AB3582" s="104" t="s">
        <v>34</v>
      </c>
      <c r="AC3582" s="28"/>
      <c r="AE3582" s="54"/>
      <c r="AF3582" s="54"/>
      <c r="AG3582" s="154"/>
    </row>
    <row r="3583" spans="1:33" s="44" customFormat="1" ht="0" customHeight="1" hidden="1">
      <c r="A3583" s="70"/>
      <c r="B3583" s="71">
        <v>1721</v>
      </c>
      <c r="C3583" s="84"/>
      <c r="D3583" s="17"/>
      <c r="E3583" s="17"/>
      <c r="F3583" s="6"/>
      <c r="G3583" s="6"/>
      <c r="H3583" s="17"/>
      <c r="I3583" s="6"/>
      <c r="J3583" s="97">
        <v>914</v>
      </c>
      <c r="K3583" s="97"/>
      <c r="L3583" s="71"/>
      <c r="M3583" s="97"/>
      <c r="N3583" s="97">
        <v>646</v>
      </c>
      <c r="O3583" s="97"/>
      <c r="P3583" s="71"/>
      <c r="Q3583" s="97"/>
      <c r="R3583" s="71"/>
      <c r="S3583" s="103">
        <v>98.5</v>
      </c>
      <c r="T3583" s="104"/>
      <c r="U3583" s="103"/>
      <c r="V3583" s="103">
        <v>99.77</v>
      </c>
      <c r="W3583" s="104"/>
      <c r="X3583" s="103"/>
      <c r="Y3583" s="103">
        <f t="shared" si="3839"/>
        <v>0.230000000000004</v>
      </c>
      <c r="Z3583" s="71" t="s">
        <v>34</v>
      </c>
      <c r="AA3583" s="29"/>
      <c r="AB3583" s="104" t="s">
        <v>34</v>
      </c>
      <c r="AC3583" s="30"/>
      <c r="AE3583" s="54"/>
      <c r="AF3583" s="54"/>
      <c r="AG3583" s="154"/>
    </row>
    <row r="3584" spans="1:33" s="44" customFormat="1" ht="0" customHeight="1" hidden="1">
      <c r="A3584" s="70">
        <v>43535</v>
      </c>
      <c r="B3584" s="71">
        <v>1770</v>
      </c>
      <c r="C3584" s="80" t="s">
        <v>1502</v>
      </c>
      <c r="D3584" s="12" t="s">
        <v>1510</v>
      </c>
      <c r="E3584" s="12" t="s">
        <v>474</v>
      </c>
      <c r="F3584" s="6" t="s">
        <v>1327</v>
      </c>
      <c r="G3584" s="6" t="s">
        <v>1327</v>
      </c>
      <c r="H3584" s="12" t="s">
        <v>34</v>
      </c>
      <c r="I3584" s="6" t="s">
        <v>1534</v>
      </c>
      <c r="J3584" s="97">
        <v>444</v>
      </c>
      <c r="K3584" s="97">
        <f t="shared" ref="K3584" si="4047">MAX(J3584:J3586)</f>
        <v>457</v>
      </c>
      <c r="L3584" s="71">
        <f t="shared" ref="L3584" si="4048">IF(A3584=0,"",(K3584-K3585)/K3585)</f>
        <v>0.0292792792792793</v>
      </c>
      <c r="M3584" s="97">
        <f t="shared" ref="M3584" si="4049">IF(J3584="-","-",AVERAGE(J3584:J3586))</f>
        <v>449</v>
      </c>
      <c r="N3584" s="97">
        <v>222</v>
      </c>
      <c r="O3584" s="97">
        <f t="shared" ref="O3584" si="4050">MAX(N3584:N3586)</f>
        <v>222</v>
      </c>
      <c r="P3584" s="71">
        <f t="shared" ref="P3584" si="4051">IF(A3584=0,"",(O3584-O3585)/O3585)</f>
        <v>0.099009900990099</v>
      </c>
      <c r="Q3584" s="97">
        <f t="shared" ref="Q3584" si="4052">IF(N3584="-","-",AVERAGE(N3584:N3586))</f>
        <v>214.333333333333</v>
      </c>
      <c r="R3584" s="71">
        <f t="shared" ref="R3584" si="4053">IF(Q3584="-","-",Q3584/M3584)</f>
        <v>0.47735708982925</v>
      </c>
      <c r="S3584" s="103">
        <v>85.95</v>
      </c>
      <c r="T3584" s="104">
        <f t="shared" ref="T3584" si="4054">AVERAGE(S3584:S3586)*10</f>
        <v>859.633333333333</v>
      </c>
      <c r="U3584" s="103">
        <f t="shared" ref="U3584" si="4055">((LARGE(S3584:S3586,1))-(SMALL(S3584:S3586,1)))/(((LARGE(S3584:S3586,1))+(SMALL(S3584:S3586,1)))/2)*100</f>
        <v>0.0697917878329676</v>
      </c>
      <c r="V3584" s="103">
        <v>82.41</v>
      </c>
      <c r="W3584" s="104">
        <f t="shared" ref="W3584" si="4056">AVERAGE(V3584:V3586)*10</f>
        <v>822.566666666667</v>
      </c>
      <c r="X3584" s="103">
        <f t="shared" ref="X3584" si="4057">((LARGE(V3584:V3586,1))-(SMALL(V3584:V3586,1)))/(((LARGE(V3584:V3586,1))+(SMALL(V3584:V3586,1)))/2)*100</f>
        <v>0.462174653369004</v>
      </c>
      <c r="Y3584" s="103">
        <f t="shared" si="3839"/>
        <v>17.59</v>
      </c>
      <c r="Z3584" s="71" t="s">
        <v>34</v>
      </c>
      <c r="AA3584" s="25" t="str">
        <f t="shared" si="4044"/>
        <v>-</v>
      </c>
      <c r="AB3584" s="104" t="s">
        <v>34</v>
      </c>
      <c r="AC3584" s="26" t="str">
        <f t="shared" ref="AC3584:AC3647" si="4058">IF(AB3584="-","-",AVERAGE(AB3584:AB3586))</f>
        <v>-</v>
      </c>
      <c r="AE3584" s="54"/>
      <c r="AF3584" s="54"/>
      <c r="AG3584" s="154"/>
    </row>
    <row r="3585" spans="1:33" s="44" customFormat="1" ht="0" customHeight="1" hidden="1">
      <c r="A3585" s="70"/>
      <c r="B3585" s="71">
        <v>1770</v>
      </c>
      <c r="C3585" s="82"/>
      <c r="D3585" s="14"/>
      <c r="E3585" s="14"/>
      <c r="F3585" s="6"/>
      <c r="G3585" s="6"/>
      <c r="H3585" s="14"/>
      <c r="I3585" s="6"/>
      <c r="J3585" s="97">
        <v>446</v>
      </c>
      <c r="K3585" s="97">
        <f t="shared" ref="K3585" si="4059">MIN(J3584:J3586)</f>
        <v>444</v>
      </c>
      <c r="L3585" s="71"/>
      <c r="M3585" s="97"/>
      <c r="N3585" s="97">
        <v>202</v>
      </c>
      <c r="O3585" s="97">
        <f t="shared" ref="O3585" si="4060">MIN(N3584:N3586)</f>
        <v>202</v>
      </c>
      <c r="P3585" s="71"/>
      <c r="Q3585" s="97"/>
      <c r="R3585" s="71"/>
      <c r="S3585" s="103">
        <v>85.94</v>
      </c>
      <c r="T3585" s="104"/>
      <c r="U3585" s="103"/>
      <c r="V3585" s="103">
        <v>82.33</v>
      </c>
      <c r="W3585" s="104"/>
      <c r="X3585" s="103"/>
      <c r="Y3585" s="103">
        <f t="shared" si="3839"/>
        <v>17.67</v>
      </c>
      <c r="Z3585" s="71" t="s">
        <v>34</v>
      </c>
      <c r="AA3585" s="27"/>
      <c r="AB3585" s="104" t="s">
        <v>34</v>
      </c>
      <c r="AC3585" s="28"/>
      <c r="AE3585" s="54"/>
      <c r="AF3585" s="54"/>
      <c r="AG3585" s="154"/>
    </row>
    <row r="3586" spans="1:33" s="44" customFormat="1" ht="0" customHeight="1" hidden="1">
      <c r="A3586" s="70"/>
      <c r="B3586" s="71">
        <v>1770</v>
      </c>
      <c r="C3586" s="84"/>
      <c r="D3586" s="17"/>
      <c r="E3586" s="17"/>
      <c r="F3586" s="6"/>
      <c r="G3586" s="6"/>
      <c r="H3586" s="17"/>
      <c r="I3586" s="6"/>
      <c r="J3586" s="97">
        <v>457</v>
      </c>
      <c r="K3586" s="97"/>
      <c r="L3586" s="71"/>
      <c r="M3586" s="97"/>
      <c r="N3586" s="97">
        <v>219</v>
      </c>
      <c r="O3586" s="97"/>
      <c r="P3586" s="71"/>
      <c r="Q3586" s="97"/>
      <c r="R3586" s="71"/>
      <c r="S3586" s="103">
        <v>86</v>
      </c>
      <c r="T3586" s="104"/>
      <c r="U3586" s="103"/>
      <c r="V3586" s="103">
        <v>82.03</v>
      </c>
      <c r="W3586" s="104"/>
      <c r="X3586" s="103"/>
      <c r="Y3586" s="103">
        <f t="shared" si="3839"/>
        <v>17.97</v>
      </c>
      <c r="Z3586" s="71" t="s">
        <v>34</v>
      </c>
      <c r="AA3586" s="29"/>
      <c r="AB3586" s="104" t="s">
        <v>34</v>
      </c>
      <c r="AC3586" s="30"/>
      <c r="AE3586" s="54"/>
      <c r="AF3586" s="54"/>
      <c r="AG3586" s="154"/>
    </row>
    <row r="3587" spans="1:33" s="44" customFormat="1" ht="0" customHeight="1" hidden="1">
      <c r="A3587" s="70">
        <v>43535</v>
      </c>
      <c r="B3587" s="71">
        <v>1798</v>
      </c>
      <c r="C3587" s="80" t="s">
        <v>1502</v>
      </c>
      <c r="D3587" s="12" t="s">
        <v>100</v>
      </c>
      <c r="E3587" s="12" t="s">
        <v>101</v>
      </c>
      <c r="F3587" s="6" t="s">
        <v>438</v>
      </c>
      <c r="G3587" s="6" t="s">
        <v>438</v>
      </c>
      <c r="H3587" s="12" t="s">
        <v>1535</v>
      </c>
      <c r="I3587" s="6"/>
      <c r="J3587" s="97" t="s">
        <v>34</v>
      </c>
      <c r="K3587" s="97">
        <f t="shared" ref="K3587" si="4061">MAX(J3587:J3589)</f>
        <v>384</v>
      </c>
      <c r="L3587" s="71">
        <f t="shared" ref="L3587" si="4062">IF(A3587=0,"",(K3587-K3588)/K3588)</f>
        <v>0.0078740157480315</v>
      </c>
      <c r="M3587" s="97">
        <f t="normal">IF(J3586="-","-",AVERAGE(J3587:J3589))</f>
        <v>382.5</v>
      </c>
      <c r="N3587" s="97" t="s">
        <v>34</v>
      </c>
      <c r="O3587" s="97">
        <f t="shared" ref="O3587" si="4063">MAX(N3587:N3589)</f>
        <v>215</v>
      </c>
      <c r="P3587" s="71">
        <f t="shared" ref="P3587" si="4064">IF(A3587=0,"",(O3587-O3588)/O3588)</f>
        <v>0.00467289719626168</v>
      </c>
      <c r="Q3587" s="97">
        <f t="normal">IF(N3586="-","-",AVERAGE(N3587:N3589))</f>
        <v>214.5</v>
      </c>
      <c r="R3587" s="71">
        <f t="shared" ref="R3587" si="4065">IF(Q3587="-","-",Q3587/M3587)</f>
        <v>0.56078431372549</v>
      </c>
      <c r="S3587" s="103">
        <v>47.17</v>
      </c>
      <c r="T3587" s="104">
        <f t="shared" ref="T3587" si="4066">AVERAGE(S3587:S3589)*10</f>
        <v>472.1</v>
      </c>
      <c r="U3587" s="103">
        <f t="shared" ref="U3587" si="4067">((LARGE(S3587:S3589,1))-(SMALL(S3587:S3589,1)))/(((LARGE(S3587:S3589,1))+(SMALL(S3587:S3589,1)))/2)*100</f>
        <v>1.05864916366716</v>
      </c>
      <c r="V3587" s="103">
        <v>90.16</v>
      </c>
      <c r="W3587" s="104">
        <f t="shared" ref="W3587" si="4068">AVERAGE(V3587:V3589)*10</f>
        <v>898.966666666667</v>
      </c>
      <c r="X3587" s="103">
        <f t="shared" ref="X3587" si="4069">((LARGE(V3587:V3589,1))-(SMALL(V3587:V3589,1)))/(((LARGE(V3587:V3589,1))+(SMALL(V3587:V3589,1)))/2)*100</f>
        <v>0.478069931624874</v>
      </c>
      <c r="Y3587" s="103">
        <f t="shared" si="3839"/>
        <v>9.84</v>
      </c>
      <c r="Z3587" s="71" t="s">
        <v>34</v>
      </c>
      <c r="AA3587" s="25" t="str">
        <f t="shared" ref="AA3587:AA3650" si="4070">IF(Z3587="-","-",AVERAGE(Z3587:Z3589))</f>
        <v>-</v>
      </c>
      <c r="AB3587" s="104" t="s">
        <v>34</v>
      </c>
      <c r="AC3587" s="26" t="str">
        <f t="shared" si="4058"/>
        <v>-</v>
      </c>
      <c r="AE3587" s="54"/>
      <c r="AF3587" s="54"/>
      <c r="AG3587" s="154"/>
    </row>
    <row r="3588" spans="1:33" s="44" customFormat="1" ht="0" customHeight="1" hidden="1">
      <c r="A3588" s="70"/>
      <c r="B3588" s="71">
        <v>1798</v>
      </c>
      <c r="C3588" s="82"/>
      <c r="D3588" s="14"/>
      <c r="E3588" s="14"/>
      <c r="F3588" s="6"/>
      <c r="G3588" s="6"/>
      <c r="H3588" s="14"/>
      <c r="I3588" s="6"/>
      <c r="J3588" s="97">
        <v>381</v>
      </c>
      <c r="K3588" s="97">
        <f t="shared" ref="K3588" si="4071">MIN(J3587:J3589)</f>
        <v>381</v>
      </c>
      <c r="L3588" s="71"/>
      <c r="M3588" s="97"/>
      <c r="N3588" s="97">
        <v>215</v>
      </c>
      <c r="O3588" s="97">
        <f t="shared" ref="O3588" si="4072">MIN(N3587:N3589)</f>
        <v>214</v>
      </c>
      <c r="P3588" s="71"/>
      <c r="Q3588" s="97"/>
      <c r="R3588" s="71"/>
      <c r="S3588" s="103">
        <v>46.98</v>
      </c>
      <c r="T3588" s="104"/>
      <c r="U3588" s="103"/>
      <c r="V3588" s="103">
        <v>89.8</v>
      </c>
      <c r="W3588" s="104"/>
      <c r="X3588" s="103"/>
      <c r="Y3588" s="103">
        <f t="shared" si="3839"/>
        <v>10.2</v>
      </c>
      <c r="Z3588" s="71" t="s">
        <v>34</v>
      </c>
      <c r="AA3588" s="27"/>
      <c r="AB3588" s="104" t="s">
        <v>34</v>
      </c>
      <c r="AC3588" s="28"/>
      <c r="AE3588" s="54"/>
      <c r="AF3588" s="54"/>
      <c r="AG3588" s="154"/>
    </row>
    <row r="3589" spans="1:33" s="44" customFormat="1" ht="0" customHeight="1" hidden="1">
      <c r="A3589" s="70"/>
      <c r="B3589" s="71">
        <v>1798</v>
      </c>
      <c r="C3589" s="84"/>
      <c r="D3589" s="17"/>
      <c r="E3589" s="17"/>
      <c r="F3589" s="6"/>
      <c r="G3589" s="6"/>
      <c r="H3589" s="17"/>
      <c r="I3589" s="6"/>
      <c r="J3589" s="97">
        <v>384</v>
      </c>
      <c r="K3589" s="97"/>
      <c r="L3589" s="71"/>
      <c r="M3589" s="97"/>
      <c r="N3589" s="97">
        <v>214</v>
      </c>
      <c r="O3589" s="97"/>
      <c r="P3589" s="71"/>
      <c r="Q3589" s="97"/>
      <c r="R3589" s="71"/>
      <c r="S3589" s="103">
        <v>47.48</v>
      </c>
      <c r="T3589" s="104"/>
      <c r="U3589" s="103"/>
      <c r="V3589" s="103">
        <v>89.73</v>
      </c>
      <c r="W3589" s="104"/>
      <c r="X3589" s="103"/>
      <c r="Y3589" s="103">
        <f t="shared" si="3839"/>
        <v>10.27</v>
      </c>
      <c r="Z3589" s="71" t="s">
        <v>34</v>
      </c>
      <c r="AA3589" s="29"/>
      <c r="AB3589" s="104" t="s">
        <v>34</v>
      </c>
      <c r="AC3589" s="30"/>
      <c r="AE3589" s="54"/>
      <c r="AF3589" s="54"/>
      <c r="AG3589" s="154"/>
    </row>
    <row r="3590" spans="1:33" s="44" customFormat="1" ht="0" customHeight="1" hidden="1">
      <c r="A3590" s="85">
        <v>43535</v>
      </c>
      <c r="B3590" s="74">
        <v>1790</v>
      </c>
      <c r="C3590" s="86" t="s">
        <v>1536</v>
      </c>
      <c r="D3590" s="87" t="s">
        <v>473</v>
      </c>
      <c r="E3590" s="87" t="s">
        <v>233</v>
      </c>
      <c r="F3590" s="87" t="s">
        <v>1537</v>
      </c>
      <c r="G3590" s="87" t="s">
        <v>1538</v>
      </c>
      <c r="H3590" s="87" t="s">
        <v>1539</v>
      </c>
      <c r="I3590" s="87" t="s">
        <v>1540</v>
      </c>
      <c r="J3590" s="98">
        <v>0</v>
      </c>
      <c r="K3590" s="98">
        <f t="shared" ref="K3590" si="4073">MAX(J3590:J3592)</f>
        <v>0</v>
      </c>
      <c r="L3590" s="74" t="e">
        <v>#DIV/0!</v>
      </c>
      <c r="M3590" s="98">
        <f t="shared" ref="M3590" si="4074">IF(J3590="-","-",AVERAGE(J3590:J3592))</f>
        <v>0</v>
      </c>
      <c r="N3590" s="98">
        <v>0</v>
      </c>
      <c r="O3590" s="98">
        <f t="shared" ref="O3590" si="4075">MAX(N3590:N3592)</f>
        <v>0</v>
      </c>
      <c r="P3590" s="74" t="e">
        <v>#DIV/0!</v>
      </c>
      <c r="Q3590" s="98">
        <f t="shared" ref="Q3590" si="4076">IF(N3590="-","-",AVERAGE(N3590:N3592))</f>
        <v>0</v>
      </c>
      <c r="R3590" s="74" t="e">
        <v>#DIV/0!</v>
      </c>
      <c r="S3590" s="105">
        <v>5.09</v>
      </c>
      <c r="T3590" s="106">
        <f t="shared" ref="T3590" si="4077">AVERAGE(S3590:S3592)*10</f>
        <v>51</v>
      </c>
      <c r="U3590" s="105">
        <v>1.37120470127325</v>
      </c>
      <c r="V3590" s="105">
        <v>5.20999999999999</v>
      </c>
      <c r="W3590" s="106">
        <f t="shared" ref="W3590" si="4078">AVERAGE(V3590:V3592)*10</f>
        <v>57.5666666666666</v>
      </c>
      <c r="X3590" s="105">
        <f t="shared" ref="X3590" si="4079">((LARGE(V3590:V3592,1))-(SMALL(V3590:V3592,1)))/(((LARGE(V3590:V3592,1))+(SMALL(V3590:V3592,1)))/2)*100</f>
        <v>23.5393734123624</v>
      </c>
      <c r="Y3590" s="105">
        <f t="shared" si="3839"/>
        <v>94.79</v>
      </c>
      <c r="Z3590" s="74" t="s">
        <v>34</v>
      </c>
      <c r="AA3590" s="123" t="str">
        <f t="shared" si="4070"/>
        <v>-</v>
      </c>
      <c r="AB3590" s="106" t="s">
        <v>34</v>
      </c>
      <c r="AC3590" s="124" t="str">
        <f t="shared" si="4058"/>
        <v>-</v>
      </c>
      <c r="AE3590" s="54"/>
      <c r="AF3590" s="54"/>
      <c r="AG3590" s="154"/>
    </row>
    <row r="3591" spans="1:33" s="44" customFormat="1" ht="0" customHeight="1" hidden="1">
      <c r="A3591" s="88"/>
      <c r="B3591" s="74">
        <v>1790</v>
      </c>
      <c r="C3591" s="89"/>
      <c r="D3591" s="15"/>
      <c r="E3591" s="15"/>
      <c r="F3591" s="15"/>
      <c r="G3591" s="15"/>
      <c r="H3591" s="15"/>
      <c r="I3591" s="15"/>
      <c r="J3591" s="98">
        <v>0</v>
      </c>
      <c r="K3591" s="98">
        <f t="shared" ref="K3591" si="4080">MIN(J3590:J3592)</f>
        <v>0</v>
      </c>
      <c r="L3591" s="74"/>
      <c r="M3591" s="98"/>
      <c r="N3591" s="98">
        <v>0</v>
      </c>
      <c r="O3591" s="98">
        <f t="shared" ref="O3591" si="4081">MIN(N3590:N3592)</f>
        <v>0</v>
      </c>
      <c r="P3591" s="74"/>
      <c r="Q3591" s="98"/>
      <c r="R3591" s="74"/>
      <c r="S3591" s="105">
        <v>5.07</v>
      </c>
      <c r="T3591" s="106"/>
      <c r="U3591" s="105"/>
      <c r="V3591" s="105">
        <v>5.45999999999999</v>
      </c>
      <c r="W3591" s="106"/>
      <c r="X3591" s="105"/>
      <c r="Y3591" s="105">
        <f t="shared" si="3839"/>
        <v>94.54</v>
      </c>
      <c r="Z3591" s="74" t="s">
        <v>34</v>
      </c>
      <c r="AA3591" s="125"/>
      <c r="AB3591" s="106" t="s">
        <v>34</v>
      </c>
      <c r="AC3591" s="126"/>
      <c r="AE3591" s="54"/>
      <c r="AF3591" s="54"/>
      <c r="AG3591" s="154"/>
    </row>
    <row r="3592" spans="1:33" s="44" customFormat="1" ht="0" customHeight="1" hidden="1">
      <c r="A3592" s="90"/>
      <c r="B3592" s="74">
        <v>1790</v>
      </c>
      <c r="C3592" s="91"/>
      <c r="D3592" s="18"/>
      <c r="E3592" s="18"/>
      <c r="F3592" s="18"/>
      <c r="G3592" s="18"/>
      <c r="H3592" s="18"/>
      <c r="I3592" s="18"/>
      <c r="J3592" s="98">
        <v>0</v>
      </c>
      <c r="K3592" s="98"/>
      <c r="L3592" s="74"/>
      <c r="M3592" s="98"/>
      <c r="N3592" s="98">
        <v>0</v>
      </c>
      <c r="O3592" s="98"/>
      <c r="P3592" s="74"/>
      <c r="Q3592" s="98"/>
      <c r="R3592" s="74"/>
      <c r="S3592" s="105">
        <v>5.14</v>
      </c>
      <c r="T3592" s="106"/>
      <c r="U3592" s="105"/>
      <c r="V3592" s="105">
        <v>6.59999999999999</v>
      </c>
      <c r="W3592" s="106"/>
      <c r="X3592" s="105"/>
      <c r="Y3592" s="105">
        <f t="shared" si="3839"/>
        <v>93.4</v>
      </c>
      <c r="Z3592" s="74" t="s">
        <v>34</v>
      </c>
      <c r="AA3592" s="127"/>
      <c r="AB3592" s="106" t="s">
        <v>34</v>
      </c>
      <c r="AC3592" s="128"/>
      <c r="AE3592" s="54"/>
      <c r="AF3592" s="54"/>
      <c r="AG3592" s="154"/>
    </row>
    <row r="3593" spans="1:33" s="44" customFormat="1" ht="0" customHeight="1" hidden="1">
      <c r="A3593" s="70">
        <v>43535</v>
      </c>
      <c r="B3593" s="71">
        <v>1791</v>
      </c>
      <c r="C3593" s="80" t="s">
        <v>1536</v>
      </c>
      <c r="D3593" s="12" t="s">
        <v>473</v>
      </c>
      <c r="E3593" s="12" t="s">
        <v>233</v>
      </c>
      <c r="F3593" s="6" t="s">
        <v>1537</v>
      </c>
      <c r="G3593" s="6" t="s">
        <v>1541</v>
      </c>
      <c r="H3593" s="12" t="s">
        <v>1539</v>
      </c>
      <c r="I3593" s="6" t="s">
        <v>1540</v>
      </c>
      <c r="J3593" s="97" t="s">
        <v>34</v>
      </c>
      <c r="K3593" s="97">
        <f t="shared" ref="K3593" si="4082">MAX(J3593:J3595)</f>
        <v>538</v>
      </c>
      <c r="L3593" s="71">
        <f t="shared" ref="L3593" si="4083">IF(A3593=0,"",(K3593-K3594)/K3594)</f>
        <v>0.655384615384615</v>
      </c>
      <c r="M3593" s="97">
        <f t="normal">IF(J3594="-","-",AVERAGE(J3593:J3595))</f>
        <v>431.5</v>
      </c>
      <c r="N3593" s="97" t="s">
        <v>34</v>
      </c>
      <c r="O3593" s="97">
        <f t="shared" ref="O3593" si="4084">MAX(N3593:N3595)</f>
        <v>359</v>
      </c>
      <c r="P3593" s="71">
        <f t="normal">IF(A3593=0,"",(O3593-O3594)/O3594)</f>
        <v>1.27215189873418</v>
      </c>
      <c r="Q3593" s="97">
        <f t="normal">IF(N3594="-","-",AVERAGE(N3593:N3595))</f>
        <v>258.5</v>
      </c>
      <c r="R3593" s="71">
        <f t="shared" ref="R3593" si="4085">IF(Q3593="-","-",Q3593/M3593)</f>
        <v>0.599073001158749</v>
      </c>
      <c r="S3593" s="103" t="s">
        <v>34</v>
      </c>
      <c r="T3593" s="104">
        <f t="shared" ref="T3593" si="4086">AVERAGE(S3593:S3595)*10</f>
        <v>130.95</v>
      </c>
      <c r="U3593" s="103">
        <f t="shared" ref="U3593" si="4087">((LARGE(S3593:S3595,1))-(SMALL(S3593:S3595,1)))/(((LARGE(S3593:S3595,1))+(SMALL(S3593:S3595,1)))/2)*100</f>
        <v>1.45093547155402</v>
      </c>
      <c r="V3593" s="103" t="s">
        <v>34</v>
      </c>
      <c r="W3593" s="104">
        <f t="shared" ref="W3593" si="4088">AVERAGE(V3593:V3595)*10</f>
        <v>743.6</v>
      </c>
      <c r="X3593" s="103">
        <f t="shared" ref="X3593" si="4089">((LARGE(V3593:V3595,1))-(SMALL(V3593:V3595,1)))/(((LARGE(V3593:V3595,1))+(SMALL(V3593:V3595,1)))/2)*100</f>
        <v>1.45239376008608</v>
      </c>
      <c r="Y3593" s="103" t="s">
        <v>34</v>
      </c>
      <c r="Z3593" s="71" t="s">
        <v>34</v>
      </c>
      <c r="AA3593" s="25" t="str">
        <f t="shared" si="4070"/>
        <v>-</v>
      </c>
      <c r="AB3593" s="104" t="s">
        <v>34</v>
      </c>
      <c r="AC3593" s="26" t="str">
        <f t="shared" si="4058"/>
        <v>-</v>
      </c>
      <c r="AE3593" s="54"/>
      <c r="AF3593" s="54"/>
      <c r="AG3593" s="154"/>
    </row>
    <row r="3594" spans="1:33" s="44" customFormat="1" ht="0" customHeight="1" hidden="1">
      <c r="A3594" s="70"/>
      <c r="B3594" s="71">
        <v>1791</v>
      </c>
      <c r="C3594" s="82"/>
      <c r="D3594" s="14"/>
      <c r="E3594" s="14"/>
      <c r="F3594" s="6"/>
      <c r="G3594" s="6"/>
      <c r="H3594" s="14"/>
      <c r="I3594" s="6"/>
      <c r="J3594" s="97">
        <v>538</v>
      </c>
      <c r="K3594" s="97">
        <f t="shared" ref="K3594" si="4090">MIN(J3593:J3595)</f>
        <v>325</v>
      </c>
      <c r="L3594" s="71"/>
      <c r="M3594" s="97"/>
      <c r="N3594" s="97">
        <v>359</v>
      </c>
      <c r="O3594" s="97">
        <f t="shared" ref="O3594" si="4091">MIN(N3593:N3595)</f>
        <v>158</v>
      </c>
      <c r="P3594" s="71"/>
      <c r="Q3594" s="97"/>
      <c r="R3594" s="71"/>
      <c r="S3594" s="103">
        <v>13</v>
      </c>
      <c r="T3594" s="104"/>
      <c r="U3594" s="103"/>
      <c r="V3594" s="103">
        <v>73.82</v>
      </c>
      <c r="W3594" s="104"/>
      <c r="X3594" s="103"/>
      <c r="Y3594" s="103">
        <f t="shared" si="3839"/>
        <v>26.18</v>
      </c>
      <c r="Z3594" s="71" t="s">
        <v>34</v>
      </c>
      <c r="AA3594" s="27"/>
      <c r="AB3594" s="104" t="s">
        <v>34</v>
      </c>
      <c r="AC3594" s="28"/>
      <c r="AE3594" s="54"/>
      <c r="AF3594" s="54"/>
      <c r="AG3594" s="154"/>
    </row>
    <row r="3595" spans="1:33" s="44" customFormat="1" ht="0" customHeight="1" hidden="1">
      <c r="A3595" s="70"/>
      <c r="B3595" s="71">
        <v>1791</v>
      </c>
      <c r="C3595" s="84"/>
      <c r="D3595" s="17"/>
      <c r="E3595" s="17"/>
      <c r="F3595" s="6"/>
      <c r="G3595" s="6"/>
      <c r="H3595" s="17"/>
      <c r="I3595" s="6"/>
      <c r="J3595" s="97">
        <v>325</v>
      </c>
      <c r="K3595" s="97"/>
      <c r="L3595" s="71"/>
      <c r="M3595" s="97"/>
      <c r="N3595" s="97">
        <v>158</v>
      </c>
      <c r="O3595" s="97"/>
      <c r="P3595" s="71"/>
      <c r="Q3595" s="97"/>
      <c r="R3595" s="71"/>
      <c r="S3595" s="103">
        <v>13.19</v>
      </c>
      <c r="T3595" s="104"/>
      <c r="U3595" s="103"/>
      <c r="V3595" s="103">
        <v>74.9</v>
      </c>
      <c r="W3595" s="104"/>
      <c r="X3595" s="103"/>
      <c r="Y3595" s="103">
        <f t="shared" si="3839"/>
        <v>25.1</v>
      </c>
      <c r="Z3595" s="71" t="s">
        <v>34</v>
      </c>
      <c r="AA3595" s="29"/>
      <c r="AB3595" s="104" t="s">
        <v>34</v>
      </c>
      <c r="AC3595" s="30"/>
      <c r="AE3595" s="54"/>
      <c r="AF3595" s="54"/>
      <c r="AG3595" s="154"/>
    </row>
    <row r="3596" spans="1:33" s="44" customFormat="1" ht="0" customHeight="1" hidden="1">
      <c r="A3596" s="85">
        <v>43535</v>
      </c>
      <c r="B3596" s="74">
        <v>1792</v>
      </c>
      <c r="C3596" s="86" t="s">
        <v>1536</v>
      </c>
      <c r="D3596" s="87" t="s">
        <v>473</v>
      </c>
      <c r="E3596" s="87" t="s">
        <v>233</v>
      </c>
      <c r="F3596" s="87" t="s">
        <v>80</v>
      </c>
      <c r="G3596" s="87" t="s">
        <v>1542</v>
      </c>
      <c r="H3596" s="87" t="s">
        <v>1539</v>
      </c>
      <c r="I3596" s="87"/>
      <c r="J3596" s="98">
        <v>419</v>
      </c>
      <c r="K3596" s="98">
        <f t="shared" ref="K3596" si="4092">MAX(J3596:J3598)</f>
        <v>454</v>
      </c>
      <c r="L3596" s="74">
        <f t="shared" ref="L3596" si="4093">IF(A3596=0,"",(K3596-K3597)/K3597)</f>
        <v>0.0835322195704057</v>
      </c>
      <c r="M3596" s="98">
        <f t="shared" ref="M3596" si="4094">IF(J3596="-","-",AVERAGE(J3596:J3598))</f>
        <v>438.666666666667</v>
      </c>
      <c r="N3596" s="98">
        <v>304</v>
      </c>
      <c r="O3596" s="98">
        <f t="shared" ref="O3596" si="4095">MAX(N3596:N3598)</f>
        <v>305</v>
      </c>
      <c r="P3596" s="74">
        <f t="shared" ref="P3596" si="4096">IF(A3596=0,"",(O3596-O3597)/O3597)</f>
        <v>0.0481099656357388</v>
      </c>
      <c r="Q3596" s="98">
        <f t="shared" ref="Q3596" si="4097">IF(N3596="-","-",AVERAGE(N3596:N3598))</f>
        <v>300</v>
      </c>
      <c r="R3596" s="74">
        <f t="shared" ref="R3596" si="4098">IF(Q3596="-","-",Q3596/M3596)</f>
        <v>0.683890577507599</v>
      </c>
      <c r="S3596" s="105">
        <v>10.3</v>
      </c>
      <c r="T3596" s="106">
        <f t="shared" ref="T3596" si="4099">AVERAGE(S3596:S3598)*10</f>
        <v>101.65</v>
      </c>
      <c r="U3596" s="105">
        <f t="shared" ref="U3596" si="4100">((LARGE(S3596:S3598,1))-(SMALL(S3596:S3598,1)))/(((LARGE(S3596:S3598,1))+(SMALL(S3596:S3598,1)))/2)*100</f>
        <v>2.65617314313823</v>
      </c>
      <c r="V3596" s="105">
        <v>62.82</v>
      </c>
      <c r="W3596" s="106">
        <f t="shared" ref="W3596" si="4101">AVERAGE(V3596:V3598)*10</f>
        <v>622.5</v>
      </c>
      <c r="X3596" s="105">
        <f t="shared" ref="X3596" si="4102">((LARGE(V3596:V3598,1))-(SMALL(V3596:V3598,1)))/(((LARGE(V3596:V3598,1))+(SMALL(V3596:V3598,1)))/2)*100</f>
        <v>1.83132530120482</v>
      </c>
      <c r="Y3596" s="105">
        <f t="shared" si="3839"/>
        <v>37.18</v>
      </c>
      <c r="Z3596" s="74" t="s">
        <v>34</v>
      </c>
      <c r="AA3596" s="123" t="str">
        <f t="shared" si="4070"/>
        <v>-</v>
      </c>
      <c r="AB3596" s="106" t="s">
        <v>34</v>
      </c>
      <c r="AC3596" s="124" t="str">
        <f t="shared" si="4058"/>
        <v>-</v>
      </c>
      <c r="AE3596" s="54"/>
      <c r="AF3596" s="54"/>
      <c r="AG3596" s="154"/>
    </row>
    <row r="3597" spans="1:33" s="44" customFormat="1" ht="0" customHeight="1" hidden="1">
      <c r="A3597" s="88"/>
      <c r="B3597" s="74">
        <v>1792</v>
      </c>
      <c r="C3597" s="89"/>
      <c r="D3597" s="15"/>
      <c r="E3597" s="15"/>
      <c r="F3597" s="15"/>
      <c r="G3597" s="15"/>
      <c r="H3597" s="15"/>
      <c r="I3597" s="15"/>
      <c r="J3597" s="98">
        <v>454</v>
      </c>
      <c r="K3597" s="98">
        <f t="shared" ref="K3597" si="4103">MIN(J3596:J3598)</f>
        <v>419</v>
      </c>
      <c r="L3597" s="74"/>
      <c r="M3597" s="98"/>
      <c r="N3597" s="98">
        <v>305</v>
      </c>
      <c r="O3597" s="98">
        <f t="shared" ref="O3597" si="4104">MIN(N3596:N3598)</f>
        <v>291</v>
      </c>
      <c r="P3597" s="74"/>
      <c r="Q3597" s="98"/>
      <c r="R3597" s="74"/>
      <c r="S3597" s="105" t="s">
        <v>34</v>
      </c>
      <c r="T3597" s="106"/>
      <c r="U3597" s="105"/>
      <c r="V3597" s="105" t="s">
        <v>34</v>
      </c>
      <c r="W3597" s="106"/>
      <c r="X3597" s="105"/>
      <c r="Y3597" s="105" t="s">
        <v>34</v>
      </c>
      <c r="Z3597" s="74" t="s">
        <v>34</v>
      </c>
      <c r="AA3597" s="125"/>
      <c r="AB3597" s="106" t="s">
        <v>34</v>
      </c>
      <c r="AC3597" s="126"/>
      <c r="AE3597" s="54"/>
      <c r="AF3597" s="54"/>
      <c r="AG3597" s="154"/>
    </row>
    <row r="3598" spans="1:33" s="44" customFormat="1" ht="0" customHeight="1" hidden="1">
      <c r="A3598" s="90"/>
      <c r="B3598" s="74">
        <v>1792</v>
      </c>
      <c r="C3598" s="91"/>
      <c r="D3598" s="18"/>
      <c r="E3598" s="18"/>
      <c r="F3598" s="18"/>
      <c r="G3598" s="18"/>
      <c r="H3598" s="18"/>
      <c r="I3598" s="18"/>
      <c r="J3598" s="98">
        <v>443</v>
      </c>
      <c r="K3598" s="98"/>
      <c r="L3598" s="74"/>
      <c r="M3598" s="98"/>
      <c r="N3598" s="98">
        <v>291</v>
      </c>
      <c r="O3598" s="98"/>
      <c r="P3598" s="74"/>
      <c r="Q3598" s="98"/>
      <c r="R3598" s="74"/>
      <c r="S3598" s="105">
        <v>10.03</v>
      </c>
      <c r="T3598" s="106"/>
      <c r="U3598" s="105"/>
      <c r="V3598" s="105">
        <v>61.68</v>
      </c>
      <c r="W3598" s="106"/>
      <c r="X3598" s="105"/>
      <c r="Y3598" s="105">
        <f t="shared" si="3839"/>
        <v>38.32</v>
      </c>
      <c r="Z3598" s="74" t="s">
        <v>34</v>
      </c>
      <c r="AA3598" s="127"/>
      <c r="AB3598" s="106" t="s">
        <v>34</v>
      </c>
      <c r="AC3598" s="128"/>
      <c r="AE3598" s="54"/>
      <c r="AF3598" s="54"/>
      <c r="AG3598" s="154"/>
    </row>
    <row r="3599" spans="1:33" s="44" customFormat="1" ht="0" customHeight="1" hidden="1">
      <c r="A3599" s="70">
        <v>43535</v>
      </c>
      <c r="B3599" s="71">
        <v>1799</v>
      </c>
      <c r="C3599" s="80" t="s">
        <v>1543</v>
      </c>
      <c r="D3599" s="12" t="s">
        <v>41</v>
      </c>
      <c r="E3599" s="12" t="s">
        <v>74</v>
      </c>
      <c r="F3599" s="6" t="s">
        <v>85</v>
      </c>
      <c r="G3599" s="6" t="s">
        <v>92</v>
      </c>
      <c r="H3599" s="12" t="s">
        <v>1544</v>
      </c>
      <c r="I3599" s="6" t="s">
        <v>1545</v>
      </c>
      <c r="J3599" s="97" t="s">
        <v>34</v>
      </c>
      <c r="K3599" s="97">
        <f t="shared" ref="K3599" si="4105">MAX(J3599:J3601)</f>
        <v>582</v>
      </c>
      <c r="L3599" s="71">
        <f t="shared" ref="L3599" si="4106">IF(A3599=0,"",(K3599-K3600)/K3600)</f>
        <v>0.0174825174825175</v>
      </c>
      <c r="M3599" s="97">
        <f t="normal">IF(J3598="-","-",AVERAGE(J3599:J3601))</f>
        <v>577</v>
      </c>
      <c r="N3599" s="97" t="s">
        <v>34</v>
      </c>
      <c r="O3599" s="97">
        <f t="shared" ref="O3599" si="4107">MAX(N3599:N3601)</f>
        <v>457</v>
      </c>
      <c r="P3599" s="71">
        <f t="shared" ref="P3599" si="4108">IF(A3599=0,"",(O3599-O3600)/O3600)</f>
        <v>0.036281179138322</v>
      </c>
      <c r="Q3599" s="97">
        <f t="normal">IF(N3598="-","-",AVERAGE(N3599:N3601))</f>
        <v>449</v>
      </c>
      <c r="R3599" s="71">
        <f t="shared" ref="R3599" si="4109">IF(Q3599="-","-",Q3599/M3599)</f>
        <v>0.778162911611785</v>
      </c>
      <c r="S3599" s="103">
        <v>0.67</v>
      </c>
      <c r="T3599" s="104">
        <f t="shared" ref="T3599" si="4110">AVERAGE(S3599:S3601)*10</f>
        <v>6.5</v>
      </c>
      <c r="U3599" s="103">
        <f t="shared" ref="U3599" si="4111">((LARGE(S3599:S3601,1))-(SMALL(S3599:S3601,1)))/(((LARGE(S3599:S3601,1))+(SMALL(S3599:S3601,1)))/2)*100</f>
        <v>6.15384615384616</v>
      </c>
      <c r="V3599" s="103">
        <v>67.56</v>
      </c>
      <c r="W3599" s="104">
        <f t="shared" ref="W3599" si="4112">AVERAGE(V3599:V3601)*10</f>
        <v>677.2</v>
      </c>
      <c r="X3599" s="103">
        <f t="shared" ref="X3599" si="4113">((LARGE(V3599:V3601,1))-(SMALL(V3599:V3601,1)))/(((LARGE(V3599:V3601,1))+(SMALL(V3599:V3601,1)))/2)*100</f>
        <v>0.472533963378608</v>
      </c>
      <c r="Y3599" s="103">
        <f t="shared" ref="Y3599:Y3666" si="4114">100-V3599</f>
        <v>32.44</v>
      </c>
      <c r="Z3599" s="71" t="s">
        <v>34</v>
      </c>
      <c r="AA3599" s="25" t="str">
        <f t="shared" si="4070"/>
        <v>-</v>
      </c>
      <c r="AB3599" s="104" t="s">
        <v>34</v>
      </c>
      <c r="AC3599" s="26" t="str">
        <f t="shared" si="4058"/>
        <v>-</v>
      </c>
      <c r="AE3599" s="54"/>
      <c r="AF3599" s="54"/>
      <c r="AG3599" s="154"/>
    </row>
    <row r="3600" spans="1:33" s="44" customFormat="1" ht="0" customHeight="1" hidden="1">
      <c r="A3600" s="70"/>
      <c r="B3600" s="71">
        <v>1799</v>
      </c>
      <c r="C3600" s="82"/>
      <c r="D3600" s="14"/>
      <c r="E3600" s="14"/>
      <c r="F3600" s="6"/>
      <c r="G3600" s="6"/>
      <c r="H3600" s="14"/>
      <c r="I3600" s="6"/>
      <c r="J3600" s="97">
        <v>572</v>
      </c>
      <c r="K3600" s="97">
        <f t="shared" ref="K3600" si="4115">MIN(J3599:J3601)</f>
        <v>572</v>
      </c>
      <c r="L3600" s="71"/>
      <c r="M3600" s="97"/>
      <c r="N3600" s="97">
        <v>457</v>
      </c>
      <c r="O3600" s="97">
        <f t="shared" ref="O3600" si="4116">MIN(N3599:N3601)</f>
        <v>441</v>
      </c>
      <c r="P3600" s="71"/>
      <c r="Q3600" s="97"/>
      <c r="R3600" s="71"/>
      <c r="S3600" s="103" t="s">
        <v>34</v>
      </c>
      <c r="T3600" s="104"/>
      <c r="U3600" s="103"/>
      <c r="V3600" s="103" t="s">
        <v>34</v>
      </c>
      <c r="W3600" s="104"/>
      <c r="X3600" s="103"/>
      <c r="Y3600" s="103" t="s">
        <v>34</v>
      </c>
      <c r="Z3600" s="71" t="s">
        <v>34</v>
      </c>
      <c r="AA3600" s="27"/>
      <c r="AB3600" s="104" t="s">
        <v>34</v>
      </c>
      <c r="AC3600" s="28"/>
      <c r="AE3600" s="54"/>
      <c r="AF3600" s="54"/>
      <c r="AG3600" s="154"/>
    </row>
    <row r="3601" spans="1:33" s="44" customFormat="1" ht="0" customHeight="1" hidden="1">
      <c r="A3601" s="70"/>
      <c r="B3601" s="71">
        <v>1799</v>
      </c>
      <c r="C3601" s="84"/>
      <c r="D3601" s="17"/>
      <c r="E3601" s="17"/>
      <c r="F3601" s="6"/>
      <c r="G3601" s="6"/>
      <c r="H3601" s="17"/>
      <c r="I3601" s="6"/>
      <c r="J3601" s="97">
        <v>582</v>
      </c>
      <c r="K3601" s="97"/>
      <c r="L3601" s="71"/>
      <c r="M3601" s="97"/>
      <c r="N3601" s="97">
        <v>441</v>
      </c>
      <c r="O3601" s="97"/>
      <c r="P3601" s="71"/>
      <c r="Q3601" s="97"/>
      <c r="R3601" s="71"/>
      <c r="S3601" s="103">
        <v>0.63</v>
      </c>
      <c r="T3601" s="104"/>
      <c r="U3601" s="103"/>
      <c r="V3601" s="103">
        <v>67.88</v>
      </c>
      <c r="W3601" s="104"/>
      <c r="X3601" s="103"/>
      <c r="Y3601" s="103">
        <f t="shared" si="4114"/>
        <v>32.12</v>
      </c>
      <c r="Z3601" s="71" t="s">
        <v>34</v>
      </c>
      <c r="AA3601" s="29"/>
      <c r="AB3601" s="104" t="s">
        <v>34</v>
      </c>
      <c r="AC3601" s="30"/>
      <c r="AE3601" s="54"/>
      <c r="AF3601" s="54"/>
      <c r="AG3601" s="154"/>
    </row>
    <row r="3602" spans="1:33" s="44" customFormat="1" ht="15" customHeight="1">
      <c r="A3602" s="60">
        <v>43535</v>
      </c>
      <c r="B3602" s="61" t="s">
        <v>1529</v>
      </c>
      <c r="C3602" s="62" t="s">
        <v>29</v>
      </c>
      <c r="D3602" s="63" t="s">
        <v>30</v>
      </c>
      <c r="E3602" s="63" t="s">
        <v>31</v>
      </c>
      <c r="F3602" s="63" t="s">
        <v>32</v>
      </c>
      <c r="G3602" s="63" t="s">
        <v>34</v>
      </c>
      <c r="H3602" s="63" t="s">
        <v>34</v>
      </c>
      <c r="I3602" s="63" t="s">
        <v>1546</v>
      </c>
      <c r="J3602" s="94">
        <v>29</v>
      </c>
      <c r="K3602" s="94">
        <f t="shared" ref="K3602" si="4117">MAX(J3602:J3604)</f>
        <v>30</v>
      </c>
      <c r="L3602" s="61">
        <f t="shared" ref="L3602" si="4118">IF(A3602=0,"",(K3602-K3603)/K3603)</f>
        <v>0.0344827586206897</v>
      </c>
      <c r="M3602" s="94">
        <f t="shared" ref="M3602" si="4119">IF(J3602="-","-",AVERAGE(J3602:J3604))</f>
        <v>29.3333333333333</v>
      </c>
      <c r="N3602" s="94" t="s">
        <v>34</v>
      </c>
      <c r="O3602" s="94">
        <f t="shared" ref="O3602" si="4120">MAX(N3602:N3604)</f>
        <v>0</v>
      </c>
      <c r="P3602" s="61" t="e">
        <v>#DIV/0!</v>
      </c>
      <c r="Q3602" s="94" t="str">
        <f t="shared" ref="Q3602" si="4121">IF(N3602="-","-",AVERAGE(N3602:N3604))</f>
        <v>-</v>
      </c>
      <c r="R3602" s="61" t="str">
        <f t="shared" ref="R3602" si="4122">IF(Q3602="-","-",Q3602/M3602)</f>
        <v>-</v>
      </c>
      <c r="S3602" s="101" t="s">
        <v>34</v>
      </c>
      <c r="T3602" s="102">
        <f t="shared" ref="T3602" si="4123">AVERAGE(S3602:S3604)*10</f>
        <v>31.6</v>
      </c>
      <c r="U3602" s="101">
        <f t="shared" ref="U3602" si="4124">((LARGE(S3602:S3604,1))-(SMALL(S3602:S3604,1)))/(((LARGE(S3602:S3604,1))+(SMALL(S3602:S3604,1)))/2)*100</f>
        <v>2.53164556962025</v>
      </c>
      <c r="V3602" s="101" t="s">
        <v>34</v>
      </c>
      <c r="W3602" s="102">
        <f t="shared" ref="W3602" si="4125">AVERAGE(V3602:V3604)*10</f>
        <v>591.2</v>
      </c>
      <c r="X3602" s="101">
        <f t="shared" ref="X3602" si="4126">((LARGE(V3602:V3604,1))-(SMALL(V3602:V3604,1)))/(((LARGE(V3602:V3604,1))+(SMALL(V3602:V3604,1)))/2)*100</f>
        <v>0.744248985115028</v>
      </c>
      <c r="Y3602" s="101" t="s">
        <v>34</v>
      </c>
      <c r="Z3602" s="94" t="s">
        <v>34</v>
      </c>
      <c r="AA3602" s="111" t="str">
        <f t="shared" si="4070"/>
        <v>-</v>
      </c>
      <c r="AB3602" s="102" t="s">
        <v>34</v>
      </c>
      <c r="AC3602" s="112" t="str">
        <f t="shared" si="4058"/>
        <v>-</v>
      </c>
      <c r="AD3602" s="113"/>
      <c r="AE3602" s="94"/>
      <c r="AF3602" s="94"/>
      <c r="AG3602" s="134"/>
    </row>
    <row r="3603" spans="1:33" s="44" customFormat="1" customHeight="0">
      <c r="A3603" s="60"/>
      <c r="B3603" s="61" t="s">
        <v>1529</v>
      </c>
      <c r="C3603" s="62"/>
      <c r="D3603" s="63"/>
      <c r="E3603" s="63"/>
      <c r="F3603" s="63"/>
      <c r="G3603" s="63"/>
      <c r="H3603" s="63"/>
      <c r="I3603" s="63"/>
      <c r="J3603" s="94">
        <v>29</v>
      </c>
      <c r="K3603" s="94">
        <f t="shared" ref="K3603" si="4127">MIN(J3602:J3604)</f>
        <v>29</v>
      </c>
      <c r="L3603" s="61"/>
      <c r="M3603" s="94"/>
      <c r="N3603" s="94" t="s">
        <v>34</v>
      </c>
      <c r="O3603" s="94">
        <f t="shared" ref="O3603" si="4128">MIN(N3602:N3604)</f>
        <v>0</v>
      </c>
      <c r="P3603" s="61"/>
      <c r="Q3603" s="94"/>
      <c r="R3603" s="61"/>
      <c r="S3603" s="101">
        <v>3.12</v>
      </c>
      <c r="T3603" s="102"/>
      <c r="U3603" s="101"/>
      <c r="V3603" s="101">
        <v>58.9</v>
      </c>
      <c r="W3603" s="102"/>
      <c r="X3603" s="101"/>
      <c r="Y3603" s="101">
        <f t="shared" si="4114"/>
        <v>41.1</v>
      </c>
      <c r="Z3603" s="94" t="s">
        <v>34</v>
      </c>
      <c r="AA3603" s="111"/>
      <c r="AB3603" s="102" t="s">
        <v>34</v>
      </c>
      <c r="AC3603" s="112"/>
      <c r="AD3603" s="113"/>
      <c r="AE3603" s="94"/>
      <c r="AF3603" s="94"/>
      <c r="AG3603" s="134"/>
    </row>
    <row r="3604" spans="1:33" s="44" customFormat="1" customHeight="0">
      <c r="A3604" s="60"/>
      <c r="B3604" s="61" t="s">
        <v>1529</v>
      </c>
      <c r="C3604" s="62"/>
      <c r="D3604" s="63"/>
      <c r="E3604" s="63"/>
      <c r="F3604" s="63"/>
      <c r="G3604" s="63"/>
      <c r="H3604" s="63"/>
      <c r="I3604" s="63"/>
      <c r="J3604" s="94">
        <v>30</v>
      </c>
      <c r="K3604" s="94"/>
      <c r="L3604" s="61"/>
      <c r="M3604" s="94"/>
      <c r="N3604" s="94" t="s">
        <v>34</v>
      </c>
      <c r="O3604" s="94"/>
      <c r="P3604" s="61"/>
      <c r="Q3604" s="94"/>
      <c r="R3604" s="61"/>
      <c r="S3604" s="101">
        <v>3.2</v>
      </c>
      <c r="T3604" s="102"/>
      <c r="U3604" s="101"/>
      <c r="V3604" s="101">
        <v>59.34</v>
      </c>
      <c r="W3604" s="102"/>
      <c r="X3604" s="101"/>
      <c r="Y3604" s="101">
        <f t="shared" si="4114"/>
        <v>40.66</v>
      </c>
      <c r="Z3604" s="94" t="s">
        <v>34</v>
      </c>
      <c r="AA3604" s="111"/>
      <c r="AB3604" s="102" t="s">
        <v>34</v>
      </c>
      <c r="AC3604" s="112"/>
      <c r="AD3604" s="113"/>
      <c r="AE3604" s="94"/>
      <c r="AF3604" s="94"/>
      <c r="AG3604" s="134"/>
    </row>
    <row r="3605" spans="1:33" s="44" customFormat="1" ht="15" customHeight="1">
      <c r="A3605" s="60">
        <v>43535</v>
      </c>
      <c r="B3605" s="61" t="s">
        <v>1530</v>
      </c>
      <c r="C3605" s="62" t="s">
        <v>29</v>
      </c>
      <c r="D3605" s="63" t="s">
        <v>30</v>
      </c>
      <c r="E3605" s="63" t="s">
        <v>31</v>
      </c>
      <c r="F3605" s="63" t="s">
        <v>37</v>
      </c>
      <c r="G3605" s="63" t="s">
        <v>34</v>
      </c>
      <c r="H3605" s="63" t="s">
        <v>34</v>
      </c>
      <c r="I3605" s="63" t="s">
        <v>1546</v>
      </c>
      <c r="J3605" s="94">
        <v>620</v>
      </c>
      <c r="K3605" s="94">
        <f t="shared" ref="K3605" si="4129">MAX(J3605:J3607)</f>
        <v>648</v>
      </c>
      <c r="L3605" s="61">
        <f t="shared" ref="L3605" si="4130">IF(A3605=0,"",(K3605-K3606)/K3606)</f>
        <v>0.0451612903225806</v>
      </c>
      <c r="M3605" s="94">
        <f t="shared" ref="M3605" si="4131">IF(J3605="-","-",AVERAGE(J3605:J3607))</f>
        <v>635</v>
      </c>
      <c r="N3605" s="94">
        <v>303</v>
      </c>
      <c r="O3605" s="94">
        <f t="shared" ref="O3605" si="4132">MAX(N3605:N3607)</f>
        <v>320</v>
      </c>
      <c r="P3605" s="61">
        <f t="shared" ref="P3605" si="4133">IF(A3605=0,"",(O3605-O3606)/O3606)</f>
        <v>0.0561056105610561</v>
      </c>
      <c r="Q3605" s="94">
        <f t="shared" ref="Q3605" si="4134">IF(N3605="-","-",AVERAGE(N3605:N3607))</f>
        <v>309</v>
      </c>
      <c r="R3605" s="61">
        <f t="shared" ref="R3605" si="4135">IF(Q3605="-","-",Q3605/M3605)</f>
        <v>0.486614173228346</v>
      </c>
      <c r="S3605" s="101">
        <v>95.99</v>
      </c>
      <c r="T3605" s="102">
        <f t="shared" ref="T3605" si="4136">AVERAGE(S3605:S3607)*10</f>
        <v>959.9</v>
      </c>
      <c r="U3605" s="101">
        <f t="shared" ref="U3605" si="4137">((LARGE(S3605:S3607,1))-(SMALL(S3605:S3607,1)))/(((LARGE(S3605:S3607,1))+(SMALL(S3605:S3607,1)))/2)*100</f>
        <v>0</v>
      </c>
      <c r="V3605" s="101">
        <v>99.99</v>
      </c>
      <c r="W3605" s="102">
        <f t="shared" ref="W3605" si="4138">AVERAGE(V3605:V3607)*10</f>
        <v>999.9</v>
      </c>
      <c r="X3605" s="101">
        <f t="shared" ref="X3605" si="4139">((LARGE(V3605:V3607,1))-(SMALL(V3605:V3607,1)))/(((LARGE(V3605:V3607,1))+(SMALL(V3605:V3607,1)))/2)*100</f>
        <v>0</v>
      </c>
      <c r="Y3605" s="101">
        <f t="shared" si="4114"/>
        <v>0.0100000000000051</v>
      </c>
      <c r="Z3605" s="94" t="s">
        <v>34</v>
      </c>
      <c r="AA3605" s="111" t="str">
        <f t="shared" si="4070"/>
        <v>-</v>
      </c>
      <c r="AB3605" s="102" t="s">
        <v>34</v>
      </c>
      <c r="AC3605" s="112" t="str">
        <f t="shared" si="4058"/>
        <v>-</v>
      </c>
      <c r="AD3605" s="113"/>
      <c r="AE3605" s="94"/>
      <c r="AF3605" s="94"/>
      <c r="AG3605" s="134"/>
    </row>
    <row r="3606" spans="1:33" s="44" customFormat="1" customHeight="0">
      <c r="A3606" s="60"/>
      <c r="B3606" s="61" t="s">
        <v>1530</v>
      </c>
      <c r="C3606" s="62"/>
      <c r="D3606" s="63"/>
      <c r="E3606" s="63"/>
      <c r="F3606" s="63"/>
      <c r="G3606" s="63"/>
      <c r="H3606" s="63"/>
      <c r="I3606" s="63"/>
      <c r="J3606" s="94">
        <v>637</v>
      </c>
      <c r="K3606" s="94">
        <f t="shared" ref="K3606" si="4140">MIN(J3605:J3607)</f>
        <v>620</v>
      </c>
      <c r="L3606" s="61"/>
      <c r="M3606" s="94"/>
      <c r="N3606" s="94">
        <v>304</v>
      </c>
      <c r="O3606" s="94">
        <f t="shared" ref="O3606" si="4141">MIN(N3605:N3607)</f>
        <v>303</v>
      </c>
      <c r="P3606" s="61"/>
      <c r="Q3606" s="94"/>
      <c r="R3606" s="61"/>
      <c r="S3606" s="101">
        <v>95.99</v>
      </c>
      <c r="T3606" s="102"/>
      <c r="U3606" s="101"/>
      <c r="V3606" s="101">
        <v>99.99</v>
      </c>
      <c r="W3606" s="102"/>
      <c r="X3606" s="101"/>
      <c r="Y3606" s="101">
        <f t="shared" si="4114"/>
        <v>0.0100000000000051</v>
      </c>
      <c r="Z3606" s="94" t="s">
        <v>34</v>
      </c>
      <c r="AA3606" s="111"/>
      <c r="AB3606" s="102" t="s">
        <v>34</v>
      </c>
      <c r="AC3606" s="112"/>
      <c r="AD3606" s="113"/>
      <c r="AE3606" s="94"/>
      <c r="AF3606" s="94"/>
      <c r="AG3606" s="134"/>
    </row>
    <row r="3607" spans="1:33" s="44" customFormat="1" customHeight="0">
      <c r="A3607" s="60"/>
      <c r="B3607" s="61" t="s">
        <v>1530</v>
      </c>
      <c r="C3607" s="62"/>
      <c r="D3607" s="63"/>
      <c r="E3607" s="63"/>
      <c r="F3607" s="63"/>
      <c r="G3607" s="63"/>
      <c r="H3607" s="63"/>
      <c r="I3607" s="63"/>
      <c r="J3607" s="94">
        <v>648</v>
      </c>
      <c r="K3607" s="94"/>
      <c r="L3607" s="61"/>
      <c r="M3607" s="94"/>
      <c r="N3607" s="94">
        <v>320</v>
      </c>
      <c r="O3607" s="94"/>
      <c r="P3607" s="61"/>
      <c r="Q3607" s="94"/>
      <c r="R3607" s="61"/>
      <c r="S3607" s="101">
        <v>95.99</v>
      </c>
      <c r="T3607" s="102"/>
      <c r="U3607" s="101"/>
      <c r="V3607" s="101">
        <v>99.99</v>
      </c>
      <c r="W3607" s="102"/>
      <c r="X3607" s="101"/>
      <c r="Y3607" s="101">
        <f t="shared" si="4114"/>
        <v>0.0100000000000051</v>
      </c>
      <c r="Z3607" s="94" t="s">
        <v>34</v>
      </c>
      <c r="AA3607" s="111"/>
      <c r="AB3607" s="102" t="s">
        <v>34</v>
      </c>
      <c r="AC3607" s="112"/>
      <c r="AD3607" s="113"/>
      <c r="AE3607" s="94"/>
      <c r="AF3607" s="94"/>
      <c r="AG3607" s="134"/>
    </row>
    <row r="3608" spans="1:33" s="44" customFormat="1" ht="0" customHeight="1" hidden="1">
      <c r="A3608" s="70">
        <v>43535</v>
      </c>
      <c r="B3608" s="71">
        <v>1632</v>
      </c>
      <c r="C3608" s="80" t="s">
        <v>1365</v>
      </c>
      <c r="D3608" s="12" t="s">
        <v>41</v>
      </c>
      <c r="E3608" s="12" t="s">
        <v>74</v>
      </c>
      <c r="F3608" s="6" t="s">
        <v>234</v>
      </c>
      <c r="G3608" s="6" t="s">
        <v>1531</v>
      </c>
      <c r="H3608" s="12" t="s">
        <v>34</v>
      </c>
      <c r="I3608" s="6" t="s">
        <v>1546</v>
      </c>
      <c r="J3608" s="97">
        <v>260</v>
      </c>
      <c r="K3608" s="97">
        <f t="shared" ref="K3608" si="4142">MAX(J3608:J3610)</f>
        <v>283</v>
      </c>
      <c r="L3608" s="71">
        <f t="shared" ref="L3608" si="4143">IF(A3608=0,"",(K3608-K3609)/K3609)</f>
        <v>0.0884615384615385</v>
      </c>
      <c r="M3608" s="97">
        <f t="shared" ref="M3608" si="4144">IF(J3608="-","-",AVERAGE(J3608:J3610))</f>
        <v>271</v>
      </c>
      <c r="N3608" s="97">
        <v>165</v>
      </c>
      <c r="O3608" s="97">
        <f t="shared" ref="O3608" si="4145">MAX(N3608:N3610)</f>
        <v>177</v>
      </c>
      <c r="P3608" s="71">
        <f t="shared" ref="P3608" si="4146">IF(A3608=0,"",(O3608-O3609)/O3609)</f>
        <v>0.0792682926829268</v>
      </c>
      <c r="Q3608" s="97">
        <f t="shared" ref="Q3608" si="4147">IF(N3608="-","-",AVERAGE(N3608:N3610))</f>
        <v>168.666666666667</v>
      </c>
      <c r="R3608" s="71">
        <f t="shared" ref="R3608" si="4148">IF(Q3608="-","-",Q3608/M3608)</f>
        <v>0.622386223862239</v>
      </c>
      <c r="S3608" s="103">
        <v>80</v>
      </c>
      <c r="T3608" s="104">
        <f t="shared" ref="T3608" si="4149">AVERAGE(S3608:S3610)*10</f>
        <v>800</v>
      </c>
      <c r="U3608" s="103">
        <f t="shared" ref="U3608" si="4150">((LARGE(S3608:S3610,1))-(SMALL(S3608:S3610,1)))/(((LARGE(S3608:S3610,1))+(SMALL(S3608:S3610,1)))/2)*100</f>
        <v>0</v>
      </c>
      <c r="V3608" s="103">
        <v>61.85</v>
      </c>
      <c r="W3608" s="104">
        <f t="shared" ref="W3608" si="4151">AVERAGE(V3608:V3610)*10</f>
        <v>618.5</v>
      </c>
      <c r="X3608" s="103">
        <f t="shared" ref="X3608" si="4152">((LARGE(V3608:V3610,1))-(SMALL(V3608:V3610,1)))/(((LARGE(V3608:V3610,1))+(SMALL(V3608:V3610,1)))/2)*100</f>
        <v>0</v>
      </c>
      <c r="Y3608" s="103">
        <f t="shared" si="4114"/>
        <v>38.15</v>
      </c>
      <c r="Z3608" s="71" t="s">
        <v>34</v>
      </c>
      <c r="AA3608" s="25" t="str">
        <f t="shared" si="4070"/>
        <v>-</v>
      </c>
      <c r="AB3608" s="104" t="s">
        <v>34</v>
      </c>
      <c r="AC3608" s="26" t="str">
        <f t="shared" si="4058"/>
        <v>-</v>
      </c>
      <c r="AE3608" s="54"/>
      <c r="AF3608" s="54"/>
      <c r="AG3608" s="154"/>
    </row>
    <row r="3609" spans="1:33" s="44" customFormat="1" ht="0" customHeight="1" hidden="1">
      <c r="A3609" s="70"/>
      <c r="B3609" s="71">
        <v>1632</v>
      </c>
      <c r="C3609" s="82"/>
      <c r="D3609" s="14"/>
      <c r="E3609" s="14"/>
      <c r="F3609" s="6"/>
      <c r="G3609" s="6"/>
      <c r="H3609" s="14"/>
      <c r="I3609" s="6"/>
      <c r="J3609" s="97">
        <v>283</v>
      </c>
      <c r="K3609" s="97">
        <f t="shared" ref="K3609" si="4153">MIN(J3608:J3610)</f>
        <v>260</v>
      </c>
      <c r="L3609" s="71"/>
      <c r="M3609" s="97"/>
      <c r="N3609" s="97">
        <v>177</v>
      </c>
      <c r="O3609" s="97">
        <f t="shared" ref="O3609" si="4154">MIN(N3608:N3610)</f>
        <v>164</v>
      </c>
      <c r="P3609" s="71"/>
      <c r="Q3609" s="97"/>
      <c r="R3609" s="71"/>
      <c r="S3609" s="103">
        <v>80</v>
      </c>
      <c r="T3609" s="104"/>
      <c r="U3609" s="103"/>
      <c r="V3609" s="103">
        <v>61.85</v>
      </c>
      <c r="W3609" s="104"/>
      <c r="X3609" s="103"/>
      <c r="Y3609" s="103">
        <f t="shared" si="4114"/>
        <v>38.15</v>
      </c>
      <c r="Z3609" s="71" t="s">
        <v>34</v>
      </c>
      <c r="AA3609" s="27"/>
      <c r="AB3609" s="104" t="s">
        <v>34</v>
      </c>
      <c r="AC3609" s="28"/>
      <c r="AE3609" s="54"/>
      <c r="AF3609" s="54"/>
      <c r="AG3609" s="154"/>
    </row>
    <row r="3610" spans="1:33" s="44" customFormat="1" ht="0" customHeight="1" hidden="1">
      <c r="A3610" s="70"/>
      <c r="B3610" s="71">
        <v>1632</v>
      </c>
      <c r="C3610" s="84"/>
      <c r="D3610" s="17"/>
      <c r="E3610" s="17"/>
      <c r="F3610" s="6"/>
      <c r="G3610" s="6"/>
      <c r="H3610" s="17"/>
      <c r="I3610" s="6"/>
      <c r="J3610" s="97">
        <v>270</v>
      </c>
      <c r="K3610" s="97"/>
      <c r="L3610" s="71"/>
      <c r="M3610" s="97"/>
      <c r="N3610" s="97">
        <v>164</v>
      </c>
      <c r="O3610" s="97"/>
      <c r="P3610" s="71"/>
      <c r="Q3610" s="97"/>
      <c r="R3610" s="71"/>
      <c r="S3610" s="103">
        <v>80</v>
      </c>
      <c r="T3610" s="104"/>
      <c r="U3610" s="103"/>
      <c r="V3610" s="103">
        <v>61.85</v>
      </c>
      <c r="W3610" s="104"/>
      <c r="X3610" s="103"/>
      <c r="Y3610" s="103">
        <f t="shared" si="4114"/>
        <v>38.15</v>
      </c>
      <c r="Z3610" s="71" t="s">
        <v>34</v>
      </c>
      <c r="AA3610" s="29"/>
      <c r="AB3610" s="104" t="s">
        <v>34</v>
      </c>
      <c r="AC3610" s="30"/>
      <c r="AE3610" s="54"/>
      <c r="AF3610" s="54"/>
      <c r="AG3610" s="154"/>
    </row>
    <row r="3611" spans="1:33" s="44" customFormat="1" ht="0" customHeight="1" hidden="1">
      <c r="A3611" s="70">
        <v>43535</v>
      </c>
      <c r="B3611" s="71">
        <v>1721</v>
      </c>
      <c r="C3611" s="80" t="s">
        <v>1502</v>
      </c>
      <c r="D3611" s="12" t="s">
        <v>41</v>
      </c>
      <c r="E3611" s="12" t="s">
        <v>376</v>
      </c>
      <c r="F3611" s="6" t="s">
        <v>1532</v>
      </c>
      <c r="G3611" s="6" t="s">
        <v>1532</v>
      </c>
      <c r="H3611" s="12" t="s">
        <v>1533</v>
      </c>
      <c r="I3611" s="6" t="s">
        <v>1546</v>
      </c>
      <c r="J3611" s="97">
        <v>829</v>
      </c>
      <c r="K3611" s="97">
        <f t="shared" ref="K3611" si="4155">MAX(J3611:J3613)</f>
        <v>950</v>
      </c>
      <c r="L3611" s="71">
        <f t="shared" ref="L3611" si="4156">IF(A3611=0,"",(K3611-K3612)/K3612)</f>
        <v>0.145958986731001</v>
      </c>
      <c r="M3611" s="97">
        <f t="shared" ref="M3611" si="4157">IF(J3611="-","-",AVERAGE(J3611:J3613))</f>
        <v>893.333333333333</v>
      </c>
      <c r="N3611" s="97">
        <v>586</v>
      </c>
      <c r="O3611" s="97">
        <f t="shared" ref="O3611" si="4158">MAX(N3611:N3613)</f>
        <v>641</v>
      </c>
      <c r="P3611" s="71">
        <f t="shared" ref="P3611" si="4159">IF(A3611=0,"",(O3611-O3612)/O3612)</f>
        <v>0.0938566552901024</v>
      </c>
      <c r="Q3611" s="97">
        <f t="shared" ref="Q3611" si="4160">IF(N3611="-","-",AVERAGE(N3611:N3613))</f>
        <v>614.333333333333</v>
      </c>
      <c r="R3611" s="71">
        <f t="shared" ref="R3611" si="4161">IF(Q3611="-","-",Q3611/M3611)</f>
        <v>0.687686567164179</v>
      </c>
      <c r="S3611" s="103">
        <v>98.49</v>
      </c>
      <c r="T3611" s="104">
        <f t="shared" ref="T3611" si="4162">AVERAGE(S3611:S3613)*10</f>
        <v>984.766666666667</v>
      </c>
      <c r="U3611" s="103">
        <f t="shared" ref="U3611" si="4163">((LARGE(S3611:S3613,1))-(SMALL(S3611:S3613,1)))/(((LARGE(S3611:S3613,1))+(SMALL(S3611:S3613,1)))/2)*100</f>
        <v>0.0609322636335963</v>
      </c>
      <c r="V3611" s="103">
        <v>99.77</v>
      </c>
      <c r="W3611" s="104">
        <f t="shared" ref="W3611" si="4164">AVERAGE(V3611:V3613)*10</f>
        <v>997.666666666667</v>
      </c>
      <c r="X3611" s="103">
        <f t="shared" ref="X3611" si="4165">((LARGE(V3611:V3613,1))-(SMALL(V3611:V3613,1)))/(((LARGE(V3611:V3613,1))+(SMALL(V3611:V3613,1)))/2)*100</f>
        <v>0.0100235553550753</v>
      </c>
      <c r="Y3611" s="103">
        <f t="shared" si="4114"/>
        <v>0.230000000000004</v>
      </c>
      <c r="Z3611" s="71" t="s">
        <v>34</v>
      </c>
      <c r="AA3611" s="25" t="str">
        <f t="shared" si="4070"/>
        <v>-</v>
      </c>
      <c r="AB3611" s="104" t="s">
        <v>34</v>
      </c>
      <c r="AC3611" s="26" t="str">
        <f t="shared" si="4058"/>
        <v>-</v>
      </c>
      <c r="AE3611" s="54"/>
      <c r="AF3611" s="54"/>
      <c r="AG3611" s="154"/>
    </row>
    <row r="3612" spans="1:33" s="44" customFormat="1" ht="0" customHeight="1" hidden="1">
      <c r="A3612" s="70"/>
      <c r="B3612" s="71">
        <v>1721</v>
      </c>
      <c r="C3612" s="82"/>
      <c r="D3612" s="14"/>
      <c r="E3612" s="14"/>
      <c r="F3612" s="6"/>
      <c r="G3612" s="6"/>
      <c r="H3612" s="14"/>
      <c r="I3612" s="6"/>
      <c r="J3612" s="97">
        <v>950</v>
      </c>
      <c r="K3612" s="97">
        <f t="shared" ref="K3612" si="4166">MIN(J3611:J3613)</f>
        <v>829</v>
      </c>
      <c r="L3612" s="71"/>
      <c r="M3612" s="97"/>
      <c r="N3612" s="97">
        <v>641</v>
      </c>
      <c r="O3612" s="97">
        <f t="shared" ref="O3612" si="4167">MIN(N3611:N3613)</f>
        <v>586</v>
      </c>
      <c r="P3612" s="71"/>
      <c r="Q3612" s="97"/>
      <c r="R3612" s="71"/>
      <c r="S3612" s="103">
        <v>98.44</v>
      </c>
      <c r="T3612" s="104"/>
      <c r="U3612" s="103"/>
      <c r="V3612" s="103">
        <v>99.76</v>
      </c>
      <c r="W3612" s="104"/>
      <c r="X3612" s="103"/>
      <c r="Y3612" s="103">
        <f t="shared" si="4114"/>
        <v>0.239999999999995</v>
      </c>
      <c r="Z3612" s="71" t="s">
        <v>34</v>
      </c>
      <c r="AA3612" s="27"/>
      <c r="AB3612" s="104" t="s">
        <v>34</v>
      </c>
      <c r="AC3612" s="28"/>
      <c r="AE3612" s="54"/>
      <c r="AF3612" s="54"/>
      <c r="AG3612" s="154"/>
    </row>
    <row r="3613" spans="1:33" s="44" customFormat="1" ht="0" customHeight="1" hidden="1">
      <c r="A3613" s="70"/>
      <c r="B3613" s="71">
        <v>1721</v>
      </c>
      <c r="C3613" s="84"/>
      <c r="D3613" s="17"/>
      <c r="E3613" s="17"/>
      <c r="F3613" s="6"/>
      <c r="G3613" s="6"/>
      <c r="H3613" s="17"/>
      <c r="I3613" s="6"/>
      <c r="J3613" s="97">
        <v>901</v>
      </c>
      <c r="K3613" s="97"/>
      <c r="L3613" s="71"/>
      <c r="M3613" s="97"/>
      <c r="N3613" s="97">
        <v>616</v>
      </c>
      <c r="O3613" s="97"/>
      <c r="P3613" s="71"/>
      <c r="Q3613" s="97"/>
      <c r="R3613" s="71"/>
      <c r="S3613" s="103">
        <v>98.5</v>
      </c>
      <c r="T3613" s="104"/>
      <c r="U3613" s="103"/>
      <c r="V3613" s="103">
        <v>99.77</v>
      </c>
      <c r="W3613" s="104"/>
      <c r="X3613" s="103"/>
      <c r="Y3613" s="103">
        <f t="shared" si="4114"/>
        <v>0.230000000000004</v>
      </c>
      <c r="Z3613" s="71" t="s">
        <v>34</v>
      </c>
      <c r="AA3613" s="29"/>
      <c r="AB3613" s="104" t="s">
        <v>34</v>
      </c>
      <c r="AC3613" s="30"/>
      <c r="AE3613" s="54"/>
      <c r="AF3613" s="54"/>
      <c r="AG3613" s="154"/>
    </row>
    <row r="3614" spans="1:33" s="44" customFormat="1" ht="0" customHeight="1" hidden="1">
      <c r="A3614" s="70">
        <v>43535</v>
      </c>
      <c r="B3614" s="71">
        <v>1770</v>
      </c>
      <c r="C3614" s="80" t="s">
        <v>1502</v>
      </c>
      <c r="D3614" s="12" t="s">
        <v>1510</v>
      </c>
      <c r="E3614" s="12" t="s">
        <v>474</v>
      </c>
      <c r="F3614" s="6" t="s">
        <v>1327</v>
      </c>
      <c r="G3614" s="6" t="s">
        <v>1327</v>
      </c>
      <c r="H3614" s="12" t="s">
        <v>34</v>
      </c>
      <c r="I3614" s="6" t="s">
        <v>1534</v>
      </c>
      <c r="J3614" s="97">
        <v>427</v>
      </c>
      <c r="K3614" s="97">
        <f t="shared" ref="K3614" si="4168">MAX(J3614:J3616)</f>
        <v>441</v>
      </c>
      <c r="L3614" s="71">
        <f t="shared" ref="L3614" si="4169">IF(A3614=0,"",(K3614-K3615)/K3615)</f>
        <v>0.0600961538461538</v>
      </c>
      <c r="M3614" s="97">
        <f t="shared" ref="M3614" si="4170">IF(J3614="-","-",AVERAGE(J3614:J3616))</f>
        <v>428</v>
      </c>
      <c r="N3614" s="97">
        <v>238</v>
      </c>
      <c r="O3614" s="97">
        <f t="shared" ref="O3614" si="4171">MAX(N3614:N3616)</f>
        <v>238</v>
      </c>
      <c r="P3614" s="71">
        <f t="shared" ref="P3614" si="4172">IF(A3614=0,"",(O3614-O3615)/O3615)</f>
        <v>0.0303030303030303</v>
      </c>
      <c r="Q3614" s="97">
        <f t="shared" ref="Q3614" si="4173">IF(N3614="-","-",AVERAGE(N3614:N3616))</f>
        <v>233.666666666667</v>
      </c>
      <c r="R3614" s="71">
        <f t="shared" ref="R3614" si="4174">IF(Q3614="-","-",Q3614/M3614)</f>
        <v>0.54595015576324</v>
      </c>
      <c r="S3614" s="103">
        <v>85.95</v>
      </c>
      <c r="T3614" s="104">
        <f t="shared" ref="T3614" si="4175">AVERAGE(S3614:S3616)*10</f>
        <v>859.633333333333</v>
      </c>
      <c r="U3614" s="103">
        <f t="shared" ref="U3614" si="4176">((LARGE(S3614:S3616,1))-(SMALL(S3614:S3616,1)))/(((LARGE(S3614:S3616,1))+(SMALL(S3614:S3616,1)))/2)*100</f>
        <v>0.0697917878329676</v>
      </c>
      <c r="V3614" s="103">
        <v>82.41</v>
      </c>
      <c r="W3614" s="104">
        <f t="shared" ref="W3614" si="4177">AVERAGE(V3614:V3616)*10</f>
        <v>822.566666666667</v>
      </c>
      <c r="X3614" s="103">
        <f t="shared" ref="X3614" si="4178">((LARGE(V3614:V3616,1))-(SMALL(V3614:V3616,1)))/(((LARGE(V3614:V3616,1))+(SMALL(V3614:V3616,1)))/2)*100</f>
        <v>0.462174653369004</v>
      </c>
      <c r="Y3614" s="103">
        <f t="shared" si="4114"/>
        <v>17.59</v>
      </c>
      <c r="Z3614" s="71" t="s">
        <v>34</v>
      </c>
      <c r="AA3614" s="25" t="str">
        <f t="shared" si="4070"/>
        <v>-</v>
      </c>
      <c r="AB3614" s="104" t="s">
        <v>34</v>
      </c>
      <c r="AC3614" s="26" t="str">
        <f t="shared" si="4058"/>
        <v>-</v>
      </c>
      <c r="AE3614" s="54"/>
      <c r="AF3614" s="54"/>
      <c r="AG3614" s="154"/>
    </row>
    <row r="3615" spans="1:33" s="44" customFormat="1" ht="0" customHeight="1" hidden="1">
      <c r="A3615" s="70"/>
      <c r="B3615" s="71">
        <v>1770</v>
      </c>
      <c r="C3615" s="82"/>
      <c r="D3615" s="14"/>
      <c r="E3615" s="14"/>
      <c r="F3615" s="6"/>
      <c r="G3615" s="6"/>
      <c r="H3615" s="14"/>
      <c r="I3615" s="6"/>
      <c r="J3615" s="97">
        <v>441</v>
      </c>
      <c r="K3615" s="97">
        <f t="shared" ref="K3615" si="4179">MIN(J3614:J3616)</f>
        <v>416</v>
      </c>
      <c r="L3615" s="71"/>
      <c r="M3615" s="97"/>
      <c r="N3615" s="97">
        <v>232</v>
      </c>
      <c r="O3615" s="97">
        <f t="shared" ref="O3615" si="4180">MIN(N3614:N3616)</f>
        <v>231</v>
      </c>
      <c r="P3615" s="71"/>
      <c r="Q3615" s="97"/>
      <c r="R3615" s="71"/>
      <c r="S3615" s="103">
        <v>85.94</v>
      </c>
      <c r="T3615" s="104"/>
      <c r="U3615" s="103"/>
      <c r="V3615" s="103">
        <v>82.33</v>
      </c>
      <c r="W3615" s="104"/>
      <c r="X3615" s="103"/>
      <c r="Y3615" s="103">
        <f t="shared" si="4114"/>
        <v>17.67</v>
      </c>
      <c r="Z3615" s="71" t="s">
        <v>34</v>
      </c>
      <c r="AA3615" s="27"/>
      <c r="AB3615" s="104" t="s">
        <v>34</v>
      </c>
      <c r="AC3615" s="28"/>
      <c r="AE3615" s="54"/>
      <c r="AF3615" s="54"/>
      <c r="AG3615" s="154"/>
    </row>
    <row r="3616" spans="1:33" s="44" customFormat="1" ht="0" customHeight="1" hidden="1">
      <c r="A3616" s="70"/>
      <c r="B3616" s="71">
        <v>1770</v>
      </c>
      <c r="C3616" s="84"/>
      <c r="D3616" s="17"/>
      <c r="E3616" s="17"/>
      <c r="F3616" s="6"/>
      <c r="G3616" s="6"/>
      <c r="H3616" s="17"/>
      <c r="I3616" s="6"/>
      <c r="J3616" s="97">
        <v>416</v>
      </c>
      <c r="K3616" s="97"/>
      <c r="L3616" s="71"/>
      <c r="M3616" s="97"/>
      <c r="N3616" s="97">
        <v>231</v>
      </c>
      <c r="O3616" s="97"/>
      <c r="P3616" s="71"/>
      <c r="Q3616" s="97"/>
      <c r="R3616" s="71"/>
      <c r="S3616" s="103">
        <v>86</v>
      </c>
      <c r="T3616" s="104"/>
      <c r="U3616" s="103"/>
      <c r="V3616" s="103">
        <v>82.03</v>
      </c>
      <c r="W3616" s="104"/>
      <c r="X3616" s="103"/>
      <c r="Y3616" s="103">
        <f t="shared" si="4114"/>
        <v>17.97</v>
      </c>
      <c r="Z3616" s="71" t="s">
        <v>34</v>
      </c>
      <c r="AA3616" s="29"/>
      <c r="AB3616" s="104" t="s">
        <v>34</v>
      </c>
      <c r="AC3616" s="30"/>
      <c r="AE3616" s="54"/>
      <c r="AF3616" s="54"/>
      <c r="AG3616" s="154"/>
    </row>
    <row r="3617" spans="1:33" s="44" customFormat="1" ht="0" customHeight="1" hidden="1">
      <c r="A3617" s="70">
        <v>43535</v>
      </c>
      <c r="B3617" s="71">
        <v>1798</v>
      </c>
      <c r="C3617" s="80" t="s">
        <v>1502</v>
      </c>
      <c r="D3617" s="12" t="s">
        <v>100</v>
      </c>
      <c r="E3617" s="12" t="s">
        <v>101</v>
      </c>
      <c r="F3617" s="6" t="s">
        <v>438</v>
      </c>
      <c r="G3617" s="6" t="s">
        <v>438</v>
      </c>
      <c r="H3617" s="12" t="s">
        <v>1535</v>
      </c>
      <c r="I3617" s="6" t="s">
        <v>1546</v>
      </c>
      <c r="J3617" s="97">
        <v>284</v>
      </c>
      <c r="K3617" s="97">
        <f t="shared" ref="K3617" si="4181">MAX(J3617:J3619)</f>
        <v>288</v>
      </c>
      <c r="L3617" s="71">
        <f t="shared" ref="L3617" si="4182">IF(A3617=0,"",(K3617-K3618)/K3618)</f>
        <v>0.0285714285714286</v>
      </c>
      <c r="M3617" s="97">
        <f t="shared" ref="M3617" si="4183">IF(J3617="-","-",AVERAGE(J3617:J3619))</f>
        <v>284</v>
      </c>
      <c r="N3617" s="97">
        <v>183</v>
      </c>
      <c r="O3617" s="97">
        <f t="shared" ref="O3617" si="4184">MAX(N3617:N3619)</f>
        <v>183</v>
      </c>
      <c r="P3617" s="71">
        <f t="shared" ref="P3617" si="4185">IF(A3617=0,"",(O3617-O3618)/O3618)</f>
        <v>0.063953488372093</v>
      </c>
      <c r="Q3617" s="97">
        <f t="shared" ref="Q3617" si="4186">IF(N3617="-","-",AVERAGE(N3617:N3619))</f>
        <v>178</v>
      </c>
      <c r="R3617" s="71">
        <f t="shared" ref="R3617" si="4187">IF(Q3617="-","-",Q3617/M3617)</f>
        <v>0.626760563380282</v>
      </c>
      <c r="S3617" s="103">
        <v>47.17</v>
      </c>
      <c r="T3617" s="104">
        <f t="shared" ref="T3617" si="4188">AVERAGE(S3617:S3619)*10</f>
        <v>472.1</v>
      </c>
      <c r="U3617" s="103">
        <f t="shared" ref="U3617" si="4189">((LARGE(S3617:S3619,1))-(SMALL(S3617:S3619,1)))/(((LARGE(S3617:S3619,1))+(SMALL(S3617:S3619,1)))/2)*100</f>
        <v>1.05864916366716</v>
      </c>
      <c r="V3617" s="103">
        <v>90.16</v>
      </c>
      <c r="W3617" s="104">
        <f t="shared" ref="W3617" si="4190">AVERAGE(V3617:V3619)*10</f>
        <v>898.966666666667</v>
      </c>
      <c r="X3617" s="103">
        <f t="shared" ref="X3617" si="4191">((LARGE(V3617:V3619,1))-(SMALL(V3617:V3619,1)))/(((LARGE(V3617:V3619,1))+(SMALL(V3617:V3619,1)))/2)*100</f>
        <v>0.478069931624874</v>
      </c>
      <c r="Y3617" s="103">
        <f t="shared" si="4114"/>
        <v>9.84</v>
      </c>
      <c r="Z3617" s="71" t="s">
        <v>34</v>
      </c>
      <c r="AA3617" s="25" t="str">
        <f t="shared" si="4070"/>
        <v>-</v>
      </c>
      <c r="AB3617" s="104" t="s">
        <v>34</v>
      </c>
      <c r="AC3617" s="26" t="str">
        <f t="shared" si="4058"/>
        <v>-</v>
      </c>
      <c r="AE3617" s="54"/>
      <c r="AF3617" s="54"/>
      <c r="AG3617" s="154"/>
    </row>
    <row r="3618" spans="1:33" s="44" customFormat="1" ht="0" customHeight="1" hidden="1">
      <c r="A3618" s="70"/>
      <c r="B3618" s="71">
        <v>1798</v>
      </c>
      <c r="C3618" s="82"/>
      <c r="D3618" s="14"/>
      <c r="E3618" s="14"/>
      <c r="F3618" s="6"/>
      <c r="G3618" s="6"/>
      <c r="H3618" s="14"/>
      <c r="I3618" s="6"/>
      <c r="J3618" s="97">
        <v>280</v>
      </c>
      <c r="K3618" s="97">
        <f t="shared" ref="K3618" si="4192">MIN(J3617:J3619)</f>
        <v>280</v>
      </c>
      <c r="L3618" s="71"/>
      <c r="M3618" s="97"/>
      <c r="N3618" s="97">
        <v>172</v>
      </c>
      <c r="O3618" s="97">
        <f t="shared" ref="O3618" si="4193">MIN(N3617:N3619)</f>
        <v>172</v>
      </c>
      <c r="P3618" s="71"/>
      <c r="Q3618" s="97"/>
      <c r="R3618" s="71"/>
      <c r="S3618" s="103">
        <v>46.98</v>
      </c>
      <c r="T3618" s="104"/>
      <c r="U3618" s="103"/>
      <c r="V3618" s="103">
        <v>89.8</v>
      </c>
      <c r="W3618" s="104"/>
      <c r="X3618" s="103"/>
      <c r="Y3618" s="103">
        <f t="shared" si="4114"/>
        <v>10.2</v>
      </c>
      <c r="Z3618" s="71" t="s">
        <v>34</v>
      </c>
      <c r="AA3618" s="27"/>
      <c r="AB3618" s="104" t="s">
        <v>34</v>
      </c>
      <c r="AC3618" s="28"/>
      <c r="AE3618" s="54"/>
      <c r="AF3618" s="54"/>
      <c r="AG3618" s="154"/>
    </row>
    <row r="3619" spans="1:33" s="44" customFormat="1" ht="0" customHeight="1" hidden="1">
      <c r="A3619" s="70"/>
      <c r="B3619" s="71">
        <v>1798</v>
      </c>
      <c r="C3619" s="84"/>
      <c r="D3619" s="17"/>
      <c r="E3619" s="17"/>
      <c r="F3619" s="6"/>
      <c r="G3619" s="6"/>
      <c r="H3619" s="17"/>
      <c r="I3619" s="6"/>
      <c r="J3619" s="97">
        <v>288</v>
      </c>
      <c r="K3619" s="97"/>
      <c r="L3619" s="71"/>
      <c r="M3619" s="97"/>
      <c r="N3619" s="97">
        <v>179</v>
      </c>
      <c r="O3619" s="97"/>
      <c r="P3619" s="71"/>
      <c r="Q3619" s="97"/>
      <c r="R3619" s="71"/>
      <c r="S3619" s="103">
        <v>47.48</v>
      </c>
      <c r="T3619" s="104"/>
      <c r="U3619" s="103"/>
      <c r="V3619" s="103">
        <v>89.73</v>
      </c>
      <c r="W3619" s="104"/>
      <c r="X3619" s="103"/>
      <c r="Y3619" s="103">
        <f t="shared" si="4114"/>
        <v>10.27</v>
      </c>
      <c r="Z3619" s="71" t="s">
        <v>34</v>
      </c>
      <c r="AA3619" s="29"/>
      <c r="AB3619" s="104" t="s">
        <v>34</v>
      </c>
      <c r="AC3619" s="30"/>
      <c r="AE3619" s="54"/>
      <c r="AF3619" s="54"/>
      <c r="AG3619" s="154"/>
    </row>
    <row r="3620" spans="1:33" s="44" customFormat="1" ht="15" customHeight="1">
      <c r="A3620" s="60">
        <v>43535</v>
      </c>
      <c r="B3620" s="61" t="s">
        <v>1529</v>
      </c>
      <c r="C3620" s="62" t="s">
        <v>29</v>
      </c>
      <c r="D3620" s="63" t="s">
        <v>30</v>
      </c>
      <c r="E3620" s="63" t="s">
        <v>31</v>
      </c>
      <c r="F3620" s="63" t="s">
        <v>32</v>
      </c>
      <c r="G3620" s="63" t="s">
        <v>34</v>
      </c>
      <c r="H3620" s="63" t="s">
        <v>34</v>
      </c>
      <c r="I3620" s="63" t="s">
        <v>1547</v>
      </c>
      <c r="J3620" s="94">
        <v>39</v>
      </c>
      <c r="K3620" s="94">
        <f t="shared" ref="K3620" si="4194">MAX(J3620:J3622)</f>
        <v>52</v>
      </c>
      <c r="L3620" s="61">
        <f t="shared" ref="L3620" si="4195">IF(A3620=0,"",(K3620-K3621)/K3621)</f>
        <v>0.333333333333333</v>
      </c>
      <c r="M3620" s="94">
        <f t="shared" ref="M3620" si="4196">IF(J3620="-","-",AVERAGE(J3620:J3622))</f>
        <v>45.3333333333333</v>
      </c>
      <c r="N3620" s="94" t="s">
        <v>34</v>
      </c>
      <c r="O3620" s="94">
        <f t="shared" ref="O3620" si="4197">MAX(N3620:N3622)</f>
        <v>0</v>
      </c>
      <c r="P3620" s="61" t="e">
        <v>#DIV/0!</v>
      </c>
      <c r="Q3620" s="94" t="str">
        <f t="shared" ref="Q3620" si="4198">IF(N3620="-","-",AVERAGE(N3620:N3622))</f>
        <v>-</v>
      </c>
      <c r="R3620" s="61" t="str">
        <f t="shared" ref="R3620" si="4199">IF(Q3620="-","-",Q3620/M3620)</f>
        <v>-</v>
      </c>
      <c r="S3620" s="101" t="s">
        <v>34</v>
      </c>
      <c r="T3620" s="102">
        <f t="shared" ref="T3620" si="4200">AVERAGE(S3620:S3622)*10</f>
        <v>29.2</v>
      </c>
      <c r="U3620" s="101">
        <f t="shared" ref="U3620" si="4201">((LARGE(S3620:S3622,1))-(SMALL(S3620:S3622,1)))/(((LARGE(S3620:S3622,1))+(SMALL(S3620:S3622,1)))/2)*100</f>
        <v>8.90410958904109</v>
      </c>
      <c r="V3620" s="101" t="s">
        <v>34</v>
      </c>
      <c r="W3620" s="102">
        <f t="shared" ref="W3620" si="4202">AVERAGE(V3620:V3622)*10</f>
        <v>582.3</v>
      </c>
      <c r="X3620" s="101">
        <f t="shared" ref="X3620" si="4203">((LARGE(V3620:V3622,1))-(SMALL(V3620:V3622,1)))/(((LARGE(V3620:V3622,1))+(SMALL(V3620:V3622,1)))/2)*100</f>
        <v>0.412158681092224</v>
      </c>
      <c r="Y3620" s="101" t="s">
        <v>34</v>
      </c>
      <c r="Z3620" s="94" t="s">
        <v>34</v>
      </c>
      <c r="AA3620" s="111" t="str">
        <f t="shared" si="4070"/>
        <v>-</v>
      </c>
      <c r="AB3620" s="102" t="s">
        <v>34</v>
      </c>
      <c r="AC3620" s="112" t="str">
        <f t="shared" si="4058"/>
        <v>-</v>
      </c>
      <c r="AD3620" s="113"/>
      <c r="AE3620" s="94"/>
      <c r="AF3620" s="94"/>
      <c r="AG3620" s="134"/>
    </row>
    <row r="3621" spans="1:33" s="44" customFormat="1" customHeight="0">
      <c r="A3621" s="60"/>
      <c r="B3621" s="61" t="s">
        <v>1529</v>
      </c>
      <c r="C3621" s="62"/>
      <c r="D3621" s="63"/>
      <c r="E3621" s="63"/>
      <c r="F3621" s="63"/>
      <c r="G3621" s="63"/>
      <c r="H3621" s="63"/>
      <c r="I3621" s="63"/>
      <c r="J3621" s="94">
        <v>52</v>
      </c>
      <c r="K3621" s="94">
        <f t="shared" ref="K3621" si="4204">MIN(J3620:J3622)</f>
        <v>39</v>
      </c>
      <c r="L3621" s="61"/>
      <c r="M3621" s="94"/>
      <c r="N3621" s="94" t="s">
        <v>34</v>
      </c>
      <c r="O3621" s="94">
        <f t="shared" ref="O3621" si="4205">MIN(N3620:N3622)</f>
        <v>0</v>
      </c>
      <c r="P3621" s="61"/>
      <c r="Q3621" s="94"/>
      <c r="R3621" s="61"/>
      <c r="S3621" s="101">
        <v>2.79</v>
      </c>
      <c r="T3621" s="102"/>
      <c r="U3621" s="101"/>
      <c r="V3621" s="101">
        <v>58.11</v>
      </c>
      <c r="W3621" s="102"/>
      <c r="X3621" s="101"/>
      <c r="Y3621" s="101">
        <f t="shared" si="4114"/>
        <v>41.89</v>
      </c>
      <c r="Z3621" s="94" t="s">
        <v>34</v>
      </c>
      <c r="AA3621" s="111"/>
      <c r="AB3621" s="102" t="s">
        <v>34</v>
      </c>
      <c r="AC3621" s="112"/>
      <c r="AD3621" s="113"/>
      <c r="AE3621" s="94"/>
      <c r="AF3621" s="94"/>
      <c r="AG3621" s="134"/>
    </row>
    <row r="3622" spans="1:33" s="44" customFormat="1" customHeight="0">
      <c r="A3622" s="60"/>
      <c r="B3622" s="61" t="s">
        <v>1529</v>
      </c>
      <c r="C3622" s="62"/>
      <c r="D3622" s="63"/>
      <c r="E3622" s="63"/>
      <c r="F3622" s="63"/>
      <c r="G3622" s="63"/>
      <c r="H3622" s="63"/>
      <c r="I3622" s="63"/>
      <c r="J3622" s="94">
        <v>45</v>
      </c>
      <c r="K3622" s="94"/>
      <c r="L3622" s="61"/>
      <c r="M3622" s="94"/>
      <c r="N3622" s="94" t="s">
        <v>34</v>
      </c>
      <c r="O3622" s="94"/>
      <c r="P3622" s="61"/>
      <c r="Q3622" s="94"/>
      <c r="R3622" s="61"/>
      <c r="S3622" s="101">
        <v>3.05</v>
      </c>
      <c r="T3622" s="102"/>
      <c r="U3622" s="101"/>
      <c r="V3622" s="101">
        <v>58.35</v>
      </c>
      <c r="W3622" s="102"/>
      <c r="X3622" s="101"/>
      <c r="Y3622" s="101">
        <f t="shared" si="4114"/>
        <v>41.65</v>
      </c>
      <c r="Z3622" s="94" t="s">
        <v>34</v>
      </c>
      <c r="AA3622" s="111"/>
      <c r="AB3622" s="102" t="s">
        <v>34</v>
      </c>
      <c r="AC3622" s="112"/>
      <c r="AD3622" s="113"/>
      <c r="AE3622" s="94"/>
      <c r="AF3622" s="94"/>
      <c r="AG3622" s="134"/>
    </row>
    <row r="3623" spans="1:33" s="44" customFormat="1" ht="15" customHeight="1">
      <c r="A3623" s="60">
        <v>43535</v>
      </c>
      <c r="B3623" s="61" t="s">
        <v>1530</v>
      </c>
      <c r="C3623" s="62" t="s">
        <v>29</v>
      </c>
      <c r="D3623" s="63" t="s">
        <v>30</v>
      </c>
      <c r="E3623" s="63" t="s">
        <v>31</v>
      </c>
      <c r="F3623" s="63" t="s">
        <v>37</v>
      </c>
      <c r="G3623" s="63" t="s">
        <v>34</v>
      </c>
      <c r="H3623" s="63" t="s">
        <v>34</v>
      </c>
      <c r="I3623" s="63" t="s">
        <v>1547</v>
      </c>
      <c r="J3623" s="94">
        <v>639</v>
      </c>
      <c r="K3623" s="94">
        <f t="shared" ref="K3623" si="4206">MAX(J3623:J3625)</f>
        <v>639</v>
      </c>
      <c r="L3623" s="61">
        <f t="shared" ref="L3623" si="4207">IF(A3623=0,"",(K3623-K3624)/K3624)</f>
        <v>0.0110759493670886</v>
      </c>
      <c r="M3623" s="94">
        <f t="shared" ref="M3623" si="4208">IF(J3623="-","-",AVERAGE(J3623:J3625))</f>
        <v>636.666666666667</v>
      </c>
      <c r="N3623" s="94">
        <v>291</v>
      </c>
      <c r="O3623" s="94">
        <f t="shared" ref="O3623" si="4209">MAX(N3623:N3625)</f>
        <v>294</v>
      </c>
      <c r="P3623" s="61">
        <f t="shared" ref="P3623" si="4210">IF(A3623=0,"",(O3623-O3624)/O3624)</f>
        <v>0.0173010380622837</v>
      </c>
      <c r="Q3623" s="94">
        <f t="shared" ref="Q3623" si="4211">IF(N3623="-","-",AVERAGE(N3623:N3625))</f>
        <v>291.333333333333</v>
      </c>
      <c r="R3623" s="61">
        <f t="shared" ref="R3623" si="4212">IF(Q3623="-","-",Q3623/M3623)</f>
        <v>0.457591623036649</v>
      </c>
      <c r="S3623" s="101">
        <v>95.99</v>
      </c>
      <c r="T3623" s="102">
        <f t="shared" ref="T3623" si="4213">AVERAGE(S3623:S3625)*10</f>
        <v>959.9</v>
      </c>
      <c r="U3623" s="101">
        <f t="shared" ref="U3623" si="4214">((LARGE(S3623:S3625,1))-(SMALL(S3623:S3625,1)))/(((LARGE(S3623:S3625,1))+(SMALL(S3623:S3625,1)))/2)*100</f>
        <v>0</v>
      </c>
      <c r="V3623" s="101">
        <v>99.99</v>
      </c>
      <c r="W3623" s="102">
        <f t="shared" ref="W3623" si="4215">AVERAGE(V3623:V3625)*10</f>
        <v>999.9</v>
      </c>
      <c r="X3623" s="101">
        <f t="shared" ref="X3623" si="4216">((LARGE(V3623:V3625,1))-(SMALL(V3623:V3625,1)))/(((LARGE(V3623:V3625,1))+(SMALL(V3623:V3625,1)))/2)*100</f>
        <v>0</v>
      </c>
      <c r="Y3623" s="101">
        <f t="shared" si="4114"/>
        <v>0.0100000000000051</v>
      </c>
      <c r="Z3623" s="94" t="s">
        <v>34</v>
      </c>
      <c r="AA3623" s="111" t="str">
        <f t="shared" si="4070"/>
        <v>-</v>
      </c>
      <c r="AB3623" s="102" t="s">
        <v>34</v>
      </c>
      <c r="AC3623" s="112" t="str">
        <f t="shared" si="4058"/>
        <v>-</v>
      </c>
      <c r="AD3623" s="113"/>
      <c r="AE3623" s="94"/>
      <c r="AF3623" s="94"/>
      <c r="AG3623" s="134"/>
    </row>
    <row r="3624" spans="1:33" s="44" customFormat="1" customHeight="0">
      <c r="A3624" s="60"/>
      <c r="B3624" s="61" t="s">
        <v>1530</v>
      </c>
      <c r="C3624" s="62"/>
      <c r="D3624" s="63"/>
      <c r="E3624" s="63"/>
      <c r="F3624" s="63"/>
      <c r="G3624" s="63"/>
      <c r="H3624" s="63"/>
      <c r="I3624" s="63"/>
      <c r="J3624" s="94">
        <v>632</v>
      </c>
      <c r="K3624" s="94">
        <f t="shared" ref="K3624" si="4217">MIN(J3623:J3625)</f>
        <v>632</v>
      </c>
      <c r="L3624" s="61"/>
      <c r="M3624" s="94"/>
      <c r="N3624" s="94">
        <v>289</v>
      </c>
      <c r="O3624" s="94">
        <f t="shared" ref="O3624" si="4218">MIN(N3623:N3625)</f>
        <v>289</v>
      </c>
      <c r="P3624" s="61"/>
      <c r="Q3624" s="94"/>
      <c r="R3624" s="61"/>
      <c r="S3624" s="101">
        <v>95.99</v>
      </c>
      <c r="T3624" s="102"/>
      <c r="U3624" s="101"/>
      <c r="V3624" s="101">
        <v>99.99</v>
      </c>
      <c r="W3624" s="102"/>
      <c r="X3624" s="101"/>
      <c r="Y3624" s="101">
        <f t="shared" si="4114"/>
        <v>0.0100000000000051</v>
      </c>
      <c r="Z3624" s="94" t="s">
        <v>34</v>
      </c>
      <c r="AA3624" s="111"/>
      <c r="AB3624" s="102" t="s">
        <v>34</v>
      </c>
      <c r="AC3624" s="112"/>
      <c r="AD3624" s="113"/>
      <c r="AE3624" s="94"/>
      <c r="AF3624" s="94"/>
      <c r="AG3624" s="134"/>
    </row>
    <row r="3625" spans="1:33" s="44" customFormat="1" customHeight="0">
      <c r="A3625" s="60"/>
      <c r="B3625" s="61" t="s">
        <v>1530</v>
      </c>
      <c r="C3625" s="62"/>
      <c r="D3625" s="63"/>
      <c r="E3625" s="63"/>
      <c r="F3625" s="63"/>
      <c r="G3625" s="63"/>
      <c r="H3625" s="63"/>
      <c r="I3625" s="63"/>
      <c r="J3625" s="94">
        <v>639</v>
      </c>
      <c r="K3625" s="94"/>
      <c r="L3625" s="61"/>
      <c r="M3625" s="94"/>
      <c r="N3625" s="94">
        <v>294</v>
      </c>
      <c r="O3625" s="94"/>
      <c r="P3625" s="61"/>
      <c r="Q3625" s="94"/>
      <c r="R3625" s="61"/>
      <c r="S3625" s="101">
        <v>95.99</v>
      </c>
      <c r="T3625" s="102"/>
      <c r="U3625" s="101"/>
      <c r="V3625" s="101">
        <v>99.99</v>
      </c>
      <c r="W3625" s="102"/>
      <c r="X3625" s="101"/>
      <c r="Y3625" s="101">
        <f t="shared" si="4114"/>
        <v>0.0100000000000051</v>
      </c>
      <c r="Z3625" s="94" t="s">
        <v>34</v>
      </c>
      <c r="AA3625" s="111"/>
      <c r="AB3625" s="102" t="s">
        <v>34</v>
      </c>
      <c r="AC3625" s="112"/>
      <c r="AD3625" s="113"/>
      <c r="AE3625" s="94"/>
      <c r="AF3625" s="94"/>
      <c r="AG3625" s="134"/>
    </row>
    <row r="3626" spans="1:33" s="44" customFormat="1" ht="0" customHeight="1" hidden="1">
      <c r="A3626" s="70">
        <v>43535</v>
      </c>
      <c r="B3626" s="71">
        <v>1632</v>
      </c>
      <c r="C3626" s="80" t="s">
        <v>1365</v>
      </c>
      <c r="D3626" s="12" t="s">
        <v>41</v>
      </c>
      <c r="E3626" s="12" t="s">
        <v>74</v>
      </c>
      <c r="F3626" s="6" t="s">
        <v>234</v>
      </c>
      <c r="G3626" s="6" t="s">
        <v>1531</v>
      </c>
      <c r="H3626" s="12" t="s">
        <v>34</v>
      </c>
      <c r="I3626" s="6" t="s">
        <v>1547</v>
      </c>
      <c r="J3626" s="97">
        <v>269</v>
      </c>
      <c r="K3626" s="97">
        <f t="shared" ref="K3626" si="4219">MAX(J3626:J3628)</f>
        <v>284</v>
      </c>
      <c r="L3626" s="71">
        <f t="shared" ref="L3626" si="4220">IF(A3626=0,"",(K3626-K3627)/K3627)</f>
        <v>0.0716981132075472</v>
      </c>
      <c r="M3626" s="97">
        <f t="shared" ref="M3626" si="4221">IF(J3626="-","-",AVERAGE(J3626:J3628))</f>
        <v>272.666666666667</v>
      </c>
      <c r="N3626" s="97">
        <v>150</v>
      </c>
      <c r="O3626" s="97">
        <f t="shared" ref="O3626" si="4222">MAX(N3626:N3628)</f>
        <v>150</v>
      </c>
      <c r="P3626" s="71">
        <f t="shared" ref="P3626" si="4223">IF(A3626=0,"",(O3626-O3627)/O3627)</f>
        <v>0.0563380281690141</v>
      </c>
      <c r="Q3626" s="97">
        <f t="shared" ref="Q3626" si="4224">IF(N3626="-","-",AVERAGE(N3626:N3628))</f>
        <v>145.333333333333</v>
      </c>
      <c r="R3626" s="71">
        <f t="shared" ref="R3626" si="4225">IF(Q3626="-","-",Q3626/M3626)</f>
        <v>0.533007334963325</v>
      </c>
      <c r="S3626" s="103">
        <v>80</v>
      </c>
      <c r="T3626" s="104">
        <f t="shared" ref="T3626" si="4226">AVERAGE(S3626:S3628)*10</f>
        <v>800</v>
      </c>
      <c r="U3626" s="103">
        <f t="shared" ref="U3626" si="4227">((LARGE(S3626:S3628,1))-(SMALL(S3626:S3628,1)))/(((LARGE(S3626:S3628,1))+(SMALL(S3626:S3628,1)))/2)*100</f>
        <v>0</v>
      </c>
      <c r="V3626" s="103">
        <v>61.85</v>
      </c>
      <c r="W3626" s="104">
        <f t="shared" ref="W3626" si="4228">AVERAGE(V3626:V3628)*10</f>
        <v>618.5</v>
      </c>
      <c r="X3626" s="103">
        <f t="shared" ref="X3626" si="4229">((LARGE(V3626:V3628,1))-(SMALL(V3626:V3628,1)))/(((LARGE(V3626:V3628,1))+(SMALL(V3626:V3628,1)))/2)*100</f>
        <v>0</v>
      </c>
      <c r="Y3626" s="103">
        <f t="shared" si="4114"/>
        <v>38.15</v>
      </c>
      <c r="Z3626" s="71" t="s">
        <v>34</v>
      </c>
      <c r="AA3626" s="25" t="str">
        <f t="shared" si="4070"/>
        <v>-</v>
      </c>
      <c r="AB3626" s="104" t="s">
        <v>34</v>
      </c>
      <c r="AC3626" s="26" t="str">
        <f t="shared" si="4058"/>
        <v>-</v>
      </c>
      <c r="AE3626" s="54"/>
      <c r="AF3626" s="54"/>
      <c r="AG3626" s="154"/>
    </row>
    <row r="3627" spans="1:33" s="44" customFormat="1" ht="0" customHeight="1" hidden="1">
      <c r="A3627" s="70"/>
      <c r="B3627" s="71">
        <v>1632</v>
      </c>
      <c r="C3627" s="82"/>
      <c r="D3627" s="14"/>
      <c r="E3627" s="14"/>
      <c r="F3627" s="6"/>
      <c r="G3627" s="6"/>
      <c r="H3627" s="14"/>
      <c r="I3627" s="6"/>
      <c r="J3627" s="97">
        <v>284</v>
      </c>
      <c r="K3627" s="97">
        <f t="shared" ref="K3627" si="4230">MIN(J3626:J3628)</f>
        <v>265</v>
      </c>
      <c r="L3627" s="71"/>
      <c r="M3627" s="97"/>
      <c r="N3627" s="97">
        <v>144</v>
      </c>
      <c r="O3627" s="97">
        <f t="shared" ref="O3627" si="4231">MIN(N3626:N3628)</f>
        <v>142</v>
      </c>
      <c r="P3627" s="71"/>
      <c r="Q3627" s="97"/>
      <c r="R3627" s="71"/>
      <c r="S3627" s="103">
        <v>80</v>
      </c>
      <c r="T3627" s="104"/>
      <c r="U3627" s="103"/>
      <c r="V3627" s="103">
        <v>61.85</v>
      </c>
      <c r="W3627" s="104"/>
      <c r="X3627" s="103"/>
      <c r="Y3627" s="103">
        <f t="shared" si="4114"/>
        <v>38.15</v>
      </c>
      <c r="Z3627" s="71" t="s">
        <v>34</v>
      </c>
      <c r="AA3627" s="27"/>
      <c r="AB3627" s="104" t="s">
        <v>34</v>
      </c>
      <c r="AC3627" s="28"/>
      <c r="AE3627" s="54"/>
      <c r="AF3627" s="54"/>
      <c r="AG3627" s="154"/>
    </row>
    <row r="3628" spans="1:33" s="44" customFormat="1" ht="0" customHeight="1" hidden="1">
      <c r="A3628" s="70"/>
      <c r="B3628" s="71">
        <v>1632</v>
      </c>
      <c r="C3628" s="84"/>
      <c r="D3628" s="17"/>
      <c r="E3628" s="17"/>
      <c r="F3628" s="6"/>
      <c r="G3628" s="6"/>
      <c r="H3628" s="17"/>
      <c r="I3628" s="6"/>
      <c r="J3628" s="97">
        <v>265</v>
      </c>
      <c r="K3628" s="97"/>
      <c r="L3628" s="71"/>
      <c r="M3628" s="97"/>
      <c r="N3628" s="97">
        <v>142</v>
      </c>
      <c r="O3628" s="97"/>
      <c r="P3628" s="71"/>
      <c r="Q3628" s="97"/>
      <c r="R3628" s="71"/>
      <c r="S3628" s="103">
        <v>80</v>
      </c>
      <c r="T3628" s="104"/>
      <c r="U3628" s="103"/>
      <c r="V3628" s="103">
        <v>61.85</v>
      </c>
      <c r="W3628" s="104"/>
      <c r="X3628" s="103"/>
      <c r="Y3628" s="103">
        <f t="shared" si="4114"/>
        <v>38.15</v>
      </c>
      <c r="Z3628" s="71" t="s">
        <v>34</v>
      </c>
      <c r="AA3628" s="29"/>
      <c r="AB3628" s="104" t="s">
        <v>34</v>
      </c>
      <c r="AC3628" s="30"/>
      <c r="AE3628" s="54"/>
      <c r="AF3628" s="54"/>
      <c r="AG3628" s="154"/>
    </row>
    <row r="3629" spans="1:33" s="44" customFormat="1" ht="0" customHeight="1" hidden="1">
      <c r="A3629" s="70">
        <v>43535</v>
      </c>
      <c r="B3629" s="71">
        <v>1721</v>
      </c>
      <c r="C3629" s="80" t="s">
        <v>1502</v>
      </c>
      <c r="D3629" s="12" t="s">
        <v>41</v>
      </c>
      <c r="E3629" s="12" t="s">
        <v>376</v>
      </c>
      <c r="F3629" s="6" t="s">
        <v>1532</v>
      </c>
      <c r="G3629" s="6" t="s">
        <v>1532</v>
      </c>
      <c r="H3629" s="12" t="s">
        <v>1533</v>
      </c>
      <c r="I3629" s="6" t="s">
        <v>1547</v>
      </c>
      <c r="J3629" s="97">
        <v>1033</v>
      </c>
      <c r="K3629" s="97">
        <f t="shared" ref="K3629" si="4232">MAX(J3629:J3631)</f>
        <v>1190</v>
      </c>
      <c r="L3629" s="71">
        <f t="shared" ref="L3629" si="4233">IF(A3629=0,"",(K3629-K3630)/K3630)</f>
        <v>0.151984511132623</v>
      </c>
      <c r="M3629" s="97">
        <f t="shared" ref="M3629" si="4234">IF(J3629="-","-",AVERAGE(J3629:J3631))</f>
        <v>1126</v>
      </c>
      <c r="N3629" s="97">
        <v>756</v>
      </c>
      <c r="O3629" s="97">
        <f t="shared" ref="O3629" si="4235">MAX(N3629:N3631)</f>
        <v>834</v>
      </c>
      <c r="P3629" s="71">
        <f t="shared" ref="P3629" si="4236">IF(A3629=0,"",(O3629-O3630)/O3630)</f>
        <v>0.103174603174603</v>
      </c>
      <c r="Q3629" s="97">
        <f t="shared" ref="Q3629" si="4237">IF(N3629="-","-",AVERAGE(N3629:N3631))</f>
        <v>798</v>
      </c>
      <c r="R3629" s="71">
        <f t="shared" ref="R3629" si="4238">IF(Q3629="-","-",Q3629/M3629)</f>
        <v>0.708703374777975</v>
      </c>
      <c r="S3629" s="103">
        <v>98.49</v>
      </c>
      <c r="T3629" s="104">
        <f t="shared" ref="T3629" si="4239">AVERAGE(S3629:S3631)*10</f>
        <v>984.766666666667</v>
      </c>
      <c r="U3629" s="103">
        <f t="shared" ref="U3629" si="4240">((LARGE(S3629:S3631,1))-(SMALL(S3629:S3631,1)))/(((LARGE(S3629:S3631,1))+(SMALL(S3629:S3631,1)))/2)*100</f>
        <v>0.0609322636335963</v>
      </c>
      <c r="V3629" s="103">
        <v>99.77</v>
      </c>
      <c r="W3629" s="104">
        <f t="shared" ref="W3629" si="4241">AVERAGE(V3629:V3631)*10</f>
        <v>997.666666666667</v>
      </c>
      <c r="X3629" s="103">
        <f t="shared" ref="X3629" si="4242">((LARGE(V3629:V3631,1))-(SMALL(V3629:V3631,1)))/(((LARGE(V3629:V3631,1))+(SMALL(V3629:V3631,1)))/2)*100</f>
        <v>0.0100235553550753</v>
      </c>
      <c r="Y3629" s="103">
        <f t="shared" si="4114"/>
        <v>0.230000000000004</v>
      </c>
      <c r="Z3629" s="71" t="s">
        <v>34</v>
      </c>
      <c r="AA3629" s="25" t="str">
        <f t="shared" si="4070"/>
        <v>-</v>
      </c>
      <c r="AB3629" s="104" t="s">
        <v>34</v>
      </c>
      <c r="AC3629" s="26" t="str">
        <f t="shared" si="4058"/>
        <v>-</v>
      </c>
      <c r="AE3629" s="54"/>
      <c r="AF3629" s="54"/>
      <c r="AG3629" s="154"/>
    </row>
    <row r="3630" spans="1:33" s="44" customFormat="1" ht="0" customHeight="1" hidden="1">
      <c r="A3630" s="70"/>
      <c r="B3630" s="71">
        <v>1721</v>
      </c>
      <c r="C3630" s="82"/>
      <c r="D3630" s="14"/>
      <c r="E3630" s="14"/>
      <c r="F3630" s="6"/>
      <c r="G3630" s="6"/>
      <c r="H3630" s="14"/>
      <c r="I3630" s="6"/>
      <c r="J3630" s="97">
        <v>1155</v>
      </c>
      <c r="K3630" s="97">
        <f t="shared" ref="K3630" si="4243">MIN(J3629:J3631)</f>
        <v>1033</v>
      </c>
      <c r="L3630" s="71"/>
      <c r="M3630" s="97"/>
      <c r="N3630" s="97">
        <v>804</v>
      </c>
      <c r="O3630" s="97">
        <f t="shared" ref="O3630" si="4244">MIN(N3629:N3631)</f>
        <v>756</v>
      </c>
      <c r="P3630" s="71"/>
      <c r="Q3630" s="97"/>
      <c r="R3630" s="71"/>
      <c r="S3630" s="103">
        <v>98.44</v>
      </c>
      <c r="T3630" s="104"/>
      <c r="U3630" s="103"/>
      <c r="V3630" s="103">
        <v>99.76</v>
      </c>
      <c r="W3630" s="104"/>
      <c r="X3630" s="103"/>
      <c r="Y3630" s="103">
        <f t="shared" si="4114"/>
        <v>0.239999999999995</v>
      </c>
      <c r="Z3630" s="71" t="s">
        <v>34</v>
      </c>
      <c r="AA3630" s="27"/>
      <c r="AB3630" s="104" t="s">
        <v>34</v>
      </c>
      <c r="AC3630" s="28"/>
      <c r="AE3630" s="54"/>
      <c r="AF3630" s="54"/>
      <c r="AG3630" s="154"/>
    </row>
    <row r="3631" spans="1:33" s="44" customFormat="1" ht="0" customHeight="1" hidden="1">
      <c r="A3631" s="70"/>
      <c r="B3631" s="71">
        <v>1721</v>
      </c>
      <c r="C3631" s="84"/>
      <c r="D3631" s="17"/>
      <c r="E3631" s="17"/>
      <c r="F3631" s="6"/>
      <c r="G3631" s="6"/>
      <c r="H3631" s="17"/>
      <c r="I3631" s="6"/>
      <c r="J3631" s="97">
        <v>1190</v>
      </c>
      <c r="K3631" s="97"/>
      <c r="L3631" s="71"/>
      <c r="M3631" s="97"/>
      <c r="N3631" s="97">
        <v>834</v>
      </c>
      <c r="O3631" s="97"/>
      <c r="P3631" s="71"/>
      <c r="Q3631" s="97"/>
      <c r="R3631" s="71"/>
      <c r="S3631" s="103">
        <v>98.5</v>
      </c>
      <c r="T3631" s="104"/>
      <c r="U3631" s="103"/>
      <c r="V3631" s="103">
        <v>99.77</v>
      </c>
      <c r="W3631" s="104"/>
      <c r="X3631" s="103"/>
      <c r="Y3631" s="103">
        <f t="shared" si="4114"/>
        <v>0.230000000000004</v>
      </c>
      <c r="Z3631" s="71" t="s">
        <v>34</v>
      </c>
      <c r="AA3631" s="29"/>
      <c r="AB3631" s="104" t="s">
        <v>34</v>
      </c>
      <c r="AC3631" s="30"/>
      <c r="AE3631" s="54"/>
      <c r="AF3631" s="54"/>
      <c r="AG3631" s="154"/>
    </row>
    <row r="3632" spans="1:33" s="44" customFormat="1" ht="0" customHeight="1" hidden="1">
      <c r="A3632" s="70">
        <v>43535</v>
      </c>
      <c r="B3632" s="71">
        <v>1770</v>
      </c>
      <c r="C3632" s="80" t="s">
        <v>1502</v>
      </c>
      <c r="D3632" s="12" t="s">
        <v>1510</v>
      </c>
      <c r="E3632" s="12" t="s">
        <v>474</v>
      </c>
      <c r="F3632" s="6" t="s">
        <v>1327</v>
      </c>
      <c r="G3632" s="6" t="s">
        <v>1327</v>
      </c>
      <c r="H3632" s="12" t="s">
        <v>34</v>
      </c>
      <c r="I3632" s="6" t="s">
        <v>1534</v>
      </c>
      <c r="J3632" s="97">
        <v>426</v>
      </c>
      <c r="K3632" s="97">
        <f t="shared" ref="K3632" si="4245">MAX(J3632:J3634)</f>
        <v>515</v>
      </c>
      <c r="L3632" s="71">
        <f t="shared" ref="L3632" si="4246">IF(A3632=0,"",(K3632-K3633)/K3633)</f>
        <v>0.208920187793427</v>
      </c>
      <c r="M3632" s="97">
        <f t="shared" ref="M3632" si="4247">IF(J3632="-","-",AVERAGE(J3632:J3634))</f>
        <v>456.333333333333</v>
      </c>
      <c r="N3632" s="97">
        <v>218</v>
      </c>
      <c r="O3632" s="97">
        <f t="shared" ref="O3632" si="4248">MAX(N3632:N3634)</f>
        <v>265</v>
      </c>
      <c r="P3632" s="71">
        <f t="shared" ref="P3632" si="4249">IF(A3632=0,"",(O3632-O3633)/O3633)</f>
        <v>0.238317757009346</v>
      </c>
      <c r="Q3632" s="97">
        <f t="shared" ref="Q3632" si="4250">IF(N3632="-","-",AVERAGE(N3632:N3634))</f>
        <v>232.333333333333</v>
      </c>
      <c r="R3632" s="71">
        <f t="shared" ref="R3632" si="4251">IF(Q3632="-","-",Q3632/M3632)</f>
        <v>0.509130752373996</v>
      </c>
      <c r="S3632" s="103">
        <v>85.95</v>
      </c>
      <c r="T3632" s="104">
        <f t="shared" ref="T3632" si="4252">AVERAGE(S3632:S3634)*10</f>
        <v>859.633333333333</v>
      </c>
      <c r="U3632" s="103">
        <f t="shared" ref="U3632" si="4253">((LARGE(S3632:S3634,1))-(SMALL(S3632:S3634,1)))/(((LARGE(S3632:S3634,1))+(SMALL(S3632:S3634,1)))/2)*100</f>
        <v>0.0697917878329676</v>
      </c>
      <c r="V3632" s="103">
        <v>82.41</v>
      </c>
      <c r="W3632" s="104">
        <f t="shared" ref="W3632" si="4254">AVERAGE(V3632:V3634)*10</f>
        <v>822.566666666667</v>
      </c>
      <c r="X3632" s="103">
        <f t="shared" ref="X3632" si="4255">((LARGE(V3632:V3634,1))-(SMALL(V3632:V3634,1)))/(((LARGE(V3632:V3634,1))+(SMALL(V3632:V3634,1)))/2)*100</f>
        <v>0.462174653369004</v>
      </c>
      <c r="Y3632" s="103">
        <f t="shared" si="4114"/>
        <v>17.59</v>
      </c>
      <c r="Z3632" s="71" t="s">
        <v>34</v>
      </c>
      <c r="AA3632" s="25" t="str">
        <f t="shared" si="4070"/>
        <v>-</v>
      </c>
      <c r="AB3632" s="104" t="s">
        <v>34</v>
      </c>
      <c r="AC3632" s="26" t="str">
        <f t="shared" si="4058"/>
        <v>-</v>
      </c>
      <c r="AE3632" s="54"/>
      <c r="AF3632" s="54"/>
      <c r="AG3632" s="154"/>
    </row>
    <row r="3633" spans="1:33" s="44" customFormat="1" ht="0" customHeight="1" hidden="1">
      <c r="A3633" s="70"/>
      <c r="B3633" s="71">
        <v>1770</v>
      </c>
      <c r="C3633" s="82"/>
      <c r="D3633" s="14"/>
      <c r="E3633" s="14"/>
      <c r="F3633" s="6"/>
      <c r="G3633" s="6"/>
      <c r="H3633" s="14"/>
      <c r="I3633" s="6"/>
      <c r="J3633" s="97">
        <v>515</v>
      </c>
      <c r="K3633" s="97">
        <f t="shared" ref="K3633" si="4256">MIN(J3632:J3634)</f>
        <v>426</v>
      </c>
      <c r="L3633" s="71"/>
      <c r="M3633" s="97"/>
      <c r="N3633" s="97">
        <v>265</v>
      </c>
      <c r="O3633" s="97">
        <f t="shared" ref="O3633" si="4257">MIN(N3632:N3634)</f>
        <v>214</v>
      </c>
      <c r="P3633" s="71"/>
      <c r="Q3633" s="97"/>
      <c r="R3633" s="71"/>
      <c r="S3633" s="103">
        <v>85.94</v>
      </c>
      <c r="T3633" s="104"/>
      <c r="U3633" s="103"/>
      <c r="V3633" s="103">
        <v>82.33</v>
      </c>
      <c r="W3633" s="104"/>
      <c r="X3633" s="103"/>
      <c r="Y3633" s="103">
        <f t="shared" si="4114"/>
        <v>17.67</v>
      </c>
      <c r="Z3633" s="71" t="s">
        <v>34</v>
      </c>
      <c r="AA3633" s="27"/>
      <c r="AB3633" s="104" t="s">
        <v>34</v>
      </c>
      <c r="AC3633" s="28"/>
      <c r="AE3633" s="54"/>
      <c r="AF3633" s="54"/>
      <c r="AG3633" s="154"/>
    </row>
    <row r="3634" spans="1:33" s="44" customFormat="1" ht="0" customHeight="1" hidden="1">
      <c r="A3634" s="70"/>
      <c r="B3634" s="71">
        <v>1770</v>
      </c>
      <c r="C3634" s="84"/>
      <c r="D3634" s="17"/>
      <c r="E3634" s="17"/>
      <c r="F3634" s="6"/>
      <c r="G3634" s="6"/>
      <c r="H3634" s="17"/>
      <c r="I3634" s="6"/>
      <c r="J3634" s="97">
        <v>428</v>
      </c>
      <c r="K3634" s="97"/>
      <c r="L3634" s="71"/>
      <c r="M3634" s="97"/>
      <c r="N3634" s="97">
        <v>214</v>
      </c>
      <c r="O3634" s="97"/>
      <c r="P3634" s="71"/>
      <c r="Q3634" s="97"/>
      <c r="R3634" s="71"/>
      <c r="S3634" s="103">
        <v>86</v>
      </c>
      <c r="T3634" s="104"/>
      <c r="U3634" s="103"/>
      <c r="V3634" s="103">
        <v>82.03</v>
      </c>
      <c r="W3634" s="104"/>
      <c r="X3634" s="103"/>
      <c r="Y3634" s="103">
        <f t="shared" si="4114"/>
        <v>17.97</v>
      </c>
      <c r="Z3634" s="71" t="s">
        <v>34</v>
      </c>
      <c r="AA3634" s="29"/>
      <c r="AB3634" s="104" t="s">
        <v>34</v>
      </c>
      <c r="AC3634" s="30"/>
      <c r="AE3634" s="54"/>
      <c r="AF3634" s="54"/>
      <c r="AG3634" s="154"/>
    </row>
    <row r="3635" spans="1:33" s="44" customFormat="1" ht="0" customHeight="1" hidden="1">
      <c r="A3635" s="70">
        <v>43535</v>
      </c>
      <c r="B3635" s="71">
        <v>1798</v>
      </c>
      <c r="C3635" s="80" t="s">
        <v>1502</v>
      </c>
      <c r="D3635" s="12" t="s">
        <v>100</v>
      </c>
      <c r="E3635" s="12" t="s">
        <v>101</v>
      </c>
      <c r="F3635" s="6" t="s">
        <v>438</v>
      </c>
      <c r="G3635" s="6" t="s">
        <v>438</v>
      </c>
      <c r="H3635" s="12" t="s">
        <v>1535</v>
      </c>
      <c r="I3635" s="6" t="s">
        <v>1547</v>
      </c>
      <c r="J3635" s="97">
        <v>391</v>
      </c>
      <c r="K3635" s="97">
        <f t="shared" ref="K3635" si="4258">MAX(J3635:J3637)</f>
        <v>471</v>
      </c>
      <c r="L3635" s="71">
        <f t="shared" ref="L3635" si="4259">IF(A3635=0,"",(K3635-K3636)/K3636)</f>
        <v>0.20460358056266</v>
      </c>
      <c r="M3635" s="97">
        <f t="shared" ref="M3635" si="4260">IF(J3635="-","-",AVERAGE(J3635:J3637))</f>
        <v>426.666666666667</v>
      </c>
      <c r="N3635" s="97">
        <v>215</v>
      </c>
      <c r="O3635" s="97">
        <f t="shared" ref="O3635" si="4261">MAX(N3635:N3637)</f>
        <v>229</v>
      </c>
      <c r="P3635" s="71">
        <f t="shared" ref="P3635" si="4262">IF(A3635=0,"",(O3635-O3636)/O3636)</f>
        <v>0.0651162790697674</v>
      </c>
      <c r="Q3635" s="97">
        <f t="shared" ref="Q3635" si="4263">IF(N3635="-","-",AVERAGE(N3635:N3637))</f>
        <v>222.333333333333</v>
      </c>
      <c r="R3635" s="71">
        <f t="shared" ref="R3635" si="4264">IF(Q3635="-","-",Q3635/M3635)</f>
        <v>0.52109375</v>
      </c>
      <c r="S3635" s="103">
        <v>47.17</v>
      </c>
      <c r="T3635" s="104">
        <f t="shared" ref="T3635" si="4265">AVERAGE(S3635:S3637)*10</f>
        <v>472.1</v>
      </c>
      <c r="U3635" s="103">
        <f t="shared" ref="U3635" si="4266">((LARGE(S3635:S3637,1))-(SMALL(S3635:S3637,1)))/(((LARGE(S3635:S3637,1))+(SMALL(S3635:S3637,1)))/2)*100</f>
        <v>1.05864916366716</v>
      </c>
      <c r="V3635" s="103">
        <v>90.16</v>
      </c>
      <c r="W3635" s="104">
        <f t="shared" ref="W3635" si="4267">AVERAGE(V3635:V3637)*10</f>
        <v>898.966666666667</v>
      </c>
      <c r="X3635" s="103">
        <f t="shared" ref="X3635" si="4268">((LARGE(V3635:V3637,1))-(SMALL(V3635:V3637,1)))/(((LARGE(V3635:V3637,1))+(SMALL(V3635:V3637,1)))/2)*100</f>
        <v>0.478069931624874</v>
      </c>
      <c r="Y3635" s="103">
        <f t="shared" si="4114"/>
        <v>9.84</v>
      </c>
      <c r="Z3635" s="71" t="s">
        <v>34</v>
      </c>
      <c r="AA3635" s="25" t="str">
        <f t="shared" si="4070"/>
        <v>-</v>
      </c>
      <c r="AB3635" s="104" t="s">
        <v>34</v>
      </c>
      <c r="AC3635" s="26" t="str">
        <f t="shared" si="4058"/>
        <v>-</v>
      </c>
      <c r="AE3635" s="54"/>
      <c r="AF3635" s="54"/>
      <c r="AG3635" s="154"/>
    </row>
    <row r="3636" spans="1:33" s="44" customFormat="1" ht="0" customHeight="1" hidden="1">
      <c r="A3636" s="70"/>
      <c r="B3636" s="71">
        <v>1798</v>
      </c>
      <c r="C3636" s="82"/>
      <c r="D3636" s="14"/>
      <c r="E3636" s="14"/>
      <c r="F3636" s="6"/>
      <c r="G3636" s="6"/>
      <c r="H3636" s="14"/>
      <c r="I3636" s="6"/>
      <c r="J3636" s="97">
        <v>471</v>
      </c>
      <c r="K3636" s="97">
        <f t="shared" ref="K3636" si="4269">MIN(J3635:J3637)</f>
        <v>391</v>
      </c>
      <c r="L3636" s="71"/>
      <c r="M3636" s="97"/>
      <c r="N3636" s="97">
        <v>229</v>
      </c>
      <c r="O3636" s="97">
        <f t="shared" ref="O3636" si="4270">MIN(N3635:N3637)</f>
        <v>215</v>
      </c>
      <c r="P3636" s="71"/>
      <c r="Q3636" s="97"/>
      <c r="R3636" s="71"/>
      <c r="S3636" s="103">
        <v>46.98</v>
      </c>
      <c r="T3636" s="104"/>
      <c r="U3636" s="103"/>
      <c r="V3636" s="103">
        <v>89.8</v>
      </c>
      <c r="W3636" s="104"/>
      <c r="X3636" s="103"/>
      <c r="Y3636" s="103">
        <f t="shared" si="4114"/>
        <v>10.2</v>
      </c>
      <c r="Z3636" s="71" t="s">
        <v>34</v>
      </c>
      <c r="AA3636" s="27"/>
      <c r="AB3636" s="104" t="s">
        <v>34</v>
      </c>
      <c r="AC3636" s="28"/>
      <c r="AE3636" s="54"/>
      <c r="AF3636" s="54"/>
      <c r="AG3636" s="154"/>
    </row>
    <row r="3637" spans="1:33" s="44" customFormat="1" ht="0" customHeight="1" hidden="1">
      <c r="A3637" s="70"/>
      <c r="B3637" s="71">
        <v>1798</v>
      </c>
      <c r="C3637" s="84"/>
      <c r="D3637" s="17"/>
      <c r="E3637" s="17"/>
      <c r="F3637" s="6"/>
      <c r="G3637" s="6"/>
      <c r="H3637" s="17"/>
      <c r="I3637" s="6"/>
      <c r="J3637" s="97">
        <v>418</v>
      </c>
      <c r="K3637" s="97"/>
      <c r="L3637" s="71"/>
      <c r="M3637" s="97"/>
      <c r="N3637" s="97">
        <v>223</v>
      </c>
      <c r="O3637" s="97"/>
      <c r="P3637" s="71"/>
      <c r="Q3637" s="97"/>
      <c r="R3637" s="71"/>
      <c r="S3637" s="103">
        <v>47.48</v>
      </c>
      <c r="T3637" s="104"/>
      <c r="U3637" s="103"/>
      <c r="V3637" s="103">
        <v>89.73</v>
      </c>
      <c r="W3637" s="104"/>
      <c r="X3637" s="103"/>
      <c r="Y3637" s="103">
        <f t="shared" si="4114"/>
        <v>10.27</v>
      </c>
      <c r="Z3637" s="71" t="s">
        <v>34</v>
      </c>
      <c r="AA3637" s="29"/>
      <c r="AB3637" s="104" t="s">
        <v>34</v>
      </c>
      <c r="AC3637" s="30"/>
      <c r="AE3637" s="54"/>
      <c r="AF3637" s="54"/>
      <c r="AG3637" s="154"/>
    </row>
    <row r="3638" spans="1:33" s="44" customFormat="1" ht="15" customHeight="1">
      <c r="A3638" s="60">
        <v>43542</v>
      </c>
      <c r="B3638" s="61" t="s">
        <v>1548</v>
      </c>
      <c r="C3638" s="62" t="s">
        <v>29</v>
      </c>
      <c r="D3638" s="63" t="s">
        <v>30</v>
      </c>
      <c r="E3638" s="63" t="s">
        <v>31</v>
      </c>
      <c r="F3638" s="63" t="s">
        <v>32</v>
      </c>
      <c r="G3638" s="63" t="s">
        <v>34</v>
      </c>
      <c r="H3638" s="63" t="s">
        <v>34</v>
      </c>
      <c r="I3638" s="63" t="s">
        <v>34</v>
      </c>
      <c r="J3638" s="94">
        <v>61</v>
      </c>
      <c r="K3638" s="94">
        <f t="shared" ref="K3638" si="4271">MAX(J3638:J3640)</f>
        <v>61</v>
      </c>
      <c r="L3638" s="61">
        <f t="shared" ref="L3638" si="4272">IF(A3638=0,"",(K3638-K3639)/K3639)</f>
        <v>0.0892857142857143</v>
      </c>
      <c r="M3638" s="94">
        <f t="shared" ref="M3638" si="4273">IF(J3638="-","-",AVERAGE(J3638:J3640))</f>
        <v>58.6666666666667</v>
      </c>
      <c r="N3638" s="94" t="s">
        <v>34</v>
      </c>
      <c r="O3638" s="94">
        <f t="shared" ref="O3638" si="4274">MAX(N3638:N3640)</f>
        <v>0</v>
      </c>
      <c r="P3638" s="61" t="e">
        <v>#DIV/0!</v>
      </c>
      <c r="Q3638" s="94" t="str">
        <f t="shared" ref="Q3638" si="4275">IF(N3638="-","-",AVERAGE(N3638:N3640))</f>
        <v>-</v>
      </c>
      <c r="R3638" s="61" t="str">
        <f t="shared" ref="R3638" si="4276">IF(Q3638="-","-",Q3638/M3638)</f>
        <v>-</v>
      </c>
      <c r="S3638" s="101">
        <v>2.8</v>
      </c>
      <c r="T3638" s="102">
        <f t="shared" ref="T3638" si="4277">AVERAGE(S3638:S3640)*10</f>
        <v>28.1666666666667</v>
      </c>
      <c r="U3638" s="101">
        <f t="shared" ref="U3638" si="4278">((LARGE(S3638:S3640,1))-(SMALL(S3638:S3640,1)))/(((LARGE(S3638:S3640,1))+(SMALL(S3638:S3640,1)))/2)*100</f>
        <v>1.76991150442479</v>
      </c>
      <c r="V3638" s="101">
        <v>64.99</v>
      </c>
      <c r="W3638" s="102">
        <f t="shared" ref="W3638" si="4279">AVERAGE(V3638:V3640)*10</f>
        <v>647.233333333333</v>
      </c>
      <c r="X3638" s="101">
        <f t="shared" ref="X3638" si="4280">((LARGE(V3638:V3640,1))-(SMALL(V3638:V3640,1)))/(((LARGE(V3638:V3640,1))+(SMALL(V3638:V3640,1)))/2)*100</f>
        <v>1.20743034055728</v>
      </c>
      <c r="Y3638" s="101">
        <f t="shared" si="4114"/>
        <v>35.01</v>
      </c>
      <c r="Z3638" s="94" t="s">
        <v>34</v>
      </c>
      <c r="AA3638" s="111" t="str">
        <f t="shared" si="4070"/>
        <v>-</v>
      </c>
      <c r="AB3638" s="102">
        <v>7.465</v>
      </c>
      <c r="AC3638" s="112">
        <f t="shared" si="4058"/>
        <v>7.41433333333333</v>
      </c>
      <c r="AD3638" s="113"/>
      <c r="AE3638" s="94"/>
      <c r="AF3638" s="94"/>
      <c r="AG3638" s="134"/>
    </row>
    <row r="3639" spans="1:33" s="44" customFormat="1" customHeight="0">
      <c r="A3639" s="60"/>
      <c r="B3639" s="61" t="s">
        <v>1548</v>
      </c>
      <c r="C3639" s="62"/>
      <c r="D3639" s="63"/>
      <c r="E3639" s="63"/>
      <c r="F3639" s="63"/>
      <c r="G3639" s="63"/>
      <c r="H3639" s="63"/>
      <c r="I3639" s="63"/>
      <c r="J3639" s="94">
        <v>56</v>
      </c>
      <c r="K3639" s="94">
        <f t="shared" ref="K3639" si="4281">MIN(J3638:J3640)</f>
        <v>56</v>
      </c>
      <c r="L3639" s="61"/>
      <c r="M3639" s="94"/>
      <c r="N3639" s="94" t="s">
        <v>34</v>
      </c>
      <c r="O3639" s="94">
        <f t="shared" ref="O3639" si="4282">MIN(N3638:N3640)</f>
        <v>0</v>
      </c>
      <c r="P3639" s="61"/>
      <c r="Q3639" s="94"/>
      <c r="R3639" s="61"/>
      <c r="S3639" s="101">
        <v>2.8</v>
      </c>
      <c r="T3639" s="102"/>
      <c r="U3639" s="101"/>
      <c r="V3639" s="101">
        <v>64.97</v>
      </c>
      <c r="W3639" s="102"/>
      <c r="X3639" s="101"/>
      <c r="Y3639" s="101">
        <f t="shared" si="4114"/>
        <v>35.03</v>
      </c>
      <c r="Z3639" s="94" t="s">
        <v>34</v>
      </c>
      <c r="AA3639" s="111"/>
      <c r="AB3639" s="102">
        <v>7.388</v>
      </c>
      <c r="AC3639" s="112"/>
      <c r="AD3639" s="113"/>
      <c r="AE3639" s="94"/>
      <c r="AF3639" s="94"/>
      <c r="AG3639" s="134"/>
    </row>
    <row r="3640" spans="1:33" s="44" customFormat="1" customHeight="0">
      <c r="A3640" s="60"/>
      <c r="B3640" s="61" t="s">
        <v>1548</v>
      </c>
      <c r="C3640" s="62"/>
      <c r="D3640" s="63"/>
      <c r="E3640" s="63"/>
      <c r="F3640" s="63"/>
      <c r="G3640" s="63"/>
      <c r="H3640" s="63"/>
      <c r="I3640" s="63"/>
      <c r="J3640" s="94">
        <v>59</v>
      </c>
      <c r="K3640" s="94"/>
      <c r="L3640" s="61"/>
      <c r="M3640" s="94"/>
      <c r="N3640" s="94" t="s">
        <v>34</v>
      </c>
      <c r="O3640" s="94"/>
      <c r="P3640" s="61"/>
      <c r="Q3640" s="94"/>
      <c r="R3640" s="61"/>
      <c r="S3640" s="101">
        <v>2.85</v>
      </c>
      <c r="T3640" s="102"/>
      <c r="U3640" s="101"/>
      <c r="V3640" s="101">
        <v>64.21</v>
      </c>
      <c r="W3640" s="102"/>
      <c r="X3640" s="101"/>
      <c r="Y3640" s="101">
        <f t="shared" si="4114"/>
        <v>35.79</v>
      </c>
      <c r="Z3640" s="94" t="s">
        <v>34</v>
      </c>
      <c r="AA3640" s="111"/>
      <c r="AB3640" s="102">
        <v>7.39</v>
      </c>
      <c r="AC3640" s="112"/>
      <c r="AD3640" s="113"/>
      <c r="AE3640" s="94"/>
      <c r="AF3640" s="94"/>
      <c r="AG3640" s="134"/>
    </row>
    <row r="3641" spans="1:33" s="44" customFormat="1" ht="15" customHeight="1">
      <c r="A3641" s="60">
        <v>43542</v>
      </c>
      <c r="B3641" s="61" t="s">
        <v>1549</v>
      </c>
      <c r="C3641" s="62" t="s">
        <v>29</v>
      </c>
      <c r="D3641" s="63" t="s">
        <v>30</v>
      </c>
      <c r="E3641" s="63" t="s">
        <v>31</v>
      </c>
      <c r="F3641" s="63" t="s">
        <v>37</v>
      </c>
      <c r="G3641" s="63" t="s">
        <v>34</v>
      </c>
      <c r="H3641" s="63" t="s">
        <v>34</v>
      </c>
      <c r="I3641" s="63" t="s">
        <v>34</v>
      </c>
      <c r="J3641" s="94">
        <v>582</v>
      </c>
      <c r="K3641" s="94">
        <f t="shared" ref="K3641" si="4283">MAX(J3641:J3643)</f>
        <v>637</v>
      </c>
      <c r="L3641" s="61">
        <f t="shared" ref="L3641" si="4284">IF(A3641=0,"",(K3641-K3642)/K3642)</f>
        <v>0.0945017182130584</v>
      </c>
      <c r="M3641" s="94">
        <f t="shared" ref="M3641" si="4285">IF(J3641="-","-",AVERAGE(J3641:J3643))</f>
        <v>611</v>
      </c>
      <c r="N3641" s="94">
        <v>288</v>
      </c>
      <c r="O3641" s="94">
        <f t="shared" ref="O3641" si="4286">MAX(N3641:N3643)</f>
        <v>321</v>
      </c>
      <c r="P3641" s="61">
        <f t="shared" ref="P3641" si="4287">IF(A3641=0,"",(O3641-O3642)/O3642)</f>
        <v>0.114583333333333</v>
      </c>
      <c r="Q3641" s="94">
        <f t="shared" ref="Q3641" si="4288">IF(N3641="-","-",AVERAGE(N3641:N3643))</f>
        <v>303.666666666667</v>
      </c>
      <c r="R3641" s="61">
        <f t="shared" ref="R3641" si="4289">IF(Q3641="-","-",Q3641/M3641)</f>
        <v>0.496999454446263</v>
      </c>
      <c r="S3641" s="101">
        <v>95.99</v>
      </c>
      <c r="T3641" s="102">
        <f t="shared" ref="T3641" si="4290">AVERAGE(S3641:S3643)*10</f>
        <v>959.9</v>
      </c>
      <c r="U3641" s="101">
        <f t="shared" ref="U3641" si="4291">((LARGE(S3641:S3643,1))-(SMALL(S3641:S3643,1)))/(((LARGE(S3641:S3643,1))+(SMALL(S3641:S3643,1)))/2)*100</f>
        <v>0</v>
      </c>
      <c r="V3641" s="101">
        <v>99.99</v>
      </c>
      <c r="W3641" s="102">
        <f t="shared" ref="W3641" si="4292">AVERAGE(V3641:V3643)*10</f>
        <v>999.9</v>
      </c>
      <c r="X3641" s="101">
        <f t="shared" ref="X3641" si="4293">((LARGE(V3641:V3643,1))-(SMALL(V3641:V3643,1)))/(((LARGE(V3641:V3643,1))+(SMALL(V3641:V3643,1)))/2)*100</f>
        <v>0</v>
      </c>
      <c r="Y3641" s="101">
        <f t="shared" si="4114"/>
        <v>0.0100000000000051</v>
      </c>
      <c r="Z3641" s="94" t="s">
        <v>34</v>
      </c>
      <c r="AA3641" s="111" t="str">
        <f t="shared" si="4070"/>
        <v>-</v>
      </c>
      <c r="AB3641" s="102" t="s">
        <v>34</v>
      </c>
      <c r="AC3641" s="112" t="str">
        <f t="shared" si="4058"/>
        <v>-</v>
      </c>
      <c r="AD3641" s="113"/>
      <c r="AE3641" s="94"/>
      <c r="AF3641" s="94"/>
      <c r="AG3641" s="134"/>
    </row>
    <row r="3642" spans="1:33" s="44" customFormat="1" customHeight="0">
      <c r="A3642" s="60"/>
      <c r="B3642" s="61" t="s">
        <v>1549</v>
      </c>
      <c r="C3642" s="62"/>
      <c r="D3642" s="63"/>
      <c r="E3642" s="63"/>
      <c r="F3642" s="63"/>
      <c r="G3642" s="63"/>
      <c r="H3642" s="63"/>
      <c r="I3642" s="63"/>
      <c r="J3642" s="94">
        <v>614</v>
      </c>
      <c r="K3642" s="94">
        <f t="shared" ref="K3642" si="4294">MIN(J3641:J3643)</f>
        <v>582</v>
      </c>
      <c r="L3642" s="61"/>
      <c r="M3642" s="94"/>
      <c r="N3642" s="94">
        <v>302</v>
      </c>
      <c r="O3642" s="94">
        <f t="shared" ref="O3642" si="4295">MIN(N3641:N3643)</f>
        <v>288</v>
      </c>
      <c r="P3642" s="61"/>
      <c r="Q3642" s="94"/>
      <c r="R3642" s="61"/>
      <c r="S3642" s="101">
        <v>95.99</v>
      </c>
      <c r="T3642" s="102"/>
      <c r="U3642" s="101"/>
      <c r="V3642" s="101">
        <v>99.99</v>
      </c>
      <c r="W3642" s="102"/>
      <c r="X3642" s="101"/>
      <c r="Y3642" s="101">
        <f t="shared" si="4114"/>
        <v>0.0100000000000051</v>
      </c>
      <c r="Z3642" s="94" t="s">
        <v>34</v>
      </c>
      <c r="AA3642" s="111"/>
      <c r="AB3642" s="102" t="s">
        <v>34</v>
      </c>
      <c r="AC3642" s="112"/>
      <c r="AD3642" s="113"/>
      <c r="AE3642" s="94"/>
      <c r="AF3642" s="94"/>
      <c r="AG3642" s="134"/>
    </row>
    <row r="3643" spans="1:33" s="44" customFormat="1" customHeight="0">
      <c r="A3643" s="60"/>
      <c r="B3643" s="61" t="s">
        <v>1549</v>
      </c>
      <c r="C3643" s="62"/>
      <c r="D3643" s="63"/>
      <c r="E3643" s="63"/>
      <c r="F3643" s="63"/>
      <c r="G3643" s="63"/>
      <c r="H3643" s="63"/>
      <c r="I3643" s="63"/>
      <c r="J3643" s="94">
        <v>637</v>
      </c>
      <c r="K3643" s="94"/>
      <c r="L3643" s="61"/>
      <c r="M3643" s="94"/>
      <c r="N3643" s="94">
        <v>321</v>
      </c>
      <c r="O3643" s="94"/>
      <c r="P3643" s="61"/>
      <c r="Q3643" s="94"/>
      <c r="R3643" s="61"/>
      <c r="S3643" s="101">
        <v>95.99</v>
      </c>
      <c r="T3643" s="102"/>
      <c r="U3643" s="101"/>
      <c r="V3643" s="101">
        <v>99.99</v>
      </c>
      <c r="W3643" s="102"/>
      <c r="X3643" s="101"/>
      <c r="Y3643" s="101">
        <f t="shared" si="4114"/>
        <v>0.0100000000000051</v>
      </c>
      <c r="Z3643" s="94" t="s">
        <v>34</v>
      </c>
      <c r="AA3643" s="111"/>
      <c r="AB3643" s="102" t="s">
        <v>34</v>
      </c>
      <c r="AC3643" s="112"/>
      <c r="AD3643" s="113"/>
      <c r="AE3643" s="94"/>
      <c r="AF3643" s="94"/>
      <c r="AG3643" s="134"/>
    </row>
    <row r="3644" spans="1:33" s="44" customFormat="1" ht="0" customHeight="1" hidden="1">
      <c r="A3644" s="73">
        <v>43542</v>
      </c>
      <c r="B3644" s="74">
        <v>1800</v>
      </c>
      <c r="C3644" s="86" t="s">
        <v>1550</v>
      </c>
      <c r="D3644" s="87" t="s">
        <v>473</v>
      </c>
      <c r="E3644" s="87" t="s">
        <v>474</v>
      </c>
      <c r="F3644" s="9" t="s">
        <v>1551</v>
      </c>
      <c r="G3644" s="9" t="s">
        <v>1552</v>
      </c>
      <c r="H3644" s="87" t="s">
        <v>34</v>
      </c>
      <c r="I3644" s="9" t="s">
        <v>1553</v>
      </c>
      <c r="J3644" s="98">
        <v>253</v>
      </c>
      <c r="K3644" s="98">
        <f t="shared" ref="K3644" si="4296">MAX(J3644:J3646)</f>
        <v>269</v>
      </c>
      <c r="L3644" s="74">
        <f t="shared" ref="L3644" si="4297">IF(A3644=0,"",(K3644-K3645)/K3645)</f>
        <v>0.0632411067193676</v>
      </c>
      <c r="M3644" s="98">
        <f t="shared" ref="M3644" si="4298">IF(J3644="-","-",AVERAGE(J3644:J3646))</f>
        <v>258.666666666667</v>
      </c>
      <c r="N3644" s="98">
        <v>162</v>
      </c>
      <c r="O3644" s="98">
        <f t="shared" ref="O3644" si="4299">MAX(N3644:N3646)</f>
        <v>165</v>
      </c>
      <c r="P3644" s="74">
        <f t="shared" ref="P3644" si="4300">IF(A3644=0,"",(O3644-O3645)/O3645)</f>
        <v>0.0714285714285714</v>
      </c>
      <c r="Q3644" s="98">
        <f t="shared" ref="Q3644" si="4301">IF(N3644="-","-",AVERAGE(N3644:N3646))</f>
        <v>160.333333333333</v>
      </c>
      <c r="R3644" s="74">
        <f t="shared" ref="R3644" si="4302">IF(Q3644="-","-",Q3644/M3644)</f>
        <v>0.619845360824742</v>
      </c>
      <c r="S3644" s="105">
        <v>17.55</v>
      </c>
      <c r="T3644" s="106">
        <f t="shared" ref="T3644" si="4303">AVERAGE(S3644:S3646)*10</f>
        <v>178.3</v>
      </c>
      <c r="U3644" s="105">
        <f t="shared" ref="U3644" si="4304">((LARGE(S3644:S3646,1))-(SMALL(S3644:S3646,1)))/(((LARGE(S3644:S3646,1))+(SMALL(S3644:S3646,1)))/2)*100</f>
        <v>3.74615599664522</v>
      </c>
      <c r="V3644" s="105">
        <v>77.34</v>
      </c>
      <c r="W3644" s="106">
        <f t="shared" ref="W3644" si="4305">AVERAGE(V3644:V3646)*10</f>
        <v>769.033333333333</v>
      </c>
      <c r="X3644" s="105">
        <f t="shared" ref="X3644" si="4306">((LARGE(V3644:V3646,1))-(SMALL(V3644:V3646,1)))/(((LARGE(V3644:V3646,1))+(SMALL(V3644:V3646,1)))/2)*100</f>
        <v>0.974468914441629</v>
      </c>
      <c r="Y3644" s="105">
        <f t="shared" si="4114"/>
        <v>22.66</v>
      </c>
      <c r="Z3644" s="74" t="s">
        <v>34</v>
      </c>
      <c r="AA3644" s="123" t="str">
        <f t="shared" si="4070"/>
        <v>-</v>
      </c>
      <c r="AB3644" s="106" t="s">
        <v>34</v>
      </c>
      <c r="AC3644" s="124" t="str">
        <f t="shared" si="4058"/>
        <v>-</v>
      </c>
      <c r="AE3644" s="54"/>
      <c r="AF3644" s="54"/>
      <c r="AG3644" s="154"/>
    </row>
    <row r="3645" spans="1:33" s="44" customFormat="1" ht="0" customHeight="1" hidden="1">
      <c r="A3645" s="73"/>
      <c r="B3645" s="74">
        <v>1800</v>
      </c>
      <c r="C3645" s="89"/>
      <c r="D3645" s="15"/>
      <c r="E3645" s="15"/>
      <c r="F3645" s="9"/>
      <c r="G3645" s="9"/>
      <c r="H3645" s="15"/>
      <c r="I3645" s="9"/>
      <c r="J3645" s="98">
        <v>269</v>
      </c>
      <c r="K3645" s="98">
        <f t="shared" ref="K3645" si="4307">MIN(J3644:J3646)</f>
        <v>253</v>
      </c>
      <c r="L3645" s="74"/>
      <c r="M3645" s="98"/>
      <c r="N3645" s="98">
        <v>165</v>
      </c>
      <c r="O3645" s="98">
        <f t="shared" ref="O3645" si="4308">MIN(N3644:N3646)</f>
        <v>154</v>
      </c>
      <c r="P3645" s="74"/>
      <c r="Q3645" s="98"/>
      <c r="R3645" s="74"/>
      <c r="S3645" s="105">
        <v>17.72</v>
      </c>
      <c r="T3645" s="106"/>
      <c r="U3645" s="105"/>
      <c r="V3645" s="105">
        <v>76.78</v>
      </c>
      <c r="W3645" s="106"/>
      <c r="X3645" s="105"/>
      <c r="Y3645" s="105">
        <f t="shared" si="4114"/>
        <v>23.22</v>
      </c>
      <c r="Z3645" s="74" t="s">
        <v>34</v>
      </c>
      <c r="AA3645" s="125"/>
      <c r="AB3645" s="106" t="s">
        <v>34</v>
      </c>
      <c r="AC3645" s="126"/>
      <c r="AE3645" s="54"/>
      <c r="AF3645" s="54"/>
      <c r="AG3645" s="154"/>
    </row>
    <row r="3646" spans="1:33" s="44" customFormat="1" ht="0" customHeight="1" hidden="1">
      <c r="A3646" s="73"/>
      <c r="B3646" s="74">
        <v>1800</v>
      </c>
      <c r="C3646" s="91"/>
      <c r="D3646" s="18"/>
      <c r="E3646" s="18"/>
      <c r="F3646" s="9"/>
      <c r="G3646" s="9"/>
      <c r="H3646" s="18"/>
      <c r="I3646" s="9"/>
      <c r="J3646" s="98">
        <v>254</v>
      </c>
      <c r="K3646" s="98"/>
      <c r="L3646" s="74"/>
      <c r="M3646" s="98"/>
      <c r="N3646" s="98">
        <v>154</v>
      </c>
      <c r="O3646" s="98"/>
      <c r="P3646" s="74"/>
      <c r="Q3646" s="98"/>
      <c r="R3646" s="74"/>
      <c r="S3646" s="105">
        <v>18.22</v>
      </c>
      <c r="T3646" s="106"/>
      <c r="U3646" s="105"/>
      <c r="V3646" s="105">
        <v>76.59</v>
      </c>
      <c r="W3646" s="106"/>
      <c r="X3646" s="105"/>
      <c r="Y3646" s="105">
        <f t="shared" si="4114"/>
        <v>23.41</v>
      </c>
      <c r="Z3646" s="74" t="s">
        <v>34</v>
      </c>
      <c r="AA3646" s="127"/>
      <c r="AB3646" s="106" t="s">
        <v>34</v>
      </c>
      <c r="AC3646" s="128"/>
      <c r="AE3646" s="54"/>
      <c r="AF3646" s="54"/>
      <c r="AG3646" s="154"/>
    </row>
    <row r="3647" spans="1:33" s="44" customFormat="1" ht="0" customHeight="1" hidden="1">
      <c r="A3647" s="73">
        <v>43542</v>
      </c>
      <c r="B3647" s="74">
        <v>1801</v>
      </c>
      <c r="C3647" s="86" t="s">
        <v>1550</v>
      </c>
      <c r="D3647" s="87" t="s">
        <v>473</v>
      </c>
      <c r="E3647" s="87" t="s">
        <v>474</v>
      </c>
      <c r="F3647" s="9" t="s">
        <v>1551</v>
      </c>
      <c r="G3647" s="9" t="s">
        <v>1554</v>
      </c>
      <c r="H3647" s="87" t="s">
        <v>34</v>
      </c>
      <c r="I3647" s="9" t="s">
        <v>1555</v>
      </c>
      <c r="J3647" s="98" t="s">
        <v>34</v>
      </c>
      <c r="K3647" s="98">
        <f t="shared" ref="K3647" si="4309">MAX(J3647:J3649)</f>
        <v>164</v>
      </c>
      <c r="L3647" s="74">
        <f t="shared" ref="L3647" si="4310">IF(A3647=0,"",(K3647-K3648)/K3648)</f>
        <v>0.0512820512820513</v>
      </c>
      <c r="M3647" s="98" t="str">
        <f t="shared" ref="M3647" si="4311">IF(J3647="-","-",AVERAGE(J3647:J3649))</f>
        <v>-</v>
      </c>
      <c r="N3647" s="98" t="s">
        <v>34</v>
      </c>
      <c r="O3647" s="98">
        <f t="shared" ref="O3647" si="4312">MAX(N3647:N3649)</f>
        <v>108</v>
      </c>
      <c r="P3647" s="74">
        <f t="shared" ref="P3647" si="4313">IF(A3647=0,"",(O3647-O3648)/O3648)</f>
        <v>0.0384615384615385</v>
      </c>
      <c r="Q3647" s="98" t="str">
        <f t="shared" ref="Q3647" si="4314">IF(N3647="-","-",AVERAGE(N3647:N3649))</f>
        <v>-</v>
      </c>
      <c r="R3647" s="74" t="str">
        <f t="shared" ref="R3647" si="4315">IF(Q3647="-","-",Q3647/M3647)</f>
        <v>-</v>
      </c>
      <c r="S3647" s="105">
        <v>19.68</v>
      </c>
      <c r="T3647" s="106">
        <f t="shared" ref="T3647" si="4316">AVERAGE(S3647:S3649)*10</f>
        <v>187.55</v>
      </c>
      <c r="U3647" s="105">
        <f t="shared" ref="U3647" si="4317">((LARGE(S3647:S3649,1))-(SMALL(S3647:S3649,1)))/(((LARGE(S3647:S3649,1))+(SMALL(S3647:S3649,1)))/2)*100</f>
        <v>9.86403625699814</v>
      </c>
      <c r="V3647" s="105">
        <v>44.76</v>
      </c>
      <c r="W3647" s="106">
        <f t="shared" ref="W3647" si="4318">AVERAGE(V3647:V3649)*10</f>
        <v>476</v>
      </c>
      <c r="X3647" s="105">
        <f t="shared" ref="X3647" si="4319">((LARGE(V3647:V3649,1))-(SMALL(V3647:V3649,1)))/(((LARGE(V3647:V3649,1))+(SMALL(V3647:V3649,1)))/2)*100</f>
        <v>11.9327731092437</v>
      </c>
      <c r="Y3647" s="105">
        <f t="shared" si="4114"/>
        <v>55.24</v>
      </c>
      <c r="Z3647" s="74" t="s">
        <v>34</v>
      </c>
      <c r="AA3647" s="123" t="str">
        <f t="shared" si="4070"/>
        <v>-</v>
      </c>
      <c r="AB3647" s="106" t="s">
        <v>34</v>
      </c>
      <c r="AC3647" s="124" t="str">
        <f t="shared" si="4058"/>
        <v>-</v>
      </c>
      <c r="AE3647" s="54"/>
      <c r="AF3647" s="54"/>
      <c r="AG3647" s="154"/>
    </row>
    <row r="3648" spans="1:33" s="44" customFormat="1" ht="0" customHeight="1" hidden="1">
      <c r="A3648" s="73"/>
      <c r="B3648" s="74">
        <v>1801</v>
      </c>
      <c r="C3648" s="89"/>
      <c r="D3648" s="15"/>
      <c r="E3648" s="15"/>
      <c r="F3648" s="9"/>
      <c r="G3648" s="9"/>
      <c r="H3648" s="15"/>
      <c r="I3648" s="9"/>
      <c r="J3648" s="98">
        <v>164</v>
      </c>
      <c r="K3648" s="98">
        <f t="shared" ref="K3648" si="4320">MIN(J3647:J3649)</f>
        <v>156</v>
      </c>
      <c r="L3648" s="74"/>
      <c r="M3648" s="98"/>
      <c r="N3648" s="98">
        <v>108</v>
      </c>
      <c r="O3648" s="98">
        <f t="shared" ref="O3648" si="4321">MIN(N3647:N3649)</f>
        <v>104</v>
      </c>
      <c r="P3648" s="74"/>
      <c r="Q3648" s="98"/>
      <c r="R3648" s="74"/>
      <c r="S3648" s="105">
        <v>17.83</v>
      </c>
      <c r="T3648" s="106"/>
      <c r="U3648" s="105"/>
      <c r="V3648" s="105">
        <v>50.44</v>
      </c>
      <c r="W3648" s="106"/>
      <c r="X3648" s="105"/>
      <c r="Y3648" s="105">
        <f t="shared" si="4114"/>
        <v>49.56</v>
      </c>
      <c r="Z3648" s="74" t="s">
        <v>34</v>
      </c>
      <c r="AA3648" s="125"/>
      <c r="AB3648" s="106" t="s">
        <v>34</v>
      </c>
      <c r="AC3648" s="126"/>
      <c r="AE3648" s="54"/>
      <c r="AF3648" s="54"/>
      <c r="AG3648" s="154"/>
    </row>
    <row r="3649" spans="1:33" s="44" customFormat="1" ht="0" customHeight="1" hidden="1">
      <c r="A3649" s="73"/>
      <c r="B3649" s="74">
        <v>1801</v>
      </c>
      <c r="C3649" s="91"/>
      <c r="D3649" s="18"/>
      <c r="E3649" s="18"/>
      <c r="F3649" s="9"/>
      <c r="G3649" s="9"/>
      <c r="H3649" s="18"/>
      <c r="I3649" s="9"/>
      <c r="J3649" s="98">
        <v>156</v>
      </c>
      <c r="K3649" s="98"/>
      <c r="L3649" s="74"/>
      <c r="M3649" s="98"/>
      <c r="N3649" s="98">
        <v>104</v>
      </c>
      <c r="O3649" s="98"/>
      <c r="P3649" s="74"/>
      <c r="Q3649" s="98"/>
      <c r="R3649" s="74"/>
      <c r="S3649" s="105" t="s">
        <v>34</v>
      </c>
      <c r="T3649" s="106"/>
      <c r="U3649" s="105"/>
      <c r="V3649" s="105" t="s">
        <v>34</v>
      </c>
      <c r="W3649" s="106"/>
      <c r="X3649" s="105"/>
      <c r="Y3649" s="105" t="s">
        <v>34</v>
      </c>
      <c r="Z3649" s="74" t="s">
        <v>34</v>
      </c>
      <c r="AA3649" s="127"/>
      <c r="AB3649" s="106" t="s">
        <v>34</v>
      </c>
      <c r="AC3649" s="128"/>
      <c r="AE3649" s="54"/>
      <c r="AF3649" s="54"/>
      <c r="AG3649" s="154"/>
    </row>
    <row r="3650" spans="1:33" s="44" customFormat="1" ht="0" customHeight="1" hidden="1">
      <c r="A3650" s="73">
        <v>43542</v>
      </c>
      <c r="B3650" s="74">
        <v>1802</v>
      </c>
      <c r="C3650" s="86" t="s">
        <v>1550</v>
      </c>
      <c r="D3650" s="87" t="s">
        <v>473</v>
      </c>
      <c r="E3650" s="87" t="s">
        <v>474</v>
      </c>
      <c r="F3650" s="9" t="s">
        <v>1551</v>
      </c>
      <c r="G3650" s="9" t="s">
        <v>1556</v>
      </c>
      <c r="H3650" s="87" t="s">
        <v>34</v>
      </c>
      <c r="I3650" s="9" t="s">
        <v>1553</v>
      </c>
      <c r="J3650" s="98">
        <v>378</v>
      </c>
      <c r="K3650" s="98">
        <f t="shared" ref="K3650" si="4322">MAX(J3650:J3652)</f>
        <v>378</v>
      </c>
      <c r="L3650" s="74">
        <f t="shared" ref="L3650" si="4323">IF(A3650=0,"",(K3650-K3651)/K3651)</f>
        <v>0.0188679245283019</v>
      </c>
      <c r="M3650" s="98">
        <f t="shared" ref="M3650" si="4324">IF(J3650="-","-",AVERAGE(J3650:J3652))</f>
        <v>375</v>
      </c>
      <c r="N3650" s="98">
        <v>204</v>
      </c>
      <c r="O3650" s="98">
        <f t="shared" ref="O3650" si="4325">MAX(N3650:N3652)</f>
        <v>205</v>
      </c>
      <c r="P3650" s="74">
        <f t="shared" ref="P3650" si="4326">IF(A3650=0,"",(O3650-O3651)/O3651)</f>
        <v>0.0148514851485149</v>
      </c>
      <c r="Q3650" s="98">
        <f t="shared" ref="Q3650" si="4327">IF(N3650="-","-",AVERAGE(N3650:N3652))</f>
        <v>203.666666666667</v>
      </c>
      <c r="R3650" s="74">
        <f t="shared" ref="R3650" si="4328">IF(Q3650="-","-",Q3650/M3650)</f>
        <v>0.543111111111111</v>
      </c>
      <c r="S3650" s="105" t="s">
        <v>34</v>
      </c>
      <c r="T3650" s="106">
        <f t="shared" ref="T3650" si="4329">AVERAGE(S3650:S3652)*10</f>
        <v>275</v>
      </c>
      <c r="U3650" s="105">
        <f t="normal">((LARGE(S3650:S3652,1))-(SMALL(S3650:S3652,1)))/(((LARGE(S3650:S3652,1))+(SMALL(S3650:S3652,1)))/2)*100</f>
        <v>0.290909090909085</v>
      </c>
      <c r="V3650" s="105">
        <v>74.53</v>
      </c>
      <c r="W3650" s="106">
        <f t="shared" ref="W3650" si="4330">AVERAGE(V3650:V3652)*10</f>
        <v>744.4</v>
      </c>
      <c r="X3650" s="105">
        <f t="shared" ref="X3650" si="4331">((LARGE(V3650:V3652,1))-(SMALL(V3650:V3652,1)))/(((LARGE(V3650:V3652,1))+(SMALL(V3650:V3652,1)))/2)*100</f>
        <v>0.309077470940004</v>
      </c>
      <c r="Y3650" s="105">
        <f t="shared" si="4114"/>
        <v>25.47</v>
      </c>
      <c r="Z3650" s="74" t="s">
        <v>34</v>
      </c>
      <c r="AA3650" s="123" t="str">
        <f t="shared" si="4070"/>
        <v>-</v>
      </c>
      <c r="AB3650" s="106" t="s">
        <v>34</v>
      </c>
      <c r="AC3650" s="124" t="str">
        <f t="shared" ref="AC3650:AC3671" si="4332">IF(AB3650="-","-",AVERAGE(AB3650:AB3652))</f>
        <v>-</v>
      </c>
      <c r="AE3650" s="54"/>
      <c r="AF3650" s="54"/>
      <c r="AG3650" s="154"/>
    </row>
    <row r="3651" spans="1:33" s="44" customFormat="1" ht="0" customHeight="1" hidden="1">
      <c r="A3651" s="73"/>
      <c r="B3651" s="74">
        <v>1802</v>
      </c>
      <c r="C3651" s="89"/>
      <c r="D3651" s="15"/>
      <c r="E3651" s="15"/>
      <c r="F3651" s="9"/>
      <c r="G3651" s="9"/>
      <c r="H3651" s="15"/>
      <c r="I3651" s="9"/>
      <c r="J3651" s="98">
        <v>371</v>
      </c>
      <c r="K3651" s="98">
        <f t="shared" ref="K3651" si="4333">MIN(J3650:J3652)</f>
        <v>371</v>
      </c>
      <c r="L3651" s="74"/>
      <c r="M3651" s="98"/>
      <c r="N3651" s="98">
        <v>205</v>
      </c>
      <c r="O3651" s="98">
        <f t="shared" ref="O3651" si="4334">MIN(N3650:N3652)</f>
        <v>202</v>
      </c>
      <c r="P3651" s="74"/>
      <c r="Q3651" s="98"/>
      <c r="R3651" s="74"/>
      <c r="S3651" s="105">
        <v>27.46</v>
      </c>
      <c r="T3651" s="106"/>
      <c r="U3651" s="105"/>
      <c r="V3651" s="105">
        <v>74.3</v>
      </c>
      <c r="W3651" s="106"/>
      <c r="X3651" s="105"/>
      <c r="Y3651" s="105">
        <f t="shared" si="4114"/>
        <v>25.7</v>
      </c>
      <c r="Z3651" s="74" t="s">
        <v>34</v>
      </c>
      <c r="AA3651" s="125"/>
      <c r="AB3651" s="106" t="s">
        <v>34</v>
      </c>
      <c r="AC3651" s="126"/>
      <c r="AE3651" s="54"/>
      <c r="AF3651" s="54"/>
      <c r="AG3651" s="154"/>
    </row>
    <row r="3652" spans="1:33" s="44" customFormat="1" ht="0" customHeight="1" hidden="1">
      <c r="A3652" s="73"/>
      <c r="B3652" s="74">
        <v>1802</v>
      </c>
      <c r="C3652" s="91"/>
      <c r="D3652" s="18"/>
      <c r="E3652" s="18"/>
      <c r="F3652" s="9"/>
      <c r="G3652" s="9"/>
      <c r="H3652" s="18"/>
      <c r="I3652" s="9"/>
      <c r="J3652" s="98">
        <v>376</v>
      </c>
      <c r="K3652" s="98"/>
      <c r="L3652" s="74"/>
      <c r="M3652" s="98"/>
      <c r="N3652" s="98">
        <v>202</v>
      </c>
      <c r="O3652" s="98"/>
      <c r="P3652" s="74"/>
      <c r="Q3652" s="98"/>
      <c r="R3652" s="74"/>
      <c r="S3652" s="105">
        <v>27.54</v>
      </c>
      <c r="T3652" s="106"/>
      <c r="U3652" s="105"/>
      <c r="V3652" s="105">
        <v>74.49</v>
      </c>
      <c r="W3652" s="106"/>
      <c r="X3652" s="105"/>
      <c r="Y3652" s="105">
        <f t="shared" si="4114"/>
        <v>25.51</v>
      </c>
      <c r="Z3652" s="74" t="s">
        <v>34</v>
      </c>
      <c r="AA3652" s="127"/>
      <c r="AB3652" s="106" t="s">
        <v>34</v>
      </c>
      <c r="AC3652" s="128"/>
      <c r="AE3652" s="54"/>
      <c r="AF3652" s="54"/>
      <c r="AG3652" s="154"/>
    </row>
    <row r="3653" spans="1:33" s="44" customFormat="1" ht="0" customHeight="1" hidden="1">
      <c r="A3653" s="73">
        <v>43542</v>
      </c>
      <c r="B3653" s="74">
        <v>1803</v>
      </c>
      <c r="C3653" s="86" t="s">
        <v>1550</v>
      </c>
      <c r="D3653" s="87" t="s">
        <v>473</v>
      </c>
      <c r="E3653" s="87" t="s">
        <v>474</v>
      </c>
      <c r="F3653" s="9" t="s">
        <v>1551</v>
      </c>
      <c r="G3653" s="9" t="s">
        <v>1557</v>
      </c>
      <c r="H3653" s="87" t="s">
        <v>34</v>
      </c>
      <c r="I3653" s="9" t="s">
        <v>1553</v>
      </c>
      <c r="J3653" s="98">
        <v>163</v>
      </c>
      <c r="K3653" s="98">
        <f t="shared" ref="K3653" si="4335">MAX(J3653:J3655)</f>
        <v>182</v>
      </c>
      <c r="L3653" s="74">
        <f t="shared" ref="L3653" si="4336">IF(A3653=0,"",(K3653-K3654)/K3654)</f>
        <v>0.116564417177914</v>
      </c>
      <c r="M3653" s="98">
        <f t="shared" ref="M3653" si="4337">IF(J3653="-","-",AVERAGE(J3653:J3655))</f>
        <v>173.333333333333</v>
      </c>
      <c r="N3653" s="98">
        <v>109</v>
      </c>
      <c r="O3653" s="98">
        <f t="shared" ref="O3653" si="4338">MAX(N3653:N3655)</f>
        <v>121</v>
      </c>
      <c r="P3653" s="74">
        <f t="shared" ref="P3653" si="4339">IF(A3653=0,"",(O3653-O3654)/O3654)</f>
        <v>0.110091743119266</v>
      </c>
      <c r="Q3653" s="98">
        <f t="shared" ref="Q3653" si="4340">IF(N3653="-","-",AVERAGE(N3653:N3655))</f>
        <v>114</v>
      </c>
      <c r="R3653" s="74">
        <f t="shared" ref="R3653" si="4341">IF(Q3653="-","-",Q3653/M3653)</f>
        <v>0.657692307692308</v>
      </c>
      <c r="S3653" s="105">
        <v>12.55</v>
      </c>
      <c r="T3653" s="106">
        <f t="shared" ref="T3653" si="4342">AVERAGE(S3653:S3655)*10</f>
        <v>125.133333333333</v>
      </c>
      <c r="U3653" s="105">
        <f t="shared" ref="U3653" si="4343">((LARGE(S3653:S3655,1))-(SMALL(S3653:S3655,1)))/(((LARGE(S3653:S3655,1))+(SMALL(S3653:S3655,1)))/2)*100</f>
        <v>3.12124849939975</v>
      </c>
      <c r="V3653" s="105">
        <v>80.35</v>
      </c>
      <c r="W3653" s="106">
        <f t="shared" ref="W3653" si="4344">AVERAGE(V3653:V3655)*10</f>
        <v>802.7</v>
      </c>
      <c r="X3653" s="105">
        <f t="shared" ref="X3653" si="4345">((LARGE(V3653:V3655,1))-(SMALL(V3653:V3655,1)))/(((LARGE(V3653:V3655,1))+(SMALL(V3653:V3655,1)))/2)*100</f>
        <v>0.249221183800609</v>
      </c>
      <c r="Y3653" s="105">
        <f t="shared" si="4114"/>
        <v>19.65</v>
      </c>
      <c r="Z3653" s="74" t="s">
        <v>34</v>
      </c>
      <c r="AA3653" s="123" t="s">
        <v>34</v>
      </c>
      <c r="AB3653" s="106" t="s">
        <v>34</v>
      </c>
      <c r="AC3653" s="124" t="str">
        <f t="shared" si="4332"/>
        <v>-</v>
      </c>
      <c r="AE3653" s="54"/>
      <c r="AF3653" s="54"/>
      <c r="AG3653" s="154"/>
    </row>
    <row r="3654" spans="1:33" s="44" customFormat="1" ht="0" customHeight="1" hidden="1">
      <c r="A3654" s="73"/>
      <c r="B3654" s="74">
        <v>1803</v>
      </c>
      <c r="C3654" s="89"/>
      <c r="D3654" s="15"/>
      <c r="E3654" s="15"/>
      <c r="F3654" s="9"/>
      <c r="G3654" s="9"/>
      <c r="H3654" s="15"/>
      <c r="I3654" s="9"/>
      <c r="J3654" s="98">
        <v>182</v>
      </c>
      <c r="K3654" s="98">
        <f t="shared" ref="K3654" si="4346">MIN(J3653:J3655)</f>
        <v>163</v>
      </c>
      <c r="L3654" s="74"/>
      <c r="M3654" s="98"/>
      <c r="N3654" s="98">
        <v>121</v>
      </c>
      <c r="O3654" s="98">
        <f t="shared" ref="O3654" si="4347">MIN(N3653:N3655)</f>
        <v>109</v>
      </c>
      <c r="P3654" s="74"/>
      <c r="Q3654" s="98"/>
      <c r="R3654" s="74"/>
      <c r="S3654" s="105">
        <v>12.3</v>
      </c>
      <c r="T3654" s="106"/>
      <c r="U3654" s="105"/>
      <c r="V3654" s="105">
        <v>80.15</v>
      </c>
      <c r="W3654" s="106"/>
      <c r="X3654" s="105"/>
      <c r="Y3654" s="105">
        <f t="shared" si="4114"/>
        <v>19.85</v>
      </c>
      <c r="Z3654" s="74" t="s">
        <v>34</v>
      </c>
      <c r="AA3654" s="125"/>
      <c r="AB3654" s="106" t="s">
        <v>34</v>
      </c>
      <c r="AC3654" s="126"/>
      <c r="AE3654" s="54"/>
      <c r="AF3654" s="54"/>
      <c r="AG3654" s="154"/>
    </row>
    <row r="3655" spans="1:33" s="44" customFormat="1" ht="0" customHeight="1" hidden="1">
      <c r="A3655" s="73"/>
      <c r="B3655" s="74">
        <v>1803</v>
      </c>
      <c r="C3655" s="91"/>
      <c r="D3655" s="18"/>
      <c r="E3655" s="18"/>
      <c r="F3655" s="9"/>
      <c r="G3655" s="9"/>
      <c r="H3655" s="18"/>
      <c r="I3655" s="9"/>
      <c r="J3655" s="98">
        <v>175</v>
      </c>
      <c r="K3655" s="98"/>
      <c r="L3655" s="74"/>
      <c r="M3655" s="98"/>
      <c r="N3655" s="98">
        <v>112</v>
      </c>
      <c r="O3655" s="98"/>
      <c r="P3655" s="74"/>
      <c r="Q3655" s="98"/>
      <c r="R3655" s="74"/>
      <c r="S3655" s="105">
        <v>12.69</v>
      </c>
      <c r="T3655" s="106"/>
      <c r="U3655" s="105"/>
      <c r="V3655" s="105">
        <v>80.31</v>
      </c>
      <c r="W3655" s="106"/>
      <c r="X3655" s="105"/>
      <c r="Y3655" s="105">
        <f t="shared" si="4114"/>
        <v>19.69</v>
      </c>
      <c r="Z3655" s="74" t="s">
        <v>34</v>
      </c>
      <c r="AA3655" s="127"/>
      <c r="AB3655" s="106" t="s">
        <v>34</v>
      </c>
      <c r="AC3655" s="128"/>
      <c r="AE3655" s="54"/>
      <c r="AF3655" s="54"/>
      <c r="AG3655" s="154"/>
    </row>
    <row r="3656" spans="1:33" s="44" customFormat="1" ht="0" customHeight="1" hidden="1">
      <c r="A3656" s="73">
        <v>43542</v>
      </c>
      <c r="B3656" s="74">
        <v>1804</v>
      </c>
      <c r="C3656" s="86" t="s">
        <v>1550</v>
      </c>
      <c r="D3656" s="87" t="s">
        <v>473</v>
      </c>
      <c r="E3656" s="87" t="s">
        <v>474</v>
      </c>
      <c r="F3656" s="9" t="s">
        <v>1551</v>
      </c>
      <c r="G3656" s="9" t="s">
        <v>1558</v>
      </c>
      <c r="H3656" s="87" t="s">
        <v>34</v>
      </c>
      <c r="I3656" s="9" t="s">
        <v>1559</v>
      </c>
      <c r="J3656" s="98">
        <v>243</v>
      </c>
      <c r="K3656" s="98">
        <f t="shared" ref="K3656" si="4348">MAX(J3656:J3658)</f>
        <v>248</v>
      </c>
      <c r="L3656" s="74">
        <f t="shared" ref="L3656" si="4349">IF(A3656=0,"",(K3656-K3657)/K3657)</f>
        <v>0.0735930735930736</v>
      </c>
      <c r="M3656" s="98">
        <f t="shared" ref="M3656" si="4350">IF(J3656="-","-",AVERAGE(J3656:J3658))</f>
        <v>240.666666666667</v>
      </c>
      <c r="N3656" s="98">
        <v>165</v>
      </c>
      <c r="O3656" s="98">
        <f t="shared" ref="O3656" si="4351">MAX(N3656:N3658)</f>
        <v>169</v>
      </c>
      <c r="P3656" s="74">
        <f t="shared" ref="P3656" si="4352">IF(A3656=0,"",(O3656-O3657)/O3657)</f>
        <v>0.0432098765432099</v>
      </c>
      <c r="Q3656" s="98">
        <f t="shared" ref="Q3656" si="4353">IF(N3656="-","-",AVERAGE(N3656:N3658))</f>
        <v>165.333333333333</v>
      </c>
      <c r="R3656" s="74">
        <f t="shared" ref="R3656" si="4354">IF(Q3656="-","-",Q3656/M3656)</f>
        <v>0.686980609418283</v>
      </c>
      <c r="S3656" s="105">
        <v>0.59</v>
      </c>
      <c r="T3656" s="106">
        <f t="shared" ref="T3656" si="4355">AVERAGE(S3656:S3658)*10</f>
        <v>5.93333333333333</v>
      </c>
      <c r="U3656" s="105">
        <f t="shared" ref="U3656" si="4356">((LARGE(S3656:S3658,1))-(SMALL(S3656:S3658,1)))/(((LARGE(S3656:S3658,1))+(SMALL(S3656:S3658,1)))/2)*100</f>
        <v>1.68067226890756</v>
      </c>
      <c r="V3656" s="105">
        <v>57.46</v>
      </c>
      <c r="W3656" s="106">
        <f t="shared" ref="W3656" si="4357">AVERAGE(V3656:V3658)*10</f>
        <v>578.833333333333</v>
      </c>
      <c r="X3656" s="105">
        <f t="shared" ref="X3656" si="4358">((LARGE(V3656:V3658,1))-(SMALL(V3656:V3658,1)))/(((LARGE(V3656:V3658,1))+(SMALL(V3656:V3658,1)))/2)*100</f>
        <v>1.38264777048047</v>
      </c>
      <c r="Y3656" s="105">
        <f t="shared" si="4114"/>
        <v>42.54</v>
      </c>
      <c r="Z3656" s="74" t="s">
        <v>34</v>
      </c>
      <c r="AA3656" s="44" t="s">
        <v>34</v>
      </c>
      <c r="AB3656" s="106" t="s">
        <v>34</v>
      </c>
      <c r="AC3656" s="124" t="str">
        <f t="shared" si="4332"/>
        <v>-</v>
      </c>
      <c r="AE3656" s="54"/>
      <c r="AF3656" s="54"/>
      <c r="AG3656" s="154"/>
    </row>
    <row r="3657" spans="1:33" s="44" customFormat="1" ht="0" customHeight="1" hidden="1">
      <c r="A3657" s="73"/>
      <c r="B3657" s="74">
        <v>1804</v>
      </c>
      <c r="C3657" s="89"/>
      <c r="D3657" s="15"/>
      <c r="E3657" s="15"/>
      <c r="F3657" s="9"/>
      <c r="G3657" s="9"/>
      <c r="H3657" s="15"/>
      <c r="I3657" s="9"/>
      <c r="J3657" s="98">
        <v>248</v>
      </c>
      <c r="K3657" s="98">
        <f t="shared" ref="K3657" si="4359">MIN(J3656:J3658)</f>
        <v>231</v>
      </c>
      <c r="L3657" s="74"/>
      <c r="M3657" s="98"/>
      <c r="N3657" s="98">
        <v>162</v>
      </c>
      <c r="O3657" s="98">
        <f t="shared" ref="O3657" si="4360">MIN(N3656:N3658)</f>
        <v>162</v>
      </c>
      <c r="P3657" s="74"/>
      <c r="Q3657" s="98"/>
      <c r="R3657" s="74"/>
      <c r="S3657" s="105">
        <v>0.6</v>
      </c>
      <c r="T3657" s="106"/>
      <c r="U3657" s="105"/>
      <c r="V3657" s="105">
        <v>57.93</v>
      </c>
      <c r="W3657" s="106"/>
      <c r="X3657" s="105"/>
      <c r="Y3657" s="105">
        <f t="shared" si="4114"/>
        <v>42.07</v>
      </c>
      <c r="Z3657" s="74" t="s">
        <v>34</v>
      </c>
      <c r="AA3657" s="125"/>
      <c r="AB3657" s="106" t="s">
        <v>34</v>
      </c>
      <c r="AC3657" s="126"/>
      <c r="AE3657" s="54"/>
      <c r="AF3657" s="54"/>
      <c r="AG3657" s="154"/>
    </row>
    <row r="3658" spans="1:33" s="44" customFormat="1" ht="0" customHeight="1" hidden="1">
      <c r="A3658" s="73"/>
      <c r="B3658" s="74">
        <v>1804</v>
      </c>
      <c r="C3658" s="91"/>
      <c r="D3658" s="18"/>
      <c r="E3658" s="18"/>
      <c r="F3658" s="9"/>
      <c r="G3658" s="9"/>
      <c r="H3658" s="18"/>
      <c r="I3658" s="9"/>
      <c r="J3658" s="98">
        <v>231</v>
      </c>
      <c r="K3658" s="98"/>
      <c r="L3658" s="74"/>
      <c r="M3658" s="98"/>
      <c r="N3658" s="98">
        <v>169</v>
      </c>
      <c r="O3658" s="98"/>
      <c r="P3658" s="74"/>
      <c r="Q3658" s="98"/>
      <c r="R3658" s="74"/>
      <c r="S3658" s="105">
        <v>0.59</v>
      </c>
      <c r="T3658" s="106"/>
      <c r="U3658" s="105"/>
      <c r="V3658" s="105">
        <v>58.26</v>
      </c>
      <c r="W3658" s="106"/>
      <c r="X3658" s="105"/>
      <c r="Y3658" s="105">
        <f t="shared" si="4114"/>
        <v>41.74</v>
      </c>
      <c r="Z3658" s="74" t="s">
        <v>34</v>
      </c>
      <c r="AA3658" s="127"/>
      <c r="AB3658" s="106" t="s">
        <v>34</v>
      </c>
      <c r="AC3658" s="128"/>
      <c r="AE3658" s="54"/>
      <c r="AF3658" s="54"/>
      <c r="AG3658" s="154"/>
    </row>
    <row r="3659" spans="1:33" s="44" customFormat="1" ht="0" customHeight="1" hidden="1">
      <c r="A3659" s="73">
        <v>43542</v>
      </c>
      <c r="B3659" s="74">
        <v>1805</v>
      </c>
      <c r="C3659" s="86" t="s">
        <v>1550</v>
      </c>
      <c r="D3659" s="87" t="s">
        <v>473</v>
      </c>
      <c r="E3659" s="87" t="s">
        <v>474</v>
      </c>
      <c r="F3659" s="9" t="s">
        <v>1551</v>
      </c>
      <c r="G3659" s="9" t="s">
        <v>1560</v>
      </c>
      <c r="H3659" s="87" t="s">
        <v>34</v>
      </c>
      <c r="I3659" s="9" t="s">
        <v>1561</v>
      </c>
      <c r="J3659" s="98">
        <v>693</v>
      </c>
      <c r="K3659" s="98">
        <f t="shared" ref="K3659" si="4361">MAX(J3659:J3661)</f>
        <v>744</v>
      </c>
      <c r="L3659" s="74">
        <f t="shared" ref="L3659" si="4362">IF(A3659=0,"",(K3659-K3660)/K3660)</f>
        <v>0.0735930735930736</v>
      </c>
      <c r="M3659" s="98">
        <f t="shared" ref="M3659" si="4363">IF(J3659="-","-",AVERAGE(J3659:J3661))</f>
        <v>726.333333333333</v>
      </c>
      <c r="N3659" s="98">
        <v>391</v>
      </c>
      <c r="O3659" s="98">
        <f t="shared" ref="O3659" si="4364">MAX(N3659:N3661)</f>
        <v>416</v>
      </c>
      <c r="P3659" s="74">
        <f t="shared" ref="P3659" si="4365">IF(A3659=0,"",(O3659-O3660)/O3660)</f>
        <v>0.0639386189258312</v>
      </c>
      <c r="Q3659" s="98">
        <f t="shared" ref="Q3659" si="4366">IF(N3659="-","-",AVERAGE(N3659:N3661))</f>
        <v>401.333333333333</v>
      </c>
      <c r="R3659" s="74">
        <f t="shared" ref="R3659" si="4367">IF(Q3659="-","-",Q3659/M3659)</f>
        <v>0.552547039926572</v>
      </c>
      <c r="S3659" s="105">
        <v>2.03</v>
      </c>
      <c r="T3659" s="106">
        <f t="shared" ref="T3659" si="4368">AVERAGE(S3659:S3661)*10</f>
        <v>20.7333333333333</v>
      </c>
      <c r="U3659" s="105">
        <f t="shared" ref="U3659" si="4369">((LARGE(S3659:S3661,1))-(SMALL(S3659:S3661,1)))/(((LARGE(S3659:S3661,1))+(SMALL(S3659:S3661,1)))/2)*100</f>
        <v>3.38983050847459</v>
      </c>
      <c r="V3659" s="105">
        <v>72.69</v>
      </c>
      <c r="W3659" s="106">
        <f t="shared" ref="W3659" si="4370">AVERAGE(V3659:V3661)*10</f>
        <v>725.933333333333</v>
      </c>
      <c r="X3659" s="105">
        <f t="shared" ref="X3659" si="4371">((LARGE(V3659:V3661,1))-(SMALL(V3659:V3661,1)))/(((LARGE(V3659:V3661,1))+(SMALL(V3659:V3661,1)))/2)*100</f>
        <v>0.234143654018321</v>
      </c>
      <c r="Y3659" s="105">
        <f t="shared" si="4114"/>
        <v>27.31</v>
      </c>
      <c r="Z3659" s="74" t="s">
        <v>34</v>
      </c>
      <c r="AA3659" s="44" t="s">
        <v>34</v>
      </c>
      <c r="AB3659" s="106" t="s">
        <v>34</v>
      </c>
      <c r="AC3659" s="124" t="str">
        <f t="shared" si="4332"/>
        <v>-</v>
      </c>
      <c r="AE3659" s="54"/>
      <c r="AF3659" s="54"/>
      <c r="AG3659" s="154"/>
    </row>
    <row r="3660" spans="1:33" s="44" customFormat="1" ht="0" customHeight="1" hidden="1">
      <c r="A3660" s="73"/>
      <c r="B3660" s="74">
        <v>1805</v>
      </c>
      <c r="C3660" s="89"/>
      <c r="D3660" s="15"/>
      <c r="E3660" s="15"/>
      <c r="F3660" s="9"/>
      <c r="G3660" s="9"/>
      <c r="H3660" s="15"/>
      <c r="I3660" s="9"/>
      <c r="J3660" s="98">
        <v>744</v>
      </c>
      <c r="K3660" s="98">
        <f t="shared" ref="K3660" si="4372">MIN(J3659:J3661)</f>
        <v>693</v>
      </c>
      <c r="L3660" s="74"/>
      <c r="M3660" s="98"/>
      <c r="N3660" s="98">
        <v>397</v>
      </c>
      <c r="O3660" s="98">
        <f t="shared" ref="O3660" si="4373">MIN(N3659:N3661)</f>
        <v>391</v>
      </c>
      <c r="P3660" s="74"/>
      <c r="Q3660" s="98"/>
      <c r="R3660" s="74"/>
      <c r="S3660" s="105">
        <v>2.1</v>
      </c>
      <c r="T3660" s="106"/>
      <c r="U3660" s="105"/>
      <c r="V3660" s="105">
        <v>72.57</v>
      </c>
      <c r="W3660" s="106"/>
      <c r="X3660" s="105"/>
      <c r="Y3660" s="105">
        <f t="shared" si="4114"/>
        <v>27.43</v>
      </c>
      <c r="Z3660" s="74" t="s">
        <v>34</v>
      </c>
      <c r="AA3660" s="125"/>
      <c r="AB3660" s="106" t="s">
        <v>34</v>
      </c>
      <c r="AC3660" s="126"/>
      <c r="AE3660" s="54"/>
      <c r="AF3660" s="54"/>
      <c r="AG3660" s="154"/>
    </row>
    <row r="3661" spans="1:33" s="44" customFormat="1" ht="0" customHeight="1" hidden="1">
      <c r="A3661" s="73"/>
      <c r="B3661" s="74">
        <v>1805</v>
      </c>
      <c r="C3661" s="91"/>
      <c r="D3661" s="18"/>
      <c r="E3661" s="18"/>
      <c r="F3661" s="9"/>
      <c r="G3661" s="9"/>
      <c r="H3661" s="18"/>
      <c r="I3661" s="9"/>
      <c r="J3661" s="98">
        <v>742</v>
      </c>
      <c r="K3661" s="98"/>
      <c r="L3661" s="74"/>
      <c r="M3661" s="98"/>
      <c r="N3661" s="98">
        <v>416</v>
      </c>
      <c r="O3661" s="98"/>
      <c r="P3661" s="74"/>
      <c r="Q3661" s="98"/>
      <c r="R3661" s="74"/>
      <c r="S3661" s="105">
        <v>2.09</v>
      </c>
      <c r="T3661" s="106"/>
      <c r="U3661" s="105"/>
      <c r="V3661" s="105">
        <v>72.52</v>
      </c>
      <c r="W3661" s="106"/>
      <c r="X3661" s="105"/>
      <c r="Y3661" s="105">
        <f t="shared" si="4114"/>
        <v>27.48</v>
      </c>
      <c r="Z3661" s="74" t="s">
        <v>34</v>
      </c>
      <c r="AA3661" s="127"/>
      <c r="AB3661" s="106" t="s">
        <v>34</v>
      </c>
      <c r="AC3661" s="128"/>
      <c r="AE3661" s="54"/>
      <c r="AF3661" s="54"/>
      <c r="AG3661" s="154"/>
    </row>
    <row r="3662" spans="1:33" s="44" customFormat="1" ht="0" customHeight="1" hidden="1">
      <c r="A3662" s="73">
        <v>43542</v>
      </c>
      <c r="B3662" s="74" t="s">
        <v>1562</v>
      </c>
      <c r="C3662" s="86" t="s">
        <v>1550</v>
      </c>
      <c r="D3662" s="87" t="s">
        <v>473</v>
      </c>
      <c r="E3662" s="87" t="s">
        <v>474</v>
      </c>
      <c r="F3662" s="9" t="s">
        <v>1551</v>
      </c>
      <c r="G3662" s="9" t="s">
        <v>1560</v>
      </c>
      <c r="H3662" s="87" t="s">
        <v>34</v>
      </c>
      <c r="I3662" s="9" t="s">
        <v>1563</v>
      </c>
      <c r="J3662" s="98">
        <v>726</v>
      </c>
      <c r="K3662" s="98">
        <f t="shared" ref="K3662" si="4374">MAX(J3662:J3664)</f>
        <v>726</v>
      </c>
      <c r="L3662" s="74">
        <f t="shared" ref="L3662" si="4375">IF(A3662=0,"",(K3662-K3663)/K3663)</f>
        <v>0.0139664804469274</v>
      </c>
      <c r="M3662" s="98">
        <f t="shared" ref="M3662" si="4376">IF(J3662="-","-",AVERAGE(J3662:J3664))</f>
        <v>719.666666666667</v>
      </c>
      <c r="N3662" s="98">
        <v>382</v>
      </c>
      <c r="O3662" s="98">
        <f t="shared" ref="O3662" si="4377">MAX(N3662:N3664)</f>
        <v>411</v>
      </c>
      <c r="P3662" s="74">
        <f t="shared" ref="P3662" si="4378">IF(A3662=0,"",(O3662-O3663)/O3663)</f>
        <v>0.0759162303664921</v>
      </c>
      <c r="Q3662" s="98">
        <f t="shared" ref="Q3662" si="4379">IF(N3662="-","-",AVERAGE(N3662:N3664))</f>
        <v>400.666666666667</v>
      </c>
      <c r="R3662" s="74">
        <f t="shared" ref="R3662" si="4380">IF(Q3662="-","-",Q3662/M3662)</f>
        <v>0.556739231125521</v>
      </c>
      <c r="S3662" s="105">
        <v>2.03</v>
      </c>
      <c r="T3662" s="106">
        <f t="shared" ref="T3662" si="4381">AVERAGE(S3662:S3664)*10</f>
        <v>20.7333333333333</v>
      </c>
      <c r="U3662" s="105">
        <f t="shared" ref="U3662" si="4382">((LARGE(S3662:S3664,1))-(SMALL(S3662:S3664,1)))/(((LARGE(S3662:S3664,1))+(SMALL(S3662:S3664,1)))/2)*100</f>
        <v>3.38983050847459</v>
      </c>
      <c r="V3662" s="105">
        <v>72.69</v>
      </c>
      <c r="W3662" s="106">
        <f t="shared" ref="W3662" si="4383">AVERAGE(V3662:V3664)*10</f>
        <v>725.933333333333</v>
      </c>
      <c r="X3662" s="105">
        <f t="shared" ref="X3662" si="4384">((LARGE(V3662:V3664,1))-(SMALL(V3662:V3664,1)))/(((LARGE(V3662:V3664,1))+(SMALL(V3662:V3664,1)))/2)*100</f>
        <v>0.234143654018321</v>
      </c>
      <c r="Y3662" s="105">
        <f t="shared" si="4114"/>
        <v>27.31</v>
      </c>
      <c r="Z3662" s="74" t="s">
        <v>34</v>
      </c>
      <c r="AA3662" s="44" t="s">
        <v>34</v>
      </c>
      <c r="AB3662" s="106" t="s">
        <v>34</v>
      </c>
      <c r="AC3662" s="124" t="str">
        <f t="shared" si="4332"/>
        <v>-</v>
      </c>
      <c r="AE3662" s="54"/>
      <c r="AF3662" s="54"/>
      <c r="AG3662" s="154"/>
    </row>
    <row r="3663" spans="1:33" s="44" customFormat="1" ht="0" customHeight="1" hidden="1">
      <c r="A3663" s="73"/>
      <c r="B3663" s="74" t="s">
        <v>1562</v>
      </c>
      <c r="C3663" s="89"/>
      <c r="D3663" s="15"/>
      <c r="E3663" s="15"/>
      <c r="F3663" s="9"/>
      <c r="G3663" s="9"/>
      <c r="H3663" s="15"/>
      <c r="I3663" s="9"/>
      <c r="J3663" s="98">
        <v>717</v>
      </c>
      <c r="K3663" s="98">
        <f t="shared" ref="K3663" si="4385">MIN(J3662:J3664)</f>
        <v>716</v>
      </c>
      <c r="L3663" s="74"/>
      <c r="M3663" s="98"/>
      <c r="N3663" s="98">
        <v>409</v>
      </c>
      <c r="O3663" s="98">
        <f t="shared" ref="O3663" si="4386">MIN(N3662:N3664)</f>
        <v>382</v>
      </c>
      <c r="P3663" s="74"/>
      <c r="Q3663" s="98"/>
      <c r="R3663" s="74"/>
      <c r="S3663" s="105">
        <v>2.1</v>
      </c>
      <c r="T3663" s="106"/>
      <c r="U3663" s="105"/>
      <c r="V3663" s="105">
        <v>72.57</v>
      </c>
      <c r="W3663" s="106"/>
      <c r="X3663" s="105"/>
      <c r="Y3663" s="105">
        <f t="shared" si="4114"/>
        <v>27.43</v>
      </c>
      <c r="Z3663" s="74" t="s">
        <v>34</v>
      </c>
      <c r="AA3663" s="125"/>
      <c r="AB3663" s="106" t="s">
        <v>34</v>
      </c>
      <c r="AC3663" s="126"/>
      <c r="AE3663" s="54"/>
      <c r="AF3663" s="54"/>
      <c r="AG3663" s="154"/>
    </row>
    <row r="3664" spans="1:33" s="44" customFormat="1" ht="0" customHeight="1" hidden="1">
      <c r="A3664" s="73"/>
      <c r="B3664" s="74" t="s">
        <v>1562</v>
      </c>
      <c r="C3664" s="91"/>
      <c r="D3664" s="18"/>
      <c r="E3664" s="18"/>
      <c r="F3664" s="9"/>
      <c r="G3664" s="9"/>
      <c r="H3664" s="18"/>
      <c r="I3664" s="9"/>
      <c r="J3664" s="98">
        <v>716</v>
      </c>
      <c r="K3664" s="98"/>
      <c r="L3664" s="74"/>
      <c r="M3664" s="98"/>
      <c r="N3664" s="98">
        <v>411</v>
      </c>
      <c r="O3664" s="98"/>
      <c r="P3664" s="74"/>
      <c r="Q3664" s="98"/>
      <c r="R3664" s="74"/>
      <c r="S3664" s="105">
        <v>2.09</v>
      </c>
      <c r="T3664" s="106"/>
      <c r="U3664" s="105"/>
      <c r="V3664" s="105">
        <v>72.52</v>
      </c>
      <c r="W3664" s="106"/>
      <c r="X3664" s="105"/>
      <c r="Y3664" s="105">
        <f t="shared" si="4114"/>
        <v>27.48</v>
      </c>
      <c r="Z3664" s="74" t="s">
        <v>34</v>
      </c>
      <c r="AA3664" s="127"/>
      <c r="AB3664" s="106" t="s">
        <v>34</v>
      </c>
      <c r="AC3664" s="128"/>
      <c r="AE3664" s="54"/>
      <c r="AF3664" s="54"/>
      <c r="AG3664" s="154"/>
    </row>
    <row r="3665" spans="1:33" s="44" customFormat="1" ht="0" customHeight="1" hidden="1">
      <c r="A3665" s="73">
        <v>43542</v>
      </c>
      <c r="B3665" s="74">
        <v>1806</v>
      </c>
      <c r="C3665" s="86" t="s">
        <v>1550</v>
      </c>
      <c r="D3665" s="87" t="s">
        <v>473</v>
      </c>
      <c r="E3665" s="87" t="s">
        <v>474</v>
      </c>
      <c r="F3665" s="9" t="s">
        <v>1551</v>
      </c>
      <c r="G3665" s="9" t="s">
        <v>1564</v>
      </c>
      <c r="H3665" s="87" t="s">
        <v>34</v>
      </c>
      <c r="I3665" s="9" t="s">
        <v>1014</v>
      </c>
      <c r="J3665" s="98">
        <v>512</v>
      </c>
      <c r="K3665" s="98">
        <f t="shared" ref="K3665" si="4387">MAX(J3665:J3667)</f>
        <v>512</v>
      </c>
      <c r="L3665" s="74">
        <f t="shared" ref="L3665" si="4388">IF(A3665=0,"",(K3665-K3666)/K3666)</f>
        <v>0.0870488322717622</v>
      </c>
      <c r="M3665" s="98">
        <f t="shared" ref="M3665" si="4389">IF(J3665="-","-",AVERAGE(J3665:J3667))</f>
        <v>491.5</v>
      </c>
      <c r="N3665" s="98">
        <v>290</v>
      </c>
      <c r="O3665" s="98">
        <f t="shared" ref="O3665" si="4390">MAX(N3665:N3667)</f>
        <v>290</v>
      </c>
      <c r="P3665" s="74">
        <f t="shared" ref="P3665" si="4391">IF(A3665=0,"",(O3665-O3666)/O3666)</f>
        <v>0.155378486055777</v>
      </c>
      <c r="Q3665" s="98">
        <f t="shared" ref="Q3665" si="4392">IF(N3665="-","-",AVERAGE(N3665:N3667))</f>
        <v>270.5</v>
      </c>
      <c r="R3665" s="74">
        <f t="shared" ref="R3665" si="4393">IF(Q3665="-","-",Q3665/M3665)</f>
        <v>0.550356052899288</v>
      </c>
      <c r="S3665" s="105">
        <v>1.22</v>
      </c>
      <c r="T3665" s="106">
        <f t="shared" ref="T3665" si="4394">AVERAGE(S3665:S3667)*10</f>
        <v>12.0666666666667</v>
      </c>
      <c r="U3665" s="105">
        <f t="shared" ref="U3665" si="4395">((LARGE(S3665:S3667,1))-(SMALL(S3665:S3667,1)))/(((LARGE(S3665:S3667,1))+(SMALL(S3665:S3667,1)))/2)*100</f>
        <v>2.4896265560166</v>
      </c>
      <c r="V3665" s="105">
        <v>68.47</v>
      </c>
      <c r="W3665" s="106">
        <f t="shared" ref="W3665" si="4396">AVERAGE(V3665:V3667)*10</f>
        <v>683.966666666667</v>
      </c>
      <c r="X3665" s="105">
        <f t="shared" ref="X3665" si="4397">((LARGE(V3665:V3667,1))-(SMALL(V3665:V3667,1)))/(((LARGE(V3665:V3667,1))+(SMALL(V3665:V3667,1)))/2)*100</f>
        <v>0.219314277359464</v>
      </c>
      <c r="Y3665" s="105">
        <f t="shared" si="4114"/>
        <v>31.53</v>
      </c>
      <c r="Z3665" s="74" t="s">
        <v>34</v>
      </c>
      <c r="AA3665" s="44" t="s">
        <v>34</v>
      </c>
      <c r="AB3665" s="106" t="s">
        <v>34</v>
      </c>
      <c r="AC3665" s="124" t="str">
        <f t="shared" si="4332"/>
        <v>-</v>
      </c>
      <c r="AE3665" s="54"/>
      <c r="AF3665" s="54"/>
      <c r="AG3665" s="154"/>
    </row>
    <row r="3666" spans="1:33" s="44" customFormat="1" ht="0" customHeight="1" hidden="1">
      <c r="A3666" s="73"/>
      <c r="B3666" s="74">
        <v>1806</v>
      </c>
      <c r="C3666" s="89"/>
      <c r="D3666" s="15"/>
      <c r="E3666" s="15"/>
      <c r="F3666" s="9"/>
      <c r="G3666" s="9"/>
      <c r="H3666" s="15"/>
      <c r="I3666" s="9"/>
      <c r="J3666" s="98" t="s">
        <v>34</v>
      </c>
      <c r="K3666" s="98">
        <f t="shared" ref="K3666" si="4398">MIN(J3665:J3667)</f>
        <v>471</v>
      </c>
      <c r="L3666" s="74"/>
      <c r="M3666" s="98"/>
      <c r="N3666" s="98" t="s">
        <v>34</v>
      </c>
      <c r="O3666" s="98">
        <f t="shared" ref="O3666" si="4399">MIN(N3665:N3667)</f>
        <v>251</v>
      </c>
      <c r="P3666" s="74"/>
      <c r="Q3666" s="98"/>
      <c r="R3666" s="74"/>
      <c r="S3666" s="105">
        <v>1.21</v>
      </c>
      <c r="T3666" s="106"/>
      <c r="U3666" s="105"/>
      <c r="V3666" s="105">
        <v>68.32</v>
      </c>
      <c r="W3666" s="106"/>
      <c r="X3666" s="105"/>
      <c r="Y3666" s="105">
        <f t="shared" si="4114"/>
        <v>31.68</v>
      </c>
      <c r="Z3666" s="74" t="s">
        <v>34</v>
      </c>
      <c r="AA3666" s="125"/>
      <c r="AB3666" s="106" t="s">
        <v>34</v>
      </c>
      <c r="AC3666" s="126"/>
      <c r="AE3666" s="54"/>
      <c r="AF3666" s="54"/>
      <c r="AG3666" s="154"/>
    </row>
    <row r="3667" spans="1:33" s="44" customFormat="1" ht="0" customHeight="1" hidden="1">
      <c r="A3667" s="73"/>
      <c r="B3667" s="74">
        <v>1806</v>
      </c>
      <c r="C3667" s="91"/>
      <c r="D3667" s="18"/>
      <c r="E3667" s="18"/>
      <c r="F3667" s="9"/>
      <c r="G3667" s="9"/>
      <c r="H3667" s="18"/>
      <c r="I3667" s="9"/>
      <c r="J3667" s="98">
        <v>471</v>
      </c>
      <c r="K3667" s="98"/>
      <c r="L3667" s="74"/>
      <c r="M3667" s="98"/>
      <c r="N3667" s="98">
        <v>251</v>
      </c>
      <c r="O3667" s="98"/>
      <c r="P3667" s="74"/>
      <c r="Q3667" s="98"/>
      <c r="R3667" s="74"/>
      <c r="S3667" s="105">
        <v>1.19</v>
      </c>
      <c r="T3667" s="106"/>
      <c r="U3667" s="105"/>
      <c r="V3667" s="105">
        <v>68.4</v>
      </c>
      <c r="W3667" s="106"/>
      <c r="X3667" s="105"/>
      <c r="Y3667" s="105">
        <f t="shared" ref="Y3667:Y3691" si="4400">100-V3667</f>
        <v>31.6</v>
      </c>
      <c r="Z3667" s="74" t="s">
        <v>34</v>
      </c>
      <c r="AA3667" s="127"/>
      <c r="AB3667" s="106" t="s">
        <v>34</v>
      </c>
      <c r="AC3667" s="128"/>
      <c r="AE3667" s="54"/>
      <c r="AF3667" s="54"/>
      <c r="AG3667" s="154"/>
    </row>
    <row r="3668" spans="1:33" s="44" customFormat="1" ht="0" customHeight="1" hidden="1">
      <c r="A3668" s="70">
        <v>43542</v>
      </c>
      <c r="B3668" s="71">
        <v>1811</v>
      </c>
      <c r="C3668" s="80" t="s">
        <v>1565</v>
      </c>
      <c r="D3668" s="12" t="s">
        <v>41</v>
      </c>
      <c r="E3668" s="12" t="s">
        <v>74</v>
      </c>
      <c r="F3668" s="6" t="s">
        <v>950</v>
      </c>
      <c r="G3668" s="6" t="s">
        <v>199</v>
      </c>
      <c r="H3668" s="12" t="s">
        <v>1451</v>
      </c>
      <c r="I3668" s="6" t="s">
        <v>34</v>
      </c>
      <c r="J3668" s="97">
        <v>456</v>
      </c>
      <c r="K3668" s="97">
        <f t="shared" ref="K3668" si="4401">MAX(J3668:J3670)</f>
        <v>456</v>
      </c>
      <c r="L3668" s="71">
        <f t="shared" ref="L3668" si="4402">IF(A3668=0,"",(K3668-K3669)/K3669)</f>
        <v>0.0679156908665105</v>
      </c>
      <c r="M3668" s="97">
        <f t="shared" ref="M3668" si="4403">IF(J3668="-","-",AVERAGE(J3668:J3670))</f>
        <v>440.666666666667</v>
      </c>
      <c r="N3668" s="97">
        <v>266</v>
      </c>
      <c r="O3668" s="97">
        <f t="shared" ref="O3668" si="4404">MAX(N3668:N3670)</f>
        <v>266</v>
      </c>
      <c r="P3668" s="71">
        <f t="shared" ref="P3668" si="4405">IF(A3668=0,"",(O3668-O3669)/O3669)</f>
        <v>0.0725806451612903</v>
      </c>
      <c r="Q3668" s="97">
        <f t="shared" ref="Q3668" si="4406">IF(N3668="-","-",AVERAGE(N3668:N3670))</f>
        <v>259.333333333333</v>
      </c>
      <c r="R3668" s="71">
        <f t="shared" ref="R3668" si="4407">IF(Q3668="-","-",Q3668/M3668)</f>
        <v>0.588502269288956</v>
      </c>
      <c r="S3668" s="103">
        <v>23.62</v>
      </c>
      <c r="T3668" s="104">
        <f t="shared" ref="T3668" si="4408">AVERAGE(S3668:S3670)*10</f>
        <v>238.866666666667</v>
      </c>
      <c r="U3668" s="103">
        <f t="shared" ref="U3668" si="4409">((LARGE(S3668:S3670,1))-(SMALL(S3668:S3670,1)))/(((LARGE(S3668:S3670,1))+(SMALL(S3668:S3670,1)))/2)*100</f>
        <v>5.32889258950875</v>
      </c>
      <c r="V3668" s="103">
        <v>86.33</v>
      </c>
      <c r="W3668" s="104">
        <f t="shared" ref="W3668" si="4410">AVERAGE(V3668:V3670)*10</f>
        <v>868.066666666667</v>
      </c>
      <c r="X3668" s="103">
        <f t="shared" ref="X3668" si="4411">((LARGE(V3668:V3670,1))-(SMALL(V3668:V3670,1)))/(((LARGE(V3668:V3670,1))+(SMALL(V3668:V3670,1)))/2)*100</f>
        <v>1.23179646578024</v>
      </c>
      <c r="Y3668" s="103">
        <f t="shared" si="4400"/>
        <v>13.67</v>
      </c>
      <c r="Z3668" s="71" t="s">
        <v>34</v>
      </c>
      <c r="AA3668" s="44" t="s">
        <v>34</v>
      </c>
      <c r="AB3668" s="104" t="s">
        <v>34</v>
      </c>
      <c r="AC3668" s="26" t="str">
        <f t="shared" si="4332"/>
        <v>-</v>
      </c>
      <c r="AE3668" s="54"/>
      <c r="AF3668" s="54"/>
      <c r="AG3668" s="154"/>
    </row>
    <row r="3669" spans="1:33" s="44" customFormat="1" ht="0" customHeight="1" hidden="1">
      <c r="A3669" s="70"/>
      <c r="B3669" s="71">
        <v>1811</v>
      </c>
      <c r="C3669" s="82"/>
      <c r="D3669" s="14"/>
      <c r="E3669" s="14"/>
      <c r="F3669" s="6"/>
      <c r="G3669" s="6"/>
      <c r="H3669" s="14"/>
      <c r="I3669" s="6"/>
      <c r="J3669" s="97">
        <v>427</v>
      </c>
      <c r="K3669" s="97">
        <f t="shared" ref="K3669" si="4412">MIN(J3668:J3670)</f>
        <v>427</v>
      </c>
      <c r="L3669" s="71"/>
      <c r="M3669" s="97"/>
      <c r="N3669" s="97">
        <v>248</v>
      </c>
      <c r="O3669" s="97">
        <f t="shared" ref="O3669" si="4413">MIN(N3668:N3670)</f>
        <v>248</v>
      </c>
      <c r="P3669" s="71"/>
      <c r="Q3669" s="97"/>
      <c r="R3669" s="71"/>
      <c r="S3669" s="103">
        <v>23.38</v>
      </c>
      <c r="T3669" s="104"/>
      <c r="U3669" s="103"/>
      <c r="V3669" s="103">
        <v>86.69</v>
      </c>
      <c r="W3669" s="104"/>
      <c r="X3669" s="103"/>
      <c r="Y3669" s="103">
        <f t="shared" si="4400"/>
        <v>13.31</v>
      </c>
      <c r="Z3669" s="71" t="s">
        <v>34</v>
      </c>
      <c r="AA3669" s="27"/>
      <c r="AB3669" s="104" t="s">
        <v>34</v>
      </c>
      <c r="AC3669" s="28"/>
      <c r="AE3669" s="54"/>
      <c r="AF3669" s="54"/>
      <c r="AG3669" s="154"/>
    </row>
    <row r="3670" spans="1:33" s="44" customFormat="1" ht="0" customHeight="1" hidden="1">
      <c r="A3670" s="70"/>
      <c r="B3670" s="71">
        <v>1811</v>
      </c>
      <c r="C3670" s="84"/>
      <c r="D3670" s="17"/>
      <c r="E3670" s="17"/>
      <c r="F3670" s="6"/>
      <c r="G3670" s="6"/>
      <c r="H3670" s="17"/>
      <c r="I3670" s="6"/>
      <c r="J3670" s="97">
        <v>439</v>
      </c>
      <c r="K3670" s="97"/>
      <c r="L3670" s="71"/>
      <c r="M3670" s="97"/>
      <c r="N3670" s="97">
        <v>264</v>
      </c>
      <c r="O3670" s="97"/>
      <c r="P3670" s="71"/>
      <c r="Q3670" s="97"/>
      <c r="R3670" s="71"/>
      <c r="S3670" s="103">
        <v>24.66</v>
      </c>
      <c r="T3670" s="104"/>
      <c r="U3670" s="103"/>
      <c r="V3670" s="103">
        <v>87.4</v>
      </c>
      <c r="W3670" s="104"/>
      <c r="X3670" s="103"/>
      <c r="Y3670" s="103">
        <f t="shared" si="4400"/>
        <v>12.6</v>
      </c>
      <c r="Z3670" s="71" t="s">
        <v>34</v>
      </c>
      <c r="AA3670" s="29"/>
      <c r="AB3670" s="104" t="s">
        <v>34</v>
      </c>
      <c r="AC3670" s="30"/>
      <c r="AE3670" s="54"/>
      <c r="AF3670" s="54"/>
      <c r="AG3670" s="154"/>
    </row>
    <row r="3671" spans="1:33" s="44" customFormat="1" ht="0" customHeight="1" hidden="1">
      <c r="A3671" s="70">
        <v>43542</v>
      </c>
      <c r="B3671" s="71">
        <v>1823</v>
      </c>
      <c r="C3671" s="80" t="s">
        <v>1464</v>
      </c>
      <c r="D3671" s="12" t="s">
        <v>473</v>
      </c>
      <c r="E3671" s="12" t="s">
        <v>42</v>
      </c>
      <c r="F3671" s="6" t="s">
        <v>43</v>
      </c>
      <c r="G3671" s="6" t="s">
        <v>1566</v>
      </c>
      <c r="H3671" s="12" t="s">
        <v>44</v>
      </c>
      <c r="I3671" s="6" t="s">
        <v>1567</v>
      </c>
      <c r="J3671" s="97">
        <v>1313</v>
      </c>
      <c r="K3671" s="97">
        <f t="shared" ref="K3671" si="4414">MAX(J3671:J3673)</f>
        <v>1313</v>
      </c>
      <c r="L3671" s="71">
        <f t="shared" ref="L3671" si="4415">IF(A3671=0,"",(K3671-K3672)/K3672)</f>
        <v>0.0815485996705107</v>
      </c>
      <c r="M3671" s="97">
        <f t="shared" ref="M3671" si="4416">IF(J3671="-","-",AVERAGE(J3671:J3673))</f>
        <v>1263.5</v>
      </c>
      <c r="N3671" s="97">
        <v>759</v>
      </c>
      <c r="O3671" s="97">
        <f t="shared" ref="O3671" si="4417">MAX(N3671:N3673)</f>
        <v>762</v>
      </c>
      <c r="P3671" s="71">
        <f t="shared" ref="P3671" si="4418">IF(A3671=0,"",(O3671-O3672)/O3672)</f>
        <v>0.0452674897119342</v>
      </c>
      <c r="Q3671" s="97">
        <f t="shared" ref="Q3671" si="4419">IF(N3671="-","-",AVERAGE(N3671:N3673))</f>
        <v>750</v>
      </c>
      <c r="R3671" s="71">
        <f t="shared" ref="R3671" si="4420">IF(Q3671="-","-",Q3671/M3671)</f>
        <v>0.593589236248516</v>
      </c>
      <c r="S3671" s="103">
        <v>0.39</v>
      </c>
      <c r="T3671" s="104">
        <f t="shared" ref="T3671" si="4421">AVERAGE(S3671:S3673)*10</f>
        <v>3.83333333333333</v>
      </c>
      <c r="U3671" s="103">
        <f t="shared" ref="U3671" si="4422">((LARGE(S3671:S3673,1))-(SMALL(S3671:S3673,1)))/(((LARGE(S3671:S3673,1))+(SMALL(S3671:S3673,1)))/2)*100</f>
        <v>2.5974025974026</v>
      </c>
      <c r="V3671" s="103">
        <v>77.97</v>
      </c>
      <c r="W3671" s="104">
        <f t="shared" ref="W3671" si="4423">AVERAGE(V3671:V3673)*10</f>
        <v>787.066666666667</v>
      </c>
      <c r="X3671" s="103">
        <f t="shared" ref="X3671" si="4424">((LARGE(V3671:V3673,1))-(SMALL(V3671:V3673,1)))/(((LARGE(V3671:V3673,1))+(SMALL(V3671:V3673,1)))/2)*100</f>
        <v>1.77958561077921</v>
      </c>
      <c r="Y3671" s="103">
        <f t="shared" si="4400"/>
        <v>22.03</v>
      </c>
      <c r="Z3671" s="71">
        <v>9743</v>
      </c>
      <c r="AA3671" s="44">
        <v>9760.33333333333</v>
      </c>
      <c r="AB3671" s="104">
        <v>4.138</v>
      </c>
      <c r="AC3671" s="26">
        <f t="shared" si="4332"/>
        <v>4.133</v>
      </c>
      <c r="AE3671" s="54"/>
      <c r="AF3671" s="54"/>
      <c r="AG3671" s="154"/>
    </row>
    <row r="3672" spans="1:33" s="44" customFormat="1" ht="0" customHeight="1" hidden="1">
      <c r="A3672" s="70"/>
      <c r="B3672" s="71">
        <v>1823</v>
      </c>
      <c r="C3672" s="82"/>
      <c r="D3672" s="14"/>
      <c r="E3672" s="14"/>
      <c r="F3672" s="6"/>
      <c r="G3672" s="6"/>
      <c r="H3672" s="14"/>
      <c r="I3672" s="6"/>
      <c r="J3672" s="97"/>
      <c r="K3672" s="97">
        <f t="shared" ref="K3672" si="4425">MIN(J3671:J3673)</f>
        <v>1214</v>
      </c>
      <c r="L3672" s="71"/>
      <c r="M3672" s="97"/>
      <c r="N3672" s="97">
        <v>762</v>
      </c>
      <c r="O3672" s="97">
        <f t="shared" ref="O3672" si="4426">MIN(N3671:N3673)</f>
        <v>729</v>
      </c>
      <c r="P3672" s="71"/>
      <c r="Q3672" s="97"/>
      <c r="R3672" s="71"/>
      <c r="S3672" s="103">
        <v>0.38</v>
      </c>
      <c r="T3672" s="104"/>
      <c r="U3672" s="103"/>
      <c r="V3672" s="103">
        <v>78.78</v>
      </c>
      <c r="W3672" s="104"/>
      <c r="X3672" s="103"/>
      <c r="Y3672" s="103">
        <f t="shared" si="4400"/>
        <v>21.22</v>
      </c>
      <c r="Z3672" s="71">
        <v>9763</v>
      </c>
      <c r="AA3672" s="27"/>
      <c r="AB3672" s="104">
        <v>4.13</v>
      </c>
      <c r="AC3672" s="28"/>
      <c r="AE3672" s="54"/>
      <c r="AF3672" s="54"/>
      <c r="AG3672" s="154"/>
    </row>
    <row r="3673" spans="1:33" s="44" customFormat="1" ht="0" customHeight="1" hidden="1">
      <c r="A3673" s="70"/>
      <c r="B3673" s="71">
        <v>1823</v>
      </c>
      <c r="C3673" s="84"/>
      <c r="D3673" s="17"/>
      <c r="E3673" s="17"/>
      <c r="F3673" s="6"/>
      <c r="G3673" s="6"/>
      <c r="H3673" s="17"/>
      <c r="I3673" s="6"/>
      <c r="J3673" s="97">
        <v>1214</v>
      </c>
      <c r="K3673" s="97"/>
      <c r="L3673" s="71"/>
      <c r="M3673" s="97"/>
      <c r="N3673" s="97">
        <v>729</v>
      </c>
      <c r="O3673" s="97"/>
      <c r="P3673" s="71"/>
      <c r="Q3673" s="97"/>
      <c r="R3673" s="71"/>
      <c r="S3673" s="103">
        <v>0.38</v>
      </c>
      <c r="T3673" s="104"/>
      <c r="U3673" s="103"/>
      <c r="V3673" s="103">
        <v>79.37</v>
      </c>
      <c r="W3673" s="104"/>
      <c r="X3673" s="103"/>
      <c r="Y3673" s="103">
        <f t="shared" si="4400"/>
        <v>20.63</v>
      </c>
      <c r="Z3673" s="71">
        <v>9775</v>
      </c>
      <c r="AA3673" s="29"/>
      <c r="AB3673" s="104">
        <v>4.131</v>
      </c>
      <c r="AC3673" s="30"/>
      <c r="AE3673" s="54"/>
      <c r="AF3673" s="54"/>
      <c r="AG3673" s="154"/>
    </row>
    <row r="3674" spans="1:33" s="45" customFormat="1" customHeight="0">
      <c r="A3674" s="45" t="s">
        <v>1568</v>
      </c>
      <c r="B3674" s="45" t="s">
        <v>1569</v>
      </c>
      <c r="C3674" s="45" t="s">
        <v>1400</v>
      </c>
      <c r="D3674" s="45" t="s">
        <v>473</v>
      </c>
      <c r="E3674" s="45" t="s">
        <v>1570</v>
      </c>
      <c r="F3674" s="45" t="s">
        <v>734</v>
      </c>
      <c r="G3674" s="45" t="s">
        <v>1571</v>
      </c>
      <c r="H3674" s="45" t="s">
        <v>1572</v>
      </c>
      <c r="I3674" s="45" t="s">
        <v>1573</v>
      </c>
      <c r="J3674" s="45">
        <v>1214</v>
      </c>
      <c r="K3674" s="45">
        <f t="normal">MAX(J3674:J3676)</f>
        <v>1313</v>
      </c>
      <c r="L3674" s="45">
        <f t="normal">((K3674-K3675)/K3675)*100</f>
        <v>8.15485996705107</v>
      </c>
      <c r="M3674" s="45">
        <f t="normal">AVERAGE(J3674:J3676)</f>
        <v>1263.5</v>
      </c>
      <c r="N3674" s="45">
        <v>759</v>
      </c>
      <c r="O3674" s="45">
        <f t="normal">MAX(N3674:N3676)</f>
        <v>762</v>
      </c>
      <c r="P3674" s="45">
        <f t="normal">(O3674-O3675)/O3675</f>
        <v>0.0452674897119342</v>
      </c>
      <c r="Q3674" s="45">
        <f t="normal">AVERAGE(N3674:N3676)</f>
        <v>750</v>
      </c>
      <c r="R3674" s="45">
        <f t="normal">(Q3674/M3674)</f>
        <v>0.593589236248516</v>
      </c>
      <c r="S3674" s="45">
        <v>0.389999985694885</v>
      </c>
      <c r="T3674" s="45">
        <f t="normal">AVERAGE(S3674:S3676)*10</f>
        <v>3.83333325386047</v>
      </c>
      <c r="U3674" s="45">
        <f t="normal">((MAX(S3674:S3676))-(MIN(S3674:S3676)))/(((MAX(S3674:S3676))+(MIN(S3674:S3676)))/2)*100</f>
        <v>2.59740018466608</v>
      </c>
      <c r="V3674" s="45">
        <v>0</v>
      </c>
      <c r="W3674" s="45">
        <f t="normal">AVERAGE(V3674:V3676)*10</f>
        <v>0</v>
      </c>
      <c r="X3674" s="45" t="e">
        <v>#DIV/0!</v>
      </c>
      <c r="Y3674" s="45">
        <f t="shared" si="4400"/>
        <v>100</v>
      </c>
      <c r="Z3674" s="45">
        <v>9743</v>
      </c>
      <c r="AA3674" s="45">
        <f t="normal">AVERAGE(Z3674:Z3676)</f>
        <v>9760.33333333333</v>
      </c>
      <c r="AB3674" s="45">
        <v>0</v>
      </c>
      <c r="AC3674" s="45">
        <f t="normal">AVERAGE(AB3674:AB3676)</f>
        <v>0</v>
      </c>
    </row>
    <row r="3675" spans="1:33" s="45" customFormat="1" customHeight="0">
      <c r="J3675" s="45">
        <v>1313</v>
      </c>
      <c r="K3675" s="45">
        <f t="normal">MIN(J3674:J3676)</f>
        <v>1214</v>
      </c>
      <c r="N3675" s="45">
        <v>762</v>
      </c>
      <c r="O3675" s="45">
        <f t="normal">MIN(N3674:N3676)</f>
        <v>729</v>
      </c>
      <c r="S3675" s="45">
        <v>0.379999995231628</v>
      </c>
      <c r="V3675" s="45">
        <v>0</v>
      </c>
      <c r="Y3675" s="45">
        <f t="shared" si="4400"/>
        <v>100</v>
      </c>
      <c r="Z3675" s="45">
        <v>9763</v>
      </c>
      <c r="AB3675" s="45">
        <v>0</v>
      </c>
    </row>
    <row r="3676" spans="1:33" s="45" customFormat="1" customHeight="0">
      <c r="J3676" s="45" t="s">
        <v>34</v>
      </c>
      <c r="N3676" s="45">
        <v>729</v>
      </c>
      <c r="S3676" s="45">
        <v>0.379999995231628</v>
      </c>
      <c r="V3676" s="45">
        <v>0</v>
      </c>
      <c r="Y3676" s="45">
        <f t="shared" si="4400"/>
        <v>100</v>
      </c>
      <c r="Z3676" s="45">
        <v>9775</v>
      </c>
      <c r="AB3676" s="45">
        <v>0</v>
      </c>
    </row>
    <row r="3677" spans="1:33" s="45" customFormat="1" customHeight="0">
      <c r="A3677" s="45" t="s">
        <v>1568</v>
      </c>
      <c r="B3677" s="45" t="s">
        <v>1574</v>
      </c>
      <c r="C3677" s="45" t="s">
        <v>1575</v>
      </c>
      <c r="D3677" s="45" t="s">
        <v>1575</v>
      </c>
      <c r="E3677" s="45" t="s">
        <v>1575</v>
      </c>
      <c r="F3677" s="45" t="s">
        <v>1575</v>
      </c>
      <c r="G3677" s="45" t="s">
        <v>1575</v>
      </c>
      <c r="H3677" s="45" t="s">
        <v>1574</v>
      </c>
      <c r="I3677" s="45" t="s">
        <v>1574</v>
      </c>
      <c r="J3677" s="45">
        <v>1313</v>
      </c>
      <c r="K3677" s="45">
        <f t="normal">MAX(J3677:J3679)</f>
        <v>1313</v>
      </c>
      <c r="L3677" s="45">
        <f t="normal">((K3677-K3678)/K3678)*100</f>
        <v>8.15485996705107</v>
      </c>
      <c r="M3677" s="45">
        <f t="normal">AVERAGE(J3677:J3679)</f>
        <v>1263.5</v>
      </c>
      <c r="N3677" s="45">
        <v>759</v>
      </c>
      <c r="O3677" s="45">
        <f t="normal">MAX(N3677:N3679)</f>
        <v>762</v>
      </c>
      <c r="P3677" s="45">
        <f t="normal">(O3677-O3678)/O3678</f>
        <v>0.0452674897119342</v>
      </c>
      <c r="Q3677" s="45">
        <f t="normal">AVERAGE(N3677:N3679)</f>
        <v>750</v>
      </c>
      <c r="R3677" s="45">
        <f t="normal">(Q3677/M3677)</f>
        <v>0.593589236248516</v>
      </c>
      <c r="S3677" s="45">
        <v>0.389999985694885</v>
      </c>
      <c r="T3677" s="45">
        <f t="normal">AVERAGE(S3677:S3679)*10</f>
        <v>3.83333325386047</v>
      </c>
      <c r="U3677" s="45">
        <f t="normal">((MAX(S3677:S3679))-(MIN(S3677:S3679)))/(((MAX(S3677:S3679))+(MIN(S3677:S3679)))/2)*100</f>
        <v>2.59740018466608</v>
      </c>
      <c r="V3677" s="45">
        <v>77.9700012207031</v>
      </c>
      <c r="W3677" s="45">
        <f t="normal">AVERAGE(V3677:V3679)*10</f>
        <v>787.06667582194</v>
      </c>
      <c r="X3677" s="45">
        <f t="normal">((MAX(V3677:V3679))-(MIN(V3677:V3679)))/(((MAX(V3677:V3679))+(MIN(V3677:V3679)))/2)*100</f>
        <v>1.77958750550178</v>
      </c>
      <c r="Y3677" s="45">
        <f t="shared" si="4400"/>
        <v>22.0299987792969</v>
      </c>
      <c r="Z3677" s="45">
        <v>9743</v>
      </c>
      <c r="AA3677" s="45">
        <f t="normal">AVERAGE(Z3677:Z3679)</f>
        <v>9760.33333333333</v>
      </c>
      <c r="AB3677" s="45">
        <v>7.5</v>
      </c>
      <c r="AC3677" s="45">
        <f t="normal">AVERAGE(AB3677:AB3679)</f>
        <v>7.43333339691162</v>
      </c>
    </row>
    <row r="3678" spans="1:33" s="45" customFormat="1" customHeight="0">
      <c r="J3678" s="45">
        <v>1214</v>
      </c>
      <c r="K3678" s="45">
        <f t="normal">MIN(J3677:J3679)</f>
        <v>1214</v>
      </c>
      <c r="N3678" s="45">
        <v>762</v>
      </c>
      <c r="O3678" s="45">
        <f t="normal">MIN(N3677:N3679)</f>
        <v>729</v>
      </c>
      <c r="S3678" s="45">
        <v>0.379999995231628</v>
      </c>
      <c r="V3678" s="45">
        <v>78.7799987792969</v>
      </c>
      <c r="Y3678" s="45">
        <f t="shared" si="4400"/>
        <v>21.2200012207031</v>
      </c>
      <c r="Z3678" s="45">
        <v>9763</v>
      </c>
      <c r="AB3678" s="45">
        <v>7.40000009536743</v>
      </c>
    </row>
    <row r="3679" spans="1:33" s="45" customFormat="1" customHeight="0">
      <c r="J3679" s="45" t="s">
        <v>34</v>
      </c>
      <c r="N3679" s="45">
        <v>729</v>
      </c>
      <c r="S3679" s="45">
        <v>0.379999995231628</v>
      </c>
      <c r="V3679" s="45">
        <v>79.370002746582</v>
      </c>
      <c r="Y3679" s="45">
        <f t="shared" si="4400"/>
        <v>20.629997253418</v>
      </c>
      <c r="Z3679" s="45">
        <v>9775</v>
      </c>
      <c r="AB3679" s="45">
        <v>7.40000009536743</v>
      </c>
    </row>
    <row r="3680" spans="1:33" s="45" customFormat="1" customHeight="0">
      <c r="A3680" s="45" t="s">
        <v>1568</v>
      </c>
      <c r="B3680" s="45" t="s">
        <v>1574</v>
      </c>
      <c r="C3680" s="45" t="s">
        <v>1575</v>
      </c>
      <c r="D3680" s="45" t="s">
        <v>1575</v>
      </c>
      <c r="E3680" s="45" t="s">
        <v>1575</v>
      </c>
      <c r="F3680" s="45" t="s">
        <v>1575</v>
      </c>
      <c r="G3680" s="45" t="s">
        <v>1575</v>
      </c>
      <c r="H3680" s="45" t="s">
        <v>1574</v>
      </c>
      <c r="I3680" s="45" t="s">
        <v>1574</v>
      </c>
      <c r="J3680" s="45">
        <v>1313</v>
      </c>
      <c r="K3680" s="45">
        <f t="normal">MAX(J3680:J3682)</f>
        <v>1313</v>
      </c>
      <c r="L3680" s="45">
        <f t="normal">((K3680-K3681)/K3681)*100</f>
        <v>8.15485996705107</v>
      </c>
      <c r="M3680" s="45">
        <f t="normal">AVERAGE(J3680:J3682)</f>
        <v>1263.5</v>
      </c>
      <c r="N3680" s="45">
        <v>759</v>
      </c>
      <c r="O3680" s="45">
        <f t="normal">MAX(N3680:N3682)</f>
        <v>762</v>
      </c>
      <c r="P3680" s="45">
        <f t="normal">(O3680-O3681)/O3681</f>
        <v>0.0452674897119342</v>
      </c>
      <c r="Q3680" s="45">
        <f t="normal">AVERAGE(N3680:N3682)</f>
        <v>750</v>
      </c>
      <c r="R3680" s="45">
        <f t="normal">(Q3680/M3680)</f>
        <v>0.593589236248516</v>
      </c>
      <c r="S3680" s="45">
        <v>0.389999985694885</v>
      </c>
      <c r="T3680" s="45">
        <f t="normal">AVERAGE(S3680:S3682)*10</f>
        <v>3.83333325386047</v>
      </c>
      <c r="U3680" s="45">
        <f t="normal">((MAX(S3680:S3682))-(MIN(S3680:S3682)))/(((MAX(S3680:S3682))+(MIN(S3680:S3682)))/2)*100</f>
        <v>2.59740018466608</v>
      </c>
      <c r="V3680" s="45" t="s">
        <v>34</v>
      </c>
      <c r="W3680" s="45" t="e">
        <v>#DIV/0!</v>
      </c>
      <c r="X3680" s="45" t="e">
        <v>#DIV/0!</v>
      </c>
      <c r="Y3680" s="45" t="e">
        <v>#VALUE!</v>
      </c>
      <c r="Z3680" s="45" t="s">
        <v>34</v>
      </c>
      <c r="AA3680" s="45" t="e">
        <v>#DIV/0!</v>
      </c>
      <c r="AB3680" s="45" t="s">
        <v>34</v>
      </c>
      <c r="AC3680" s="45" t="e">
        <v>#DIV/0!</v>
      </c>
    </row>
    <row r="3681" spans="1:33" s="45" customFormat="1" customHeight="0">
      <c r="J3681" s="45">
        <v>1214</v>
      </c>
      <c r="K3681" s="45">
        <f t="normal">MIN(J3680:J3682)</f>
        <v>1214</v>
      </c>
      <c r="N3681" s="45">
        <v>762</v>
      </c>
      <c r="O3681" s="45">
        <f t="normal">MIN(N3680:N3682)</f>
        <v>729</v>
      </c>
      <c r="S3681" s="45">
        <v>0.379999995231628</v>
      </c>
      <c r="V3681" s="45" t="s">
        <v>34</v>
      </c>
      <c r="Y3681" s="45" t="e">
        <v>#VALUE!</v>
      </c>
      <c r="Z3681" s="45" t="s">
        <v>34</v>
      </c>
      <c r="AB3681" s="45" t="s">
        <v>34</v>
      </c>
    </row>
    <row r="3682" spans="1:33" s="45" customFormat="1" customHeight="0">
      <c r="J3682" s="45" t="s">
        <v>34</v>
      </c>
      <c r="N3682" s="45">
        <v>729</v>
      </c>
      <c r="S3682" s="45">
        <v>0.379999995231628</v>
      </c>
      <c r="V3682" s="45" t="s">
        <v>34</v>
      </c>
      <c r="Y3682" s="45" t="e">
        <v>#VALUE!</v>
      </c>
      <c r="Z3682" s="45" t="s">
        <v>34</v>
      </c>
      <c r="AB3682" s="45" t="s">
        <v>34</v>
      </c>
    </row>
    <row r="3683" spans="1:33" s="45" customFormat="1" customHeight="0">
      <c r="A3683" s="45" t="s">
        <v>1568</v>
      </c>
      <c r="B3683" s="45" t="s">
        <v>1576</v>
      </c>
      <c r="C3683" s="45" t="s">
        <v>1575</v>
      </c>
      <c r="D3683" s="45" t="s">
        <v>1575</v>
      </c>
      <c r="E3683" s="45" t="s">
        <v>1575</v>
      </c>
      <c r="F3683" s="45" t="s">
        <v>1575</v>
      </c>
      <c r="G3683" s="45" t="s">
        <v>1575</v>
      </c>
      <c r="H3683" s="45" t="s">
        <v>1574</v>
      </c>
      <c r="I3683" s="45" t="s">
        <v>1574</v>
      </c>
      <c r="J3683" s="45">
        <v>1313</v>
      </c>
      <c r="K3683" s="45">
        <f t="normal">MAX(J3683:J3685)</f>
        <v>1313</v>
      </c>
      <c r="L3683" s="45">
        <f t="normal">((K3683-K3684)/K3684)*100</f>
        <v>8.15485996705107</v>
      </c>
      <c r="M3683" s="45">
        <f t="normal">AVERAGE(J3683:J3685)</f>
        <v>1263.5</v>
      </c>
      <c r="N3683" s="45">
        <v>759</v>
      </c>
      <c r="O3683" s="45">
        <f t="normal">MAX(N3683:N3685)</f>
        <v>762</v>
      </c>
      <c r="P3683" s="45">
        <f t="normal">(O3683-O3684)/O3684</f>
        <v>0.0452674897119342</v>
      </c>
      <c r="Q3683" s="45">
        <f t="normal">AVERAGE(N3683:N3685)</f>
        <v>750</v>
      </c>
      <c r="R3683" s="45">
        <f t="normal">(Q3683/M3683)</f>
        <v>0.593589236248516</v>
      </c>
      <c r="S3683" s="45">
        <v>0.389999985694885</v>
      </c>
      <c r="T3683" s="45">
        <f t="normal">AVERAGE(S3683:S3685)*10</f>
        <v>3.83333325386047</v>
      </c>
      <c r="U3683" s="45">
        <f t="normal">((MAX(S3683:S3685))-(MIN(S3683:S3685)))/(((MAX(S3683:S3685))+(MIN(S3683:S3685)))/2)*100</f>
        <v>2.59740018466608</v>
      </c>
      <c r="V3683" s="45">
        <v>77.9700012207031</v>
      </c>
      <c r="W3683" s="45">
        <f t="normal">AVERAGE(V3683:V3685)*10</f>
        <v>787.06667582194</v>
      </c>
      <c r="X3683" s="45">
        <f t="normal">((MAX(V3683:V3685))-(MIN(V3683:V3685)))/(((MAX(V3683:V3685))+(MIN(V3683:V3685)))/2)*100</f>
        <v>1.77958750550178</v>
      </c>
      <c r="Y3683" s="45">
        <f t="shared" si="4400"/>
        <v>22.0299987792969</v>
      </c>
      <c r="Z3683" s="45">
        <v>9743</v>
      </c>
      <c r="AA3683" s="45">
        <f t="normal">AVERAGE(Z3683:Z3685)</f>
        <v>9760.33333333333</v>
      </c>
      <c r="AB3683" s="45">
        <v>7.5</v>
      </c>
      <c r="AC3683" s="45">
        <f t="normal">AVERAGE(AB3683:AB3685)</f>
        <v>7.43333339691162</v>
      </c>
    </row>
    <row r="3684" spans="1:33" s="45" customFormat="1" customHeight="0">
      <c r="J3684" s="45">
        <v>1214</v>
      </c>
      <c r="K3684" s="45">
        <f t="normal">MIN(J3683:J3685)</f>
        <v>1214</v>
      </c>
      <c r="N3684" s="45">
        <v>762</v>
      </c>
      <c r="O3684" s="45">
        <f t="normal">MIN(N3683:N3685)</f>
        <v>729</v>
      </c>
      <c r="S3684" s="45">
        <v>0.379999995231628</v>
      </c>
      <c r="V3684" s="45">
        <v>78.7799987792969</v>
      </c>
      <c r="Y3684" s="45">
        <f t="shared" si="4400"/>
        <v>21.2200012207031</v>
      </c>
      <c r="Z3684" s="45">
        <v>9763</v>
      </c>
      <c r="AB3684" s="45">
        <v>7.40000009536743</v>
      </c>
    </row>
    <row r="3685" spans="1:33" s="45" customFormat="1" customHeight="0">
      <c r="J3685" s="45" t="s">
        <v>34</v>
      </c>
      <c r="N3685" s="45">
        <v>729</v>
      </c>
      <c r="S3685" s="45">
        <v>0.379999995231628</v>
      </c>
      <c r="V3685" s="45">
        <v>79.370002746582</v>
      </c>
      <c r="Y3685" s="45">
        <f t="shared" si="4400"/>
        <v>20.629997253418</v>
      </c>
      <c r="Z3685" s="45">
        <v>9775</v>
      </c>
      <c r="AB3685" s="45">
        <v>7.40000009536743</v>
      </c>
    </row>
    <row r="3686" spans="1:33" s="45" customFormat="1" customHeight="0">
      <c r="A3686" s="45" t="s">
        <v>1568</v>
      </c>
      <c r="B3686" s="45" t="s">
        <v>1574</v>
      </c>
      <c r="C3686" s="45" t="s">
        <v>1575</v>
      </c>
      <c r="D3686" s="45" t="s">
        <v>1575</v>
      </c>
      <c r="E3686" s="45" t="s">
        <v>1575</v>
      </c>
      <c r="F3686" s="45" t="s">
        <v>1575</v>
      </c>
      <c r="G3686" s="45" t="s">
        <v>1575</v>
      </c>
      <c r="H3686" s="45" t="s">
        <v>1574</v>
      </c>
      <c r="I3686" s="45" t="s">
        <v>1574</v>
      </c>
      <c r="J3686" s="45" t="s">
        <v>34</v>
      </c>
      <c r="K3686" s="45">
        <f t="normal">MAX(J3686:J3688)</f>
        <v>0</v>
      </c>
      <c r="L3686" s="45" t="e">
        <v>#DIV/0!</v>
      </c>
      <c r="M3686" s="45" t="e">
        <v>#DIV/0!</v>
      </c>
      <c r="N3686" s="45" t="s">
        <v>34</v>
      </c>
      <c r="O3686" s="45">
        <f t="normal">MAX(N3686:N3688)</f>
        <v>0</v>
      </c>
      <c r="P3686" s="45" t="e">
        <v>#DIV/0!</v>
      </c>
      <c r="Q3686" s="45" t="e">
        <v>#DIV/0!</v>
      </c>
      <c r="R3686" s="45" t="e">
        <v>#DIV/0!</v>
      </c>
      <c r="S3686" s="45" t="s">
        <v>34</v>
      </c>
      <c r="T3686" s="45" t="e">
        <v>#DIV/0!</v>
      </c>
      <c r="U3686" s="45" t="e">
        <v>#DIV/0!</v>
      </c>
      <c r="V3686" s="45" t="s">
        <v>34</v>
      </c>
      <c r="W3686" s="45" t="e">
        <v>#DIV/0!</v>
      </c>
      <c r="X3686" s="45" t="e">
        <v>#DIV/0!</v>
      </c>
      <c r="Y3686" s="45" t="e">
        <v>#VALUE!</v>
      </c>
      <c r="Z3686" s="45" t="s">
        <v>34</v>
      </c>
      <c r="AA3686" s="45" t="e">
        <v>#DIV/0!</v>
      </c>
      <c r="AB3686" s="45" t="s">
        <v>34</v>
      </c>
      <c r="AC3686" s="45" t="e">
        <v>#DIV/0!</v>
      </c>
    </row>
    <row r="3687" spans="1:33" s="45" customFormat="1" customHeight="0">
      <c r="J3687" s="45" t="s">
        <v>34</v>
      </c>
      <c r="K3687" s="45">
        <f t="normal">MIN(J3686:J3688)</f>
        <v>0</v>
      </c>
      <c r="N3687" s="45" t="s">
        <v>34</v>
      </c>
      <c r="O3687" s="45">
        <f t="normal">MIN(N3686:N3688)</f>
        <v>0</v>
      </c>
      <c r="S3687" s="45" t="s">
        <v>34</v>
      </c>
      <c r="V3687" s="45" t="s">
        <v>34</v>
      </c>
      <c r="Y3687" s="45" t="e">
        <v>#VALUE!</v>
      </c>
      <c r="Z3687" s="45" t="s">
        <v>34</v>
      </c>
      <c r="AB3687" s="45" t="s">
        <v>34</v>
      </c>
    </row>
    <row r="3688" spans="1:33" s="45" customFormat="1" customHeight="0">
      <c r="J3688" s="45" t="s">
        <v>34</v>
      </c>
      <c r="N3688" s="45" t="s">
        <v>34</v>
      </c>
      <c r="S3688" s="45" t="s">
        <v>34</v>
      </c>
      <c r="V3688" s="45" t="s">
        <v>34</v>
      </c>
      <c r="Y3688" s="45" t="e">
        <v>#VALUE!</v>
      </c>
      <c r="Z3688" s="45" t="s">
        <v>34</v>
      </c>
      <c r="AB3688" s="45" t="s">
        <v>34</v>
      </c>
    </row>
    <row r="3689" spans="1:33" s="45" customFormat="1" customHeight="0">
      <c r="A3689" s="45" t="s">
        <v>1568</v>
      </c>
      <c r="B3689" s="45" t="s">
        <v>1574</v>
      </c>
      <c r="C3689" s="45" t="s">
        <v>1575</v>
      </c>
      <c r="D3689" s="45" t="s">
        <v>1575</v>
      </c>
      <c r="E3689" s="45" t="s">
        <v>1575</v>
      </c>
      <c r="F3689" s="45" t="s">
        <v>1575</v>
      </c>
      <c r="G3689" s="45" t="s">
        <v>1575</v>
      </c>
      <c r="H3689" s="45" t="s">
        <v>1574</v>
      </c>
      <c r="I3689" s="45" t="s">
        <v>1574</v>
      </c>
      <c r="J3689" s="45" t="s">
        <v>34</v>
      </c>
      <c r="K3689" s="45">
        <f t="normal">MAX(J3689:J3691)</f>
        <v>0</v>
      </c>
      <c r="L3689" s="45" t="e">
        <v>#DIV/0!</v>
      </c>
      <c r="M3689" s="45" t="e">
        <v>#DIV/0!</v>
      </c>
      <c r="N3689" s="45" t="s">
        <v>34</v>
      </c>
      <c r="O3689" s="45">
        <f t="normal">MAX(N3689:N3691)</f>
        <v>0</v>
      </c>
      <c r="P3689" s="45" t="e">
        <v>#DIV/0!</v>
      </c>
      <c r="Q3689" s="45" t="e">
        <v>#DIV/0!</v>
      </c>
      <c r="R3689" s="45" t="e">
        <v>#DIV/0!</v>
      </c>
      <c r="S3689" s="45" t="s">
        <v>34</v>
      </c>
      <c r="T3689" s="45" t="e">
        <v>#DIV/0!</v>
      </c>
      <c r="U3689" s="45" t="e">
        <v>#DIV/0!</v>
      </c>
      <c r="V3689" s="45" t="s">
        <v>1577</v>
      </c>
      <c r="W3689" s="45" t="e">
        <v>#DIV/0!</v>
      </c>
      <c r="X3689" s="45" t="e">
        <v>#DIV/0!</v>
      </c>
      <c r="Y3689" s="45" t="e">
        <v>#VALUE!</v>
      </c>
      <c r="Z3689" s="45" t="s">
        <v>34</v>
      </c>
      <c r="AA3689" s="45" t="e">
        <v>#DIV/0!</v>
      </c>
      <c r="AB3689" s="45" t="s">
        <v>34</v>
      </c>
      <c r="AC3689" s="45" t="e">
        <v>#DIV/0!</v>
      </c>
    </row>
    <row r="3690" spans="1:33" s="45" customFormat="1" customHeight="0">
      <c r="J3690" s="45" t="s">
        <v>34</v>
      </c>
      <c r="K3690" s="45">
        <f t="normal">MIN(J3689:J3691)</f>
        <v>0</v>
      </c>
      <c r="N3690" s="45" t="s">
        <v>34</v>
      </c>
      <c r="O3690" s="45">
        <f t="normal">MIN(N3689:N3691)</f>
        <v>0</v>
      </c>
      <c r="S3690" s="45" t="s">
        <v>34</v>
      </c>
      <c r="V3690" s="45" t="s">
        <v>1577</v>
      </c>
      <c r="Y3690" s="45" t="e">
        <v>#VALUE!</v>
      </c>
      <c r="Z3690" s="45" t="s">
        <v>34</v>
      </c>
      <c r="AB3690" s="45" t="s">
        <v>34</v>
      </c>
    </row>
    <row r="3691" spans="1:33" s="45" customFormat="1" customHeight="0">
      <c r="J3691" s="45" t="s">
        <v>34</v>
      </c>
      <c r="N3691" s="45" t="s">
        <v>34</v>
      </c>
      <c r="S3691" s="45" t="s">
        <v>34</v>
      </c>
      <c r="V3691" s="45" t="s">
        <v>1577</v>
      </c>
      <c r="Y3691" s="45" t="e">
        <v>#VALUE!</v>
      </c>
      <c r="Z3691" s="45" t="s">
        <v>34</v>
      </c>
      <c r="AB3691" s="45" t="s">
        <v>34</v>
      </c>
    </row>
    <row r="3692" spans="1:33" s="45" customFormat="1" customHeight="0">
      <c r="A3692" s="45" t="s">
        <v>1568</v>
      </c>
      <c r="B3692" s="45" t="s">
        <v>1574</v>
      </c>
      <c r="C3692" s="45" t="s">
        <v>1575</v>
      </c>
      <c r="D3692" s="45" t="s">
        <v>1575</v>
      </c>
      <c r="E3692" s="45" t="s">
        <v>1575</v>
      </c>
      <c r="F3692" s="45" t="s">
        <v>1575</v>
      </c>
      <c r="G3692" s="45" t="s">
        <v>1575</v>
      </c>
      <c r="H3692" s="45" t="s">
        <v>1574</v>
      </c>
      <c r="I3692" s="45" t="s">
        <v>1574</v>
      </c>
      <c r="J3692" s="45" t="s">
        <v>34</v>
      </c>
      <c r="K3692" s="45">
        <f t="normal">MAX(J3692:J3694)</f>
        <v>0</v>
      </c>
      <c r="L3692" s="45" t="e">
        <v>#DIV/0!</v>
      </c>
      <c r="M3692" s="45" t="e">
        <v>#DIV/0!</v>
      </c>
      <c r="N3692" s="45" t="s">
        <v>34</v>
      </c>
      <c r="O3692" s="45">
        <f t="normal">MAX(N3692:N3694)</f>
        <v>0</v>
      </c>
      <c r="P3692" s="45" t="e">
        <v>#DIV/0!</v>
      </c>
      <c r="Q3692" s="45" t="e">
        <v>#DIV/0!</v>
      </c>
      <c r="R3692" s="45" t="e">
        <v>#DIV/0!</v>
      </c>
      <c r="S3692" s="45" t="s">
        <v>34</v>
      </c>
      <c r="T3692" s="45" t="e">
        <v>#DIV/0!</v>
      </c>
      <c r="U3692" s="45" t="e">
        <v>#DIV/0!</v>
      </c>
      <c r="V3692" s="45" t="s">
        <v>1574</v>
      </c>
      <c r="W3692" s="45" t="e">
        <v>#DIV/0!</v>
      </c>
      <c r="X3692" s="45" t="e">
        <v>#DIV/0!</v>
      </c>
      <c r="Y3692" s="45" t="e">
        <v>#VALUE!</v>
      </c>
      <c r="Z3692" s="45" t="s">
        <v>34</v>
      </c>
      <c r="AA3692" s="45" t="e">
        <v>#DIV/0!</v>
      </c>
      <c r="AB3692" s="45" t="s">
        <v>34</v>
      </c>
      <c r="AC3692" s="45" t="e">
        <v>#DIV/0!</v>
      </c>
    </row>
    <row r="3693" spans="1:33" s="45" customFormat="1" customHeight="0">
      <c r="J3693" s="45" t="s">
        <v>34</v>
      </c>
      <c r="K3693" s="45">
        <f t="normal">MIN(J3692:J3694)</f>
        <v>0</v>
      </c>
      <c r="N3693" s="45" t="s">
        <v>34</v>
      </c>
      <c r="O3693" s="45">
        <f t="normal">MIN(N3692:N3694)</f>
        <v>0</v>
      </c>
      <c r="S3693" s="45" t="s">
        <v>34</v>
      </c>
      <c r="V3693" s="45" t="s">
        <v>1574</v>
      </c>
      <c r="Y3693" s="45" t="e">
        <v>#VALUE!</v>
      </c>
      <c r="Z3693" s="45" t="s">
        <v>34</v>
      </c>
      <c r="AB3693" s="45" t="s">
        <v>34</v>
      </c>
    </row>
    <row r="3694" spans="1:33" s="45" customFormat="1" customHeight="0">
      <c r="J3694" s="45" t="s">
        <v>34</v>
      </c>
      <c r="N3694" s="45" t="s">
        <v>34</v>
      </c>
      <c r="S3694" s="45" t="s">
        <v>34</v>
      </c>
      <c r="V3694" s="45" t="s">
        <v>1574</v>
      </c>
      <c r="Y3694" s="45" t="e">
        <v>#VALUE!</v>
      </c>
      <c r="Z3694" s="45" t="s">
        <v>34</v>
      </c>
      <c r="AB3694" s="45" t="s">
        <v>34</v>
      </c>
    </row>
    <row r="3695" spans="1:33" s="45" customFormat="1" customHeight="0">
      <c r="A3695" s="45" t="s">
        <v>1568</v>
      </c>
      <c r="B3695" s="45" t="s">
        <v>1574</v>
      </c>
      <c r="C3695" s="45" t="s">
        <v>1575</v>
      </c>
      <c r="D3695" s="45" t="s">
        <v>1575</v>
      </c>
      <c r="E3695" s="45" t="s">
        <v>1575</v>
      </c>
      <c r="F3695" s="45" t="s">
        <v>1575</v>
      </c>
      <c r="G3695" s="45" t="s">
        <v>1575</v>
      </c>
      <c r="H3695" s="45" t="s">
        <v>1574</v>
      </c>
      <c r="I3695" s="45" t="s">
        <v>1574</v>
      </c>
      <c r="J3695" s="45" t="s">
        <v>34</v>
      </c>
      <c r="K3695" s="45">
        <f t="normal">MAX(J3695:J3697)</f>
        <v>0</v>
      </c>
      <c r="L3695" s="45">
        <f t="normal">((K3695-K3696)/K3696)*100</f>
        <v>0</v>
      </c>
      <c r="M3695" s="45">
        <f t="normal">AVERAGE(J3695:J3697)</f>
        <v>0</v>
      </c>
      <c r="N3695" s="45" t="s">
        <v>34</v>
      </c>
      <c r="O3695" s="45">
        <f t="normal">MAX(N3695:N3697)</f>
        <v>0</v>
      </c>
      <c r="P3695" s="45">
        <f t="normal">(O3695-O3696)/O3696</f>
        <v>0</v>
      </c>
      <c r="Q3695" s="45">
        <f t="normal">AVERAGE(N3695:N3697)</f>
        <v>0</v>
      </c>
      <c r="R3695" s="45">
        <f t="normal">(Q3695/M3695)</f>
        <v>0</v>
      </c>
      <c r="S3695" s="45" t="s">
        <v>34</v>
      </c>
      <c r="T3695" s="45">
        <f t="normal">AVERAGE(S3695:S3697)*10</f>
        <v>0</v>
      </c>
      <c r="U3695" s="45">
        <f t="normal">((MAX(S3695:S3697))-(MIN(S3695:S3697)))/(((MAX(S3695:S3697))+(MIN(S3695:S3697)))/2)*100</f>
        <v>0</v>
      </c>
      <c r="V3695" s="45" t="s">
        <v>34</v>
      </c>
      <c r="W3695" s="45">
        <f t="normal">AVERAGE(V3695:V3697)*10</f>
        <v>0</v>
      </c>
      <c r="X3695" s="45">
        <f t="normal">((MAX(V3695:V3697))-(MIN(V3695:V3697)))/(((MAX(V3695:V3697))+(MIN(V3695:V3697)))/2)*100</f>
        <v>0</v>
      </c>
      <c r="Y3695" s="45">
        <f t="normal">100-V3695</f>
        <v>0</v>
      </c>
      <c r="Z3695" s="45" t="s">
        <v>34</v>
      </c>
      <c r="AA3695" s="45">
        <f t="normal">AVERAGE(Z3695:Z3697)</f>
        <v>0</v>
      </c>
      <c r="AB3695" s="45" t="s">
        <v>34</v>
      </c>
      <c r="AC3695" s="45">
        <f t="normal">AVERAGE(AB3695:AB3697)</f>
        <v>0</v>
      </c>
    </row>
    <row r="3696" spans="1:33" s="45" customFormat="1" customHeight="0">
      <c r="A3696" s="45"/>
      <c r="B3696" s="45"/>
      <c r="C3696" s="45"/>
      <c r="D3696" s="45"/>
      <c r="E3696" s="45"/>
      <c r="F3696" s="45"/>
      <c r="G3696" s="45"/>
      <c r="H3696" s="45"/>
      <c r="I3696" s="45"/>
      <c r="J3696" s="45" t="s">
        <v>34</v>
      </c>
      <c r="K3696" s="45">
        <f t="normal">MIN(J3695:J3697)</f>
        <v>0</v>
      </c>
      <c r="N3696" s="45" t="s">
        <v>34</v>
      </c>
      <c r="O3696" s="45">
        <f t="normal">MIN(N3695:N3697)</f>
        <v>0</v>
      </c>
      <c r="S3696" s="45" t="s">
        <v>34</v>
      </c>
      <c r="V3696" s="45" t="s">
        <v>34</v>
      </c>
      <c r="Y3696" s="45">
        <f t="normal">100-V3696</f>
        <v>0</v>
      </c>
      <c r="Z3696" s="45" t="s">
        <v>34</v>
      </c>
      <c r="AA3696" s="45"/>
      <c r="AB3696" s="45" t="s">
        <v>34</v>
      </c>
      <c r="AC3696" s="45"/>
    </row>
    <row r="3697" spans="1:29" s="45" customFormat="1" customHeight="0">
      <c r="A3697" s="45"/>
      <c r="B3697" s="45"/>
      <c r="C3697" s="45"/>
      <c r="D3697" s="45"/>
      <c r="E3697" s="45"/>
      <c r="F3697" s="45"/>
      <c r="G3697" s="45"/>
      <c r="H3697" s="45"/>
      <c r="I3697" s="45"/>
      <c r="J3697" s="45" t="s">
        <v>34</v>
      </c>
      <c r="N3697" s="45" t="s">
        <v>34</v>
      </c>
      <c r="S3697" s="45" t="s">
        <v>34</v>
      </c>
      <c r="V3697" s="45">
        <v>0</v>
      </c>
      <c r="Y3697" s="45">
        <f t="normal">100-V3697</f>
        <v>0</v>
      </c>
      <c r="Z3697" s="45" t="s">
        <v>34</v>
      </c>
      <c r="AA3697" s="45"/>
      <c r="AB3697" s="45" t="s">
        <v>34</v>
      </c>
      <c r="AC3697" s="45"/>
    </row>
    <row r="3698" spans="1:29" s="45" customFormat="1" customHeight="0">
      <c r="A3698" s="45" t="s">
        <v>1568</v>
      </c>
      <c r="B3698" s="45" t="s">
        <v>1574</v>
      </c>
      <c r="C3698" s="45" t="s">
        <v>1575</v>
      </c>
      <c r="D3698" s="45" t="s">
        <v>1575</v>
      </c>
      <c r="E3698" s="45" t="s">
        <v>1575</v>
      </c>
      <c r="F3698" s="45" t="s">
        <v>1575</v>
      </c>
      <c r="G3698" s="45" t="s">
        <v>1575</v>
      </c>
      <c r="H3698" s="45" t="s">
        <v>1574</v>
      </c>
      <c r="I3698" s="45" t="s">
        <v>1574</v>
      </c>
      <c r="J3698" s="45" t="s">
        <v>34</v>
      </c>
      <c r="K3698" s="45">
        <f t="normal">MAX(J3698:J3700)</f>
        <v>0</v>
      </c>
      <c r="L3698" s="45">
        <f t="normal">((K3698-K3699)/K3699)*100</f>
        <v>0</v>
      </c>
      <c r="M3698" s="45">
        <f t="normal">AVERAGE(J3698:J3700)</f>
        <v>0</v>
      </c>
      <c r="N3698" s="45" t="s">
        <v>34</v>
      </c>
      <c r="O3698" s="45">
        <f t="normal">MAX(N3698:N3700)</f>
        <v>0</v>
      </c>
      <c r="P3698" s="45">
        <f t="normal">(O3698-O3699)/O3699</f>
        <v>0</v>
      </c>
      <c r="Q3698" s="45">
        <f t="normal">AVERAGE(N3698:N3700)</f>
        <v>0</v>
      </c>
      <c r="R3698" s="45">
        <f t="normal">(Q3698/M3698)</f>
        <v>0</v>
      </c>
      <c r="S3698" s="45" t="s">
        <v>34</v>
      </c>
      <c r="T3698" s="45">
        <f t="normal">AVERAGE(S3698:S3700)*10</f>
        <v>0</v>
      </c>
      <c r="U3698" s="45">
        <f t="normal">((MAX(S3698:S3700))-(MIN(S3698:S3700)))/(((MAX(S3698:S3700))+(MIN(S3698:S3700)))/2)*100</f>
        <v>0</v>
      </c>
      <c r="V3698" s="45">
        <v>0</v>
      </c>
      <c r="W3698" s="45">
        <f t="normal">AVERAGE(V3698:V3700)*10</f>
        <v>0</v>
      </c>
      <c r="X3698" s="45">
        <f t="normal">((MAX(V3698:V3700))-(MIN(V3698:V3700)))/(((MAX(V3698:V3700))+(MIN(V3698:V3700)))/2)*100</f>
        <v>0</v>
      </c>
      <c r="Y3698" s="45">
        <f t="normal">100-V3698</f>
        <v>0</v>
      </c>
      <c r="Z3698" s="45" t="s">
        <v>34</v>
      </c>
      <c r="AA3698" s="45">
        <f t="normal">AVERAGE(Z3698:Z3700)</f>
        <v>0</v>
      </c>
      <c r="AB3698" s="45" t="s">
        <v>34</v>
      </c>
      <c r="AC3698" s="45">
        <f t="normal">AVERAGE(AB3698:AB3700)</f>
        <v>0</v>
      </c>
    </row>
    <row r="3699" spans="1:29" s="45" customFormat="1" customHeight="0">
      <c r="A3699" s="45"/>
      <c r="B3699" s="45"/>
      <c r="C3699" s="45"/>
      <c r="D3699" s="45"/>
      <c r="E3699" s="45"/>
      <c r="F3699" s="45"/>
      <c r="G3699" s="45"/>
      <c r="H3699" s="45"/>
      <c r="I3699" s="45"/>
      <c r="J3699" s="45" t="s">
        <v>34</v>
      </c>
      <c r="K3699" s="45">
        <f t="normal">MIN(J3698:J3700)</f>
        <v>0</v>
      </c>
      <c r="N3699" s="45" t="s">
        <v>34</v>
      </c>
      <c r="O3699" s="45">
        <f t="normal">MIN(N3698:N3700)</f>
        <v>0</v>
      </c>
      <c r="S3699" s="45" t="s">
        <v>34</v>
      </c>
      <c r="V3699" s="45">
        <v>0</v>
      </c>
      <c r="Y3699" s="45">
        <f t="normal">100-V3699</f>
        <v>0</v>
      </c>
      <c r="Z3699" s="45" t="s">
        <v>34</v>
      </c>
      <c r="AA3699" s="45"/>
      <c r="AB3699" s="45" t="s">
        <v>34</v>
      </c>
      <c r="AC3699" s="45"/>
    </row>
    <row r="3700" spans="1:29" s="45" customFormat="1" customHeight="0">
      <c r="A3700" s="45"/>
      <c r="B3700" s="45"/>
      <c r="C3700" s="45"/>
      <c r="D3700" s="45"/>
      <c r="E3700" s="45"/>
      <c r="F3700" s="45"/>
      <c r="G3700" s="45"/>
      <c r="H3700" s="45"/>
      <c r="I3700" s="45"/>
      <c r="J3700" s="45" t="s">
        <v>34</v>
      </c>
      <c r="N3700" s="45" t="s">
        <v>34</v>
      </c>
      <c r="S3700" s="45" t="s">
        <v>34</v>
      </c>
      <c r="V3700" s="45">
        <v>0</v>
      </c>
      <c r="Y3700" s="45">
        <f t="normal">100-V3700</f>
        <v>0</v>
      </c>
      <c r="Z3700" s="45" t="s">
        <v>34</v>
      </c>
      <c r="AA3700" s="45"/>
      <c r="AB3700" s="45" t="s">
        <v>34</v>
      </c>
      <c r="AC3700" s="45"/>
    </row>
    <row r="3701" spans="1:29" s="45" customFormat="1" customHeight="0">
      <c r="A3701" s="45" t="s">
        <v>1568</v>
      </c>
      <c r="B3701" s="45" t="s">
        <v>1583</v>
      </c>
      <c r="C3701" s="45" t="s">
        <v>223</v>
      </c>
      <c r="D3701" s="45" t="s">
        <v>473</v>
      </c>
      <c r="E3701" s="45" t="s">
        <v>1584</v>
      </c>
      <c r="F3701" s="45" t="s">
        <v>1585</v>
      </c>
      <c r="G3701" s="45" t="s">
        <v>1092</v>
      </c>
      <c r="H3701" s="45" t="s">
        <v>1586</v>
      </c>
      <c r="I3701" s="45" t="s">
        <v>1586</v>
      </c>
      <c r="J3701" s="45">
        <v>1313</v>
      </c>
      <c r="K3701" s="45">
        <f t="normal">MAX(J3701:J3703)</f>
        <v>0</v>
      </c>
      <c r="L3701" s="45">
        <f t="normal">((K3701-K3702)/K3702)*100</f>
        <v>0</v>
      </c>
      <c r="M3701" s="45">
        <f t="normal">AVERAGE(J3701:J3703)</f>
        <v>0</v>
      </c>
      <c r="N3701" s="45">
        <v>759</v>
      </c>
      <c r="O3701" s="45">
        <f t="normal">MAX(N3701:N3703)</f>
        <v>0</v>
      </c>
      <c r="P3701" s="45">
        <f t="normal">(O3701-O3702)/O3702</f>
        <v>0</v>
      </c>
      <c r="Q3701" s="45">
        <f t="normal">AVERAGE(N3701:N3703)</f>
        <v>0</v>
      </c>
      <c r="R3701" s="45">
        <f t="normal">(Q3701/M3701)</f>
        <v>0</v>
      </c>
      <c r="S3701" s="45">
        <v>0.389999985694885</v>
      </c>
      <c r="T3701" s="45">
        <f t="normal">AVERAGE(S3701:S3703)*10</f>
        <v>0</v>
      </c>
      <c r="U3701" s="45">
        <f t="normal">((MAX(S3701:S3703))-(MIN(S3701:S3703)))/(((MAX(S3701:S3703))+(MIN(S3701:S3703)))/2)*100</f>
        <v>0</v>
      </c>
      <c r="V3701" s="45">
        <v>77.9700012207031</v>
      </c>
      <c r="W3701" s="45">
        <f t="normal">AVERAGE(V3701:V3703)*10</f>
        <v>0</v>
      </c>
      <c r="X3701" s="45">
        <f t="normal">((MAX(V3701:V3703))-(MIN(V3701:V3703)))/(((MAX(V3701:V3703))+(MIN(V3701:V3703)))/2)*100</f>
        <v>0</v>
      </c>
      <c r="Y3701" s="45">
        <f t="normal">100-V3701</f>
        <v>0</v>
      </c>
      <c r="Z3701" s="45">
        <v>9743</v>
      </c>
      <c r="AA3701" s="45">
        <f t="normal">AVERAGE(Z3701:Z3703)</f>
        <v>0</v>
      </c>
      <c r="AB3701" s="45">
        <v>7.5</v>
      </c>
      <c r="AC3701" s="45">
        <f t="normal">AVERAGE(AB3701:AB3703)</f>
        <v>0</v>
      </c>
    </row>
    <row r="3702" spans="1:29" s="45" customFormat="1" customHeight="0">
      <c r="A3702" s="45"/>
      <c r="B3702" s="45"/>
      <c r="C3702" s="45"/>
      <c r="D3702" s="45"/>
      <c r="E3702" s="45"/>
      <c r="F3702" s="45"/>
      <c r="G3702" s="45"/>
      <c r="H3702" s="45"/>
      <c r="I3702" s="45"/>
      <c r="J3702" s="45">
        <v>1214</v>
      </c>
      <c r="K3702" s="45">
        <f t="normal">MIN(J3701:J3703)</f>
        <v>0</v>
      </c>
      <c r="N3702" s="45">
        <v>762</v>
      </c>
      <c r="O3702" s="45">
        <f t="normal">MIN(N3701:N3703)</f>
        <v>0</v>
      </c>
      <c r="S3702" s="45">
        <v>0.379999995231628</v>
      </c>
      <c r="V3702" s="45">
        <v>78.7799987792969</v>
      </c>
      <c r="Y3702" s="45">
        <f t="normal">100-V3702</f>
        <v>0</v>
      </c>
      <c r="Z3702" s="45">
        <v>9763</v>
      </c>
      <c r="AA3702" s="45"/>
      <c r="AB3702" s="45">
        <v>7.40000009536743</v>
      </c>
      <c r="AC3702" s="45"/>
    </row>
    <row r="3703" spans="1:29" s="45" customFormat="1" customHeight="0">
      <c r="A3703" s="45"/>
      <c r="B3703" s="45"/>
      <c r="C3703" s="45"/>
      <c r="D3703" s="45"/>
      <c r="E3703" s="45"/>
      <c r="F3703" s="45"/>
      <c r="G3703" s="45"/>
      <c r="H3703" s="45"/>
      <c r="I3703" s="45"/>
      <c r="J3703" s="45" t="s">
        <v>34</v>
      </c>
      <c r="N3703" s="45">
        <v>729</v>
      </c>
      <c r="S3703" s="45">
        <v>0.379999995231628</v>
      </c>
      <c r="V3703" s="45">
        <v>79.370002746582</v>
      </c>
      <c r="Y3703" s="45">
        <f t="normal">100-V3703</f>
        <v>0</v>
      </c>
      <c r="Z3703" s="45">
        <v>9775</v>
      </c>
      <c r="AA3703" s="45"/>
      <c r="AB3703" s="45">
        <v>7.40000009536743</v>
      </c>
      <c r="AC3703" s="45"/>
    </row>
    <row r="3704" spans="1:29" s="45" customFormat="1" customHeight="0">
      <c r="A3704" s="45" t="s">
        <v>1568</v>
      </c>
      <c r="B3704" s="45" t="s">
        <v>1574</v>
      </c>
      <c r="C3704" s="45" t="s">
        <v>1575</v>
      </c>
      <c r="D3704" s="45" t="s">
        <v>1575</v>
      </c>
      <c r="E3704" s="45" t="s">
        <v>1575</v>
      </c>
      <c r="F3704" s="45" t="s">
        <v>1575</v>
      </c>
      <c r="G3704" s="45" t="s">
        <v>1575</v>
      </c>
      <c r="H3704" s="45" t="s">
        <v>1574</v>
      </c>
      <c r="I3704" s="45" t="s">
        <v>1574</v>
      </c>
      <c r="J3704" s="45" t="s">
        <v>34</v>
      </c>
      <c r="K3704" s="45">
        <f t="normal">MAX(J3704:J3706)</f>
        <v>0</v>
      </c>
      <c r="L3704" s="45">
        <f t="normal">((K3704-K3705)/K3705)*100</f>
        <v>0</v>
      </c>
      <c r="M3704" s="45">
        <f t="normal">AVERAGE(J3704:J3706)</f>
        <v>0</v>
      </c>
      <c r="N3704" s="45" t="s">
        <v>34</v>
      </c>
      <c r="O3704" s="45">
        <f t="normal">MAX(N3704:N3706)</f>
        <v>0</v>
      </c>
      <c r="P3704" s="45">
        <f t="normal">(O3704-O3705)/O3705</f>
        <v>0</v>
      </c>
      <c r="Q3704" s="45">
        <f t="normal">AVERAGE(N3704:N3706)</f>
        <v>0</v>
      </c>
      <c r="R3704" s="45">
        <f t="normal">(Q3704/M3704)</f>
        <v>0</v>
      </c>
      <c r="S3704" s="45" t="s">
        <v>34</v>
      </c>
      <c r="T3704" s="45">
        <f t="normal">AVERAGE(S3704:S3706)*10</f>
        <v>0</v>
      </c>
      <c r="U3704" s="45">
        <f t="normal">((MAX(S3704:S3706))-(MIN(S3704:S3706)))/(((MAX(S3704:S3706))+(MIN(S3704:S3706)))/2)*100</f>
        <v>0</v>
      </c>
      <c r="V3704" s="45">
        <v>0</v>
      </c>
      <c r="W3704" s="45">
        <f t="normal">AVERAGE(V3704:V3706)*10</f>
        <v>0</v>
      </c>
      <c r="X3704" s="45">
        <f t="normal">((MAX(V3704:V3706))-(MIN(V3704:V3706)))/(((MAX(V3704:V3706))+(MIN(V3704:V3706)))/2)*100</f>
        <v>0</v>
      </c>
      <c r="Y3704" s="45">
        <f t="normal">100-V3704</f>
        <v>0</v>
      </c>
      <c r="Z3704" s="45" t="s">
        <v>34</v>
      </c>
      <c r="AA3704" s="45">
        <f t="normal">AVERAGE(Z3704:Z3706)</f>
        <v>0</v>
      </c>
      <c r="AB3704" s="45" t="s">
        <v>34</v>
      </c>
      <c r="AC3704" s="45">
        <f t="normal">IF(AB3704:AB3706="-";"-";AVERAGE(AB3704:AB3706)</f>
        <v>0</v>
      </c>
    </row>
    <row r="3705" spans="1:29" s="45" customFormat="1" customHeight="0">
      <c r="A3705" s="45"/>
      <c r="B3705" s="45"/>
      <c r="C3705" s="45"/>
      <c r="D3705" s="45"/>
      <c r="E3705" s="45"/>
      <c r="F3705" s="45"/>
      <c r="G3705" s="45"/>
      <c r="H3705" s="45"/>
      <c r="I3705" s="45"/>
      <c r="J3705" s="45" t="s">
        <v>34</v>
      </c>
      <c r="K3705" s="45">
        <f t="normal">MIN(J3704:J3706)</f>
        <v>0</v>
      </c>
      <c r="N3705" s="45" t="s">
        <v>34</v>
      </c>
      <c r="O3705" s="45">
        <f t="normal">MIN(N3704:N3706)</f>
        <v>0</v>
      </c>
      <c r="S3705" s="45" t="s">
        <v>34</v>
      </c>
      <c r="V3705" s="45">
        <v>0</v>
      </c>
      <c r="Y3705" s="45">
        <f t="normal">100-V3705</f>
        <v>0</v>
      </c>
      <c r="Z3705" s="45" t="s">
        <v>34</v>
      </c>
      <c r="AA3705" s="45"/>
      <c r="AB3705" s="45" t="s">
        <v>34</v>
      </c>
      <c r="AC3705" s="45"/>
    </row>
    <row r="3706" spans="1:29" s="45" customFormat="1" customHeight="0">
      <c r="A3706" s="45"/>
      <c r="B3706" s="45"/>
      <c r="C3706" s="45"/>
      <c r="D3706" s="45"/>
      <c r="E3706" s="45"/>
      <c r="F3706" s="45"/>
      <c r="G3706" s="45"/>
      <c r="H3706" s="45"/>
      <c r="I3706" s="45"/>
      <c r="J3706" s="45" t="s">
        <v>34</v>
      </c>
      <c r="N3706" s="45" t="s">
        <v>34</v>
      </c>
      <c r="S3706" s="45" t="s">
        <v>34</v>
      </c>
      <c r="V3706" s="45">
        <v>0</v>
      </c>
      <c r="Y3706" s="45">
        <f t="normal">100-V3706</f>
        <v>0</v>
      </c>
      <c r="Z3706" s="45" t="s">
        <v>34</v>
      </c>
      <c r="AA3706" s="45"/>
      <c r="AB3706" s="45" t="s">
        <v>34</v>
      </c>
      <c r="AC3706" s="45"/>
    </row>
    <row r="3707" spans="1:29" s="45" customFormat="1" customHeight="0">
      <c r="A3707" s="45" t="s">
        <v>1568</v>
      </c>
      <c r="B3707" s="45" t="s">
        <v>1574</v>
      </c>
      <c r="C3707" s="45" t="s">
        <v>1575</v>
      </c>
      <c r="D3707" s="45" t="s">
        <v>1575</v>
      </c>
      <c r="E3707" s="45" t="s">
        <v>1575</v>
      </c>
      <c r="F3707" s="45" t="s">
        <v>1575</v>
      </c>
      <c r="G3707" s="45" t="s">
        <v>1575</v>
      </c>
      <c r="H3707" s="45" t="s">
        <v>1574</v>
      </c>
      <c r="I3707" s="45" t="s">
        <v>1574</v>
      </c>
      <c r="J3707" s="45" t="s">
        <v>34</v>
      </c>
      <c r="K3707" s="45">
        <f t="normal">MAX(J3707:J3709)</f>
        <v>0</v>
      </c>
      <c r="L3707" s="45">
        <f t="normal">((K3707-K3708)/K3708)*100</f>
        <v>0</v>
      </c>
      <c r="M3707" s="45">
        <f t="normal">AVERAGE(J3707:J3709)</f>
        <v>0</v>
      </c>
      <c r="N3707" s="45" t="s">
        <v>34</v>
      </c>
      <c r="O3707" s="45">
        <f t="normal">MAX(N3707:N3709)</f>
        <v>0</v>
      </c>
      <c r="P3707" s="45">
        <f t="normal">(O3707-O3708)/O3708</f>
        <v>0</v>
      </c>
      <c r="Q3707" s="45">
        <f t="normal">AVERAGE(N3707:N3709)</f>
        <v>0</v>
      </c>
      <c r="R3707" s="45">
        <f t="normal">(Q3707/M3707)</f>
        <v>0</v>
      </c>
      <c r="S3707" s="45" t="s">
        <v>34</v>
      </c>
      <c r="T3707" s="45">
        <f t="normal">AVERAGE(S3707:S3709)*10</f>
        <v>0</v>
      </c>
      <c r="U3707" s="45">
        <f t="normal">((MAX(S3707:S3709))-(MIN(S3707:S3709)))/(((MAX(S3707:S3709))+(MIN(S3707:S3709)))/2)*100</f>
        <v>0</v>
      </c>
      <c r="V3707" s="45">
        <v>0</v>
      </c>
      <c r="W3707" s="45">
        <f t="normal">AVERAGE(V3707:V3709)*10</f>
        <v>0</v>
      </c>
      <c r="X3707" s="45">
        <f t="normal">((MAX(V3707:V3709))-(MIN(V3707:V3709)))/(((MAX(V3707:V3709))+(MIN(V3707:V3709)))/2)*100</f>
        <v>0</v>
      </c>
      <c r="Y3707" s="45">
        <f t="normal">100-V3707</f>
        <v>0</v>
      </c>
      <c r="Z3707" s="45" t="s">
        <v>34</v>
      </c>
      <c r="AA3707" s="45">
        <f t="normal">IF(Z3707:Z3709="-";"-";AVERAGE(Z3707:Z3709)</f>
        <v>0</v>
      </c>
      <c r="AB3707" s="45" t="s">
        <v>34</v>
      </c>
      <c r="AC3707" s="45">
        <f t="normal">IF(AB3707:AB3709="-";"-";AVERAGE(AB3707:AB3709)</f>
        <v>0</v>
      </c>
    </row>
    <row r="3708" spans="1:29" s="45" customFormat="1" customHeight="0">
      <c r="A3708" s="45"/>
      <c r="B3708" s="45"/>
      <c r="C3708" s="45"/>
      <c r="D3708" s="45"/>
      <c r="E3708" s="45"/>
      <c r="F3708" s="45"/>
      <c r="G3708" s="45"/>
      <c r="H3708" s="45"/>
      <c r="I3708" s="45"/>
      <c r="J3708" s="45" t="s">
        <v>34</v>
      </c>
      <c r="K3708" s="45">
        <f t="normal">MIN(J3707:J3709)</f>
        <v>0</v>
      </c>
      <c r="N3708" s="45" t="s">
        <v>34</v>
      </c>
      <c r="O3708" s="45">
        <f t="normal">MIN(N3707:N3709)</f>
        <v>0</v>
      </c>
      <c r="S3708" s="45" t="s">
        <v>34</v>
      </c>
      <c r="V3708" s="45">
        <v>0</v>
      </c>
      <c r="Y3708" s="45">
        <f t="normal">100-V3708</f>
        <v>0</v>
      </c>
      <c r="Z3708" s="45" t="s">
        <v>34</v>
      </c>
      <c r="AA3708" s="45"/>
      <c r="AB3708" s="45" t="s">
        <v>34</v>
      </c>
      <c r="AC3708" s="45"/>
    </row>
    <row r="3709" spans="1:29" s="45" customFormat="1" customHeight="0">
      <c r="A3709" s="45"/>
      <c r="B3709" s="45"/>
      <c r="C3709" s="45"/>
      <c r="D3709" s="45"/>
      <c r="E3709" s="45"/>
      <c r="F3709" s="45"/>
      <c r="G3709" s="45"/>
      <c r="H3709" s="45"/>
      <c r="I3709" s="45"/>
      <c r="J3709" s="45" t="s">
        <v>34</v>
      </c>
      <c r="N3709" s="45" t="s">
        <v>34</v>
      </c>
      <c r="S3709" s="45" t="s">
        <v>34</v>
      </c>
      <c r="V3709" s="45">
        <v>0</v>
      </c>
      <c r="Y3709" s="45">
        <f t="normal">100-V3709</f>
        <v>0</v>
      </c>
      <c r="Z3709" s="45" t="s">
        <v>34</v>
      </c>
      <c r="AA3709" s="45"/>
      <c r="AB3709" s="45" t="s">
        <v>34</v>
      </c>
      <c r="AC3709" s="45"/>
    </row>
    <row r="3710" spans="1:29" s="45" customFormat="1" customHeight="0">
      <c r="A3710" s="45" t="s">
        <v>1568</v>
      </c>
      <c r="B3710" s="45" t="s">
        <v>1574</v>
      </c>
      <c r="C3710" s="45" t="s">
        <v>1575</v>
      </c>
      <c r="D3710" s="45" t="s">
        <v>1575</v>
      </c>
      <c r="E3710" s="45" t="s">
        <v>1575</v>
      </c>
      <c r="F3710" s="45" t="s">
        <v>1575</v>
      </c>
      <c r="G3710" s="45" t="s">
        <v>1575</v>
      </c>
      <c r="H3710" s="45" t="s">
        <v>1574</v>
      </c>
      <c r="I3710" s="45" t="s">
        <v>1574</v>
      </c>
      <c r="J3710" s="45" t="s">
        <v>34</v>
      </c>
      <c r="K3710" s="45">
        <f t="normal">MAX(J3710:J3712)</f>
        <v>0</v>
      </c>
      <c r="L3710" s="45">
        <f t="normal">((K3710-K3711)/K3711)*100</f>
        <v>0</v>
      </c>
      <c r="M3710" s="45">
        <f t="normal">AVERAGE(J3710:J3712)</f>
        <v>0</v>
      </c>
      <c r="N3710" s="45" t="s">
        <v>34</v>
      </c>
      <c r="O3710" s="45">
        <f t="normal">MAX(N3710:N3712)</f>
        <v>0</v>
      </c>
      <c r="P3710" s="45">
        <f t="normal">(O3710-O3711)/O3711</f>
        <v>0</v>
      </c>
      <c r="Q3710" s="45">
        <f t="normal">AVERAGE(N3710:N3712)</f>
        <v>0</v>
      </c>
      <c r="R3710" s="45">
        <f t="normal">(Q3710/M3710)</f>
        <v>0</v>
      </c>
      <c r="S3710" s="45" t="s">
        <v>34</v>
      </c>
      <c r="T3710" s="45">
        <f t="normal">IF(S3710:S3712="-";"-";AVERAGE(S3710:S3712)*10</f>
        <v>0</v>
      </c>
      <c r="U3710" s="45">
        <f t="normal">((MAX(S3710:S3712))-(MIN(S3710:S3712)))/(((MAX(S3710:S3712))+(MIN(S3710:S3712)))/2)*100</f>
        <v>0</v>
      </c>
      <c r="V3710" s="45">
        <v>0</v>
      </c>
      <c r="W3710" s="45">
        <f t="normal">AVERAGE(V3710:V3712)*10</f>
        <v>0</v>
      </c>
      <c r="X3710" s="45">
        <f t="normal">((MAX(V3710:V3712))-(MIN(V3710:V3712)))/(((MAX(V3710:V3712))+(MIN(V3710:V3712)))/2)*100</f>
        <v>0</v>
      </c>
      <c r="Y3710" s="45">
        <f t="normal">100-V3710</f>
        <v>0</v>
      </c>
      <c r="Z3710" s="45" t="s">
        <v>34</v>
      </c>
      <c r="AA3710" s="45">
        <f t="normal">IF(Z3710:Z3712="-";"-";AVERAGE(Z3710:Z3712)</f>
        <v>0</v>
      </c>
      <c r="AB3710" s="45" t="s">
        <v>34</v>
      </c>
      <c r="AC3710" s="45">
        <f t="normal">IF(AB3710:AB3712="-";"-";AVERAGE(AB3710:AB3712)</f>
        <v>0</v>
      </c>
    </row>
    <row r="3711" spans="1:29" s="45" customFormat="1" customHeight="0">
      <c r="A3711" s="45"/>
      <c r="B3711" s="45"/>
      <c r="C3711" s="45"/>
      <c r="D3711" s="45"/>
      <c r="E3711" s="45"/>
      <c r="F3711" s="45"/>
      <c r="G3711" s="45"/>
      <c r="H3711" s="45"/>
      <c r="I3711" s="45"/>
      <c r="J3711" s="45" t="s">
        <v>34</v>
      </c>
      <c r="K3711" s="45">
        <f t="normal">MIN(J3710:J3712)</f>
        <v>0</v>
      </c>
      <c r="N3711" s="45" t="s">
        <v>34</v>
      </c>
      <c r="O3711" s="45">
        <f t="normal">MIN(N3710:N3712)</f>
        <v>0</v>
      </c>
      <c r="S3711" s="45" t="s">
        <v>34</v>
      </c>
      <c r="V3711" s="45">
        <v>0</v>
      </c>
      <c r="Y3711" s="45">
        <f t="normal">100-V3711</f>
        <v>0</v>
      </c>
      <c r="Z3711" s="45" t="s">
        <v>34</v>
      </c>
      <c r="AA3711" s="45"/>
      <c r="AB3711" s="45" t="s">
        <v>34</v>
      </c>
      <c r="AC3711" s="45"/>
    </row>
    <row r="3712" spans="1:29" s="45" customFormat="1" customHeight="0">
      <c r="A3712" s="45"/>
      <c r="B3712" s="45"/>
      <c r="C3712" s="45"/>
      <c r="D3712" s="45"/>
      <c r="E3712" s="45"/>
      <c r="F3712" s="45"/>
      <c r="G3712" s="45"/>
      <c r="H3712" s="45"/>
      <c r="I3712" s="45"/>
      <c r="J3712" s="45" t="s">
        <v>34</v>
      </c>
      <c r="N3712" s="45" t="s">
        <v>34</v>
      </c>
      <c r="S3712" s="45" t="s">
        <v>34</v>
      </c>
      <c r="V3712" s="45">
        <v>0</v>
      </c>
      <c r="Y3712" s="45">
        <f t="normal">100-V3712</f>
        <v>0</v>
      </c>
      <c r="Z3712" s="45" t="s">
        <v>34</v>
      </c>
      <c r="AA3712" s="45"/>
      <c r="AB3712" s="45" t="s">
        <v>34</v>
      </c>
      <c r="AC3712" s="45"/>
    </row>
    <row r="3713" spans="1:29" s="45" customFormat="1" customHeight="0">
      <c r="A3713" s="45" t="s">
        <v>1568</v>
      </c>
      <c r="B3713" s="45" t="s">
        <v>1574</v>
      </c>
      <c r="C3713" s="45" t="s">
        <v>1575</v>
      </c>
      <c r="D3713" s="45" t="s">
        <v>1575</v>
      </c>
      <c r="E3713" s="45" t="s">
        <v>1575</v>
      </c>
      <c r="F3713" s="45" t="s">
        <v>1575</v>
      </c>
      <c r="G3713" s="45" t="s">
        <v>1575</v>
      </c>
      <c r="H3713" s="45" t="s">
        <v>1574</v>
      </c>
      <c r="I3713" s="45" t="s">
        <v>1574</v>
      </c>
      <c r="J3713" s="45" t="s">
        <v>34</v>
      </c>
      <c r="K3713" s="45">
        <f t="normal" ca="1">MAX(J3713:J3715)</f>
        <v>0</v>
      </c>
      <c r="L3713" s="45">
        <f t="normal" ca="1">((K3713-K3714)/K3714)*100</f>
        <v>0</v>
      </c>
      <c r="M3713" s="45">
        <f t="normal" ca="1">AVERAGE(J3713:J3715)</f>
        <v>0</v>
      </c>
      <c r="N3713" s="45" t="s">
        <v>34</v>
      </c>
      <c r="O3713" s="45">
        <f t="normal" ca="1">MAX(N3713:N3715)</f>
        <v>0</v>
      </c>
      <c r="P3713" s="45">
        <f t="normal" ca="1">(O3713-O3714)/O3714</f>
        <v>0</v>
      </c>
      <c r="Q3713" s="45">
        <f t="normal" ca="1">AVERAGE(N3713:N3715)</f>
        <v>0</v>
      </c>
      <c r="R3713" s="45">
        <f t="normal" ca="1">(Q3713/M3713)</f>
        <v>0</v>
      </c>
      <c r="S3713" s="45" t="s">
        <v>34</v>
      </c>
      <c r="T3713" s="45">
        <f t="normal" ca="1">AVERAGE(S3713:S3715)*10</f>
        <v>0</v>
      </c>
      <c r="U3713" s="45">
        <f t="normal" ca="1">((MAX(S3713:S3715))-(MIN(S3713:S3715)))/(((MAX(S3713:S3715))+(MIN(S3713:S3715)))/2)*100</f>
        <v>0</v>
      </c>
      <c r="V3713" s="45">
        <v>0</v>
      </c>
      <c r="W3713" s="45">
        <f t="normal" ca="1">AVERAGE(V3713:V3715)*10</f>
        <v>0</v>
      </c>
      <c r="X3713" s="45">
        <f t="normal" ca="1">((MAX(V3713:V3715))-(MIN(V3713:V3715)))/(((MAX(V3713:V3715))+(MIN(V3713:V3715)))/2)*100</f>
        <v>0</v>
      </c>
      <c r="Y3713" s="45">
        <f t="normal" ca="1">100-V3713</f>
        <v>0</v>
      </c>
      <c r="Z3713" s="45" t="s">
        <v>34</v>
      </c>
      <c r="AA3713" s="45">
        <f t="normal" ca="1">IF(Z3713:Z3715="-";"-";AVERAGE(Z3713:Z3715)</f>
        <v>0</v>
      </c>
      <c r="AB3713" s="45" t="s">
        <v>34</v>
      </c>
      <c r="AC3713" s="45">
        <f t="normal" ca="1">IF(AB3713:AB3715="-";"-";AVERAGE(AB3713:AB3715)</f>
        <v>0</v>
      </c>
    </row>
    <row r="3714" spans="1:29" s="45" customFormat="1" customHeight="0">
      <c r="A3714" s="45"/>
      <c r="B3714" s="45"/>
      <c r="C3714" s="45"/>
      <c r="D3714" s="45"/>
      <c r="E3714" s="45"/>
      <c r="F3714" s="45"/>
      <c r="G3714" s="45"/>
      <c r="H3714" s="45"/>
      <c r="I3714" s="45"/>
      <c r="J3714" s="45" t="s">
        <v>34</v>
      </c>
      <c r="K3714" s="45">
        <f t="normal" ca="1">MIN(J3713:J3715)</f>
        <v>0</v>
      </c>
      <c r="N3714" s="45" t="s">
        <v>34</v>
      </c>
      <c r="O3714" s="45">
        <f t="normal" ca="1">MIN(N3713:N3715)</f>
        <v>0</v>
      </c>
      <c r="S3714" s="45" t="s">
        <v>34</v>
      </c>
      <c r="V3714" s="45">
        <v>0</v>
      </c>
      <c r="Y3714" s="45">
        <f t="normal" ca="1">100-V3714</f>
        <v>0</v>
      </c>
      <c r="Z3714" s="45" t="s">
        <v>34</v>
      </c>
      <c r="AA3714" s="45"/>
      <c r="AB3714" s="45" t="s">
        <v>34</v>
      </c>
      <c r="AC3714" s="45"/>
    </row>
    <row r="3715" spans="1:29" s="45" customFormat="1" customHeight="0">
      <c r="A3715" s="45"/>
      <c r="B3715" s="45"/>
      <c r="C3715" s="45"/>
      <c r="D3715" s="45"/>
      <c r="E3715" s="45"/>
      <c r="F3715" s="45"/>
      <c r="G3715" s="45"/>
      <c r="H3715" s="45"/>
      <c r="I3715" s="45"/>
      <c r="J3715" s="45" t="s">
        <v>34</v>
      </c>
      <c r="N3715" s="45" t="s">
        <v>34</v>
      </c>
      <c r="S3715" s="45" t="s">
        <v>34</v>
      </c>
      <c r="V3715" s="45">
        <v>0</v>
      </c>
      <c r="Y3715" s="45">
        <f t="normal" ca="1">100-V3715</f>
        <v>0</v>
      </c>
      <c r="Z3715" s="45" t="s">
        <v>34</v>
      </c>
      <c r="AA3715" s="45"/>
      <c r="AB3715" s="45" t="s">
        <v>34</v>
      </c>
      <c r="AC3715" s="45"/>
    </row>
  </sheetData>
  <mergeCells count="13519">
    <mergeCell ref="AK1:AL1"/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90"/>
    <mergeCell ref="A1691:A1693"/>
    <mergeCell ref="A1694:A1696"/>
    <mergeCell ref="A1697:A1699"/>
    <mergeCell ref="A1700:A1702"/>
    <mergeCell ref="A1703:A1705"/>
    <mergeCell ref="A1706:A1708"/>
    <mergeCell ref="A1709:A1711"/>
    <mergeCell ref="A1712:A1714"/>
    <mergeCell ref="A1715:A1717"/>
    <mergeCell ref="A1718:A1720"/>
    <mergeCell ref="A1721:A1723"/>
    <mergeCell ref="A1724:A1726"/>
    <mergeCell ref="A1727:A1729"/>
    <mergeCell ref="A1730:A1732"/>
    <mergeCell ref="A1733:A1735"/>
    <mergeCell ref="A1736:A1738"/>
    <mergeCell ref="A1739:A1741"/>
    <mergeCell ref="A1742:A1744"/>
    <mergeCell ref="A1745:A1747"/>
    <mergeCell ref="A1748:A1750"/>
    <mergeCell ref="A1751:A1753"/>
    <mergeCell ref="A1754:A1756"/>
    <mergeCell ref="A1757:A1759"/>
    <mergeCell ref="A1760:A1762"/>
    <mergeCell ref="A1763:A1765"/>
    <mergeCell ref="A1766:A1768"/>
    <mergeCell ref="A1769:A1771"/>
    <mergeCell ref="A1772:A1774"/>
    <mergeCell ref="A1775:A1777"/>
    <mergeCell ref="A1778:A1780"/>
    <mergeCell ref="A1781:A1783"/>
    <mergeCell ref="A1784:A1786"/>
    <mergeCell ref="A1787:A1789"/>
    <mergeCell ref="A1790:A1792"/>
    <mergeCell ref="A1793:A1795"/>
    <mergeCell ref="A1796:A1798"/>
    <mergeCell ref="A1799:A1801"/>
    <mergeCell ref="A1802:A1804"/>
    <mergeCell ref="A1805:A1807"/>
    <mergeCell ref="A1808:A1810"/>
    <mergeCell ref="A1811:A1813"/>
    <mergeCell ref="A1814:A1816"/>
    <mergeCell ref="A1817:A1819"/>
    <mergeCell ref="A1820:A1822"/>
    <mergeCell ref="A1823:A1825"/>
    <mergeCell ref="A1826:A1828"/>
    <mergeCell ref="A1829:A1831"/>
    <mergeCell ref="A1832:A1834"/>
    <mergeCell ref="A1835:A1837"/>
    <mergeCell ref="A1838:A1840"/>
    <mergeCell ref="A1841:A1843"/>
    <mergeCell ref="A1844:A1846"/>
    <mergeCell ref="A1847:A1849"/>
    <mergeCell ref="A1850:A1852"/>
    <mergeCell ref="A1853:A1855"/>
    <mergeCell ref="A1856:A1858"/>
    <mergeCell ref="A1859:A1861"/>
    <mergeCell ref="A1862:A1864"/>
    <mergeCell ref="A1865:A1867"/>
    <mergeCell ref="A1868:A1870"/>
    <mergeCell ref="A1871:A1873"/>
    <mergeCell ref="A1874:A1876"/>
    <mergeCell ref="A1877:A1879"/>
    <mergeCell ref="A1880:A1882"/>
    <mergeCell ref="A1883:A1885"/>
    <mergeCell ref="A1886:A1888"/>
    <mergeCell ref="A1889:A1891"/>
    <mergeCell ref="A1892:A1894"/>
    <mergeCell ref="A1895:A1897"/>
    <mergeCell ref="A1898:A1900"/>
    <mergeCell ref="A1901:A1903"/>
    <mergeCell ref="A1904:A1906"/>
    <mergeCell ref="A1907:A1909"/>
    <mergeCell ref="A1910:A1912"/>
    <mergeCell ref="A1913:A1915"/>
    <mergeCell ref="A1916:A1918"/>
    <mergeCell ref="A1919:A1921"/>
    <mergeCell ref="A1922:A1924"/>
    <mergeCell ref="A1925:A1927"/>
    <mergeCell ref="A1928:A1930"/>
    <mergeCell ref="A1931:A1933"/>
    <mergeCell ref="A1934:A1936"/>
    <mergeCell ref="A1937:A1939"/>
    <mergeCell ref="A1940:A1942"/>
    <mergeCell ref="A1943:A1945"/>
    <mergeCell ref="A1946:A1948"/>
    <mergeCell ref="A1949:A1951"/>
    <mergeCell ref="A1952:A1954"/>
    <mergeCell ref="A1955:A1957"/>
    <mergeCell ref="A1958:A1960"/>
    <mergeCell ref="A1961:A1963"/>
    <mergeCell ref="A1964:A1966"/>
    <mergeCell ref="A1967:A1969"/>
    <mergeCell ref="A1970:A1972"/>
    <mergeCell ref="A1973:A1975"/>
    <mergeCell ref="A1976:A1978"/>
    <mergeCell ref="A1979:A1981"/>
    <mergeCell ref="A1982:A1984"/>
    <mergeCell ref="A1985:A1987"/>
    <mergeCell ref="A1988:A1990"/>
    <mergeCell ref="A1991:A1993"/>
    <mergeCell ref="A1994:A1996"/>
    <mergeCell ref="A1997:A1999"/>
    <mergeCell ref="A2000:A2002"/>
    <mergeCell ref="A2003:A2005"/>
    <mergeCell ref="A2006:A2008"/>
    <mergeCell ref="A2009:A2011"/>
    <mergeCell ref="A2012:A2014"/>
    <mergeCell ref="A2015:A2017"/>
    <mergeCell ref="A2018:A2020"/>
    <mergeCell ref="A2021:A2023"/>
    <mergeCell ref="A2024:A2026"/>
    <mergeCell ref="A2027:A2029"/>
    <mergeCell ref="A2030:A2032"/>
    <mergeCell ref="A2033:A2035"/>
    <mergeCell ref="A2036:A2038"/>
    <mergeCell ref="A2039:A2041"/>
    <mergeCell ref="A2042:A2044"/>
    <mergeCell ref="A2045:A2047"/>
    <mergeCell ref="A2048:A2050"/>
    <mergeCell ref="A2051:A2053"/>
    <mergeCell ref="A2054:A2056"/>
    <mergeCell ref="A2057:A2059"/>
    <mergeCell ref="A2060:A2062"/>
    <mergeCell ref="A2063:A2065"/>
    <mergeCell ref="A2066:A2068"/>
    <mergeCell ref="A2069:A2071"/>
    <mergeCell ref="A2072:A2074"/>
    <mergeCell ref="A2075:A2077"/>
    <mergeCell ref="A2078:A2080"/>
    <mergeCell ref="A2081:A2083"/>
    <mergeCell ref="A2084:A2086"/>
    <mergeCell ref="A2087:A2089"/>
    <mergeCell ref="A2090:A2092"/>
    <mergeCell ref="A2093:A2095"/>
    <mergeCell ref="A2096:A2098"/>
    <mergeCell ref="A2099:A2101"/>
    <mergeCell ref="A2102:A2104"/>
    <mergeCell ref="A2105:A2107"/>
    <mergeCell ref="A2108:A2110"/>
    <mergeCell ref="A2111:A2113"/>
    <mergeCell ref="A2114:A2116"/>
    <mergeCell ref="A2117:A2119"/>
    <mergeCell ref="A2120:A2122"/>
    <mergeCell ref="A2123:A2125"/>
    <mergeCell ref="A2126:A2128"/>
    <mergeCell ref="A2129:A2131"/>
    <mergeCell ref="A2132:A2134"/>
    <mergeCell ref="A2135:A2137"/>
    <mergeCell ref="A2138:A2140"/>
    <mergeCell ref="A2141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3"/>
    <mergeCell ref="A2174:A2176"/>
    <mergeCell ref="A2177:A2179"/>
    <mergeCell ref="A2180:A2182"/>
    <mergeCell ref="A2183:A2185"/>
    <mergeCell ref="A2186:A2188"/>
    <mergeCell ref="A2189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5"/>
    <mergeCell ref="A2216:A2218"/>
    <mergeCell ref="A2219:A2221"/>
    <mergeCell ref="A2222:A2224"/>
    <mergeCell ref="A2225:A2227"/>
    <mergeCell ref="A2228:A2230"/>
    <mergeCell ref="A2231:A2233"/>
    <mergeCell ref="A2234:A2236"/>
    <mergeCell ref="A2237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6"/>
    <mergeCell ref="A2267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08"/>
    <mergeCell ref="A2309:A2311"/>
    <mergeCell ref="A2312:A2314"/>
    <mergeCell ref="A2315:A2317"/>
    <mergeCell ref="A2318:A2320"/>
    <mergeCell ref="A2321:A2323"/>
    <mergeCell ref="A2324:A2326"/>
    <mergeCell ref="A2327:A2329"/>
    <mergeCell ref="A2330:A2332"/>
    <mergeCell ref="A2333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9"/>
    <mergeCell ref="A2390:A2392"/>
    <mergeCell ref="A2393:A2395"/>
    <mergeCell ref="A2396:A2398"/>
    <mergeCell ref="A2399:A2401"/>
    <mergeCell ref="A2402:A2404"/>
    <mergeCell ref="A2405:A2407"/>
    <mergeCell ref="A2408:A2410"/>
    <mergeCell ref="A2411:A2413"/>
    <mergeCell ref="A2414:A2416"/>
    <mergeCell ref="A2417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2"/>
    <mergeCell ref="A2453:A2455"/>
    <mergeCell ref="A2456:A2458"/>
    <mergeCell ref="A2459:A2461"/>
    <mergeCell ref="A2462:A2464"/>
    <mergeCell ref="A2465:A2467"/>
    <mergeCell ref="A2468:A2470"/>
    <mergeCell ref="A2471:A2473"/>
    <mergeCell ref="A2474:A2476"/>
    <mergeCell ref="A2477:A2479"/>
    <mergeCell ref="A2480:A2482"/>
    <mergeCell ref="A2483:A2485"/>
    <mergeCell ref="A2486:A2488"/>
    <mergeCell ref="A2489:A2491"/>
    <mergeCell ref="A2492:A2494"/>
    <mergeCell ref="A2495:A2497"/>
    <mergeCell ref="A2498:A2500"/>
    <mergeCell ref="A2501:A2503"/>
    <mergeCell ref="A2504:A2506"/>
    <mergeCell ref="A2507:A2509"/>
    <mergeCell ref="A2510:A2512"/>
    <mergeCell ref="A2513:A2515"/>
    <mergeCell ref="A2516:A2518"/>
    <mergeCell ref="A2519:A2521"/>
    <mergeCell ref="A2522:A2524"/>
    <mergeCell ref="A2525:A2527"/>
    <mergeCell ref="A2528:A2530"/>
    <mergeCell ref="A2531:A2533"/>
    <mergeCell ref="A2534:A2536"/>
    <mergeCell ref="A2537:A2539"/>
    <mergeCell ref="A2540:A2542"/>
    <mergeCell ref="A2543:A2545"/>
    <mergeCell ref="A2546:A2548"/>
    <mergeCell ref="A2549:A2551"/>
    <mergeCell ref="A2552:A2554"/>
    <mergeCell ref="A2555:A2557"/>
    <mergeCell ref="A2558:A2560"/>
    <mergeCell ref="A2561:A2563"/>
    <mergeCell ref="A2564:A2566"/>
    <mergeCell ref="A2567:A2569"/>
    <mergeCell ref="A2570:A2572"/>
    <mergeCell ref="A2573:A2575"/>
    <mergeCell ref="A2576:A2578"/>
    <mergeCell ref="A2579:A2581"/>
    <mergeCell ref="A2582:A2584"/>
    <mergeCell ref="A2585:A2587"/>
    <mergeCell ref="A2588:A2590"/>
    <mergeCell ref="A2591:A2593"/>
    <mergeCell ref="A2594:A2596"/>
    <mergeCell ref="A2597:A2599"/>
    <mergeCell ref="A2600:A2602"/>
    <mergeCell ref="A2603:A2605"/>
    <mergeCell ref="A2606:A2608"/>
    <mergeCell ref="A2609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4"/>
    <mergeCell ref="A2705:A2707"/>
    <mergeCell ref="A2708:A2710"/>
    <mergeCell ref="A2711:A2713"/>
    <mergeCell ref="A2714:A2716"/>
    <mergeCell ref="A2717:A2719"/>
    <mergeCell ref="A2720:A2722"/>
    <mergeCell ref="A2723:A2725"/>
    <mergeCell ref="A2726:A2728"/>
    <mergeCell ref="A2729:A2731"/>
    <mergeCell ref="A2732:A2734"/>
    <mergeCell ref="A2735:A2737"/>
    <mergeCell ref="A2738:A2740"/>
    <mergeCell ref="A2741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209:A3211"/>
    <mergeCell ref="A3212:A3214"/>
    <mergeCell ref="A3215:A3217"/>
    <mergeCell ref="A3218:A3220"/>
    <mergeCell ref="A3221:A3223"/>
    <mergeCell ref="A3224:A3226"/>
    <mergeCell ref="A3227:A3229"/>
    <mergeCell ref="A3230:A3232"/>
    <mergeCell ref="A3233:A3235"/>
    <mergeCell ref="A3236:A3238"/>
    <mergeCell ref="A3239:A3241"/>
    <mergeCell ref="A3242:A3244"/>
    <mergeCell ref="A3245:A3247"/>
    <mergeCell ref="A3248:A3250"/>
    <mergeCell ref="A3251:A3253"/>
    <mergeCell ref="A3254:A3256"/>
    <mergeCell ref="A3257:A3259"/>
    <mergeCell ref="A3260:A3262"/>
    <mergeCell ref="A3263:A3265"/>
    <mergeCell ref="A3266:A3268"/>
    <mergeCell ref="A3269:A3271"/>
    <mergeCell ref="A3272:A3274"/>
    <mergeCell ref="A3275:A3277"/>
    <mergeCell ref="A3278:A3280"/>
    <mergeCell ref="A3281:A3283"/>
    <mergeCell ref="A3284:A3286"/>
    <mergeCell ref="A3287:A3289"/>
    <mergeCell ref="A3290:A3292"/>
    <mergeCell ref="A3293:A3295"/>
    <mergeCell ref="A3296:A3298"/>
    <mergeCell ref="A3299:A3301"/>
    <mergeCell ref="A3302:A3304"/>
    <mergeCell ref="A3305:A3307"/>
    <mergeCell ref="A3308:A3310"/>
    <mergeCell ref="A3311:A3313"/>
    <mergeCell ref="A3314:A3316"/>
    <mergeCell ref="A3317:A3319"/>
    <mergeCell ref="A3320:A3322"/>
    <mergeCell ref="A3323:A3325"/>
    <mergeCell ref="A3326:A3328"/>
    <mergeCell ref="A3329:A3331"/>
    <mergeCell ref="A3332:A3334"/>
    <mergeCell ref="A3335:A3337"/>
    <mergeCell ref="A3338:A3340"/>
    <mergeCell ref="A3341:A3343"/>
    <mergeCell ref="A3344:A3346"/>
    <mergeCell ref="A3347:A3349"/>
    <mergeCell ref="A3350:A3352"/>
    <mergeCell ref="A3353:A3355"/>
    <mergeCell ref="A3356:A3358"/>
    <mergeCell ref="A3359:A3361"/>
    <mergeCell ref="A3362:A3364"/>
    <mergeCell ref="A3365:A3367"/>
    <mergeCell ref="A3368:A3370"/>
    <mergeCell ref="A3371:A3373"/>
    <mergeCell ref="A3374:A3376"/>
    <mergeCell ref="A3377:A3379"/>
    <mergeCell ref="A3380:A3382"/>
    <mergeCell ref="A3383:A3385"/>
    <mergeCell ref="A3386:A3388"/>
    <mergeCell ref="A3389:A3391"/>
    <mergeCell ref="A3392:A3394"/>
    <mergeCell ref="A3395:A3397"/>
    <mergeCell ref="A3398:A3400"/>
    <mergeCell ref="A3401:A3403"/>
    <mergeCell ref="A3404:A3406"/>
    <mergeCell ref="A3407:A3409"/>
    <mergeCell ref="A3410:A3412"/>
    <mergeCell ref="A3413:A3415"/>
    <mergeCell ref="A3416:A3418"/>
    <mergeCell ref="A3419:A3421"/>
    <mergeCell ref="A3422:A3424"/>
    <mergeCell ref="A3425:A3427"/>
    <mergeCell ref="A3428:A3430"/>
    <mergeCell ref="A3431:A3433"/>
    <mergeCell ref="A3434:A3436"/>
    <mergeCell ref="A3437:A3439"/>
    <mergeCell ref="A3440:A3442"/>
    <mergeCell ref="A3443:A3445"/>
    <mergeCell ref="A3446:A3448"/>
    <mergeCell ref="A3449:A3451"/>
    <mergeCell ref="A3452:A3454"/>
    <mergeCell ref="A3455:A3457"/>
    <mergeCell ref="A3458:A3460"/>
    <mergeCell ref="A3461:A3463"/>
    <mergeCell ref="A3464:A3466"/>
    <mergeCell ref="A3467:A3469"/>
    <mergeCell ref="A3470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2"/>
    <mergeCell ref="A3563:A3565"/>
    <mergeCell ref="A3566:A3568"/>
    <mergeCell ref="A3569:A3571"/>
    <mergeCell ref="A3572:A3574"/>
    <mergeCell ref="A3575:A3577"/>
    <mergeCell ref="A3578:A3580"/>
    <mergeCell ref="A3581:A3583"/>
    <mergeCell ref="A3584:A3586"/>
    <mergeCell ref="A3587:A3589"/>
    <mergeCell ref="A3590:A3592"/>
    <mergeCell ref="A3593:A3595"/>
    <mergeCell ref="A3596:A3598"/>
    <mergeCell ref="A3599:A3601"/>
    <mergeCell ref="A3602:A3604"/>
    <mergeCell ref="A3605:A3607"/>
    <mergeCell ref="A3608:A3610"/>
    <mergeCell ref="A3611:A3613"/>
    <mergeCell ref="A3614:A3616"/>
    <mergeCell ref="A3617:A3619"/>
    <mergeCell ref="A3620:A3622"/>
    <mergeCell ref="A3623:A3625"/>
    <mergeCell ref="A3626:A3628"/>
    <mergeCell ref="A3629:A3631"/>
    <mergeCell ref="A3632:A3634"/>
    <mergeCell ref="A3635:A3637"/>
    <mergeCell ref="A3638:A3640"/>
    <mergeCell ref="A3641:A3643"/>
    <mergeCell ref="A3644:A3646"/>
    <mergeCell ref="A3647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4:A3676"/>
    <mergeCell ref="A3677:A3679"/>
    <mergeCell ref="A3677:A3679"/>
    <mergeCell ref="A3680:A3682"/>
    <mergeCell ref="A3680:A3682"/>
    <mergeCell ref="A3683:A3685"/>
    <mergeCell ref="A3683:A3685"/>
    <mergeCell ref="A3686:A3688"/>
    <mergeCell ref="A3686:A3688"/>
    <mergeCell ref="A3689:A3691"/>
    <mergeCell ref="A3689:A3691"/>
    <mergeCell ref="A3692:A3694"/>
    <mergeCell ref="A3692:A3694"/>
    <mergeCell ref="A3695:A3697"/>
    <mergeCell ref="A3698:A3700"/>
    <mergeCell ref="A3701:A3703"/>
    <mergeCell ref="A3704:A3706"/>
    <mergeCell ref="A3707:A3709"/>
    <mergeCell ref="B3674:B3676"/>
    <mergeCell ref="B3674:B3676"/>
    <mergeCell ref="B3677:B3679"/>
    <mergeCell ref="B3677:B3679"/>
    <mergeCell ref="B3680:B3682"/>
    <mergeCell ref="B3680:B3682"/>
    <mergeCell ref="B3683:B3685"/>
    <mergeCell ref="B3683:B3685"/>
    <mergeCell ref="B3686:B3688"/>
    <mergeCell ref="B3686:B3688"/>
    <mergeCell ref="B3689:B3691"/>
    <mergeCell ref="B3689:B3691"/>
    <mergeCell ref="B3692:B3694"/>
    <mergeCell ref="B3692:B3694"/>
    <mergeCell ref="B3695:B3697"/>
    <mergeCell ref="B3698:B3700"/>
    <mergeCell ref="B3701:B3703"/>
    <mergeCell ref="B3704:B3706"/>
    <mergeCell ref="B3707:B3709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329:C331"/>
    <mergeCell ref="C332:C334"/>
    <mergeCell ref="C335:C337"/>
    <mergeCell ref="C338:C340"/>
    <mergeCell ref="C341:C343"/>
    <mergeCell ref="C344:C346"/>
    <mergeCell ref="C347:C349"/>
    <mergeCell ref="C350:C352"/>
    <mergeCell ref="C353:C355"/>
    <mergeCell ref="C356:C358"/>
    <mergeCell ref="C359:C361"/>
    <mergeCell ref="C362:C364"/>
    <mergeCell ref="C365:C367"/>
    <mergeCell ref="C368:C370"/>
    <mergeCell ref="C371:C373"/>
    <mergeCell ref="C374:C376"/>
    <mergeCell ref="C377:C379"/>
    <mergeCell ref="C380:C382"/>
    <mergeCell ref="C383:C385"/>
    <mergeCell ref="C386:C388"/>
    <mergeCell ref="C389:C391"/>
    <mergeCell ref="C392:C394"/>
    <mergeCell ref="C395:C397"/>
    <mergeCell ref="C398:C400"/>
    <mergeCell ref="C401:C403"/>
    <mergeCell ref="C404:C406"/>
    <mergeCell ref="C407:C409"/>
    <mergeCell ref="C410:C412"/>
    <mergeCell ref="C413:C415"/>
    <mergeCell ref="C416:C418"/>
    <mergeCell ref="C419:C421"/>
    <mergeCell ref="C422:C424"/>
    <mergeCell ref="C425:C427"/>
    <mergeCell ref="C428:C430"/>
    <mergeCell ref="C431:C433"/>
    <mergeCell ref="C434:C436"/>
    <mergeCell ref="C437:C439"/>
    <mergeCell ref="C440:C442"/>
    <mergeCell ref="C443:C445"/>
    <mergeCell ref="C446:C448"/>
    <mergeCell ref="C449:C451"/>
    <mergeCell ref="C452:C454"/>
    <mergeCell ref="C455:C457"/>
    <mergeCell ref="C458:C460"/>
    <mergeCell ref="C461:C463"/>
    <mergeCell ref="C464:C466"/>
    <mergeCell ref="C467:C469"/>
    <mergeCell ref="C470:C472"/>
    <mergeCell ref="C473:C475"/>
    <mergeCell ref="C476:C478"/>
    <mergeCell ref="C479:C481"/>
    <mergeCell ref="C482:C484"/>
    <mergeCell ref="C485:C487"/>
    <mergeCell ref="C488:C490"/>
    <mergeCell ref="C491:C493"/>
    <mergeCell ref="C494:C496"/>
    <mergeCell ref="C497:C499"/>
    <mergeCell ref="C500:C502"/>
    <mergeCell ref="C503:C505"/>
    <mergeCell ref="C506:C508"/>
    <mergeCell ref="C509:C511"/>
    <mergeCell ref="C512:C514"/>
    <mergeCell ref="C515:C517"/>
    <mergeCell ref="C518:C520"/>
    <mergeCell ref="C521:C523"/>
    <mergeCell ref="C524:C526"/>
    <mergeCell ref="C527:C529"/>
    <mergeCell ref="C530:C532"/>
    <mergeCell ref="C533:C535"/>
    <mergeCell ref="C536:C538"/>
    <mergeCell ref="C539:C541"/>
    <mergeCell ref="C542:C544"/>
    <mergeCell ref="C545:C547"/>
    <mergeCell ref="C548:C550"/>
    <mergeCell ref="C551:C553"/>
    <mergeCell ref="C554:C556"/>
    <mergeCell ref="C557:C559"/>
    <mergeCell ref="C560:C562"/>
    <mergeCell ref="C563:C565"/>
    <mergeCell ref="C566:C568"/>
    <mergeCell ref="C569:C571"/>
    <mergeCell ref="C572:C574"/>
    <mergeCell ref="C575:C577"/>
    <mergeCell ref="C578:C580"/>
    <mergeCell ref="C581:C583"/>
    <mergeCell ref="C584:C586"/>
    <mergeCell ref="C587:C589"/>
    <mergeCell ref="C590:C592"/>
    <mergeCell ref="C593:C595"/>
    <mergeCell ref="C596:C598"/>
    <mergeCell ref="C599:C601"/>
    <mergeCell ref="C602:C604"/>
    <mergeCell ref="C605:C607"/>
    <mergeCell ref="C608:C610"/>
    <mergeCell ref="C611:C613"/>
    <mergeCell ref="C614:C616"/>
    <mergeCell ref="C617:C619"/>
    <mergeCell ref="C620:C622"/>
    <mergeCell ref="C623:C625"/>
    <mergeCell ref="C626:C628"/>
    <mergeCell ref="C629:C631"/>
    <mergeCell ref="C632:C634"/>
    <mergeCell ref="C635:C637"/>
    <mergeCell ref="C638:C640"/>
    <mergeCell ref="C641:C643"/>
    <mergeCell ref="C644:C646"/>
    <mergeCell ref="C647:C649"/>
    <mergeCell ref="C650:C652"/>
    <mergeCell ref="C653:C655"/>
    <mergeCell ref="C656:C658"/>
    <mergeCell ref="C659:C661"/>
    <mergeCell ref="C662:C664"/>
    <mergeCell ref="C665:C667"/>
    <mergeCell ref="C668:C670"/>
    <mergeCell ref="C671:C673"/>
    <mergeCell ref="C674:C676"/>
    <mergeCell ref="C677:C679"/>
    <mergeCell ref="C680:C682"/>
    <mergeCell ref="C683:C685"/>
    <mergeCell ref="C686:C688"/>
    <mergeCell ref="C689:C691"/>
    <mergeCell ref="C692:C694"/>
    <mergeCell ref="C695:C697"/>
    <mergeCell ref="C698:C700"/>
    <mergeCell ref="C701:C703"/>
    <mergeCell ref="C704:C706"/>
    <mergeCell ref="C707:C709"/>
    <mergeCell ref="C710:C712"/>
    <mergeCell ref="C713:C715"/>
    <mergeCell ref="C716:C718"/>
    <mergeCell ref="C719:C721"/>
    <mergeCell ref="C722:C724"/>
    <mergeCell ref="C725:C727"/>
    <mergeCell ref="C728:C730"/>
    <mergeCell ref="C731:C733"/>
    <mergeCell ref="C734:C736"/>
    <mergeCell ref="C737:C739"/>
    <mergeCell ref="C740:C742"/>
    <mergeCell ref="C743:C745"/>
    <mergeCell ref="C746:C748"/>
    <mergeCell ref="C749:C751"/>
    <mergeCell ref="C752:C754"/>
    <mergeCell ref="C755:C757"/>
    <mergeCell ref="C758:C760"/>
    <mergeCell ref="C761:C763"/>
    <mergeCell ref="C764:C766"/>
    <mergeCell ref="C767:C769"/>
    <mergeCell ref="C770:C772"/>
    <mergeCell ref="C773:C775"/>
    <mergeCell ref="C776:C778"/>
    <mergeCell ref="C779:C781"/>
    <mergeCell ref="C782:C784"/>
    <mergeCell ref="C785:C787"/>
    <mergeCell ref="C788:C790"/>
    <mergeCell ref="C791:C793"/>
    <mergeCell ref="C794:C796"/>
    <mergeCell ref="C797:C799"/>
    <mergeCell ref="C800:C802"/>
    <mergeCell ref="C803:C805"/>
    <mergeCell ref="C806:C808"/>
    <mergeCell ref="C809:C811"/>
    <mergeCell ref="C812:C814"/>
    <mergeCell ref="C815:C817"/>
    <mergeCell ref="C818:C820"/>
    <mergeCell ref="C821:C823"/>
    <mergeCell ref="C824:C826"/>
    <mergeCell ref="C827:C829"/>
    <mergeCell ref="C830:C832"/>
    <mergeCell ref="C833:C835"/>
    <mergeCell ref="C836:C838"/>
    <mergeCell ref="C839:C841"/>
    <mergeCell ref="C842:C844"/>
    <mergeCell ref="C845:C847"/>
    <mergeCell ref="C848:C850"/>
    <mergeCell ref="C851:C853"/>
    <mergeCell ref="C854:C856"/>
    <mergeCell ref="C857:C859"/>
    <mergeCell ref="C860:C862"/>
    <mergeCell ref="C863:C865"/>
    <mergeCell ref="C866:C868"/>
    <mergeCell ref="C869:C871"/>
    <mergeCell ref="C872:C874"/>
    <mergeCell ref="C875:C877"/>
    <mergeCell ref="C878:C880"/>
    <mergeCell ref="C881:C883"/>
    <mergeCell ref="C884:C886"/>
    <mergeCell ref="C887:C889"/>
    <mergeCell ref="C890:C892"/>
    <mergeCell ref="C893:C895"/>
    <mergeCell ref="C896:C898"/>
    <mergeCell ref="C899:C901"/>
    <mergeCell ref="C902:C904"/>
    <mergeCell ref="C905:C907"/>
    <mergeCell ref="C908:C910"/>
    <mergeCell ref="C911:C913"/>
    <mergeCell ref="C914:C916"/>
    <mergeCell ref="C917:C919"/>
    <mergeCell ref="C920:C922"/>
    <mergeCell ref="C923:C925"/>
    <mergeCell ref="C926:C928"/>
    <mergeCell ref="C929:C931"/>
    <mergeCell ref="C932:C934"/>
    <mergeCell ref="C935:C937"/>
    <mergeCell ref="C938:C940"/>
    <mergeCell ref="C941:C943"/>
    <mergeCell ref="C944:C946"/>
    <mergeCell ref="C947:C949"/>
    <mergeCell ref="C950:C952"/>
    <mergeCell ref="C953:C955"/>
    <mergeCell ref="C956:C958"/>
    <mergeCell ref="C959:C961"/>
    <mergeCell ref="C962:C964"/>
    <mergeCell ref="C965:C967"/>
    <mergeCell ref="C968:C970"/>
    <mergeCell ref="C971:C973"/>
    <mergeCell ref="C974:C976"/>
    <mergeCell ref="C977:C979"/>
    <mergeCell ref="C980:C982"/>
    <mergeCell ref="C983:C985"/>
    <mergeCell ref="C986:C988"/>
    <mergeCell ref="C989:C991"/>
    <mergeCell ref="C992:C994"/>
    <mergeCell ref="C995:C997"/>
    <mergeCell ref="C998:C1000"/>
    <mergeCell ref="C1001:C1003"/>
    <mergeCell ref="C1004:C1006"/>
    <mergeCell ref="C1007:C1009"/>
    <mergeCell ref="C1010:C1012"/>
    <mergeCell ref="C1013:C1015"/>
    <mergeCell ref="C1016:C1018"/>
    <mergeCell ref="C1019:C1021"/>
    <mergeCell ref="C1022:C1024"/>
    <mergeCell ref="C1025:C1027"/>
    <mergeCell ref="C1028:C1030"/>
    <mergeCell ref="C1031:C1033"/>
    <mergeCell ref="C1034:C1036"/>
    <mergeCell ref="C1037:C1039"/>
    <mergeCell ref="C1040:C1042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C1067:C1069"/>
    <mergeCell ref="C1070:C1072"/>
    <mergeCell ref="C1073:C1075"/>
    <mergeCell ref="C1076:C1078"/>
    <mergeCell ref="C1079:C1081"/>
    <mergeCell ref="C1082:C1084"/>
    <mergeCell ref="C1085:C1087"/>
    <mergeCell ref="C1088:C1090"/>
    <mergeCell ref="C1091:C1093"/>
    <mergeCell ref="C1094:C1096"/>
    <mergeCell ref="C1097:C1099"/>
    <mergeCell ref="C1100:C1102"/>
    <mergeCell ref="C1103:C1105"/>
    <mergeCell ref="C1106:C1108"/>
    <mergeCell ref="C1109:C1111"/>
    <mergeCell ref="C1112:C1114"/>
    <mergeCell ref="C1115:C1117"/>
    <mergeCell ref="C1118:C1120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148:C1150"/>
    <mergeCell ref="C1151:C1153"/>
    <mergeCell ref="C1154:C1156"/>
    <mergeCell ref="C1157:C1159"/>
    <mergeCell ref="C1160:C1162"/>
    <mergeCell ref="C1163:C1165"/>
    <mergeCell ref="C1166:C1168"/>
    <mergeCell ref="C1169:C1171"/>
    <mergeCell ref="C1172:C1174"/>
    <mergeCell ref="C1175:C1177"/>
    <mergeCell ref="C1178:C1180"/>
    <mergeCell ref="C1181:C1183"/>
    <mergeCell ref="C1184:C1186"/>
    <mergeCell ref="C1187:C1189"/>
    <mergeCell ref="C1190:C1192"/>
    <mergeCell ref="C1193:C1195"/>
    <mergeCell ref="C1196:C1198"/>
    <mergeCell ref="C1199:C1201"/>
    <mergeCell ref="C1202:C1204"/>
    <mergeCell ref="C1205:C1207"/>
    <mergeCell ref="C1208:C1210"/>
    <mergeCell ref="C1211:C1213"/>
    <mergeCell ref="C1214:C1216"/>
    <mergeCell ref="C1217:C1219"/>
    <mergeCell ref="C1220:C1222"/>
    <mergeCell ref="C1223:C1225"/>
    <mergeCell ref="C1226:C1228"/>
    <mergeCell ref="C1229:C1231"/>
    <mergeCell ref="C1232:C1234"/>
    <mergeCell ref="C1235:C1237"/>
    <mergeCell ref="C1238:C1240"/>
    <mergeCell ref="C1241:C1243"/>
    <mergeCell ref="C1244:C1246"/>
    <mergeCell ref="C1247:C1249"/>
    <mergeCell ref="C1250:C1252"/>
    <mergeCell ref="C1253:C1255"/>
    <mergeCell ref="C1256:C1258"/>
    <mergeCell ref="C1259:C1261"/>
    <mergeCell ref="C1262:C1264"/>
    <mergeCell ref="C1265:C1267"/>
    <mergeCell ref="C1268:C1270"/>
    <mergeCell ref="C1271:C1273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C1310:C1312"/>
    <mergeCell ref="C1313:C1315"/>
    <mergeCell ref="C1316:C1318"/>
    <mergeCell ref="C1319:C1321"/>
    <mergeCell ref="C1322:C1324"/>
    <mergeCell ref="C1325:C1327"/>
    <mergeCell ref="C1328:C1330"/>
    <mergeCell ref="C1331:C1333"/>
    <mergeCell ref="C1334:C1336"/>
    <mergeCell ref="C1337:C1339"/>
    <mergeCell ref="C1340:C1342"/>
    <mergeCell ref="C1343:C1345"/>
    <mergeCell ref="C1346:C1348"/>
    <mergeCell ref="C1349:C1351"/>
    <mergeCell ref="C1352:C1354"/>
    <mergeCell ref="C1355:C1357"/>
    <mergeCell ref="C1358:C1360"/>
    <mergeCell ref="C1361:C1363"/>
    <mergeCell ref="C1364:C1366"/>
    <mergeCell ref="C1367:C1369"/>
    <mergeCell ref="C1370:C1372"/>
    <mergeCell ref="C1373:C1375"/>
    <mergeCell ref="C1376:C1378"/>
    <mergeCell ref="C1379:C1381"/>
    <mergeCell ref="C1382:C1384"/>
    <mergeCell ref="C1385:C1387"/>
    <mergeCell ref="C1388:C1390"/>
    <mergeCell ref="C1391:C1393"/>
    <mergeCell ref="C1394:C1396"/>
    <mergeCell ref="C1397:C1399"/>
    <mergeCell ref="C1400:C1402"/>
    <mergeCell ref="C1403:C1405"/>
    <mergeCell ref="C1406:C1408"/>
    <mergeCell ref="C1409:C1411"/>
    <mergeCell ref="C1412:C1414"/>
    <mergeCell ref="C1415:C1417"/>
    <mergeCell ref="C1418:C1420"/>
    <mergeCell ref="C1421:C1423"/>
    <mergeCell ref="C1424:C1426"/>
    <mergeCell ref="C1427:C1429"/>
    <mergeCell ref="C1430:C1432"/>
    <mergeCell ref="C1433:C1435"/>
    <mergeCell ref="C1436:C1438"/>
    <mergeCell ref="C1439:C1441"/>
    <mergeCell ref="C1442:C1444"/>
    <mergeCell ref="C1445:C1447"/>
    <mergeCell ref="C1448:C1450"/>
    <mergeCell ref="C1451:C1453"/>
    <mergeCell ref="C1454:C1456"/>
    <mergeCell ref="C1457:C1459"/>
    <mergeCell ref="C1460:C1462"/>
    <mergeCell ref="C1463:C1465"/>
    <mergeCell ref="C1466:C1468"/>
    <mergeCell ref="C1469:C1471"/>
    <mergeCell ref="C1472:C1474"/>
    <mergeCell ref="C1475:C1477"/>
    <mergeCell ref="C1478:C1480"/>
    <mergeCell ref="C1481:C1483"/>
    <mergeCell ref="C1484:C1486"/>
    <mergeCell ref="C1487:C1489"/>
    <mergeCell ref="C1490:C1492"/>
    <mergeCell ref="C1493:C1495"/>
    <mergeCell ref="C1496:C1498"/>
    <mergeCell ref="C1499:C1501"/>
    <mergeCell ref="C1502:C1504"/>
    <mergeCell ref="C1505:C1507"/>
    <mergeCell ref="C1508:C1510"/>
    <mergeCell ref="C1511:C1513"/>
    <mergeCell ref="C1514:C1516"/>
    <mergeCell ref="C1517:C1519"/>
    <mergeCell ref="C1520:C1522"/>
    <mergeCell ref="C1523:C1525"/>
    <mergeCell ref="C1526:C1528"/>
    <mergeCell ref="C1529:C1531"/>
    <mergeCell ref="C1532:C1534"/>
    <mergeCell ref="C1535:C1537"/>
    <mergeCell ref="C1538:C1540"/>
    <mergeCell ref="C1541:C1543"/>
    <mergeCell ref="C1544:C1546"/>
    <mergeCell ref="C1547:C1549"/>
    <mergeCell ref="C1550:C1552"/>
    <mergeCell ref="C1553:C1555"/>
    <mergeCell ref="C1556:C1558"/>
    <mergeCell ref="C1559:C1561"/>
    <mergeCell ref="C1562:C1564"/>
    <mergeCell ref="C1565:C1567"/>
    <mergeCell ref="C1568:C1570"/>
    <mergeCell ref="C1571:C1573"/>
    <mergeCell ref="C1574:C1576"/>
    <mergeCell ref="C1577:C1579"/>
    <mergeCell ref="C1580:C1582"/>
    <mergeCell ref="C1583:C1585"/>
    <mergeCell ref="C1586:C1588"/>
    <mergeCell ref="C1589:C1591"/>
    <mergeCell ref="C1592:C1594"/>
    <mergeCell ref="C1595:C1597"/>
    <mergeCell ref="C1598:C1600"/>
    <mergeCell ref="C1601:C1603"/>
    <mergeCell ref="C1604:C1606"/>
    <mergeCell ref="C1607:C1609"/>
    <mergeCell ref="C1610:C1612"/>
    <mergeCell ref="C1613:C1615"/>
    <mergeCell ref="C1616:C1618"/>
    <mergeCell ref="C1619:C1621"/>
    <mergeCell ref="C1622:C1624"/>
    <mergeCell ref="C1625:C1627"/>
    <mergeCell ref="C1628:C1630"/>
    <mergeCell ref="C1631:C1633"/>
    <mergeCell ref="C1634:C1636"/>
    <mergeCell ref="C1637:C1639"/>
    <mergeCell ref="C1640:C1642"/>
    <mergeCell ref="C1643:C1645"/>
    <mergeCell ref="C1646:C1648"/>
    <mergeCell ref="C1649:C1651"/>
    <mergeCell ref="C1652:C1654"/>
    <mergeCell ref="C1655:C1657"/>
    <mergeCell ref="C1658:C1660"/>
    <mergeCell ref="C1661:C1663"/>
    <mergeCell ref="C1664:C1666"/>
    <mergeCell ref="C1667:C1669"/>
    <mergeCell ref="C1670:C1672"/>
    <mergeCell ref="C1673:C1675"/>
    <mergeCell ref="C1676:C1678"/>
    <mergeCell ref="C1679:C1681"/>
    <mergeCell ref="C1682:C1684"/>
    <mergeCell ref="C1685:C1687"/>
    <mergeCell ref="C1688:C1690"/>
    <mergeCell ref="C1691:C1693"/>
    <mergeCell ref="C1694:C1696"/>
    <mergeCell ref="C1697:C1699"/>
    <mergeCell ref="C1700:C1702"/>
    <mergeCell ref="C1703:C1705"/>
    <mergeCell ref="C1706:C1708"/>
    <mergeCell ref="C1709:C1711"/>
    <mergeCell ref="C1712:C1714"/>
    <mergeCell ref="C1715:C1717"/>
    <mergeCell ref="C1718:C1720"/>
    <mergeCell ref="C1721:C1723"/>
    <mergeCell ref="C1724:C1726"/>
    <mergeCell ref="C1727:C1729"/>
    <mergeCell ref="C1730:C1732"/>
    <mergeCell ref="C1733:C1735"/>
    <mergeCell ref="C1736:C1738"/>
    <mergeCell ref="C1739:C1741"/>
    <mergeCell ref="C1742:C1744"/>
    <mergeCell ref="C1745:C1747"/>
    <mergeCell ref="C1748:C1750"/>
    <mergeCell ref="C1751:C1753"/>
    <mergeCell ref="C1754:C1756"/>
    <mergeCell ref="C1757:C1759"/>
    <mergeCell ref="C1760:C1762"/>
    <mergeCell ref="C1763:C1765"/>
    <mergeCell ref="C1766:C1768"/>
    <mergeCell ref="C1769:C1771"/>
    <mergeCell ref="C1772:C1774"/>
    <mergeCell ref="C1775:C1777"/>
    <mergeCell ref="C1778:C1780"/>
    <mergeCell ref="C1781:C1783"/>
    <mergeCell ref="C1784:C1786"/>
    <mergeCell ref="C1787:C1789"/>
    <mergeCell ref="C1790:C1792"/>
    <mergeCell ref="C1793:C1795"/>
    <mergeCell ref="C1796:C1798"/>
    <mergeCell ref="C1799:C1801"/>
    <mergeCell ref="C1802:C1804"/>
    <mergeCell ref="C1805:C1807"/>
    <mergeCell ref="C1808:C1810"/>
    <mergeCell ref="C1811:C1813"/>
    <mergeCell ref="C1814:C1816"/>
    <mergeCell ref="C1817:C1819"/>
    <mergeCell ref="C1820:C1822"/>
    <mergeCell ref="C1823:C1825"/>
    <mergeCell ref="C1826:C1828"/>
    <mergeCell ref="C1829:C1831"/>
    <mergeCell ref="C1832:C1834"/>
    <mergeCell ref="C1835:C1837"/>
    <mergeCell ref="C1838:C1840"/>
    <mergeCell ref="C1841:C1843"/>
    <mergeCell ref="C1844:C1846"/>
    <mergeCell ref="C1847:C1849"/>
    <mergeCell ref="C1850:C1852"/>
    <mergeCell ref="C1853:C1855"/>
    <mergeCell ref="C1856:C1858"/>
    <mergeCell ref="C1859:C1861"/>
    <mergeCell ref="C1862:C1864"/>
    <mergeCell ref="C1865:C1867"/>
    <mergeCell ref="C1868:C1870"/>
    <mergeCell ref="C1871:C1873"/>
    <mergeCell ref="C1874:C1876"/>
    <mergeCell ref="C1877:C1879"/>
    <mergeCell ref="C1880:C1882"/>
    <mergeCell ref="C1883:C1885"/>
    <mergeCell ref="C1886:C1888"/>
    <mergeCell ref="C1889:C1891"/>
    <mergeCell ref="C1892:C1894"/>
    <mergeCell ref="C1895:C1897"/>
    <mergeCell ref="C1898:C1900"/>
    <mergeCell ref="C1901:C1903"/>
    <mergeCell ref="C1904:C1906"/>
    <mergeCell ref="C1907:C1909"/>
    <mergeCell ref="C1910:C1912"/>
    <mergeCell ref="C1913:C1915"/>
    <mergeCell ref="C1916:C1918"/>
    <mergeCell ref="C1919:C1921"/>
    <mergeCell ref="C1922:C1924"/>
    <mergeCell ref="C1925:C1927"/>
    <mergeCell ref="C1928:C1930"/>
    <mergeCell ref="C1931:C1933"/>
    <mergeCell ref="C1934:C1936"/>
    <mergeCell ref="C1937:C1939"/>
    <mergeCell ref="C1940:C1942"/>
    <mergeCell ref="C1943:C1945"/>
    <mergeCell ref="C1946:C1948"/>
    <mergeCell ref="C1949:C1951"/>
    <mergeCell ref="C1952:C1954"/>
    <mergeCell ref="C1955:C1957"/>
    <mergeCell ref="C1958:C1960"/>
    <mergeCell ref="C1961:C1963"/>
    <mergeCell ref="C1964:C1966"/>
    <mergeCell ref="C1967:C1969"/>
    <mergeCell ref="C1970:C1972"/>
    <mergeCell ref="C1973:C1975"/>
    <mergeCell ref="C1976:C1978"/>
    <mergeCell ref="C1979:C1981"/>
    <mergeCell ref="C1982:C1984"/>
    <mergeCell ref="C1985:C1987"/>
    <mergeCell ref="C1988:C1990"/>
    <mergeCell ref="C1991:C1993"/>
    <mergeCell ref="C1994:C1996"/>
    <mergeCell ref="C1997:C1999"/>
    <mergeCell ref="C2000:C2002"/>
    <mergeCell ref="C2003:C2005"/>
    <mergeCell ref="C2006:C2008"/>
    <mergeCell ref="C2009:C2011"/>
    <mergeCell ref="C2012:C2014"/>
    <mergeCell ref="C2015:C2017"/>
    <mergeCell ref="C2018:C2020"/>
    <mergeCell ref="C2021:C2023"/>
    <mergeCell ref="C2024:C2026"/>
    <mergeCell ref="C2027:C2029"/>
    <mergeCell ref="C2030:C2032"/>
    <mergeCell ref="C2033:C2035"/>
    <mergeCell ref="C2036:C2038"/>
    <mergeCell ref="C2039:C2041"/>
    <mergeCell ref="C2042:C2044"/>
    <mergeCell ref="C2045:C2047"/>
    <mergeCell ref="C2048:C2050"/>
    <mergeCell ref="C2051:C2053"/>
    <mergeCell ref="C2054:C2056"/>
    <mergeCell ref="C2057:C2059"/>
    <mergeCell ref="C2060:C2062"/>
    <mergeCell ref="C2063:C2065"/>
    <mergeCell ref="C2066:C2068"/>
    <mergeCell ref="C2069:C2071"/>
    <mergeCell ref="C2072:C2074"/>
    <mergeCell ref="C2075:C2077"/>
    <mergeCell ref="C2078:C2080"/>
    <mergeCell ref="C2081:C2083"/>
    <mergeCell ref="C2084:C2086"/>
    <mergeCell ref="C2087:C2089"/>
    <mergeCell ref="C2090:C2092"/>
    <mergeCell ref="C2093:C2095"/>
    <mergeCell ref="C2096:C2098"/>
    <mergeCell ref="C2099:C2101"/>
    <mergeCell ref="C2102:C2104"/>
    <mergeCell ref="C2105:C2107"/>
    <mergeCell ref="C2108:C2110"/>
    <mergeCell ref="C2111:C2113"/>
    <mergeCell ref="C2114:C2116"/>
    <mergeCell ref="C2117:C2119"/>
    <mergeCell ref="C2120:C2122"/>
    <mergeCell ref="C2123:C2125"/>
    <mergeCell ref="C2126:C2128"/>
    <mergeCell ref="C2129:C2131"/>
    <mergeCell ref="C2132:C2134"/>
    <mergeCell ref="C2135:C2137"/>
    <mergeCell ref="C2138:C2140"/>
    <mergeCell ref="C2141:C2143"/>
    <mergeCell ref="C2144:C2146"/>
    <mergeCell ref="C2147:C2149"/>
    <mergeCell ref="C2150:C2152"/>
    <mergeCell ref="C2153:C2155"/>
    <mergeCell ref="C2156:C2158"/>
    <mergeCell ref="C2159:C2161"/>
    <mergeCell ref="C2162:C2164"/>
    <mergeCell ref="C2165:C2167"/>
    <mergeCell ref="C2168:C2170"/>
    <mergeCell ref="C2171:C2173"/>
    <mergeCell ref="C2174:C2176"/>
    <mergeCell ref="C2177:C2179"/>
    <mergeCell ref="C2180:C2182"/>
    <mergeCell ref="C2183:C2185"/>
    <mergeCell ref="C2186:C2188"/>
    <mergeCell ref="C2189:C2191"/>
    <mergeCell ref="C2192:C2194"/>
    <mergeCell ref="C2195:C2197"/>
    <mergeCell ref="C2198:C2200"/>
    <mergeCell ref="C2201:C2203"/>
    <mergeCell ref="C2204:C2206"/>
    <mergeCell ref="C2207:C2209"/>
    <mergeCell ref="C2210:C2212"/>
    <mergeCell ref="C2213:C2215"/>
    <mergeCell ref="C2216:C2218"/>
    <mergeCell ref="C2219:C2221"/>
    <mergeCell ref="C2222:C2224"/>
    <mergeCell ref="C2225:C2227"/>
    <mergeCell ref="C2228:C2230"/>
    <mergeCell ref="C2231:C2233"/>
    <mergeCell ref="C2234:C2236"/>
    <mergeCell ref="C2237:C2239"/>
    <mergeCell ref="C2240:C2242"/>
    <mergeCell ref="C2243:C2245"/>
    <mergeCell ref="C2246:C2248"/>
    <mergeCell ref="C2249:C2251"/>
    <mergeCell ref="C2252:C2254"/>
    <mergeCell ref="C2255:C2257"/>
    <mergeCell ref="C2258:C2260"/>
    <mergeCell ref="C2261:C2263"/>
    <mergeCell ref="C2264:C2266"/>
    <mergeCell ref="C2267:C2269"/>
    <mergeCell ref="C2270:C2272"/>
    <mergeCell ref="C2273:C2275"/>
    <mergeCell ref="C2276:C2278"/>
    <mergeCell ref="C2279:C2281"/>
    <mergeCell ref="C2282:C2284"/>
    <mergeCell ref="C2285:C2287"/>
    <mergeCell ref="C2288:C2290"/>
    <mergeCell ref="C2291:C2293"/>
    <mergeCell ref="C2294:C2296"/>
    <mergeCell ref="C2297:C2299"/>
    <mergeCell ref="C2300:C2302"/>
    <mergeCell ref="C2303:C2305"/>
    <mergeCell ref="C2306:C2308"/>
    <mergeCell ref="C2309:C2311"/>
    <mergeCell ref="C2312:C2314"/>
    <mergeCell ref="C2315:C2317"/>
    <mergeCell ref="C2318:C2320"/>
    <mergeCell ref="C2321:C2323"/>
    <mergeCell ref="C2324:C2326"/>
    <mergeCell ref="C2327:C2329"/>
    <mergeCell ref="C2330:C2332"/>
    <mergeCell ref="C2333:C2335"/>
    <mergeCell ref="C2336:C2338"/>
    <mergeCell ref="C2339:C2341"/>
    <mergeCell ref="C2342:C2344"/>
    <mergeCell ref="C2345:C2347"/>
    <mergeCell ref="C2348:C2350"/>
    <mergeCell ref="C2351:C2353"/>
    <mergeCell ref="C2354:C2356"/>
    <mergeCell ref="C2357:C2359"/>
    <mergeCell ref="C2360:C2362"/>
    <mergeCell ref="C2363:C2365"/>
    <mergeCell ref="C2366:C2368"/>
    <mergeCell ref="C2369:C2371"/>
    <mergeCell ref="C2372:C2374"/>
    <mergeCell ref="C2375:C2377"/>
    <mergeCell ref="C2378:C2380"/>
    <mergeCell ref="C2381:C2383"/>
    <mergeCell ref="C2384:C2386"/>
    <mergeCell ref="C2387:C2389"/>
    <mergeCell ref="C2390:C2392"/>
    <mergeCell ref="C2393:C2395"/>
    <mergeCell ref="C2396:C2398"/>
    <mergeCell ref="C2399:C2401"/>
    <mergeCell ref="C2402:C2404"/>
    <mergeCell ref="C2405:C2407"/>
    <mergeCell ref="C2408:C2410"/>
    <mergeCell ref="C2411:C2413"/>
    <mergeCell ref="C2414:C2416"/>
    <mergeCell ref="C2417:C2419"/>
    <mergeCell ref="C2420:C2422"/>
    <mergeCell ref="C2423:C2425"/>
    <mergeCell ref="C2426:C2428"/>
    <mergeCell ref="C2429:C2431"/>
    <mergeCell ref="C2432:C2434"/>
    <mergeCell ref="C2435:C2437"/>
    <mergeCell ref="C2438:C2440"/>
    <mergeCell ref="C2441:C2443"/>
    <mergeCell ref="C2444:C2446"/>
    <mergeCell ref="C2447:C2449"/>
    <mergeCell ref="C2450:C2452"/>
    <mergeCell ref="C2453:C2455"/>
    <mergeCell ref="C2456:C2458"/>
    <mergeCell ref="C2459:C2461"/>
    <mergeCell ref="C2462:C2464"/>
    <mergeCell ref="C2465:C2467"/>
    <mergeCell ref="C2468:C2470"/>
    <mergeCell ref="C2471:C2473"/>
    <mergeCell ref="C2474:C2476"/>
    <mergeCell ref="C2477:C2479"/>
    <mergeCell ref="C2480:C2482"/>
    <mergeCell ref="C2483:C2485"/>
    <mergeCell ref="C2486:C2488"/>
    <mergeCell ref="C2489:C2491"/>
    <mergeCell ref="C2492:C2494"/>
    <mergeCell ref="C2495:C2497"/>
    <mergeCell ref="C2498:C2500"/>
    <mergeCell ref="C2501:C2503"/>
    <mergeCell ref="C2504:C2506"/>
    <mergeCell ref="C2507:C2509"/>
    <mergeCell ref="C2510:C2512"/>
    <mergeCell ref="C2513:C2515"/>
    <mergeCell ref="C2516:C2518"/>
    <mergeCell ref="C2519:C2521"/>
    <mergeCell ref="C2522:C2524"/>
    <mergeCell ref="C2525:C2527"/>
    <mergeCell ref="C2528:C2530"/>
    <mergeCell ref="C2531:C2533"/>
    <mergeCell ref="C2534:C2536"/>
    <mergeCell ref="C2537:C2539"/>
    <mergeCell ref="C2540:C2542"/>
    <mergeCell ref="C2543:C2545"/>
    <mergeCell ref="C2546:C2548"/>
    <mergeCell ref="C2549:C2551"/>
    <mergeCell ref="C2552:C2554"/>
    <mergeCell ref="C2555:C2557"/>
    <mergeCell ref="C2558:C2560"/>
    <mergeCell ref="C2561:C2563"/>
    <mergeCell ref="C2564:C2566"/>
    <mergeCell ref="C2567:C2569"/>
    <mergeCell ref="C2570:C2572"/>
    <mergeCell ref="C2573:C2575"/>
    <mergeCell ref="C2576:C2578"/>
    <mergeCell ref="C2579:C2581"/>
    <mergeCell ref="C2582:C2584"/>
    <mergeCell ref="C2585:C2587"/>
    <mergeCell ref="C2588:C2590"/>
    <mergeCell ref="C2591:C2593"/>
    <mergeCell ref="C2594:C2596"/>
    <mergeCell ref="C2597:C2599"/>
    <mergeCell ref="C2600:C2602"/>
    <mergeCell ref="C2603:C2605"/>
    <mergeCell ref="C2606:C2608"/>
    <mergeCell ref="C2609:C2611"/>
    <mergeCell ref="C2612:C2614"/>
    <mergeCell ref="C2615:C2617"/>
    <mergeCell ref="C2618:C2620"/>
    <mergeCell ref="C2621:C2623"/>
    <mergeCell ref="C2624:C2626"/>
    <mergeCell ref="C2627:C2629"/>
    <mergeCell ref="C2630:C2632"/>
    <mergeCell ref="C2633:C2635"/>
    <mergeCell ref="C2636:C2638"/>
    <mergeCell ref="C2639:C2641"/>
    <mergeCell ref="C2642:C2644"/>
    <mergeCell ref="C2645:C2647"/>
    <mergeCell ref="C2648:C2650"/>
    <mergeCell ref="C2651:C2653"/>
    <mergeCell ref="C2654:C2656"/>
    <mergeCell ref="C2657:C2659"/>
    <mergeCell ref="C2660:C2662"/>
    <mergeCell ref="C2663:C2665"/>
    <mergeCell ref="C2666:C2668"/>
    <mergeCell ref="C2669:C2671"/>
    <mergeCell ref="C2672:C2674"/>
    <mergeCell ref="C2675:C2677"/>
    <mergeCell ref="C2678:C2680"/>
    <mergeCell ref="C2681:C2683"/>
    <mergeCell ref="C2684:C2686"/>
    <mergeCell ref="C2687:C2689"/>
    <mergeCell ref="C2690:C2692"/>
    <mergeCell ref="C2693:C2695"/>
    <mergeCell ref="C2696:C2698"/>
    <mergeCell ref="C2699:C2701"/>
    <mergeCell ref="C2702:C2704"/>
    <mergeCell ref="C2705:C2707"/>
    <mergeCell ref="C2708:C2710"/>
    <mergeCell ref="C2711:C2713"/>
    <mergeCell ref="C2714:C2716"/>
    <mergeCell ref="C2717:C2719"/>
    <mergeCell ref="C2720:C2722"/>
    <mergeCell ref="C2723:C2725"/>
    <mergeCell ref="C2726:C2728"/>
    <mergeCell ref="C2729:C2731"/>
    <mergeCell ref="C2732:C2734"/>
    <mergeCell ref="C2735:C2737"/>
    <mergeCell ref="C2738:C2740"/>
    <mergeCell ref="C2741:C2743"/>
    <mergeCell ref="C2744:C2746"/>
    <mergeCell ref="C2747:C2749"/>
    <mergeCell ref="C2750:C2752"/>
    <mergeCell ref="C2753:C2755"/>
    <mergeCell ref="C2756:C2758"/>
    <mergeCell ref="C2759:C2761"/>
    <mergeCell ref="C2762:C2764"/>
    <mergeCell ref="C2765:C2767"/>
    <mergeCell ref="C2768:C2770"/>
    <mergeCell ref="C2771:C2773"/>
    <mergeCell ref="C2774:C2776"/>
    <mergeCell ref="C2777:C2779"/>
    <mergeCell ref="C2780:C2782"/>
    <mergeCell ref="C2783:C2785"/>
    <mergeCell ref="C2786:C2788"/>
    <mergeCell ref="C2789:C2791"/>
    <mergeCell ref="C2792:C2794"/>
    <mergeCell ref="C2795:C2797"/>
    <mergeCell ref="C2798:C2800"/>
    <mergeCell ref="C2801:C2803"/>
    <mergeCell ref="C2804:C2806"/>
    <mergeCell ref="C2807:C2809"/>
    <mergeCell ref="C2810:C2812"/>
    <mergeCell ref="C2813:C2815"/>
    <mergeCell ref="C2816:C2818"/>
    <mergeCell ref="C2819:C2821"/>
    <mergeCell ref="C2822:C2824"/>
    <mergeCell ref="C2825:C2827"/>
    <mergeCell ref="C2828:C2830"/>
    <mergeCell ref="C2831:C2833"/>
    <mergeCell ref="C2834:C2836"/>
    <mergeCell ref="C2837:C2839"/>
    <mergeCell ref="C2840:C2842"/>
    <mergeCell ref="C2843:C2845"/>
    <mergeCell ref="C2846:C2848"/>
    <mergeCell ref="C2849:C2851"/>
    <mergeCell ref="C2852:C2854"/>
    <mergeCell ref="C2855:C2857"/>
    <mergeCell ref="C2858:C2860"/>
    <mergeCell ref="C2861:C2863"/>
    <mergeCell ref="C2864:C2866"/>
    <mergeCell ref="C2867:C2869"/>
    <mergeCell ref="C2870:C2872"/>
    <mergeCell ref="C2873:C2875"/>
    <mergeCell ref="C2876:C2878"/>
    <mergeCell ref="C2879:C2881"/>
    <mergeCell ref="C2882:C2884"/>
    <mergeCell ref="C2885:C2887"/>
    <mergeCell ref="C2888:C2890"/>
    <mergeCell ref="C2891:C2893"/>
    <mergeCell ref="C2894:C2896"/>
    <mergeCell ref="C2897:C2899"/>
    <mergeCell ref="C2900:C2902"/>
    <mergeCell ref="C2903:C2905"/>
    <mergeCell ref="C2906:C2908"/>
    <mergeCell ref="C2909:C2911"/>
    <mergeCell ref="C2912:C2914"/>
    <mergeCell ref="C2915:C2917"/>
    <mergeCell ref="C2918:C2920"/>
    <mergeCell ref="C2921:C2923"/>
    <mergeCell ref="C2924:C2926"/>
    <mergeCell ref="C2927:C2929"/>
    <mergeCell ref="C2930:C2932"/>
    <mergeCell ref="C2933:C2935"/>
    <mergeCell ref="C2936:C2938"/>
    <mergeCell ref="C2939:C2941"/>
    <mergeCell ref="C2942:C2944"/>
    <mergeCell ref="C2945:C2947"/>
    <mergeCell ref="C2948:C2950"/>
    <mergeCell ref="C2951:C2953"/>
    <mergeCell ref="C2954:C2956"/>
    <mergeCell ref="C2957:C2959"/>
    <mergeCell ref="C2960:C2962"/>
    <mergeCell ref="C2963:C2965"/>
    <mergeCell ref="C2966:C2968"/>
    <mergeCell ref="C2969:C2971"/>
    <mergeCell ref="C2972:C2974"/>
    <mergeCell ref="C2975:C2977"/>
    <mergeCell ref="C2978:C2980"/>
    <mergeCell ref="C2981:C2983"/>
    <mergeCell ref="C2984:C2986"/>
    <mergeCell ref="C2987:C2989"/>
    <mergeCell ref="C2990:C2992"/>
    <mergeCell ref="C2993:C2995"/>
    <mergeCell ref="C2996:C2998"/>
    <mergeCell ref="C2999:C3001"/>
    <mergeCell ref="C3002:C3004"/>
    <mergeCell ref="C3005:C3007"/>
    <mergeCell ref="C3008:C3010"/>
    <mergeCell ref="C3011:C3013"/>
    <mergeCell ref="C3014:C3016"/>
    <mergeCell ref="C3017:C3019"/>
    <mergeCell ref="C3020:C3022"/>
    <mergeCell ref="C3023:C3025"/>
    <mergeCell ref="C3026:C3028"/>
    <mergeCell ref="C3029:C3031"/>
    <mergeCell ref="C3032:C3034"/>
    <mergeCell ref="C3035:C3037"/>
    <mergeCell ref="C3038:C3040"/>
    <mergeCell ref="C3041:C3043"/>
    <mergeCell ref="C3044:C3046"/>
    <mergeCell ref="C3047:C3049"/>
    <mergeCell ref="C3050:C3052"/>
    <mergeCell ref="C3053:C3055"/>
    <mergeCell ref="C3056:C3058"/>
    <mergeCell ref="C3059:C3061"/>
    <mergeCell ref="C3062:C3064"/>
    <mergeCell ref="C3065:C3067"/>
    <mergeCell ref="C3068:C3070"/>
    <mergeCell ref="C3071:C3073"/>
    <mergeCell ref="C3074:C3076"/>
    <mergeCell ref="C3077:C3079"/>
    <mergeCell ref="C3080:C3082"/>
    <mergeCell ref="C3083:C3085"/>
    <mergeCell ref="C3086:C3088"/>
    <mergeCell ref="C3089:C3091"/>
    <mergeCell ref="C3092:C3094"/>
    <mergeCell ref="C3095:C3097"/>
    <mergeCell ref="C3098:C3100"/>
    <mergeCell ref="C3101:C3103"/>
    <mergeCell ref="C3104:C3106"/>
    <mergeCell ref="C3107:C3109"/>
    <mergeCell ref="C3110:C3112"/>
    <mergeCell ref="C3113:C3115"/>
    <mergeCell ref="C3116:C3118"/>
    <mergeCell ref="C3119:C3121"/>
    <mergeCell ref="C3122:C3124"/>
    <mergeCell ref="C3125:C3127"/>
    <mergeCell ref="C3128:C3130"/>
    <mergeCell ref="C3131:C3133"/>
    <mergeCell ref="C3134:C3136"/>
    <mergeCell ref="C3137:C3139"/>
    <mergeCell ref="C3140:C3142"/>
    <mergeCell ref="C3143:C3145"/>
    <mergeCell ref="C3146:C3148"/>
    <mergeCell ref="C3149:C3151"/>
    <mergeCell ref="C3152:C3154"/>
    <mergeCell ref="C3155:C3157"/>
    <mergeCell ref="C3158:C3160"/>
    <mergeCell ref="C3161:C3163"/>
    <mergeCell ref="C3164:C3166"/>
    <mergeCell ref="C3167:C3169"/>
    <mergeCell ref="C3170:C3172"/>
    <mergeCell ref="C3173:C3175"/>
    <mergeCell ref="C3176:C3178"/>
    <mergeCell ref="C3179:C3181"/>
    <mergeCell ref="C3182:C3184"/>
    <mergeCell ref="C3185:C3187"/>
    <mergeCell ref="C3188:C3190"/>
    <mergeCell ref="C3191:C3193"/>
    <mergeCell ref="C3194:C3196"/>
    <mergeCell ref="C3197:C3199"/>
    <mergeCell ref="C3200:C3202"/>
    <mergeCell ref="C3203:C3205"/>
    <mergeCell ref="C3206:C3208"/>
    <mergeCell ref="C3209:C3211"/>
    <mergeCell ref="C3212:C3214"/>
    <mergeCell ref="C3215:C3217"/>
    <mergeCell ref="C3218:C3220"/>
    <mergeCell ref="C3221:C3223"/>
    <mergeCell ref="C3224:C3226"/>
    <mergeCell ref="C3227:C3229"/>
    <mergeCell ref="C3230:C3232"/>
    <mergeCell ref="C3233:C3235"/>
    <mergeCell ref="C3236:C3238"/>
    <mergeCell ref="C3239:C3241"/>
    <mergeCell ref="C3242:C3244"/>
    <mergeCell ref="C3245:C3247"/>
    <mergeCell ref="C3248:C3250"/>
    <mergeCell ref="C3251:C3253"/>
    <mergeCell ref="C3254:C3256"/>
    <mergeCell ref="C3257:C3259"/>
    <mergeCell ref="C3260:C3262"/>
    <mergeCell ref="C3263:C3265"/>
    <mergeCell ref="C3266:C3268"/>
    <mergeCell ref="C3269:C3271"/>
    <mergeCell ref="C3272:C3274"/>
    <mergeCell ref="C3275:C3277"/>
    <mergeCell ref="C3278:C3280"/>
    <mergeCell ref="C3281:C3283"/>
    <mergeCell ref="C3284:C3286"/>
    <mergeCell ref="C3287:C3289"/>
    <mergeCell ref="C3290:C3292"/>
    <mergeCell ref="C3293:C3295"/>
    <mergeCell ref="C3296:C3298"/>
    <mergeCell ref="C3299:C3301"/>
    <mergeCell ref="C3302:C3304"/>
    <mergeCell ref="C3305:C3307"/>
    <mergeCell ref="C3308:C3310"/>
    <mergeCell ref="C3311:C3313"/>
    <mergeCell ref="C3314:C3316"/>
    <mergeCell ref="C3317:C3319"/>
    <mergeCell ref="C3320:C3322"/>
    <mergeCell ref="C3323:C3325"/>
    <mergeCell ref="C3326:C3328"/>
    <mergeCell ref="C3329:C3331"/>
    <mergeCell ref="C3332:C3334"/>
    <mergeCell ref="C3335:C3337"/>
    <mergeCell ref="C3338:C3340"/>
    <mergeCell ref="C3341:C3343"/>
    <mergeCell ref="C3344:C3346"/>
    <mergeCell ref="C3347:C3349"/>
    <mergeCell ref="C3350:C3352"/>
    <mergeCell ref="C3353:C3355"/>
    <mergeCell ref="C3356:C3358"/>
    <mergeCell ref="C3359:C3361"/>
    <mergeCell ref="C3362:C3364"/>
    <mergeCell ref="C3365:C3367"/>
    <mergeCell ref="C3368:C3370"/>
    <mergeCell ref="C3371:C3373"/>
    <mergeCell ref="C3374:C3376"/>
    <mergeCell ref="C3377:C3379"/>
    <mergeCell ref="C3380:C3382"/>
    <mergeCell ref="C3383:C3385"/>
    <mergeCell ref="C3386:C3388"/>
    <mergeCell ref="C3389:C3391"/>
    <mergeCell ref="C3392:C3394"/>
    <mergeCell ref="C3395:C3397"/>
    <mergeCell ref="C3398:C3400"/>
    <mergeCell ref="C3401:C3403"/>
    <mergeCell ref="C3404:C3406"/>
    <mergeCell ref="C3407:C3409"/>
    <mergeCell ref="C3410:C3412"/>
    <mergeCell ref="C3413:C3415"/>
    <mergeCell ref="C3416:C3418"/>
    <mergeCell ref="C3419:C3421"/>
    <mergeCell ref="C3422:C3424"/>
    <mergeCell ref="C3425:C3427"/>
    <mergeCell ref="C3428:C3430"/>
    <mergeCell ref="C3431:C3433"/>
    <mergeCell ref="C3434:C3436"/>
    <mergeCell ref="C3437:C3439"/>
    <mergeCell ref="C3440:C3442"/>
    <mergeCell ref="C3443:C3445"/>
    <mergeCell ref="C3446:C3448"/>
    <mergeCell ref="C3449:C3451"/>
    <mergeCell ref="C3452:C3454"/>
    <mergeCell ref="C3455:C3457"/>
    <mergeCell ref="C3458:C3460"/>
    <mergeCell ref="C3461:C3463"/>
    <mergeCell ref="C3464:C3466"/>
    <mergeCell ref="C3467:C3469"/>
    <mergeCell ref="C3470:C3472"/>
    <mergeCell ref="C3473:C3475"/>
    <mergeCell ref="C3476:C3478"/>
    <mergeCell ref="C3479:C3481"/>
    <mergeCell ref="C3482:C3484"/>
    <mergeCell ref="C3485:C3487"/>
    <mergeCell ref="C3488:C3490"/>
    <mergeCell ref="C3491:C3493"/>
    <mergeCell ref="C3494:C3496"/>
    <mergeCell ref="C3497:C3499"/>
    <mergeCell ref="C3500:C3502"/>
    <mergeCell ref="C3503:C3505"/>
    <mergeCell ref="C3506:C3508"/>
    <mergeCell ref="C3509:C3511"/>
    <mergeCell ref="C3512:C3514"/>
    <mergeCell ref="C3515:C3517"/>
    <mergeCell ref="C3518:C3520"/>
    <mergeCell ref="C3521:C3523"/>
    <mergeCell ref="C3524:C3526"/>
    <mergeCell ref="C3527:C3529"/>
    <mergeCell ref="C3530:C3532"/>
    <mergeCell ref="C3533:C3535"/>
    <mergeCell ref="C3536:C3538"/>
    <mergeCell ref="C3539:C3541"/>
    <mergeCell ref="C3542:C3544"/>
    <mergeCell ref="C3545:C3547"/>
    <mergeCell ref="C3548:C3550"/>
    <mergeCell ref="C3551:C3553"/>
    <mergeCell ref="C3554:C3556"/>
    <mergeCell ref="C3557:C3559"/>
    <mergeCell ref="C3560:C3562"/>
    <mergeCell ref="C3563:C3565"/>
    <mergeCell ref="C3566:C3568"/>
    <mergeCell ref="C3569:C3571"/>
    <mergeCell ref="C3572:C3574"/>
    <mergeCell ref="C3575:C3577"/>
    <mergeCell ref="C3578:C3580"/>
    <mergeCell ref="C3581:C3583"/>
    <mergeCell ref="C3584:C3586"/>
    <mergeCell ref="C3587:C3589"/>
    <mergeCell ref="C3590:C3592"/>
    <mergeCell ref="C3593:C3595"/>
    <mergeCell ref="C3596:C3598"/>
    <mergeCell ref="C3599:C3601"/>
    <mergeCell ref="C3602:C3604"/>
    <mergeCell ref="C3605:C3607"/>
    <mergeCell ref="C3608:C3610"/>
    <mergeCell ref="C3611:C3613"/>
    <mergeCell ref="C3614:C3616"/>
    <mergeCell ref="C3617:C3619"/>
    <mergeCell ref="C3620:C3622"/>
    <mergeCell ref="C3623:C3625"/>
    <mergeCell ref="C3626:C3628"/>
    <mergeCell ref="C3629:C3631"/>
    <mergeCell ref="C3632:C3634"/>
    <mergeCell ref="C3635:C3637"/>
    <mergeCell ref="C3638:C3640"/>
    <mergeCell ref="C3641:C3643"/>
    <mergeCell ref="C3644:C3646"/>
    <mergeCell ref="C3647:C3649"/>
    <mergeCell ref="C3650:C3652"/>
    <mergeCell ref="C3653:C3655"/>
    <mergeCell ref="C3656:C3658"/>
    <mergeCell ref="C3659:C3661"/>
    <mergeCell ref="C3662:C3664"/>
    <mergeCell ref="C3665:C3667"/>
    <mergeCell ref="C3668:C3670"/>
    <mergeCell ref="C3671:C3673"/>
    <mergeCell ref="C3674:C3676"/>
    <mergeCell ref="C3674:C3676"/>
    <mergeCell ref="C3677:C3679"/>
    <mergeCell ref="C3677:C3679"/>
    <mergeCell ref="C3680:C3682"/>
    <mergeCell ref="C3680:C3682"/>
    <mergeCell ref="C3683:C3685"/>
    <mergeCell ref="C3683:C3685"/>
    <mergeCell ref="C3686:C3688"/>
    <mergeCell ref="C3686:C3688"/>
    <mergeCell ref="C3689:C3691"/>
    <mergeCell ref="C3689:C3691"/>
    <mergeCell ref="C3692:C3694"/>
    <mergeCell ref="C3692:C3694"/>
    <mergeCell ref="C3695:C3697"/>
    <mergeCell ref="C3698:C3700"/>
    <mergeCell ref="C3701:C3703"/>
    <mergeCell ref="C3704:C3706"/>
    <mergeCell ref="C3707:C3709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4:D3676"/>
    <mergeCell ref="D3677:D3679"/>
    <mergeCell ref="D3677:D3679"/>
    <mergeCell ref="D3680:D3682"/>
    <mergeCell ref="D3680:D3682"/>
    <mergeCell ref="D3683:D3685"/>
    <mergeCell ref="D3683:D3685"/>
    <mergeCell ref="D3686:D3688"/>
    <mergeCell ref="D3686:D3688"/>
    <mergeCell ref="D3689:D3691"/>
    <mergeCell ref="D3689:D3691"/>
    <mergeCell ref="D3692:D3694"/>
    <mergeCell ref="D3692:D3694"/>
    <mergeCell ref="D3695:D3697"/>
    <mergeCell ref="D3698:D3700"/>
    <mergeCell ref="D3701:D3703"/>
    <mergeCell ref="D3704:D3706"/>
    <mergeCell ref="D3707:D3709"/>
    <mergeCell ref="E2:E4"/>
    <mergeCell ref="E5:E7"/>
    <mergeCell ref="E8:E10"/>
    <mergeCell ref="E11:E13"/>
    <mergeCell ref="E14:E16"/>
    <mergeCell ref="E17:E19"/>
    <mergeCell ref="E20:E22"/>
    <mergeCell ref="E23:E25"/>
    <mergeCell ref="E26:E28"/>
    <mergeCell ref="E29:E31"/>
    <mergeCell ref="E32:E34"/>
    <mergeCell ref="E35:E37"/>
    <mergeCell ref="E38:E40"/>
    <mergeCell ref="E41:E43"/>
    <mergeCell ref="E44:E46"/>
    <mergeCell ref="E47:E49"/>
    <mergeCell ref="E50:E52"/>
    <mergeCell ref="E53:E55"/>
    <mergeCell ref="E56:E58"/>
    <mergeCell ref="E59:E61"/>
    <mergeCell ref="E62:E64"/>
    <mergeCell ref="E65:E67"/>
    <mergeCell ref="E68:E70"/>
    <mergeCell ref="E71:E73"/>
    <mergeCell ref="E74:E76"/>
    <mergeCell ref="E77:E79"/>
    <mergeCell ref="E80:E82"/>
    <mergeCell ref="E83:E85"/>
    <mergeCell ref="E86:E88"/>
    <mergeCell ref="E89:E91"/>
    <mergeCell ref="E92:E94"/>
    <mergeCell ref="E95:E97"/>
    <mergeCell ref="E98:E100"/>
    <mergeCell ref="E101:E103"/>
    <mergeCell ref="E104:E106"/>
    <mergeCell ref="E107:E109"/>
    <mergeCell ref="E110:E112"/>
    <mergeCell ref="E113:E115"/>
    <mergeCell ref="E116:E118"/>
    <mergeCell ref="E119:E121"/>
    <mergeCell ref="E122:E124"/>
    <mergeCell ref="E125:E127"/>
    <mergeCell ref="E128:E130"/>
    <mergeCell ref="E131:E133"/>
    <mergeCell ref="E134:E136"/>
    <mergeCell ref="E137:E139"/>
    <mergeCell ref="E140:E142"/>
    <mergeCell ref="E143:E145"/>
    <mergeCell ref="E146:E148"/>
    <mergeCell ref="E149:E151"/>
    <mergeCell ref="E152:E154"/>
    <mergeCell ref="E155:E157"/>
    <mergeCell ref="E158:E160"/>
    <mergeCell ref="E161:E163"/>
    <mergeCell ref="E164:E166"/>
    <mergeCell ref="E167:E169"/>
    <mergeCell ref="E170:E172"/>
    <mergeCell ref="E173:E175"/>
    <mergeCell ref="E176:E178"/>
    <mergeCell ref="E179:E181"/>
    <mergeCell ref="E182:E184"/>
    <mergeCell ref="E185:E187"/>
    <mergeCell ref="E188:E190"/>
    <mergeCell ref="E191:E193"/>
    <mergeCell ref="E194:E196"/>
    <mergeCell ref="E197:E199"/>
    <mergeCell ref="E200:E202"/>
    <mergeCell ref="E203:E205"/>
    <mergeCell ref="E206:E208"/>
    <mergeCell ref="E209:E211"/>
    <mergeCell ref="E212:E214"/>
    <mergeCell ref="E215:E217"/>
    <mergeCell ref="E218:E220"/>
    <mergeCell ref="E221:E223"/>
    <mergeCell ref="E224:E226"/>
    <mergeCell ref="E227:E229"/>
    <mergeCell ref="E230:E232"/>
    <mergeCell ref="E233:E235"/>
    <mergeCell ref="E236:E238"/>
    <mergeCell ref="E239:E241"/>
    <mergeCell ref="E242:E244"/>
    <mergeCell ref="E245:E247"/>
    <mergeCell ref="E248:E250"/>
    <mergeCell ref="E251:E253"/>
    <mergeCell ref="E254:E256"/>
    <mergeCell ref="E257:E259"/>
    <mergeCell ref="E260:E262"/>
    <mergeCell ref="E263:E265"/>
    <mergeCell ref="E266:E268"/>
    <mergeCell ref="E269:E271"/>
    <mergeCell ref="E272:E274"/>
    <mergeCell ref="E275:E277"/>
    <mergeCell ref="E278:E280"/>
    <mergeCell ref="E281:E283"/>
    <mergeCell ref="E284:E286"/>
    <mergeCell ref="E287:E289"/>
    <mergeCell ref="E290:E292"/>
    <mergeCell ref="E293:E295"/>
    <mergeCell ref="E296:E298"/>
    <mergeCell ref="E299:E301"/>
    <mergeCell ref="E302:E304"/>
    <mergeCell ref="E305:E307"/>
    <mergeCell ref="E308:E310"/>
    <mergeCell ref="E311:E313"/>
    <mergeCell ref="E314:E316"/>
    <mergeCell ref="E317:E319"/>
    <mergeCell ref="E320:E322"/>
    <mergeCell ref="E323:E325"/>
    <mergeCell ref="E326:E328"/>
    <mergeCell ref="E329:E331"/>
    <mergeCell ref="E332:E334"/>
    <mergeCell ref="E335:E337"/>
    <mergeCell ref="E338:E340"/>
    <mergeCell ref="E341:E343"/>
    <mergeCell ref="E344:E346"/>
    <mergeCell ref="E347:E349"/>
    <mergeCell ref="E350:E352"/>
    <mergeCell ref="E353:E355"/>
    <mergeCell ref="E356:E358"/>
    <mergeCell ref="E359:E361"/>
    <mergeCell ref="E362:E364"/>
    <mergeCell ref="E365:E367"/>
    <mergeCell ref="E368:E370"/>
    <mergeCell ref="E371:E373"/>
    <mergeCell ref="E374:E376"/>
    <mergeCell ref="E377:E379"/>
    <mergeCell ref="E380:E382"/>
    <mergeCell ref="E383:E385"/>
    <mergeCell ref="E386:E388"/>
    <mergeCell ref="E389:E391"/>
    <mergeCell ref="E392:E394"/>
    <mergeCell ref="E395:E397"/>
    <mergeCell ref="E398:E400"/>
    <mergeCell ref="E401:E403"/>
    <mergeCell ref="E404:E406"/>
    <mergeCell ref="E407:E409"/>
    <mergeCell ref="E410:E412"/>
    <mergeCell ref="E413:E415"/>
    <mergeCell ref="E416:E418"/>
    <mergeCell ref="E419:E421"/>
    <mergeCell ref="E422:E424"/>
    <mergeCell ref="E425:E427"/>
    <mergeCell ref="E428:E430"/>
    <mergeCell ref="E431:E433"/>
    <mergeCell ref="E434:E436"/>
    <mergeCell ref="E437:E439"/>
    <mergeCell ref="E440:E442"/>
    <mergeCell ref="E443:E445"/>
    <mergeCell ref="E446:E448"/>
    <mergeCell ref="E449:E451"/>
    <mergeCell ref="E452:E454"/>
    <mergeCell ref="E455:E457"/>
    <mergeCell ref="E458:E460"/>
    <mergeCell ref="E461:E463"/>
    <mergeCell ref="E464:E466"/>
    <mergeCell ref="E467:E469"/>
    <mergeCell ref="E470:E472"/>
    <mergeCell ref="E473:E475"/>
    <mergeCell ref="E476:E478"/>
    <mergeCell ref="E479:E481"/>
    <mergeCell ref="E482:E484"/>
    <mergeCell ref="E485:E487"/>
    <mergeCell ref="E488:E490"/>
    <mergeCell ref="E491:E493"/>
    <mergeCell ref="E494:E496"/>
    <mergeCell ref="E497:E499"/>
    <mergeCell ref="E500:E502"/>
    <mergeCell ref="E503:E505"/>
    <mergeCell ref="E506:E508"/>
    <mergeCell ref="E509:E511"/>
    <mergeCell ref="E512:E514"/>
    <mergeCell ref="E515:E517"/>
    <mergeCell ref="E518:E520"/>
    <mergeCell ref="E521:E523"/>
    <mergeCell ref="E524:E526"/>
    <mergeCell ref="E527:E529"/>
    <mergeCell ref="E530:E532"/>
    <mergeCell ref="E533:E535"/>
    <mergeCell ref="E536:E538"/>
    <mergeCell ref="E539:E541"/>
    <mergeCell ref="E542:E544"/>
    <mergeCell ref="E545:E547"/>
    <mergeCell ref="E548:E550"/>
    <mergeCell ref="E551:E553"/>
    <mergeCell ref="E554:E556"/>
    <mergeCell ref="E557:E559"/>
    <mergeCell ref="E560:E562"/>
    <mergeCell ref="E563:E565"/>
    <mergeCell ref="E566:E568"/>
    <mergeCell ref="E569:E571"/>
    <mergeCell ref="E572:E574"/>
    <mergeCell ref="E575:E577"/>
    <mergeCell ref="E578:E580"/>
    <mergeCell ref="E581:E583"/>
    <mergeCell ref="E584:E586"/>
    <mergeCell ref="E587:E589"/>
    <mergeCell ref="E590:E592"/>
    <mergeCell ref="E593:E595"/>
    <mergeCell ref="E596:E598"/>
    <mergeCell ref="E599:E601"/>
    <mergeCell ref="E602:E604"/>
    <mergeCell ref="E605:E607"/>
    <mergeCell ref="E608:E610"/>
    <mergeCell ref="E611:E613"/>
    <mergeCell ref="E614:E616"/>
    <mergeCell ref="E617:E619"/>
    <mergeCell ref="E620:E622"/>
    <mergeCell ref="E623:E625"/>
    <mergeCell ref="E626:E628"/>
    <mergeCell ref="E629:E631"/>
    <mergeCell ref="E632:E634"/>
    <mergeCell ref="E635:E637"/>
    <mergeCell ref="E638:E640"/>
    <mergeCell ref="E641:E643"/>
    <mergeCell ref="E644:E646"/>
    <mergeCell ref="E647:E649"/>
    <mergeCell ref="E650:E652"/>
    <mergeCell ref="E653:E655"/>
    <mergeCell ref="E656:E658"/>
    <mergeCell ref="E659:E661"/>
    <mergeCell ref="E662:E664"/>
    <mergeCell ref="E665:E667"/>
    <mergeCell ref="E668:E670"/>
    <mergeCell ref="E671:E673"/>
    <mergeCell ref="E674:E676"/>
    <mergeCell ref="E677:E679"/>
    <mergeCell ref="E680:E682"/>
    <mergeCell ref="E683:E685"/>
    <mergeCell ref="E686:E688"/>
    <mergeCell ref="E689:E691"/>
    <mergeCell ref="E692:E694"/>
    <mergeCell ref="E695:E697"/>
    <mergeCell ref="E698:E700"/>
    <mergeCell ref="E701:E703"/>
    <mergeCell ref="E704:E706"/>
    <mergeCell ref="E707:E709"/>
    <mergeCell ref="E710:E712"/>
    <mergeCell ref="E713:E715"/>
    <mergeCell ref="E716:E718"/>
    <mergeCell ref="E719:E721"/>
    <mergeCell ref="E722:E724"/>
    <mergeCell ref="E725:E727"/>
    <mergeCell ref="E728:E730"/>
    <mergeCell ref="E731:E733"/>
    <mergeCell ref="E734:E736"/>
    <mergeCell ref="E737:E739"/>
    <mergeCell ref="E740:E742"/>
    <mergeCell ref="E743:E745"/>
    <mergeCell ref="E746:E748"/>
    <mergeCell ref="E749:E751"/>
    <mergeCell ref="E752:E754"/>
    <mergeCell ref="E755:E757"/>
    <mergeCell ref="E758:E760"/>
    <mergeCell ref="E761:E763"/>
    <mergeCell ref="E764:E766"/>
    <mergeCell ref="E767:E769"/>
    <mergeCell ref="E770:E772"/>
    <mergeCell ref="E773:E775"/>
    <mergeCell ref="E776:E778"/>
    <mergeCell ref="E779:E781"/>
    <mergeCell ref="E782:E784"/>
    <mergeCell ref="E785:E787"/>
    <mergeCell ref="E788:E790"/>
    <mergeCell ref="E791:E793"/>
    <mergeCell ref="E794:E796"/>
    <mergeCell ref="E797:E799"/>
    <mergeCell ref="E800:E802"/>
    <mergeCell ref="E803:E805"/>
    <mergeCell ref="E806:E808"/>
    <mergeCell ref="E809:E811"/>
    <mergeCell ref="E812:E814"/>
    <mergeCell ref="E815:E817"/>
    <mergeCell ref="E818:E820"/>
    <mergeCell ref="E821:E823"/>
    <mergeCell ref="E824:E826"/>
    <mergeCell ref="E827:E829"/>
    <mergeCell ref="E830:E832"/>
    <mergeCell ref="E833:E835"/>
    <mergeCell ref="E836:E838"/>
    <mergeCell ref="E839:E841"/>
    <mergeCell ref="E842:E844"/>
    <mergeCell ref="E845:E847"/>
    <mergeCell ref="E848:E850"/>
    <mergeCell ref="E851:E853"/>
    <mergeCell ref="E854:E856"/>
    <mergeCell ref="E857:E859"/>
    <mergeCell ref="E860:E862"/>
    <mergeCell ref="E863:E865"/>
    <mergeCell ref="E866:E868"/>
    <mergeCell ref="E869:E871"/>
    <mergeCell ref="E872:E874"/>
    <mergeCell ref="E875:E877"/>
    <mergeCell ref="E878:E880"/>
    <mergeCell ref="E881:E883"/>
    <mergeCell ref="E884:E886"/>
    <mergeCell ref="E887:E889"/>
    <mergeCell ref="E890:E892"/>
    <mergeCell ref="E893:E895"/>
    <mergeCell ref="E896:E898"/>
    <mergeCell ref="E899:E901"/>
    <mergeCell ref="E902:E904"/>
    <mergeCell ref="E905:E907"/>
    <mergeCell ref="E908:E910"/>
    <mergeCell ref="E911:E913"/>
    <mergeCell ref="E914:E916"/>
    <mergeCell ref="E917:E919"/>
    <mergeCell ref="E920:E922"/>
    <mergeCell ref="E923:E925"/>
    <mergeCell ref="E926:E928"/>
    <mergeCell ref="E929:E931"/>
    <mergeCell ref="E932:E934"/>
    <mergeCell ref="E935:E937"/>
    <mergeCell ref="E938:E940"/>
    <mergeCell ref="E941:E943"/>
    <mergeCell ref="E944:E946"/>
    <mergeCell ref="E947:E949"/>
    <mergeCell ref="E950:E952"/>
    <mergeCell ref="E953:E955"/>
    <mergeCell ref="E956:E958"/>
    <mergeCell ref="E959:E961"/>
    <mergeCell ref="E962:E964"/>
    <mergeCell ref="E965:E967"/>
    <mergeCell ref="E968:E970"/>
    <mergeCell ref="E971:E973"/>
    <mergeCell ref="E974:E976"/>
    <mergeCell ref="E977:E979"/>
    <mergeCell ref="E980:E982"/>
    <mergeCell ref="E983:E985"/>
    <mergeCell ref="E986:E988"/>
    <mergeCell ref="E989:E991"/>
    <mergeCell ref="E992:E994"/>
    <mergeCell ref="E995:E997"/>
    <mergeCell ref="E998:E1000"/>
    <mergeCell ref="E1001:E1003"/>
    <mergeCell ref="E1004:E1006"/>
    <mergeCell ref="E1007:E1009"/>
    <mergeCell ref="E1010:E1012"/>
    <mergeCell ref="E1013:E1015"/>
    <mergeCell ref="E1016:E1018"/>
    <mergeCell ref="E1019:E1021"/>
    <mergeCell ref="E1022:E1024"/>
    <mergeCell ref="E1025:E1027"/>
    <mergeCell ref="E1028:E1030"/>
    <mergeCell ref="E1031:E1033"/>
    <mergeCell ref="E1034:E1036"/>
    <mergeCell ref="E1037:E1039"/>
    <mergeCell ref="E1040:E1042"/>
    <mergeCell ref="E1043:E1045"/>
    <mergeCell ref="E1046:E1048"/>
    <mergeCell ref="E1049:E1051"/>
    <mergeCell ref="E1052:E1054"/>
    <mergeCell ref="E1055:E1057"/>
    <mergeCell ref="E1058:E1060"/>
    <mergeCell ref="E1061:E1063"/>
    <mergeCell ref="E1064:E1066"/>
    <mergeCell ref="E1067:E1069"/>
    <mergeCell ref="E1070:E1072"/>
    <mergeCell ref="E1073:E1075"/>
    <mergeCell ref="E1076:E1078"/>
    <mergeCell ref="E1079:E1081"/>
    <mergeCell ref="E1082:E1084"/>
    <mergeCell ref="E1085:E1087"/>
    <mergeCell ref="E1088:E1090"/>
    <mergeCell ref="E1091:E1093"/>
    <mergeCell ref="E1094:E1096"/>
    <mergeCell ref="E1097:E1099"/>
    <mergeCell ref="E1100:E1102"/>
    <mergeCell ref="E1103:E1105"/>
    <mergeCell ref="E1106:E1108"/>
    <mergeCell ref="E1109:E1111"/>
    <mergeCell ref="E1112:E1114"/>
    <mergeCell ref="E1115:E1117"/>
    <mergeCell ref="E1118:E1120"/>
    <mergeCell ref="E1121:E1123"/>
    <mergeCell ref="E1124:E1126"/>
    <mergeCell ref="E1127:E1129"/>
    <mergeCell ref="E1130:E1132"/>
    <mergeCell ref="E1133:E1135"/>
    <mergeCell ref="E1136:E1138"/>
    <mergeCell ref="E1139:E1141"/>
    <mergeCell ref="E1142:E1144"/>
    <mergeCell ref="E1145:E1147"/>
    <mergeCell ref="E1148:E1150"/>
    <mergeCell ref="E1151:E1153"/>
    <mergeCell ref="E1154:E1156"/>
    <mergeCell ref="E1157:E1159"/>
    <mergeCell ref="E1160:E1162"/>
    <mergeCell ref="E1163:E1165"/>
    <mergeCell ref="E1166:E1168"/>
    <mergeCell ref="E1169:E1171"/>
    <mergeCell ref="E1172:E1174"/>
    <mergeCell ref="E1175:E1177"/>
    <mergeCell ref="E1178:E1180"/>
    <mergeCell ref="E1181:E1183"/>
    <mergeCell ref="E1184:E1186"/>
    <mergeCell ref="E1187:E1189"/>
    <mergeCell ref="E1190:E1192"/>
    <mergeCell ref="E1193:E1195"/>
    <mergeCell ref="E1196:E1198"/>
    <mergeCell ref="E1199:E1201"/>
    <mergeCell ref="E1202:E1204"/>
    <mergeCell ref="E1205:E1207"/>
    <mergeCell ref="E1208:E1210"/>
    <mergeCell ref="E1211:E1213"/>
    <mergeCell ref="E1214:E1216"/>
    <mergeCell ref="E1217:E1219"/>
    <mergeCell ref="E1220:E1222"/>
    <mergeCell ref="E1223:E1225"/>
    <mergeCell ref="E1226:E1228"/>
    <mergeCell ref="E1229:E1231"/>
    <mergeCell ref="E1232:E1234"/>
    <mergeCell ref="E1235:E1237"/>
    <mergeCell ref="E1238:E1240"/>
    <mergeCell ref="E1241:E1243"/>
    <mergeCell ref="E1244:E1246"/>
    <mergeCell ref="E1247:E1249"/>
    <mergeCell ref="E1250:E1252"/>
    <mergeCell ref="E1253:E1255"/>
    <mergeCell ref="E1256:E1258"/>
    <mergeCell ref="E1259:E1261"/>
    <mergeCell ref="E1262:E1264"/>
    <mergeCell ref="E1265:E1267"/>
    <mergeCell ref="E1268:E1270"/>
    <mergeCell ref="E1271:E1273"/>
    <mergeCell ref="E1274:E1276"/>
    <mergeCell ref="E1277:E1279"/>
    <mergeCell ref="E1280:E1282"/>
    <mergeCell ref="E1283:E1285"/>
    <mergeCell ref="E1286:E1288"/>
    <mergeCell ref="E1289:E1291"/>
    <mergeCell ref="E1292:E1294"/>
    <mergeCell ref="E1295:E1297"/>
    <mergeCell ref="E1298:E1300"/>
    <mergeCell ref="E1301:E1303"/>
    <mergeCell ref="E1304:E1306"/>
    <mergeCell ref="E1307:E1309"/>
    <mergeCell ref="E1310:E1312"/>
    <mergeCell ref="E1313:E1315"/>
    <mergeCell ref="E1316:E1318"/>
    <mergeCell ref="E1319:E1321"/>
    <mergeCell ref="E1322:E1324"/>
    <mergeCell ref="E1325:E1327"/>
    <mergeCell ref="E1328:E1330"/>
    <mergeCell ref="E1331:E1333"/>
    <mergeCell ref="E1334:E1336"/>
    <mergeCell ref="E1337:E1339"/>
    <mergeCell ref="E1340:E1342"/>
    <mergeCell ref="E1343:E1345"/>
    <mergeCell ref="E1346:E1348"/>
    <mergeCell ref="E1349:E1351"/>
    <mergeCell ref="E1352:E1354"/>
    <mergeCell ref="E1355:E1357"/>
    <mergeCell ref="E1358:E1360"/>
    <mergeCell ref="E1361:E1363"/>
    <mergeCell ref="E1364:E1366"/>
    <mergeCell ref="E1367:E1369"/>
    <mergeCell ref="E1370:E1372"/>
    <mergeCell ref="E1373:E1375"/>
    <mergeCell ref="E1376:E1378"/>
    <mergeCell ref="E1379:E1381"/>
    <mergeCell ref="E1382:E1384"/>
    <mergeCell ref="E1385:E1387"/>
    <mergeCell ref="E1388:E1390"/>
    <mergeCell ref="E1391:E1393"/>
    <mergeCell ref="E1394:E1396"/>
    <mergeCell ref="E1397:E1399"/>
    <mergeCell ref="E1400:E1402"/>
    <mergeCell ref="E1403:E1405"/>
    <mergeCell ref="E1406:E1408"/>
    <mergeCell ref="E1409:E1411"/>
    <mergeCell ref="E1412:E1414"/>
    <mergeCell ref="E1415:E1417"/>
    <mergeCell ref="E1418:E1420"/>
    <mergeCell ref="E1421:E1423"/>
    <mergeCell ref="E1424:E1426"/>
    <mergeCell ref="E1427:E1429"/>
    <mergeCell ref="E1430:E1432"/>
    <mergeCell ref="E1433:E1435"/>
    <mergeCell ref="E1436:E1438"/>
    <mergeCell ref="E1439:E1441"/>
    <mergeCell ref="E1442:E1444"/>
    <mergeCell ref="E1445:E1447"/>
    <mergeCell ref="E1448:E1450"/>
    <mergeCell ref="E1451:E1453"/>
    <mergeCell ref="E1454:E1456"/>
    <mergeCell ref="E1457:E1459"/>
    <mergeCell ref="E1460:E1462"/>
    <mergeCell ref="E1463:E1465"/>
    <mergeCell ref="E1466:E1468"/>
    <mergeCell ref="E1469:E1471"/>
    <mergeCell ref="E1472:E1474"/>
    <mergeCell ref="E1475:E1477"/>
    <mergeCell ref="E1478:E1480"/>
    <mergeCell ref="E1481:E1483"/>
    <mergeCell ref="E1484:E1486"/>
    <mergeCell ref="E1487:E1489"/>
    <mergeCell ref="E1490:E1492"/>
    <mergeCell ref="E1493:E1495"/>
    <mergeCell ref="E1496:E1498"/>
    <mergeCell ref="E1499:E1501"/>
    <mergeCell ref="E1502:E1504"/>
    <mergeCell ref="E1505:E1507"/>
    <mergeCell ref="E1508:E1510"/>
    <mergeCell ref="E1511:E1513"/>
    <mergeCell ref="E1514:E1516"/>
    <mergeCell ref="E1517:E1519"/>
    <mergeCell ref="E1520:E1522"/>
    <mergeCell ref="E1523:E1525"/>
    <mergeCell ref="E1526:E1528"/>
    <mergeCell ref="E1529:E1531"/>
    <mergeCell ref="E1532:E1534"/>
    <mergeCell ref="E1535:E1537"/>
    <mergeCell ref="E1538:E1540"/>
    <mergeCell ref="E1541:E1543"/>
    <mergeCell ref="E1544:E1546"/>
    <mergeCell ref="E1547:E1549"/>
    <mergeCell ref="E1550:E1552"/>
    <mergeCell ref="E1553:E1555"/>
    <mergeCell ref="E1556:E1558"/>
    <mergeCell ref="E1559:E1561"/>
    <mergeCell ref="E1562:E1564"/>
    <mergeCell ref="E1565:E1567"/>
    <mergeCell ref="E1568:E1570"/>
    <mergeCell ref="E1571:E1573"/>
    <mergeCell ref="E1574:E1576"/>
    <mergeCell ref="E1577:E1579"/>
    <mergeCell ref="E1580:E1582"/>
    <mergeCell ref="E1583:E1585"/>
    <mergeCell ref="E1586:E1588"/>
    <mergeCell ref="E1589:E1591"/>
    <mergeCell ref="E1592:E1594"/>
    <mergeCell ref="E1595:E1597"/>
    <mergeCell ref="E1598:E1600"/>
    <mergeCell ref="E1601:E1603"/>
    <mergeCell ref="E1604:E1606"/>
    <mergeCell ref="E1607:E1609"/>
    <mergeCell ref="E1610:E1612"/>
    <mergeCell ref="E1613:E1615"/>
    <mergeCell ref="E1616:E1618"/>
    <mergeCell ref="E1619:E1621"/>
    <mergeCell ref="E1622:E1624"/>
    <mergeCell ref="E1625:E1627"/>
    <mergeCell ref="E1628:E1630"/>
    <mergeCell ref="E1631:E1633"/>
    <mergeCell ref="E1634:E1636"/>
    <mergeCell ref="E1637:E1639"/>
    <mergeCell ref="E1640:E1642"/>
    <mergeCell ref="E1643:E1645"/>
    <mergeCell ref="E1646:E1648"/>
    <mergeCell ref="E1649:E1651"/>
    <mergeCell ref="E1652:E1654"/>
    <mergeCell ref="E1655:E1657"/>
    <mergeCell ref="E1658:E1660"/>
    <mergeCell ref="E1661:E1663"/>
    <mergeCell ref="E1664:E1666"/>
    <mergeCell ref="E1667:E1669"/>
    <mergeCell ref="E1670:E1672"/>
    <mergeCell ref="E1673:E1675"/>
    <mergeCell ref="E1676:E1678"/>
    <mergeCell ref="E1679:E1681"/>
    <mergeCell ref="E1682:E1684"/>
    <mergeCell ref="E1685:E1687"/>
    <mergeCell ref="E1688:E1690"/>
    <mergeCell ref="E1691:E1693"/>
    <mergeCell ref="E1694:E1696"/>
    <mergeCell ref="E1697:E1699"/>
    <mergeCell ref="E1700:E1702"/>
    <mergeCell ref="E1703:E1705"/>
    <mergeCell ref="E1706:E1708"/>
    <mergeCell ref="E1709:E1711"/>
    <mergeCell ref="E1712:E1714"/>
    <mergeCell ref="E1715:E1717"/>
    <mergeCell ref="E1718:E1720"/>
    <mergeCell ref="E1721:E1723"/>
    <mergeCell ref="E1724:E1726"/>
    <mergeCell ref="E1727:E1729"/>
    <mergeCell ref="E1730:E1732"/>
    <mergeCell ref="E1733:E1735"/>
    <mergeCell ref="E1736:E1738"/>
    <mergeCell ref="E1739:E1741"/>
    <mergeCell ref="E1742:E1744"/>
    <mergeCell ref="E1745:E1747"/>
    <mergeCell ref="E1748:E1750"/>
    <mergeCell ref="E1751:E1753"/>
    <mergeCell ref="E1754:E1756"/>
    <mergeCell ref="E1757:E1759"/>
    <mergeCell ref="E1760:E1762"/>
    <mergeCell ref="E1763:E1765"/>
    <mergeCell ref="E1766:E1768"/>
    <mergeCell ref="E1769:E1771"/>
    <mergeCell ref="E1772:E1774"/>
    <mergeCell ref="E1775:E1777"/>
    <mergeCell ref="E1778:E1780"/>
    <mergeCell ref="E1781:E1783"/>
    <mergeCell ref="E1784:E1786"/>
    <mergeCell ref="E1787:E1789"/>
    <mergeCell ref="E1790:E1792"/>
    <mergeCell ref="E1793:E1795"/>
    <mergeCell ref="E1796:E1798"/>
    <mergeCell ref="E1799:E1801"/>
    <mergeCell ref="E1802:E1804"/>
    <mergeCell ref="E1805:E1807"/>
    <mergeCell ref="E1808:E1810"/>
    <mergeCell ref="E1811:E1813"/>
    <mergeCell ref="E1814:E1816"/>
    <mergeCell ref="E1817:E1819"/>
    <mergeCell ref="E1820:E1822"/>
    <mergeCell ref="E1823:E1825"/>
    <mergeCell ref="E1826:E1828"/>
    <mergeCell ref="E1829:E1831"/>
    <mergeCell ref="E1832:E1834"/>
    <mergeCell ref="E1835:E1837"/>
    <mergeCell ref="E1838:E1840"/>
    <mergeCell ref="E1841:E1843"/>
    <mergeCell ref="E1844:E1846"/>
    <mergeCell ref="E1847:E1849"/>
    <mergeCell ref="E1850:E1852"/>
    <mergeCell ref="E1853:E1855"/>
    <mergeCell ref="E1856:E1858"/>
    <mergeCell ref="E1859:E1861"/>
    <mergeCell ref="E1862:E1864"/>
    <mergeCell ref="E1865:E1867"/>
    <mergeCell ref="E1868:E1870"/>
    <mergeCell ref="E1871:E1873"/>
    <mergeCell ref="E1874:E1876"/>
    <mergeCell ref="E1877:E1879"/>
    <mergeCell ref="E1880:E1882"/>
    <mergeCell ref="E1883:E1885"/>
    <mergeCell ref="E1886:E1888"/>
    <mergeCell ref="E1889:E1891"/>
    <mergeCell ref="E1892:E1894"/>
    <mergeCell ref="E1895:E1897"/>
    <mergeCell ref="E1898:E1900"/>
    <mergeCell ref="E1901:E1903"/>
    <mergeCell ref="E1904:E1906"/>
    <mergeCell ref="E1907:E1909"/>
    <mergeCell ref="E1910:E1912"/>
    <mergeCell ref="E1913:E1915"/>
    <mergeCell ref="E1916:E1918"/>
    <mergeCell ref="E1919:E1921"/>
    <mergeCell ref="E1922:E1924"/>
    <mergeCell ref="E1925:E1927"/>
    <mergeCell ref="E1928:E1930"/>
    <mergeCell ref="E1931:E1933"/>
    <mergeCell ref="E1934:E1936"/>
    <mergeCell ref="E1937:E1939"/>
    <mergeCell ref="E1940:E1942"/>
    <mergeCell ref="E1943:E1945"/>
    <mergeCell ref="E1946:E1948"/>
    <mergeCell ref="E1949:E1951"/>
    <mergeCell ref="E1952:E1954"/>
    <mergeCell ref="E1955:E1957"/>
    <mergeCell ref="E1958:E1960"/>
    <mergeCell ref="E1961:E1963"/>
    <mergeCell ref="E1964:E1966"/>
    <mergeCell ref="E1967:E1969"/>
    <mergeCell ref="E1970:E1972"/>
    <mergeCell ref="E1973:E1975"/>
    <mergeCell ref="E1976:E1978"/>
    <mergeCell ref="E1979:E1981"/>
    <mergeCell ref="E1982:E1984"/>
    <mergeCell ref="E1985:E1987"/>
    <mergeCell ref="E1988:E1990"/>
    <mergeCell ref="E1991:E1993"/>
    <mergeCell ref="E1994:E1996"/>
    <mergeCell ref="E1997:E1999"/>
    <mergeCell ref="E2000:E2002"/>
    <mergeCell ref="E2003:E2005"/>
    <mergeCell ref="E2006:E2008"/>
    <mergeCell ref="E2009:E2011"/>
    <mergeCell ref="E2012:E2014"/>
    <mergeCell ref="E2015:E2017"/>
    <mergeCell ref="E2018:E2020"/>
    <mergeCell ref="E2021:E2023"/>
    <mergeCell ref="E2024:E2026"/>
    <mergeCell ref="E2027:E2029"/>
    <mergeCell ref="E2030:E2032"/>
    <mergeCell ref="E2033:E2035"/>
    <mergeCell ref="E2036:E2038"/>
    <mergeCell ref="E2039:E2041"/>
    <mergeCell ref="E2042:E2044"/>
    <mergeCell ref="E2045:E2047"/>
    <mergeCell ref="E2048:E2050"/>
    <mergeCell ref="E2051:E2053"/>
    <mergeCell ref="E2054:E2056"/>
    <mergeCell ref="E2057:E2059"/>
    <mergeCell ref="E2060:E2062"/>
    <mergeCell ref="E2063:E2065"/>
    <mergeCell ref="E2066:E2068"/>
    <mergeCell ref="E2069:E2071"/>
    <mergeCell ref="E2072:E2074"/>
    <mergeCell ref="E2075:E2077"/>
    <mergeCell ref="E2078:E2080"/>
    <mergeCell ref="E2081:E2083"/>
    <mergeCell ref="E2084:E2086"/>
    <mergeCell ref="E2087:E2089"/>
    <mergeCell ref="E2090:E2092"/>
    <mergeCell ref="E2093:E2095"/>
    <mergeCell ref="E2096:E2098"/>
    <mergeCell ref="E2099:E2101"/>
    <mergeCell ref="E2102:E2104"/>
    <mergeCell ref="E2105:E2107"/>
    <mergeCell ref="E2108:E2110"/>
    <mergeCell ref="E2111:E2113"/>
    <mergeCell ref="E2114:E2116"/>
    <mergeCell ref="E2117:E2119"/>
    <mergeCell ref="E2120:E2122"/>
    <mergeCell ref="E2123:E2125"/>
    <mergeCell ref="E2126:E2128"/>
    <mergeCell ref="E2129:E2131"/>
    <mergeCell ref="E2132:E2134"/>
    <mergeCell ref="E2135:E2137"/>
    <mergeCell ref="E2138:E2140"/>
    <mergeCell ref="E2141:E2143"/>
    <mergeCell ref="E2144:E2146"/>
    <mergeCell ref="E2147:E2149"/>
    <mergeCell ref="E2150:E2152"/>
    <mergeCell ref="E2153:E2155"/>
    <mergeCell ref="E2156:E2158"/>
    <mergeCell ref="E2159:E2161"/>
    <mergeCell ref="E2162:E2164"/>
    <mergeCell ref="E2165:E2167"/>
    <mergeCell ref="E2168:E2170"/>
    <mergeCell ref="E2171:E2173"/>
    <mergeCell ref="E2174:E2176"/>
    <mergeCell ref="E2177:E2179"/>
    <mergeCell ref="E2180:E2182"/>
    <mergeCell ref="E2183:E2185"/>
    <mergeCell ref="E2186:E2188"/>
    <mergeCell ref="E2189:E2191"/>
    <mergeCell ref="E2192:E2194"/>
    <mergeCell ref="E2195:E2197"/>
    <mergeCell ref="E2198:E2200"/>
    <mergeCell ref="E2201:E2203"/>
    <mergeCell ref="E2204:E2206"/>
    <mergeCell ref="E2207:E2209"/>
    <mergeCell ref="E2210:E2212"/>
    <mergeCell ref="E2213:E2215"/>
    <mergeCell ref="E2216:E2218"/>
    <mergeCell ref="E2219:E2221"/>
    <mergeCell ref="E2222:E2224"/>
    <mergeCell ref="E2225:E2227"/>
    <mergeCell ref="E2228:E2230"/>
    <mergeCell ref="E2231:E2233"/>
    <mergeCell ref="E2234:E2236"/>
    <mergeCell ref="E2237:E2239"/>
    <mergeCell ref="E2240:E2242"/>
    <mergeCell ref="E2243:E2245"/>
    <mergeCell ref="E2246:E2248"/>
    <mergeCell ref="E2249:E2251"/>
    <mergeCell ref="E2252:E2254"/>
    <mergeCell ref="E2255:E2257"/>
    <mergeCell ref="E2258:E2260"/>
    <mergeCell ref="E2261:E2263"/>
    <mergeCell ref="E2264:E2266"/>
    <mergeCell ref="E2267:E2269"/>
    <mergeCell ref="E2270:E2272"/>
    <mergeCell ref="E2273:E2275"/>
    <mergeCell ref="E2276:E2278"/>
    <mergeCell ref="E2279:E2281"/>
    <mergeCell ref="E2282:E2284"/>
    <mergeCell ref="E2285:E2287"/>
    <mergeCell ref="E2288:E2290"/>
    <mergeCell ref="E2291:E2293"/>
    <mergeCell ref="E2294:E2296"/>
    <mergeCell ref="E2297:E2299"/>
    <mergeCell ref="E2300:E2302"/>
    <mergeCell ref="E2303:E2305"/>
    <mergeCell ref="E2306:E2308"/>
    <mergeCell ref="E2309:E2311"/>
    <mergeCell ref="E2312:E2314"/>
    <mergeCell ref="E2315:E2317"/>
    <mergeCell ref="E2318:E2320"/>
    <mergeCell ref="E2321:E2323"/>
    <mergeCell ref="E2324:E2326"/>
    <mergeCell ref="E2327:E2329"/>
    <mergeCell ref="E2330:E2332"/>
    <mergeCell ref="E2333:E2335"/>
    <mergeCell ref="E2336:E2338"/>
    <mergeCell ref="E2339:E2341"/>
    <mergeCell ref="E2342:E2344"/>
    <mergeCell ref="E2345:E2347"/>
    <mergeCell ref="E2348:E2350"/>
    <mergeCell ref="E2351:E2353"/>
    <mergeCell ref="E2354:E2356"/>
    <mergeCell ref="E2357:E2359"/>
    <mergeCell ref="E2360:E2362"/>
    <mergeCell ref="E2363:E2365"/>
    <mergeCell ref="E2366:E2368"/>
    <mergeCell ref="E2369:E2371"/>
    <mergeCell ref="E2372:E2374"/>
    <mergeCell ref="E2375:E2377"/>
    <mergeCell ref="E2378:E2380"/>
    <mergeCell ref="E2381:E2383"/>
    <mergeCell ref="E2384:E2386"/>
    <mergeCell ref="E2387:E2389"/>
    <mergeCell ref="E2390:E2392"/>
    <mergeCell ref="E2393:E2395"/>
    <mergeCell ref="E2396:E2398"/>
    <mergeCell ref="E2399:E2401"/>
    <mergeCell ref="E2402:E2404"/>
    <mergeCell ref="E2405:E2407"/>
    <mergeCell ref="E2408:E2410"/>
    <mergeCell ref="E2411:E2413"/>
    <mergeCell ref="E2414:E2416"/>
    <mergeCell ref="E2417:E2419"/>
    <mergeCell ref="E2420:E2422"/>
    <mergeCell ref="E2423:E2425"/>
    <mergeCell ref="E2426:E2428"/>
    <mergeCell ref="E2429:E2431"/>
    <mergeCell ref="E2432:E2434"/>
    <mergeCell ref="E2435:E2437"/>
    <mergeCell ref="E2438:E2440"/>
    <mergeCell ref="E2441:E2443"/>
    <mergeCell ref="E2444:E2446"/>
    <mergeCell ref="E2447:E2449"/>
    <mergeCell ref="E2450:E2452"/>
    <mergeCell ref="E2453:E2455"/>
    <mergeCell ref="E2456:E2458"/>
    <mergeCell ref="E2459:E2461"/>
    <mergeCell ref="E2462:E2464"/>
    <mergeCell ref="E2465:E2467"/>
    <mergeCell ref="E2468:E2470"/>
    <mergeCell ref="E2471:E2473"/>
    <mergeCell ref="E2474:E2476"/>
    <mergeCell ref="E2477:E2479"/>
    <mergeCell ref="E2480:E2482"/>
    <mergeCell ref="E2483:E2485"/>
    <mergeCell ref="E2486:E2488"/>
    <mergeCell ref="E2489:E2491"/>
    <mergeCell ref="E2492:E2494"/>
    <mergeCell ref="E2495:E2497"/>
    <mergeCell ref="E2498:E2500"/>
    <mergeCell ref="E2501:E2503"/>
    <mergeCell ref="E2504:E2506"/>
    <mergeCell ref="E2507:E2509"/>
    <mergeCell ref="E2510:E2512"/>
    <mergeCell ref="E2513:E2515"/>
    <mergeCell ref="E2516:E2518"/>
    <mergeCell ref="E2519:E2521"/>
    <mergeCell ref="E2522:E2524"/>
    <mergeCell ref="E2525:E2527"/>
    <mergeCell ref="E2528:E2530"/>
    <mergeCell ref="E2531:E2533"/>
    <mergeCell ref="E2534:E2536"/>
    <mergeCell ref="E2537:E2539"/>
    <mergeCell ref="E2540:E2542"/>
    <mergeCell ref="E2543:E2545"/>
    <mergeCell ref="E2546:E2548"/>
    <mergeCell ref="E2549:E2551"/>
    <mergeCell ref="E2552:E2554"/>
    <mergeCell ref="E2555:E2557"/>
    <mergeCell ref="E2558:E2560"/>
    <mergeCell ref="E2561:E2563"/>
    <mergeCell ref="E2564:E2566"/>
    <mergeCell ref="E2567:E2569"/>
    <mergeCell ref="E2570:E2572"/>
    <mergeCell ref="E2573:E2575"/>
    <mergeCell ref="E2576:E2578"/>
    <mergeCell ref="E2579:E2581"/>
    <mergeCell ref="E2582:E2584"/>
    <mergeCell ref="E2585:E2587"/>
    <mergeCell ref="E2588:E2590"/>
    <mergeCell ref="E2591:E2593"/>
    <mergeCell ref="E2594:E2596"/>
    <mergeCell ref="E2597:E2599"/>
    <mergeCell ref="E2600:E2602"/>
    <mergeCell ref="E2603:E2605"/>
    <mergeCell ref="E2606:E2608"/>
    <mergeCell ref="E2609:E2611"/>
    <mergeCell ref="E2612:E2614"/>
    <mergeCell ref="E2615:E2617"/>
    <mergeCell ref="E2618:E2620"/>
    <mergeCell ref="E2621:E2623"/>
    <mergeCell ref="E2624:E2626"/>
    <mergeCell ref="E2627:E2629"/>
    <mergeCell ref="E2630:E2632"/>
    <mergeCell ref="E2633:E2635"/>
    <mergeCell ref="E2636:E2638"/>
    <mergeCell ref="E2639:E2641"/>
    <mergeCell ref="E2642:E2644"/>
    <mergeCell ref="E2645:E2647"/>
    <mergeCell ref="E2648:E2650"/>
    <mergeCell ref="E2651:E2653"/>
    <mergeCell ref="E2654:E2656"/>
    <mergeCell ref="E2657:E2659"/>
    <mergeCell ref="E2660:E2662"/>
    <mergeCell ref="E2663:E2665"/>
    <mergeCell ref="E2666:E2668"/>
    <mergeCell ref="E2669:E2671"/>
    <mergeCell ref="E2672:E2674"/>
    <mergeCell ref="E2675:E2677"/>
    <mergeCell ref="E2678:E2680"/>
    <mergeCell ref="E2681:E2683"/>
    <mergeCell ref="E2684:E2686"/>
    <mergeCell ref="E2687:E2689"/>
    <mergeCell ref="E2690:E2692"/>
    <mergeCell ref="E2693:E2695"/>
    <mergeCell ref="E2696:E2698"/>
    <mergeCell ref="E2699:E2701"/>
    <mergeCell ref="E2702:E2704"/>
    <mergeCell ref="E2705:E2707"/>
    <mergeCell ref="E2708:E2710"/>
    <mergeCell ref="E2711:E2713"/>
    <mergeCell ref="E2714:E2716"/>
    <mergeCell ref="E2717:E2719"/>
    <mergeCell ref="E2720:E2722"/>
    <mergeCell ref="E2723:E2725"/>
    <mergeCell ref="E2726:E2728"/>
    <mergeCell ref="E2729:E2731"/>
    <mergeCell ref="E2732:E2734"/>
    <mergeCell ref="E2735:E2737"/>
    <mergeCell ref="E2738:E2740"/>
    <mergeCell ref="E2741:E2743"/>
    <mergeCell ref="E2744:E2746"/>
    <mergeCell ref="E2747:E2749"/>
    <mergeCell ref="E2750:E2752"/>
    <mergeCell ref="E2753:E2755"/>
    <mergeCell ref="E2756:E2758"/>
    <mergeCell ref="E2759:E2761"/>
    <mergeCell ref="E2762:E2764"/>
    <mergeCell ref="E2765:E2767"/>
    <mergeCell ref="E2768:E2770"/>
    <mergeCell ref="E2771:E2773"/>
    <mergeCell ref="E2774:E2776"/>
    <mergeCell ref="E2777:E2779"/>
    <mergeCell ref="E2780:E2782"/>
    <mergeCell ref="E2783:E2785"/>
    <mergeCell ref="E2786:E2788"/>
    <mergeCell ref="E2789:E2791"/>
    <mergeCell ref="E2792:E2794"/>
    <mergeCell ref="E2795:E2797"/>
    <mergeCell ref="E2798:E2800"/>
    <mergeCell ref="E2801:E2803"/>
    <mergeCell ref="E2804:E2806"/>
    <mergeCell ref="E2807:E2809"/>
    <mergeCell ref="E2810:E2812"/>
    <mergeCell ref="E2813:E2815"/>
    <mergeCell ref="E2816:E2818"/>
    <mergeCell ref="E2819:E2821"/>
    <mergeCell ref="E2822:E2824"/>
    <mergeCell ref="E2825:E2827"/>
    <mergeCell ref="E2828:E2830"/>
    <mergeCell ref="E2831:E2833"/>
    <mergeCell ref="E2834:E2836"/>
    <mergeCell ref="E2837:E2839"/>
    <mergeCell ref="E2840:E2842"/>
    <mergeCell ref="E2843:E2845"/>
    <mergeCell ref="E2846:E2848"/>
    <mergeCell ref="E2849:E2851"/>
    <mergeCell ref="E2852:E2854"/>
    <mergeCell ref="E2855:E2857"/>
    <mergeCell ref="E2858:E2860"/>
    <mergeCell ref="E2861:E2863"/>
    <mergeCell ref="E2864:E2866"/>
    <mergeCell ref="E2867:E2869"/>
    <mergeCell ref="E2870:E2872"/>
    <mergeCell ref="E2873:E2875"/>
    <mergeCell ref="E2876:E2878"/>
    <mergeCell ref="E2879:E2881"/>
    <mergeCell ref="E2882:E2884"/>
    <mergeCell ref="E2885:E2887"/>
    <mergeCell ref="E2888:E2890"/>
    <mergeCell ref="E2891:E2893"/>
    <mergeCell ref="E2894:E2896"/>
    <mergeCell ref="E2897:E2899"/>
    <mergeCell ref="E2900:E2902"/>
    <mergeCell ref="E2903:E2905"/>
    <mergeCell ref="E2906:E2908"/>
    <mergeCell ref="E2909:E2911"/>
    <mergeCell ref="E2912:E2914"/>
    <mergeCell ref="E2915:E2917"/>
    <mergeCell ref="E2918:E2920"/>
    <mergeCell ref="E2921:E2923"/>
    <mergeCell ref="E2924:E2926"/>
    <mergeCell ref="E2927:E2929"/>
    <mergeCell ref="E2930:E2932"/>
    <mergeCell ref="E2933:E2935"/>
    <mergeCell ref="E2936:E2938"/>
    <mergeCell ref="E2939:E2941"/>
    <mergeCell ref="E2942:E2944"/>
    <mergeCell ref="E2945:E2947"/>
    <mergeCell ref="E2948:E2950"/>
    <mergeCell ref="E2951:E2953"/>
    <mergeCell ref="E2954:E2956"/>
    <mergeCell ref="E2957:E2959"/>
    <mergeCell ref="E2960:E2962"/>
    <mergeCell ref="E2963:E2965"/>
    <mergeCell ref="E2966:E2968"/>
    <mergeCell ref="E2969:E2971"/>
    <mergeCell ref="E2972:E2974"/>
    <mergeCell ref="E2975:E2977"/>
    <mergeCell ref="E2978:E2980"/>
    <mergeCell ref="E2981:E2983"/>
    <mergeCell ref="E2984:E2986"/>
    <mergeCell ref="E2987:E2989"/>
    <mergeCell ref="E2990:E2992"/>
    <mergeCell ref="E2993:E2995"/>
    <mergeCell ref="E2996:E2998"/>
    <mergeCell ref="E2999:E3001"/>
    <mergeCell ref="E3002:E3004"/>
    <mergeCell ref="E3005:E3007"/>
    <mergeCell ref="E3008:E3010"/>
    <mergeCell ref="E3011:E3013"/>
    <mergeCell ref="E3014:E3016"/>
    <mergeCell ref="E3017:E3019"/>
    <mergeCell ref="E3020:E3022"/>
    <mergeCell ref="E3023:E3025"/>
    <mergeCell ref="E3026:E3028"/>
    <mergeCell ref="E3029:E3031"/>
    <mergeCell ref="E3032:E3034"/>
    <mergeCell ref="E3035:E3037"/>
    <mergeCell ref="E3038:E3040"/>
    <mergeCell ref="E3041:E3043"/>
    <mergeCell ref="E3044:E3046"/>
    <mergeCell ref="E3047:E3049"/>
    <mergeCell ref="E3050:E3052"/>
    <mergeCell ref="E3053:E3055"/>
    <mergeCell ref="E3056:E3058"/>
    <mergeCell ref="E3059:E3061"/>
    <mergeCell ref="E3062:E3064"/>
    <mergeCell ref="E3065:E3067"/>
    <mergeCell ref="E3068:E3070"/>
    <mergeCell ref="E3071:E3073"/>
    <mergeCell ref="E3074:E3076"/>
    <mergeCell ref="E3077:E3079"/>
    <mergeCell ref="E3080:E3082"/>
    <mergeCell ref="E3083:E3085"/>
    <mergeCell ref="E3086:E3088"/>
    <mergeCell ref="E3089:E3091"/>
    <mergeCell ref="E3092:E3094"/>
    <mergeCell ref="E3095:E3097"/>
    <mergeCell ref="E3098:E3100"/>
    <mergeCell ref="E3101:E3103"/>
    <mergeCell ref="E3104:E3106"/>
    <mergeCell ref="E3107:E3109"/>
    <mergeCell ref="E3110:E3112"/>
    <mergeCell ref="E3113:E3115"/>
    <mergeCell ref="E3116:E3118"/>
    <mergeCell ref="E3119:E3121"/>
    <mergeCell ref="E3122:E3124"/>
    <mergeCell ref="E3125:E3127"/>
    <mergeCell ref="E3128:E3130"/>
    <mergeCell ref="E3131:E3133"/>
    <mergeCell ref="E3134:E3136"/>
    <mergeCell ref="E3137:E3139"/>
    <mergeCell ref="E3140:E3142"/>
    <mergeCell ref="E3143:E3145"/>
    <mergeCell ref="E3146:E3148"/>
    <mergeCell ref="E3149:E3151"/>
    <mergeCell ref="E3152:E3154"/>
    <mergeCell ref="E3155:E3157"/>
    <mergeCell ref="E3158:E3160"/>
    <mergeCell ref="E3161:E3163"/>
    <mergeCell ref="E3164:E3166"/>
    <mergeCell ref="E3167:E3169"/>
    <mergeCell ref="E3170:E3172"/>
    <mergeCell ref="E3173:E3175"/>
    <mergeCell ref="E3176:E3178"/>
    <mergeCell ref="E3179:E3181"/>
    <mergeCell ref="E3182:E3184"/>
    <mergeCell ref="E3185:E3187"/>
    <mergeCell ref="E3188:E3190"/>
    <mergeCell ref="E3191:E3193"/>
    <mergeCell ref="E3194:E3196"/>
    <mergeCell ref="E3197:E3199"/>
    <mergeCell ref="E3200:E3202"/>
    <mergeCell ref="E3203:E3205"/>
    <mergeCell ref="E3206:E3208"/>
    <mergeCell ref="E3209:E3211"/>
    <mergeCell ref="E3212:E3214"/>
    <mergeCell ref="E3215:E3217"/>
    <mergeCell ref="E3218:E3220"/>
    <mergeCell ref="E3221:E3223"/>
    <mergeCell ref="E3224:E3226"/>
    <mergeCell ref="E3227:E3229"/>
    <mergeCell ref="E3230:E3232"/>
    <mergeCell ref="E3233:E3235"/>
    <mergeCell ref="E3236:E3238"/>
    <mergeCell ref="E3239:E3241"/>
    <mergeCell ref="E3242:E3244"/>
    <mergeCell ref="E3245:E3247"/>
    <mergeCell ref="E3248:E3250"/>
    <mergeCell ref="E3251:E3253"/>
    <mergeCell ref="E3254:E3256"/>
    <mergeCell ref="E3257:E3259"/>
    <mergeCell ref="E3260:E3262"/>
    <mergeCell ref="E3263:E3265"/>
    <mergeCell ref="E3266:E3268"/>
    <mergeCell ref="E3269:E3271"/>
    <mergeCell ref="E3272:E3274"/>
    <mergeCell ref="E3275:E3277"/>
    <mergeCell ref="E3278:E3280"/>
    <mergeCell ref="E3281:E3283"/>
    <mergeCell ref="E3284:E3286"/>
    <mergeCell ref="E3287:E3289"/>
    <mergeCell ref="E3290:E3292"/>
    <mergeCell ref="E3293:E3295"/>
    <mergeCell ref="E3296:E3298"/>
    <mergeCell ref="E3299:E3301"/>
    <mergeCell ref="E3302:E3304"/>
    <mergeCell ref="E3305:E3307"/>
    <mergeCell ref="E3308:E3310"/>
    <mergeCell ref="E3311:E3313"/>
    <mergeCell ref="E3314:E3316"/>
    <mergeCell ref="E3317:E3319"/>
    <mergeCell ref="E3320:E3322"/>
    <mergeCell ref="E3323:E3325"/>
    <mergeCell ref="E3326:E3328"/>
    <mergeCell ref="E3329:E3331"/>
    <mergeCell ref="E3332:E3334"/>
    <mergeCell ref="E3335:E3337"/>
    <mergeCell ref="E3338:E3340"/>
    <mergeCell ref="E3341:E3343"/>
    <mergeCell ref="E3344:E3346"/>
    <mergeCell ref="E3347:E3349"/>
    <mergeCell ref="E3350:E3352"/>
    <mergeCell ref="E3353:E3355"/>
    <mergeCell ref="E3356:E3358"/>
    <mergeCell ref="E3359:E3361"/>
    <mergeCell ref="E3362:E3364"/>
    <mergeCell ref="E3365:E3367"/>
    <mergeCell ref="E3368:E3370"/>
    <mergeCell ref="E3371:E3373"/>
    <mergeCell ref="E3374:E3376"/>
    <mergeCell ref="E3377:E3379"/>
    <mergeCell ref="E3380:E3382"/>
    <mergeCell ref="E3383:E3385"/>
    <mergeCell ref="E3386:E3388"/>
    <mergeCell ref="E3389:E3391"/>
    <mergeCell ref="E3392:E3394"/>
    <mergeCell ref="E3395:E3397"/>
    <mergeCell ref="E3398:E3400"/>
    <mergeCell ref="E3401:E3403"/>
    <mergeCell ref="E3404:E3406"/>
    <mergeCell ref="E3407:E3409"/>
    <mergeCell ref="E3410:E3412"/>
    <mergeCell ref="E3413:E3415"/>
    <mergeCell ref="E3416:E3418"/>
    <mergeCell ref="E3419:E3421"/>
    <mergeCell ref="E3422:E3424"/>
    <mergeCell ref="E3425:E3427"/>
    <mergeCell ref="E3428:E3430"/>
    <mergeCell ref="E3431:E3433"/>
    <mergeCell ref="E3434:E3436"/>
    <mergeCell ref="E3437:E3439"/>
    <mergeCell ref="E3440:E3442"/>
    <mergeCell ref="E3443:E3445"/>
    <mergeCell ref="E3446:E3448"/>
    <mergeCell ref="E3449:E3451"/>
    <mergeCell ref="E3452:E3454"/>
    <mergeCell ref="E3455:E3457"/>
    <mergeCell ref="E3458:E3460"/>
    <mergeCell ref="E3461:E3463"/>
    <mergeCell ref="E3464:E3466"/>
    <mergeCell ref="E3467:E3469"/>
    <mergeCell ref="E3470:E3472"/>
    <mergeCell ref="E3473:E3475"/>
    <mergeCell ref="E3476:E3478"/>
    <mergeCell ref="E3479:E3481"/>
    <mergeCell ref="E3482:E3484"/>
    <mergeCell ref="E3485:E3487"/>
    <mergeCell ref="E3488:E3490"/>
    <mergeCell ref="E3491:E3493"/>
    <mergeCell ref="E3494:E3496"/>
    <mergeCell ref="E3497:E3499"/>
    <mergeCell ref="E3500:E3502"/>
    <mergeCell ref="E3503:E3505"/>
    <mergeCell ref="E3506:E3508"/>
    <mergeCell ref="E3509:E3511"/>
    <mergeCell ref="E3512:E3514"/>
    <mergeCell ref="E3515:E3517"/>
    <mergeCell ref="E3518:E3520"/>
    <mergeCell ref="E3521:E3523"/>
    <mergeCell ref="E3524:E3526"/>
    <mergeCell ref="E3527:E3529"/>
    <mergeCell ref="E3530:E3532"/>
    <mergeCell ref="E3533:E3535"/>
    <mergeCell ref="E3536:E3538"/>
    <mergeCell ref="E3539:E3541"/>
    <mergeCell ref="E3542:E3544"/>
    <mergeCell ref="E3545:E3547"/>
    <mergeCell ref="E3548:E3550"/>
    <mergeCell ref="E3551:E3553"/>
    <mergeCell ref="E3554:E3556"/>
    <mergeCell ref="E3557:E3559"/>
    <mergeCell ref="E3560:E3562"/>
    <mergeCell ref="E3563:E3565"/>
    <mergeCell ref="E3566:E3568"/>
    <mergeCell ref="E3569:E3571"/>
    <mergeCell ref="E3572:E3574"/>
    <mergeCell ref="E3575:E3577"/>
    <mergeCell ref="E3578:E3580"/>
    <mergeCell ref="E3581:E3583"/>
    <mergeCell ref="E3584:E3586"/>
    <mergeCell ref="E3587:E3589"/>
    <mergeCell ref="E3590:E3592"/>
    <mergeCell ref="E3593:E3595"/>
    <mergeCell ref="E3596:E3598"/>
    <mergeCell ref="E3599:E3601"/>
    <mergeCell ref="E3602:E3604"/>
    <mergeCell ref="E3605:E3607"/>
    <mergeCell ref="E3608:E3610"/>
    <mergeCell ref="E3611:E3613"/>
    <mergeCell ref="E3614:E3616"/>
    <mergeCell ref="E3617:E3619"/>
    <mergeCell ref="E3620:E3622"/>
    <mergeCell ref="E3623:E3625"/>
    <mergeCell ref="E3626:E3628"/>
    <mergeCell ref="E3629:E3631"/>
    <mergeCell ref="E3632:E3634"/>
    <mergeCell ref="E3635:E3637"/>
    <mergeCell ref="E3638:E3640"/>
    <mergeCell ref="E3641:E3643"/>
    <mergeCell ref="E3644:E3646"/>
    <mergeCell ref="E3647:E3649"/>
    <mergeCell ref="E3650:E3652"/>
    <mergeCell ref="E3653:E3655"/>
    <mergeCell ref="E3656:E3658"/>
    <mergeCell ref="E3659:E3661"/>
    <mergeCell ref="E3662:E3664"/>
    <mergeCell ref="E3665:E3667"/>
    <mergeCell ref="E3668:E3670"/>
    <mergeCell ref="E3671:E3673"/>
    <mergeCell ref="E3674:E3676"/>
    <mergeCell ref="E3674:E3676"/>
    <mergeCell ref="E3677:E3679"/>
    <mergeCell ref="E3677:E3679"/>
    <mergeCell ref="E3680:E3682"/>
    <mergeCell ref="E3680:E3682"/>
    <mergeCell ref="E3683:E3685"/>
    <mergeCell ref="E3683:E3685"/>
    <mergeCell ref="E3686:E3688"/>
    <mergeCell ref="E3686:E3688"/>
    <mergeCell ref="E3689:E3691"/>
    <mergeCell ref="E3689:E3691"/>
    <mergeCell ref="E3692:E3694"/>
    <mergeCell ref="E3692:E3694"/>
    <mergeCell ref="E3695:E3697"/>
    <mergeCell ref="E3698:E3700"/>
    <mergeCell ref="E3701:E3703"/>
    <mergeCell ref="E3704:E3706"/>
    <mergeCell ref="E3707:E3709"/>
    <mergeCell ref="F2:F4"/>
    <mergeCell ref="F5:F7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F53:F55"/>
    <mergeCell ref="F56:F58"/>
    <mergeCell ref="F59:F61"/>
    <mergeCell ref="F62:F64"/>
    <mergeCell ref="F65:F67"/>
    <mergeCell ref="F68:F70"/>
    <mergeCell ref="F71:F73"/>
    <mergeCell ref="F74:F76"/>
    <mergeCell ref="F77:F79"/>
    <mergeCell ref="F80:F82"/>
    <mergeCell ref="F83:F85"/>
    <mergeCell ref="F86:F88"/>
    <mergeCell ref="F89:F91"/>
    <mergeCell ref="F92:F94"/>
    <mergeCell ref="F95:F97"/>
    <mergeCell ref="F98:F100"/>
    <mergeCell ref="F101:F103"/>
    <mergeCell ref="F104:F106"/>
    <mergeCell ref="F107:F109"/>
    <mergeCell ref="F110:F112"/>
    <mergeCell ref="F113:F115"/>
    <mergeCell ref="F116:F118"/>
    <mergeCell ref="F119:F121"/>
    <mergeCell ref="F122:F124"/>
    <mergeCell ref="F125:F127"/>
    <mergeCell ref="F128:F130"/>
    <mergeCell ref="F131:F133"/>
    <mergeCell ref="F134:F136"/>
    <mergeCell ref="F137:F139"/>
    <mergeCell ref="F140:F142"/>
    <mergeCell ref="F143:F145"/>
    <mergeCell ref="F146:F148"/>
    <mergeCell ref="F149:F151"/>
    <mergeCell ref="F152:F154"/>
    <mergeCell ref="F155:F157"/>
    <mergeCell ref="F158:F160"/>
    <mergeCell ref="F161:F163"/>
    <mergeCell ref="F164:F166"/>
    <mergeCell ref="F167:F169"/>
    <mergeCell ref="F170:F172"/>
    <mergeCell ref="F173:F175"/>
    <mergeCell ref="F176:F178"/>
    <mergeCell ref="F179:F181"/>
    <mergeCell ref="F182:F184"/>
    <mergeCell ref="F185:F187"/>
    <mergeCell ref="F188:F190"/>
    <mergeCell ref="F191:F193"/>
    <mergeCell ref="F194:F196"/>
    <mergeCell ref="F197:F199"/>
    <mergeCell ref="F200:F202"/>
    <mergeCell ref="F203:F205"/>
    <mergeCell ref="F206:F208"/>
    <mergeCell ref="F209:F211"/>
    <mergeCell ref="F212:F214"/>
    <mergeCell ref="F215:F217"/>
    <mergeCell ref="F218:F220"/>
    <mergeCell ref="F221:F223"/>
    <mergeCell ref="F224:F226"/>
    <mergeCell ref="F227:F229"/>
    <mergeCell ref="F230:F232"/>
    <mergeCell ref="F233:F235"/>
    <mergeCell ref="F236:F238"/>
    <mergeCell ref="F239:F241"/>
    <mergeCell ref="F242:F244"/>
    <mergeCell ref="F245:F247"/>
    <mergeCell ref="F248:F250"/>
    <mergeCell ref="F251:F253"/>
    <mergeCell ref="F254:F256"/>
    <mergeCell ref="F257:F259"/>
    <mergeCell ref="F260:F262"/>
    <mergeCell ref="F263:F265"/>
    <mergeCell ref="F266:F268"/>
    <mergeCell ref="F269:F271"/>
    <mergeCell ref="F272:F274"/>
    <mergeCell ref="F275:F277"/>
    <mergeCell ref="F278:F280"/>
    <mergeCell ref="F281:F283"/>
    <mergeCell ref="F284:F286"/>
    <mergeCell ref="F287:F289"/>
    <mergeCell ref="F290:F292"/>
    <mergeCell ref="F293:F295"/>
    <mergeCell ref="F296:F298"/>
    <mergeCell ref="F299:F301"/>
    <mergeCell ref="F302:F304"/>
    <mergeCell ref="F305:F307"/>
    <mergeCell ref="F308:F310"/>
    <mergeCell ref="F311:F313"/>
    <mergeCell ref="F314:F316"/>
    <mergeCell ref="F317:F319"/>
    <mergeCell ref="F320:F322"/>
    <mergeCell ref="F323:F325"/>
    <mergeCell ref="F326:F328"/>
    <mergeCell ref="F329:F331"/>
    <mergeCell ref="F332:F334"/>
    <mergeCell ref="F335:F337"/>
    <mergeCell ref="F338:F340"/>
    <mergeCell ref="F341:F343"/>
    <mergeCell ref="F344:F346"/>
    <mergeCell ref="F347:F349"/>
    <mergeCell ref="F350:F352"/>
    <mergeCell ref="F353:F355"/>
    <mergeCell ref="F356:F358"/>
    <mergeCell ref="F359:F361"/>
    <mergeCell ref="F362:F364"/>
    <mergeCell ref="F365:F367"/>
    <mergeCell ref="F368:F370"/>
    <mergeCell ref="F371:F373"/>
    <mergeCell ref="F374:F376"/>
    <mergeCell ref="F377:F379"/>
    <mergeCell ref="F380:F382"/>
    <mergeCell ref="F383:F385"/>
    <mergeCell ref="F386:F388"/>
    <mergeCell ref="F389:F391"/>
    <mergeCell ref="F392:F394"/>
    <mergeCell ref="F395:F397"/>
    <mergeCell ref="F398:F400"/>
    <mergeCell ref="F401:F403"/>
    <mergeCell ref="F404:F406"/>
    <mergeCell ref="F407:F409"/>
    <mergeCell ref="F410:F412"/>
    <mergeCell ref="F413:F415"/>
    <mergeCell ref="F416:F418"/>
    <mergeCell ref="F419:F421"/>
    <mergeCell ref="F422:F424"/>
    <mergeCell ref="F425:F427"/>
    <mergeCell ref="F428:F430"/>
    <mergeCell ref="F431:F433"/>
    <mergeCell ref="F434:F436"/>
    <mergeCell ref="F437:F439"/>
    <mergeCell ref="F440:F442"/>
    <mergeCell ref="F443:F445"/>
    <mergeCell ref="F446:F448"/>
    <mergeCell ref="F449:F451"/>
    <mergeCell ref="F452:F454"/>
    <mergeCell ref="F455:F457"/>
    <mergeCell ref="F458:F460"/>
    <mergeCell ref="F461:F463"/>
    <mergeCell ref="F464:F466"/>
    <mergeCell ref="F467:F469"/>
    <mergeCell ref="F470:F472"/>
    <mergeCell ref="F473:F475"/>
    <mergeCell ref="F476:F478"/>
    <mergeCell ref="F479:F481"/>
    <mergeCell ref="F482:F484"/>
    <mergeCell ref="F485:F487"/>
    <mergeCell ref="F488:F490"/>
    <mergeCell ref="F491:F493"/>
    <mergeCell ref="F494:F496"/>
    <mergeCell ref="F497:F499"/>
    <mergeCell ref="F500:F502"/>
    <mergeCell ref="F503:F505"/>
    <mergeCell ref="F506:F508"/>
    <mergeCell ref="F509:F511"/>
    <mergeCell ref="F512:F514"/>
    <mergeCell ref="F515:F517"/>
    <mergeCell ref="F518:F520"/>
    <mergeCell ref="F521:F523"/>
    <mergeCell ref="F524:F526"/>
    <mergeCell ref="F527:F529"/>
    <mergeCell ref="F530:F532"/>
    <mergeCell ref="F533:F535"/>
    <mergeCell ref="F536:F538"/>
    <mergeCell ref="F539:F541"/>
    <mergeCell ref="F542:F544"/>
    <mergeCell ref="F545:F547"/>
    <mergeCell ref="F548:F550"/>
    <mergeCell ref="F551:F553"/>
    <mergeCell ref="F554:F556"/>
    <mergeCell ref="F557:F559"/>
    <mergeCell ref="F560:F562"/>
    <mergeCell ref="F563:F565"/>
    <mergeCell ref="F566:F568"/>
    <mergeCell ref="F569:F571"/>
    <mergeCell ref="F572:F574"/>
    <mergeCell ref="F575:F577"/>
    <mergeCell ref="F578:F580"/>
    <mergeCell ref="F581:F583"/>
    <mergeCell ref="F584:F586"/>
    <mergeCell ref="F587:F589"/>
    <mergeCell ref="F590:F592"/>
    <mergeCell ref="F593:F595"/>
    <mergeCell ref="F596:F598"/>
    <mergeCell ref="F599:F601"/>
    <mergeCell ref="F602:F604"/>
    <mergeCell ref="F605:F607"/>
    <mergeCell ref="F608:F610"/>
    <mergeCell ref="F611:F613"/>
    <mergeCell ref="F614:F616"/>
    <mergeCell ref="F617:F619"/>
    <mergeCell ref="F620:F622"/>
    <mergeCell ref="F623:F625"/>
    <mergeCell ref="F626:F628"/>
    <mergeCell ref="F629:F631"/>
    <mergeCell ref="F632:F634"/>
    <mergeCell ref="F635:F637"/>
    <mergeCell ref="F638:F640"/>
    <mergeCell ref="F641:F643"/>
    <mergeCell ref="F644:F646"/>
    <mergeCell ref="F647:F649"/>
    <mergeCell ref="F650:F652"/>
    <mergeCell ref="F653:F655"/>
    <mergeCell ref="F656:F658"/>
    <mergeCell ref="F659:F661"/>
    <mergeCell ref="F662:F664"/>
    <mergeCell ref="F665:F667"/>
    <mergeCell ref="F668:F670"/>
    <mergeCell ref="F671:F673"/>
    <mergeCell ref="F674:F676"/>
    <mergeCell ref="F677:F679"/>
    <mergeCell ref="F680:F682"/>
    <mergeCell ref="F683:F685"/>
    <mergeCell ref="F686:F688"/>
    <mergeCell ref="F689:F691"/>
    <mergeCell ref="F692:F694"/>
    <mergeCell ref="F695:F697"/>
    <mergeCell ref="F698:F700"/>
    <mergeCell ref="F701:F703"/>
    <mergeCell ref="F704:F706"/>
    <mergeCell ref="F707:F709"/>
    <mergeCell ref="F710:F712"/>
    <mergeCell ref="F713:F715"/>
    <mergeCell ref="F716:F718"/>
    <mergeCell ref="F719:F721"/>
    <mergeCell ref="F722:F724"/>
    <mergeCell ref="F725:F727"/>
    <mergeCell ref="F728:F730"/>
    <mergeCell ref="F731:F733"/>
    <mergeCell ref="F734:F736"/>
    <mergeCell ref="F737:F739"/>
    <mergeCell ref="F740:F742"/>
    <mergeCell ref="F743:F745"/>
    <mergeCell ref="F746:F748"/>
    <mergeCell ref="F749:F751"/>
    <mergeCell ref="F752:F754"/>
    <mergeCell ref="F755:F757"/>
    <mergeCell ref="F758:F760"/>
    <mergeCell ref="F761:F763"/>
    <mergeCell ref="F764:F766"/>
    <mergeCell ref="F767:F769"/>
    <mergeCell ref="F770:F772"/>
    <mergeCell ref="F773:F775"/>
    <mergeCell ref="F776:F778"/>
    <mergeCell ref="F779:F781"/>
    <mergeCell ref="F782:F784"/>
    <mergeCell ref="F785:F787"/>
    <mergeCell ref="F788:F790"/>
    <mergeCell ref="F791:F793"/>
    <mergeCell ref="F794:F796"/>
    <mergeCell ref="F797:F799"/>
    <mergeCell ref="F800:F802"/>
    <mergeCell ref="F803:F805"/>
    <mergeCell ref="F806:F808"/>
    <mergeCell ref="F809:F811"/>
    <mergeCell ref="F812:F814"/>
    <mergeCell ref="F815:F817"/>
    <mergeCell ref="F818:F820"/>
    <mergeCell ref="F821:F823"/>
    <mergeCell ref="F824:F826"/>
    <mergeCell ref="F827:F829"/>
    <mergeCell ref="F830:F832"/>
    <mergeCell ref="F833:F835"/>
    <mergeCell ref="F836:F838"/>
    <mergeCell ref="F839:F841"/>
    <mergeCell ref="F842:F844"/>
    <mergeCell ref="F845:F847"/>
    <mergeCell ref="F848:F850"/>
    <mergeCell ref="F851:F853"/>
    <mergeCell ref="F854:F856"/>
    <mergeCell ref="F857:F859"/>
    <mergeCell ref="F860:F862"/>
    <mergeCell ref="F863:F865"/>
    <mergeCell ref="F866:F868"/>
    <mergeCell ref="F869:F871"/>
    <mergeCell ref="F872:F874"/>
    <mergeCell ref="F875:F877"/>
    <mergeCell ref="F878:F880"/>
    <mergeCell ref="F881:F883"/>
    <mergeCell ref="F884:F886"/>
    <mergeCell ref="F887:F889"/>
    <mergeCell ref="F890:F892"/>
    <mergeCell ref="F893:F895"/>
    <mergeCell ref="F896:F898"/>
    <mergeCell ref="F899:F901"/>
    <mergeCell ref="F902:F904"/>
    <mergeCell ref="F905:F907"/>
    <mergeCell ref="F908:F910"/>
    <mergeCell ref="F911:F913"/>
    <mergeCell ref="F914:F916"/>
    <mergeCell ref="F917:F919"/>
    <mergeCell ref="F920:F922"/>
    <mergeCell ref="F923:F925"/>
    <mergeCell ref="F926:F928"/>
    <mergeCell ref="F929:F931"/>
    <mergeCell ref="F932:F934"/>
    <mergeCell ref="F935:F937"/>
    <mergeCell ref="F938:F940"/>
    <mergeCell ref="F941:F943"/>
    <mergeCell ref="F944:F946"/>
    <mergeCell ref="F947:F949"/>
    <mergeCell ref="F950:F952"/>
    <mergeCell ref="F953:F955"/>
    <mergeCell ref="F956:F958"/>
    <mergeCell ref="F959:F961"/>
    <mergeCell ref="F962:F964"/>
    <mergeCell ref="F965:F967"/>
    <mergeCell ref="F968:F970"/>
    <mergeCell ref="F971:F973"/>
    <mergeCell ref="F974:F976"/>
    <mergeCell ref="F977:F979"/>
    <mergeCell ref="F980:F982"/>
    <mergeCell ref="F983:F985"/>
    <mergeCell ref="F986:F988"/>
    <mergeCell ref="F989:F991"/>
    <mergeCell ref="F992:F994"/>
    <mergeCell ref="F995:F997"/>
    <mergeCell ref="F998:F1000"/>
    <mergeCell ref="F1001:F1003"/>
    <mergeCell ref="F1004:F1006"/>
    <mergeCell ref="F1007:F1009"/>
    <mergeCell ref="F1010:F1012"/>
    <mergeCell ref="F1013:F1015"/>
    <mergeCell ref="F1016:F1018"/>
    <mergeCell ref="F1019:F1021"/>
    <mergeCell ref="F1022:F1024"/>
    <mergeCell ref="F1025:F1027"/>
    <mergeCell ref="F1028:F1030"/>
    <mergeCell ref="F1031:F1033"/>
    <mergeCell ref="F1034:F1036"/>
    <mergeCell ref="F1037:F1039"/>
    <mergeCell ref="F1040:F1042"/>
    <mergeCell ref="F1043:F1045"/>
    <mergeCell ref="F1046:F1048"/>
    <mergeCell ref="F1049:F1051"/>
    <mergeCell ref="F1052:F1054"/>
    <mergeCell ref="F1055:F1057"/>
    <mergeCell ref="F1058:F1060"/>
    <mergeCell ref="F1061:F1063"/>
    <mergeCell ref="F1064:F1066"/>
    <mergeCell ref="F1067:F1069"/>
    <mergeCell ref="F1070:F1072"/>
    <mergeCell ref="F1073:F1075"/>
    <mergeCell ref="F1076:F1078"/>
    <mergeCell ref="F1079:F1081"/>
    <mergeCell ref="F1082:F1084"/>
    <mergeCell ref="F1085:F1087"/>
    <mergeCell ref="F1088:F1090"/>
    <mergeCell ref="F1091:F1093"/>
    <mergeCell ref="F1094:F1096"/>
    <mergeCell ref="F1097:F1099"/>
    <mergeCell ref="F1100:F1102"/>
    <mergeCell ref="F1103:F1105"/>
    <mergeCell ref="F1106:F1108"/>
    <mergeCell ref="F1109:F1111"/>
    <mergeCell ref="F1112:F1114"/>
    <mergeCell ref="F1115:F1117"/>
    <mergeCell ref="F1118:F1120"/>
    <mergeCell ref="F1121:F1123"/>
    <mergeCell ref="F1124:F1126"/>
    <mergeCell ref="F1127:F1129"/>
    <mergeCell ref="F1130:F1132"/>
    <mergeCell ref="F1133:F1135"/>
    <mergeCell ref="F1136:F1138"/>
    <mergeCell ref="F1139:F1141"/>
    <mergeCell ref="F1142:F1144"/>
    <mergeCell ref="F1145:F1147"/>
    <mergeCell ref="F1148:F1150"/>
    <mergeCell ref="F1151:F1153"/>
    <mergeCell ref="F1154:F1156"/>
    <mergeCell ref="F1157:F1159"/>
    <mergeCell ref="F1160:F1162"/>
    <mergeCell ref="F1163:F1165"/>
    <mergeCell ref="F1166:F1168"/>
    <mergeCell ref="F1169:F1171"/>
    <mergeCell ref="F1172:F1174"/>
    <mergeCell ref="F1175:F1177"/>
    <mergeCell ref="F1178:F1180"/>
    <mergeCell ref="F1181:F1183"/>
    <mergeCell ref="F1184:F1186"/>
    <mergeCell ref="F1187:F1189"/>
    <mergeCell ref="F1190:F1192"/>
    <mergeCell ref="F1193:F1195"/>
    <mergeCell ref="F1196:F1198"/>
    <mergeCell ref="F1199:F1201"/>
    <mergeCell ref="F1202:F1204"/>
    <mergeCell ref="F1205:F1207"/>
    <mergeCell ref="F1208:F1210"/>
    <mergeCell ref="F1211:F1213"/>
    <mergeCell ref="F1214:F1216"/>
    <mergeCell ref="F1217:F1219"/>
    <mergeCell ref="F1220:F1222"/>
    <mergeCell ref="F1223:F1225"/>
    <mergeCell ref="F1226:F1228"/>
    <mergeCell ref="F1229:F1231"/>
    <mergeCell ref="F1232:F1234"/>
    <mergeCell ref="F1235:F1237"/>
    <mergeCell ref="F1238:F1240"/>
    <mergeCell ref="F1241:F1243"/>
    <mergeCell ref="F1244:F1246"/>
    <mergeCell ref="F1247:F1249"/>
    <mergeCell ref="F1250:F1252"/>
    <mergeCell ref="F1253:F1255"/>
    <mergeCell ref="F1256:F1258"/>
    <mergeCell ref="F1259:F1261"/>
    <mergeCell ref="F1262:F1264"/>
    <mergeCell ref="F1265:F1267"/>
    <mergeCell ref="F1268:F1270"/>
    <mergeCell ref="F1271:F1273"/>
    <mergeCell ref="F1274:F1276"/>
    <mergeCell ref="F1277:F1279"/>
    <mergeCell ref="F1280:F1282"/>
    <mergeCell ref="F1283:F1285"/>
    <mergeCell ref="F1286:F1288"/>
    <mergeCell ref="F1289:F1291"/>
    <mergeCell ref="F1292:F1294"/>
    <mergeCell ref="F1295:F1297"/>
    <mergeCell ref="F1298:F1300"/>
    <mergeCell ref="F1301:F1303"/>
    <mergeCell ref="F1304:F1306"/>
    <mergeCell ref="F1307:F1309"/>
    <mergeCell ref="F1310:F1312"/>
    <mergeCell ref="F1313:F1315"/>
    <mergeCell ref="F1316:F1318"/>
    <mergeCell ref="F1319:F1321"/>
    <mergeCell ref="F1322:F1324"/>
    <mergeCell ref="F1325:F1327"/>
    <mergeCell ref="F1328:F1330"/>
    <mergeCell ref="F1331:F1333"/>
    <mergeCell ref="F1334:F1336"/>
    <mergeCell ref="F1337:F1339"/>
    <mergeCell ref="F1340:F1342"/>
    <mergeCell ref="F1343:F1345"/>
    <mergeCell ref="F1346:F1348"/>
    <mergeCell ref="F1349:F1351"/>
    <mergeCell ref="F1352:F1354"/>
    <mergeCell ref="F1355:F1357"/>
    <mergeCell ref="F1358:F1360"/>
    <mergeCell ref="F1361:F1363"/>
    <mergeCell ref="F1364:F1366"/>
    <mergeCell ref="F1367:F1369"/>
    <mergeCell ref="F1370:F1372"/>
    <mergeCell ref="F1373:F1375"/>
    <mergeCell ref="F1376:F1378"/>
    <mergeCell ref="F1379:F1381"/>
    <mergeCell ref="F1382:F1384"/>
    <mergeCell ref="F1385:F1387"/>
    <mergeCell ref="F1388:F1390"/>
    <mergeCell ref="F1391:F1393"/>
    <mergeCell ref="F1394:F1396"/>
    <mergeCell ref="F1397:F1399"/>
    <mergeCell ref="F1400:F1402"/>
    <mergeCell ref="F1403:F1405"/>
    <mergeCell ref="F1406:F1408"/>
    <mergeCell ref="F1409:F1411"/>
    <mergeCell ref="F1412:F1414"/>
    <mergeCell ref="F1415:F1417"/>
    <mergeCell ref="F1418:F1420"/>
    <mergeCell ref="F1421:F1423"/>
    <mergeCell ref="F1424:F1426"/>
    <mergeCell ref="F1427:F1429"/>
    <mergeCell ref="F1430:F1432"/>
    <mergeCell ref="F1433:F1435"/>
    <mergeCell ref="F1436:F1438"/>
    <mergeCell ref="F1439:F1441"/>
    <mergeCell ref="F1442:F1444"/>
    <mergeCell ref="F1445:F1447"/>
    <mergeCell ref="F1448:F1450"/>
    <mergeCell ref="F1451:F1453"/>
    <mergeCell ref="F1454:F1456"/>
    <mergeCell ref="F1457:F1459"/>
    <mergeCell ref="F1460:F1462"/>
    <mergeCell ref="F1463:F1465"/>
    <mergeCell ref="F1466:F1468"/>
    <mergeCell ref="F1469:F1471"/>
    <mergeCell ref="F1472:F1474"/>
    <mergeCell ref="F1475:F1477"/>
    <mergeCell ref="F1478:F1480"/>
    <mergeCell ref="F1481:F1483"/>
    <mergeCell ref="F1484:F1486"/>
    <mergeCell ref="F1487:F1489"/>
    <mergeCell ref="F1490:F1492"/>
    <mergeCell ref="F1493:F1495"/>
    <mergeCell ref="F1496:F1498"/>
    <mergeCell ref="F1499:F1501"/>
    <mergeCell ref="F1502:F1504"/>
    <mergeCell ref="F1505:F1507"/>
    <mergeCell ref="F1508:F1510"/>
    <mergeCell ref="F1511:F1513"/>
    <mergeCell ref="F1514:F1516"/>
    <mergeCell ref="F1517:F1519"/>
    <mergeCell ref="F1520:F1522"/>
    <mergeCell ref="F1523:F1525"/>
    <mergeCell ref="F1526:F1528"/>
    <mergeCell ref="F1529:F1531"/>
    <mergeCell ref="F1532:F1534"/>
    <mergeCell ref="F1535:F1537"/>
    <mergeCell ref="F1538:F1540"/>
    <mergeCell ref="F1541:F1543"/>
    <mergeCell ref="F1544:F1546"/>
    <mergeCell ref="F1547:F1549"/>
    <mergeCell ref="F1550:F1552"/>
    <mergeCell ref="F1553:F1555"/>
    <mergeCell ref="F1556:F1558"/>
    <mergeCell ref="F1559:F1561"/>
    <mergeCell ref="F1562:F1564"/>
    <mergeCell ref="F1565:F1567"/>
    <mergeCell ref="F1568:F1570"/>
    <mergeCell ref="F1571:F1573"/>
    <mergeCell ref="F1574:F1576"/>
    <mergeCell ref="F1577:F1579"/>
    <mergeCell ref="F1580:F1582"/>
    <mergeCell ref="F1583:F1585"/>
    <mergeCell ref="F1586:F1588"/>
    <mergeCell ref="F1589:F1591"/>
    <mergeCell ref="F1592:F1594"/>
    <mergeCell ref="F1595:F1597"/>
    <mergeCell ref="F1598:F1600"/>
    <mergeCell ref="F1601:F1603"/>
    <mergeCell ref="F1604:F1606"/>
    <mergeCell ref="F1607:F1609"/>
    <mergeCell ref="F1610:F1612"/>
    <mergeCell ref="F1613:F1615"/>
    <mergeCell ref="F1616:F1618"/>
    <mergeCell ref="F1619:F1621"/>
    <mergeCell ref="F1622:F1624"/>
    <mergeCell ref="F1625:F1627"/>
    <mergeCell ref="F1628:F1630"/>
    <mergeCell ref="F1631:F1633"/>
    <mergeCell ref="F1634:F1636"/>
    <mergeCell ref="F1637:F1639"/>
    <mergeCell ref="F1640:F1642"/>
    <mergeCell ref="F1643:F1645"/>
    <mergeCell ref="F1646:F1648"/>
    <mergeCell ref="F1649:F1651"/>
    <mergeCell ref="F1652:F1654"/>
    <mergeCell ref="F1655:F1657"/>
    <mergeCell ref="F1658:F1660"/>
    <mergeCell ref="F1661:F1663"/>
    <mergeCell ref="F1664:F1666"/>
    <mergeCell ref="F1667:F1669"/>
    <mergeCell ref="F1670:F1672"/>
    <mergeCell ref="F1673:F1675"/>
    <mergeCell ref="F1676:F1678"/>
    <mergeCell ref="F1679:F1681"/>
    <mergeCell ref="F1682:F1684"/>
    <mergeCell ref="F1685:F1687"/>
    <mergeCell ref="F1688:F1690"/>
    <mergeCell ref="F1691:F1693"/>
    <mergeCell ref="F1694:F1696"/>
    <mergeCell ref="F1697:F1699"/>
    <mergeCell ref="F1700:F1702"/>
    <mergeCell ref="F1703:F1705"/>
    <mergeCell ref="F1706:F1708"/>
    <mergeCell ref="F1709:F1711"/>
    <mergeCell ref="F1712:F1714"/>
    <mergeCell ref="F1715:F1717"/>
    <mergeCell ref="F1718:F1720"/>
    <mergeCell ref="F1721:F1723"/>
    <mergeCell ref="F1724:F1726"/>
    <mergeCell ref="F1727:F1729"/>
    <mergeCell ref="F1730:F1732"/>
    <mergeCell ref="F1733:F1735"/>
    <mergeCell ref="F1736:F1738"/>
    <mergeCell ref="F1739:F1741"/>
    <mergeCell ref="F1742:F1744"/>
    <mergeCell ref="F1745:F1747"/>
    <mergeCell ref="F1748:F1750"/>
    <mergeCell ref="F1751:F1753"/>
    <mergeCell ref="F1754:F1756"/>
    <mergeCell ref="F1757:F1759"/>
    <mergeCell ref="F1760:F1762"/>
    <mergeCell ref="F1763:F1765"/>
    <mergeCell ref="F1766:F1768"/>
    <mergeCell ref="F1769:F1771"/>
    <mergeCell ref="F1772:F1774"/>
    <mergeCell ref="F1775:F1777"/>
    <mergeCell ref="F1778:F1780"/>
    <mergeCell ref="F1781:F1783"/>
    <mergeCell ref="F1784:F1786"/>
    <mergeCell ref="F1787:F1789"/>
    <mergeCell ref="F1790:F1792"/>
    <mergeCell ref="F1793:F1795"/>
    <mergeCell ref="F1796:F1798"/>
    <mergeCell ref="F1799:F1801"/>
    <mergeCell ref="F1802:F1804"/>
    <mergeCell ref="F1805:F1807"/>
    <mergeCell ref="F1808:F1810"/>
    <mergeCell ref="F1811:F1813"/>
    <mergeCell ref="F1814:F1816"/>
    <mergeCell ref="F1817:F1819"/>
    <mergeCell ref="F1820:F1822"/>
    <mergeCell ref="F1823:F1825"/>
    <mergeCell ref="F1826:F1828"/>
    <mergeCell ref="F1829:F1831"/>
    <mergeCell ref="F1832:F1834"/>
    <mergeCell ref="F1835:F1837"/>
    <mergeCell ref="F1838:F1840"/>
    <mergeCell ref="F1841:F1843"/>
    <mergeCell ref="F1844:F1846"/>
    <mergeCell ref="F1847:F1849"/>
    <mergeCell ref="F1850:F1852"/>
    <mergeCell ref="F1853:F1855"/>
    <mergeCell ref="F1856:F1858"/>
    <mergeCell ref="F1859:F1861"/>
    <mergeCell ref="F1862:F1864"/>
    <mergeCell ref="F1865:F1867"/>
    <mergeCell ref="F1868:F1870"/>
    <mergeCell ref="F1871:F1873"/>
    <mergeCell ref="F1874:F1876"/>
    <mergeCell ref="F1877:F1879"/>
    <mergeCell ref="F1880:F1882"/>
    <mergeCell ref="F1883:F1885"/>
    <mergeCell ref="F1886:F1888"/>
    <mergeCell ref="F1889:F1891"/>
    <mergeCell ref="F1892:F1894"/>
    <mergeCell ref="F1895:F1897"/>
    <mergeCell ref="F1898:F1900"/>
    <mergeCell ref="F1901:F1903"/>
    <mergeCell ref="F1904:F1906"/>
    <mergeCell ref="F1907:F1909"/>
    <mergeCell ref="F1910:F1912"/>
    <mergeCell ref="F1913:F1915"/>
    <mergeCell ref="F1916:F1918"/>
    <mergeCell ref="F1919:F1921"/>
    <mergeCell ref="F1922:F1924"/>
    <mergeCell ref="F1925:F1927"/>
    <mergeCell ref="F1928:F1930"/>
    <mergeCell ref="F1931:F1933"/>
    <mergeCell ref="F1934:F1936"/>
    <mergeCell ref="F1937:F1939"/>
    <mergeCell ref="F1940:F1942"/>
    <mergeCell ref="F1943:F1945"/>
    <mergeCell ref="F1946:F1948"/>
    <mergeCell ref="F1949:F1951"/>
    <mergeCell ref="F1952:F1954"/>
    <mergeCell ref="F1955:F1957"/>
    <mergeCell ref="F1958:F1960"/>
    <mergeCell ref="F1961:F1963"/>
    <mergeCell ref="F1964:F1966"/>
    <mergeCell ref="F1967:F1969"/>
    <mergeCell ref="F1970:F1972"/>
    <mergeCell ref="F1973:F1975"/>
    <mergeCell ref="F1976:F1978"/>
    <mergeCell ref="F1979:F1981"/>
    <mergeCell ref="F1982:F1984"/>
    <mergeCell ref="F1985:F1987"/>
    <mergeCell ref="F1988:F1990"/>
    <mergeCell ref="F1991:F1993"/>
    <mergeCell ref="F1994:F1996"/>
    <mergeCell ref="F1997:F1999"/>
    <mergeCell ref="F2000:F2002"/>
    <mergeCell ref="F2003:F2005"/>
    <mergeCell ref="F2006:F2008"/>
    <mergeCell ref="F2009:F2011"/>
    <mergeCell ref="F2012:F2014"/>
    <mergeCell ref="F2015:F2017"/>
    <mergeCell ref="F2018:F2020"/>
    <mergeCell ref="F2021:F2023"/>
    <mergeCell ref="F2024:F2026"/>
    <mergeCell ref="F2027:F2029"/>
    <mergeCell ref="F2030:F2032"/>
    <mergeCell ref="F2033:F2035"/>
    <mergeCell ref="F2036:F2038"/>
    <mergeCell ref="F2039:F2041"/>
    <mergeCell ref="F2042:F2044"/>
    <mergeCell ref="F2045:F2047"/>
    <mergeCell ref="F2048:F2050"/>
    <mergeCell ref="F2051:F2053"/>
    <mergeCell ref="F2054:F2056"/>
    <mergeCell ref="F2057:F2059"/>
    <mergeCell ref="F2060:F2062"/>
    <mergeCell ref="F2063:F2065"/>
    <mergeCell ref="F2066:F2068"/>
    <mergeCell ref="F2069:F2071"/>
    <mergeCell ref="F2072:F2074"/>
    <mergeCell ref="F2075:F2077"/>
    <mergeCell ref="F2078:F2080"/>
    <mergeCell ref="F2081:F2083"/>
    <mergeCell ref="F2084:F2086"/>
    <mergeCell ref="F2087:F2089"/>
    <mergeCell ref="F2090:F2092"/>
    <mergeCell ref="F2093:F2095"/>
    <mergeCell ref="F2096:F2098"/>
    <mergeCell ref="F2099:F2101"/>
    <mergeCell ref="F2102:F2104"/>
    <mergeCell ref="F2105:F2107"/>
    <mergeCell ref="F2108:F2110"/>
    <mergeCell ref="F2111:F2113"/>
    <mergeCell ref="F2114:F2116"/>
    <mergeCell ref="F2117:F2119"/>
    <mergeCell ref="F2120:F2122"/>
    <mergeCell ref="F2123:F2125"/>
    <mergeCell ref="F2126:F2128"/>
    <mergeCell ref="F2129:F2131"/>
    <mergeCell ref="F2132:F2134"/>
    <mergeCell ref="F2135:F2137"/>
    <mergeCell ref="F2138:F2140"/>
    <mergeCell ref="F2141:F2143"/>
    <mergeCell ref="F2144:F2146"/>
    <mergeCell ref="F2147:F2149"/>
    <mergeCell ref="F2150:F2152"/>
    <mergeCell ref="F2153:F2155"/>
    <mergeCell ref="F2156:F2158"/>
    <mergeCell ref="F2159:F2161"/>
    <mergeCell ref="F2162:F2164"/>
    <mergeCell ref="F2165:F2167"/>
    <mergeCell ref="F2168:F2170"/>
    <mergeCell ref="F2171:F2173"/>
    <mergeCell ref="F2174:F2176"/>
    <mergeCell ref="F2177:F2179"/>
    <mergeCell ref="F2180:F2182"/>
    <mergeCell ref="F2183:F2185"/>
    <mergeCell ref="F2186:F2188"/>
    <mergeCell ref="F2189:F2191"/>
    <mergeCell ref="F2192:F2194"/>
    <mergeCell ref="F2195:F2197"/>
    <mergeCell ref="F2198:F2200"/>
    <mergeCell ref="F2201:F2203"/>
    <mergeCell ref="F2204:F2206"/>
    <mergeCell ref="F2207:F2209"/>
    <mergeCell ref="F2210:F2212"/>
    <mergeCell ref="F2213:F2215"/>
    <mergeCell ref="F2216:F2218"/>
    <mergeCell ref="F2219:F2221"/>
    <mergeCell ref="F2222:F2224"/>
    <mergeCell ref="F2225:F2227"/>
    <mergeCell ref="F2228:F2230"/>
    <mergeCell ref="F2231:F2233"/>
    <mergeCell ref="F2234:F2236"/>
    <mergeCell ref="F2237:F2239"/>
    <mergeCell ref="F2240:F2242"/>
    <mergeCell ref="F2243:F2245"/>
    <mergeCell ref="F2246:F2248"/>
    <mergeCell ref="F2249:F2251"/>
    <mergeCell ref="F2252:F2254"/>
    <mergeCell ref="F2255:F2257"/>
    <mergeCell ref="F2258:F2260"/>
    <mergeCell ref="F2261:F2263"/>
    <mergeCell ref="F2264:F2266"/>
    <mergeCell ref="F2267:F2269"/>
    <mergeCell ref="F2270:F2272"/>
    <mergeCell ref="F2273:F2275"/>
    <mergeCell ref="F2276:F2278"/>
    <mergeCell ref="F2279:F2281"/>
    <mergeCell ref="F2282:F2284"/>
    <mergeCell ref="F2285:F2287"/>
    <mergeCell ref="F2288:F2290"/>
    <mergeCell ref="F2291:F2293"/>
    <mergeCell ref="F2294:F2296"/>
    <mergeCell ref="F2297:F2299"/>
    <mergeCell ref="F2300:F2302"/>
    <mergeCell ref="F2303:F2305"/>
    <mergeCell ref="F2306:F2308"/>
    <mergeCell ref="F2309:F2311"/>
    <mergeCell ref="F2312:F2314"/>
    <mergeCell ref="F2315:F2317"/>
    <mergeCell ref="F2318:F2320"/>
    <mergeCell ref="F2321:F2323"/>
    <mergeCell ref="F2324:F2326"/>
    <mergeCell ref="F2327:F2329"/>
    <mergeCell ref="F2330:F2332"/>
    <mergeCell ref="F2333:F2335"/>
    <mergeCell ref="F2336:F2338"/>
    <mergeCell ref="F2339:F2341"/>
    <mergeCell ref="F2342:F2344"/>
    <mergeCell ref="F2345:F2347"/>
    <mergeCell ref="F2348:F2350"/>
    <mergeCell ref="F2351:F2353"/>
    <mergeCell ref="F2354:F2356"/>
    <mergeCell ref="F2357:F2359"/>
    <mergeCell ref="F2360:F2362"/>
    <mergeCell ref="F2363:F2365"/>
    <mergeCell ref="F2366:F2368"/>
    <mergeCell ref="F2369:F2371"/>
    <mergeCell ref="F2372:F2374"/>
    <mergeCell ref="F2375:F2377"/>
    <mergeCell ref="F2378:F2380"/>
    <mergeCell ref="F2381:F2383"/>
    <mergeCell ref="F2384:F2386"/>
    <mergeCell ref="F2387:F2389"/>
    <mergeCell ref="F2390:F2392"/>
    <mergeCell ref="F2393:F2395"/>
    <mergeCell ref="F2396:F2398"/>
    <mergeCell ref="F2399:F2401"/>
    <mergeCell ref="F2402:F2404"/>
    <mergeCell ref="F2405:F2407"/>
    <mergeCell ref="F2408:F2410"/>
    <mergeCell ref="F2411:F2413"/>
    <mergeCell ref="F2414:F2416"/>
    <mergeCell ref="F2417:F2419"/>
    <mergeCell ref="F2420:F2422"/>
    <mergeCell ref="F2423:F2425"/>
    <mergeCell ref="F2426:F2428"/>
    <mergeCell ref="F2429:F2431"/>
    <mergeCell ref="F2432:F2434"/>
    <mergeCell ref="F2435:F2437"/>
    <mergeCell ref="F2438:F2440"/>
    <mergeCell ref="F2441:F2443"/>
    <mergeCell ref="F2444:F2446"/>
    <mergeCell ref="F2447:F2449"/>
    <mergeCell ref="F2450:F2452"/>
    <mergeCell ref="F2453:F2455"/>
    <mergeCell ref="F2456:F2458"/>
    <mergeCell ref="F2459:F2461"/>
    <mergeCell ref="F2462:F2464"/>
    <mergeCell ref="F2465:F2467"/>
    <mergeCell ref="F2468:F2470"/>
    <mergeCell ref="F2471:F2473"/>
    <mergeCell ref="F2474:F2476"/>
    <mergeCell ref="F2477:F2479"/>
    <mergeCell ref="F2480:F2482"/>
    <mergeCell ref="F2483:F2485"/>
    <mergeCell ref="F2486:F2488"/>
    <mergeCell ref="F2489:F2491"/>
    <mergeCell ref="F2492:F2494"/>
    <mergeCell ref="F2495:F2497"/>
    <mergeCell ref="F2498:F2500"/>
    <mergeCell ref="F2501:F2503"/>
    <mergeCell ref="F2504:F2506"/>
    <mergeCell ref="F2507:F2509"/>
    <mergeCell ref="F2510:F2512"/>
    <mergeCell ref="F2513:F2515"/>
    <mergeCell ref="F2516:F2518"/>
    <mergeCell ref="F2519:F2521"/>
    <mergeCell ref="F2522:F2524"/>
    <mergeCell ref="F2525:F2527"/>
    <mergeCell ref="F2528:F2530"/>
    <mergeCell ref="F2531:F2533"/>
    <mergeCell ref="F2534:F2536"/>
    <mergeCell ref="F2537:F2539"/>
    <mergeCell ref="F2540:F2542"/>
    <mergeCell ref="F2543:F2545"/>
    <mergeCell ref="F2546:F2548"/>
    <mergeCell ref="F2549:F2551"/>
    <mergeCell ref="F2552:F2554"/>
    <mergeCell ref="F2555:F2557"/>
    <mergeCell ref="F2558:F2560"/>
    <mergeCell ref="F2561:F2563"/>
    <mergeCell ref="F2564:F2566"/>
    <mergeCell ref="F2567:F2569"/>
    <mergeCell ref="F2570:F2572"/>
    <mergeCell ref="F2573:F2575"/>
    <mergeCell ref="F2576:F2578"/>
    <mergeCell ref="F2579:F2581"/>
    <mergeCell ref="F2582:F2584"/>
    <mergeCell ref="F2585:F2587"/>
    <mergeCell ref="F2588:F2590"/>
    <mergeCell ref="F2591:F2593"/>
    <mergeCell ref="F2594:F2596"/>
    <mergeCell ref="F2597:F2599"/>
    <mergeCell ref="F2600:F2602"/>
    <mergeCell ref="F2603:F2605"/>
    <mergeCell ref="F2606:F2608"/>
    <mergeCell ref="F2609:F2611"/>
    <mergeCell ref="F2612:F2614"/>
    <mergeCell ref="F2615:F2617"/>
    <mergeCell ref="F2618:F2620"/>
    <mergeCell ref="F2621:F2623"/>
    <mergeCell ref="F2624:F2626"/>
    <mergeCell ref="F2627:F2629"/>
    <mergeCell ref="F2630:F2632"/>
    <mergeCell ref="F2633:F2635"/>
    <mergeCell ref="F2636:F2638"/>
    <mergeCell ref="F2639:F2641"/>
    <mergeCell ref="F2642:F2644"/>
    <mergeCell ref="F2645:F2647"/>
    <mergeCell ref="F2648:F2650"/>
    <mergeCell ref="F2651:F2653"/>
    <mergeCell ref="F2654:F2656"/>
    <mergeCell ref="F2657:F2659"/>
    <mergeCell ref="F2660:F2662"/>
    <mergeCell ref="F2663:F2665"/>
    <mergeCell ref="F2666:F2668"/>
    <mergeCell ref="F2669:F2671"/>
    <mergeCell ref="F2672:F2674"/>
    <mergeCell ref="F2675:F2677"/>
    <mergeCell ref="F2678:F2680"/>
    <mergeCell ref="F2681:F2683"/>
    <mergeCell ref="F2684:F2686"/>
    <mergeCell ref="F2687:F2689"/>
    <mergeCell ref="F2690:F2692"/>
    <mergeCell ref="F2693:F2695"/>
    <mergeCell ref="F2696:F2698"/>
    <mergeCell ref="F2699:F2701"/>
    <mergeCell ref="F2702:F2704"/>
    <mergeCell ref="F2705:F2707"/>
    <mergeCell ref="F2708:F2710"/>
    <mergeCell ref="F2711:F2713"/>
    <mergeCell ref="F2714:F2716"/>
    <mergeCell ref="F2717:F2719"/>
    <mergeCell ref="F2720:F2722"/>
    <mergeCell ref="F2723:F2725"/>
    <mergeCell ref="F2726:F2728"/>
    <mergeCell ref="F2729:F2731"/>
    <mergeCell ref="F2732:F2734"/>
    <mergeCell ref="F2735:F2737"/>
    <mergeCell ref="F2738:F2740"/>
    <mergeCell ref="F2741:F2743"/>
    <mergeCell ref="F2744:F2746"/>
    <mergeCell ref="F2747:F2749"/>
    <mergeCell ref="F2750:F2752"/>
    <mergeCell ref="F2753:F2755"/>
    <mergeCell ref="F2756:F2758"/>
    <mergeCell ref="F2759:F2761"/>
    <mergeCell ref="F2762:F2764"/>
    <mergeCell ref="F2765:F2767"/>
    <mergeCell ref="F2768:F2770"/>
    <mergeCell ref="F2771:F2773"/>
    <mergeCell ref="F2774:F2776"/>
    <mergeCell ref="F2777:F2779"/>
    <mergeCell ref="F2780:F2782"/>
    <mergeCell ref="F2783:F2785"/>
    <mergeCell ref="F2786:F2788"/>
    <mergeCell ref="F2789:F2791"/>
    <mergeCell ref="F2792:F2794"/>
    <mergeCell ref="F2795:F2797"/>
    <mergeCell ref="F2798:F2800"/>
    <mergeCell ref="F2801:F2803"/>
    <mergeCell ref="F2804:F2806"/>
    <mergeCell ref="F2807:F2809"/>
    <mergeCell ref="F2810:F2812"/>
    <mergeCell ref="F2813:F2815"/>
    <mergeCell ref="F2816:F2818"/>
    <mergeCell ref="F2819:F2821"/>
    <mergeCell ref="F2822:F2824"/>
    <mergeCell ref="F2825:F2827"/>
    <mergeCell ref="F2828:F2830"/>
    <mergeCell ref="F2831:F2833"/>
    <mergeCell ref="F2834:F2836"/>
    <mergeCell ref="F2837:F2839"/>
    <mergeCell ref="F2840:F2842"/>
    <mergeCell ref="F2843:F2845"/>
    <mergeCell ref="F2846:F2848"/>
    <mergeCell ref="F2849:F2851"/>
    <mergeCell ref="F2852:F2854"/>
    <mergeCell ref="F2855:F2857"/>
    <mergeCell ref="F2858:F2860"/>
    <mergeCell ref="F2861:F2863"/>
    <mergeCell ref="F2864:F2866"/>
    <mergeCell ref="F2867:F2869"/>
    <mergeCell ref="F2870:F2872"/>
    <mergeCell ref="F2873:F2875"/>
    <mergeCell ref="F2876:F2878"/>
    <mergeCell ref="F2879:F2881"/>
    <mergeCell ref="F2882:F2884"/>
    <mergeCell ref="F2885:F2887"/>
    <mergeCell ref="F2888:F2890"/>
    <mergeCell ref="F2891:F2893"/>
    <mergeCell ref="F2894:F2896"/>
    <mergeCell ref="F2897:F2899"/>
    <mergeCell ref="F2900:F2902"/>
    <mergeCell ref="F2903:F2905"/>
    <mergeCell ref="F2906:F2908"/>
    <mergeCell ref="F2909:F2911"/>
    <mergeCell ref="F2912:F2914"/>
    <mergeCell ref="F2915:F2917"/>
    <mergeCell ref="F2918:F2920"/>
    <mergeCell ref="F2921:F2923"/>
    <mergeCell ref="F2924:F2926"/>
    <mergeCell ref="F2927:F2929"/>
    <mergeCell ref="F2930:F2932"/>
    <mergeCell ref="F2933:F2935"/>
    <mergeCell ref="F2936:F2938"/>
    <mergeCell ref="F2939:F2941"/>
    <mergeCell ref="F2942:F2944"/>
    <mergeCell ref="F2945:F2947"/>
    <mergeCell ref="F2948:F2950"/>
    <mergeCell ref="F2951:F2953"/>
    <mergeCell ref="F2954:F2956"/>
    <mergeCell ref="F2957:F2959"/>
    <mergeCell ref="F2960:F2962"/>
    <mergeCell ref="F2963:F2965"/>
    <mergeCell ref="F2966:F2968"/>
    <mergeCell ref="F2969:F2971"/>
    <mergeCell ref="F2972:F2974"/>
    <mergeCell ref="F2975:F2977"/>
    <mergeCell ref="F2978:F2980"/>
    <mergeCell ref="F2981:F2983"/>
    <mergeCell ref="F2984:F2986"/>
    <mergeCell ref="F2987:F2989"/>
    <mergeCell ref="F2990:F2992"/>
    <mergeCell ref="F2993:F2995"/>
    <mergeCell ref="F2996:F2998"/>
    <mergeCell ref="F2999:F3001"/>
    <mergeCell ref="F3002:F3004"/>
    <mergeCell ref="F3005:F3007"/>
    <mergeCell ref="F3008:F3010"/>
    <mergeCell ref="F3011:F3013"/>
    <mergeCell ref="F3014:F3016"/>
    <mergeCell ref="F3017:F3019"/>
    <mergeCell ref="F3020:F3022"/>
    <mergeCell ref="F3023:F3025"/>
    <mergeCell ref="F3026:F3028"/>
    <mergeCell ref="F3029:F3031"/>
    <mergeCell ref="F3032:F3034"/>
    <mergeCell ref="F3035:F3037"/>
    <mergeCell ref="F3038:F3040"/>
    <mergeCell ref="F3041:F3043"/>
    <mergeCell ref="F3044:F3046"/>
    <mergeCell ref="F3047:F3049"/>
    <mergeCell ref="F3050:F3052"/>
    <mergeCell ref="F3053:F3055"/>
    <mergeCell ref="F3056:F3058"/>
    <mergeCell ref="F3059:F3061"/>
    <mergeCell ref="F3062:F3064"/>
    <mergeCell ref="F3065:F3067"/>
    <mergeCell ref="F3068:F3070"/>
    <mergeCell ref="F3071:F3073"/>
    <mergeCell ref="F3074:F3076"/>
    <mergeCell ref="F3077:F3079"/>
    <mergeCell ref="F3080:F3082"/>
    <mergeCell ref="F3083:F3085"/>
    <mergeCell ref="F3086:F3088"/>
    <mergeCell ref="F3089:F3091"/>
    <mergeCell ref="F3092:F3094"/>
    <mergeCell ref="F3095:F3097"/>
    <mergeCell ref="F3098:F3100"/>
    <mergeCell ref="F3101:F3103"/>
    <mergeCell ref="F3104:F3106"/>
    <mergeCell ref="F3107:F3109"/>
    <mergeCell ref="F3110:F3112"/>
    <mergeCell ref="F3113:F3115"/>
    <mergeCell ref="F3116:F3118"/>
    <mergeCell ref="F3119:F3121"/>
    <mergeCell ref="F3122:F3124"/>
    <mergeCell ref="F3125:F3127"/>
    <mergeCell ref="F3128:F3130"/>
    <mergeCell ref="F3131:F3133"/>
    <mergeCell ref="F3134:F3136"/>
    <mergeCell ref="F3137:F3139"/>
    <mergeCell ref="F3140:F3142"/>
    <mergeCell ref="F3143:F3145"/>
    <mergeCell ref="F3146:F3148"/>
    <mergeCell ref="F3149:F3151"/>
    <mergeCell ref="F3152:F3154"/>
    <mergeCell ref="F3155:F3157"/>
    <mergeCell ref="F3158:F3160"/>
    <mergeCell ref="F3161:F3163"/>
    <mergeCell ref="F3164:F3166"/>
    <mergeCell ref="F3167:F3169"/>
    <mergeCell ref="F3170:F3172"/>
    <mergeCell ref="F3173:F3175"/>
    <mergeCell ref="F3176:F3178"/>
    <mergeCell ref="F3179:F3181"/>
    <mergeCell ref="F3182:F3184"/>
    <mergeCell ref="F3185:F3187"/>
    <mergeCell ref="F3188:F3190"/>
    <mergeCell ref="F3191:F3193"/>
    <mergeCell ref="F3194:F3196"/>
    <mergeCell ref="F3197:F3199"/>
    <mergeCell ref="F3200:F3202"/>
    <mergeCell ref="F3203:F3205"/>
    <mergeCell ref="F3206:F3208"/>
    <mergeCell ref="F3209:F3211"/>
    <mergeCell ref="F3212:F3214"/>
    <mergeCell ref="F3215:F3217"/>
    <mergeCell ref="F3218:F3220"/>
    <mergeCell ref="F3221:F3223"/>
    <mergeCell ref="F3224:F3226"/>
    <mergeCell ref="F3227:F3229"/>
    <mergeCell ref="F3230:F3232"/>
    <mergeCell ref="F3233:F3235"/>
    <mergeCell ref="F3236:F3238"/>
    <mergeCell ref="F3239:F3241"/>
    <mergeCell ref="F3242:F3244"/>
    <mergeCell ref="F3245:F3247"/>
    <mergeCell ref="F3248:F3250"/>
    <mergeCell ref="F3251:F3253"/>
    <mergeCell ref="F3254:F3256"/>
    <mergeCell ref="F3257:F3259"/>
    <mergeCell ref="F3260:F3262"/>
    <mergeCell ref="F3263:F3265"/>
    <mergeCell ref="F3266:F3268"/>
    <mergeCell ref="F3269:F3271"/>
    <mergeCell ref="F3272:F3274"/>
    <mergeCell ref="F3275:F3277"/>
    <mergeCell ref="F3278:F3280"/>
    <mergeCell ref="F3281:F3283"/>
    <mergeCell ref="F3284:F3286"/>
    <mergeCell ref="F3287:F3289"/>
    <mergeCell ref="F3290:F3292"/>
    <mergeCell ref="F3293:F3295"/>
    <mergeCell ref="F3296:F3298"/>
    <mergeCell ref="F3299:F3301"/>
    <mergeCell ref="F3302:F3304"/>
    <mergeCell ref="F3305:F3307"/>
    <mergeCell ref="F3308:F3310"/>
    <mergeCell ref="F3311:F3313"/>
    <mergeCell ref="F3314:F3316"/>
    <mergeCell ref="F3317:F3319"/>
    <mergeCell ref="F3320:F3322"/>
    <mergeCell ref="F3323:F3325"/>
    <mergeCell ref="F3326:F3328"/>
    <mergeCell ref="F3329:F3331"/>
    <mergeCell ref="F3332:F3334"/>
    <mergeCell ref="F3335:F3337"/>
    <mergeCell ref="F3338:F3340"/>
    <mergeCell ref="F3341:F3343"/>
    <mergeCell ref="F3344:F3346"/>
    <mergeCell ref="F3347:F3349"/>
    <mergeCell ref="F3350:F3352"/>
    <mergeCell ref="F3353:F3355"/>
    <mergeCell ref="F3356:F3358"/>
    <mergeCell ref="F3359:F3361"/>
    <mergeCell ref="F3362:F3364"/>
    <mergeCell ref="F3365:F3367"/>
    <mergeCell ref="F3368:F3370"/>
    <mergeCell ref="F3371:F3373"/>
    <mergeCell ref="F3374:F3376"/>
    <mergeCell ref="F3377:F3379"/>
    <mergeCell ref="F3380:F3382"/>
    <mergeCell ref="F3383:F3385"/>
    <mergeCell ref="F3386:F3388"/>
    <mergeCell ref="F3389:F3391"/>
    <mergeCell ref="F3392:F3394"/>
    <mergeCell ref="F3395:F3397"/>
    <mergeCell ref="F3398:F3400"/>
    <mergeCell ref="F3401:F3403"/>
    <mergeCell ref="F3404:F3406"/>
    <mergeCell ref="F3407:F3409"/>
    <mergeCell ref="F3410:F3412"/>
    <mergeCell ref="F3413:F3415"/>
    <mergeCell ref="F3416:F3418"/>
    <mergeCell ref="F3419:F3421"/>
    <mergeCell ref="F3422:F3424"/>
    <mergeCell ref="F3425:F3427"/>
    <mergeCell ref="F3428:F3430"/>
    <mergeCell ref="F3431:F3433"/>
    <mergeCell ref="F3434:F3436"/>
    <mergeCell ref="F3437:F3439"/>
    <mergeCell ref="F3440:F3442"/>
    <mergeCell ref="F3443:F3445"/>
    <mergeCell ref="F3446:F3448"/>
    <mergeCell ref="F3449:F3451"/>
    <mergeCell ref="F3452:F3454"/>
    <mergeCell ref="F3455:F3457"/>
    <mergeCell ref="F3458:F3460"/>
    <mergeCell ref="F3461:F3463"/>
    <mergeCell ref="F3464:F3466"/>
    <mergeCell ref="F3467:F3469"/>
    <mergeCell ref="F3470:F3472"/>
    <mergeCell ref="F3473:F3475"/>
    <mergeCell ref="F3476:F3478"/>
    <mergeCell ref="F3479:F3481"/>
    <mergeCell ref="F3482:F3484"/>
    <mergeCell ref="F3485:F3487"/>
    <mergeCell ref="F3488:F3490"/>
    <mergeCell ref="F3491:F3493"/>
    <mergeCell ref="F3494:F3496"/>
    <mergeCell ref="F3497:F3499"/>
    <mergeCell ref="F3500:F3502"/>
    <mergeCell ref="F3503:F3505"/>
    <mergeCell ref="F3506:F3508"/>
    <mergeCell ref="F3509:F3511"/>
    <mergeCell ref="F3512:F3514"/>
    <mergeCell ref="F3515:F3517"/>
    <mergeCell ref="F3518:F3520"/>
    <mergeCell ref="F3521:F3523"/>
    <mergeCell ref="F3524:F3526"/>
    <mergeCell ref="F3527:F3529"/>
    <mergeCell ref="F3530:F3532"/>
    <mergeCell ref="F3533:F3535"/>
    <mergeCell ref="F3536:F3538"/>
    <mergeCell ref="F3539:F3541"/>
    <mergeCell ref="F3542:F3544"/>
    <mergeCell ref="F3545:F3547"/>
    <mergeCell ref="F3548:F3550"/>
    <mergeCell ref="F3551:F3553"/>
    <mergeCell ref="F3554:F3556"/>
    <mergeCell ref="F3557:F3559"/>
    <mergeCell ref="F3560:F3562"/>
    <mergeCell ref="F3563:F3565"/>
    <mergeCell ref="F3566:F3568"/>
    <mergeCell ref="F3569:F3571"/>
    <mergeCell ref="F3572:F3574"/>
    <mergeCell ref="F3575:F3577"/>
    <mergeCell ref="F3578:F3580"/>
    <mergeCell ref="F3581:F3583"/>
    <mergeCell ref="F3584:F3586"/>
    <mergeCell ref="F3587:F3589"/>
    <mergeCell ref="F3590:F3592"/>
    <mergeCell ref="F3593:F3595"/>
    <mergeCell ref="F3596:F3598"/>
    <mergeCell ref="F3599:F3601"/>
    <mergeCell ref="F3602:F3604"/>
    <mergeCell ref="F3605:F3607"/>
    <mergeCell ref="F3608:F3610"/>
    <mergeCell ref="F3611:F3613"/>
    <mergeCell ref="F3614:F3616"/>
    <mergeCell ref="F3617:F3619"/>
    <mergeCell ref="F3620:F3622"/>
    <mergeCell ref="F3623:F3625"/>
    <mergeCell ref="F3626:F3628"/>
    <mergeCell ref="F3629:F3631"/>
    <mergeCell ref="F3632:F3634"/>
    <mergeCell ref="F3635:F3637"/>
    <mergeCell ref="F3638:F3640"/>
    <mergeCell ref="F3641:F3643"/>
    <mergeCell ref="F3644:F3646"/>
    <mergeCell ref="F3647:F3649"/>
    <mergeCell ref="F3650:F3652"/>
    <mergeCell ref="F3653:F3655"/>
    <mergeCell ref="F3656:F3658"/>
    <mergeCell ref="F3659:F3661"/>
    <mergeCell ref="F3662:F3664"/>
    <mergeCell ref="F3665:F3667"/>
    <mergeCell ref="F3668:F3670"/>
    <mergeCell ref="F3671:F3673"/>
    <mergeCell ref="F3674:F3676"/>
    <mergeCell ref="F3674:F3676"/>
    <mergeCell ref="F3677:F3679"/>
    <mergeCell ref="F3677:F3679"/>
    <mergeCell ref="F3680:F3682"/>
    <mergeCell ref="F3680:F3682"/>
    <mergeCell ref="F3683:F3685"/>
    <mergeCell ref="F3683:F3685"/>
    <mergeCell ref="F3686:F3688"/>
    <mergeCell ref="F3686:F3688"/>
    <mergeCell ref="F3689:F3691"/>
    <mergeCell ref="F3689:F3691"/>
    <mergeCell ref="F3692:F3694"/>
    <mergeCell ref="F3692:F3694"/>
    <mergeCell ref="F3695:F3697"/>
    <mergeCell ref="F3698:F3700"/>
    <mergeCell ref="F3701:F3703"/>
    <mergeCell ref="F3704:F3706"/>
    <mergeCell ref="F3707:F3709"/>
    <mergeCell ref="G2:G4"/>
    <mergeCell ref="G5:G7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G53:G55"/>
    <mergeCell ref="G56:G58"/>
    <mergeCell ref="G59:G61"/>
    <mergeCell ref="G62:G64"/>
    <mergeCell ref="G65:G67"/>
    <mergeCell ref="G68:G70"/>
    <mergeCell ref="G71:G73"/>
    <mergeCell ref="G74:G76"/>
    <mergeCell ref="G77:G79"/>
    <mergeCell ref="G80:G82"/>
    <mergeCell ref="G83:G85"/>
    <mergeCell ref="G86:G88"/>
    <mergeCell ref="G89:G91"/>
    <mergeCell ref="G92:G94"/>
    <mergeCell ref="G95:G97"/>
    <mergeCell ref="G98:G100"/>
    <mergeCell ref="G101:G103"/>
    <mergeCell ref="G104:G106"/>
    <mergeCell ref="G107:G109"/>
    <mergeCell ref="G110:G112"/>
    <mergeCell ref="G113:G115"/>
    <mergeCell ref="G116:G118"/>
    <mergeCell ref="G119:G121"/>
    <mergeCell ref="G122:G124"/>
    <mergeCell ref="G125:G127"/>
    <mergeCell ref="G128:G130"/>
    <mergeCell ref="G131:G133"/>
    <mergeCell ref="G134:G136"/>
    <mergeCell ref="G137:G139"/>
    <mergeCell ref="G140:G142"/>
    <mergeCell ref="G143:G145"/>
    <mergeCell ref="G146:G148"/>
    <mergeCell ref="G149:G151"/>
    <mergeCell ref="G152:G154"/>
    <mergeCell ref="G155:G157"/>
    <mergeCell ref="G158:G160"/>
    <mergeCell ref="G161:G163"/>
    <mergeCell ref="G164:G166"/>
    <mergeCell ref="G167:G169"/>
    <mergeCell ref="G170:G172"/>
    <mergeCell ref="G173:G175"/>
    <mergeCell ref="G176:G178"/>
    <mergeCell ref="G179:G181"/>
    <mergeCell ref="G182:G184"/>
    <mergeCell ref="G185:G187"/>
    <mergeCell ref="G188:G190"/>
    <mergeCell ref="G191:G193"/>
    <mergeCell ref="G194:G196"/>
    <mergeCell ref="G197:G199"/>
    <mergeCell ref="G200:G202"/>
    <mergeCell ref="G203:G205"/>
    <mergeCell ref="G206:G208"/>
    <mergeCell ref="G209:G211"/>
    <mergeCell ref="G212:G214"/>
    <mergeCell ref="G215:G217"/>
    <mergeCell ref="G218:G220"/>
    <mergeCell ref="G221:G223"/>
    <mergeCell ref="G224:G226"/>
    <mergeCell ref="G227:G229"/>
    <mergeCell ref="G230:G232"/>
    <mergeCell ref="G233:G235"/>
    <mergeCell ref="G236:G238"/>
    <mergeCell ref="G239:G241"/>
    <mergeCell ref="G242:G244"/>
    <mergeCell ref="G245:G247"/>
    <mergeCell ref="G248:G250"/>
    <mergeCell ref="G251:G253"/>
    <mergeCell ref="G254:G256"/>
    <mergeCell ref="G257:G259"/>
    <mergeCell ref="G260:G262"/>
    <mergeCell ref="G263:G265"/>
    <mergeCell ref="G266:G268"/>
    <mergeCell ref="G269:G271"/>
    <mergeCell ref="G272:G274"/>
    <mergeCell ref="G275:G277"/>
    <mergeCell ref="G278:G280"/>
    <mergeCell ref="G281:G283"/>
    <mergeCell ref="G284:G286"/>
    <mergeCell ref="G287:G289"/>
    <mergeCell ref="G290:G292"/>
    <mergeCell ref="G293:G295"/>
    <mergeCell ref="G296:G298"/>
    <mergeCell ref="G299:G301"/>
    <mergeCell ref="G302:G304"/>
    <mergeCell ref="G305:G307"/>
    <mergeCell ref="G308:G310"/>
    <mergeCell ref="G311:G313"/>
    <mergeCell ref="G314:G316"/>
    <mergeCell ref="G317:G319"/>
    <mergeCell ref="G320:G322"/>
    <mergeCell ref="G323:G325"/>
    <mergeCell ref="G326:G328"/>
    <mergeCell ref="G329:G331"/>
    <mergeCell ref="G332:G334"/>
    <mergeCell ref="G335:G337"/>
    <mergeCell ref="G338:G340"/>
    <mergeCell ref="G341:G343"/>
    <mergeCell ref="G344:G346"/>
    <mergeCell ref="G347:G349"/>
    <mergeCell ref="G350:G352"/>
    <mergeCell ref="G353:G355"/>
    <mergeCell ref="G356:G358"/>
    <mergeCell ref="G359:G361"/>
    <mergeCell ref="G362:G364"/>
    <mergeCell ref="G365:G367"/>
    <mergeCell ref="G368:G370"/>
    <mergeCell ref="G371:G373"/>
    <mergeCell ref="G374:G376"/>
    <mergeCell ref="G377:G379"/>
    <mergeCell ref="G380:G382"/>
    <mergeCell ref="G383:G385"/>
    <mergeCell ref="G386:G388"/>
    <mergeCell ref="G389:G391"/>
    <mergeCell ref="G392:G394"/>
    <mergeCell ref="G395:G397"/>
    <mergeCell ref="G398:G400"/>
    <mergeCell ref="G401:G403"/>
    <mergeCell ref="G404:G406"/>
    <mergeCell ref="G407:G409"/>
    <mergeCell ref="G410:G412"/>
    <mergeCell ref="G413:G415"/>
    <mergeCell ref="G416:G418"/>
    <mergeCell ref="G419:G421"/>
    <mergeCell ref="G422:G424"/>
    <mergeCell ref="G425:G427"/>
    <mergeCell ref="G428:G430"/>
    <mergeCell ref="G431:G433"/>
    <mergeCell ref="G434:G436"/>
    <mergeCell ref="G437:G439"/>
    <mergeCell ref="G440:G442"/>
    <mergeCell ref="G443:G445"/>
    <mergeCell ref="G446:G448"/>
    <mergeCell ref="G449:G451"/>
    <mergeCell ref="G452:G454"/>
    <mergeCell ref="G455:G457"/>
    <mergeCell ref="G458:G460"/>
    <mergeCell ref="G461:G463"/>
    <mergeCell ref="G464:G466"/>
    <mergeCell ref="G467:G469"/>
    <mergeCell ref="G470:G472"/>
    <mergeCell ref="G473:G475"/>
    <mergeCell ref="G476:G478"/>
    <mergeCell ref="G479:G481"/>
    <mergeCell ref="G482:G484"/>
    <mergeCell ref="G485:G487"/>
    <mergeCell ref="G488:G490"/>
    <mergeCell ref="G491:G493"/>
    <mergeCell ref="G494:G496"/>
    <mergeCell ref="G497:G499"/>
    <mergeCell ref="G500:G502"/>
    <mergeCell ref="G503:G505"/>
    <mergeCell ref="G506:G508"/>
    <mergeCell ref="G509:G511"/>
    <mergeCell ref="G512:G514"/>
    <mergeCell ref="G515:G517"/>
    <mergeCell ref="G518:G520"/>
    <mergeCell ref="G521:G523"/>
    <mergeCell ref="G524:G526"/>
    <mergeCell ref="G527:G529"/>
    <mergeCell ref="G530:G532"/>
    <mergeCell ref="G533:G535"/>
    <mergeCell ref="G536:G538"/>
    <mergeCell ref="G539:G541"/>
    <mergeCell ref="G542:G544"/>
    <mergeCell ref="G545:G547"/>
    <mergeCell ref="G548:G550"/>
    <mergeCell ref="G551:G553"/>
    <mergeCell ref="G554:G556"/>
    <mergeCell ref="G557:G559"/>
    <mergeCell ref="G560:G562"/>
    <mergeCell ref="G563:G565"/>
    <mergeCell ref="G566:G568"/>
    <mergeCell ref="G569:G571"/>
    <mergeCell ref="G572:G574"/>
    <mergeCell ref="G575:G577"/>
    <mergeCell ref="G578:G580"/>
    <mergeCell ref="G581:G583"/>
    <mergeCell ref="G584:G586"/>
    <mergeCell ref="G587:G589"/>
    <mergeCell ref="G590:G592"/>
    <mergeCell ref="G593:G595"/>
    <mergeCell ref="G596:G598"/>
    <mergeCell ref="G599:G601"/>
    <mergeCell ref="G602:G604"/>
    <mergeCell ref="G605:G607"/>
    <mergeCell ref="G608:G610"/>
    <mergeCell ref="G611:G613"/>
    <mergeCell ref="G614:G616"/>
    <mergeCell ref="G617:G619"/>
    <mergeCell ref="G620:G622"/>
    <mergeCell ref="G623:G625"/>
    <mergeCell ref="G626:G628"/>
    <mergeCell ref="G629:G631"/>
    <mergeCell ref="G632:G634"/>
    <mergeCell ref="G635:G637"/>
    <mergeCell ref="G638:G640"/>
    <mergeCell ref="G641:G643"/>
    <mergeCell ref="G644:G646"/>
    <mergeCell ref="G647:G649"/>
    <mergeCell ref="G650:G652"/>
    <mergeCell ref="G653:G655"/>
    <mergeCell ref="G656:G658"/>
    <mergeCell ref="G659:G661"/>
    <mergeCell ref="G662:G664"/>
    <mergeCell ref="G665:G667"/>
    <mergeCell ref="G668:G670"/>
    <mergeCell ref="G671:G673"/>
    <mergeCell ref="G674:G676"/>
    <mergeCell ref="G677:G679"/>
    <mergeCell ref="G680:G682"/>
    <mergeCell ref="G683:G685"/>
    <mergeCell ref="G686:G688"/>
    <mergeCell ref="G689:G691"/>
    <mergeCell ref="G692:G694"/>
    <mergeCell ref="G695:G697"/>
    <mergeCell ref="G698:G700"/>
    <mergeCell ref="G701:G703"/>
    <mergeCell ref="G704:G706"/>
    <mergeCell ref="G707:G709"/>
    <mergeCell ref="G710:G712"/>
    <mergeCell ref="G713:G715"/>
    <mergeCell ref="G716:G718"/>
    <mergeCell ref="G719:G721"/>
    <mergeCell ref="G722:G724"/>
    <mergeCell ref="G725:G727"/>
    <mergeCell ref="G728:G730"/>
    <mergeCell ref="G731:G733"/>
    <mergeCell ref="G734:G736"/>
    <mergeCell ref="G737:G739"/>
    <mergeCell ref="G740:G742"/>
    <mergeCell ref="G743:G745"/>
    <mergeCell ref="G746:G748"/>
    <mergeCell ref="G749:G751"/>
    <mergeCell ref="G752:G754"/>
    <mergeCell ref="G755:G757"/>
    <mergeCell ref="G758:G760"/>
    <mergeCell ref="G761:G763"/>
    <mergeCell ref="G764:G766"/>
    <mergeCell ref="G767:G769"/>
    <mergeCell ref="G770:G772"/>
    <mergeCell ref="G773:G775"/>
    <mergeCell ref="G776:G778"/>
    <mergeCell ref="G779:G781"/>
    <mergeCell ref="G782:G784"/>
    <mergeCell ref="G785:G787"/>
    <mergeCell ref="G788:G790"/>
    <mergeCell ref="G791:G793"/>
    <mergeCell ref="G794:G796"/>
    <mergeCell ref="G797:G799"/>
    <mergeCell ref="G800:G802"/>
    <mergeCell ref="G803:G805"/>
    <mergeCell ref="G806:G808"/>
    <mergeCell ref="G809:G811"/>
    <mergeCell ref="G812:G814"/>
    <mergeCell ref="G815:G817"/>
    <mergeCell ref="G818:G820"/>
    <mergeCell ref="G821:G823"/>
    <mergeCell ref="G824:G826"/>
    <mergeCell ref="G827:G829"/>
    <mergeCell ref="G830:G832"/>
    <mergeCell ref="G833:G835"/>
    <mergeCell ref="G836:G838"/>
    <mergeCell ref="G839:G841"/>
    <mergeCell ref="G842:G844"/>
    <mergeCell ref="G845:G847"/>
    <mergeCell ref="G848:G850"/>
    <mergeCell ref="G851:G853"/>
    <mergeCell ref="G854:G856"/>
    <mergeCell ref="G857:G859"/>
    <mergeCell ref="G860:G862"/>
    <mergeCell ref="G863:G865"/>
    <mergeCell ref="G866:G868"/>
    <mergeCell ref="G869:G871"/>
    <mergeCell ref="G872:G874"/>
    <mergeCell ref="G875:G877"/>
    <mergeCell ref="G878:G880"/>
    <mergeCell ref="G881:G883"/>
    <mergeCell ref="G884:G886"/>
    <mergeCell ref="G887:G889"/>
    <mergeCell ref="G890:G892"/>
    <mergeCell ref="G893:G895"/>
    <mergeCell ref="G896:G898"/>
    <mergeCell ref="G899:G901"/>
    <mergeCell ref="G902:G904"/>
    <mergeCell ref="G905:G907"/>
    <mergeCell ref="G908:G910"/>
    <mergeCell ref="G911:G913"/>
    <mergeCell ref="G914:G916"/>
    <mergeCell ref="G917:G919"/>
    <mergeCell ref="G920:G922"/>
    <mergeCell ref="G923:G925"/>
    <mergeCell ref="G926:G928"/>
    <mergeCell ref="G929:G931"/>
    <mergeCell ref="G932:G934"/>
    <mergeCell ref="G935:G937"/>
    <mergeCell ref="G938:G940"/>
    <mergeCell ref="G941:G943"/>
    <mergeCell ref="G944:G946"/>
    <mergeCell ref="G947:G949"/>
    <mergeCell ref="G950:G952"/>
    <mergeCell ref="G953:G955"/>
    <mergeCell ref="G956:G958"/>
    <mergeCell ref="G959:G961"/>
    <mergeCell ref="G962:G964"/>
    <mergeCell ref="G965:G967"/>
    <mergeCell ref="G968:G970"/>
    <mergeCell ref="G971:G973"/>
    <mergeCell ref="G974:G976"/>
    <mergeCell ref="G977:G979"/>
    <mergeCell ref="G980:G982"/>
    <mergeCell ref="G983:G985"/>
    <mergeCell ref="G986:G988"/>
    <mergeCell ref="G989:G991"/>
    <mergeCell ref="G992:G994"/>
    <mergeCell ref="G995:G997"/>
    <mergeCell ref="G998:G1000"/>
    <mergeCell ref="G1001:G1003"/>
    <mergeCell ref="G1004:G1006"/>
    <mergeCell ref="G1007:G1009"/>
    <mergeCell ref="G1010:G1012"/>
    <mergeCell ref="G1013:G1015"/>
    <mergeCell ref="G1016:G1018"/>
    <mergeCell ref="G1019:G1021"/>
    <mergeCell ref="G1022:G1024"/>
    <mergeCell ref="G1025:G1027"/>
    <mergeCell ref="G1028:G1030"/>
    <mergeCell ref="G1031:G1033"/>
    <mergeCell ref="G1034:G1036"/>
    <mergeCell ref="G1037:G1039"/>
    <mergeCell ref="G1040:G1042"/>
    <mergeCell ref="G1043:G1045"/>
    <mergeCell ref="G1046:G1048"/>
    <mergeCell ref="G1049:G1051"/>
    <mergeCell ref="G1052:G1054"/>
    <mergeCell ref="G1055:G1057"/>
    <mergeCell ref="G1058:G1060"/>
    <mergeCell ref="G1061:G1063"/>
    <mergeCell ref="G1064:G1066"/>
    <mergeCell ref="G1067:G1069"/>
    <mergeCell ref="G1070:G1072"/>
    <mergeCell ref="G1073:G1075"/>
    <mergeCell ref="G1076:G1078"/>
    <mergeCell ref="G1079:G1081"/>
    <mergeCell ref="G1082:G1084"/>
    <mergeCell ref="G1085:G1087"/>
    <mergeCell ref="G1088:G1090"/>
    <mergeCell ref="G1091:G1093"/>
    <mergeCell ref="G1094:G1096"/>
    <mergeCell ref="G1097:G1099"/>
    <mergeCell ref="G1100:G1102"/>
    <mergeCell ref="G1103:G1105"/>
    <mergeCell ref="G1106:G1108"/>
    <mergeCell ref="G1109:G1111"/>
    <mergeCell ref="G1112:G1114"/>
    <mergeCell ref="G1115:G1117"/>
    <mergeCell ref="G1118:G1120"/>
    <mergeCell ref="G1121:G1123"/>
    <mergeCell ref="G1124:G1126"/>
    <mergeCell ref="G1127:G1129"/>
    <mergeCell ref="G1130:G1132"/>
    <mergeCell ref="G1133:G1135"/>
    <mergeCell ref="G1136:G1138"/>
    <mergeCell ref="G1139:G1141"/>
    <mergeCell ref="G1142:G1144"/>
    <mergeCell ref="G1145:G1147"/>
    <mergeCell ref="G1148:G1150"/>
    <mergeCell ref="G1151:G1153"/>
    <mergeCell ref="G1154:G1156"/>
    <mergeCell ref="G1157:G1159"/>
    <mergeCell ref="G1160:G1162"/>
    <mergeCell ref="G1163:G1165"/>
    <mergeCell ref="G1166:G1168"/>
    <mergeCell ref="G1169:G1171"/>
    <mergeCell ref="G1172:G1174"/>
    <mergeCell ref="G1175:G1177"/>
    <mergeCell ref="G1178:G1180"/>
    <mergeCell ref="G1181:G1183"/>
    <mergeCell ref="G1184:G1186"/>
    <mergeCell ref="G1187:G1189"/>
    <mergeCell ref="G1190:G1192"/>
    <mergeCell ref="G1193:G1195"/>
    <mergeCell ref="G1196:G1198"/>
    <mergeCell ref="G1199:G1201"/>
    <mergeCell ref="G1202:G1204"/>
    <mergeCell ref="G1205:G1207"/>
    <mergeCell ref="G1208:G1210"/>
    <mergeCell ref="G1211:G1213"/>
    <mergeCell ref="G1214:G1216"/>
    <mergeCell ref="G1217:G1219"/>
    <mergeCell ref="G1220:G1222"/>
    <mergeCell ref="G1223:G1225"/>
    <mergeCell ref="G1226:G1228"/>
    <mergeCell ref="G1229:G1231"/>
    <mergeCell ref="G1232:G1234"/>
    <mergeCell ref="G1235:G1237"/>
    <mergeCell ref="G1238:G1240"/>
    <mergeCell ref="G1241:G1243"/>
    <mergeCell ref="G1244:G1246"/>
    <mergeCell ref="G1247:G1249"/>
    <mergeCell ref="G1250:G1252"/>
    <mergeCell ref="G1253:G1255"/>
    <mergeCell ref="G1256:G1258"/>
    <mergeCell ref="G1259:G1261"/>
    <mergeCell ref="G1262:G1264"/>
    <mergeCell ref="G1265:G1267"/>
    <mergeCell ref="G1268:G1270"/>
    <mergeCell ref="G1271:G1273"/>
    <mergeCell ref="G1274:G1276"/>
    <mergeCell ref="G1277:G1279"/>
    <mergeCell ref="G1280:G1282"/>
    <mergeCell ref="G1283:G1285"/>
    <mergeCell ref="G1286:G1288"/>
    <mergeCell ref="G1289:G1291"/>
    <mergeCell ref="G1292:G1294"/>
    <mergeCell ref="G1295:G1297"/>
    <mergeCell ref="G1298:G1300"/>
    <mergeCell ref="G1301:G1303"/>
    <mergeCell ref="G1304:G1306"/>
    <mergeCell ref="G1307:G1309"/>
    <mergeCell ref="G1310:G1312"/>
    <mergeCell ref="G1313:G1315"/>
    <mergeCell ref="G1316:G1318"/>
    <mergeCell ref="G1319:G1321"/>
    <mergeCell ref="G1322:G1324"/>
    <mergeCell ref="G1325:G1327"/>
    <mergeCell ref="G1328:G1330"/>
    <mergeCell ref="G1331:G1333"/>
    <mergeCell ref="G1334:G1336"/>
    <mergeCell ref="G1337:G1339"/>
    <mergeCell ref="G1340:G1342"/>
    <mergeCell ref="G1343:G1345"/>
    <mergeCell ref="G1346:G1348"/>
    <mergeCell ref="G1349:G1351"/>
    <mergeCell ref="G1352:G1354"/>
    <mergeCell ref="G1355:G1357"/>
    <mergeCell ref="G1358:G1360"/>
    <mergeCell ref="G1361:G1363"/>
    <mergeCell ref="G1364:G1366"/>
    <mergeCell ref="G1367:G1369"/>
    <mergeCell ref="G1370:G1372"/>
    <mergeCell ref="G1373:G1375"/>
    <mergeCell ref="G1376:G1378"/>
    <mergeCell ref="G1379:G1381"/>
    <mergeCell ref="G1382:G1384"/>
    <mergeCell ref="G1385:G1387"/>
    <mergeCell ref="G1388:G1390"/>
    <mergeCell ref="G1391:G1393"/>
    <mergeCell ref="G1394:G1396"/>
    <mergeCell ref="G1397:G1399"/>
    <mergeCell ref="G1400:G1402"/>
    <mergeCell ref="G1403:G1405"/>
    <mergeCell ref="G1406:G1408"/>
    <mergeCell ref="G1409:G1411"/>
    <mergeCell ref="G1412:G1414"/>
    <mergeCell ref="G1415:G1417"/>
    <mergeCell ref="G1418:G1420"/>
    <mergeCell ref="G1421:G1423"/>
    <mergeCell ref="G1424:G1426"/>
    <mergeCell ref="G1427:G1429"/>
    <mergeCell ref="G1430:G1432"/>
    <mergeCell ref="G1433:G1435"/>
    <mergeCell ref="G1436:G1438"/>
    <mergeCell ref="G1439:G1441"/>
    <mergeCell ref="G1442:G1444"/>
    <mergeCell ref="G1445:G1447"/>
    <mergeCell ref="G1448:G1450"/>
    <mergeCell ref="G1451:G1453"/>
    <mergeCell ref="G1454:G1456"/>
    <mergeCell ref="G1457:G1459"/>
    <mergeCell ref="G1460:G1462"/>
    <mergeCell ref="G1463:G1465"/>
    <mergeCell ref="G1466:G1468"/>
    <mergeCell ref="G1469:G1471"/>
    <mergeCell ref="G1472:G1474"/>
    <mergeCell ref="G1475:G1477"/>
    <mergeCell ref="G1478:G1480"/>
    <mergeCell ref="G1481:G1483"/>
    <mergeCell ref="G1484:G1486"/>
    <mergeCell ref="G1487:G1489"/>
    <mergeCell ref="G1490:G1492"/>
    <mergeCell ref="G1493:G1495"/>
    <mergeCell ref="G1496:G1498"/>
    <mergeCell ref="G1499:G1501"/>
    <mergeCell ref="G1502:G1504"/>
    <mergeCell ref="G1505:G1507"/>
    <mergeCell ref="G1508:G1510"/>
    <mergeCell ref="G1511:G1513"/>
    <mergeCell ref="G1514:G1516"/>
    <mergeCell ref="G1517:G1519"/>
    <mergeCell ref="G1520:G1522"/>
    <mergeCell ref="G1523:G1525"/>
    <mergeCell ref="G1526:G1528"/>
    <mergeCell ref="G1529:G1531"/>
    <mergeCell ref="G1532:G1534"/>
    <mergeCell ref="G1535:G1537"/>
    <mergeCell ref="G1538:G1540"/>
    <mergeCell ref="G1541:G1543"/>
    <mergeCell ref="G1544:G1546"/>
    <mergeCell ref="G1547:G1549"/>
    <mergeCell ref="G1550:G1552"/>
    <mergeCell ref="G1553:G1555"/>
    <mergeCell ref="G1556:G1558"/>
    <mergeCell ref="G1559:G1561"/>
    <mergeCell ref="G1562:G1564"/>
    <mergeCell ref="G1565:G1567"/>
    <mergeCell ref="G1568:G1570"/>
    <mergeCell ref="G1571:G1573"/>
    <mergeCell ref="G1574:G1576"/>
    <mergeCell ref="G1577:G1579"/>
    <mergeCell ref="G1580:G1582"/>
    <mergeCell ref="G1583:G1585"/>
    <mergeCell ref="G1586:G1588"/>
    <mergeCell ref="G1589:G1591"/>
    <mergeCell ref="G1592:G1594"/>
    <mergeCell ref="G1595:G1597"/>
    <mergeCell ref="G1598:G1600"/>
    <mergeCell ref="G1601:G1603"/>
    <mergeCell ref="G1604:G1606"/>
    <mergeCell ref="G1607:G1609"/>
    <mergeCell ref="G1610:G1612"/>
    <mergeCell ref="G1613:G1615"/>
    <mergeCell ref="G1616:G1618"/>
    <mergeCell ref="G1619:G1621"/>
    <mergeCell ref="G1622:G1624"/>
    <mergeCell ref="G1625:G1627"/>
    <mergeCell ref="G1628:G1630"/>
    <mergeCell ref="G1631:G1633"/>
    <mergeCell ref="G1634:G1636"/>
    <mergeCell ref="G1637:G1639"/>
    <mergeCell ref="G1640:G1642"/>
    <mergeCell ref="G1643:G1645"/>
    <mergeCell ref="G1646:G1648"/>
    <mergeCell ref="G1649:G1651"/>
    <mergeCell ref="G1652:G1654"/>
    <mergeCell ref="G1655:G1657"/>
    <mergeCell ref="G1658:G1660"/>
    <mergeCell ref="G1661:G1663"/>
    <mergeCell ref="G1664:G1666"/>
    <mergeCell ref="G1667:G1669"/>
    <mergeCell ref="G1670:G1672"/>
    <mergeCell ref="G1673:G1675"/>
    <mergeCell ref="G1676:G1678"/>
    <mergeCell ref="G1679:G1681"/>
    <mergeCell ref="G1682:G1684"/>
    <mergeCell ref="G1685:G1687"/>
    <mergeCell ref="G1688:G1690"/>
    <mergeCell ref="G1691:G1693"/>
    <mergeCell ref="G1694:G1696"/>
    <mergeCell ref="G1697:G1699"/>
    <mergeCell ref="G1700:G1702"/>
    <mergeCell ref="G1703:G1705"/>
    <mergeCell ref="G1706:G1708"/>
    <mergeCell ref="G1709:G1711"/>
    <mergeCell ref="G1712:G1714"/>
    <mergeCell ref="G1715:G1717"/>
    <mergeCell ref="G1718:G1720"/>
    <mergeCell ref="G1721:G1723"/>
    <mergeCell ref="G1724:G1726"/>
    <mergeCell ref="G1727:G1729"/>
    <mergeCell ref="G1730:G1732"/>
    <mergeCell ref="G1733:G1735"/>
    <mergeCell ref="G1736:G1738"/>
    <mergeCell ref="G1739:G1741"/>
    <mergeCell ref="G1742:G1744"/>
    <mergeCell ref="G1745:G1747"/>
    <mergeCell ref="G1748:G1750"/>
    <mergeCell ref="G1751:G1753"/>
    <mergeCell ref="G1754:G1756"/>
    <mergeCell ref="G1757:G1759"/>
    <mergeCell ref="G1760:G1762"/>
    <mergeCell ref="G1763:G1765"/>
    <mergeCell ref="G1766:G1768"/>
    <mergeCell ref="G1769:G1771"/>
    <mergeCell ref="G1772:G1774"/>
    <mergeCell ref="G1775:G1777"/>
    <mergeCell ref="G1778:G1780"/>
    <mergeCell ref="G1781:G1783"/>
    <mergeCell ref="G1784:G1786"/>
    <mergeCell ref="G1787:G1789"/>
    <mergeCell ref="G1790:G1792"/>
    <mergeCell ref="G1793:G1795"/>
    <mergeCell ref="G1796:G1798"/>
    <mergeCell ref="G1799:G1801"/>
    <mergeCell ref="G1802:G1804"/>
    <mergeCell ref="G1805:G1807"/>
    <mergeCell ref="G1808:G1810"/>
    <mergeCell ref="G1811:G1813"/>
    <mergeCell ref="G1814:G1816"/>
    <mergeCell ref="G1817:G1819"/>
    <mergeCell ref="G1820:G1822"/>
    <mergeCell ref="G1823:G1825"/>
    <mergeCell ref="G1826:G1828"/>
    <mergeCell ref="G1829:G1831"/>
    <mergeCell ref="G1832:G1834"/>
    <mergeCell ref="G1835:G1837"/>
    <mergeCell ref="G1838:G1840"/>
    <mergeCell ref="G1841:G1843"/>
    <mergeCell ref="G1844:G1846"/>
    <mergeCell ref="G1847:G1849"/>
    <mergeCell ref="G1850:G1852"/>
    <mergeCell ref="G1853:G1855"/>
    <mergeCell ref="G1856:G1858"/>
    <mergeCell ref="G1859:G1861"/>
    <mergeCell ref="G1862:G1864"/>
    <mergeCell ref="G1865:G1867"/>
    <mergeCell ref="G1868:G1870"/>
    <mergeCell ref="G1871:G1873"/>
    <mergeCell ref="G1874:G1876"/>
    <mergeCell ref="G1877:G1879"/>
    <mergeCell ref="G1880:G1882"/>
    <mergeCell ref="G1883:G1885"/>
    <mergeCell ref="G1886:G1888"/>
    <mergeCell ref="G1889:G1891"/>
    <mergeCell ref="G1892:G1894"/>
    <mergeCell ref="G1895:G1897"/>
    <mergeCell ref="G1898:G1900"/>
    <mergeCell ref="G1901:G1903"/>
    <mergeCell ref="G1904:G1906"/>
    <mergeCell ref="G1907:G1909"/>
    <mergeCell ref="G1910:G1912"/>
    <mergeCell ref="G1913:G1915"/>
    <mergeCell ref="G1916:G1918"/>
    <mergeCell ref="G1919:G1921"/>
    <mergeCell ref="G1922:G1924"/>
    <mergeCell ref="G1925:G1927"/>
    <mergeCell ref="G1928:G1930"/>
    <mergeCell ref="G1931:G1933"/>
    <mergeCell ref="G1934:G1936"/>
    <mergeCell ref="G1937:G1939"/>
    <mergeCell ref="G1940:G1942"/>
    <mergeCell ref="G1943:G1945"/>
    <mergeCell ref="G1946:G1948"/>
    <mergeCell ref="G1949:G1951"/>
    <mergeCell ref="G1952:G1954"/>
    <mergeCell ref="G1955:G1957"/>
    <mergeCell ref="G1958:G1960"/>
    <mergeCell ref="G1961:G1963"/>
    <mergeCell ref="G1964:G1966"/>
    <mergeCell ref="G1967:G1969"/>
    <mergeCell ref="G1970:G1972"/>
    <mergeCell ref="G1973:G1975"/>
    <mergeCell ref="G1976:G1978"/>
    <mergeCell ref="G1979:G1981"/>
    <mergeCell ref="G1982:G1984"/>
    <mergeCell ref="G1985:G1987"/>
    <mergeCell ref="G1988:G1990"/>
    <mergeCell ref="G1991:G1993"/>
    <mergeCell ref="G1994:G1996"/>
    <mergeCell ref="G1997:G1999"/>
    <mergeCell ref="G2000:G2002"/>
    <mergeCell ref="G2003:G2005"/>
    <mergeCell ref="G2006:G2008"/>
    <mergeCell ref="G2009:G2011"/>
    <mergeCell ref="G2012:G2014"/>
    <mergeCell ref="G2015:G2017"/>
    <mergeCell ref="G2018:G2020"/>
    <mergeCell ref="G2021:G2023"/>
    <mergeCell ref="G2024:G2026"/>
    <mergeCell ref="G2027:G2029"/>
    <mergeCell ref="G2030:G2032"/>
    <mergeCell ref="G2033:G2035"/>
    <mergeCell ref="G2036:G2038"/>
    <mergeCell ref="G2039:G2041"/>
    <mergeCell ref="G2042:G2044"/>
    <mergeCell ref="G2045:G2047"/>
    <mergeCell ref="G2048:G2050"/>
    <mergeCell ref="G2051:G2053"/>
    <mergeCell ref="G2054:G2056"/>
    <mergeCell ref="G2057:G2059"/>
    <mergeCell ref="G2060:G2062"/>
    <mergeCell ref="G2063:G2065"/>
    <mergeCell ref="G2066:G2068"/>
    <mergeCell ref="G2069:G2071"/>
    <mergeCell ref="G2072:G2074"/>
    <mergeCell ref="G2075:G2077"/>
    <mergeCell ref="G2078:G2080"/>
    <mergeCell ref="G2081:G2083"/>
    <mergeCell ref="G2084:G2086"/>
    <mergeCell ref="G2087:G2089"/>
    <mergeCell ref="G2090:G2092"/>
    <mergeCell ref="G2093:G2095"/>
    <mergeCell ref="G2096:G2098"/>
    <mergeCell ref="G2099:G2101"/>
    <mergeCell ref="G2102:G2104"/>
    <mergeCell ref="G2105:G2107"/>
    <mergeCell ref="G2108:G2110"/>
    <mergeCell ref="G2111:G2113"/>
    <mergeCell ref="G2114:G2116"/>
    <mergeCell ref="G2117:G2119"/>
    <mergeCell ref="G2120:G2122"/>
    <mergeCell ref="G2123:G2125"/>
    <mergeCell ref="G2126:G2128"/>
    <mergeCell ref="G2129:G2131"/>
    <mergeCell ref="G2132:G2134"/>
    <mergeCell ref="G2135:G2137"/>
    <mergeCell ref="G2138:G2140"/>
    <mergeCell ref="G2141:G2143"/>
    <mergeCell ref="G2144:G2146"/>
    <mergeCell ref="G2147:G2149"/>
    <mergeCell ref="G2150:G2152"/>
    <mergeCell ref="G2153:G2155"/>
    <mergeCell ref="G2156:G2158"/>
    <mergeCell ref="G2159:G2161"/>
    <mergeCell ref="G2162:G2164"/>
    <mergeCell ref="G2165:G2167"/>
    <mergeCell ref="G2168:G2170"/>
    <mergeCell ref="G2171:G2173"/>
    <mergeCell ref="G2174:G2176"/>
    <mergeCell ref="G2177:G2179"/>
    <mergeCell ref="G2180:G2182"/>
    <mergeCell ref="G2183:G2185"/>
    <mergeCell ref="G2186:G2188"/>
    <mergeCell ref="G2189:G2191"/>
    <mergeCell ref="G2192:G2194"/>
    <mergeCell ref="G2195:G2197"/>
    <mergeCell ref="G2198:G2200"/>
    <mergeCell ref="G2201:G2203"/>
    <mergeCell ref="G2204:G2206"/>
    <mergeCell ref="G2207:G2209"/>
    <mergeCell ref="G2210:G2212"/>
    <mergeCell ref="G2213:G2215"/>
    <mergeCell ref="G2216:G2218"/>
    <mergeCell ref="G2219:G2221"/>
    <mergeCell ref="G2222:G2224"/>
    <mergeCell ref="G2225:G2227"/>
    <mergeCell ref="G2228:G2230"/>
    <mergeCell ref="G2231:G2233"/>
    <mergeCell ref="G2234:G2236"/>
    <mergeCell ref="G2237:G2239"/>
    <mergeCell ref="G2240:G2242"/>
    <mergeCell ref="G2243:G2245"/>
    <mergeCell ref="G2246:G2248"/>
    <mergeCell ref="G2249:G2251"/>
    <mergeCell ref="G2252:G2254"/>
    <mergeCell ref="G2255:G2257"/>
    <mergeCell ref="G2258:G2260"/>
    <mergeCell ref="G2261:G2263"/>
    <mergeCell ref="G2264:G2266"/>
    <mergeCell ref="G2267:G2269"/>
    <mergeCell ref="G2270:G2272"/>
    <mergeCell ref="G2273:G2275"/>
    <mergeCell ref="G2276:G2278"/>
    <mergeCell ref="G2279:G2281"/>
    <mergeCell ref="G2282:G2284"/>
    <mergeCell ref="G2285:G2287"/>
    <mergeCell ref="G2288:G2290"/>
    <mergeCell ref="G2291:G2293"/>
    <mergeCell ref="G2294:G2296"/>
    <mergeCell ref="G2297:G2299"/>
    <mergeCell ref="G2300:G2302"/>
    <mergeCell ref="G2303:G2305"/>
    <mergeCell ref="G2306:G2308"/>
    <mergeCell ref="G2309:G2311"/>
    <mergeCell ref="G2312:G2314"/>
    <mergeCell ref="G2315:G2317"/>
    <mergeCell ref="G2318:G2320"/>
    <mergeCell ref="G2321:G2323"/>
    <mergeCell ref="G2324:G2326"/>
    <mergeCell ref="G2327:G2329"/>
    <mergeCell ref="G2330:G2332"/>
    <mergeCell ref="G2333:G2335"/>
    <mergeCell ref="G2336:G2338"/>
    <mergeCell ref="G2339:G2341"/>
    <mergeCell ref="G2342:G2344"/>
    <mergeCell ref="G2345:G2347"/>
    <mergeCell ref="G2348:G2350"/>
    <mergeCell ref="G2351:G2353"/>
    <mergeCell ref="G2354:G2356"/>
    <mergeCell ref="G2357:G2359"/>
    <mergeCell ref="G2360:G2362"/>
    <mergeCell ref="G2363:G2365"/>
    <mergeCell ref="G2366:G2368"/>
    <mergeCell ref="G2369:G2371"/>
    <mergeCell ref="G2372:G2374"/>
    <mergeCell ref="G2375:G2377"/>
    <mergeCell ref="G2378:G2380"/>
    <mergeCell ref="G2381:G2383"/>
    <mergeCell ref="G2384:G2386"/>
    <mergeCell ref="G2387:G2389"/>
    <mergeCell ref="G2390:G2392"/>
    <mergeCell ref="G2393:G2395"/>
    <mergeCell ref="G2396:G2398"/>
    <mergeCell ref="G2399:G2401"/>
    <mergeCell ref="G2402:G2404"/>
    <mergeCell ref="G2405:G2407"/>
    <mergeCell ref="G2408:G2410"/>
    <mergeCell ref="G2411:G2413"/>
    <mergeCell ref="G2414:G2416"/>
    <mergeCell ref="G2417:G2419"/>
    <mergeCell ref="G2420:G2422"/>
    <mergeCell ref="G2423:G2425"/>
    <mergeCell ref="G2426:G2428"/>
    <mergeCell ref="G2429:G2431"/>
    <mergeCell ref="G2432:G2434"/>
    <mergeCell ref="G2435:G2437"/>
    <mergeCell ref="G2438:G2440"/>
    <mergeCell ref="G2441:G2443"/>
    <mergeCell ref="G2444:G2446"/>
    <mergeCell ref="G2447:G2449"/>
    <mergeCell ref="G2450:G2452"/>
    <mergeCell ref="G2453:G2455"/>
    <mergeCell ref="G2456:G2458"/>
    <mergeCell ref="G2459:G2461"/>
    <mergeCell ref="G2462:G2464"/>
    <mergeCell ref="G2465:G2467"/>
    <mergeCell ref="G2468:G2470"/>
    <mergeCell ref="G2471:G2473"/>
    <mergeCell ref="G2474:G2476"/>
    <mergeCell ref="G2477:G2479"/>
    <mergeCell ref="G2480:G2482"/>
    <mergeCell ref="G2483:G2485"/>
    <mergeCell ref="G2486:G2488"/>
    <mergeCell ref="G2489:G2491"/>
    <mergeCell ref="G2492:G2494"/>
    <mergeCell ref="G2495:G2497"/>
    <mergeCell ref="G2498:G2500"/>
    <mergeCell ref="G2501:G2503"/>
    <mergeCell ref="G2504:G2506"/>
    <mergeCell ref="G2507:G2509"/>
    <mergeCell ref="G2510:G2512"/>
    <mergeCell ref="G2513:G2515"/>
    <mergeCell ref="G2516:G2518"/>
    <mergeCell ref="G2519:G2521"/>
    <mergeCell ref="G2522:G2524"/>
    <mergeCell ref="G2525:G2527"/>
    <mergeCell ref="G2528:G2530"/>
    <mergeCell ref="G2531:G2533"/>
    <mergeCell ref="G2534:G2536"/>
    <mergeCell ref="G2537:G2539"/>
    <mergeCell ref="G2540:G2542"/>
    <mergeCell ref="G2543:G2545"/>
    <mergeCell ref="G2546:G2548"/>
    <mergeCell ref="G2549:G2551"/>
    <mergeCell ref="G2552:G2554"/>
    <mergeCell ref="G2555:G2557"/>
    <mergeCell ref="G2558:G2560"/>
    <mergeCell ref="G2561:G2563"/>
    <mergeCell ref="G2564:G2566"/>
    <mergeCell ref="G2567:G2569"/>
    <mergeCell ref="G2570:G2572"/>
    <mergeCell ref="G2573:G2575"/>
    <mergeCell ref="G2576:G2578"/>
    <mergeCell ref="G2579:G2581"/>
    <mergeCell ref="G2582:G2584"/>
    <mergeCell ref="G2585:G2587"/>
    <mergeCell ref="G2588:G2590"/>
    <mergeCell ref="G2591:G2593"/>
    <mergeCell ref="G2594:G2596"/>
    <mergeCell ref="G2597:G2599"/>
    <mergeCell ref="G2600:G2602"/>
    <mergeCell ref="G2603:G2605"/>
    <mergeCell ref="G2606:G2608"/>
    <mergeCell ref="G2609:G2611"/>
    <mergeCell ref="G2612:G2614"/>
    <mergeCell ref="G2615:G2617"/>
    <mergeCell ref="G2618:G2620"/>
    <mergeCell ref="G2621:G2623"/>
    <mergeCell ref="G2624:G2626"/>
    <mergeCell ref="G2627:G2629"/>
    <mergeCell ref="G2630:G2632"/>
    <mergeCell ref="G2633:G2635"/>
    <mergeCell ref="G2636:G2638"/>
    <mergeCell ref="G2639:G2641"/>
    <mergeCell ref="G2642:G2644"/>
    <mergeCell ref="G2645:G2647"/>
    <mergeCell ref="G2648:G2650"/>
    <mergeCell ref="G2651:G2653"/>
    <mergeCell ref="G2654:G2656"/>
    <mergeCell ref="G2657:G2659"/>
    <mergeCell ref="G2660:G2662"/>
    <mergeCell ref="G2663:G2665"/>
    <mergeCell ref="G2666:G2668"/>
    <mergeCell ref="G2669:G2671"/>
    <mergeCell ref="G2672:G2674"/>
    <mergeCell ref="G2675:G2677"/>
    <mergeCell ref="G2678:G2680"/>
    <mergeCell ref="G2681:G2683"/>
    <mergeCell ref="G2684:G2686"/>
    <mergeCell ref="G2687:G2689"/>
    <mergeCell ref="G2690:G2692"/>
    <mergeCell ref="G2693:G2695"/>
    <mergeCell ref="G2696:G2698"/>
    <mergeCell ref="G2699:G2701"/>
    <mergeCell ref="G2702:G2704"/>
    <mergeCell ref="G2705:G2707"/>
    <mergeCell ref="G2708:G2710"/>
    <mergeCell ref="G2711:G2713"/>
    <mergeCell ref="G2714:G2716"/>
    <mergeCell ref="G2717:G2719"/>
    <mergeCell ref="G2720:G2722"/>
    <mergeCell ref="G2723:G2725"/>
    <mergeCell ref="G2726:G2728"/>
    <mergeCell ref="G2729:G2731"/>
    <mergeCell ref="G2732:G2734"/>
    <mergeCell ref="G2735:G2737"/>
    <mergeCell ref="G2738:G2740"/>
    <mergeCell ref="G2741:G2743"/>
    <mergeCell ref="G2744:G2746"/>
    <mergeCell ref="G2747:G2749"/>
    <mergeCell ref="G2750:G2752"/>
    <mergeCell ref="G2753:G2755"/>
    <mergeCell ref="G2756:G2758"/>
    <mergeCell ref="G2759:G2761"/>
    <mergeCell ref="G2762:G2764"/>
    <mergeCell ref="G2765:G2767"/>
    <mergeCell ref="G2768:G2770"/>
    <mergeCell ref="G2771:G2773"/>
    <mergeCell ref="G2774:G2776"/>
    <mergeCell ref="G2777:G2779"/>
    <mergeCell ref="G2780:G2782"/>
    <mergeCell ref="G2783:G2785"/>
    <mergeCell ref="G2786:G2788"/>
    <mergeCell ref="G2789:G2791"/>
    <mergeCell ref="G2792:G2794"/>
    <mergeCell ref="G2795:G2797"/>
    <mergeCell ref="G2798:G2800"/>
    <mergeCell ref="G2801:G2803"/>
    <mergeCell ref="G2804:G2806"/>
    <mergeCell ref="G2807:G2809"/>
    <mergeCell ref="G2810:G2812"/>
    <mergeCell ref="G2813:G2815"/>
    <mergeCell ref="G2816:G2818"/>
    <mergeCell ref="G2819:G2821"/>
    <mergeCell ref="G2822:G2824"/>
    <mergeCell ref="G2825:G2827"/>
    <mergeCell ref="G2828:G2830"/>
    <mergeCell ref="G2831:G2833"/>
    <mergeCell ref="G2834:G2836"/>
    <mergeCell ref="G2837:G2839"/>
    <mergeCell ref="G2840:G2842"/>
    <mergeCell ref="G2843:G2845"/>
    <mergeCell ref="G2846:G2848"/>
    <mergeCell ref="G2849:G2851"/>
    <mergeCell ref="G2852:G2854"/>
    <mergeCell ref="G2855:G2857"/>
    <mergeCell ref="G2858:G2860"/>
    <mergeCell ref="G2861:G2863"/>
    <mergeCell ref="G2864:G2866"/>
    <mergeCell ref="G2867:G2869"/>
    <mergeCell ref="G2870:G2872"/>
    <mergeCell ref="G2873:G2875"/>
    <mergeCell ref="G2876:G2878"/>
    <mergeCell ref="G2879:G2881"/>
    <mergeCell ref="G2882:G2884"/>
    <mergeCell ref="G2885:G2887"/>
    <mergeCell ref="G2888:G2890"/>
    <mergeCell ref="G2891:G2893"/>
    <mergeCell ref="G2894:G2896"/>
    <mergeCell ref="G2897:G2899"/>
    <mergeCell ref="G2900:G2902"/>
    <mergeCell ref="G2903:G2905"/>
    <mergeCell ref="G2906:G2908"/>
    <mergeCell ref="G2909:G2911"/>
    <mergeCell ref="G2912:G2914"/>
    <mergeCell ref="G2915:G2917"/>
    <mergeCell ref="G2918:G2920"/>
    <mergeCell ref="G2921:G2923"/>
    <mergeCell ref="G2924:G2926"/>
    <mergeCell ref="G2927:G2929"/>
    <mergeCell ref="G2930:G2932"/>
    <mergeCell ref="G2933:G2935"/>
    <mergeCell ref="G2936:G2938"/>
    <mergeCell ref="G2939:G2941"/>
    <mergeCell ref="G2942:G2944"/>
    <mergeCell ref="G2945:G2947"/>
    <mergeCell ref="G2948:G2950"/>
    <mergeCell ref="G2951:G2953"/>
    <mergeCell ref="G2954:G2956"/>
    <mergeCell ref="G2957:G2959"/>
    <mergeCell ref="G2960:G2962"/>
    <mergeCell ref="G2963:G2965"/>
    <mergeCell ref="G2966:G2968"/>
    <mergeCell ref="G2969:G2971"/>
    <mergeCell ref="G2972:G2974"/>
    <mergeCell ref="G2975:G2977"/>
    <mergeCell ref="G2978:G2980"/>
    <mergeCell ref="G2981:G2983"/>
    <mergeCell ref="G2984:G2986"/>
    <mergeCell ref="G2987:G2989"/>
    <mergeCell ref="G2990:G2992"/>
    <mergeCell ref="G2993:G2995"/>
    <mergeCell ref="G2996:G2998"/>
    <mergeCell ref="G2999:G3001"/>
    <mergeCell ref="G3002:G3004"/>
    <mergeCell ref="G3005:G3007"/>
    <mergeCell ref="G3008:G3010"/>
    <mergeCell ref="G3011:G3013"/>
    <mergeCell ref="G3014:G3016"/>
    <mergeCell ref="G3017:G3019"/>
    <mergeCell ref="G3020:G3022"/>
    <mergeCell ref="G3023:G3025"/>
    <mergeCell ref="G3026:G3028"/>
    <mergeCell ref="G3029:G3031"/>
    <mergeCell ref="G3032:G3034"/>
    <mergeCell ref="G3035:G3037"/>
    <mergeCell ref="G3038:G3040"/>
    <mergeCell ref="G3041:G3043"/>
    <mergeCell ref="G3044:G3046"/>
    <mergeCell ref="G3047:G3049"/>
    <mergeCell ref="G3050:G3052"/>
    <mergeCell ref="G3053:G3055"/>
    <mergeCell ref="G3056:G3058"/>
    <mergeCell ref="G3059:G3061"/>
    <mergeCell ref="G3062:G3064"/>
    <mergeCell ref="G3065:G3067"/>
    <mergeCell ref="G3068:G3070"/>
    <mergeCell ref="G3071:G3073"/>
    <mergeCell ref="G3074:G3076"/>
    <mergeCell ref="G3077:G3079"/>
    <mergeCell ref="G3080:G3082"/>
    <mergeCell ref="G3083:G3085"/>
    <mergeCell ref="G3086:G3088"/>
    <mergeCell ref="G3089:G3091"/>
    <mergeCell ref="G3092:G3094"/>
    <mergeCell ref="G3095:G3097"/>
    <mergeCell ref="G3098:G3100"/>
    <mergeCell ref="G3101:G3103"/>
    <mergeCell ref="G3104:G3106"/>
    <mergeCell ref="G3107:G3109"/>
    <mergeCell ref="G3110:G3112"/>
    <mergeCell ref="G3113:G3115"/>
    <mergeCell ref="G3116:G3118"/>
    <mergeCell ref="G3119:G3121"/>
    <mergeCell ref="G3122:G3124"/>
    <mergeCell ref="G3125:G3127"/>
    <mergeCell ref="G3128:G3130"/>
    <mergeCell ref="G3131:G3133"/>
    <mergeCell ref="G3134:G3136"/>
    <mergeCell ref="G3137:G3139"/>
    <mergeCell ref="G3140:G3142"/>
    <mergeCell ref="G3143:G3145"/>
    <mergeCell ref="G3146:G3148"/>
    <mergeCell ref="G3149:G3151"/>
    <mergeCell ref="G3152:G3154"/>
    <mergeCell ref="G3155:G3157"/>
    <mergeCell ref="G3158:G3160"/>
    <mergeCell ref="G3161:G3163"/>
    <mergeCell ref="G3164:G3166"/>
    <mergeCell ref="G3167:G3169"/>
    <mergeCell ref="G3170:G3172"/>
    <mergeCell ref="G3173:G3175"/>
    <mergeCell ref="G3176:G3178"/>
    <mergeCell ref="G3179:G3181"/>
    <mergeCell ref="G3182:G3184"/>
    <mergeCell ref="G3185:G3187"/>
    <mergeCell ref="G3188:G3190"/>
    <mergeCell ref="G3191:G3193"/>
    <mergeCell ref="G3194:G3196"/>
    <mergeCell ref="G3197:G3199"/>
    <mergeCell ref="G3200:G3202"/>
    <mergeCell ref="G3203:G3205"/>
    <mergeCell ref="G3206:G3208"/>
    <mergeCell ref="G3209:G3211"/>
    <mergeCell ref="G3212:G3214"/>
    <mergeCell ref="G3215:G3217"/>
    <mergeCell ref="G3218:G3220"/>
    <mergeCell ref="G3221:G3223"/>
    <mergeCell ref="G3224:G3226"/>
    <mergeCell ref="G3227:G3229"/>
    <mergeCell ref="G3230:G3232"/>
    <mergeCell ref="G3233:G3235"/>
    <mergeCell ref="G3236:G3238"/>
    <mergeCell ref="G3239:G3241"/>
    <mergeCell ref="G3242:G3244"/>
    <mergeCell ref="G3245:G3247"/>
    <mergeCell ref="G3248:G3250"/>
    <mergeCell ref="G3251:G3253"/>
    <mergeCell ref="G3254:G3256"/>
    <mergeCell ref="G3257:G3259"/>
    <mergeCell ref="G3260:G3262"/>
    <mergeCell ref="G3263:G3265"/>
    <mergeCell ref="G3266:G3268"/>
    <mergeCell ref="G3269:G3271"/>
    <mergeCell ref="G3272:G3274"/>
    <mergeCell ref="G3275:G3277"/>
    <mergeCell ref="G3278:G3280"/>
    <mergeCell ref="G3281:G3283"/>
    <mergeCell ref="G3284:G3286"/>
    <mergeCell ref="G3287:G3289"/>
    <mergeCell ref="G3290:G3292"/>
    <mergeCell ref="G3293:G3295"/>
    <mergeCell ref="G3296:G3298"/>
    <mergeCell ref="G3299:G3301"/>
    <mergeCell ref="G3302:G3304"/>
    <mergeCell ref="G3305:G3307"/>
    <mergeCell ref="G3308:G3310"/>
    <mergeCell ref="G3311:G3313"/>
    <mergeCell ref="G3314:G3316"/>
    <mergeCell ref="G3317:G3319"/>
    <mergeCell ref="G3320:G3322"/>
    <mergeCell ref="G3323:G3325"/>
    <mergeCell ref="G3326:G3328"/>
    <mergeCell ref="G3329:G3331"/>
    <mergeCell ref="G3332:G3334"/>
    <mergeCell ref="G3335:G3337"/>
    <mergeCell ref="G3338:G3340"/>
    <mergeCell ref="G3341:G3343"/>
    <mergeCell ref="G3344:G3346"/>
    <mergeCell ref="G3347:G3349"/>
    <mergeCell ref="G3350:G3352"/>
    <mergeCell ref="G3353:G3355"/>
    <mergeCell ref="G3356:G3358"/>
    <mergeCell ref="G3359:G3361"/>
    <mergeCell ref="G3362:G3364"/>
    <mergeCell ref="G3365:G3367"/>
    <mergeCell ref="G3368:G3370"/>
    <mergeCell ref="G3371:G3373"/>
    <mergeCell ref="G3374:G3376"/>
    <mergeCell ref="G3377:G3379"/>
    <mergeCell ref="G3380:G3382"/>
    <mergeCell ref="G3383:G3385"/>
    <mergeCell ref="G3386:G3388"/>
    <mergeCell ref="G3389:G3391"/>
    <mergeCell ref="G3392:G3394"/>
    <mergeCell ref="G3395:G3397"/>
    <mergeCell ref="G3398:G3400"/>
    <mergeCell ref="G3401:G3403"/>
    <mergeCell ref="G3404:G3406"/>
    <mergeCell ref="G3407:G3409"/>
    <mergeCell ref="G3410:G3412"/>
    <mergeCell ref="G3413:G3415"/>
    <mergeCell ref="G3416:G3418"/>
    <mergeCell ref="G3419:G3421"/>
    <mergeCell ref="G3422:G3424"/>
    <mergeCell ref="G3425:G3427"/>
    <mergeCell ref="G3428:G3430"/>
    <mergeCell ref="G3431:G3433"/>
    <mergeCell ref="G3434:G3436"/>
    <mergeCell ref="G3437:G3439"/>
    <mergeCell ref="G3440:G3442"/>
    <mergeCell ref="G3443:G3445"/>
    <mergeCell ref="G3446:G3448"/>
    <mergeCell ref="G3449:G3451"/>
    <mergeCell ref="G3452:G3454"/>
    <mergeCell ref="G3455:G3457"/>
    <mergeCell ref="G3458:G3460"/>
    <mergeCell ref="G3461:G3463"/>
    <mergeCell ref="G3464:G3466"/>
    <mergeCell ref="G3467:G3469"/>
    <mergeCell ref="G3470:G3472"/>
    <mergeCell ref="G3473:G3475"/>
    <mergeCell ref="G3476:G3478"/>
    <mergeCell ref="G3479:G3481"/>
    <mergeCell ref="G3482:G3484"/>
    <mergeCell ref="G3485:G3487"/>
    <mergeCell ref="G3488:G3490"/>
    <mergeCell ref="G3491:G3493"/>
    <mergeCell ref="G3494:G3496"/>
    <mergeCell ref="G3497:G3499"/>
    <mergeCell ref="G3500:G3502"/>
    <mergeCell ref="G3503:G3505"/>
    <mergeCell ref="G3506:G3508"/>
    <mergeCell ref="G3509:G3511"/>
    <mergeCell ref="G3512:G3514"/>
    <mergeCell ref="G3515:G3517"/>
    <mergeCell ref="G3518:G3520"/>
    <mergeCell ref="G3521:G3523"/>
    <mergeCell ref="G3524:G3526"/>
    <mergeCell ref="G3527:G3529"/>
    <mergeCell ref="G3530:G3532"/>
    <mergeCell ref="G3533:G3535"/>
    <mergeCell ref="G3536:G3538"/>
    <mergeCell ref="G3539:G3541"/>
    <mergeCell ref="G3542:G3544"/>
    <mergeCell ref="G3545:G3547"/>
    <mergeCell ref="G3548:G3550"/>
    <mergeCell ref="G3551:G3553"/>
    <mergeCell ref="G3554:G3556"/>
    <mergeCell ref="G3557:G3559"/>
    <mergeCell ref="G3560:G3562"/>
    <mergeCell ref="G3563:G3565"/>
    <mergeCell ref="G3566:G3568"/>
    <mergeCell ref="G3569:G3571"/>
    <mergeCell ref="G3572:G3574"/>
    <mergeCell ref="G3575:G3577"/>
    <mergeCell ref="G3578:G3580"/>
    <mergeCell ref="G3581:G3583"/>
    <mergeCell ref="G3584:G3586"/>
    <mergeCell ref="G3587:G3589"/>
    <mergeCell ref="G3590:G3592"/>
    <mergeCell ref="G3593:G3595"/>
    <mergeCell ref="G3596:G3598"/>
    <mergeCell ref="G3599:G3601"/>
    <mergeCell ref="G3602:G3604"/>
    <mergeCell ref="G3605:G3607"/>
    <mergeCell ref="G3608:G3610"/>
    <mergeCell ref="G3611:G3613"/>
    <mergeCell ref="G3614:G3616"/>
    <mergeCell ref="G3617:G3619"/>
    <mergeCell ref="G3620:G3622"/>
    <mergeCell ref="G3623:G3625"/>
    <mergeCell ref="G3626:G3628"/>
    <mergeCell ref="G3629:G3631"/>
    <mergeCell ref="G3632:G3634"/>
    <mergeCell ref="G3635:G3637"/>
    <mergeCell ref="G3638:G3640"/>
    <mergeCell ref="G3641:G3643"/>
    <mergeCell ref="G3644:G3646"/>
    <mergeCell ref="G3647:G3649"/>
    <mergeCell ref="G3650:G3652"/>
    <mergeCell ref="G3653:G3655"/>
    <mergeCell ref="G3656:G3658"/>
    <mergeCell ref="G3659:G3661"/>
    <mergeCell ref="G3662:G3664"/>
    <mergeCell ref="G3665:G3667"/>
    <mergeCell ref="G3668:G3670"/>
    <mergeCell ref="G3671:G3673"/>
    <mergeCell ref="G3674:G3676"/>
    <mergeCell ref="G3674:G3676"/>
    <mergeCell ref="G3677:G3679"/>
    <mergeCell ref="G3677:G3679"/>
    <mergeCell ref="G3680:G3682"/>
    <mergeCell ref="G3680:G3682"/>
    <mergeCell ref="G3683:G3685"/>
    <mergeCell ref="G3683:G3685"/>
    <mergeCell ref="G3686:G3688"/>
    <mergeCell ref="G3686:G3688"/>
    <mergeCell ref="G3689:G3691"/>
    <mergeCell ref="G3689:G3691"/>
    <mergeCell ref="G3692:G3694"/>
    <mergeCell ref="G3692:G3694"/>
    <mergeCell ref="G3695:G3697"/>
    <mergeCell ref="G3698:G3700"/>
    <mergeCell ref="G3701:G3703"/>
    <mergeCell ref="G3704:G3706"/>
    <mergeCell ref="G3707:G3709"/>
    <mergeCell ref="H2:H4"/>
    <mergeCell ref="H5:H7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3"/>
    <mergeCell ref="H104:H106"/>
    <mergeCell ref="H107:H109"/>
    <mergeCell ref="H110:H112"/>
    <mergeCell ref="H113:H115"/>
    <mergeCell ref="H116:H118"/>
    <mergeCell ref="H119:H121"/>
    <mergeCell ref="H122:H124"/>
    <mergeCell ref="H125:H127"/>
    <mergeCell ref="H128:H130"/>
    <mergeCell ref="H131:H133"/>
    <mergeCell ref="H134:H136"/>
    <mergeCell ref="H137:H139"/>
    <mergeCell ref="H140:H142"/>
    <mergeCell ref="H143:H145"/>
    <mergeCell ref="H146:H148"/>
    <mergeCell ref="H149:H151"/>
    <mergeCell ref="H152:H154"/>
    <mergeCell ref="H155:H157"/>
    <mergeCell ref="H158:H160"/>
    <mergeCell ref="H161:H163"/>
    <mergeCell ref="H164:H166"/>
    <mergeCell ref="H167:H169"/>
    <mergeCell ref="H170:H172"/>
    <mergeCell ref="H173:H175"/>
    <mergeCell ref="H176:H178"/>
    <mergeCell ref="H179:H181"/>
    <mergeCell ref="H182:H184"/>
    <mergeCell ref="H185:H187"/>
    <mergeCell ref="H188:H190"/>
    <mergeCell ref="H191:H193"/>
    <mergeCell ref="H194:H196"/>
    <mergeCell ref="H197:H199"/>
    <mergeCell ref="H200:H202"/>
    <mergeCell ref="H203:H205"/>
    <mergeCell ref="H206:H208"/>
    <mergeCell ref="H209:H211"/>
    <mergeCell ref="H212:H214"/>
    <mergeCell ref="H215:H217"/>
    <mergeCell ref="H218:H220"/>
    <mergeCell ref="H221:H223"/>
    <mergeCell ref="H224:H226"/>
    <mergeCell ref="H227:H229"/>
    <mergeCell ref="H230:H232"/>
    <mergeCell ref="H233:H235"/>
    <mergeCell ref="H236:H238"/>
    <mergeCell ref="H239:H241"/>
    <mergeCell ref="H242:H244"/>
    <mergeCell ref="H245:H247"/>
    <mergeCell ref="H248:H250"/>
    <mergeCell ref="H251:H253"/>
    <mergeCell ref="H254:H256"/>
    <mergeCell ref="H257:H259"/>
    <mergeCell ref="H260:H262"/>
    <mergeCell ref="H263:H265"/>
    <mergeCell ref="H266:H268"/>
    <mergeCell ref="H269:H271"/>
    <mergeCell ref="H272:H274"/>
    <mergeCell ref="H275:H277"/>
    <mergeCell ref="H278:H280"/>
    <mergeCell ref="H281:H283"/>
    <mergeCell ref="H284:H286"/>
    <mergeCell ref="H287:H289"/>
    <mergeCell ref="H290:H292"/>
    <mergeCell ref="H293:H295"/>
    <mergeCell ref="H296:H298"/>
    <mergeCell ref="H299:H301"/>
    <mergeCell ref="H302:H304"/>
    <mergeCell ref="H305:H307"/>
    <mergeCell ref="H308:H310"/>
    <mergeCell ref="H311:H313"/>
    <mergeCell ref="H314:H316"/>
    <mergeCell ref="H317:H319"/>
    <mergeCell ref="H320:H322"/>
    <mergeCell ref="H323:H325"/>
    <mergeCell ref="H326:H328"/>
    <mergeCell ref="H329:H331"/>
    <mergeCell ref="H332:H334"/>
    <mergeCell ref="H335:H337"/>
    <mergeCell ref="H338:H340"/>
    <mergeCell ref="H341:H343"/>
    <mergeCell ref="H344:H346"/>
    <mergeCell ref="H347:H349"/>
    <mergeCell ref="H350:H352"/>
    <mergeCell ref="H353:H355"/>
    <mergeCell ref="H356:H358"/>
    <mergeCell ref="H359:H361"/>
    <mergeCell ref="H362:H364"/>
    <mergeCell ref="H365:H367"/>
    <mergeCell ref="H368:H370"/>
    <mergeCell ref="H371:H373"/>
    <mergeCell ref="H374:H376"/>
    <mergeCell ref="H377:H379"/>
    <mergeCell ref="H380:H382"/>
    <mergeCell ref="H383:H385"/>
    <mergeCell ref="H386:H388"/>
    <mergeCell ref="H389:H391"/>
    <mergeCell ref="H392:H394"/>
    <mergeCell ref="H395:H397"/>
    <mergeCell ref="H398:H400"/>
    <mergeCell ref="H401:H403"/>
    <mergeCell ref="H404:H406"/>
    <mergeCell ref="H407:H409"/>
    <mergeCell ref="H410:H412"/>
    <mergeCell ref="H413:H415"/>
    <mergeCell ref="H416:H418"/>
    <mergeCell ref="H419:H421"/>
    <mergeCell ref="H422:H424"/>
    <mergeCell ref="H425:H427"/>
    <mergeCell ref="H428:H430"/>
    <mergeCell ref="H431:H433"/>
    <mergeCell ref="H434:H436"/>
    <mergeCell ref="H437:H439"/>
    <mergeCell ref="H440:H442"/>
    <mergeCell ref="H443:H445"/>
    <mergeCell ref="H446:H448"/>
    <mergeCell ref="H449:H451"/>
    <mergeCell ref="H452:H454"/>
    <mergeCell ref="H455:H457"/>
    <mergeCell ref="H458:H460"/>
    <mergeCell ref="H461:H463"/>
    <mergeCell ref="H464:H466"/>
    <mergeCell ref="H467:H469"/>
    <mergeCell ref="H470:H472"/>
    <mergeCell ref="H473:H475"/>
    <mergeCell ref="H476:H478"/>
    <mergeCell ref="H479:H481"/>
    <mergeCell ref="H482:H484"/>
    <mergeCell ref="H485:H487"/>
    <mergeCell ref="H488:H490"/>
    <mergeCell ref="H491:H493"/>
    <mergeCell ref="H494:H496"/>
    <mergeCell ref="H497:H499"/>
    <mergeCell ref="H500:H502"/>
    <mergeCell ref="H503:H505"/>
    <mergeCell ref="H506:H508"/>
    <mergeCell ref="H509:H511"/>
    <mergeCell ref="H512:H514"/>
    <mergeCell ref="H515:H517"/>
    <mergeCell ref="H518:H520"/>
    <mergeCell ref="H521:H523"/>
    <mergeCell ref="H524:H526"/>
    <mergeCell ref="H527:H529"/>
    <mergeCell ref="H530:H532"/>
    <mergeCell ref="H533:H535"/>
    <mergeCell ref="H536:H538"/>
    <mergeCell ref="H539:H541"/>
    <mergeCell ref="H542:H544"/>
    <mergeCell ref="H545:H547"/>
    <mergeCell ref="H548:H550"/>
    <mergeCell ref="H551:H553"/>
    <mergeCell ref="H554:H556"/>
    <mergeCell ref="H557:H559"/>
    <mergeCell ref="H560:H562"/>
    <mergeCell ref="H563:H565"/>
    <mergeCell ref="H566:H568"/>
    <mergeCell ref="H569:H571"/>
    <mergeCell ref="H572:H574"/>
    <mergeCell ref="H575:H577"/>
    <mergeCell ref="H578:H580"/>
    <mergeCell ref="H581:H583"/>
    <mergeCell ref="H584:H586"/>
    <mergeCell ref="H587:H589"/>
    <mergeCell ref="H590:H592"/>
    <mergeCell ref="H593:H595"/>
    <mergeCell ref="H596:H598"/>
    <mergeCell ref="H599:H601"/>
    <mergeCell ref="H602:H604"/>
    <mergeCell ref="H605:H607"/>
    <mergeCell ref="H608:H610"/>
    <mergeCell ref="H611:H613"/>
    <mergeCell ref="H614:H616"/>
    <mergeCell ref="H617:H619"/>
    <mergeCell ref="H620:H622"/>
    <mergeCell ref="H623:H625"/>
    <mergeCell ref="H626:H628"/>
    <mergeCell ref="H629:H631"/>
    <mergeCell ref="H632:H634"/>
    <mergeCell ref="H635:H637"/>
    <mergeCell ref="H638:H640"/>
    <mergeCell ref="H641:H643"/>
    <mergeCell ref="H644:H646"/>
    <mergeCell ref="H647:H649"/>
    <mergeCell ref="H650:H652"/>
    <mergeCell ref="H653:H655"/>
    <mergeCell ref="H656:H658"/>
    <mergeCell ref="H659:H661"/>
    <mergeCell ref="H662:H664"/>
    <mergeCell ref="H665:H667"/>
    <mergeCell ref="H668:H670"/>
    <mergeCell ref="H671:H673"/>
    <mergeCell ref="H674:H676"/>
    <mergeCell ref="H677:H679"/>
    <mergeCell ref="H680:H682"/>
    <mergeCell ref="H683:H685"/>
    <mergeCell ref="H686:H688"/>
    <mergeCell ref="H689:H691"/>
    <mergeCell ref="H692:H694"/>
    <mergeCell ref="H695:H697"/>
    <mergeCell ref="H698:H700"/>
    <mergeCell ref="H701:H703"/>
    <mergeCell ref="H704:H706"/>
    <mergeCell ref="H707:H709"/>
    <mergeCell ref="H710:H712"/>
    <mergeCell ref="H713:H715"/>
    <mergeCell ref="H716:H718"/>
    <mergeCell ref="H719:H721"/>
    <mergeCell ref="H722:H724"/>
    <mergeCell ref="H725:H727"/>
    <mergeCell ref="H728:H730"/>
    <mergeCell ref="H731:H733"/>
    <mergeCell ref="H734:H736"/>
    <mergeCell ref="H737:H739"/>
    <mergeCell ref="H740:H742"/>
    <mergeCell ref="H743:H745"/>
    <mergeCell ref="H746:H748"/>
    <mergeCell ref="H749:H751"/>
    <mergeCell ref="H752:H754"/>
    <mergeCell ref="H755:H757"/>
    <mergeCell ref="H758:H760"/>
    <mergeCell ref="H761:H763"/>
    <mergeCell ref="H764:H766"/>
    <mergeCell ref="H767:H769"/>
    <mergeCell ref="H770:H772"/>
    <mergeCell ref="H773:H775"/>
    <mergeCell ref="H776:H778"/>
    <mergeCell ref="H779:H781"/>
    <mergeCell ref="H782:H784"/>
    <mergeCell ref="H785:H787"/>
    <mergeCell ref="H788:H790"/>
    <mergeCell ref="H791:H793"/>
    <mergeCell ref="H794:H796"/>
    <mergeCell ref="H797:H799"/>
    <mergeCell ref="H800:H802"/>
    <mergeCell ref="H803:H805"/>
    <mergeCell ref="H806:H808"/>
    <mergeCell ref="H809:H811"/>
    <mergeCell ref="H812:H814"/>
    <mergeCell ref="H815:H817"/>
    <mergeCell ref="H818:H820"/>
    <mergeCell ref="H821:H823"/>
    <mergeCell ref="H824:H826"/>
    <mergeCell ref="H827:H829"/>
    <mergeCell ref="H830:H832"/>
    <mergeCell ref="H833:H835"/>
    <mergeCell ref="H836:H838"/>
    <mergeCell ref="H839:H841"/>
    <mergeCell ref="H842:H844"/>
    <mergeCell ref="H845:H847"/>
    <mergeCell ref="H848:H850"/>
    <mergeCell ref="H851:H853"/>
    <mergeCell ref="H854:H856"/>
    <mergeCell ref="H857:H859"/>
    <mergeCell ref="H860:H862"/>
    <mergeCell ref="H863:H865"/>
    <mergeCell ref="H866:H868"/>
    <mergeCell ref="H869:H871"/>
    <mergeCell ref="H872:H874"/>
    <mergeCell ref="H875:H877"/>
    <mergeCell ref="H878:H880"/>
    <mergeCell ref="H881:H883"/>
    <mergeCell ref="H884:H886"/>
    <mergeCell ref="H887:H889"/>
    <mergeCell ref="H890:H892"/>
    <mergeCell ref="H893:H895"/>
    <mergeCell ref="H896:H898"/>
    <mergeCell ref="H899:H901"/>
    <mergeCell ref="H902:H904"/>
    <mergeCell ref="H905:H907"/>
    <mergeCell ref="H908:H910"/>
    <mergeCell ref="H911:H913"/>
    <mergeCell ref="H914:H916"/>
    <mergeCell ref="H917:H919"/>
    <mergeCell ref="H920:H922"/>
    <mergeCell ref="H923:H925"/>
    <mergeCell ref="H926:H928"/>
    <mergeCell ref="H929:H931"/>
    <mergeCell ref="H932:H934"/>
    <mergeCell ref="H935:H937"/>
    <mergeCell ref="H938:H940"/>
    <mergeCell ref="H941:H943"/>
    <mergeCell ref="H944:H946"/>
    <mergeCell ref="H947:H949"/>
    <mergeCell ref="H950:H952"/>
    <mergeCell ref="H953:H955"/>
    <mergeCell ref="H956:H958"/>
    <mergeCell ref="H959:H961"/>
    <mergeCell ref="H962:H964"/>
    <mergeCell ref="H965:H967"/>
    <mergeCell ref="H968:H970"/>
    <mergeCell ref="H971:H973"/>
    <mergeCell ref="H974:H976"/>
    <mergeCell ref="H977:H979"/>
    <mergeCell ref="H980:H982"/>
    <mergeCell ref="H983:H985"/>
    <mergeCell ref="H986:H988"/>
    <mergeCell ref="H989:H991"/>
    <mergeCell ref="H992:H994"/>
    <mergeCell ref="H995:H997"/>
    <mergeCell ref="H998:H1000"/>
    <mergeCell ref="H1001:H1003"/>
    <mergeCell ref="H1004:H1006"/>
    <mergeCell ref="H1007:H1009"/>
    <mergeCell ref="H1010:H1012"/>
    <mergeCell ref="H1013:H1015"/>
    <mergeCell ref="H1016:H1018"/>
    <mergeCell ref="H1019:H1021"/>
    <mergeCell ref="H1022:H1024"/>
    <mergeCell ref="H1025:H1027"/>
    <mergeCell ref="H1028:H1030"/>
    <mergeCell ref="H1031:H1033"/>
    <mergeCell ref="H1034:H1036"/>
    <mergeCell ref="H1037:H1039"/>
    <mergeCell ref="H1040:H1042"/>
    <mergeCell ref="H1043:H1045"/>
    <mergeCell ref="H1046:H1048"/>
    <mergeCell ref="H1049:H1051"/>
    <mergeCell ref="H1052:H1054"/>
    <mergeCell ref="H1055:H1057"/>
    <mergeCell ref="H1058:H1060"/>
    <mergeCell ref="H1061:H1063"/>
    <mergeCell ref="H1064:H1066"/>
    <mergeCell ref="H1067:H1069"/>
    <mergeCell ref="H1070:H1072"/>
    <mergeCell ref="H1073:H1075"/>
    <mergeCell ref="H1076:H1078"/>
    <mergeCell ref="H1079:H1081"/>
    <mergeCell ref="H1082:H1084"/>
    <mergeCell ref="H1085:H1087"/>
    <mergeCell ref="H1088:H1090"/>
    <mergeCell ref="H1091:H1093"/>
    <mergeCell ref="H1094:H1096"/>
    <mergeCell ref="H1097:H1099"/>
    <mergeCell ref="H1100:H1102"/>
    <mergeCell ref="H1103:H1105"/>
    <mergeCell ref="H1106:H1108"/>
    <mergeCell ref="H1109:H1111"/>
    <mergeCell ref="H1112:H1114"/>
    <mergeCell ref="H1115:H1117"/>
    <mergeCell ref="H1118:H1120"/>
    <mergeCell ref="H1121:H1123"/>
    <mergeCell ref="H1124:H1126"/>
    <mergeCell ref="H1127:H1129"/>
    <mergeCell ref="H1130:H1132"/>
    <mergeCell ref="H1133:H1135"/>
    <mergeCell ref="H1136:H1138"/>
    <mergeCell ref="H1139:H1141"/>
    <mergeCell ref="H1142:H1144"/>
    <mergeCell ref="H1145:H1147"/>
    <mergeCell ref="H1148:H1150"/>
    <mergeCell ref="H1151:H1153"/>
    <mergeCell ref="H1154:H1156"/>
    <mergeCell ref="H1157:H1159"/>
    <mergeCell ref="H1160:H1162"/>
    <mergeCell ref="H1163:H1165"/>
    <mergeCell ref="H1166:H1168"/>
    <mergeCell ref="H1169:H1171"/>
    <mergeCell ref="H1172:H1174"/>
    <mergeCell ref="H1175:H1177"/>
    <mergeCell ref="H1178:H1180"/>
    <mergeCell ref="H1181:H1183"/>
    <mergeCell ref="H1184:H1186"/>
    <mergeCell ref="H1187:H1189"/>
    <mergeCell ref="H1190:H1192"/>
    <mergeCell ref="H1193:H1195"/>
    <mergeCell ref="H1196:H1198"/>
    <mergeCell ref="H1199:H1201"/>
    <mergeCell ref="H1202:H1204"/>
    <mergeCell ref="H1205:H1207"/>
    <mergeCell ref="H1208:H1210"/>
    <mergeCell ref="H1211:H1213"/>
    <mergeCell ref="H1214:H1216"/>
    <mergeCell ref="H1217:H1219"/>
    <mergeCell ref="H1220:H1222"/>
    <mergeCell ref="H1223:H1225"/>
    <mergeCell ref="H1226:H1228"/>
    <mergeCell ref="H1229:H1231"/>
    <mergeCell ref="H1232:H1234"/>
    <mergeCell ref="H1235:H1237"/>
    <mergeCell ref="H1238:H1240"/>
    <mergeCell ref="H1241:H1243"/>
    <mergeCell ref="H1244:H1246"/>
    <mergeCell ref="H1247:H1249"/>
    <mergeCell ref="H1250:H1252"/>
    <mergeCell ref="H1253:H1255"/>
    <mergeCell ref="H1256:H1258"/>
    <mergeCell ref="H1259:H1261"/>
    <mergeCell ref="H1262:H1264"/>
    <mergeCell ref="H1265:H1267"/>
    <mergeCell ref="H1268:H1270"/>
    <mergeCell ref="H1271:H1273"/>
    <mergeCell ref="H1274:H1276"/>
    <mergeCell ref="H1277:H1279"/>
    <mergeCell ref="H1280:H1282"/>
    <mergeCell ref="H1283:H1285"/>
    <mergeCell ref="H1286:H1288"/>
    <mergeCell ref="H1289:H1291"/>
    <mergeCell ref="H1292:H1294"/>
    <mergeCell ref="H1295:H1297"/>
    <mergeCell ref="H1298:H1300"/>
    <mergeCell ref="H1301:H1303"/>
    <mergeCell ref="H1304:H1306"/>
    <mergeCell ref="H1307:H1309"/>
    <mergeCell ref="H1310:H1312"/>
    <mergeCell ref="H1313:H1315"/>
    <mergeCell ref="H1316:H1318"/>
    <mergeCell ref="H1319:H1321"/>
    <mergeCell ref="H1322:H1324"/>
    <mergeCell ref="H1325:H1327"/>
    <mergeCell ref="H1328:H1330"/>
    <mergeCell ref="H1331:H1333"/>
    <mergeCell ref="H1334:H1336"/>
    <mergeCell ref="H1337:H1339"/>
    <mergeCell ref="H1340:H1342"/>
    <mergeCell ref="H1343:H1345"/>
    <mergeCell ref="H1346:H1348"/>
    <mergeCell ref="H1349:H1351"/>
    <mergeCell ref="H1352:H1354"/>
    <mergeCell ref="H1355:H1357"/>
    <mergeCell ref="H1358:H1360"/>
    <mergeCell ref="H1361:H1363"/>
    <mergeCell ref="H1364:H1366"/>
    <mergeCell ref="H1367:H1369"/>
    <mergeCell ref="H1370:H1372"/>
    <mergeCell ref="H1373:H1375"/>
    <mergeCell ref="H1376:H1378"/>
    <mergeCell ref="H1379:H1381"/>
    <mergeCell ref="H1382:H1384"/>
    <mergeCell ref="H1385:H1387"/>
    <mergeCell ref="H1388:H1390"/>
    <mergeCell ref="H1391:H1393"/>
    <mergeCell ref="H1394:H1396"/>
    <mergeCell ref="H1397:H1399"/>
    <mergeCell ref="H1400:H1402"/>
    <mergeCell ref="H1403:H1405"/>
    <mergeCell ref="H1406:H1408"/>
    <mergeCell ref="H1409:H1411"/>
    <mergeCell ref="H1412:H1414"/>
    <mergeCell ref="H1415:H1417"/>
    <mergeCell ref="H1418:H1420"/>
    <mergeCell ref="H1421:H1423"/>
    <mergeCell ref="H1424:H1426"/>
    <mergeCell ref="H1427:H1429"/>
    <mergeCell ref="H1430:H1432"/>
    <mergeCell ref="H1433:H1435"/>
    <mergeCell ref="H1436:H1438"/>
    <mergeCell ref="H1439:H1441"/>
    <mergeCell ref="H1442:H1444"/>
    <mergeCell ref="H1445:H1447"/>
    <mergeCell ref="H1448:H1450"/>
    <mergeCell ref="H1451:H1453"/>
    <mergeCell ref="H1454:H1456"/>
    <mergeCell ref="H1457:H1459"/>
    <mergeCell ref="H1460:H1462"/>
    <mergeCell ref="H1463:H1465"/>
    <mergeCell ref="H1466:H1468"/>
    <mergeCell ref="H1469:H1471"/>
    <mergeCell ref="H1472:H1474"/>
    <mergeCell ref="H1475:H1477"/>
    <mergeCell ref="H1478:H1480"/>
    <mergeCell ref="H1481:H1483"/>
    <mergeCell ref="H1484:H1486"/>
    <mergeCell ref="H1487:H1489"/>
    <mergeCell ref="H1490:H1492"/>
    <mergeCell ref="H1493:H1495"/>
    <mergeCell ref="H1496:H1498"/>
    <mergeCell ref="H1499:H1501"/>
    <mergeCell ref="H1502:H1504"/>
    <mergeCell ref="H1505:H1507"/>
    <mergeCell ref="H1508:H1510"/>
    <mergeCell ref="H1511:H1513"/>
    <mergeCell ref="H1514:H1516"/>
    <mergeCell ref="H1517:H1519"/>
    <mergeCell ref="H1520:H1522"/>
    <mergeCell ref="H1523:H1525"/>
    <mergeCell ref="H1526:H1528"/>
    <mergeCell ref="H1529:H1531"/>
    <mergeCell ref="H1532:H1534"/>
    <mergeCell ref="H1535:H1537"/>
    <mergeCell ref="H1538:H1540"/>
    <mergeCell ref="H1541:H1543"/>
    <mergeCell ref="H1544:H1546"/>
    <mergeCell ref="H1547:H1549"/>
    <mergeCell ref="H1550:H1552"/>
    <mergeCell ref="H1553:H1555"/>
    <mergeCell ref="H1556:H1558"/>
    <mergeCell ref="H1559:H1561"/>
    <mergeCell ref="H1562:H1564"/>
    <mergeCell ref="H1565:H1567"/>
    <mergeCell ref="H1568:H1570"/>
    <mergeCell ref="H1571:H1573"/>
    <mergeCell ref="H1574:H1576"/>
    <mergeCell ref="H1577:H1579"/>
    <mergeCell ref="H1580:H1582"/>
    <mergeCell ref="H1583:H1585"/>
    <mergeCell ref="H1586:H1588"/>
    <mergeCell ref="H1589:H1591"/>
    <mergeCell ref="H1592:H1594"/>
    <mergeCell ref="H1595:H1597"/>
    <mergeCell ref="H1598:H1600"/>
    <mergeCell ref="H1601:H1603"/>
    <mergeCell ref="H1604:H1606"/>
    <mergeCell ref="H1607:H1609"/>
    <mergeCell ref="H1610:H1612"/>
    <mergeCell ref="H1613:H1615"/>
    <mergeCell ref="H1616:H1618"/>
    <mergeCell ref="H1619:H1621"/>
    <mergeCell ref="H1622:H1624"/>
    <mergeCell ref="H1625:H1627"/>
    <mergeCell ref="H1628:H1630"/>
    <mergeCell ref="H1631:H1633"/>
    <mergeCell ref="H1634:H1636"/>
    <mergeCell ref="H1637:H1639"/>
    <mergeCell ref="H1640:H1642"/>
    <mergeCell ref="H1643:H1645"/>
    <mergeCell ref="H1646:H1648"/>
    <mergeCell ref="H1649:H1651"/>
    <mergeCell ref="H1652:H1654"/>
    <mergeCell ref="H1655:H1657"/>
    <mergeCell ref="H1658:H1660"/>
    <mergeCell ref="H1661:H1663"/>
    <mergeCell ref="H1664:H1666"/>
    <mergeCell ref="H1667:H1669"/>
    <mergeCell ref="H1670:H1672"/>
    <mergeCell ref="H1673:H1675"/>
    <mergeCell ref="H1676:H1678"/>
    <mergeCell ref="H1679:H1681"/>
    <mergeCell ref="H1682:H1684"/>
    <mergeCell ref="H1685:H1687"/>
    <mergeCell ref="H1688:H1690"/>
    <mergeCell ref="H1691:H1693"/>
    <mergeCell ref="H1694:H1696"/>
    <mergeCell ref="H1697:H1699"/>
    <mergeCell ref="H1700:H1702"/>
    <mergeCell ref="H1703:H1705"/>
    <mergeCell ref="H1706:H1708"/>
    <mergeCell ref="H1709:H1711"/>
    <mergeCell ref="H1712:H1714"/>
    <mergeCell ref="H1715:H1717"/>
    <mergeCell ref="H1718:H1720"/>
    <mergeCell ref="H1721:H1723"/>
    <mergeCell ref="H1724:H1726"/>
    <mergeCell ref="H1727:H1729"/>
    <mergeCell ref="H1730:H1732"/>
    <mergeCell ref="H1733:H1735"/>
    <mergeCell ref="H1736:H1738"/>
    <mergeCell ref="H1739:H1741"/>
    <mergeCell ref="H1742:H1744"/>
    <mergeCell ref="H1745:H1747"/>
    <mergeCell ref="H1748:H1750"/>
    <mergeCell ref="H1751:H1753"/>
    <mergeCell ref="H1754:H1756"/>
    <mergeCell ref="H1757:H1759"/>
    <mergeCell ref="H1760:H1762"/>
    <mergeCell ref="H1763:H1765"/>
    <mergeCell ref="H1766:H1768"/>
    <mergeCell ref="H1769:H1771"/>
    <mergeCell ref="H1772:H1774"/>
    <mergeCell ref="H1775:H1777"/>
    <mergeCell ref="H1778:H1780"/>
    <mergeCell ref="H1781:H1783"/>
    <mergeCell ref="H1784:H1786"/>
    <mergeCell ref="H1787:H1789"/>
    <mergeCell ref="H1790:H1792"/>
    <mergeCell ref="H1793:H1795"/>
    <mergeCell ref="H1796:H1798"/>
    <mergeCell ref="H1799:H1801"/>
    <mergeCell ref="H1802:H1804"/>
    <mergeCell ref="H1805:H1807"/>
    <mergeCell ref="H1808:H1810"/>
    <mergeCell ref="H1811:H1813"/>
    <mergeCell ref="H1814:H1816"/>
    <mergeCell ref="H1817:H1819"/>
    <mergeCell ref="H1820:H1822"/>
    <mergeCell ref="H1823:H1825"/>
    <mergeCell ref="H1826:H1828"/>
    <mergeCell ref="H1829:H1831"/>
    <mergeCell ref="H1832:H1834"/>
    <mergeCell ref="H1835:H1837"/>
    <mergeCell ref="H1838:H1840"/>
    <mergeCell ref="H1841:H1843"/>
    <mergeCell ref="H1844:H1846"/>
    <mergeCell ref="H1847:H1849"/>
    <mergeCell ref="H1850:H1852"/>
    <mergeCell ref="H1853:H1855"/>
    <mergeCell ref="H1856:H1858"/>
    <mergeCell ref="H1859:H1861"/>
    <mergeCell ref="H1862:H1864"/>
    <mergeCell ref="H1865:H1867"/>
    <mergeCell ref="H1868:H1870"/>
    <mergeCell ref="H1871:H1873"/>
    <mergeCell ref="H1874:H1876"/>
    <mergeCell ref="H1877:H1879"/>
    <mergeCell ref="H1880:H1882"/>
    <mergeCell ref="H1883:H1885"/>
    <mergeCell ref="H1886:H1888"/>
    <mergeCell ref="H1889:H1891"/>
    <mergeCell ref="H1892:H1894"/>
    <mergeCell ref="H1895:H1897"/>
    <mergeCell ref="H1898:H1900"/>
    <mergeCell ref="H1901:H1903"/>
    <mergeCell ref="H1904:H1906"/>
    <mergeCell ref="H1907:H1909"/>
    <mergeCell ref="H1910:H1912"/>
    <mergeCell ref="H1913:H1915"/>
    <mergeCell ref="H1916:H1918"/>
    <mergeCell ref="H1919:H1921"/>
    <mergeCell ref="H1922:H1924"/>
    <mergeCell ref="H1925:H1927"/>
    <mergeCell ref="H1928:H1930"/>
    <mergeCell ref="H1931:H1933"/>
    <mergeCell ref="H1934:H1936"/>
    <mergeCell ref="H1937:H1939"/>
    <mergeCell ref="H1940:H1942"/>
    <mergeCell ref="H1943:H1945"/>
    <mergeCell ref="H1946:H1948"/>
    <mergeCell ref="H1949:H1951"/>
    <mergeCell ref="H1952:H1954"/>
    <mergeCell ref="H1955:H1957"/>
    <mergeCell ref="H1958:H1960"/>
    <mergeCell ref="H1961:H1963"/>
    <mergeCell ref="H1964:H1966"/>
    <mergeCell ref="H1967:H1969"/>
    <mergeCell ref="H1970:H1972"/>
    <mergeCell ref="H1973:H1975"/>
    <mergeCell ref="H1976:H1978"/>
    <mergeCell ref="H1979:H1981"/>
    <mergeCell ref="H1982:H1984"/>
    <mergeCell ref="H1985:H1987"/>
    <mergeCell ref="H1988:H1990"/>
    <mergeCell ref="H1991:H1993"/>
    <mergeCell ref="H1994:H1996"/>
    <mergeCell ref="H1997:H1999"/>
    <mergeCell ref="H2000:H2002"/>
    <mergeCell ref="H2003:H2005"/>
    <mergeCell ref="H2006:H2008"/>
    <mergeCell ref="H2009:H2011"/>
    <mergeCell ref="H2012:H2014"/>
    <mergeCell ref="H2015:H2017"/>
    <mergeCell ref="H2018:H2020"/>
    <mergeCell ref="H2021:H2023"/>
    <mergeCell ref="H2024:H2026"/>
    <mergeCell ref="H2027:H2029"/>
    <mergeCell ref="H2030:H2032"/>
    <mergeCell ref="H2033:H2035"/>
    <mergeCell ref="H2036:H2038"/>
    <mergeCell ref="H2039:H2041"/>
    <mergeCell ref="H2042:H2044"/>
    <mergeCell ref="H2045:H2047"/>
    <mergeCell ref="H2048:H2050"/>
    <mergeCell ref="H2051:H2053"/>
    <mergeCell ref="H2054:H2056"/>
    <mergeCell ref="H2057:H2059"/>
    <mergeCell ref="H2060:H2062"/>
    <mergeCell ref="H2063:H2065"/>
    <mergeCell ref="H2066:H2068"/>
    <mergeCell ref="H2069:H2071"/>
    <mergeCell ref="H2072:H2074"/>
    <mergeCell ref="H2075:H2077"/>
    <mergeCell ref="H2078:H2080"/>
    <mergeCell ref="H2081:H2083"/>
    <mergeCell ref="H2084:H2086"/>
    <mergeCell ref="H2087:H2089"/>
    <mergeCell ref="H2090:H2092"/>
    <mergeCell ref="H2093:H2095"/>
    <mergeCell ref="H2096:H2098"/>
    <mergeCell ref="H2099:H2101"/>
    <mergeCell ref="H2102:H2104"/>
    <mergeCell ref="H2105:H2107"/>
    <mergeCell ref="H2108:H2110"/>
    <mergeCell ref="H2111:H2113"/>
    <mergeCell ref="H2114:H2116"/>
    <mergeCell ref="H2117:H2119"/>
    <mergeCell ref="H2120:H2122"/>
    <mergeCell ref="H2123:H2125"/>
    <mergeCell ref="H2126:H2128"/>
    <mergeCell ref="H2129:H2131"/>
    <mergeCell ref="H2132:H2134"/>
    <mergeCell ref="H2135:H2137"/>
    <mergeCell ref="H2138:H2140"/>
    <mergeCell ref="H2141:H2143"/>
    <mergeCell ref="H2144:H2146"/>
    <mergeCell ref="H2147:H2149"/>
    <mergeCell ref="H2150:H2152"/>
    <mergeCell ref="H2153:H2155"/>
    <mergeCell ref="H2156:H2158"/>
    <mergeCell ref="H2159:H2161"/>
    <mergeCell ref="H2162:H2164"/>
    <mergeCell ref="H2165:H2167"/>
    <mergeCell ref="H2168:H2170"/>
    <mergeCell ref="H2171:H2173"/>
    <mergeCell ref="H2174:H2176"/>
    <mergeCell ref="H2177:H2179"/>
    <mergeCell ref="H2180:H2182"/>
    <mergeCell ref="H2183:H2185"/>
    <mergeCell ref="H2186:H2188"/>
    <mergeCell ref="H2189:H2191"/>
    <mergeCell ref="H2192:H2194"/>
    <mergeCell ref="H2195:H2197"/>
    <mergeCell ref="H2198:H2200"/>
    <mergeCell ref="H2201:H2203"/>
    <mergeCell ref="H2204:H2206"/>
    <mergeCell ref="H2207:H2209"/>
    <mergeCell ref="H2210:H2212"/>
    <mergeCell ref="H2213:H2215"/>
    <mergeCell ref="H2216:H2218"/>
    <mergeCell ref="H2219:H2221"/>
    <mergeCell ref="H2222:H2224"/>
    <mergeCell ref="H2225:H2227"/>
    <mergeCell ref="H2228:H2230"/>
    <mergeCell ref="H2231:H2233"/>
    <mergeCell ref="H2234:H2236"/>
    <mergeCell ref="H2237:H2239"/>
    <mergeCell ref="H2240:H2242"/>
    <mergeCell ref="H2243:H2245"/>
    <mergeCell ref="H2246:H2248"/>
    <mergeCell ref="H2249:H2251"/>
    <mergeCell ref="H2252:H2254"/>
    <mergeCell ref="H2255:H2257"/>
    <mergeCell ref="H2258:H2260"/>
    <mergeCell ref="H2261:H2263"/>
    <mergeCell ref="H2264:H2266"/>
    <mergeCell ref="H2267:H2269"/>
    <mergeCell ref="H2270:H2272"/>
    <mergeCell ref="H2273:H2275"/>
    <mergeCell ref="H2276:H2278"/>
    <mergeCell ref="H2279:H2281"/>
    <mergeCell ref="H2282:H2284"/>
    <mergeCell ref="H2285:H2287"/>
    <mergeCell ref="H2288:H2290"/>
    <mergeCell ref="H2291:H2293"/>
    <mergeCell ref="H2294:H2296"/>
    <mergeCell ref="H2297:H2299"/>
    <mergeCell ref="H2300:H2302"/>
    <mergeCell ref="H2303:H2305"/>
    <mergeCell ref="H2306:H2308"/>
    <mergeCell ref="H2309:H2311"/>
    <mergeCell ref="H2312:H2314"/>
    <mergeCell ref="H2315:H2317"/>
    <mergeCell ref="H2318:H2320"/>
    <mergeCell ref="H2321:H2323"/>
    <mergeCell ref="H2324:H2326"/>
    <mergeCell ref="H2327:H2329"/>
    <mergeCell ref="H2330:H2332"/>
    <mergeCell ref="H2333:H2335"/>
    <mergeCell ref="H2336:H2338"/>
    <mergeCell ref="H2339:H2341"/>
    <mergeCell ref="H2342:H2344"/>
    <mergeCell ref="H2345:H2347"/>
    <mergeCell ref="H2348:H2350"/>
    <mergeCell ref="H2351:H2353"/>
    <mergeCell ref="H2354:H2356"/>
    <mergeCell ref="H2357:H2359"/>
    <mergeCell ref="H2360:H2362"/>
    <mergeCell ref="H2363:H2365"/>
    <mergeCell ref="H2366:H2368"/>
    <mergeCell ref="H2369:H2371"/>
    <mergeCell ref="H2372:H2374"/>
    <mergeCell ref="H2375:H2377"/>
    <mergeCell ref="H2378:H2380"/>
    <mergeCell ref="H2381:H2383"/>
    <mergeCell ref="H2384:H2386"/>
    <mergeCell ref="H2387:H2389"/>
    <mergeCell ref="H2390:H2392"/>
    <mergeCell ref="H2393:H2395"/>
    <mergeCell ref="H2396:H2398"/>
    <mergeCell ref="H2399:H2401"/>
    <mergeCell ref="H2402:H2404"/>
    <mergeCell ref="H2405:H2407"/>
    <mergeCell ref="H2408:H2410"/>
    <mergeCell ref="H2411:H2413"/>
    <mergeCell ref="H2414:H2416"/>
    <mergeCell ref="H2417:H2419"/>
    <mergeCell ref="H2420:H2422"/>
    <mergeCell ref="H2423:H2425"/>
    <mergeCell ref="H2426:H2428"/>
    <mergeCell ref="H2429:H2431"/>
    <mergeCell ref="H2432:H2434"/>
    <mergeCell ref="H2435:H2437"/>
    <mergeCell ref="H2438:H2440"/>
    <mergeCell ref="H2441:H2443"/>
    <mergeCell ref="H2444:H2446"/>
    <mergeCell ref="H2447:H2449"/>
    <mergeCell ref="H2450:H2452"/>
    <mergeCell ref="H2453:H2455"/>
    <mergeCell ref="H2456:H2458"/>
    <mergeCell ref="H2459:H2461"/>
    <mergeCell ref="H2462:H2464"/>
    <mergeCell ref="H2465:H2467"/>
    <mergeCell ref="H2468:H2470"/>
    <mergeCell ref="H2471:H2473"/>
    <mergeCell ref="H2474:H2476"/>
    <mergeCell ref="H2477:H2479"/>
    <mergeCell ref="H2480:H2482"/>
    <mergeCell ref="H2483:H2485"/>
    <mergeCell ref="H2486:H2488"/>
    <mergeCell ref="H2489:H2491"/>
    <mergeCell ref="H2492:H2494"/>
    <mergeCell ref="H2495:H2497"/>
    <mergeCell ref="H2498:H2500"/>
    <mergeCell ref="H2501:H2503"/>
    <mergeCell ref="H2504:H2506"/>
    <mergeCell ref="H2507:H2509"/>
    <mergeCell ref="H2510:H2512"/>
    <mergeCell ref="H2513:H2515"/>
    <mergeCell ref="H2516:H2518"/>
    <mergeCell ref="H2519:H2521"/>
    <mergeCell ref="H2522:H2524"/>
    <mergeCell ref="H2525:H2527"/>
    <mergeCell ref="H2528:H2530"/>
    <mergeCell ref="H2531:H2533"/>
    <mergeCell ref="H2534:H2536"/>
    <mergeCell ref="H2537:H2539"/>
    <mergeCell ref="H2540:H2542"/>
    <mergeCell ref="H2543:H2545"/>
    <mergeCell ref="H2546:H2548"/>
    <mergeCell ref="H2549:H2551"/>
    <mergeCell ref="H2552:H2554"/>
    <mergeCell ref="H2555:H2557"/>
    <mergeCell ref="H2558:H2560"/>
    <mergeCell ref="H2561:H2563"/>
    <mergeCell ref="H2564:H2566"/>
    <mergeCell ref="H2567:H2569"/>
    <mergeCell ref="H2570:H2572"/>
    <mergeCell ref="H2573:H2575"/>
    <mergeCell ref="H2576:H2578"/>
    <mergeCell ref="H2579:H2581"/>
    <mergeCell ref="H2582:H2584"/>
    <mergeCell ref="H2585:H2587"/>
    <mergeCell ref="H2588:H2590"/>
    <mergeCell ref="H2591:H2593"/>
    <mergeCell ref="H2594:H2596"/>
    <mergeCell ref="H2597:H2599"/>
    <mergeCell ref="H2600:H2602"/>
    <mergeCell ref="H2603:H2605"/>
    <mergeCell ref="H2606:H2608"/>
    <mergeCell ref="H2609:H2611"/>
    <mergeCell ref="H2612:H2614"/>
    <mergeCell ref="H2615:H2617"/>
    <mergeCell ref="H2618:H2620"/>
    <mergeCell ref="H2621:H2623"/>
    <mergeCell ref="H2624:H2626"/>
    <mergeCell ref="H2627:H2629"/>
    <mergeCell ref="H2630:H2632"/>
    <mergeCell ref="H2633:H2635"/>
    <mergeCell ref="H2636:H2638"/>
    <mergeCell ref="H2639:H2641"/>
    <mergeCell ref="H2642:H2644"/>
    <mergeCell ref="H2645:H2647"/>
    <mergeCell ref="H2648:H2650"/>
    <mergeCell ref="H2651:H2653"/>
    <mergeCell ref="H2654:H2656"/>
    <mergeCell ref="H2657:H2659"/>
    <mergeCell ref="H2660:H2662"/>
    <mergeCell ref="H2663:H2665"/>
    <mergeCell ref="H2666:H2668"/>
    <mergeCell ref="H2669:H2671"/>
    <mergeCell ref="H2672:H2674"/>
    <mergeCell ref="H2675:H2677"/>
    <mergeCell ref="H2678:H2680"/>
    <mergeCell ref="H2681:H2683"/>
    <mergeCell ref="H2684:H2686"/>
    <mergeCell ref="H2687:H2689"/>
    <mergeCell ref="H2690:H2692"/>
    <mergeCell ref="H2693:H2695"/>
    <mergeCell ref="H2696:H2698"/>
    <mergeCell ref="H2699:H2701"/>
    <mergeCell ref="H2702:H2704"/>
    <mergeCell ref="H2705:H2707"/>
    <mergeCell ref="H2708:H2710"/>
    <mergeCell ref="H2711:H2713"/>
    <mergeCell ref="H2714:H2716"/>
    <mergeCell ref="H2717:H2719"/>
    <mergeCell ref="H2720:H2722"/>
    <mergeCell ref="H2723:H2725"/>
    <mergeCell ref="H2726:H2728"/>
    <mergeCell ref="H2729:H2731"/>
    <mergeCell ref="H2732:H2734"/>
    <mergeCell ref="H2735:H2737"/>
    <mergeCell ref="H2738:H2740"/>
    <mergeCell ref="H2741:H2743"/>
    <mergeCell ref="H2744:H2746"/>
    <mergeCell ref="H2747:H2749"/>
    <mergeCell ref="H2750:H2752"/>
    <mergeCell ref="H2753:H2755"/>
    <mergeCell ref="H2756:H2758"/>
    <mergeCell ref="H2759:H2761"/>
    <mergeCell ref="H2762:H2764"/>
    <mergeCell ref="H2765:H2767"/>
    <mergeCell ref="H2768:H2770"/>
    <mergeCell ref="H2771:H2773"/>
    <mergeCell ref="H2774:H2776"/>
    <mergeCell ref="H2777:H2779"/>
    <mergeCell ref="H2780:H2782"/>
    <mergeCell ref="H2783:H2785"/>
    <mergeCell ref="H2786:H2788"/>
    <mergeCell ref="H2789:H2791"/>
    <mergeCell ref="H2792:H2794"/>
    <mergeCell ref="H2795:H2797"/>
    <mergeCell ref="H2798:H2800"/>
    <mergeCell ref="H2801:H2803"/>
    <mergeCell ref="H2804:H2806"/>
    <mergeCell ref="H2807:H2809"/>
    <mergeCell ref="H2810:H2812"/>
    <mergeCell ref="H2813:H2815"/>
    <mergeCell ref="H2816:H2818"/>
    <mergeCell ref="H2819:H2821"/>
    <mergeCell ref="H2822:H2824"/>
    <mergeCell ref="H2825:H2827"/>
    <mergeCell ref="H2828:H2830"/>
    <mergeCell ref="H2831:H2833"/>
    <mergeCell ref="H2834:H2836"/>
    <mergeCell ref="H2837:H2839"/>
    <mergeCell ref="H2840:H2842"/>
    <mergeCell ref="H2843:H2845"/>
    <mergeCell ref="H2846:H2848"/>
    <mergeCell ref="H2849:H2851"/>
    <mergeCell ref="H2852:H2854"/>
    <mergeCell ref="H2855:H2857"/>
    <mergeCell ref="H2858:H2860"/>
    <mergeCell ref="H2861:H2863"/>
    <mergeCell ref="H2864:H2866"/>
    <mergeCell ref="H2867:H2869"/>
    <mergeCell ref="H2870:H2872"/>
    <mergeCell ref="H2873:H2875"/>
    <mergeCell ref="H2876:H2878"/>
    <mergeCell ref="H2879:H2881"/>
    <mergeCell ref="H2882:H2884"/>
    <mergeCell ref="H2885:H2887"/>
    <mergeCell ref="H2888:H2890"/>
    <mergeCell ref="H2891:H2893"/>
    <mergeCell ref="H2894:H2896"/>
    <mergeCell ref="H2897:H2899"/>
    <mergeCell ref="H2900:H2902"/>
    <mergeCell ref="H2903:H2905"/>
    <mergeCell ref="H2906:H2908"/>
    <mergeCell ref="H2909:H2911"/>
    <mergeCell ref="H2912:H2914"/>
    <mergeCell ref="H2915:H2917"/>
    <mergeCell ref="H2918:H2920"/>
    <mergeCell ref="H2921:H2923"/>
    <mergeCell ref="H2924:H2926"/>
    <mergeCell ref="H2927:H2929"/>
    <mergeCell ref="H2930:H2932"/>
    <mergeCell ref="H2933:H2935"/>
    <mergeCell ref="H2936:H2938"/>
    <mergeCell ref="H2939:H2941"/>
    <mergeCell ref="H2942:H2944"/>
    <mergeCell ref="H2945:H2947"/>
    <mergeCell ref="H2948:H2950"/>
    <mergeCell ref="H2951:H2953"/>
    <mergeCell ref="H2954:H2956"/>
    <mergeCell ref="H2957:H2959"/>
    <mergeCell ref="H2960:H2962"/>
    <mergeCell ref="H2963:H2965"/>
    <mergeCell ref="H2966:H2968"/>
    <mergeCell ref="H2969:H2971"/>
    <mergeCell ref="H2972:H2974"/>
    <mergeCell ref="H2975:H2977"/>
    <mergeCell ref="H2978:H2980"/>
    <mergeCell ref="H2981:H2983"/>
    <mergeCell ref="H2984:H2986"/>
    <mergeCell ref="H2987:H2989"/>
    <mergeCell ref="H2990:H2992"/>
    <mergeCell ref="H2993:H2995"/>
    <mergeCell ref="H2996:H2998"/>
    <mergeCell ref="H2999:H3001"/>
    <mergeCell ref="H3002:H3004"/>
    <mergeCell ref="H3005:H3007"/>
    <mergeCell ref="H3008:H3010"/>
    <mergeCell ref="H3011:H3013"/>
    <mergeCell ref="H3014:H3016"/>
    <mergeCell ref="H3017:H3019"/>
    <mergeCell ref="H3020:H3022"/>
    <mergeCell ref="H3023:H3025"/>
    <mergeCell ref="H3026:H3028"/>
    <mergeCell ref="H3029:H3031"/>
    <mergeCell ref="H3032:H3034"/>
    <mergeCell ref="H3035:H3037"/>
    <mergeCell ref="H3038:H3040"/>
    <mergeCell ref="H3041:H3043"/>
    <mergeCell ref="H3044:H3046"/>
    <mergeCell ref="H3047:H3049"/>
    <mergeCell ref="H3050:H3052"/>
    <mergeCell ref="H3053:H3055"/>
    <mergeCell ref="H3056:H3058"/>
    <mergeCell ref="H3059:H3061"/>
    <mergeCell ref="H3062:H3064"/>
    <mergeCell ref="H3065:H3067"/>
    <mergeCell ref="H3068:H3070"/>
    <mergeCell ref="H3071:H3073"/>
    <mergeCell ref="H3074:H3076"/>
    <mergeCell ref="H3077:H3079"/>
    <mergeCell ref="H3080:H3082"/>
    <mergeCell ref="H3083:H3085"/>
    <mergeCell ref="H3086:H3088"/>
    <mergeCell ref="H3089:H3091"/>
    <mergeCell ref="H3092:H3094"/>
    <mergeCell ref="H3095:H3097"/>
    <mergeCell ref="H3098:H3100"/>
    <mergeCell ref="H3101:H3103"/>
    <mergeCell ref="H3104:H3106"/>
    <mergeCell ref="H3107:H3109"/>
    <mergeCell ref="H3110:H3112"/>
    <mergeCell ref="H3113:H3115"/>
    <mergeCell ref="H3116:H3118"/>
    <mergeCell ref="H3119:H3121"/>
    <mergeCell ref="H3122:H3124"/>
    <mergeCell ref="H3125:H3127"/>
    <mergeCell ref="H3128:H3130"/>
    <mergeCell ref="H3131:H3133"/>
    <mergeCell ref="H3134:H3136"/>
    <mergeCell ref="H3137:H3139"/>
    <mergeCell ref="H3140:H3142"/>
    <mergeCell ref="H3143:H3145"/>
    <mergeCell ref="H3146:H3148"/>
    <mergeCell ref="H3149:H3151"/>
    <mergeCell ref="H3152:H3154"/>
    <mergeCell ref="H3155:H3157"/>
    <mergeCell ref="H3158:H3160"/>
    <mergeCell ref="H3161:H3163"/>
    <mergeCell ref="H3164:H3166"/>
    <mergeCell ref="H3167:H3169"/>
    <mergeCell ref="H3170:H3172"/>
    <mergeCell ref="H3173:H3175"/>
    <mergeCell ref="H3176:H3178"/>
    <mergeCell ref="H3179:H3181"/>
    <mergeCell ref="H3182:H3184"/>
    <mergeCell ref="H3185:H3187"/>
    <mergeCell ref="H3188:H3190"/>
    <mergeCell ref="H3191:H3193"/>
    <mergeCell ref="H3194:H3196"/>
    <mergeCell ref="H3197:H3199"/>
    <mergeCell ref="H3200:H3202"/>
    <mergeCell ref="H3203:H3205"/>
    <mergeCell ref="H3206:H3208"/>
    <mergeCell ref="H3209:H3211"/>
    <mergeCell ref="H3212:H3214"/>
    <mergeCell ref="H3215:H3217"/>
    <mergeCell ref="H3218:H3220"/>
    <mergeCell ref="H3221:H3223"/>
    <mergeCell ref="H3224:H3226"/>
    <mergeCell ref="H3227:H3229"/>
    <mergeCell ref="H3230:H3232"/>
    <mergeCell ref="H3233:H3235"/>
    <mergeCell ref="H3236:H3238"/>
    <mergeCell ref="H3239:H3241"/>
    <mergeCell ref="H3242:H3244"/>
    <mergeCell ref="H3245:H3247"/>
    <mergeCell ref="H3248:H3250"/>
    <mergeCell ref="H3251:H3253"/>
    <mergeCell ref="H3254:H3256"/>
    <mergeCell ref="H3257:H3259"/>
    <mergeCell ref="H3260:H3262"/>
    <mergeCell ref="H3263:H3265"/>
    <mergeCell ref="H3266:H3268"/>
    <mergeCell ref="H3269:H3271"/>
    <mergeCell ref="H3272:H3274"/>
    <mergeCell ref="H3275:H3277"/>
    <mergeCell ref="H3278:H3280"/>
    <mergeCell ref="H3281:H3283"/>
    <mergeCell ref="H3284:H3286"/>
    <mergeCell ref="H3287:H3289"/>
    <mergeCell ref="H3290:H3292"/>
    <mergeCell ref="H3293:H3295"/>
    <mergeCell ref="H3296:H3298"/>
    <mergeCell ref="H3299:H3301"/>
    <mergeCell ref="H3302:H3304"/>
    <mergeCell ref="H3305:H3307"/>
    <mergeCell ref="H3308:H3310"/>
    <mergeCell ref="H3311:H3313"/>
    <mergeCell ref="H3314:H3316"/>
    <mergeCell ref="H3317:H3319"/>
    <mergeCell ref="H3320:H3322"/>
    <mergeCell ref="H3323:H3325"/>
    <mergeCell ref="H3326:H3328"/>
    <mergeCell ref="H3329:H3331"/>
    <mergeCell ref="H3332:H3334"/>
    <mergeCell ref="H3335:H3337"/>
    <mergeCell ref="H3338:H3340"/>
    <mergeCell ref="H3341:H3343"/>
    <mergeCell ref="H3344:H3346"/>
    <mergeCell ref="H3347:H3349"/>
    <mergeCell ref="H3350:H3352"/>
    <mergeCell ref="H3353:H3355"/>
    <mergeCell ref="H3356:H3358"/>
    <mergeCell ref="H3359:H3361"/>
    <mergeCell ref="H3362:H3364"/>
    <mergeCell ref="H3365:H3367"/>
    <mergeCell ref="H3368:H3370"/>
    <mergeCell ref="H3371:H3373"/>
    <mergeCell ref="H3374:H3376"/>
    <mergeCell ref="H3377:H3379"/>
    <mergeCell ref="H3380:H3382"/>
    <mergeCell ref="H3383:H3385"/>
    <mergeCell ref="H3386:H3388"/>
    <mergeCell ref="H3389:H3391"/>
    <mergeCell ref="H3392:H3394"/>
    <mergeCell ref="H3395:H3397"/>
    <mergeCell ref="H3398:H3400"/>
    <mergeCell ref="H3401:H3403"/>
    <mergeCell ref="H3404:H3406"/>
    <mergeCell ref="H3407:H3409"/>
    <mergeCell ref="H3410:H3412"/>
    <mergeCell ref="H3413:H3415"/>
    <mergeCell ref="H3416:H3418"/>
    <mergeCell ref="H3419:H3421"/>
    <mergeCell ref="H3422:H3424"/>
    <mergeCell ref="H3425:H3427"/>
    <mergeCell ref="H3428:H3430"/>
    <mergeCell ref="H3431:H3433"/>
    <mergeCell ref="H3434:H3436"/>
    <mergeCell ref="H3437:H3439"/>
    <mergeCell ref="H3440:H3442"/>
    <mergeCell ref="H3443:H3445"/>
    <mergeCell ref="H3446:H3448"/>
    <mergeCell ref="H3449:H3451"/>
    <mergeCell ref="H3452:H3454"/>
    <mergeCell ref="H3455:H3457"/>
    <mergeCell ref="H3458:H3460"/>
    <mergeCell ref="H3461:H3463"/>
    <mergeCell ref="H3464:H3466"/>
    <mergeCell ref="H3467:H3469"/>
    <mergeCell ref="H3470:H3472"/>
    <mergeCell ref="H3473:H3475"/>
    <mergeCell ref="H3476:H3478"/>
    <mergeCell ref="H3479:H3481"/>
    <mergeCell ref="H3482:H3484"/>
    <mergeCell ref="H3485:H3487"/>
    <mergeCell ref="H3488:H3490"/>
    <mergeCell ref="H3491:H3493"/>
    <mergeCell ref="H3494:H3496"/>
    <mergeCell ref="H3497:H3499"/>
    <mergeCell ref="H3500:H3502"/>
    <mergeCell ref="H3503:H3505"/>
    <mergeCell ref="H3506:H3508"/>
    <mergeCell ref="H3509:H3511"/>
    <mergeCell ref="H3512:H3514"/>
    <mergeCell ref="H3515:H3517"/>
    <mergeCell ref="H3518:H3520"/>
    <mergeCell ref="H3521:H3523"/>
    <mergeCell ref="H3524:H3526"/>
    <mergeCell ref="H3527:H3529"/>
    <mergeCell ref="H3530:H3532"/>
    <mergeCell ref="H3533:H3535"/>
    <mergeCell ref="H3536:H3538"/>
    <mergeCell ref="H3539:H3541"/>
    <mergeCell ref="H3542:H3544"/>
    <mergeCell ref="H3545:H3547"/>
    <mergeCell ref="H3548:H3550"/>
    <mergeCell ref="H3551:H3553"/>
    <mergeCell ref="H3554:H3556"/>
    <mergeCell ref="H3557:H3559"/>
    <mergeCell ref="H3560:H3562"/>
    <mergeCell ref="H3563:H3565"/>
    <mergeCell ref="H3566:H3568"/>
    <mergeCell ref="H3569:H3571"/>
    <mergeCell ref="H3572:H3574"/>
    <mergeCell ref="H3575:H3577"/>
    <mergeCell ref="H3578:H3580"/>
    <mergeCell ref="H3581:H3583"/>
    <mergeCell ref="H3584:H3586"/>
    <mergeCell ref="H3587:H3589"/>
    <mergeCell ref="H3590:H3592"/>
    <mergeCell ref="H3593:H3595"/>
    <mergeCell ref="H3596:H3598"/>
    <mergeCell ref="H3599:H3601"/>
    <mergeCell ref="H3602:H3604"/>
    <mergeCell ref="H3605:H3607"/>
    <mergeCell ref="H3608:H3610"/>
    <mergeCell ref="H3611:H3613"/>
    <mergeCell ref="H3614:H3616"/>
    <mergeCell ref="H3617:H3619"/>
    <mergeCell ref="H3620:H3622"/>
    <mergeCell ref="H3623:H3625"/>
    <mergeCell ref="H3626:H3628"/>
    <mergeCell ref="H3629:H3631"/>
    <mergeCell ref="H3632:H3634"/>
    <mergeCell ref="H3635:H3637"/>
    <mergeCell ref="H3638:H3640"/>
    <mergeCell ref="H3641:H3643"/>
    <mergeCell ref="H3644:H3646"/>
    <mergeCell ref="H3647:H3649"/>
    <mergeCell ref="H3650:H3652"/>
    <mergeCell ref="H3653:H3655"/>
    <mergeCell ref="H3656:H3658"/>
    <mergeCell ref="H3659:H3661"/>
    <mergeCell ref="H3662:H3664"/>
    <mergeCell ref="H3665:H3667"/>
    <mergeCell ref="H3668:H3670"/>
    <mergeCell ref="H3671:H3673"/>
    <mergeCell ref="H3674:H3676"/>
    <mergeCell ref="H3674:H3676"/>
    <mergeCell ref="H3677:H3679"/>
    <mergeCell ref="H3677:H3679"/>
    <mergeCell ref="H3680:H3682"/>
    <mergeCell ref="H3680:H3682"/>
    <mergeCell ref="H3683:H3685"/>
    <mergeCell ref="H3683:H3685"/>
    <mergeCell ref="H3686:H3688"/>
    <mergeCell ref="H3686:H3688"/>
    <mergeCell ref="H3689:H3691"/>
    <mergeCell ref="H3689:H3691"/>
    <mergeCell ref="H3692:H3694"/>
    <mergeCell ref="H3692:H3694"/>
    <mergeCell ref="H3695:H3697"/>
    <mergeCell ref="H3698:H3700"/>
    <mergeCell ref="H3701:H3703"/>
    <mergeCell ref="H3704:H3706"/>
    <mergeCell ref="H3707:H3709"/>
    <mergeCell ref="I2:I4"/>
    <mergeCell ref="I5:I7"/>
    <mergeCell ref="I8:I10"/>
    <mergeCell ref="I11:I13"/>
    <mergeCell ref="I14:I16"/>
    <mergeCell ref="I17:I19"/>
    <mergeCell ref="I20:I22"/>
    <mergeCell ref="I23:I25"/>
    <mergeCell ref="I26:I28"/>
    <mergeCell ref="I29:I31"/>
    <mergeCell ref="I32:I34"/>
    <mergeCell ref="I35:I37"/>
    <mergeCell ref="I38:I40"/>
    <mergeCell ref="I41:I43"/>
    <mergeCell ref="I44:I46"/>
    <mergeCell ref="I47:I49"/>
    <mergeCell ref="I50:I52"/>
    <mergeCell ref="I53:I55"/>
    <mergeCell ref="I56:I58"/>
    <mergeCell ref="I59:I61"/>
    <mergeCell ref="I62:I64"/>
    <mergeCell ref="I65:I67"/>
    <mergeCell ref="I68:I70"/>
    <mergeCell ref="I71:I73"/>
    <mergeCell ref="I74:I76"/>
    <mergeCell ref="I77:I79"/>
    <mergeCell ref="I80:I82"/>
    <mergeCell ref="I83:I85"/>
    <mergeCell ref="I86:I88"/>
    <mergeCell ref="I89:I91"/>
    <mergeCell ref="I92:I94"/>
    <mergeCell ref="I95:I97"/>
    <mergeCell ref="I98:I100"/>
    <mergeCell ref="I101:I103"/>
    <mergeCell ref="I104:I106"/>
    <mergeCell ref="I107:I109"/>
    <mergeCell ref="I110:I112"/>
    <mergeCell ref="I113:I115"/>
    <mergeCell ref="I116:I118"/>
    <mergeCell ref="I119:I121"/>
    <mergeCell ref="I122:I124"/>
    <mergeCell ref="I125:I127"/>
    <mergeCell ref="I128:I130"/>
    <mergeCell ref="I131:I133"/>
    <mergeCell ref="I134:I136"/>
    <mergeCell ref="I137:I139"/>
    <mergeCell ref="I140:I142"/>
    <mergeCell ref="I143:I145"/>
    <mergeCell ref="I146:I148"/>
    <mergeCell ref="I149:I151"/>
    <mergeCell ref="I152:I154"/>
    <mergeCell ref="I155:I157"/>
    <mergeCell ref="I158:I160"/>
    <mergeCell ref="I161:I163"/>
    <mergeCell ref="I164:I166"/>
    <mergeCell ref="I167:I169"/>
    <mergeCell ref="I170:I172"/>
    <mergeCell ref="I173:I175"/>
    <mergeCell ref="I176:I178"/>
    <mergeCell ref="I179:I181"/>
    <mergeCell ref="I182:I184"/>
    <mergeCell ref="I185:I187"/>
    <mergeCell ref="I188:I190"/>
    <mergeCell ref="I191:I193"/>
    <mergeCell ref="I194:I196"/>
    <mergeCell ref="I197:I199"/>
    <mergeCell ref="I200:I202"/>
    <mergeCell ref="I203:I205"/>
    <mergeCell ref="I206:I208"/>
    <mergeCell ref="I209:I211"/>
    <mergeCell ref="I212:I214"/>
    <mergeCell ref="I215:I217"/>
    <mergeCell ref="I218:I220"/>
    <mergeCell ref="I221:I223"/>
    <mergeCell ref="I224:I226"/>
    <mergeCell ref="I227:I229"/>
    <mergeCell ref="I230:I232"/>
    <mergeCell ref="I233:I235"/>
    <mergeCell ref="I236:I238"/>
    <mergeCell ref="I239:I241"/>
    <mergeCell ref="I242:I244"/>
    <mergeCell ref="I245:I247"/>
    <mergeCell ref="I248:I250"/>
    <mergeCell ref="I251:I253"/>
    <mergeCell ref="I254:I256"/>
    <mergeCell ref="I257:I259"/>
    <mergeCell ref="I260:I262"/>
    <mergeCell ref="I263:I265"/>
    <mergeCell ref="I266:I268"/>
    <mergeCell ref="I269:I271"/>
    <mergeCell ref="I272:I274"/>
    <mergeCell ref="I275:I277"/>
    <mergeCell ref="I278:I280"/>
    <mergeCell ref="I281:I283"/>
    <mergeCell ref="I284:I286"/>
    <mergeCell ref="I287:I289"/>
    <mergeCell ref="I290:I292"/>
    <mergeCell ref="I293:I295"/>
    <mergeCell ref="I296:I298"/>
    <mergeCell ref="I299:I301"/>
    <mergeCell ref="I302:I304"/>
    <mergeCell ref="I305:I307"/>
    <mergeCell ref="I308:I310"/>
    <mergeCell ref="I311:I313"/>
    <mergeCell ref="I314:I316"/>
    <mergeCell ref="I317:I319"/>
    <mergeCell ref="I320:I322"/>
    <mergeCell ref="I323:I325"/>
    <mergeCell ref="I326:I328"/>
    <mergeCell ref="I329:I331"/>
    <mergeCell ref="I332:I334"/>
    <mergeCell ref="I335:I337"/>
    <mergeCell ref="I338:I340"/>
    <mergeCell ref="I341:I343"/>
    <mergeCell ref="I344:I346"/>
    <mergeCell ref="I347:I349"/>
    <mergeCell ref="I350:I352"/>
    <mergeCell ref="I353:I355"/>
    <mergeCell ref="I356:I358"/>
    <mergeCell ref="I359:I361"/>
    <mergeCell ref="I362:I364"/>
    <mergeCell ref="I365:I367"/>
    <mergeCell ref="I368:I370"/>
    <mergeCell ref="I371:I373"/>
    <mergeCell ref="I374:I376"/>
    <mergeCell ref="I377:I379"/>
    <mergeCell ref="I380:I382"/>
    <mergeCell ref="I383:I385"/>
    <mergeCell ref="I386:I388"/>
    <mergeCell ref="I389:I391"/>
    <mergeCell ref="I392:I394"/>
    <mergeCell ref="I395:I397"/>
    <mergeCell ref="I398:I400"/>
    <mergeCell ref="I401:I403"/>
    <mergeCell ref="I404:I406"/>
    <mergeCell ref="I407:I409"/>
    <mergeCell ref="I410:I412"/>
    <mergeCell ref="I413:I415"/>
    <mergeCell ref="I416:I418"/>
    <mergeCell ref="I419:I421"/>
    <mergeCell ref="I422:I424"/>
    <mergeCell ref="I425:I427"/>
    <mergeCell ref="I428:I430"/>
    <mergeCell ref="I431:I433"/>
    <mergeCell ref="I434:I436"/>
    <mergeCell ref="I437:I439"/>
    <mergeCell ref="I440:I442"/>
    <mergeCell ref="I443:I445"/>
    <mergeCell ref="I446:I448"/>
    <mergeCell ref="I449:I451"/>
    <mergeCell ref="I452:I454"/>
    <mergeCell ref="I455:I457"/>
    <mergeCell ref="I458:I460"/>
    <mergeCell ref="I461:I463"/>
    <mergeCell ref="I464:I466"/>
    <mergeCell ref="I467:I469"/>
    <mergeCell ref="I470:I472"/>
    <mergeCell ref="I473:I475"/>
    <mergeCell ref="I476:I478"/>
    <mergeCell ref="I479:I481"/>
    <mergeCell ref="I482:I484"/>
    <mergeCell ref="I485:I487"/>
    <mergeCell ref="I488:I490"/>
    <mergeCell ref="I491:I493"/>
    <mergeCell ref="I494:I496"/>
    <mergeCell ref="I497:I499"/>
    <mergeCell ref="I500:I502"/>
    <mergeCell ref="I503:I505"/>
    <mergeCell ref="I506:I508"/>
    <mergeCell ref="I509:I511"/>
    <mergeCell ref="I512:I514"/>
    <mergeCell ref="I515:I517"/>
    <mergeCell ref="I518:I520"/>
    <mergeCell ref="I521:I523"/>
    <mergeCell ref="I524:I526"/>
    <mergeCell ref="I527:I529"/>
    <mergeCell ref="I530:I532"/>
    <mergeCell ref="I533:I535"/>
    <mergeCell ref="I536:I538"/>
    <mergeCell ref="I539:I541"/>
    <mergeCell ref="I542:I544"/>
    <mergeCell ref="I545:I547"/>
    <mergeCell ref="I548:I550"/>
    <mergeCell ref="I551:I553"/>
    <mergeCell ref="I554:I556"/>
    <mergeCell ref="I557:I559"/>
    <mergeCell ref="I560:I562"/>
    <mergeCell ref="I563:I565"/>
    <mergeCell ref="I566:I568"/>
    <mergeCell ref="I569:I571"/>
    <mergeCell ref="I572:I574"/>
    <mergeCell ref="I575:I577"/>
    <mergeCell ref="I578:I580"/>
    <mergeCell ref="I581:I583"/>
    <mergeCell ref="I584:I586"/>
    <mergeCell ref="I587:I589"/>
    <mergeCell ref="I590:I592"/>
    <mergeCell ref="I593:I595"/>
    <mergeCell ref="I596:I598"/>
    <mergeCell ref="I599:I601"/>
    <mergeCell ref="I602:I604"/>
    <mergeCell ref="I605:I607"/>
    <mergeCell ref="I608:I610"/>
    <mergeCell ref="I611:I613"/>
    <mergeCell ref="I614:I616"/>
    <mergeCell ref="I617:I619"/>
    <mergeCell ref="I620:I622"/>
    <mergeCell ref="I623:I625"/>
    <mergeCell ref="I626:I628"/>
    <mergeCell ref="I629:I631"/>
    <mergeCell ref="I632:I634"/>
    <mergeCell ref="I635:I637"/>
    <mergeCell ref="I638:I640"/>
    <mergeCell ref="I641:I643"/>
    <mergeCell ref="I644:I646"/>
    <mergeCell ref="I647:I649"/>
    <mergeCell ref="I650:I652"/>
    <mergeCell ref="I653:I655"/>
    <mergeCell ref="I656:I658"/>
    <mergeCell ref="I659:I661"/>
    <mergeCell ref="I662:I664"/>
    <mergeCell ref="I665:I667"/>
    <mergeCell ref="I668:I670"/>
    <mergeCell ref="I671:I673"/>
    <mergeCell ref="I674:I676"/>
    <mergeCell ref="I677:I679"/>
    <mergeCell ref="I680:I682"/>
    <mergeCell ref="I683:I685"/>
    <mergeCell ref="I686:I688"/>
    <mergeCell ref="I689:I691"/>
    <mergeCell ref="I692:I694"/>
    <mergeCell ref="I695:I697"/>
    <mergeCell ref="I698:I700"/>
    <mergeCell ref="I701:I703"/>
    <mergeCell ref="I704:I706"/>
    <mergeCell ref="I707:I709"/>
    <mergeCell ref="I710:I712"/>
    <mergeCell ref="I713:I715"/>
    <mergeCell ref="I716:I718"/>
    <mergeCell ref="I719:I721"/>
    <mergeCell ref="I722:I724"/>
    <mergeCell ref="I725:I727"/>
    <mergeCell ref="I728:I730"/>
    <mergeCell ref="I731:I733"/>
    <mergeCell ref="I734:I736"/>
    <mergeCell ref="I737:I739"/>
    <mergeCell ref="I740:I742"/>
    <mergeCell ref="I743:I745"/>
    <mergeCell ref="I746:I748"/>
    <mergeCell ref="I749:I751"/>
    <mergeCell ref="I752:I754"/>
    <mergeCell ref="I755:I757"/>
    <mergeCell ref="I758:I760"/>
    <mergeCell ref="I761:I763"/>
    <mergeCell ref="I764:I766"/>
    <mergeCell ref="I767:I769"/>
    <mergeCell ref="I770:I772"/>
    <mergeCell ref="I773:I775"/>
    <mergeCell ref="I776:I778"/>
    <mergeCell ref="I779:I781"/>
    <mergeCell ref="I782:I784"/>
    <mergeCell ref="I785:I787"/>
    <mergeCell ref="I788:I790"/>
    <mergeCell ref="I791:I793"/>
    <mergeCell ref="I794:I796"/>
    <mergeCell ref="I797:I799"/>
    <mergeCell ref="I800:I802"/>
    <mergeCell ref="I803:I805"/>
    <mergeCell ref="I806:I808"/>
    <mergeCell ref="I809:I811"/>
    <mergeCell ref="I812:I814"/>
    <mergeCell ref="I815:I817"/>
    <mergeCell ref="I818:I820"/>
    <mergeCell ref="I821:I823"/>
    <mergeCell ref="I824:I826"/>
    <mergeCell ref="I827:I829"/>
    <mergeCell ref="I830:I832"/>
    <mergeCell ref="I833:I835"/>
    <mergeCell ref="I836:I838"/>
    <mergeCell ref="I839:I841"/>
    <mergeCell ref="I842:I844"/>
    <mergeCell ref="I845:I847"/>
    <mergeCell ref="I848:I850"/>
    <mergeCell ref="I851:I853"/>
    <mergeCell ref="I854:I856"/>
    <mergeCell ref="I857:I859"/>
    <mergeCell ref="I860:I862"/>
    <mergeCell ref="I863:I865"/>
    <mergeCell ref="I866:I868"/>
    <mergeCell ref="I869:I871"/>
    <mergeCell ref="I872:I874"/>
    <mergeCell ref="I875:I877"/>
    <mergeCell ref="I878:I880"/>
    <mergeCell ref="I881:I883"/>
    <mergeCell ref="I884:I886"/>
    <mergeCell ref="I887:I889"/>
    <mergeCell ref="I890:I892"/>
    <mergeCell ref="I893:I895"/>
    <mergeCell ref="I896:I898"/>
    <mergeCell ref="I899:I901"/>
    <mergeCell ref="I902:I904"/>
    <mergeCell ref="I905:I907"/>
    <mergeCell ref="I908:I910"/>
    <mergeCell ref="I911:I913"/>
    <mergeCell ref="I914:I916"/>
    <mergeCell ref="I917:I919"/>
    <mergeCell ref="I920:I922"/>
    <mergeCell ref="I923:I925"/>
    <mergeCell ref="I926:I928"/>
    <mergeCell ref="I929:I931"/>
    <mergeCell ref="I932:I934"/>
    <mergeCell ref="I935:I937"/>
    <mergeCell ref="I938:I940"/>
    <mergeCell ref="I941:I943"/>
    <mergeCell ref="I944:I946"/>
    <mergeCell ref="I947:I949"/>
    <mergeCell ref="I950:I952"/>
    <mergeCell ref="I953:I955"/>
    <mergeCell ref="I956:I958"/>
    <mergeCell ref="I959:I961"/>
    <mergeCell ref="I962:I964"/>
    <mergeCell ref="I965:I967"/>
    <mergeCell ref="I968:I970"/>
    <mergeCell ref="I971:I973"/>
    <mergeCell ref="I974:I976"/>
    <mergeCell ref="I977:I979"/>
    <mergeCell ref="I980:I982"/>
    <mergeCell ref="I983:I985"/>
    <mergeCell ref="I986:I988"/>
    <mergeCell ref="I989:I991"/>
    <mergeCell ref="I992:I994"/>
    <mergeCell ref="I995:I997"/>
    <mergeCell ref="I998:I1000"/>
    <mergeCell ref="I1001:I1003"/>
    <mergeCell ref="I1004:I1006"/>
    <mergeCell ref="I1007:I1009"/>
    <mergeCell ref="I1010:I1012"/>
    <mergeCell ref="I1013:I1015"/>
    <mergeCell ref="I1016:I1018"/>
    <mergeCell ref="I1019:I1021"/>
    <mergeCell ref="I1022:I1024"/>
    <mergeCell ref="I1025:I1027"/>
    <mergeCell ref="I1028:I1030"/>
    <mergeCell ref="I1031:I1033"/>
    <mergeCell ref="I1034:I1036"/>
    <mergeCell ref="I1037:I1039"/>
    <mergeCell ref="I1040:I1042"/>
    <mergeCell ref="I1043:I1045"/>
    <mergeCell ref="I1046:I1048"/>
    <mergeCell ref="I1049:I1051"/>
    <mergeCell ref="I1052:I1054"/>
    <mergeCell ref="I1055:I1057"/>
    <mergeCell ref="I1058:I1060"/>
    <mergeCell ref="I1061:I1063"/>
    <mergeCell ref="I1064:I1066"/>
    <mergeCell ref="I1067:I1069"/>
    <mergeCell ref="I1070:I1072"/>
    <mergeCell ref="I1073:I1075"/>
    <mergeCell ref="I1076:I1078"/>
    <mergeCell ref="I1079:I1081"/>
    <mergeCell ref="I1082:I1084"/>
    <mergeCell ref="I1085:I1087"/>
    <mergeCell ref="I1088:I1090"/>
    <mergeCell ref="I1091:I1093"/>
    <mergeCell ref="I1094:I1096"/>
    <mergeCell ref="I1097:I1099"/>
    <mergeCell ref="I1100:I1102"/>
    <mergeCell ref="I1103:I1105"/>
    <mergeCell ref="I1106:I1108"/>
    <mergeCell ref="I1109:I1111"/>
    <mergeCell ref="I1112:I1114"/>
    <mergeCell ref="I1115:I1117"/>
    <mergeCell ref="I1118:I1120"/>
    <mergeCell ref="I1121:I1123"/>
    <mergeCell ref="I1124:I1126"/>
    <mergeCell ref="I1127:I1129"/>
    <mergeCell ref="I1130:I1132"/>
    <mergeCell ref="I1133:I1135"/>
    <mergeCell ref="I1136:I1138"/>
    <mergeCell ref="I1139:I1141"/>
    <mergeCell ref="I1142:I1144"/>
    <mergeCell ref="I1145:I1147"/>
    <mergeCell ref="I1148:I1150"/>
    <mergeCell ref="I1151:I1153"/>
    <mergeCell ref="I1154:I1156"/>
    <mergeCell ref="I1157:I1159"/>
    <mergeCell ref="I1160:I1162"/>
    <mergeCell ref="I1163:I1165"/>
    <mergeCell ref="I1166:I1168"/>
    <mergeCell ref="I1169:I1171"/>
    <mergeCell ref="I1172:I1174"/>
    <mergeCell ref="I1175:I1177"/>
    <mergeCell ref="I1178:I1180"/>
    <mergeCell ref="I1181:I1183"/>
    <mergeCell ref="I1184:I1186"/>
    <mergeCell ref="I1187:I1189"/>
    <mergeCell ref="I1190:I1192"/>
    <mergeCell ref="I1193:I1195"/>
    <mergeCell ref="I1196:I1198"/>
    <mergeCell ref="I1199:I1201"/>
    <mergeCell ref="I1202:I1204"/>
    <mergeCell ref="I1205:I1207"/>
    <mergeCell ref="I1208:I1210"/>
    <mergeCell ref="I1211:I1213"/>
    <mergeCell ref="I1214:I1216"/>
    <mergeCell ref="I1217:I1219"/>
    <mergeCell ref="I1220:I1222"/>
    <mergeCell ref="I1223:I1225"/>
    <mergeCell ref="I1226:I1228"/>
    <mergeCell ref="I1229:I1231"/>
    <mergeCell ref="I1232:I1234"/>
    <mergeCell ref="I1235:I1237"/>
    <mergeCell ref="I1238:I1240"/>
    <mergeCell ref="I1241:I1243"/>
    <mergeCell ref="I1244:I1246"/>
    <mergeCell ref="I1247:I1249"/>
    <mergeCell ref="I1250:I1252"/>
    <mergeCell ref="I1253:I1255"/>
    <mergeCell ref="I1256:I1258"/>
    <mergeCell ref="I1259:I1261"/>
    <mergeCell ref="I1262:I1264"/>
    <mergeCell ref="I1265:I1267"/>
    <mergeCell ref="I1268:I1270"/>
    <mergeCell ref="I1271:I1273"/>
    <mergeCell ref="I1274:I1276"/>
    <mergeCell ref="I1277:I1279"/>
    <mergeCell ref="I1280:I1282"/>
    <mergeCell ref="I1283:I1285"/>
    <mergeCell ref="I1286:I1288"/>
    <mergeCell ref="I1289:I1291"/>
    <mergeCell ref="I1292:I1294"/>
    <mergeCell ref="I1295:I1297"/>
    <mergeCell ref="I1298:I1300"/>
    <mergeCell ref="I1301:I1303"/>
    <mergeCell ref="I1304:I1306"/>
    <mergeCell ref="I1307:I1309"/>
    <mergeCell ref="I1310:I1312"/>
    <mergeCell ref="I1313:I1315"/>
    <mergeCell ref="I1316:I1318"/>
    <mergeCell ref="I1319:I1321"/>
    <mergeCell ref="I1322:I1324"/>
    <mergeCell ref="I1325:I1327"/>
    <mergeCell ref="I1328:I1330"/>
    <mergeCell ref="I1331:I1333"/>
    <mergeCell ref="I1334:I1336"/>
    <mergeCell ref="I1337:I1339"/>
    <mergeCell ref="I1340:I1342"/>
    <mergeCell ref="I1343:I1345"/>
    <mergeCell ref="I1346:I1348"/>
    <mergeCell ref="I1349:I1351"/>
    <mergeCell ref="I1352:I1354"/>
    <mergeCell ref="I1355:I1357"/>
    <mergeCell ref="I1358:I1360"/>
    <mergeCell ref="I1361:I1363"/>
    <mergeCell ref="I1364:I1366"/>
    <mergeCell ref="I1367:I1369"/>
    <mergeCell ref="I1370:I1372"/>
    <mergeCell ref="I1373:I1375"/>
    <mergeCell ref="I1376:I1378"/>
    <mergeCell ref="I1379:I1381"/>
    <mergeCell ref="I1382:I1384"/>
    <mergeCell ref="I1385:I1387"/>
    <mergeCell ref="I1388:I1390"/>
    <mergeCell ref="I1391:I1393"/>
    <mergeCell ref="I1394:I1396"/>
    <mergeCell ref="I1397:I1399"/>
    <mergeCell ref="I1400:I1402"/>
    <mergeCell ref="I1403:I1405"/>
    <mergeCell ref="I1406:I1408"/>
    <mergeCell ref="I1409:I1411"/>
    <mergeCell ref="I1412:I1414"/>
    <mergeCell ref="I1415:I1417"/>
    <mergeCell ref="I1418:I1420"/>
    <mergeCell ref="I1421:I1423"/>
    <mergeCell ref="I1424:I1426"/>
    <mergeCell ref="I1427:I1429"/>
    <mergeCell ref="I1430:I1432"/>
    <mergeCell ref="I1433:I1435"/>
    <mergeCell ref="I1436:I1438"/>
    <mergeCell ref="I1439:I1441"/>
    <mergeCell ref="I1442:I1444"/>
    <mergeCell ref="I1445:I1447"/>
    <mergeCell ref="I1448:I1450"/>
    <mergeCell ref="I1451:I1453"/>
    <mergeCell ref="I1454:I1456"/>
    <mergeCell ref="I1457:I1459"/>
    <mergeCell ref="I1460:I1462"/>
    <mergeCell ref="I1463:I1465"/>
    <mergeCell ref="I1466:I1468"/>
    <mergeCell ref="I1469:I1471"/>
    <mergeCell ref="I1472:I1474"/>
    <mergeCell ref="I1475:I1477"/>
    <mergeCell ref="I1478:I1480"/>
    <mergeCell ref="I1481:I1483"/>
    <mergeCell ref="I1484:I1486"/>
    <mergeCell ref="I1487:I1489"/>
    <mergeCell ref="I1490:I1492"/>
    <mergeCell ref="I1493:I1495"/>
    <mergeCell ref="I1496:I1498"/>
    <mergeCell ref="I1499:I1501"/>
    <mergeCell ref="I1502:I1504"/>
    <mergeCell ref="I1505:I1507"/>
    <mergeCell ref="I1508:I1510"/>
    <mergeCell ref="I1511:I1513"/>
    <mergeCell ref="I1514:I1516"/>
    <mergeCell ref="I1517:I1519"/>
    <mergeCell ref="I1520:I1522"/>
    <mergeCell ref="I1523:I1525"/>
    <mergeCell ref="I1526:I1528"/>
    <mergeCell ref="I1529:I1531"/>
    <mergeCell ref="I1532:I1534"/>
    <mergeCell ref="I1535:I1537"/>
    <mergeCell ref="I1538:I1540"/>
    <mergeCell ref="I1541:I1543"/>
    <mergeCell ref="I1544:I1546"/>
    <mergeCell ref="I1547:I1549"/>
    <mergeCell ref="I1550:I1552"/>
    <mergeCell ref="I1553:I1555"/>
    <mergeCell ref="I1556:I1558"/>
    <mergeCell ref="I1559:I1561"/>
    <mergeCell ref="I1562:I1564"/>
    <mergeCell ref="I1565:I1567"/>
    <mergeCell ref="I1568:I1570"/>
    <mergeCell ref="I1571:I1573"/>
    <mergeCell ref="I1574:I1576"/>
    <mergeCell ref="I1577:I1579"/>
    <mergeCell ref="I1580:I1582"/>
    <mergeCell ref="I1583:I1585"/>
    <mergeCell ref="I1586:I1588"/>
    <mergeCell ref="I1589:I1591"/>
    <mergeCell ref="I1592:I1594"/>
    <mergeCell ref="I1595:I1597"/>
    <mergeCell ref="I1598:I1600"/>
    <mergeCell ref="I1601:I1603"/>
    <mergeCell ref="I1604:I1606"/>
    <mergeCell ref="I1607:I1609"/>
    <mergeCell ref="I1610:I1612"/>
    <mergeCell ref="I1613:I1615"/>
    <mergeCell ref="I1616:I1618"/>
    <mergeCell ref="I1619:I1621"/>
    <mergeCell ref="I1622:I1624"/>
    <mergeCell ref="I1625:I1627"/>
    <mergeCell ref="I1628:I1630"/>
    <mergeCell ref="I1631:I1633"/>
    <mergeCell ref="I1634:I1636"/>
    <mergeCell ref="I1637:I1639"/>
    <mergeCell ref="I1640:I1642"/>
    <mergeCell ref="I1643:I1645"/>
    <mergeCell ref="I1646:I1648"/>
    <mergeCell ref="I1649:I1651"/>
    <mergeCell ref="I1652:I1654"/>
    <mergeCell ref="I1655:I1657"/>
    <mergeCell ref="I1658:I1660"/>
    <mergeCell ref="I1661:I1663"/>
    <mergeCell ref="I1664:I1666"/>
    <mergeCell ref="I1667:I1669"/>
    <mergeCell ref="I1670:I1672"/>
    <mergeCell ref="I1673:I1675"/>
    <mergeCell ref="I1676:I1678"/>
    <mergeCell ref="I1679:I1681"/>
    <mergeCell ref="I1682:I1684"/>
    <mergeCell ref="I1685:I1687"/>
    <mergeCell ref="I1688:I1690"/>
    <mergeCell ref="I1691:I1693"/>
    <mergeCell ref="I1694:I1696"/>
    <mergeCell ref="I1697:I1699"/>
    <mergeCell ref="I1700:I1702"/>
    <mergeCell ref="I1703:I1705"/>
    <mergeCell ref="I1706:I1708"/>
    <mergeCell ref="I1709:I1711"/>
    <mergeCell ref="I1712:I1714"/>
    <mergeCell ref="I1715:I1717"/>
    <mergeCell ref="I1718:I1720"/>
    <mergeCell ref="I1721:I1723"/>
    <mergeCell ref="I1724:I1726"/>
    <mergeCell ref="I1727:I1729"/>
    <mergeCell ref="I1730:I1732"/>
    <mergeCell ref="I1733:I1735"/>
    <mergeCell ref="I1736:I1738"/>
    <mergeCell ref="I1739:I1741"/>
    <mergeCell ref="I1742:I1744"/>
    <mergeCell ref="I1745:I1747"/>
    <mergeCell ref="I1748:I1750"/>
    <mergeCell ref="I1751:I1753"/>
    <mergeCell ref="I1754:I1756"/>
    <mergeCell ref="I1757:I1759"/>
    <mergeCell ref="I1760:I1762"/>
    <mergeCell ref="I1763:I1765"/>
    <mergeCell ref="I1766:I1768"/>
    <mergeCell ref="I1769:I1771"/>
    <mergeCell ref="I1772:I1774"/>
    <mergeCell ref="I1775:I1777"/>
    <mergeCell ref="I1778:I1780"/>
    <mergeCell ref="I1781:I1783"/>
    <mergeCell ref="I1784:I1786"/>
    <mergeCell ref="I1787:I1789"/>
    <mergeCell ref="I1790:I1792"/>
    <mergeCell ref="I1793:I1795"/>
    <mergeCell ref="I1796:I1798"/>
    <mergeCell ref="I1799:I1801"/>
    <mergeCell ref="I1802:I1804"/>
    <mergeCell ref="I1805:I1807"/>
    <mergeCell ref="I1808:I1810"/>
    <mergeCell ref="I1811:I1813"/>
    <mergeCell ref="I1814:I1816"/>
    <mergeCell ref="I1817:I1819"/>
    <mergeCell ref="I1820:I1822"/>
    <mergeCell ref="I1823:I1825"/>
    <mergeCell ref="I1826:I1828"/>
    <mergeCell ref="I1829:I1831"/>
    <mergeCell ref="I1832:I1834"/>
    <mergeCell ref="I1835:I1837"/>
    <mergeCell ref="I1838:I1840"/>
    <mergeCell ref="I1841:I1843"/>
    <mergeCell ref="I1844:I1846"/>
    <mergeCell ref="I1847:I1849"/>
    <mergeCell ref="I1850:I1852"/>
    <mergeCell ref="I1853:I1855"/>
    <mergeCell ref="I1856:I1858"/>
    <mergeCell ref="I1859:I1861"/>
    <mergeCell ref="I1862:I1864"/>
    <mergeCell ref="I1865:I1867"/>
    <mergeCell ref="I1868:I1870"/>
    <mergeCell ref="I1871:I1873"/>
    <mergeCell ref="I1874:I1876"/>
    <mergeCell ref="I1877:I1879"/>
    <mergeCell ref="I1880:I1882"/>
    <mergeCell ref="I1883:I1885"/>
    <mergeCell ref="I1886:I1888"/>
    <mergeCell ref="I1889:I1891"/>
    <mergeCell ref="I1892:I1894"/>
    <mergeCell ref="I1895:I1897"/>
    <mergeCell ref="I1898:I1900"/>
    <mergeCell ref="I1901:I1903"/>
    <mergeCell ref="I1904:I1906"/>
    <mergeCell ref="I1907:I1909"/>
    <mergeCell ref="I1910:I1912"/>
    <mergeCell ref="I1913:I1915"/>
    <mergeCell ref="I1916:I1918"/>
    <mergeCell ref="I1919:I1921"/>
    <mergeCell ref="I1922:I1924"/>
    <mergeCell ref="I1925:I1927"/>
    <mergeCell ref="I1928:I1930"/>
    <mergeCell ref="I1931:I1933"/>
    <mergeCell ref="I1934:I1936"/>
    <mergeCell ref="I1937:I1939"/>
    <mergeCell ref="I1940:I1942"/>
    <mergeCell ref="I1943:I1945"/>
    <mergeCell ref="I1946:I1948"/>
    <mergeCell ref="I1949:I1951"/>
    <mergeCell ref="I1952:I1954"/>
    <mergeCell ref="I1955:I1957"/>
    <mergeCell ref="I1958:I1960"/>
    <mergeCell ref="I1961:I1963"/>
    <mergeCell ref="I1964:I1966"/>
    <mergeCell ref="I1967:I1969"/>
    <mergeCell ref="I1970:I1972"/>
    <mergeCell ref="I1973:I1975"/>
    <mergeCell ref="I1976:I1978"/>
    <mergeCell ref="I1979:I1981"/>
    <mergeCell ref="I1982:I1984"/>
    <mergeCell ref="I1985:I1987"/>
    <mergeCell ref="I1988:I1990"/>
    <mergeCell ref="I1991:I1993"/>
    <mergeCell ref="I1994:I1996"/>
    <mergeCell ref="I1997:I1999"/>
    <mergeCell ref="I2000:I2002"/>
    <mergeCell ref="I2003:I2005"/>
    <mergeCell ref="I2006:I2008"/>
    <mergeCell ref="I2009:I2011"/>
    <mergeCell ref="I2012:I2014"/>
    <mergeCell ref="I2015:I2017"/>
    <mergeCell ref="I2018:I2020"/>
    <mergeCell ref="I2021:I2023"/>
    <mergeCell ref="I2024:I2026"/>
    <mergeCell ref="I2027:I2029"/>
    <mergeCell ref="I2030:I2032"/>
    <mergeCell ref="I2033:I2035"/>
    <mergeCell ref="I2036:I2038"/>
    <mergeCell ref="I2039:I2041"/>
    <mergeCell ref="I2042:I2044"/>
    <mergeCell ref="I2045:I2047"/>
    <mergeCell ref="I2048:I2050"/>
    <mergeCell ref="I2051:I2053"/>
    <mergeCell ref="I2054:I2056"/>
    <mergeCell ref="I2057:I2059"/>
    <mergeCell ref="I2060:I2062"/>
    <mergeCell ref="I2063:I2065"/>
    <mergeCell ref="I2066:I2068"/>
    <mergeCell ref="I2069:I2071"/>
    <mergeCell ref="I2072:I2074"/>
    <mergeCell ref="I2075:I2077"/>
    <mergeCell ref="I2078:I2080"/>
    <mergeCell ref="I2081:I2083"/>
    <mergeCell ref="I2084:I2086"/>
    <mergeCell ref="I2087:I2089"/>
    <mergeCell ref="I2090:I2092"/>
    <mergeCell ref="I2093:I2095"/>
    <mergeCell ref="I2096:I2098"/>
    <mergeCell ref="I2099:I2101"/>
    <mergeCell ref="I2102:I2104"/>
    <mergeCell ref="I2105:I2107"/>
    <mergeCell ref="I2108:I2110"/>
    <mergeCell ref="I2111:I2113"/>
    <mergeCell ref="I2114:I2116"/>
    <mergeCell ref="I2117:I2119"/>
    <mergeCell ref="I2120:I2122"/>
    <mergeCell ref="I2123:I2125"/>
    <mergeCell ref="I2126:I2128"/>
    <mergeCell ref="I2129:I2131"/>
    <mergeCell ref="I2132:I2134"/>
    <mergeCell ref="I2135:I2137"/>
    <mergeCell ref="I2138:I2140"/>
    <mergeCell ref="I2141:I2143"/>
    <mergeCell ref="I2144:I2146"/>
    <mergeCell ref="I2147:I2149"/>
    <mergeCell ref="I2150:I2152"/>
    <mergeCell ref="I2153:I2155"/>
    <mergeCell ref="I2156:I2158"/>
    <mergeCell ref="I2159:I2161"/>
    <mergeCell ref="I2162:I2164"/>
    <mergeCell ref="I2165:I2167"/>
    <mergeCell ref="I2168:I2170"/>
    <mergeCell ref="I2171:I2173"/>
    <mergeCell ref="I2174:I2176"/>
    <mergeCell ref="I2177:I2179"/>
    <mergeCell ref="I2180:I2182"/>
    <mergeCell ref="I2183:I2185"/>
    <mergeCell ref="I2186:I2188"/>
    <mergeCell ref="I2189:I2191"/>
    <mergeCell ref="I2192:I2194"/>
    <mergeCell ref="I2195:I2197"/>
    <mergeCell ref="I2198:I2200"/>
    <mergeCell ref="I2201:I2203"/>
    <mergeCell ref="I2204:I2206"/>
    <mergeCell ref="I2207:I2209"/>
    <mergeCell ref="I2210:I2212"/>
    <mergeCell ref="I2213:I2215"/>
    <mergeCell ref="I2216:I2218"/>
    <mergeCell ref="I2219:I2221"/>
    <mergeCell ref="I2222:I2224"/>
    <mergeCell ref="I2225:I2227"/>
    <mergeCell ref="I2228:I2230"/>
    <mergeCell ref="I2231:I2233"/>
    <mergeCell ref="I2234:I2236"/>
    <mergeCell ref="I2237:I2239"/>
    <mergeCell ref="I2240:I2242"/>
    <mergeCell ref="I2243:I2245"/>
    <mergeCell ref="I2246:I2248"/>
    <mergeCell ref="I2249:I2251"/>
    <mergeCell ref="I2252:I2254"/>
    <mergeCell ref="I2255:I2257"/>
    <mergeCell ref="I2258:I2260"/>
    <mergeCell ref="I2261:I2263"/>
    <mergeCell ref="I2264:I2266"/>
    <mergeCell ref="I2267:I2269"/>
    <mergeCell ref="I2270:I2272"/>
    <mergeCell ref="I2273:I2275"/>
    <mergeCell ref="I2276:I2278"/>
    <mergeCell ref="I2279:I2281"/>
    <mergeCell ref="I2282:I2284"/>
    <mergeCell ref="I2285:I2287"/>
    <mergeCell ref="I2288:I2290"/>
    <mergeCell ref="I2291:I2293"/>
    <mergeCell ref="I2294:I2296"/>
    <mergeCell ref="I2297:I2299"/>
    <mergeCell ref="I2300:I2302"/>
    <mergeCell ref="I2303:I2305"/>
    <mergeCell ref="I2306:I2308"/>
    <mergeCell ref="I2309:I2311"/>
    <mergeCell ref="I2312:I2314"/>
    <mergeCell ref="I2315:I2317"/>
    <mergeCell ref="I2318:I2320"/>
    <mergeCell ref="I2321:I2323"/>
    <mergeCell ref="I2324:I2326"/>
    <mergeCell ref="I2327:I2329"/>
    <mergeCell ref="I2330:I2332"/>
    <mergeCell ref="I2333:I2335"/>
    <mergeCell ref="I2336:I2338"/>
    <mergeCell ref="I2339:I2341"/>
    <mergeCell ref="I2342:I2344"/>
    <mergeCell ref="I2345:I2347"/>
    <mergeCell ref="I2348:I2350"/>
    <mergeCell ref="I2351:I2353"/>
    <mergeCell ref="I2354:I2356"/>
    <mergeCell ref="I2357:I2359"/>
    <mergeCell ref="I2360:I2362"/>
    <mergeCell ref="I2363:I2365"/>
    <mergeCell ref="I2366:I2368"/>
    <mergeCell ref="I2369:I2371"/>
    <mergeCell ref="I2372:I2374"/>
    <mergeCell ref="I2375:I2377"/>
    <mergeCell ref="I2378:I2380"/>
    <mergeCell ref="I2381:I2383"/>
    <mergeCell ref="I2384:I2386"/>
    <mergeCell ref="I2387:I2389"/>
    <mergeCell ref="I2390:I2392"/>
    <mergeCell ref="I2393:I2395"/>
    <mergeCell ref="I2396:I2398"/>
    <mergeCell ref="I2399:I2401"/>
    <mergeCell ref="I2402:I2404"/>
    <mergeCell ref="I2405:I2407"/>
    <mergeCell ref="I2408:I2410"/>
    <mergeCell ref="I2411:I2413"/>
    <mergeCell ref="I2414:I2416"/>
    <mergeCell ref="I2417:I2419"/>
    <mergeCell ref="I2420:I2422"/>
    <mergeCell ref="I2423:I2425"/>
    <mergeCell ref="I2426:I2428"/>
    <mergeCell ref="I2429:I2431"/>
    <mergeCell ref="I2432:I2434"/>
    <mergeCell ref="I2435:I2437"/>
    <mergeCell ref="I2438:I2440"/>
    <mergeCell ref="I2441:I2443"/>
    <mergeCell ref="I2444:I2446"/>
    <mergeCell ref="I2447:I2449"/>
    <mergeCell ref="I2450:I2452"/>
    <mergeCell ref="I2453:I2455"/>
    <mergeCell ref="I2456:I2458"/>
    <mergeCell ref="I2459:I2461"/>
    <mergeCell ref="I2462:I2464"/>
    <mergeCell ref="I2465:I2467"/>
    <mergeCell ref="I2468:I2470"/>
    <mergeCell ref="I2471:I2473"/>
    <mergeCell ref="I2474:I2476"/>
    <mergeCell ref="I2477:I2479"/>
    <mergeCell ref="I2480:I2482"/>
    <mergeCell ref="I2483:I2485"/>
    <mergeCell ref="I2486:I2488"/>
    <mergeCell ref="I2489:I2491"/>
    <mergeCell ref="I2492:I2494"/>
    <mergeCell ref="I2495:I2497"/>
    <mergeCell ref="I2498:I2500"/>
    <mergeCell ref="I2501:I2503"/>
    <mergeCell ref="I2504:I2506"/>
    <mergeCell ref="I2507:I2509"/>
    <mergeCell ref="I2510:I2512"/>
    <mergeCell ref="I2513:I2515"/>
    <mergeCell ref="I2516:I2518"/>
    <mergeCell ref="I2519:I2521"/>
    <mergeCell ref="I2522:I2524"/>
    <mergeCell ref="I2525:I2527"/>
    <mergeCell ref="I2528:I2530"/>
    <mergeCell ref="I2531:I2533"/>
    <mergeCell ref="I2534:I2536"/>
    <mergeCell ref="I2537:I2539"/>
    <mergeCell ref="I2540:I2542"/>
    <mergeCell ref="I2543:I2545"/>
    <mergeCell ref="I2546:I2548"/>
    <mergeCell ref="I2549:I2551"/>
    <mergeCell ref="I2552:I2554"/>
    <mergeCell ref="I2555:I2557"/>
    <mergeCell ref="I2558:I2560"/>
    <mergeCell ref="I2561:I2563"/>
    <mergeCell ref="I2564:I2566"/>
    <mergeCell ref="I2567:I2569"/>
    <mergeCell ref="I2570:I2572"/>
    <mergeCell ref="I2573:I2575"/>
    <mergeCell ref="I2576:I2578"/>
    <mergeCell ref="I2579:I2581"/>
    <mergeCell ref="I2582:I2584"/>
    <mergeCell ref="I2585:I2587"/>
    <mergeCell ref="I2588:I2590"/>
    <mergeCell ref="I2591:I2593"/>
    <mergeCell ref="I2594:I2596"/>
    <mergeCell ref="I2597:I2599"/>
    <mergeCell ref="I2600:I2602"/>
    <mergeCell ref="I2603:I2605"/>
    <mergeCell ref="I2606:I2608"/>
    <mergeCell ref="I2609:I2611"/>
    <mergeCell ref="I2612:I2614"/>
    <mergeCell ref="I2615:I2617"/>
    <mergeCell ref="I2618:I2620"/>
    <mergeCell ref="I2621:I2623"/>
    <mergeCell ref="I2624:I2626"/>
    <mergeCell ref="I2627:I2629"/>
    <mergeCell ref="I2630:I2632"/>
    <mergeCell ref="I2633:I2635"/>
    <mergeCell ref="I2636:I2638"/>
    <mergeCell ref="I2639:I2641"/>
    <mergeCell ref="I2642:I2644"/>
    <mergeCell ref="I2645:I2647"/>
    <mergeCell ref="I2648:I2650"/>
    <mergeCell ref="I2651:I2653"/>
    <mergeCell ref="I2654:I2656"/>
    <mergeCell ref="I2657:I2659"/>
    <mergeCell ref="I2660:I2662"/>
    <mergeCell ref="I2663:I2665"/>
    <mergeCell ref="I2666:I2668"/>
    <mergeCell ref="I2669:I2671"/>
    <mergeCell ref="I2672:I2674"/>
    <mergeCell ref="I2675:I2677"/>
    <mergeCell ref="I2678:I2680"/>
    <mergeCell ref="I2681:I2683"/>
    <mergeCell ref="I2684:I2686"/>
    <mergeCell ref="I2687:I2689"/>
    <mergeCell ref="I2690:I2692"/>
    <mergeCell ref="I2693:I2695"/>
    <mergeCell ref="I2696:I2698"/>
    <mergeCell ref="I2699:I2701"/>
    <mergeCell ref="I2702:I2704"/>
    <mergeCell ref="I2705:I2707"/>
    <mergeCell ref="I2708:I2710"/>
    <mergeCell ref="I2711:I2713"/>
    <mergeCell ref="I2714:I2716"/>
    <mergeCell ref="I2717:I2719"/>
    <mergeCell ref="I2720:I2722"/>
    <mergeCell ref="I2723:I2725"/>
    <mergeCell ref="I2726:I2728"/>
    <mergeCell ref="I2729:I2731"/>
    <mergeCell ref="I2732:I2734"/>
    <mergeCell ref="I2735:I2737"/>
    <mergeCell ref="I2738:I2740"/>
    <mergeCell ref="I2741:I2743"/>
    <mergeCell ref="I2744:I2746"/>
    <mergeCell ref="I2747:I2749"/>
    <mergeCell ref="I2750:I2752"/>
    <mergeCell ref="I2753:I2755"/>
    <mergeCell ref="I2756:I2758"/>
    <mergeCell ref="I2759:I2761"/>
    <mergeCell ref="I2762:I2764"/>
    <mergeCell ref="I2765:I2767"/>
    <mergeCell ref="I2768:I2770"/>
    <mergeCell ref="I2771:I2773"/>
    <mergeCell ref="I2774:I2776"/>
    <mergeCell ref="I2777:I2779"/>
    <mergeCell ref="I2780:I2782"/>
    <mergeCell ref="I2783:I2785"/>
    <mergeCell ref="I2786:I2788"/>
    <mergeCell ref="I2789:I2791"/>
    <mergeCell ref="I2792:I2794"/>
    <mergeCell ref="I2795:I2797"/>
    <mergeCell ref="I2798:I2800"/>
    <mergeCell ref="I2801:I2803"/>
    <mergeCell ref="I2804:I2806"/>
    <mergeCell ref="I2807:I2809"/>
    <mergeCell ref="I2810:I2812"/>
    <mergeCell ref="I2813:I2815"/>
    <mergeCell ref="I2816:I2818"/>
    <mergeCell ref="I2819:I2821"/>
    <mergeCell ref="I2822:I2824"/>
    <mergeCell ref="I2825:I2827"/>
    <mergeCell ref="I2828:I2830"/>
    <mergeCell ref="I2831:I2833"/>
    <mergeCell ref="I2834:I2836"/>
    <mergeCell ref="I2837:I2839"/>
    <mergeCell ref="I2840:I2842"/>
    <mergeCell ref="I2843:I2845"/>
    <mergeCell ref="I2846:I2848"/>
    <mergeCell ref="I2849:I2851"/>
    <mergeCell ref="I2852:I2854"/>
    <mergeCell ref="I2855:I2857"/>
    <mergeCell ref="I2858:I2860"/>
    <mergeCell ref="I2861:I2863"/>
    <mergeCell ref="I2864:I2866"/>
    <mergeCell ref="I2867:I2869"/>
    <mergeCell ref="I2870:I2872"/>
    <mergeCell ref="I2873:I2875"/>
    <mergeCell ref="I2876:I2878"/>
    <mergeCell ref="I2879:I2881"/>
    <mergeCell ref="I2882:I2884"/>
    <mergeCell ref="I2885:I2887"/>
    <mergeCell ref="I2888:I2890"/>
    <mergeCell ref="I2891:I2893"/>
    <mergeCell ref="I2894:I2896"/>
    <mergeCell ref="I2897:I2899"/>
    <mergeCell ref="I2900:I2902"/>
    <mergeCell ref="I2903:I2905"/>
    <mergeCell ref="I2906:I2908"/>
    <mergeCell ref="I2909:I2911"/>
    <mergeCell ref="I2912:I2914"/>
    <mergeCell ref="I2915:I2917"/>
    <mergeCell ref="I2918:I2920"/>
    <mergeCell ref="I2921:I2923"/>
    <mergeCell ref="I2924:I2926"/>
    <mergeCell ref="I2927:I2929"/>
    <mergeCell ref="I2930:I2932"/>
    <mergeCell ref="I2933:I2935"/>
    <mergeCell ref="I2936:I2938"/>
    <mergeCell ref="I2939:I2941"/>
    <mergeCell ref="I2942:I2944"/>
    <mergeCell ref="I2945:I2947"/>
    <mergeCell ref="I2948:I2950"/>
    <mergeCell ref="I2951:I2953"/>
    <mergeCell ref="I2954:I2956"/>
    <mergeCell ref="I2957:I2959"/>
    <mergeCell ref="I2960:I2962"/>
    <mergeCell ref="I2963:I2965"/>
    <mergeCell ref="I2966:I2968"/>
    <mergeCell ref="I2969:I2971"/>
    <mergeCell ref="I2972:I2974"/>
    <mergeCell ref="I2975:I2977"/>
    <mergeCell ref="I2978:I2980"/>
    <mergeCell ref="I2981:I2983"/>
    <mergeCell ref="I2984:I2986"/>
    <mergeCell ref="I2987:I2989"/>
    <mergeCell ref="I2990:I2992"/>
    <mergeCell ref="I2993:I2995"/>
    <mergeCell ref="I2996:I2998"/>
    <mergeCell ref="I2999:I3001"/>
    <mergeCell ref="I3002:I3004"/>
    <mergeCell ref="I3005:I3007"/>
    <mergeCell ref="I3008:I3010"/>
    <mergeCell ref="I3011:I3013"/>
    <mergeCell ref="I3014:I3016"/>
    <mergeCell ref="I3017:I3019"/>
    <mergeCell ref="I3020:I3022"/>
    <mergeCell ref="I3023:I3025"/>
    <mergeCell ref="I3026:I3028"/>
    <mergeCell ref="I3029:I3031"/>
    <mergeCell ref="I3032:I3034"/>
    <mergeCell ref="I3035:I3037"/>
    <mergeCell ref="I3038:I3040"/>
    <mergeCell ref="I3041:I3043"/>
    <mergeCell ref="I3044:I3046"/>
    <mergeCell ref="I3047:I3049"/>
    <mergeCell ref="I3050:I3052"/>
    <mergeCell ref="I3053:I3055"/>
    <mergeCell ref="I3056:I3058"/>
    <mergeCell ref="I3059:I3061"/>
    <mergeCell ref="I3062:I3064"/>
    <mergeCell ref="I3065:I3067"/>
    <mergeCell ref="I3068:I3070"/>
    <mergeCell ref="I3071:I3073"/>
    <mergeCell ref="I3074:I3076"/>
    <mergeCell ref="I3077:I3079"/>
    <mergeCell ref="I3080:I3082"/>
    <mergeCell ref="I3083:I3085"/>
    <mergeCell ref="I3086:I3088"/>
    <mergeCell ref="I3089:I3091"/>
    <mergeCell ref="I3092:I3094"/>
    <mergeCell ref="I3095:I3097"/>
    <mergeCell ref="I3098:I3100"/>
    <mergeCell ref="I3101:I3103"/>
    <mergeCell ref="I3104:I3106"/>
    <mergeCell ref="I3107:I3109"/>
    <mergeCell ref="I3110:I3112"/>
    <mergeCell ref="I3113:I3115"/>
    <mergeCell ref="I3116:I3118"/>
    <mergeCell ref="I3119:I3121"/>
    <mergeCell ref="I3122:I3124"/>
    <mergeCell ref="I3125:I3127"/>
    <mergeCell ref="I3128:I3130"/>
    <mergeCell ref="I3131:I3133"/>
    <mergeCell ref="I3134:I3136"/>
    <mergeCell ref="I3137:I3139"/>
    <mergeCell ref="I3140:I3142"/>
    <mergeCell ref="I3143:I3145"/>
    <mergeCell ref="I3146:I3148"/>
    <mergeCell ref="I3149:I3151"/>
    <mergeCell ref="I3152:I3154"/>
    <mergeCell ref="I3155:I3157"/>
    <mergeCell ref="I3158:I3160"/>
    <mergeCell ref="I3161:I3163"/>
    <mergeCell ref="I3164:I3166"/>
    <mergeCell ref="I3167:I3169"/>
    <mergeCell ref="I3170:I3172"/>
    <mergeCell ref="I3173:I3175"/>
    <mergeCell ref="I3176:I3178"/>
    <mergeCell ref="I3179:I3181"/>
    <mergeCell ref="I3182:I3184"/>
    <mergeCell ref="I3185:I3187"/>
    <mergeCell ref="I3188:I3190"/>
    <mergeCell ref="I3191:I3193"/>
    <mergeCell ref="I3194:I3196"/>
    <mergeCell ref="I3197:I3199"/>
    <mergeCell ref="I3200:I3202"/>
    <mergeCell ref="I3203:I3205"/>
    <mergeCell ref="I3206:I3208"/>
    <mergeCell ref="I3209:I3211"/>
    <mergeCell ref="I3212:I3214"/>
    <mergeCell ref="I3215:I3217"/>
    <mergeCell ref="I3218:I3220"/>
    <mergeCell ref="I3221:I3223"/>
    <mergeCell ref="I3224:I3226"/>
    <mergeCell ref="I3227:I3229"/>
    <mergeCell ref="I3230:I3232"/>
    <mergeCell ref="I3233:I3235"/>
    <mergeCell ref="I3236:I3238"/>
    <mergeCell ref="I3239:I3241"/>
    <mergeCell ref="I3242:I3244"/>
    <mergeCell ref="I3245:I3247"/>
    <mergeCell ref="I3248:I3250"/>
    <mergeCell ref="I3251:I3253"/>
    <mergeCell ref="I3254:I3256"/>
    <mergeCell ref="I3257:I3259"/>
    <mergeCell ref="I3260:I3262"/>
    <mergeCell ref="I3263:I3265"/>
    <mergeCell ref="I3266:I3268"/>
    <mergeCell ref="I3269:I3271"/>
    <mergeCell ref="I3272:I3274"/>
    <mergeCell ref="I3275:I3277"/>
    <mergeCell ref="I3278:I3280"/>
    <mergeCell ref="I3281:I3283"/>
    <mergeCell ref="I3284:I3286"/>
    <mergeCell ref="I3287:I3289"/>
    <mergeCell ref="I3290:I3292"/>
    <mergeCell ref="I3293:I3295"/>
    <mergeCell ref="I3296:I3298"/>
    <mergeCell ref="I3299:I3301"/>
    <mergeCell ref="I3302:I3304"/>
    <mergeCell ref="I3305:I3307"/>
    <mergeCell ref="I3308:I3310"/>
    <mergeCell ref="I3311:I3313"/>
    <mergeCell ref="I3314:I3316"/>
    <mergeCell ref="I3317:I3319"/>
    <mergeCell ref="I3320:I3322"/>
    <mergeCell ref="I3323:I3325"/>
    <mergeCell ref="I3326:I3328"/>
    <mergeCell ref="I3329:I3331"/>
    <mergeCell ref="I3332:I3334"/>
    <mergeCell ref="I3335:I3337"/>
    <mergeCell ref="I3338:I3340"/>
    <mergeCell ref="I3341:I3343"/>
    <mergeCell ref="I3344:I3346"/>
    <mergeCell ref="I3347:I3349"/>
    <mergeCell ref="I3350:I3352"/>
    <mergeCell ref="I3353:I3355"/>
    <mergeCell ref="I3356:I3358"/>
    <mergeCell ref="I3359:I3361"/>
    <mergeCell ref="I3362:I3364"/>
    <mergeCell ref="I3365:I3367"/>
    <mergeCell ref="I3368:I3370"/>
    <mergeCell ref="I3371:I3373"/>
    <mergeCell ref="I3374:I3376"/>
    <mergeCell ref="I3377:I3379"/>
    <mergeCell ref="I3380:I3382"/>
    <mergeCell ref="I3383:I3385"/>
    <mergeCell ref="I3386:I3388"/>
    <mergeCell ref="I3389:I3391"/>
    <mergeCell ref="I3392:I3394"/>
    <mergeCell ref="I3395:I3397"/>
    <mergeCell ref="I3398:I3400"/>
    <mergeCell ref="I3401:I3403"/>
    <mergeCell ref="I3404:I3406"/>
    <mergeCell ref="I3407:I3409"/>
    <mergeCell ref="I3410:I3412"/>
    <mergeCell ref="I3413:I3415"/>
    <mergeCell ref="I3416:I3418"/>
    <mergeCell ref="I3419:I3421"/>
    <mergeCell ref="I3422:I3424"/>
    <mergeCell ref="I3425:I3427"/>
    <mergeCell ref="I3428:I3430"/>
    <mergeCell ref="I3431:I3433"/>
    <mergeCell ref="I3434:I3436"/>
    <mergeCell ref="I3437:I3439"/>
    <mergeCell ref="I3440:I3442"/>
    <mergeCell ref="I3443:I3445"/>
    <mergeCell ref="I3446:I3448"/>
    <mergeCell ref="I3449:I3451"/>
    <mergeCell ref="I3452:I3454"/>
    <mergeCell ref="I3455:I3457"/>
    <mergeCell ref="I3458:I3460"/>
    <mergeCell ref="I3461:I3463"/>
    <mergeCell ref="I3464:I3466"/>
    <mergeCell ref="I3467:I3469"/>
    <mergeCell ref="I3470:I3472"/>
    <mergeCell ref="I3473:I3475"/>
    <mergeCell ref="I3476:I3478"/>
    <mergeCell ref="I3479:I3481"/>
    <mergeCell ref="I3482:I3484"/>
    <mergeCell ref="I3485:I3487"/>
    <mergeCell ref="I3488:I3490"/>
    <mergeCell ref="I3491:I3493"/>
    <mergeCell ref="I3494:I3496"/>
    <mergeCell ref="I3497:I3499"/>
    <mergeCell ref="I3500:I3502"/>
    <mergeCell ref="I3503:I3505"/>
    <mergeCell ref="I3506:I3508"/>
    <mergeCell ref="I3509:I3511"/>
    <mergeCell ref="I3512:I3514"/>
    <mergeCell ref="I3515:I3517"/>
    <mergeCell ref="I3518:I3520"/>
    <mergeCell ref="I3521:I3523"/>
    <mergeCell ref="I3524:I3526"/>
    <mergeCell ref="I3527:I3529"/>
    <mergeCell ref="I3530:I3532"/>
    <mergeCell ref="I3533:I3535"/>
    <mergeCell ref="I3536:I3538"/>
    <mergeCell ref="I3539:I3541"/>
    <mergeCell ref="I3542:I3544"/>
    <mergeCell ref="I3545:I3547"/>
    <mergeCell ref="I3548:I3550"/>
    <mergeCell ref="I3551:I3553"/>
    <mergeCell ref="I3554:I3556"/>
    <mergeCell ref="I3557:I3559"/>
    <mergeCell ref="I3560:I3562"/>
    <mergeCell ref="I3563:I3565"/>
    <mergeCell ref="I3566:I3568"/>
    <mergeCell ref="I3569:I3571"/>
    <mergeCell ref="I3572:I3574"/>
    <mergeCell ref="I3575:I3577"/>
    <mergeCell ref="I3578:I3580"/>
    <mergeCell ref="I3581:I3583"/>
    <mergeCell ref="I3584:I3586"/>
    <mergeCell ref="I3587:I3589"/>
    <mergeCell ref="I3590:I3592"/>
    <mergeCell ref="I3593:I3595"/>
    <mergeCell ref="I3596:I3598"/>
    <mergeCell ref="I3599:I3601"/>
    <mergeCell ref="I3602:I3604"/>
    <mergeCell ref="I3605:I3607"/>
    <mergeCell ref="I3608:I3610"/>
    <mergeCell ref="I3611:I3613"/>
    <mergeCell ref="I3614:I3616"/>
    <mergeCell ref="I3617:I3619"/>
    <mergeCell ref="I3620:I3622"/>
    <mergeCell ref="I3623:I3625"/>
    <mergeCell ref="I3626:I3628"/>
    <mergeCell ref="I3629:I3631"/>
    <mergeCell ref="I3632:I3634"/>
    <mergeCell ref="I3635:I3637"/>
    <mergeCell ref="I3638:I3640"/>
    <mergeCell ref="I3641:I3643"/>
    <mergeCell ref="I3644:I3646"/>
    <mergeCell ref="I3647:I3649"/>
    <mergeCell ref="I3650:I3652"/>
    <mergeCell ref="I3653:I3655"/>
    <mergeCell ref="I3656:I3658"/>
    <mergeCell ref="I3659:I3661"/>
    <mergeCell ref="I3662:I3664"/>
    <mergeCell ref="I3665:I3667"/>
    <mergeCell ref="I3668:I3670"/>
    <mergeCell ref="I3671:I3673"/>
    <mergeCell ref="I3674:I3676"/>
    <mergeCell ref="I3674:I3676"/>
    <mergeCell ref="I3677:I3679"/>
    <mergeCell ref="I3677:I3679"/>
    <mergeCell ref="I3680:I3682"/>
    <mergeCell ref="I3680:I3682"/>
    <mergeCell ref="I3683:I3685"/>
    <mergeCell ref="I3683:I3685"/>
    <mergeCell ref="I3686:I3688"/>
    <mergeCell ref="I3686:I3688"/>
    <mergeCell ref="I3689:I3691"/>
    <mergeCell ref="I3689:I3691"/>
    <mergeCell ref="I3692:I3694"/>
    <mergeCell ref="I3692:I3694"/>
    <mergeCell ref="I3695:I3697"/>
    <mergeCell ref="I3698:I3700"/>
    <mergeCell ref="I3701:I3703"/>
    <mergeCell ref="I3704:I3706"/>
    <mergeCell ref="I3707:I3709"/>
    <mergeCell ref="AA2:AA4"/>
    <mergeCell ref="AA5:AA7"/>
    <mergeCell ref="AA8:AA10"/>
    <mergeCell ref="AA11:AA13"/>
    <mergeCell ref="AA14:AA16"/>
    <mergeCell ref="AA17:AA19"/>
    <mergeCell ref="AA20:AA22"/>
    <mergeCell ref="AA23:AA25"/>
    <mergeCell ref="AA26:AA28"/>
    <mergeCell ref="AA29:AA31"/>
    <mergeCell ref="AA32:AA34"/>
    <mergeCell ref="AA35:AA37"/>
    <mergeCell ref="AA38:AA40"/>
    <mergeCell ref="AA41:AA43"/>
    <mergeCell ref="AA44:AA46"/>
    <mergeCell ref="AA47:AA49"/>
    <mergeCell ref="AA50:AA52"/>
    <mergeCell ref="AA53:AA55"/>
    <mergeCell ref="AA56:AA58"/>
    <mergeCell ref="AA59:AA61"/>
    <mergeCell ref="AA62:AA64"/>
    <mergeCell ref="AA65:AA67"/>
    <mergeCell ref="AA68:AA70"/>
    <mergeCell ref="AA71:AA73"/>
    <mergeCell ref="AA74:AA76"/>
    <mergeCell ref="AA77:AA79"/>
    <mergeCell ref="AA80:AA82"/>
    <mergeCell ref="AA83:AA85"/>
    <mergeCell ref="AA86:AA88"/>
    <mergeCell ref="AA89:AA91"/>
    <mergeCell ref="AA92:AA94"/>
    <mergeCell ref="AA95:AA97"/>
    <mergeCell ref="AA98:AA100"/>
    <mergeCell ref="AA101:AA103"/>
    <mergeCell ref="AA104:AA106"/>
    <mergeCell ref="AA107:AA109"/>
    <mergeCell ref="AA110:AA112"/>
    <mergeCell ref="AA113:AA115"/>
    <mergeCell ref="AA116:AA118"/>
    <mergeCell ref="AA119:AA121"/>
    <mergeCell ref="AA122:AA124"/>
    <mergeCell ref="AA125:AA127"/>
    <mergeCell ref="AA128:AA130"/>
    <mergeCell ref="AA131:AA133"/>
    <mergeCell ref="AA134:AA136"/>
    <mergeCell ref="AA137:AA139"/>
    <mergeCell ref="AA140:AA142"/>
    <mergeCell ref="AA143:AA145"/>
    <mergeCell ref="AA146:AA148"/>
    <mergeCell ref="AA149:AA151"/>
    <mergeCell ref="AA152:AA154"/>
    <mergeCell ref="AA155:AA157"/>
    <mergeCell ref="AA158:AA160"/>
    <mergeCell ref="AA161:AA163"/>
    <mergeCell ref="AA164:AA166"/>
    <mergeCell ref="AA167:AA169"/>
    <mergeCell ref="AA170:AA172"/>
    <mergeCell ref="AA173:AA175"/>
    <mergeCell ref="AA176:AA178"/>
    <mergeCell ref="AA179:AA181"/>
    <mergeCell ref="AA182:AA184"/>
    <mergeCell ref="AA185:AA187"/>
    <mergeCell ref="AA188:AA190"/>
    <mergeCell ref="AA191:AA193"/>
    <mergeCell ref="AA194:AA196"/>
    <mergeCell ref="AA197:AA199"/>
    <mergeCell ref="AA200:AA202"/>
    <mergeCell ref="AA203:AA205"/>
    <mergeCell ref="AA206:AA208"/>
    <mergeCell ref="AA209:AA211"/>
    <mergeCell ref="AA212:AA214"/>
    <mergeCell ref="AA215:AA217"/>
    <mergeCell ref="AA218:AA220"/>
    <mergeCell ref="AA221:AA223"/>
    <mergeCell ref="AA224:AA226"/>
    <mergeCell ref="AA227:AA229"/>
    <mergeCell ref="AA230:AA232"/>
    <mergeCell ref="AA233:AA235"/>
    <mergeCell ref="AA236:AA238"/>
    <mergeCell ref="AA239:AA241"/>
    <mergeCell ref="AA242:AA244"/>
    <mergeCell ref="AA245:AA247"/>
    <mergeCell ref="AA248:AA250"/>
    <mergeCell ref="AA251:AA253"/>
    <mergeCell ref="AA254:AA256"/>
    <mergeCell ref="AA257:AA259"/>
    <mergeCell ref="AA260:AA262"/>
    <mergeCell ref="AA263:AA265"/>
    <mergeCell ref="AA266:AA268"/>
    <mergeCell ref="AA269:AA271"/>
    <mergeCell ref="AA272:AA274"/>
    <mergeCell ref="AA275:AA277"/>
    <mergeCell ref="AA278:AA280"/>
    <mergeCell ref="AA281:AA283"/>
    <mergeCell ref="AA284:AA286"/>
    <mergeCell ref="AA287:AA289"/>
    <mergeCell ref="AA290:AA292"/>
    <mergeCell ref="AA293:AA295"/>
    <mergeCell ref="AA296:AA298"/>
    <mergeCell ref="AA299:AA301"/>
    <mergeCell ref="AA302:AA304"/>
    <mergeCell ref="AA305:AA307"/>
    <mergeCell ref="AA308:AA310"/>
    <mergeCell ref="AA311:AA313"/>
    <mergeCell ref="AA314:AA316"/>
    <mergeCell ref="AA317:AA319"/>
    <mergeCell ref="AA320:AA322"/>
    <mergeCell ref="AA323:AA325"/>
    <mergeCell ref="AA326:AA328"/>
    <mergeCell ref="AA329:AA331"/>
    <mergeCell ref="AA332:AA334"/>
    <mergeCell ref="AA335:AA337"/>
    <mergeCell ref="AA338:AA340"/>
    <mergeCell ref="AA341:AA343"/>
    <mergeCell ref="AA344:AA346"/>
    <mergeCell ref="AA347:AA349"/>
    <mergeCell ref="AA350:AA352"/>
    <mergeCell ref="AA353:AA355"/>
    <mergeCell ref="AA356:AA358"/>
    <mergeCell ref="AA359:AA361"/>
    <mergeCell ref="AA362:AA364"/>
    <mergeCell ref="AA365:AA367"/>
    <mergeCell ref="AA368:AA370"/>
    <mergeCell ref="AA371:AA373"/>
    <mergeCell ref="AA374:AA376"/>
    <mergeCell ref="AA377:AA379"/>
    <mergeCell ref="AA380:AA382"/>
    <mergeCell ref="AA383:AA385"/>
    <mergeCell ref="AA386:AA388"/>
    <mergeCell ref="AA389:AA391"/>
    <mergeCell ref="AA392:AA394"/>
    <mergeCell ref="AA395:AA397"/>
    <mergeCell ref="AA398:AA400"/>
    <mergeCell ref="AA401:AA403"/>
    <mergeCell ref="AA404:AA406"/>
    <mergeCell ref="AA407:AA409"/>
    <mergeCell ref="AA410:AA412"/>
    <mergeCell ref="AA413:AA415"/>
    <mergeCell ref="AA416:AA418"/>
    <mergeCell ref="AA419:AA421"/>
    <mergeCell ref="AA422:AA424"/>
    <mergeCell ref="AA425:AA427"/>
    <mergeCell ref="AA428:AA430"/>
    <mergeCell ref="AA431:AA433"/>
    <mergeCell ref="AA434:AA436"/>
    <mergeCell ref="AA437:AA439"/>
    <mergeCell ref="AA440:AA442"/>
    <mergeCell ref="AA443:AA445"/>
    <mergeCell ref="AA446:AA448"/>
    <mergeCell ref="AA449:AA451"/>
    <mergeCell ref="AA452:AA454"/>
    <mergeCell ref="AA455:AA457"/>
    <mergeCell ref="AA458:AA460"/>
    <mergeCell ref="AA461:AA463"/>
    <mergeCell ref="AA464:AA466"/>
    <mergeCell ref="AA467:AA469"/>
    <mergeCell ref="AA470:AA472"/>
    <mergeCell ref="AA473:AA475"/>
    <mergeCell ref="AA476:AA478"/>
    <mergeCell ref="AA479:AA481"/>
    <mergeCell ref="AA482:AA484"/>
    <mergeCell ref="AA485:AA487"/>
    <mergeCell ref="AA488:AA490"/>
    <mergeCell ref="AA491:AA493"/>
    <mergeCell ref="AA494:AA496"/>
    <mergeCell ref="AA497:AA499"/>
    <mergeCell ref="AA500:AA502"/>
    <mergeCell ref="AA503:AA505"/>
    <mergeCell ref="AA506:AA508"/>
    <mergeCell ref="AA509:AA511"/>
    <mergeCell ref="AA512:AA514"/>
    <mergeCell ref="AA515:AA517"/>
    <mergeCell ref="AA518:AA520"/>
    <mergeCell ref="AA521:AA523"/>
    <mergeCell ref="AA524:AA526"/>
    <mergeCell ref="AA527:AA529"/>
    <mergeCell ref="AA530:AA532"/>
    <mergeCell ref="AA533:AA535"/>
    <mergeCell ref="AA536:AA538"/>
    <mergeCell ref="AA539:AA541"/>
    <mergeCell ref="AA542:AA544"/>
    <mergeCell ref="AA545:AA547"/>
    <mergeCell ref="AA548:AA550"/>
    <mergeCell ref="AA551:AA553"/>
    <mergeCell ref="AA554:AA556"/>
    <mergeCell ref="AA557:AA559"/>
    <mergeCell ref="AA560:AA562"/>
    <mergeCell ref="AA563:AA565"/>
    <mergeCell ref="AA566:AA568"/>
    <mergeCell ref="AA569:AA571"/>
    <mergeCell ref="AA572:AA574"/>
    <mergeCell ref="AA575:AA577"/>
    <mergeCell ref="AA578:AA580"/>
    <mergeCell ref="AA581:AA583"/>
    <mergeCell ref="AA584:AA586"/>
    <mergeCell ref="AA587:AA589"/>
    <mergeCell ref="AA590:AA592"/>
    <mergeCell ref="AA593:AA595"/>
    <mergeCell ref="AA596:AA598"/>
    <mergeCell ref="AA599:AA601"/>
    <mergeCell ref="AA602:AA604"/>
    <mergeCell ref="AA605:AA607"/>
    <mergeCell ref="AA608:AA610"/>
    <mergeCell ref="AA611:AA613"/>
    <mergeCell ref="AA614:AA616"/>
    <mergeCell ref="AA617:AA619"/>
    <mergeCell ref="AA620:AA622"/>
    <mergeCell ref="AA623:AA625"/>
    <mergeCell ref="AA626:AA628"/>
    <mergeCell ref="AA629:AA631"/>
    <mergeCell ref="AA632:AA634"/>
    <mergeCell ref="AA635:AA637"/>
    <mergeCell ref="AA638:AA640"/>
    <mergeCell ref="AA641:AA643"/>
    <mergeCell ref="AA644:AA646"/>
    <mergeCell ref="AA647:AA649"/>
    <mergeCell ref="AA650:AA652"/>
    <mergeCell ref="AA653:AA655"/>
    <mergeCell ref="AA656:AA658"/>
    <mergeCell ref="AA659:AA661"/>
    <mergeCell ref="AA662:AA664"/>
    <mergeCell ref="AA665:AA667"/>
    <mergeCell ref="AA668:AA670"/>
    <mergeCell ref="AA671:AA673"/>
    <mergeCell ref="AA674:AA676"/>
    <mergeCell ref="AA677:AA679"/>
    <mergeCell ref="AA680:AA682"/>
    <mergeCell ref="AA683:AA685"/>
    <mergeCell ref="AA686:AA688"/>
    <mergeCell ref="AA689:AA691"/>
    <mergeCell ref="AA692:AA694"/>
    <mergeCell ref="AA695:AA697"/>
    <mergeCell ref="AA698:AA700"/>
    <mergeCell ref="AA701:AA703"/>
    <mergeCell ref="AA704:AA706"/>
    <mergeCell ref="AA707:AA709"/>
    <mergeCell ref="AA710:AA712"/>
    <mergeCell ref="AA713:AA715"/>
    <mergeCell ref="AA716:AA718"/>
    <mergeCell ref="AA719:AA721"/>
    <mergeCell ref="AA722:AA724"/>
    <mergeCell ref="AA725:AA727"/>
    <mergeCell ref="AA728:AA730"/>
    <mergeCell ref="AA731:AA733"/>
    <mergeCell ref="AA734:AA736"/>
    <mergeCell ref="AA737:AA739"/>
    <mergeCell ref="AA740:AA742"/>
    <mergeCell ref="AA743:AA745"/>
    <mergeCell ref="AA746:AA748"/>
    <mergeCell ref="AA749:AA751"/>
    <mergeCell ref="AA752:AA754"/>
    <mergeCell ref="AA755:AA757"/>
    <mergeCell ref="AA758:AA760"/>
    <mergeCell ref="AA761:AA763"/>
    <mergeCell ref="AA764:AA766"/>
    <mergeCell ref="AA767:AA769"/>
    <mergeCell ref="AA770:AA772"/>
    <mergeCell ref="AA773:AA775"/>
    <mergeCell ref="AA776:AA778"/>
    <mergeCell ref="AA779:AA781"/>
    <mergeCell ref="AA782:AA784"/>
    <mergeCell ref="AA785:AA787"/>
    <mergeCell ref="AA788:AA790"/>
    <mergeCell ref="AA791:AA793"/>
    <mergeCell ref="AA794:AA796"/>
    <mergeCell ref="AA797:AA799"/>
    <mergeCell ref="AA800:AA802"/>
    <mergeCell ref="AA803:AA805"/>
    <mergeCell ref="AA806:AA808"/>
    <mergeCell ref="AA809:AA811"/>
    <mergeCell ref="AA812:AA814"/>
    <mergeCell ref="AA815:AA817"/>
    <mergeCell ref="AA818:AA820"/>
    <mergeCell ref="AA821:AA823"/>
    <mergeCell ref="AA824:AA826"/>
    <mergeCell ref="AA827:AA829"/>
    <mergeCell ref="AA830:AA832"/>
    <mergeCell ref="AA833:AA835"/>
    <mergeCell ref="AA836:AA838"/>
    <mergeCell ref="AA839:AA841"/>
    <mergeCell ref="AA842:AA844"/>
    <mergeCell ref="AA845:AA847"/>
    <mergeCell ref="AA848:AA850"/>
    <mergeCell ref="AA851:AA853"/>
    <mergeCell ref="AA854:AA856"/>
    <mergeCell ref="AA857:AA859"/>
    <mergeCell ref="AA860:AA862"/>
    <mergeCell ref="AA863:AA865"/>
    <mergeCell ref="AA866:AA868"/>
    <mergeCell ref="AA869:AA871"/>
    <mergeCell ref="AA872:AA874"/>
    <mergeCell ref="AA875:AA877"/>
    <mergeCell ref="AA878:AA880"/>
    <mergeCell ref="AA881:AA883"/>
    <mergeCell ref="AA884:AA886"/>
    <mergeCell ref="AA887:AA889"/>
    <mergeCell ref="AA890:AA892"/>
    <mergeCell ref="AA893:AA895"/>
    <mergeCell ref="AA896:AA898"/>
    <mergeCell ref="AA899:AA901"/>
    <mergeCell ref="AA902:AA904"/>
    <mergeCell ref="AA905:AA907"/>
    <mergeCell ref="AA908:AA910"/>
    <mergeCell ref="AA911:AA913"/>
    <mergeCell ref="AA914:AA916"/>
    <mergeCell ref="AA917:AA919"/>
    <mergeCell ref="AA920:AA922"/>
    <mergeCell ref="AA923:AA925"/>
    <mergeCell ref="AA926:AA928"/>
    <mergeCell ref="AA929:AA931"/>
    <mergeCell ref="AA932:AA934"/>
    <mergeCell ref="AA935:AA937"/>
    <mergeCell ref="AA938:AA940"/>
    <mergeCell ref="AA941:AA943"/>
    <mergeCell ref="AA944:AA946"/>
    <mergeCell ref="AA947:AA949"/>
    <mergeCell ref="AA950:AA952"/>
    <mergeCell ref="AA953:AA955"/>
    <mergeCell ref="AA956:AA958"/>
    <mergeCell ref="AA959:AA961"/>
    <mergeCell ref="AA962:AA964"/>
    <mergeCell ref="AA965:AA967"/>
    <mergeCell ref="AA968:AA970"/>
    <mergeCell ref="AA971:AA973"/>
    <mergeCell ref="AA974:AA976"/>
    <mergeCell ref="AA977:AA979"/>
    <mergeCell ref="AA980:AA982"/>
    <mergeCell ref="AA983:AA985"/>
    <mergeCell ref="AA986:AA988"/>
    <mergeCell ref="AA989:AA991"/>
    <mergeCell ref="AA992:AA994"/>
    <mergeCell ref="AA995:AA997"/>
    <mergeCell ref="AA998:AA1000"/>
    <mergeCell ref="AA1001:AA1003"/>
    <mergeCell ref="AA1004:AA1006"/>
    <mergeCell ref="AA1007:AA1009"/>
    <mergeCell ref="AA1010:AA1012"/>
    <mergeCell ref="AA1013:AA1015"/>
    <mergeCell ref="AA1016:AA1018"/>
    <mergeCell ref="AA1019:AA1021"/>
    <mergeCell ref="AA1022:AA1024"/>
    <mergeCell ref="AA1025:AA1027"/>
    <mergeCell ref="AA1028:AA1030"/>
    <mergeCell ref="AA1031:AA1033"/>
    <mergeCell ref="AA1034:AA1036"/>
    <mergeCell ref="AA1037:AA1039"/>
    <mergeCell ref="AA1040:AA1042"/>
    <mergeCell ref="AA1043:AA1045"/>
    <mergeCell ref="AA1046:AA1048"/>
    <mergeCell ref="AA1049:AA1051"/>
    <mergeCell ref="AA1052:AA1054"/>
    <mergeCell ref="AA1055:AA1057"/>
    <mergeCell ref="AA1058:AA1060"/>
    <mergeCell ref="AA1061:AA1063"/>
    <mergeCell ref="AA1064:AA1066"/>
    <mergeCell ref="AA1067:AA1069"/>
    <mergeCell ref="AA1070:AA1072"/>
    <mergeCell ref="AA1073:AA1075"/>
    <mergeCell ref="AA1076:AA1078"/>
    <mergeCell ref="AA1079:AA1081"/>
    <mergeCell ref="AA1082:AA1084"/>
    <mergeCell ref="AA1085:AA1087"/>
    <mergeCell ref="AA1088:AA1090"/>
    <mergeCell ref="AA1091:AA1093"/>
    <mergeCell ref="AA1094:AA1096"/>
    <mergeCell ref="AA1097:AA1099"/>
    <mergeCell ref="AA1100:AA1102"/>
    <mergeCell ref="AA1103:AA1105"/>
    <mergeCell ref="AA1106:AA1108"/>
    <mergeCell ref="AA1109:AA1111"/>
    <mergeCell ref="AA1112:AA1114"/>
    <mergeCell ref="AA1115:AA1117"/>
    <mergeCell ref="AA1118:AA1120"/>
    <mergeCell ref="AA1121:AA1123"/>
    <mergeCell ref="AA1124:AA1126"/>
    <mergeCell ref="AA1127:AA1129"/>
    <mergeCell ref="AA1130:AA1132"/>
    <mergeCell ref="AA1133:AA1135"/>
    <mergeCell ref="AA1136:AA1138"/>
    <mergeCell ref="AA1139:AA1141"/>
    <mergeCell ref="AA1142:AA1144"/>
    <mergeCell ref="AA1145:AA1147"/>
    <mergeCell ref="AA1148:AA1150"/>
    <mergeCell ref="AA1151:AA1153"/>
    <mergeCell ref="AA1154:AA1156"/>
    <mergeCell ref="AA1157:AA1159"/>
    <mergeCell ref="AA1160:AA1162"/>
    <mergeCell ref="AA1163:AA1165"/>
    <mergeCell ref="AA1166:AA1168"/>
    <mergeCell ref="AA1169:AA1171"/>
    <mergeCell ref="AA1172:AA1174"/>
    <mergeCell ref="AA1175:AA1177"/>
    <mergeCell ref="AA1178:AA1180"/>
    <mergeCell ref="AA1181:AA1183"/>
    <mergeCell ref="AA1184:AA1186"/>
    <mergeCell ref="AA1187:AA1189"/>
    <mergeCell ref="AA1190:AA1192"/>
    <mergeCell ref="AA1193:AA1195"/>
    <mergeCell ref="AA1196:AA1198"/>
    <mergeCell ref="AA1199:AA1201"/>
    <mergeCell ref="AA1202:AA1204"/>
    <mergeCell ref="AA1205:AA1207"/>
    <mergeCell ref="AA1208:AA1210"/>
    <mergeCell ref="AA1211:AA1213"/>
    <mergeCell ref="AA1214:AA1216"/>
    <mergeCell ref="AA1217:AA1219"/>
    <mergeCell ref="AA1220:AA1222"/>
    <mergeCell ref="AA1223:AA1225"/>
    <mergeCell ref="AA1226:AA1228"/>
    <mergeCell ref="AA1229:AA1231"/>
    <mergeCell ref="AA1232:AA1234"/>
    <mergeCell ref="AA1235:AA1237"/>
    <mergeCell ref="AA1238:AA1240"/>
    <mergeCell ref="AA1241:AA1243"/>
    <mergeCell ref="AA1244:AA1246"/>
    <mergeCell ref="AA1247:AA1249"/>
    <mergeCell ref="AA1250:AA1252"/>
    <mergeCell ref="AA1253:AA1255"/>
    <mergeCell ref="AA1256:AA1258"/>
    <mergeCell ref="AA1259:AA1261"/>
    <mergeCell ref="AA1262:AA1264"/>
    <mergeCell ref="AA1265:AA1267"/>
    <mergeCell ref="AA1268:AA1270"/>
    <mergeCell ref="AA1271:AA1273"/>
    <mergeCell ref="AA1274:AA1276"/>
    <mergeCell ref="AA1277:AA1279"/>
    <mergeCell ref="AA1280:AA1282"/>
    <mergeCell ref="AA1283:AA1285"/>
    <mergeCell ref="AA1286:AA1288"/>
    <mergeCell ref="AA1289:AA1291"/>
    <mergeCell ref="AA1292:AA1294"/>
    <mergeCell ref="AA1295:AA1297"/>
    <mergeCell ref="AA1298:AA1300"/>
    <mergeCell ref="AA1301:AA1303"/>
    <mergeCell ref="AA1304:AA1306"/>
    <mergeCell ref="AA1307:AA1309"/>
    <mergeCell ref="AA1310:AA1312"/>
    <mergeCell ref="AA1313:AA1315"/>
    <mergeCell ref="AA1316:AA1318"/>
    <mergeCell ref="AA1319:AA1321"/>
    <mergeCell ref="AA1322:AA1324"/>
    <mergeCell ref="AA1325:AA1327"/>
    <mergeCell ref="AA1328:AA1330"/>
    <mergeCell ref="AA1331:AA1333"/>
    <mergeCell ref="AA1334:AA1336"/>
    <mergeCell ref="AA1337:AA1339"/>
    <mergeCell ref="AA1340:AA1342"/>
    <mergeCell ref="AA1343:AA1345"/>
    <mergeCell ref="AA1346:AA1348"/>
    <mergeCell ref="AA1349:AA1351"/>
    <mergeCell ref="AA1352:AA1354"/>
    <mergeCell ref="AA1355:AA1357"/>
    <mergeCell ref="AA1358:AA1360"/>
    <mergeCell ref="AA1361:AA1363"/>
    <mergeCell ref="AA1364:AA1366"/>
    <mergeCell ref="AA1367:AA1369"/>
    <mergeCell ref="AA1370:AA1372"/>
    <mergeCell ref="AA1373:AA1375"/>
    <mergeCell ref="AA1376:AA1378"/>
    <mergeCell ref="AA1379:AA1381"/>
    <mergeCell ref="AA1382:AA1384"/>
    <mergeCell ref="AA1385:AA1387"/>
    <mergeCell ref="AA1388:AA1390"/>
    <mergeCell ref="AA1391:AA1393"/>
    <mergeCell ref="AA1394:AA1396"/>
    <mergeCell ref="AA1397:AA1399"/>
    <mergeCell ref="AA1400:AA1402"/>
    <mergeCell ref="AA1403:AA1405"/>
    <mergeCell ref="AA1406:AA1408"/>
    <mergeCell ref="AA1409:AA1411"/>
    <mergeCell ref="AA1412:AA1414"/>
    <mergeCell ref="AA1415:AA1417"/>
    <mergeCell ref="AA1418:AA1420"/>
    <mergeCell ref="AA1421:AA1423"/>
    <mergeCell ref="AA1424:AA1426"/>
    <mergeCell ref="AA1427:AA1429"/>
    <mergeCell ref="AA1430:AA1432"/>
    <mergeCell ref="AA1433:AA1435"/>
    <mergeCell ref="AA1436:AA1438"/>
    <mergeCell ref="AA1439:AA1441"/>
    <mergeCell ref="AA1442:AA1444"/>
    <mergeCell ref="AA1445:AA1447"/>
    <mergeCell ref="AA1448:AA1450"/>
    <mergeCell ref="AA1451:AA1453"/>
    <mergeCell ref="AA1454:AA1456"/>
    <mergeCell ref="AA1457:AA1459"/>
    <mergeCell ref="AA1460:AA1462"/>
    <mergeCell ref="AA1463:AA1465"/>
    <mergeCell ref="AA1466:AA1468"/>
    <mergeCell ref="AA1469:AA1471"/>
    <mergeCell ref="AA1472:AA1474"/>
    <mergeCell ref="AA1475:AA1477"/>
    <mergeCell ref="AA1478:AA1480"/>
    <mergeCell ref="AA1481:AA1483"/>
    <mergeCell ref="AA1484:AA1486"/>
    <mergeCell ref="AA1487:AA1489"/>
    <mergeCell ref="AA1490:AA1492"/>
    <mergeCell ref="AA1493:AA1495"/>
    <mergeCell ref="AA1496:AA1498"/>
    <mergeCell ref="AA1499:AA1501"/>
    <mergeCell ref="AA1502:AA1504"/>
    <mergeCell ref="AA1505:AA1507"/>
    <mergeCell ref="AA1508:AA1510"/>
    <mergeCell ref="AA1511:AA1513"/>
    <mergeCell ref="AA1514:AA1516"/>
    <mergeCell ref="AA1517:AA1519"/>
    <mergeCell ref="AA1520:AA1522"/>
    <mergeCell ref="AA1523:AA1525"/>
    <mergeCell ref="AA1526:AA1528"/>
    <mergeCell ref="AA1529:AA1531"/>
    <mergeCell ref="AA1532:AA1534"/>
    <mergeCell ref="AA1535:AA1537"/>
    <mergeCell ref="AA1538:AA1540"/>
    <mergeCell ref="AA1541:AA1543"/>
    <mergeCell ref="AA1544:AA1546"/>
    <mergeCell ref="AA1547:AA1549"/>
    <mergeCell ref="AA1550:AA1552"/>
    <mergeCell ref="AA1553:AA1555"/>
    <mergeCell ref="AA1556:AA1558"/>
    <mergeCell ref="AA1559:AA1561"/>
    <mergeCell ref="AA1562:AA1564"/>
    <mergeCell ref="AA1565:AA1567"/>
    <mergeCell ref="AA1568:AA1570"/>
    <mergeCell ref="AA1571:AA1573"/>
    <mergeCell ref="AA1574:AA1576"/>
    <mergeCell ref="AA1577:AA1579"/>
    <mergeCell ref="AA1580:AA1582"/>
    <mergeCell ref="AA1583:AA1585"/>
    <mergeCell ref="AA1586:AA1588"/>
    <mergeCell ref="AA1589:AA1591"/>
    <mergeCell ref="AA1592:AA1594"/>
    <mergeCell ref="AA1595:AA1597"/>
    <mergeCell ref="AA1598:AA1600"/>
    <mergeCell ref="AA1601:AA1603"/>
    <mergeCell ref="AA1604:AA1606"/>
    <mergeCell ref="AA1607:AA1609"/>
    <mergeCell ref="AA1610:AA1612"/>
    <mergeCell ref="AA1613:AA1615"/>
    <mergeCell ref="AA1616:AA1618"/>
    <mergeCell ref="AA1619:AA1621"/>
    <mergeCell ref="AA1622:AA1624"/>
    <mergeCell ref="AA1625:AA1627"/>
    <mergeCell ref="AA1628:AA1630"/>
    <mergeCell ref="AA1631:AA1633"/>
    <mergeCell ref="AA1634:AA1636"/>
    <mergeCell ref="AA1637:AA1639"/>
    <mergeCell ref="AA1640:AA1642"/>
    <mergeCell ref="AA1643:AA1645"/>
    <mergeCell ref="AA1646:AA1648"/>
    <mergeCell ref="AA1649:AA1651"/>
    <mergeCell ref="AA1652:AA1654"/>
    <mergeCell ref="AA1655:AA1657"/>
    <mergeCell ref="AA1658:AA1660"/>
    <mergeCell ref="AA1661:AA1663"/>
    <mergeCell ref="AA1664:AA1666"/>
    <mergeCell ref="AA1667:AA1669"/>
    <mergeCell ref="AA1670:AA1672"/>
    <mergeCell ref="AA1673:AA1675"/>
    <mergeCell ref="AA1676:AA1678"/>
    <mergeCell ref="AA1679:AA1681"/>
    <mergeCell ref="AA1682:AA1684"/>
    <mergeCell ref="AA1685:AA1687"/>
    <mergeCell ref="AA1688:AA1690"/>
    <mergeCell ref="AA1691:AA1693"/>
    <mergeCell ref="AA1694:AA1696"/>
    <mergeCell ref="AA1697:AA1699"/>
    <mergeCell ref="AA1700:AA1702"/>
    <mergeCell ref="AA1703:AA1705"/>
    <mergeCell ref="AA1706:AA1708"/>
    <mergeCell ref="AA1709:AA1711"/>
    <mergeCell ref="AA1712:AA1714"/>
    <mergeCell ref="AA1715:AA1717"/>
    <mergeCell ref="AA1718:AA1720"/>
    <mergeCell ref="AA1721:AA1723"/>
    <mergeCell ref="AA1724:AA1726"/>
    <mergeCell ref="AA1727:AA1729"/>
    <mergeCell ref="AA1730:AA1732"/>
    <mergeCell ref="AA1733:AA1735"/>
    <mergeCell ref="AA1736:AA1738"/>
    <mergeCell ref="AA1739:AA1741"/>
    <mergeCell ref="AA1742:AA1744"/>
    <mergeCell ref="AA1745:AA1747"/>
    <mergeCell ref="AA1748:AA1750"/>
    <mergeCell ref="AA1751:AA1753"/>
    <mergeCell ref="AA1754:AA1756"/>
    <mergeCell ref="AA1757:AA1759"/>
    <mergeCell ref="AA1760:AA1762"/>
    <mergeCell ref="AA1763:AA1765"/>
    <mergeCell ref="AA1766:AA1768"/>
    <mergeCell ref="AA1769:AA1771"/>
    <mergeCell ref="AA1772:AA1774"/>
    <mergeCell ref="AA1775:AA1777"/>
    <mergeCell ref="AA1778:AA1780"/>
    <mergeCell ref="AA1781:AA1783"/>
    <mergeCell ref="AA1784:AA1786"/>
    <mergeCell ref="AA1787:AA1789"/>
    <mergeCell ref="AA1790:AA1792"/>
    <mergeCell ref="AA1793:AA1795"/>
    <mergeCell ref="AA1796:AA1798"/>
    <mergeCell ref="AA1799:AA1801"/>
    <mergeCell ref="AA1802:AA1804"/>
    <mergeCell ref="AA1805:AA1807"/>
    <mergeCell ref="AA1808:AA1810"/>
    <mergeCell ref="AA1811:AA1813"/>
    <mergeCell ref="AA1814:AA1816"/>
    <mergeCell ref="AA1817:AA1819"/>
    <mergeCell ref="AA1820:AA1822"/>
    <mergeCell ref="AA1823:AA1825"/>
    <mergeCell ref="AA1826:AA1828"/>
    <mergeCell ref="AA1829:AA1831"/>
    <mergeCell ref="AA1832:AA1834"/>
    <mergeCell ref="AA1835:AA1837"/>
    <mergeCell ref="AA1838:AA1840"/>
    <mergeCell ref="AA1841:AA1843"/>
    <mergeCell ref="AA1844:AA1846"/>
    <mergeCell ref="AA1847:AA1849"/>
    <mergeCell ref="AA1850:AA1852"/>
    <mergeCell ref="AA1853:AA1855"/>
    <mergeCell ref="AA1856:AA1858"/>
    <mergeCell ref="AA1859:AA1861"/>
    <mergeCell ref="AA1862:AA1864"/>
    <mergeCell ref="AA1865:AA1867"/>
    <mergeCell ref="AA1868:AA1870"/>
    <mergeCell ref="AA1871:AA1873"/>
    <mergeCell ref="AA1874:AA1876"/>
    <mergeCell ref="AA1877:AA1879"/>
    <mergeCell ref="AA1880:AA1882"/>
    <mergeCell ref="AA1883:AA1885"/>
    <mergeCell ref="AA1886:AA1888"/>
    <mergeCell ref="AA1889:AA1891"/>
    <mergeCell ref="AA1892:AA1894"/>
    <mergeCell ref="AA1895:AA1897"/>
    <mergeCell ref="AA1898:AA1900"/>
    <mergeCell ref="AA1901:AA1903"/>
    <mergeCell ref="AA1904:AA1906"/>
    <mergeCell ref="AA1907:AA1909"/>
    <mergeCell ref="AA1910:AA1912"/>
    <mergeCell ref="AA1913:AA1915"/>
    <mergeCell ref="AA1916:AA1918"/>
    <mergeCell ref="AA1919:AA1921"/>
    <mergeCell ref="AA1922:AA1924"/>
    <mergeCell ref="AA1925:AA1927"/>
    <mergeCell ref="AA1928:AA1930"/>
    <mergeCell ref="AA1931:AA1933"/>
    <mergeCell ref="AA1934:AA1936"/>
    <mergeCell ref="AA1937:AA1939"/>
    <mergeCell ref="AA1940:AA1942"/>
    <mergeCell ref="AA1943:AA1945"/>
    <mergeCell ref="AA1946:AA1948"/>
    <mergeCell ref="AA1949:AA1951"/>
    <mergeCell ref="AA1952:AA1954"/>
    <mergeCell ref="AA1955:AA1957"/>
    <mergeCell ref="AA1958:AA1960"/>
    <mergeCell ref="AA1961:AA1963"/>
    <mergeCell ref="AA1964:AA1966"/>
    <mergeCell ref="AA1967:AA1969"/>
    <mergeCell ref="AA1970:AA1972"/>
    <mergeCell ref="AA1973:AA1975"/>
    <mergeCell ref="AA1976:AA1978"/>
    <mergeCell ref="AA1979:AA1981"/>
    <mergeCell ref="AA1982:AA1984"/>
    <mergeCell ref="AA1985:AA1987"/>
    <mergeCell ref="AA1988:AA1990"/>
    <mergeCell ref="AA1991:AA1993"/>
    <mergeCell ref="AA1994:AA1996"/>
    <mergeCell ref="AA1997:AA1999"/>
    <mergeCell ref="AA2000:AA2002"/>
    <mergeCell ref="AA2003:AA2005"/>
    <mergeCell ref="AA2006:AA2008"/>
    <mergeCell ref="AA2009:AA2011"/>
    <mergeCell ref="AA2012:AA2014"/>
    <mergeCell ref="AA2015:AA2017"/>
    <mergeCell ref="AA2018:AA2020"/>
    <mergeCell ref="AA2021:AA2023"/>
    <mergeCell ref="AA2024:AA2026"/>
    <mergeCell ref="AA2027:AA2029"/>
    <mergeCell ref="AA2030:AA2032"/>
    <mergeCell ref="AA2033:AA2035"/>
    <mergeCell ref="AA2036:AA2038"/>
    <mergeCell ref="AA2039:AA2041"/>
    <mergeCell ref="AA2042:AA2044"/>
    <mergeCell ref="AA2045:AA2047"/>
    <mergeCell ref="AA2048:AA2050"/>
    <mergeCell ref="AA2051:AA2053"/>
    <mergeCell ref="AA2054:AA2056"/>
    <mergeCell ref="AA2057:AA2059"/>
    <mergeCell ref="AA2060:AA2062"/>
    <mergeCell ref="AA2063:AA2065"/>
    <mergeCell ref="AA2066:AA2068"/>
    <mergeCell ref="AA2069:AA2071"/>
    <mergeCell ref="AA2072:AA2074"/>
    <mergeCell ref="AA2075:AA2077"/>
    <mergeCell ref="AA2078:AA2080"/>
    <mergeCell ref="AA2081:AA2083"/>
    <mergeCell ref="AA2084:AA2086"/>
    <mergeCell ref="AA2087:AA2089"/>
    <mergeCell ref="AA2090:AA2092"/>
    <mergeCell ref="AA2093:AA2095"/>
    <mergeCell ref="AA2096:AA2098"/>
    <mergeCell ref="AA2099:AA2101"/>
    <mergeCell ref="AA2102:AA2104"/>
    <mergeCell ref="AA2105:AA2107"/>
    <mergeCell ref="AA2108:AA2110"/>
    <mergeCell ref="AA2111:AA2113"/>
    <mergeCell ref="AA2114:AA2116"/>
    <mergeCell ref="AA2117:AA2119"/>
    <mergeCell ref="AA2120:AA2122"/>
    <mergeCell ref="AA2123:AA2125"/>
    <mergeCell ref="AA2126:AA2128"/>
    <mergeCell ref="AA2129:AA2131"/>
    <mergeCell ref="AA2132:AA2134"/>
    <mergeCell ref="AA2135:AA2137"/>
    <mergeCell ref="AA2138:AA2140"/>
    <mergeCell ref="AA2141:AA2143"/>
    <mergeCell ref="AA2144:AA2146"/>
    <mergeCell ref="AA2147:AA2149"/>
    <mergeCell ref="AA2150:AA2152"/>
    <mergeCell ref="AA2153:AA2155"/>
    <mergeCell ref="AA2156:AA2158"/>
    <mergeCell ref="AA2159:AA2161"/>
    <mergeCell ref="AA2162:AA2164"/>
    <mergeCell ref="AA2165:AA2167"/>
    <mergeCell ref="AA2168:AA2170"/>
    <mergeCell ref="AA2171:AA2173"/>
    <mergeCell ref="AA2174:AA2176"/>
    <mergeCell ref="AA2177:AA2179"/>
    <mergeCell ref="AA2180:AA2182"/>
    <mergeCell ref="AA2183:AA2185"/>
    <mergeCell ref="AA2186:AA2188"/>
    <mergeCell ref="AA2189:AA2191"/>
    <mergeCell ref="AA2192:AA2194"/>
    <mergeCell ref="AA2195:AA2197"/>
    <mergeCell ref="AA2198:AA2200"/>
    <mergeCell ref="AA2201:AA2203"/>
    <mergeCell ref="AA2204:AA2206"/>
    <mergeCell ref="AA2207:AA2209"/>
    <mergeCell ref="AA2210:AA2212"/>
    <mergeCell ref="AA2213:AA2215"/>
    <mergeCell ref="AA2216:AA2218"/>
    <mergeCell ref="AA2219:AA2221"/>
    <mergeCell ref="AA2222:AA2224"/>
    <mergeCell ref="AA2225:AA2227"/>
    <mergeCell ref="AA2228:AA2230"/>
    <mergeCell ref="AA2231:AA2233"/>
    <mergeCell ref="AA2234:AA2236"/>
    <mergeCell ref="AA2237:AA2239"/>
    <mergeCell ref="AA2240:AA2242"/>
    <mergeCell ref="AA2243:AA2245"/>
    <mergeCell ref="AA2246:AA2248"/>
    <mergeCell ref="AA2249:AA2251"/>
    <mergeCell ref="AA2252:AA2254"/>
    <mergeCell ref="AA2255:AA2257"/>
    <mergeCell ref="AA2258:AA2260"/>
    <mergeCell ref="AA2261:AA2263"/>
    <mergeCell ref="AA2264:AA2266"/>
    <mergeCell ref="AA2267:AA2269"/>
    <mergeCell ref="AA2270:AA2272"/>
    <mergeCell ref="AA2273:AA2275"/>
    <mergeCell ref="AA2276:AA2278"/>
    <mergeCell ref="AA2279:AA2281"/>
    <mergeCell ref="AA2282:AA2284"/>
    <mergeCell ref="AA2285:AA2287"/>
    <mergeCell ref="AA2288:AA2290"/>
    <mergeCell ref="AA2291:AA2293"/>
    <mergeCell ref="AA2294:AA2296"/>
    <mergeCell ref="AA2297:AA2299"/>
    <mergeCell ref="AA2300:AA2302"/>
    <mergeCell ref="AA2303:AA2305"/>
    <mergeCell ref="AA2306:AA2308"/>
    <mergeCell ref="AA2309:AA2311"/>
    <mergeCell ref="AA2312:AA2314"/>
    <mergeCell ref="AA2315:AA2317"/>
    <mergeCell ref="AA2318:AA2320"/>
    <mergeCell ref="AA2321:AA2323"/>
    <mergeCell ref="AA2324:AA2326"/>
    <mergeCell ref="AA2327:AA2329"/>
    <mergeCell ref="AA2330:AA2332"/>
    <mergeCell ref="AA2333:AA2335"/>
    <mergeCell ref="AA2336:AA2338"/>
    <mergeCell ref="AA2339:AA2341"/>
    <mergeCell ref="AA2342:AA2344"/>
    <mergeCell ref="AA2345:AA2347"/>
    <mergeCell ref="AA2348:AA2350"/>
    <mergeCell ref="AA2351:AA2353"/>
    <mergeCell ref="AA2354:AA2356"/>
    <mergeCell ref="AA2357:AA2359"/>
    <mergeCell ref="AA2360:AA2362"/>
    <mergeCell ref="AA2363:AA2365"/>
    <mergeCell ref="AA2366:AA2368"/>
    <mergeCell ref="AA2369:AA2371"/>
    <mergeCell ref="AA2372:AA2374"/>
    <mergeCell ref="AA2375:AA2377"/>
    <mergeCell ref="AA2378:AA2380"/>
    <mergeCell ref="AA2381:AA2383"/>
    <mergeCell ref="AA2384:AA2386"/>
    <mergeCell ref="AA2387:AA2389"/>
    <mergeCell ref="AA2390:AA2392"/>
    <mergeCell ref="AA2393:AA2395"/>
    <mergeCell ref="AA2396:AA2398"/>
    <mergeCell ref="AA2399:AA2401"/>
    <mergeCell ref="AA2402:AA2404"/>
    <mergeCell ref="AA2405:AA2407"/>
    <mergeCell ref="AA2408:AA2410"/>
    <mergeCell ref="AA2411:AA2413"/>
    <mergeCell ref="AA2414:AA2416"/>
    <mergeCell ref="AA2417:AA2419"/>
    <mergeCell ref="AA2420:AA2422"/>
    <mergeCell ref="AA2423:AA2425"/>
    <mergeCell ref="AA2426:AA2428"/>
    <mergeCell ref="AA2429:AA2431"/>
    <mergeCell ref="AA2432:AA2434"/>
    <mergeCell ref="AA2435:AA2437"/>
    <mergeCell ref="AA2438:AA2440"/>
    <mergeCell ref="AA2441:AA2443"/>
    <mergeCell ref="AA2444:AA2446"/>
    <mergeCell ref="AA2447:AA2449"/>
    <mergeCell ref="AA2450:AA2452"/>
    <mergeCell ref="AA2453:AA2455"/>
    <mergeCell ref="AA2456:AA2458"/>
    <mergeCell ref="AA2459:AA2461"/>
    <mergeCell ref="AA2462:AA2464"/>
    <mergeCell ref="AA2465:AA2467"/>
    <mergeCell ref="AA2468:AA2470"/>
    <mergeCell ref="AA2471:AA2473"/>
    <mergeCell ref="AA2474:AA2476"/>
    <mergeCell ref="AA2477:AA2479"/>
    <mergeCell ref="AA2480:AA2482"/>
    <mergeCell ref="AA2483:AA2485"/>
    <mergeCell ref="AA2486:AA2488"/>
    <mergeCell ref="AA2489:AA2491"/>
    <mergeCell ref="AA2492:AA2494"/>
    <mergeCell ref="AA2495:AA2497"/>
    <mergeCell ref="AA2498:AA2500"/>
    <mergeCell ref="AA2501:AA2503"/>
    <mergeCell ref="AA2504:AA2506"/>
    <mergeCell ref="AA2507:AA2509"/>
    <mergeCell ref="AA2510:AA2512"/>
    <mergeCell ref="AA2513:AA2515"/>
    <mergeCell ref="AA2516:AA2518"/>
    <mergeCell ref="AA2519:AA2521"/>
    <mergeCell ref="AA2522:AA2524"/>
    <mergeCell ref="AA2525:AA2527"/>
    <mergeCell ref="AA2528:AA2530"/>
    <mergeCell ref="AA2531:AA2533"/>
    <mergeCell ref="AA2534:AA2536"/>
    <mergeCell ref="AA2537:AA2539"/>
    <mergeCell ref="AA2540:AA2542"/>
    <mergeCell ref="AA2543:AA2545"/>
    <mergeCell ref="AA2546:AA2548"/>
    <mergeCell ref="AA2549:AA2551"/>
    <mergeCell ref="AA2552:AA2554"/>
    <mergeCell ref="AA2555:AA2557"/>
    <mergeCell ref="AA2558:AA2560"/>
    <mergeCell ref="AA2561:AA2563"/>
    <mergeCell ref="AA2564:AA2566"/>
    <mergeCell ref="AA2567:AA2569"/>
    <mergeCell ref="AA2570:AA2572"/>
    <mergeCell ref="AA2573:AA2575"/>
    <mergeCell ref="AA2576:AA2578"/>
    <mergeCell ref="AA2579:AA2581"/>
    <mergeCell ref="AA2582:AA2584"/>
    <mergeCell ref="AA2585:AA2587"/>
    <mergeCell ref="AA2588:AA2590"/>
    <mergeCell ref="AA2591:AA2593"/>
    <mergeCell ref="AA2594:AA2596"/>
    <mergeCell ref="AA2597:AA2599"/>
    <mergeCell ref="AA2600:AA2602"/>
    <mergeCell ref="AA2603:AA2605"/>
    <mergeCell ref="AA2606:AA2608"/>
    <mergeCell ref="AA2609:AA2611"/>
    <mergeCell ref="AA2612:AA2614"/>
    <mergeCell ref="AA2615:AA2617"/>
    <mergeCell ref="AA2618:AA2620"/>
    <mergeCell ref="AA2621:AA2623"/>
    <mergeCell ref="AA2624:AA2626"/>
    <mergeCell ref="AA2627:AA2629"/>
    <mergeCell ref="AA2630:AA2632"/>
    <mergeCell ref="AA2633:AA2635"/>
    <mergeCell ref="AA2636:AA2638"/>
    <mergeCell ref="AA2639:AA2641"/>
    <mergeCell ref="AA2642:AA2644"/>
    <mergeCell ref="AA2645:AA2647"/>
    <mergeCell ref="AA2648:AA2650"/>
    <mergeCell ref="AA2651:AA2653"/>
    <mergeCell ref="AA2654:AA2656"/>
    <mergeCell ref="AA2657:AA2659"/>
    <mergeCell ref="AA2660:AA2662"/>
    <mergeCell ref="AA2663:AA2665"/>
    <mergeCell ref="AA2666:AA2668"/>
    <mergeCell ref="AA2669:AA2671"/>
    <mergeCell ref="AA2672:AA2674"/>
    <mergeCell ref="AA2675:AA2677"/>
    <mergeCell ref="AA2678:AA2680"/>
    <mergeCell ref="AA2681:AA2683"/>
    <mergeCell ref="AA2684:AA2686"/>
    <mergeCell ref="AA2687:AA2689"/>
    <mergeCell ref="AA2690:AA2692"/>
    <mergeCell ref="AA2693:AA2695"/>
    <mergeCell ref="AA2696:AA2698"/>
    <mergeCell ref="AA2699:AA2701"/>
    <mergeCell ref="AA2702:AA2704"/>
    <mergeCell ref="AA2705:AA2707"/>
    <mergeCell ref="AA2708:AA2710"/>
    <mergeCell ref="AA2711:AA2713"/>
    <mergeCell ref="AA2714:AA2716"/>
    <mergeCell ref="AA2717:AA2719"/>
    <mergeCell ref="AA2720:AA2722"/>
    <mergeCell ref="AA2723:AA2725"/>
    <mergeCell ref="AA2726:AA2728"/>
    <mergeCell ref="AA2729:AA2731"/>
    <mergeCell ref="AA2732:AA2734"/>
    <mergeCell ref="AA2735:AA2737"/>
    <mergeCell ref="AA2738:AA2740"/>
    <mergeCell ref="AA2741:AA2743"/>
    <mergeCell ref="AA2744:AA2746"/>
    <mergeCell ref="AA2747:AA2749"/>
    <mergeCell ref="AA2750:AA2752"/>
    <mergeCell ref="AA2753:AA2755"/>
    <mergeCell ref="AA2756:AA2758"/>
    <mergeCell ref="AA2759:AA2761"/>
    <mergeCell ref="AA2762:AA2764"/>
    <mergeCell ref="AA2765:AA2767"/>
    <mergeCell ref="AA2768:AA2770"/>
    <mergeCell ref="AA2771:AA2773"/>
    <mergeCell ref="AA2774:AA2776"/>
    <mergeCell ref="AA2777:AA2779"/>
    <mergeCell ref="AA2780:AA2782"/>
    <mergeCell ref="AA2783:AA2785"/>
    <mergeCell ref="AA2786:AA2788"/>
    <mergeCell ref="AA2789:AA2791"/>
    <mergeCell ref="AA2792:AA2794"/>
    <mergeCell ref="AA2795:AA2797"/>
    <mergeCell ref="AA2798:AA2800"/>
    <mergeCell ref="AA2801:AA2803"/>
    <mergeCell ref="AA2804:AA2806"/>
    <mergeCell ref="AA2807:AA2809"/>
    <mergeCell ref="AA2810:AA2812"/>
    <mergeCell ref="AA2813:AA2815"/>
    <mergeCell ref="AA2816:AA2818"/>
    <mergeCell ref="AA2819:AA2821"/>
    <mergeCell ref="AA2822:AA2824"/>
    <mergeCell ref="AA2825:AA2827"/>
    <mergeCell ref="AA2828:AA2830"/>
    <mergeCell ref="AA2831:AA2833"/>
    <mergeCell ref="AA2834:AA2836"/>
    <mergeCell ref="AA2837:AA2839"/>
    <mergeCell ref="AA2840:AA2842"/>
    <mergeCell ref="AA2843:AA2845"/>
    <mergeCell ref="AA2846:AA2848"/>
    <mergeCell ref="AA2849:AA2851"/>
    <mergeCell ref="AA2852:AA2854"/>
    <mergeCell ref="AA2855:AA2857"/>
    <mergeCell ref="AA2858:AA2860"/>
    <mergeCell ref="AA2861:AA2863"/>
    <mergeCell ref="AA2864:AA2866"/>
    <mergeCell ref="AA2867:AA2869"/>
    <mergeCell ref="AA2870:AA2872"/>
    <mergeCell ref="AA2873:AA2875"/>
    <mergeCell ref="AA2876:AA2878"/>
    <mergeCell ref="AA2879:AA2881"/>
    <mergeCell ref="AA2882:AA2884"/>
    <mergeCell ref="AA2885:AA2887"/>
    <mergeCell ref="AA2888:AA2890"/>
    <mergeCell ref="AA2891:AA2893"/>
    <mergeCell ref="AA2894:AA2896"/>
    <mergeCell ref="AA2897:AA2899"/>
    <mergeCell ref="AA2900:AA2902"/>
    <mergeCell ref="AA2903:AA2905"/>
    <mergeCell ref="AA2906:AA2908"/>
    <mergeCell ref="AA2909:AA2911"/>
    <mergeCell ref="AA2912:AA2914"/>
    <mergeCell ref="AA2915:AA2917"/>
    <mergeCell ref="AA2918:AA2920"/>
    <mergeCell ref="AA2921:AA2923"/>
    <mergeCell ref="AA2924:AA2926"/>
    <mergeCell ref="AA2927:AA2929"/>
    <mergeCell ref="AA2930:AA2932"/>
    <mergeCell ref="AA2933:AA2935"/>
    <mergeCell ref="AA2936:AA2938"/>
    <mergeCell ref="AA2939:AA2941"/>
    <mergeCell ref="AA2942:AA2944"/>
    <mergeCell ref="AA2945:AA2947"/>
    <mergeCell ref="AA2948:AA2950"/>
    <mergeCell ref="AA2951:AA2953"/>
    <mergeCell ref="AA2954:AA2956"/>
    <mergeCell ref="AA2957:AA2959"/>
    <mergeCell ref="AA2960:AA2962"/>
    <mergeCell ref="AA2963:AA2965"/>
    <mergeCell ref="AA2966:AA2968"/>
    <mergeCell ref="AA2969:AA2971"/>
    <mergeCell ref="AA2972:AA2974"/>
    <mergeCell ref="AA2975:AA2977"/>
    <mergeCell ref="AA2978:AA2980"/>
    <mergeCell ref="AA2981:AA2983"/>
    <mergeCell ref="AA2984:AA2986"/>
    <mergeCell ref="AA2987:AA2989"/>
    <mergeCell ref="AA2990:AA2992"/>
    <mergeCell ref="AA2993:AA2995"/>
    <mergeCell ref="AA2996:AA2998"/>
    <mergeCell ref="AA2999:AA3001"/>
    <mergeCell ref="AA3002:AA3004"/>
    <mergeCell ref="AA3005:AA3007"/>
    <mergeCell ref="AA3008:AA3010"/>
    <mergeCell ref="AA3011:AA3013"/>
    <mergeCell ref="AA3014:AA3016"/>
    <mergeCell ref="AA3017:AA3019"/>
    <mergeCell ref="AA3020:AA3022"/>
    <mergeCell ref="AA3023:AA3025"/>
    <mergeCell ref="AA3026:AA3028"/>
    <mergeCell ref="AA3029:AA3031"/>
    <mergeCell ref="AA3032:AA3034"/>
    <mergeCell ref="AA3035:AA3037"/>
    <mergeCell ref="AA3038:AA3040"/>
    <mergeCell ref="AA3041:AA3043"/>
    <mergeCell ref="AA3044:AA3046"/>
    <mergeCell ref="AA3047:AA3049"/>
    <mergeCell ref="AA3050:AA3052"/>
    <mergeCell ref="AA3053:AA3055"/>
    <mergeCell ref="AA3056:AA3058"/>
    <mergeCell ref="AA3059:AA3061"/>
    <mergeCell ref="AA3062:AA3064"/>
    <mergeCell ref="AA3065:AA3067"/>
    <mergeCell ref="AA3068:AA3070"/>
    <mergeCell ref="AA3071:AA3073"/>
    <mergeCell ref="AA3074:AA3076"/>
    <mergeCell ref="AA3077:AA3079"/>
    <mergeCell ref="AA3080:AA3082"/>
    <mergeCell ref="AA3083:AA3085"/>
    <mergeCell ref="AA3086:AA3088"/>
    <mergeCell ref="AA3089:AA3091"/>
    <mergeCell ref="AA3092:AA3094"/>
    <mergeCell ref="AA3095:AA3097"/>
    <mergeCell ref="AA3098:AA3100"/>
    <mergeCell ref="AA3101:AA3103"/>
    <mergeCell ref="AA3104:AA3106"/>
    <mergeCell ref="AA3107:AA3109"/>
    <mergeCell ref="AA3110:AA3112"/>
    <mergeCell ref="AA3113:AA3115"/>
    <mergeCell ref="AA3116:AA3118"/>
    <mergeCell ref="AA3119:AA3121"/>
    <mergeCell ref="AA3122:AA3124"/>
    <mergeCell ref="AA3125:AA3127"/>
    <mergeCell ref="AA3128:AA3130"/>
    <mergeCell ref="AA3131:AA3133"/>
    <mergeCell ref="AA3134:AA3136"/>
    <mergeCell ref="AA3137:AA3139"/>
    <mergeCell ref="AA3140:AA3142"/>
    <mergeCell ref="AA3143:AA3145"/>
    <mergeCell ref="AA3146:AA3148"/>
    <mergeCell ref="AA3149:AA3151"/>
    <mergeCell ref="AA3152:AA3154"/>
    <mergeCell ref="AA3155:AA3157"/>
    <mergeCell ref="AA3158:AA3160"/>
    <mergeCell ref="AA3161:AA3163"/>
    <mergeCell ref="AA3164:AA3166"/>
    <mergeCell ref="AA3167:AA3169"/>
    <mergeCell ref="AA3170:AA3172"/>
    <mergeCell ref="AA3173:AA3175"/>
    <mergeCell ref="AA3176:AA3178"/>
    <mergeCell ref="AA3179:AA3181"/>
    <mergeCell ref="AA3182:AA3184"/>
    <mergeCell ref="AA3185:AA3187"/>
    <mergeCell ref="AA3188:AA3190"/>
    <mergeCell ref="AA3191:AA3193"/>
    <mergeCell ref="AA3194:AA3196"/>
    <mergeCell ref="AA3197:AA3199"/>
    <mergeCell ref="AA3200:AA3202"/>
    <mergeCell ref="AA3203:AA3205"/>
    <mergeCell ref="AA3206:AA3208"/>
    <mergeCell ref="AA3209:AA3211"/>
    <mergeCell ref="AA3212:AA3214"/>
    <mergeCell ref="AA3215:AA3217"/>
    <mergeCell ref="AA3218:AA3220"/>
    <mergeCell ref="AA3221:AA3223"/>
    <mergeCell ref="AA3224:AA3226"/>
    <mergeCell ref="AA3227:AA3229"/>
    <mergeCell ref="AA3230:AA3232"/>
    <mergeCell ref="AA3233:AA3235"/>
    <mergeCell ref="AA3236:AA3238"/>
    <mergeCell ref="AA3239:AA3241"/>
    <mergeCell ref="AA3242:AA3244"/>
    <mergeCell ref="AA3245:AA3247"/>
    <mergeCell ref="AA3248:AA3250"/>
    <mergeCell ref="AA3251:AA3253"/>
    <mergeCell ref="AA3254:AA3256"/>
    <mergeCell ref="AA3257:AA3259"/>
    <mergeCell ref="AA3260:AA3262"/>
    <mergeCell ref="AA3263:AA3265"/>
    <mergeCell ref="AA3266:AA3268"/>
    <mergeCell ref="AA3269:AA3271"/>
    <mergeCell ref="AA3272:AA3274"/>
    <mergeCell ref="AA3275:AA3277"/>
    <mergeCell ref="AA3278:AA3280"/>
    <mergeCell ref="AA3281:AA3283"/>
    <mergeCell ref="AA3284:AA3286"/>
    <mergeCell ref="AA3287:AA3289"/>
    <mergeCell ref="AA3290:AA3292"/>
    <mergeCell ref="AA3293:AA3295"/>
    <mergeCell ref="AA3296:AA3298"/>
    <mergeCell ref="AA3299:AA3301"/>
    <mergeCell ref="AA3302:AA3304"/>
    <mergeCell ref="AA3305:AA3307"/>
    <mergeCell ref="AA3308:AA3310"/>
    <mergeCell ref="AA3311:AA3313"/>
    <mergeCell ref="AA3314:AA3316"/>
    <mergeCell ref="AA3317:AA3319"/>
    <mergeCell ref="AA3320:AA3322"/>
    <mergeCell ref="AA3323:AA3325"/>
    <mergeCell ref="AA3326:AA3328"/>
    <mergeCell ref="AA3329:AA3331"/>
    <mergeCell ref="AA3332:AA3334"/>
    <mergeCell ref="AA3335:AA3337"/>
    <mergeCell ref="AA3338:AA3340"/>
    <mergeCell ref="AA3341:AA3343"/>
    <mergeCell ref="AA3344:AA3346"/>
    <mergeCell ref="AA3347:AA3349"/>
    <mergeCell ref="AA3350:AA3352"/>
    <mergeCell ref="AA3353:AA3355"/>
    <mergeCell ref="AA3356:AA3358"/>
    <mergeCell ref="AA3359:AA3361"/>
    <mergeCell ref="AA3362:AA3364"/>
    <mergeCell ref="AA3365:AA3367"/>
    <mergeCell ref="AA3368:AA3370"/>
    <mergeCell ref="AA3371:AA3373"/>
    <mergeCell ref="AA3374:AA3376"/>
    <mergeCell ref="AA3377:AA3379"/>
    <mergeCell ref="AA3380:AA3382"/>
    <mergeCell ref="AA3383:AA3385"/>
    <mergeCell ref="AA3386:AA3388"/>
    <mergeCell ref="AA3389:AA3391"/>
    <mergeCell ref="AA3392:AA3394"/>
    <mergeCell ref="AA3395:AA3397"/>
    <mergeCell ref="AA3398:AA3400"/>
    <mergeCell ref="AA3401:AA3403"/>
    <mergeCell ref="AA3404:AA3406"/>
    <mergeCell ref="AA3407:AA3409"/>
    <mergeCell ref="AA3410:AA3412"/>
    <mergeCell ref="AA3413:AA3415"/>
    <mergeCell ref="AA3416:AA3418"/>
    <mergeCell ref="AA3419:AA3421"/>
    <mergeCell ref="AA3422:AA3424"/>
    <mergeCell ref="AA3425:AA3427"/>
    <mergeCell ref="AA3428:AA3430"/>
    <mergeCell ref="AA3431:AA3433"/>
    <mergeCell ref="AA3434:AA3436"/>
    <mergeCell ref="AA3437:AA3439"/>
    <mergeCell ref="AA3440:AA3442"/>
    <mergeCell ref="AA3443:AA3445"/>
    <mergeCell ref="AA3446:AA3448"/>
    <mergeCell ref="AA3449:AA3451"/>
    <mergeCell ref="AA3452:AA3454"/>
    <mergeCell ref="AA3455:AA3457"/>
    <mergeCell ref="AA3458:AA3460"/>
    <mergeCell ref="AA3461:AA3463"/>
    <mergeCell ref="AA3464:AA3466"/>
    <mergeCell ref="AA3467:AA3469"/>
    <mergeCell ref="AA3470:AA3472"/>
    <mergeCell ref="AA3473:AA3475"/>
    <mergeCell ref="AA3476:AA3478"/>
    <mergeCell ref="AA3479:AA3481"/>
    <mergeCell ref="AA3482:AA3484"/>
    <mergeCell ref="AA3485:AA3487"/>
    <mergeCell ref="AA3488:AA3490"/>
    <mergeCell ref="AA3491:AA3493"/>
    <mergeCell ref="AA3494:AA3496"/>
    <mergeCell ref="AA3497:AA3499"/>
    <mergeCell ref="AA3500:AA3502"/>
    <mergeCell ref="AA3503:AA3505"/>
    <mergeCell ref="AA3506:AA3508"/>
    <mergeCell ref="AA3509:AA3511"/>
    <mergeCell ref="AA3512:AA3514"/>
    <mergeCell ref="AA3515:AA3517"/>
    <mergeCell ref="AA3518:AA3520"/>
    <mergeCell ref="AA3521:AA3523"/>
    <mergeCell ref="AA3524:AA3526"/>
    <mergeCell ref="AA3527:AA3529"/>
    <mergeCell ref="AA3530:AA3532"/>
    <mergeCell ref="AA3533:AA3535"/>
    <mergeCell ref="AA3536:AA3538"/>
    <mergeCell ref="AA3539:AA3541"/>
    <mergeCell ref="AA3542:AA3544"/>
    <mergeCell ref="AA3545:AA3547"/>
    <mergeCell ref="AA3548:AA3550"/>
    <mergeCell ref="AA3551:AA3553"/>
    <mergeCell ref="AA3554:AA3556"/>
    <mergeCell ref="AA3557:AA3559"/>
    <mergeCell ref="AA3560:AA3562"/>
    <mergeCell ref="AA3563:AA3565"/>
    <mergeCell ref="AA3566:AA3568"/>
    <mergeCell ref="AA3569:AA3571"/>
    <mergeCell ref="AA3572:AA3574"/>
    <mergeCell ref="AA3575:AA3577"/>
    <mergeCell ref="AA3578:AA3580"/>
    <mergeCell ref="AA3581:AA3583"/>
    <mergeCell ref="AA3584:AA3586"/>
    <mergeCell ref="AA3587:AA3589"/>
    <mergeCell ref="AA3590:AA3592"/>
    <mergeCell ref="AA3593:AA3595"/>
    <mergeCell ref="AA3596:AA3598"/>
    <mergeCell ref="AA3599:AA3601"/>
    <mergeCell ref="AA3602:AA3604"/>
    <mergeCell ref="AA3605:AA3607"/>
    <mergeCell ref="AA3608:AA3610"/>
    <mergeCell ref="AA3611:AA3613"/>
    <mergeCell ref="AA3614:AA3616"/>
    <mergeCell ref="AA3617:AA3619"/>
    <mergeCell ref="AA3620:AA3622"/>
    <mergeCell ref="AA3623:AA3625"/>
    <mergeCell ref="AA3626:AA3628"/>
    <mergeCell ref="AA3629:AA3631"/>
    <mergeCell ref="AA3632:AA3634"/>
    <mergeCell ref="AA3635:AA3637"/>
    <mergeCell ref="AA3638:AA3640"/>
    <mergeCell ref="AA3641:AA3643"/>
    <mergeCell ref="AA3644:AA3646"/>
    <mergeCell ref="AA3647:AA3649"/>
    <mergeCell ref="AA3650:AA3652"/>
    <mergeCell ref="AA3653:AA3655"/>
    <mergeCell ref="AA3656:AA3658"/>
    <mergeCell ref="AA3659:AA3661"/>
    <mergeCell ref="AA3662:AA3664"/>
    <mergeCell ref="AA3665:AA3667"/>
    <mergeCell ref="AA3668:AA3670"/>
    <mergeCell ref="AA3671:AA3673"/>
    <mergeCell ref="AA3674:AA3676"/>
    <mergeCell ref="AA3674:AA3676"/>
    <mergeCell ref="AA3677:AA3679"/>
    <mergeCell ref="AA3677:AA3679"/>
    <mergeCell ref="AA3680:AA3682"/>
    <mergeCell ref="AA3680:AA3682"/>
    <mergeCell ref="AA3683:AA3685"/>
    <mergeCell ref="AA3683:AA3685"/>
    <mergeCell ref="AA3686:AA3688"/>
    <mergeCell ref="AA3686:AA3688"/>
    <mergeCell ref="AA3689:AA3691"/>
    <mergeCell ref="AA3689:AA3691"/>
    <mergeCell ref="AA3692:AA3694"/>
    <mergeCell ref="AA3692:AA3694"/>
    <mergeCell ref="AA3695:AA3697"/>
    <mergeCell ref="AA3698:AA3700"/>
    <mergeCell ref="AA3701:AA3703"/>
    <mergeCell ref="AA3704:AA3706"/>
    <mergeCell ref="AA3707:AA3709"/>
    <mergeCell ref="AC2:AC4"/>
    <mergeCell ref="AC5:AC7"/>
    <mergeCell ref="AC8:AC10"/>
    <mergeCell ref="AC11:AC13"/>
    <mergeCell ref="AC14:AC16"/>
    <mergeCell ref="AC17:AC19"/>
    <mergeCell ref="AC20:AC22"/>
    <mergeCell ref="AC23:AC25"/>
    <mergeCell ref="AC26:AC28"/>
    <mergeCell ref="AC29:AC31"/>
    <mergeCell ref="AC32:AC34"/>
    <mergeCell ref="AC35:AC37"/>
    <mergeCell ref="AC38:AC40"/>
    <mergeCell ref="AC41:AC43"/>
    <mergeCell ref="AC44:AC46"/>
    <mergeCell ref="AC47:AC49"/>
    <mergeCell ref="AC50:AC52"/>
    <mergeCell ref="AC53:AC55"/>
    <mergeCell ref="AC56:AC58"/>
    <mergeCell ref="AC59:AC61"/>
    <mergeCell ref="AC62:AC64"/>
    <mergeCell ref="AC65:AC67"/>
    <mergeCell ref="AC68:AC70"/>
    <mergeCell ref="AC71:AC73"/>
    <mergeCell ref="AC74:AC76"/>
    <mergeCell ref="AC77:AC79"/>
    <mergeCell ref="AC80:AC82"/>
    <mergeCell ref="AC83:AC85"/>
    <mergeCell ref="AC86:AC88"/>
    <mergeCell ref="AC89:AC91"/>
    <mergeCell ref="AC92:AC94"/>
    <mergeCell ref="AC95:AC97"/>
    <mergeCell ref="AC98:AC100"/>
    <mergeCell ref="AC101:AC103"/>
    <mergeCell ref="AC104:AC106"/>
    <mergeCell ref="AC107:AC109"/>
    <mergeCell ref="AC110:AC112"/>
    <mergeCell ref="AC113:AC115"/>
    <mergeCell ref="AC116:AC118"/>
    <mergeCell ref="AC119:AC121"/>
    <mergeCell ref="AC122:AC124"/>
    <mergeCell ref="AC125:AC127"/>
    <mergeCell ref="AC128:AC130"/>
    <mergeCell ref="AC131:AC133"/>
    <mergeCell ref="AC134:AC136"/>
    <mergeCell ref="AC137:AC139"/>
    <mergeCell ref="AC140:AC142"/>
    <mergeCell ref="AC143:AC145"/>
    <mergeCell ref="AC146:AC148"/>
    <mergeCell ref="AC149:AC151"/>
    <mergeCell ref="AC152:AC154"/>
    <mergeCell ref="AC155:AC157"/>
    <mergeCell ref="AC158:AC160"/>
    <mergeCell ref="AC161:AC163"/>
    <mergeCell ref="AC164:AC166"/>
    <mergeCell ref="AC167:AC169"/>
    <mergeCell ref="AC170:AC172"/>
    <mergeCell ref="AC173:AC175"/>
    <mergeCell ref="AC176:AC178"/>
    <mergeCell ref="AC179:AC181"/>
    <mergeCell ref="AC182:AC184"/>
    <mergeCell ref="AC185:AC187"/>
    <mergeCell ref="AC188:AC190"/>
    <mergeCell ref="AC191:AC193"/>
    <mergeCell ref="AC194:AC196"/>
    <mergeCell ref="AC197:AC199"/>
    <mergeCell ref="AC200:AC202"/>
    <mergeCell ref="AC203:AC205"/>
    <mergeCell ref="AC206:AC208"/>
    <mergeCell ref="AC209:AC211"/>
    <mergeCell ref="AC212:AC214"/>
    <mergeCell ref="AC215:AC217"/>
    <mergeCell ref="AC218:AC220"/>
    <mergeCell ref="AC221:AC223"/>
    <mergeCell ref="AC224:AC226"/>
    <mergeCell ref="AC227:AC229"/>
    <mergeCell ref="AC230:AC232"/>
    <mergeCell ref="AC233:AC235"/>
    <mergeCell ref="AC236:AC238"/>
    <mergeCell ref="AC239:AC241"/>
    <mergeCell ref="AC242:AC244"/>
    <mergeCell ref="AC245:AC247"/>
    <mergeCell ref="AC248:AC250"/>
    <mergeCell ref="AC251:AC253"/>
    <mergeCell ref="AC254:AC256"/>
    <mergeCell ref="AC257:AC259"/>
    <mergeCell ref="AC260:AC262"/>
    <mergeCell ref="AC263:AC265"/>
    <mergeCell ref="AC266:AC268"/>
    <mergeCell ref="AC269:AC271"/>
    <mergeCell ref="AC272:AC274"/>
    <mergeCell ref="AC275:AC277"/>
    <mergeCell ref="AC278:AC280"/>
    <mergeCell ref="AC281:AC283"/>
    <mergeCell ref="AC284:AC286"/>
    <mergeCell ref="AC287:AC289"/>
    <mergeCell ref="AC290:AC292"/>
    <mergeCell ref="AC293:AC295"/>
    <mergeCell ref="AC296:AC298"/>
    <mergeCell ref="AC299:AC301"/>
    <mergeCell ref="AC302:AC304"/>
    <mergeCell ref="AC305:AC307"/>
    <mergeCell ref="AC308:AC310"/>
    <mergeCell ref="AC311:AC313"/>
    <mergeCell ref="AC314:AC316"/>
    <mergeCell ref="AC317:AC319"/>
    <mergeCell ref="AC320:AC322"/>
    <mergeCell ref="AC323:AC325"/>
    <mergeCell ref="AC326:AC328"/>
    <mergeCell ref="AC329:AC331"/>
    <mergeCell ref="AC332:AC334"/>
    <mergeCell ref="AC335:AC337"/>
    <mergeCell ref="AC338:AC340"/>
    <mergeCell ref="AC341:AC343"/>
    <mergeCell ref="AC344:AC346"/>
    <mergeCell ref="AC347:AC349"/>
    <mergeCell ref="AC350:AC352"/>
    <mergeCell ref="AC353:AC355"/>
    <mergeCell ref="AC356:AC358"/>
    <mergeCell ref="AC359:AC361"/>
    <mergeCell ref="AC362:AC364"/>
    <mergeCell ref="AC365:AC367"/>
    <mergeCell ref="AC368:AC370"/>
    <mergeCell ref="AC371:AC373"/>
    <mergeCell ref="AC374:AC376"/>
    <mergeCell ref="AC377:AC379"/>
    <mergeCell ref="AC380:AC382"/>
    <mergeCell ref="AC383:AC385"/>
    <mergeCell ref="AC386:AC388"/>
    <mergeCell ref="AC389:AC391"/>
    <mergeCell ref="AC392:AC394"/>
    <mergeCell ref="AC395:AC397"/>
    <mergeCell ref="AC398:AC400"/>
    <mergeCell ref="AC401:AC403"/>
    <mergeCell ref="AC404:AC406"/>
    <mergeCell ref="AC407:AC409"/>
    <mergeCell ref="AC410:AC412"/>
    <mergeCell ref="AC413:AC415"/>
    <mergeCell ref="AC416:AC418"/>
    <mergeCell ref="AC419:AC421"/>
    <mergeCell ref="AC422:AC424"/>
    <mergeCell ref="AC425:AC427"/>
    <mergeCell ref="AC428:AC430"/>
    <mergeCell ref="AC431:AC433"/>
    <mergeCell ref="AC434:AC436"/>
    <mergeCell ref="AC437:AC439"/>
    <mergeCell ref="AC440:AC442"/>
    <mergeCell ref="AC443:AC445"/>
    <mergeCell ref="AC446:AC448"/>
    <mergeCell ref="AC449:AC451"/>
    <mergeCell ref="AC452:AC454"/>
    <mergeCell ref="AC455:AC457"/>
    <mergeCell ref="AC458:AC460"/>
    <mergeCell ref="AC461:AC463"/>
    <mergeCell ref="AC464:AC466"/>
    <mergeCell ref="AC467:AC469"/>
    <mergeCell ref="AC470:AC472"/>
    <mergeCell ref="AC473:AC475"/>
    <mergeCell ref="AC476:AC478"/>
    <mergeCell ref="AC479:AC481"/>
    <mergeCell ref="AC482:AC484"/>
    <mergeCell ref="AC485:AC487"/>
    <mergeCell ref="AC488:AC490"/>
    <mergeCell ref="AC491:AC493"/>
    <mergeCell ref="AC494:AC496"/>
    <mergeCell ref="AC497:AC499"/>
    <mergeCell ref="AC500:AC502"/>
    <mergeCell ref="AC503:AC505"/>
    <mergeCell ref="AC506:AC508"/>
    <mergeCell ref="AC509:AC511"/>
    <mergeCell ref="AC512:AC514"/>
    <mergeCell ref="AC515:AC517"/>
    <mergeCell ref="AC518:AC520"/>
    <mergeCell ref="AC521:AC523"/>
    <mergeCell ref="AC524:AC526"/>
    <mergeCell ref="AC527:AC529"/>
    <mergeCell ref="AC530:AC532"/>
    <mergeCell ref="AC533:AC535"/>
    <mergeCell ref="AC536:AC538"/>
    <mergeCell ref="AC539:AC541"/>
    <mergeCell ref="AC542:AC544"/>
    <mergeCell ref="AC545:AC547"/>
    <mergeCell ref="AC548:AC550"/>
    <mergeCell ref="AC551:AC553"/>
    <mergeCell ref="AC554:AC556"/>
    <mergeCell ref="AC557:AC559"/>
    <mergeCell ref="AC560:AC562"/>
    <mergeCell ref="AC563:AC565"/>
    <mergeCell ref="AC566:AC568"/>
    <mergeCell ref="AC569:AC571"/>
    <mergeCell ref="AC572:AC574"/>
    <mergeCell ref="AC575:AC577"/>
    <mergeCell ref="AC578:AC580"/>
    <mergeCell ref="AC581:AC583"/>
    <mergeCell ref="AC584:AC586"/>
    <mergeCell ref="AC587:AC589"/>
    <mergeCell ref="AC590:AC592"/>
    <mergeCell ref="AC593:AC595"/>
    <mergeCell ref="AC596:AC598"/>
    <mergeCell ref="AC599:AC601"/>
    <mergeCell ref="AC602:AC604"/>
    <mergeCell ref="AC605:AC607"/>
    <mergeCell ref="AC608:AC610"/>
    <mergeCell ref="AC611:AC613"/>
    <mergeCell ref="AC614:AC616"/>
    <mergeCell ref="AC617:AC619"/>
    <mergeCell ref="AC620:AC622"/>
    <mergeCell ref="AC623:AC625"/>
    <mergeCell ref="AC626:AC628"/>
    <mergeCell ref="AC629:AC631"/>
    <mergeCell ref="AC632:AC634"/>
    <mergeCell ref="AC635:AC637"/>
    <mergeCell ref="AC638:AC640"/>
    <mergeCell ref="AC641:AC643"/>
    <mergeCell ref="AC644:AC646"/>
    <mergeCell ref="AC647:AC649"/>
    <mergeCell ref="AC650:AC652"/>
    <mergeCell ref="AC653:AC655"/>
    <mergeCell ref="AC656:AC658"/>
    <mergeCell ref="AC659:AC661"/>
    <mergeCell ref="AC662:AC664"/>
    <mergeCell ref="AC665:AC667"/>
    <mergeCell ref="AC668:AC670"/>
    <mergeCell ref="AC671:AC673"/>
    <mergeCell ref="AC674:AC676"/>
    <mergeCell ref="AC677:AC679"/>
    <mergeCell ref="AC680:AC682"/>
    <mergeCell ref="AC683:AC685"/>
    <mergeCell ref="AC686:AC688"/>
    <mergeCell ref="AC689:AC691"/>
    <mergeCell ref="AC692:AC694"/>
    <mergeCell ref="AC695:AC697"/>
    <mergeCell ref="AC698:AC700"/>
    <mergeCell ref="AC701:AC703"/>
    <mergeCell ref="AC704:AC706"/>
    <mergeCell ref="AC707:AC709"/>
    <mergeCell ref="AC710:AC712"/>
    <mergeCell ref="AC713:AC715"/>
    <mergeCell ref="AC716:AC718"/>
    <mergeCell ref="AC719:AC721"/>
    <mergeCell ref="AC722:AC724"/>
    <mergeCell ref="AC725:AC727"/>
    <mergeCell ref="AC728:AC730"/>
    <mergeCell ref="AC731:AC733"/>
    <mergeCell ref="AC734:AC736"/>
    <mergeCell ref="AC737:AC739"/>
    <mergeCell ref="AC740:AC742"/>
    <mergeCell ref="AC743:AC745"/>
    <mergeCell ref="AC746:AC748"/>
    <mergeCell ref="AC749:AC751"/>
    <mergeCell ref="AC752:AC754"/>
    <mergeCell ref="AC755:AC757"/>
    <mergeCell ref="AC758:AC760"/>
    <mergeCell ref="AC761:AC763"/>
    <mergeCell ref="AC764:AC766"/>
    <mergeCell ref="AC767:AC769"/>
    <mergeCell ref="AC770:AC772"/>
    <mergeCell ref="AC773:AC775"/>
    <mergeCell ref="AC776:AC778"/>
    <mergeCell ref="AC779:AC781"/>
    <mergeCell ref="AC782:AC784"/>
    <mergeCell ref="AC785:AC787"/>
    <mergeCell ref="AC788:AC790"/>
    <mergeCell ref="AC791:AC793"/>
    <mergeCell ref="AC794:AC796"/>
    <mergeCell ref="AC797:AC799"/>
    <mergeCell ref="AC800:AC802"/>
    <mergeCell ref="AC803:AC805"/>
    <mergeCell ref="AC806:AC808"/>
    <mergeCell ref="AC809:AC811"/>
    <mergeCell ref="AC812:AC814"/>
    <mergeCell ref="AC815:AC817"/>
    <mergeCell ref="AC818:AC820"/>
    <mergeCell ref="AC821:AC823"/>
    <mergeCell ref="AC824:AC826"/>
    <mergeCell ref="AC827:AC829"/>
    <mergeCell ref="AC830:AC832"/>
    <mergeCell ref="AC833:AC835"/>
    <mergeCell ref="AC836:AC838"/>
    <mergeCell ref="AC839:AC841"/>
    <mergeCell ref="AC842:AC844"/>
    <mergeCell ref="AC845:AC847"/>
    <mergeCell ref="AC848:AC850"/>
    <mergeCell ref="AC851:AC853"/>
    <mergeCell ref="AC854:AC856"/>
    <mergeCell ref="AC857:AC859"/>
    <mergeCell ref="AC860:AC862"/>
    <mergeCell ref="AC863:AC865"/>
    <mergeCell ref="AC866:AC868"/>
    <mergeCell ref="AC869:AC871"/>
    <mergeCell ref="AC872:AC874"/>
    <mergeCell ref="AC875:AC877"/>
    <mergeCell ref="AC878:AC880"/>
    <mergeCell ref="AC881:AC883"/>
    <mergeCell ref="AC884:AC886"/>
    <mergeCell ref="AC887:AC889"/>
    <mergeCell ref="AC890:AC892"/>
    <mergeCell ref="AC893:AC895"/>
    <mergeCell ref="AC896:AC898"/>
    <mergeCell ref="AC899:AC901"/>
    <mergeCell ref="AC902:AC904"/>
    <mergeCell ref="AC905:AC907"/>
    <mergeCell ref="AC908:AC910"/>
    <mergeCell ref="AC911:AC913"/>
    <mergeCell ref="AC914:AC916"/>
    <mergeCell ref="AC917:AC919"/>
    <mergeCell ref="AC920:AC922"/>
    <mergeCell ref="AC923:AC925"/>
    <mergeCell ref="AC926:AC928"/>
    <mergeCell ref="AC929:AC931"/>
    <mergeCell ref="AC932:AC934"/>
    <mergeCell ref="AC935:AC937"/>
    <mergeCell ref="AC938:AC940"/>
    <mergeCell ref="AC941:AC943"/>
    <mergeCell ref="AC944:AC946"/>
    <mergeCell ref="AC947:AC949"/>
    <mergeCell ref="AC950:AC952"/>
    <mergeCell ref="AC953:AC955"/>
    <mergeCell ref="AC956:AC958"/>
    <mergeCell ref="AC959:AC961"/>
    <mergeCell ref="AC962:AC964"/>
    <mergeCell ref="AC965:AC967"/>
    <mergeCell ref="AC968:AC970"/>
    <mergeCell ref="AC971:AC973"/>
    <mergeCell ref="AC974:AC976"/>
    <mergeCell ref="AC977:AC979"/>
    <mergeCell ref="AC980:AC982"/>
    <mergeCell ref="AC983:AC985"/>
    <mergeCell ref="AC986:AC988"/>
    <mergeCell ref="AC989:AC991"/>
    <mergeCell ref="AC992:AC994"/>
    <mergeCell ref="AC995:AC997"/>
    <mergeCell ref="AC998:AC1000"/>
    <mergeCell ref="AC1001:AC1003"/>
    <mergeCell ref="AC1004:AC1006"/>
    <mergeCell ref="AC1007:AC1009"/>
    <mergeCell ref="AC1010:AC1012"/>
    <mergeCell ref="AC1013:AC1015"/>
    <mergeCell ref="AC1016:AC1018"/>
    <mergeCell ref="AC1019:AC1021"/>
    <mergeCell ref="AC1022:AC1024"/>
    <mergeCell ref="AC1025:AC1027"/>
    <mergeCell ref="AC1028:AC1030"/>
    <mergeCell ref="AC1031:AC1033"/>
    <mergeCell ref="AC1034:AC1036"/>
    <mergeCell ref="AC1037:AC1039"/>
    <mergeCell ref="AC1040:AC1042"/>
    <mergeCell ref="AC1043:AC1045"/>
    <mergeCell ref="AC1046:AC1048"/>
    <mergeCell ref="AC1049:AC1051"/>
    <mergeCell ref="AC1052:AC1054"/>
    <mergeCell ref="AC1055:AC1057"/>
    <mergeCell ref="AC1058:AC1060"/>
    <mergeCell ref="AC1061:AC1063"/>
    <mergeCell ref="AC1064:AC1066"/>
    <mergeCell ref="AC1067:AC1069"/>
    <mergeCell ref="AC1070:AC1072"/>
    <mergeCell ref="AC1073:AC1075"/>
    <mergeCell ref="AC1076:AC1078"/>
    <mergeCell ref="AC1079:AC1081"/>
    <mergeCell ref="AC1082:AC1084"/>
    <mergeCell ref="AC1085:AC1087"/>
    <mergeCell ref="AC1088:AC1090"/>
    <mergeCell ref="AC1091:AC1093"/>
    <mergeCell ref="AC1094:AC1096"/>
    <mergeCell ref="AC1097:AC1099"/>
    <mergeCell ref="AC1100:AC1102"/>
    <mergeCell ref="AC1103:AC1105"/>
    <mergeCell ref="AC1106:AC1108"/>
    <mergeCell ref="AC1109:AC1111"/>
    <mergeCell ref="AC1112:AC1114"/>
    <mergeCell ref="AC1115:AC1117"/>
    <mergeCell ref="AC1118:AC1120"/>
    <mergeCell ref="AC1121:AC1123"/>
    <mergeCell ref="AC1124:AC1126"/>
    <mergeCell ref="AC1127:AC1129"/>
    <mergeCell ref="AC1130:AC1132"/>
    <mergeCell ref="AC1133:AC1135"/>
    <mergeCell ref="AC1136:AC1138"/>
    <mergeCell ref="AC1139:AC1141"/>
    <mergeCell ref="AC1142:AC1144"/>
    <mergeCell ref="AC1145:AC1147"/>
    <mergeCell ref="AC1148:AC1150"/>
    <mergeCell ref="AC1151:AC1153"/>
    <mergeCell ref="AC1154:AC1156"/>
    <mergeCell ref="AC1157:AC1159"/>
    <mergeCell ref="AC1160:AC1162"/>
    <mergeCell ref="AC1163:AC1165"/>
    <mergeCell ref="AC1166:AC1168"/>
    <mergeCell ref="AC1169:AC1171"/>
    <mergeCell ref="AC1172:AC1174"/>
    <mergeCell ref="AC1175:AC1177"/>
    <mergeCell ref="AC1178:AC1180"/>
    <mergeCell ref="AC1181:AC1183"/>
    <mergeCell ref="AC1184:AC1186"/>
    <mergeCell ref="AC1187:AC1189"/>
    <mergeCell ref="AC1190:AC1192"/>
    <mergeCell ref="AC1193:AC1195"/>
    <mergeCell ref="AC1196:AC1198"/>
    <mergeCell ref="AC1199:AC1201"/>
    <mergeCell ref="AC1202:AC1204"/>
    <mergeCell ref="AC1205:AC1207"/>
    <mergeCell ref="AC1208:AC1210"/>
    <mergeCell ref="AC1211:AC1213"/>
    <mergeCell ref="AC1214:AC1216"/>
    <mergeCell ref="AC1217:AC1219"/>
    <mergeCell ref="AC1220:AC1222"/>
    <mergeCell ref="AC1223:AC1225"/>
    <mergeCell ref="AC1226:AC1228"/>
    <mergeCell ref="AC1229:AC1231"/>
    <mergeCell ref="AC1232:AC1234"/>
    <mergeCell ref="AC1235:AC1237"/>
    <mergeCell ref="AC1238:AC1240"/>
    <mergeCell ref="AC1241:AC1243"/>
    <mergeCell ref="AC1244:AC1246"/>
    <mergeCell ref="AC1247:AC1249"/>
    <mergeCell ref="AC1250:AC1252"/>
    <mergeCell ref="AC1253:AC1255"/>
    <mergeCell ref="AC1256:AC1258"/>
    <mergeCell ref="AC1259:AC1261"/>
    <mergeCell ref="AC1262:AC1264"/>
    <mergeCell ref="AC1265:AC1267"/>
    <mergeCell ref="AC1268:AC1270"/>
    <mergeCell ref="AC1271:AC1273"/>
    <mergeCell ref="AC1274:AC1276"/>
    <mergeCell ref="AC1277:AC1279"/>
    <mergeCell ref="AC1280:AC1282"/>
    <mergeCell ref="AC1283:AC1285"/>
    <mergeCell ref="AC1286:AC1288"/>
    <mergeCell ref="AC1289:AC1291"/>
    <mergeCell ref="AC1292:AC1294"/>
    <mergeCell ref="AC1295:AC1297"/>
    <mergeCell ref="AC1298:AC1300"/>
    <mergeCell ref="AC1301:AC1303"/>
    <mergeCell ref="AC1304:AC1306"/>
    <mergeCell ref="AC1307:AC1309"/>
    <mergeCell ref="AC1310:AC1312"/>
    <mergeCell ref="AC1313:AC1315"/>
    <mergeCell ref="AC1316:AC1318"/>
    <mergeCell ref="AC1319:AC1321"/>
    <mergeCell ref="AC1322:AC1324"/>
    <mergeCell ref="AC1325:AC1327"/>
    <mergeCell ref="AC1328:AC1330"/>
    <mergeCell ref="AC1331:AC1333"/>
    <mergeCell ref="AC1334:AC1336"/>
    <mergeCell ref="AC1337:AC1339"/>
    <mergeCell ref="AC1340:AC1342"/>
    <mergeCell ref="AC1343:AC1345"/>
    <mergeCell ref="AC1346:AC1348"/>
    <mergeCell ref="AC1349:AC1351"/>
    <mergeCell ref="AC1352:AC1354"/>
    <mergeCell ref="AC1355:AC1357"/>
    <mergeCell ref="AC1358:AC1360"/>
    <mergeCell ref="AC1361:AC1363"/>
    <mergeCell ref="AC1364:AC1366"/>
    <mergeCell ref="AC1367:AC1369"/>
    <mergeCell ref="AC1370:AC1372"/>
    <mergeCell ref="AC1373:AC1375"/>
    <mergeCell ref="AC1376:AC1378"/>
    <mergeCell ref="AC1379:AC1381"/>
    <mergeCell ref="AC1382:AC1384"/>
    <mergeCell ref="AC1385:AC1387"/>
    <mergeCell ref="AC1388:AC1390"/>
    <mergeCell ref="AC1391:AC1393"/>
    <mergeCell ref="AC1394:AC1396"/>
    <mergeCell ref="AC1397:AC1399"/>
    <mergeCell ref="AC1400:AC1402"/>
    <mergeCell ref="AC1403:AC1405"/>
    <mergeCell ref="AC1406:AC1408"/>
    <mergeCell ref="AC1409:AC1411"/>
    <mergeCell ref="AC1412:AC1414"/>
    <mergeCell ref="AC1415:AC1417"/>
    <mergeCell ref="AC1418:AC1420"/>
    <mergeCell ref="AC1421:AC1423"/>
    <mergeCell ref="AC1424:AC1426"/>
    <mergeCell ref="AC1427:AC1429"/>
    <mergeCell ref="AC1430:AC1432"/>
    <mergeCell ref="AC1433:AC1435"/>
    <mergeCell ref="AC1436:AC1438"/>
    <mergeCell ref="AC1439:AC1441"/>
    <mergeCell ref="AC1442:AC1444"/>
    <mergeCell ref="AC1445:AC1447"/>
    <mergeCell ref="AC1448:AC1450"/>
    <mergeCell ref="AC1451:AC1453"/>
    <mergeCell ref="AC1454:AC1456"/>
    <mergeCell ref="AC1457:AC1459"/>
    <mergeCell ref="AC1460:AC1462"/>
    <mergeCell ref="AC1463:AC1465"/>
    <mergeCell ref="AC1466:AC1468"/>
    <mergeCell ref="AC1469:AC1471"/>
    <mergeCell ref="AC1472:AC1474"/>
    <mergeCell ref="AC1475:AC1477"/>
    <mergeCell ref="AC1478:AC1480"/>
    <mergeCell ref="AC1481:AC1483"/>
    <mergeCell ref="AC1484:AC1486"/>
    <mergeCell ref="AC1487:AC1489"/>
    <mergeCell ref="AC1490:AC1492"/>
    <mergeCell ref="AC1493:AC1495"/>
    <mergeCell ref="AC1496:AC1498"/>
    <mergeCell ref="AC1499:AC1501"/>
    <mergeCell ref="AC1502:AC1504"/>
    <mergeCell ref="AC1505:AC1507"/>
    <mergeCell ref="AC1508:AC1510"/>
    <mergeCell ref="AC1511:AC1513"/>
    <mergeCell ref="AC1514:AC1516"/>
    <mergeCell ref="AC1517:AC1519"/>
    <mergeCell ref="AC1520:AC1522"/>
    <mergeCell ref="AC1523:AC1525"/>
    <mergeCell ref="AC1526:AC1528"/>
    <mergeCell ref="AC1529:AC1531"/>
    <mergeCell ref="AC1532:AC1534"/>
    <mergeCell ref="AC1535:AC1537"/>
    <mergeCell ref="AC1538:AC1540"/>
    <mergeCell ref="AC1541:AC1543"/>
    <mergeCell ref="AC1544:AC1546"/>
    <mergeCell ref="AC1547:AC1549"/>
    <mergeCell ref="AC1550:AC1552"/>
    <mergeCell ref="AC1553:AC1555"/>
    <mergeCell ref="AC1556:AC1558"/>
    <mergeCell ref="AC1559:AC1561"/>
    <mergeCell ref="AC1562:AC1564"/>
    <mergeCell ref="AC1565:AC1567"/>
    <mergeCell ref="AC1568:AC1570"/>
    <mergeCell ref="AC1571:AC1573"/>
    <mergeCell ref="AC1574:AC1576"/>
    <mergeCell ref="AC1577:AC1579"/>
    <mergeCell ref="AC1580:AC1582"/>
    <mergeCell ref="AC1583:AC1585"/>
    <mergeCell ref="AC1586:AC1588"/>
    <mergeCell ref="AC1589:AC1591"/>
    <mergeCell ref="AC1592:AC1594"/>
    <mergeCell ref="AC1595:AC1597"/>
    <mergeCell ref="AC1598:AC1600"/>
    <mergeCell ref="AC1601:AC1603"/>
    <mergeCell ref="AC1604:AC1606"/>
    <mergeCell ref="AC1607:AC1609"/>
    <mergeCell ref="AC1610:AC1612"/>
    <mergeCell ref="AC1613:AC1615"/>
    <mergeCell ref="AC1616:AC1618"/>
    <mergeCell ref="AC1619:AC1621"/>
    <mergeCell ref="AC1622:AC1624"/>
    <mergeCell ref="AC1625:AC1627"/>
    <mergeCell ref="AC1628:AC1630"/>
    <mergeCell ref="AC1631:AC1633"/>
    <mergeCell ref="AC1634:AC1636"/>
    <mergeCell ref="AC1637:AC1639"/>
    <mergeCell ref="AC1640:AC1642"/>
    <mergeCell ref="AC1643:AC1645"/>
    <mergeCell ref="AC1646:AC1648"/>
    <mergeCell ref="AC1649:AC1651"/>
    <mergeCell ref="AC1652:AC1654"/>
    <mergeCell ref="AC1655:AC1657"/>
    <mergeCell ref="AC1658:AC1660"/>
    <mergeCell ref="AC1661:AC1663"/>
    <mergeCell ref="AC1664:AC1666"/>
    <mergeCell ref="AC1667:AC1669"/>
    <mergeCell ref="AC1670:AC1672"/>
    <mergeCell ref="AC1673:AC1675"/>
    <mergeCell ref="AC1676:AC1678"/>
    <mergeCell ref="AC1679:AC1681"/>
    <mergeCell ref="AC1682:AC1684"/>
    <mergeCell ref="AC1685:AC1687"/>
    <mergeCell ref="AC1688:AC1690"/>
    <mergeCell ref="AC1691:AC1693"/>
    <mergeCell ref="AC1694:AC1696"/>
    <mergeCell ref="AC1697:AC1699"/>
    <mergeCell ref="AC1700:AC1702"/>
    <mergeCell ref="AC1703:AC1705"/>
    <mergeCell ref="AC1706:AC1708"/>
    <mergeCell ref="AC1709:AC1711"/>
    <mergeCell ref="AC1712:AC1714"/>
    <mergeCell ref="AC1715:AC1717"/>
    <mergeCell ref="AC1718:AC1720"/>
    <mergeCell ref="AC1721:AC1723"/>
    <mergeCell ref="AC1724:AC1726"/>
    <mergeCell ref="AC1727:AC1729"/>
    <mergeCell ref="AC1730:AC1732"/>
    <mergeCell ref="AC1733:AC1735"/>
    <mergeCell ref="AC1736:AC1738"/>
    <mergeCell ref="AC1739:AC1741"/>
    <mergeCell ref="AC1742:AC1744"/>
    <mergeCell ref="AC1745:AC1747"/>
    <mergeCell ref="AC1748:AC1750"/>
    <mergeCell ref="AC1751:AC1753"/>
    <mergeCell ref="AC1754:AC1756"/>
    <mergeCell ref="AC1757:AC1759"/>
    <mergeCell ref="AC1760:AC1762"/>
    <mergeCell ref="AC1763:AC1765"/>
    <mergeCell ref="AC1766:AC1768"/>
    <mergeCell ref="AC1769:AC1771"/>
    <mergeCell ref="AC1772:AC1774"/>
    <mergeCell ref="AC1775:AC1777"/>
    <mergeCell ref="AC1778:AC1780"/>
    <mergeCell ref="AC1781:AC1783"/>
    <mergeCell ref="AC1784:AC1786"/>
    <mergeCell ref="AC1787:AC1789"/>
    <mergeCell ref="AC1790:AC1792"/>
    <mergeCell ref="AC1793:AC1795"/>
    <mergeCell ref="AC1796:AC1798"/>
    <mergeCell ref="AC1799:AC1801"/>
    <mergeCell ref="AC1802:AC1804"/>
    <mergeCell ref="AC1805:AC1807"/>
    <mergeCell ref="AC1808:AC1810"/>
    <mergeCell ref="AC1811:AC1813"/>
    <mergeCell ref="AC1814:AC1816"/>
    <mergeCell ref="AC1817:AC1819"/>
    <mergeCell ref="AC1820:AC1822"/>
    <mergeCell ref="AC1823:AC1825"/>
    <mergeCell ref="AC1826:AC1828"/>
    <mergeCell ref="AC1829:AC1831"/>
    <mergeCell ref="AC1832:AC1834"/>
    <mergeCell ref="AC1835:AC1837"/>
    <mergeCell ref="AC1838:AC1840"/>
    <mergeCell ref="AC1841:AC1843"/>
    <mergeCell ref="AC1844:AC1846"/>
    <mergeCell ref="AC1847:AC1849"/>
    <mergeCell ref="AC1850:AC1852"/>
    <mergeCell ref="AC1853:AC1855"/>
    <mergeCell ref="AC1856:AC1858"/>
    <mergeCell ref="AC1859:AC1861"/>
    <mergeCell ref="AC1862:AC1864"/>
    <mergeCell ref="AC1865:AC1867"/>
    <mergeCell ref="AC1868:AC1870"/>
    <mergeCell ref="AC1871:AC1873"/>
    <mergeCell ref="AC1874:AC1876"/>
    <mergeCell ref="AC1877:AC1879"/>
    <mergeCell ref="AC1880:AC1882"/>
    <mergeCell ref="AC1883:AC1885"/>
    <mergeCell ref="AC1886:AC1888"/>
    <mergeCell ref="AC1889:AC1891"/>
    <mergeCell ref="AC1892:AC1894"/>
    <mergeCell ref="AC1895:AC1897"/>
    <mergeCell ref="AC1898:AC1900"/>
    <mergeCell ref="AC1901:AC1903"/>
    <mergeCell ref="AC1904:AC1906"/>
    <mergeCell ref="AC1907:AC1909"/>
    <mergeCell ref="AC1910:AC1912"/>
    <mergeCell ref="AC1913:AC1915"/>
    <mergeCell ref="AC1916:AC1918"/>
    <mergeCell ref="AC1919:AC1921"/>
    <mergeCell ref="AC1922:AC1924"/>
    <mergeCell ref="AC1925:AC1927"/>
    <mergeCell ref="AC1928:AC1930"/>
    <mergeCell ref="AC1931:AC1933"/>
    <mergeCell ref="AC1934:AC1936"/>
    <mergeCell ref="AC1937:AC1939"/>
    <mergeCell ref="AC1940:AC1942"/>
    <mergeCell ref="AC1943:AC1945"/>
    <mergeCell ref="AC1946:AC1948"/>
    <mergeCell ref="AC1949:AC1951"/>
    <mergeCell ref="AC1952:AC1954"/>
    <mergeCell ref="AC1955:AC1957"/>
    <mergeCell ref="AC1958:AC1960"/>
    <mergeCell ref="AC1961:AC1963"/>
    <mergeCell ref="AC1964:AC1966"/>
    <mergeCell ref="AC1967:AC1969"/>
    <mergeCell ref="AC1970:AC1972"/>
    <mergeCell ref="AC1973:AC1975"/>
    <mergeCell ref="AC1976:AC1978"/>
    <mergeCell ref="AC1979:AC1981"/>
    <mergeCell ref="AC1982:AC1984"/>
    <mergeCell ref="AC1985:AC1987"/>
    <mergeCell ref="AC1988:AC1990"/>
    <mergeCell ref="AC1991:AC1993"/>
    <mergeCell ref="AC1994:AC1996"/>
    <mergeCell ref="AC1997:AC1999"/>
    <mergeCell ref="AC2000:AC2002"/>
    <mergeCell ref="AC2003:AC2005"/>
    <mergeCell ref="AC2006:AC2008"/>
    <mergeCell ref="AC2009:AC2011"/>
    <mergeCell ref="AC2012:AC2014"/>
    <mergeCell ref="AC2015:AC2017"/>
    <mergeCell ref="AC2018:AC2020"/>
    <mergeCell ref="AC2021:AC2023"/>
    <mergeCell ref="AC2024:AC2026"/>
    <mergeCell ref="AC2027:AC2029"/>
    <mergeCell ref="AC2030:AC2032"/>
    <mergeCell ref="AC2033:AC2035"/>
    <mergeCell ref="AC2036:AC2038"/>
    <mergeCell ref="AC2039:AC2041"/>
    <mergeCell ref="AC2042:AC2044"/>
    <mergeCell ref="AC2045:AC2047"/>
    <mergeCell ref="AC2048:AC2050"/>
    <mergeCell ref="AC2051:AC2053"/>
    <mergeCell ref="AC2054:AC2056"/>
    <mergeCell ref="AC2057:AC2059"/>
    <mergeCell ref="AC2060:AC2062"/>
    <mergeCell ref="AC2063:AC2065"/>
    <mergeCell ref="AC2066:AC2068"/>
    <mergeCell ref="AC2069:AC2071"/>
    <mergeCell ref="AC2072:AC2074"/>
    <mergeCell ref="AC2075:AC2077"/>
    <mergeCell ref="AC2078:AC2080"/>
    <mergeCell ref="AC2081:AC2083"/>
    <mergeCell ref="AC2084:AC2086"/>
    <mergeCell ref="AC2087:AC2089"/>
    <mergeCell ref="AC2090:AC2092"/>
    <mergeCell ref="AC2093:AC2095"/>
    <mergeCell ref="AC2096:AC2098"/>
    <mergeCell ref="AC2099:AC2101"/>
    <mergeCell ref="AC2102:AC2104"/>
    <mergeCell ref="AC2105:AC2107"/>
    <mergeCell ref="AC2108:AC2110"/>
    <mergeCell ref="AC2111:AC2113"/>
    <mergeCell ref="AC2114:AC2116"/>
    <mergeCell ref="AC2117:AC2119"/>
    <mergeCell ref="AC2120:AC2122"/>
    <mergeCell ref="AC2123:AC2125"/>
    <mergeCell ref="AC2126:AC2128"/>
    <mergeCell ref="AC2129:AC2131"/>
    <mergeCell ref="AC2132:AC2134"/>
    <mergeCell ref="AC2135:AC2137"/>
    <mergeCell ref="AC2138:AC2140"/>
    <mergeCell ref="AC2141:AC2143"/>
    <mergeCell ref="AC2144:AC2146"/>
    <mergeCell ref="AC2147:AC2149"/>
    <mergeCell ref="AC2150:AC2152"/>
    <mergeCell ref="AC2153:AC2155"/>
    <mergeCell ref="AC2156:AC2158"/>
    <mergeCell ref="AC2159:AC2161"/>
    <mergeCell ref="AC2162:AC2164"/>
    <mergeCell ref="AC2165:AC2167"/>
    <mergeCell ref="AC2168:AC2170"/>
    <mergeCell ref="AC2171:AC2173"/>
    <mergeCell ref="AC2174:AC2176"/>
    <mergeCell ref="AC2177:AC2179"/>
    <mergeCell ref="AC2180:AC2182"/>
    <mergeCell ref="AC2183:AC2185"/>
    <mergeCell ref="AC2186:AC2188"/>
    <mergeCell ref="AC2189:AC2191"/>
    <mergeCell ref="AC2192:AC2194"/>
    <mergeCell ref="AC2195:AC2197"/>
    <mergeCell ref="AC2198:AC2200"/>
    <mergeCell ref="AC2201:AC2203"/>
    <mergeCell ref="AC2204:AC2206"/>
    <mergeCell ref="AC2207:AC2209"/>
    <mergeCell ref="AC2210:AC2212"/>
    <mergeCell ref="AC2213:AC2215"/>
    <mergeCell ref="AC2216:AC2218"/>
    <mergeCell ref="AC2219:AC2221"/>
    <mergeCell ref="AC2222:AC2224"/>
    <mergeCell ref="AC2225:AC2227"/>
    <mergeCell ref="AC2228:AC2230"/>
    <mergeCell ref="AC2231:AC2233"/>
    <mergeCell ref="AC2234:AC2236"/>
    <mergeCell ref="AC2237:AC2239"/>
    <mergeCell ref="AC2240:AC2242"/>
    <mergeCell ref="AC2243:AC2245"/>
    <mergeCell ref="AC2246:AC2248"/>
    <mergeCell ref="AC2249:AC2251"/>
    <mergeCell ref="AC2252:AC2254"/>
    <mergeCell ref="AC2255:AC2257"/>
    <mergeCell ref="AC2258:AC2260"/>
    <mergeCell ref="AC2261:AC2263"/>
    <mergeCell ref="AC2264:AC2266"/>
    <mergeCell ref="AC2267:AC2269"/>
    <mergeCell ref="AC2270:AC2272"/>
    <mergeCell ref="AC2273:AC2275"/>
    <mergeCell ref="AC2276:AC2278"/>
    <mergeCell ref="AC2279:AC2281"/>
    <mergeCell ref="AC2282:AC2284"/>
    <mergeCell ref="AC2285:AC2287"/>
    <mergeCell ref="AC2288:AC2290"/>
    <mergeCell ref="AC2291:AC2293"/>
    <mergeCell ref="AC2294:AC2296"/>
    <mergeCell ref="AC2297:AC2299"/>
    <mergeCell ref="AC2300:AC2302"/>
    <mergeCell ref="AC2303:AC2305"/>
    <mergeCell ref="AC2306:AC2308"/>
    <mergeCell ref="AC2309:AC2311"/>
    <mergeCell ref="AC2312:AC2314"/>
    <mergeCell ref="AC2315:AC2317"/>
    <mergeCell ref="AC2318:AC2320"/>
    <mergeCell ref="AC2321:AC2323"/>
    <mergeCell ref="AC2324:AC2326"/>
    <mergeCell ref="AC2327:AC2329"/>
    <mergeCell ref="AC2330:AC2332"/>
    <mergeCell ref="AC2333:AC2335"/>
    <mergeCell ref="AC2336:AC2338"/>
    <mergeCell ref="AC2339:AC2341"/>
    <mergeCell ref="AC2342:AC2344"/>
    <mergeCell ref="AC2345:AC2347"/>
    <mergeCell ref="AC2348:AC2350"/>
    <mergeCell ref="AC2351:AC2353"/>
    <mergeCell ref="AC2354:AC2356"/>
    <mergeCell ref="AC2357:AC2359"/>
    <mergeCell ref="AC2360:AC2362"/>
    <mergeCell ref="AC2363:AC2365"/>
    <mergeCell ref="AC2366:AC2368"/>
    <mergeCell ref="AC2369:AC2371"/>
    <mergeCell ref="AC2372:AC2374"/>
    <mergeCell ref="AC2375:AC2377"/>
    <mergeCell ref="AC2378:AC2380"/>
    <mergeCell ref="AC2381:AC2383"/>
    <mergeCell ref="AC2384:AC2386"/>
    <mergeCell ref="AC2387:AC2389"/>
    <mergeCell ref="AC2390:AC2392"/>
    <mergeCell ref="AC2393:AC2395"/>
    <mergeCell ref="AC2396:AC2398"/>
    <mergeCell ref="AC2399:AC2401"/>
    <mergeCell ref="AC2402:AC2404"/>
    <mergeCell ref="AC2405:AC2407"/>
    <mergeCell ref="AC2408:AC2410"/>
    <mergeCell ref="AC2411:AC2413"/>
    <mergeCell ref="AC2414:AC2416"/>
    <mergeCell ref="AC2417:AC2419"/>
    <mergeCell ref="AC2420:AC2422"/>
    <mergeCell ref="AC2423:AC2425"/>
    <mergeCell ref="AC2426:AC2428"/>
    <mergeCell ref="AC2429:AC2431"/>
    <mergeCell ref="AC2432:AC2434"/>
    <mergeCell ref="AC2435:AC2437"/>
    <mergeCell ref="AC2438:AC2440"/>
    <mergeCell ref="AC2441:AC2443"/>
    <mergeCell ref="AC2444:AC2446"/>
    <mergeCell ref="AC2447:AC2449"/>
    <mergeCell ref="AC2450:AC2452"/>
    <mergeCell ref="AC2453:AC2455"/>
    <mergeCell ref="AC2456:AC2458"/>
    <mergeCell ref="AC2459:AC2461"/>
    <mergeCell ref="AC2462:AC2464"/>
    <mergeCell ref="AC2465:AC2467"/>
    <mergeCell ref="AC2468:AC2470"/>
    <mergeCell ref="AC2471:AC2473"/>
    <mergeCell ref="AC2474:AC2476"/>
    <mergeCell ref="AC2477:AC2479"/>
    <mergeCell ref="AC2480:AC2482"/>
    <mergeCell ref="AC2483:AC2485"/>
    <mergeCell ref="AC2486:AC2488"/>
    <mergeCell ref="AC2489:AC2491"/>
    <mergeCell ref="AC2492:AC2494"/>
    <mergeCell ref="AC2495:AC2497"/>
    <mergeCell ref="AC2498:AC2500"/>
    <mergeCell ref="AC2501:AC2503"/>
    <mergeCell ref="AC2504:AC2506"/>
    <mergeCell ref="AC2507:AC2509"/>
    <mergeCell ref="AC2510:AC2512"/>
    <mergeCell ref="AC2513:AC2515"/>
    <mergeCell ref="AC2516:AC2518"/>
    <mergeCell ref="AC2519:AC2521"/>
    <mergeCell ref="AC2522:AC2524"/>
    <mergeCell ref="AC2525:AC2527"/>
    <mergeCell ref="AC2528:AC2530"/>
    <mergeCell ref="AC2531:AC2533"/>
    <mergeCell ref="AC2534:AC2536"/>
    <mergeCell ref="AC2537:AC2539"/>
    <mergeCell ref="AC2540:AC2542"/>
    <mergeCell ref="AC2543:AC2545"/>
    <mergeCell ref="AC2546:AC2548"/>
    <mergeCell ref="AC2549:AC2551"/>
    <mergeCell ref="AC2552:AC2554"/>
    <mergeCell ref="AC2555:AC2557"/>
    <mergeCell ref="AC2558:AC2560"/>
    <mergeCell ref="AC2561:AC2563"/>
    <mergeCell ref="AC2564:AC2566"/>
    <mergeCell ref="AC2567:AC2569"/>
    <mergeCell ref="AC2570:AC2572"/>
    <mergeCell ref="AC2573:AC2575"/>
    <mergeCell ref="AC2576:AC2578"/>
    <mergeCell ref="AC2579:AC2581"/>
    <mergeCell ref="AC2582:AC2584"/>
    <mergeCell ref="AC2585:AC2587"/>
    <mergeCell ref="AC2588:AC2590"/>
    <mergeCell ref="AC2591:AC2593"/>
    <mergeCell ref="AC2594:AC2596"/>
    <mergeCell ref="AC2597:AC2599"/>
    <mergeCell ref="AC2600:AC2602"/>
    <mergeCell ref="AC2603:AC2605"/>
    <mergeCell ref="AC2606:AC2608"/>
    <mergeCell ref="AC2609:AC2611"/>
    <mergeCell ref="AC2612:AC2614"/>
    <mergeCell ref="AC2615:AC2617"/>
    <mergeCell ref="AC2618:AC2620"/>
    <mergeCell ref="AC2621:AC2623"/>
    <mergeCell ref="AC2624:AC2626"/>
    <mergeCell ref="AC2627:AC2629"/>
    <mergeCell ref="AC2630:AC2632"/>
    <mergeCell ref="AC2633:AC2635"/>
    <mergeCell ref="AC2636:AC2638"/>
    <mergeCell ref="AC2639:AC2641"/>
    <mergeCell ref="AC2642:AC2644"/>
    <mergeCell ref="AC2645:AC2647"/>
    <mergeCell ref="AC2648:AC2650"/>
    <mergeCell ref="AC2651:AC2653"/>
    <mergeCell ref="AC2654:AC2656"/>
    <mergeCell ref="AC2657:AC2659"/>
    <mergeCell ref="AC2660:AC2662"/>
    <mergeCell ref="AC2663:AC2665"/>
    <mergeCell ref="AC2666:AC2668"/>
    <mergeCell ref="AC2669:AC2671"/>
    <mergeCell ref="AC2672:AC2674"/>
    <mergeCell ref="AC2675:AC2677"/>
    <mergeCell ref="AC2678:AC2680"/>
    <mergeCell ref="AC2681:AC2683"/>
    <mergeCell ref="AC2684:AC2686"/>
    <mergeCell ref="AC2687:AC2689"/>
    <mergeCell ref="AC2690:AC2692"/>
    <mergeCell ref="AC2693:AC2695"/>
    <mergeCell ref="AC2696:AC2698"/>
    <mergeCell ref="AC2699:AC2701"/>
    <mergeCell ref="AC2702:AC2704"/>
    <mergeCell ref="AC2705:AC2707"/>
    <mergeCell ref="AC2708:AC2710"/>
    <mergeCell ref="AC2711:AC2713"/>
    <mergeCell ref="AC2714:AC2716"/>
    <mergeCell ref="AC2717:AC2719"/>
    <mergeCell ref="AC2720:AC2722"/>
    <mergeCell ref="AC2723:AC2725"/>
    <mergeCell ref="AC2726:AC2728"/>
    <mergeCell ref="AC2729:AC2731"/>
    <mergeCell ref="AC2732:AC2734"/>
    <mergeCell ref="AC2735:AC2737"/>
    <mergeCell ref="AC2738:AC2740"/>
    <mergeCell ref="AC2741:AC2743"/>
    <mergeCell ref="AC2744:AC2746"/>
    <mergeCell ref="AC2747:AC2749"/>
    <mergeCell ref="AC2750:AC2752"/>
    <mergeCell ref="AC2753:AC2755"/>
    <mergeCell ref="AC2756:AC2758"/>
    <mergeCell ref="AC2759:AC2761"/>
    <mergeCell ref="AC2762:AC2764"/>
    <mergeCell ref="AC2765:AC2767"/>
    <mergeCell ref="AC2768:AC2770"/>
    <mergeCell ref="AC2771:AC2773"/>
    <mergeCell ref="AC2774:AC2776"/>
    <mergeCell ref="AC2777:AC2779"/>
    <mergeCell ref="AC2780:AC2782"/>
    <mergeCell ref="AC2783:AC2785"/>
    <mergeCell ref="AC2786:AC2788"/>
    <mergeCell ref="AC2789:AC2791"/>
    <mergeCell ref="AC2792:AC2794"/>
    <mergeCell ref="AC2795:AC2797"/>
    <mergeCell ref="AC2798:AC2800"/>
    <mergeCell ref="AC2801:AC2803"/>
    <mergeCell ref="AC2804:AC2806"/>
    <mergeCell ref="AC2807:AC2809"/>
    <mergeCell ref="AC2810:AC2812"/>
    <mergeCell ref="AC2813:AC2815"/>
    <mergeCell ref="AC2816:AC2818"/>
    <mergeCell ref="AC2819:AC2821"/>
    <mergeCell ref="AC2822:AC2824"/>
    <mergeCell ref="AC2825:AC2827"/>
    <mergeCell ref="AC2828:AC2830"/>
    <mergeCell ref="AC2831:AC2833"/>
    <mergeCell ref="AC2834:AC2836"/>
    <mergeCell ref="AC2837:AC2839"/>
    <mergeCell ref="AC2840:AC2842"/>
    <mergeCell ref="AC2843:AC2845"/>
    <mergeCell ref="AC2846:AC2848"/>
    <mergeCell ref="AC2849:AC2851"/>
    <mergeCell ref="AC2852:AC2854"/>
    <mergeCell ref="AC2855:AC2857"/>
    <mergeCell ref="AC2858:AC2860"/>
    <mergeCell ref="AC2861:AC2863"/>
    <mergeCell ref="AC2864:AC2866"/>
    <mergeCell ref="AC2867:AC2869"/>
    <mergeCell ref="AC2870:AC2872"/>
    <mergeCell ref="AC2873:AC2875"/>
    <mergeCell ref="AC2876:AC2878"/>
    <mergeCell ref="AC2879:AC2881"/>
    <mergeCell ref="AC2882:AC2884"/>
    <mergeCell ref="AC2885:AC2887"/>
    <mergeCell ref="AC2888:AC2890"/>
    <mergeCell ref="AC2891:AC2893"/>
    <mergeCell ref="AC2894:AC2896"/>
    <mergeCell ref="AC2897:AC2899"/>
    <mergeCell ref="AC2900:AC2902"/>
    <mergeCell ref="AC2903:AC2905"/>
    <mergeCell ref="AC2906:AC2908"/>
    <mergeCell ref="AC2909:AC2911"/>
    <mergeCell ref="AC2912:AC2914"/>
    <mergeCell ref="AC2915:AC2917"/>
    <mergeCell ref="AC2918:AC2920"/>
    <mergeCell ref="AC2921:AC2923"/>
    <mergeCell ref="AC2924:AC2926"/>
    <mergeCell ref="AC2927:AC2929"/>
    <mergeCell ref="AC2930:AC2932"/>
    <mergeCell ref="AC2933:AC2935"/>
    <mergeCell ref="AC2936:AC2938"/>
    <mergeCell ref="AC2939:AC2941"/>
    <mergeCell ref="AC2942:AC2944"/>
    <mergeCell ref="AC2945:AC2947"/>
    <mergeCell ref="AC2948:AC2950"/>
    <mergeCell ref="AC2951:AC2953"/>
    <mergeCell ref="AC2954:AC2956"/>
    <mergeCell ref="AC2957:AC2959"/>
    <mergeCell ref="AC2960:AC2962"/>
    <mergeCell ref="AC2963:AC2965"/>
    <mergeCell ref="AC2966:AC2968"/>
    <mergeCell ref="AC2969:AC2971"/>
    <mergeCell ref="AC2972:AC2974"/>
    <mergeCell ref="AC2975:AC2977"/>
    <mergeCell ref="AC2978:AC2980"/>
    <mergeCell ref="AC2981:AC2983"/>
    <mergeCell ref="AC2984:AC2986"/>
    <mergeCell ref="AC2987:AC2989"/>
    <mergeCell ref="AC2990:AC2992"/>
    <mergeCell ref="AC2993:AC2995"/>
    <mergeCell ref="AC2996:AC2998"/>
    <mergeCell ref="AC2999:AC3001"/>
    <mergeCell ref="AC3002:AC3004"/>
    <mergeCell ref="AC3005:AC3007"/>
    <mergeCell ref="AC3008:AC3010"/>
    <mergeCell ref="AC3011:AC3013"/>
    <mergeCell ref="AC3014:AC3016"/>
    <mergeCell ref="AC3017:AC3019"/>
    <mergeCell ref="AC3020:AC3022"/>
    <mergeCell ref="AC3023:AC3025"/>
    <mergeCell ref="AC3026:AC3028"/>
    <mergeCell ref="AC3029:AC3031"/>
    <mergeCell ref="AC3032:AC3034"/>
    <mergeCell ref="AC3035:AC3037"/>
    <mergeCell ref="AC3038:AC3040"/>
    <mergeCell ref="AC3041:AC3043"/>
    <mergeCell ref="AC3044:AC3046"/>
    <mergeCell ref="AC3047:AC3049"/>
    <mergeCell ref="AC3050:AC3052"/>
    <mergeCell ref="AC3053:AC3055"/>
    <mergeCell ref="AC3056:AC3058"/>
    <mergeCell ref="AC3059:AC3061"/>
    <mergeCell ref="AC3062:AC3064"/>
    <mergeCell ref="AC3065:AC3067"/>
    <mergeCell ref="AC3068:AC3070"/>
    <mergeCell ref="AC3071:AC3073"/>
    <mergeCell ref="AC3074:AC3076"/>
    <mergeCell ref="AC3077:AC3079"/>
    <mergeCell ref="AC3080:AC3082"/>
    <mergeCell ref="AC3083:AC3085"/>
    <mergeCell ref="AC3086:AC3088"/>
    <mergeCell ref="AC3089:AC3091"/>
    <mergeCell ref="AC3092:AC3094"/>
    <mergeCell ref="AC3095:AC3097"/>
    <mergeCell ref="AC3098:AC3100"/>
    <mergeCell ref="AC3101:AC3103"/>
    <mergeCell ref="AC3104:AC3106"/>
    <mergeCell ref="AC3107:AC3109"/>
    <mergeCell ref="AC3110:AC3112"/>
    <mergeCell ref="AC3113:AC3115"/>
    <mergeCell ref="AC3116:AC3118"/>
    <mergeCell ref="AC3119:AC3121"/>
    <mergeCell ref="AC3122:AC3124"/>
    <mergeCell ref="AC3125:AC3127"/>
    <mergeCell ref="AC3128:AC3130"/>
    <mergeCell ref="AC3131:AC3133"/>
    <mergeCell ref="AC3134:AC3136"/>
    <mergeCell ref="AC3137:AC3139"/>
    <mergeCell ref="AC3140:AC3142"/>
    <mergeCell ref="AC3143:AC3145"/>
    <mergeCell ref="AC3146:AC3148"/>
    <mergeCell ref="AC3149:AC3151"/>
    <mergeCell ref="AC3152:AC3154"/>
    <mergeCell ref="AC3155:AC3157"/>
    <mergeCell ref="AC3158:AC3160"/>
    <mergeCell ref="AC3161:AC3163"/>
    <mergeCell ref="AC3164:AC3166"/>
    <mergeCell ref="AC3167:AC3169"/>
    <mergeCell ref="AC3170:AC3172"/>
    <mergeCell ref="AC3173:AC3175"/>
    <mergeCell ref="AC3176:AC3178"/>
    <mergeCell ref="AC3179:AC3181"/>
    <mergeCell ref="AC3182:AC3184"/>
    <mergeCell ref="AC3185:AC3187"/>
    <mergeCell ref="AC3188:AC3190"/>
    <mergeCell ref="AC3191:AC3193"/>
    <mergeCell ref="AC3194:AC3196"/>
    <mergeCell ref="AC3197:AC3199"/>
    <mergeCell ref="AC3200:AC3202"/>
    <mergeCell ref="AC3203:AC3205"/>
    <mergeCell ref="AC3206:AC3208"/>
    <mergeCell ref="AC3209:AC3211"/>
    <mergeCell ref="AC3212:AC3214"/>
    <mergeCell ref="AC3215:AC3217"/>
    <mergeCell ref="AC3218:AC3220"/>
    <mergeCell ref="AC3221:AC3223"/>
    <mergeCell ref="AC3224:AC3226"/>
    <mergeCell ref="AC3227:AC3229"/>
    <mergeCell ref="AC3230:AC3232"/>
    <mergeCell ref="AC3233:AC3235"/>
    <mergeCell ref="AC3236:AC3238"/>
    <mergeCell ref="AC3239:AC3241"/>
    <mergeCell ref="AC3242:AC3244"/>
    <mergeCell ref="AC3245:AC3247"/>
    <mergeCell ref="AC3248:AC3250"/>
    <mergeCell ref="AC3251:AC3253"/>
    <mergeCell ref="AC3254:AC3256"/>
    <mergeCell ref="AC3257:AC3259"/>
    <mergeCell ref="AC3260:AC3262"/>
    <mergeCell ref="AC3263:AC3265"/>
    <mergeCell ref="AC3266:AC3268"/>
    <mergeCell ref="AC3269:AC3271"/>
    <mergeCell ref="AC3272:AC3274"/>
    <mergeCell ref="AC3275:AC3277"/>
    <mergeCell ref="AC3278:AC3280"/>
    <mergeCell ref="AC3281:AC3283"/>
    <mergeCell ref="AC3284:AC3286"/>
    <mergeCell ref="AC3287:AC3289"/>
    <mergeCell ref="AC3290:AC3292"/>
    <mergeCell ref="AC3293:AC3295"/>
    <mergeCell ref="AC3296:AC3298"/>
    <mergeCell ref="AC3299:AC3301"/>
    <mergeCell ref="AC3302:AC3304"/>
    <mergeCell ref="AC3305:AC3307"/>
    <mergeCell ref="AC3308:AC3310"/>
    <mergeCell ref="AC3311:AC3313"/>
    <mergeCell ref="AC3314:AC3316"/>
    <mergeCell ref="AC3317:AC3319"/>
    <mergeCell ref="AC3320:AC3322"/>
    <mergeCell ref="AC3323:AC3325"/>
    <mergeCell ref="AC3326:AC3328"/>
    <mergeCell ref="AC3329:AC3331"/>
    <mergeCell ref="AC3332:AC3334"/>
    <mergeCell ref="AC3335:AC3337"/>
    <mergeCell ref="AC3338:AC3340"/>
    <mergeCell ref="AC3341:AC3343"/>
    <mergeCell ref="AC3344:AC3346"/>
    <mergeCell ref="AC3347:AC3349"/>
    <mergeCell ref="AC3350:AC3352"/>
    <mergeCell ref="AC3353:AC3355"/>
    <mergeCell ref="AC3356:AC3358"/>
    <mergeCell ref="AC3359:AC3361"/>
    <mergeCell ref="AC3362:AC3364"/>
    <mergeCell ref="AC3365:AC3367"/>
    <mergeCell ref="AC3368:AC3370"/>
    <mergeCell ref="AC3371:AC3373"/>
    <mergeCell ref="AC3374:AC3376"/>
    <mergeCell ref="AC3377:AC3379"/>
    <mergeCell ref="AC3380:AC3382"/>
    <mergeCell ref="AC3383:AC3385"/>
    <mergeCell ref="AC3386:AC3388"/>
    <mergeCell ref="AC3389:AC3391"/>
    <mergeCell ref="AC3392:AC3394"/>
    <mergeCell ref="AC3395:AC3397"/>
    <mergeCell ref="AC3398:AC3400"/>
    <mergeCell ref="AC3401:AC3403"/>
    <mergeCell ref="AC3404:AC3406"/>
    <mergeCell ref="AC3407:AC3409"/>
    <mergeCell ref="AC3410:AC3412"/>
    <mergeCell ref="AC3413:AC3415"/>
    <mergeCell ref="AC3416:AC3418"/>
    <mergeCell ref="AC3419:AC3421"/>
    <mergeCell ref="AC3422:AC3424"/>
    <mergeCell ref="AC3425:AC3427"/>
    <mergeCell ref="AC3428:AC3430"/>
    <mergeCell ref="AC3431:AC3433"/>
    <mergeCell ref="AC3434:AC3436"/>
    <mergeCell ref="AC3437:AC3439"/>
    <mergeCell ref="AC3440:AC3442"/>
    <mergeCell ref="AC3443:AC3445"/>
    <mergeCell ref="AC3446:AC3448"/>
    <mergeCell ref="AC3449:AC3451"/>
    <mergeCell ref="AC3452:AC3454"/>
    <mergeCell ref="AC3455:AC3457"/>
    <mergeCell ref="AC3458:AC3460"/>
    <mergeCell ref="AC3461:AC3463"/>
    <mergeCell ref="AC3464:AC3466"/>
    <mergeCell ref="AC3467:AC3469"/>
    <mergeCell ref="AC3470:AC3472"/>
    <mergeCell ref="AC3473:AC3475"/>
    <mergeCell ref="AC3476:AC3478"/>
    <mergeCell ref="AC3479:AC3481"/>
    <mergeCell ref="AC3482:AC3484"/>
    <mergeCell ref="AC3485:AC3487"/>
    <mergeCell ref="AC3488:AC3490"/>
    <mergeCell ref="AC3491:AC3493"/>
    <mergeCell ref="AC3494:AC3496"/>
    <mergeCell ref="AC3497:AC3499"/>
    <mergeCell ref="AC3500:AC3502"/>
    <mergeCell ref="AC3503:AC3505"/>
    <mergeCell ref="AC3506:AC3508"/>
    <mergeCell ref="AC3509:AC3511"/>
    <mergeCell ref="AC3512:AC3514"/>
    <mergeCell ref="AC3515:AC3517"/>
    <mergeCell ref="AC3518:AC3520"/>
    <mergeCell ref="AC3521:AC3523"/>
    <mergeCell ref="AC3524:AC3526"/>
    <mergeCell ref="AC3527:AC3529"/>
    <mergeCell ref="AC3530:AC3532"/>
    <mergeCell ref="AC3533:AC3535"/>
    <mergeCell ref="AC3536:AC3538"/>
    <mergeCell ref="AC3539:AC3541"/>
    <mergeCell ref="AC3542:AC3544"/>
    <mergeCell ref="AC3545:AC3547"/>
    <mergeCell ref="AC3548:AC3550"/>
    <mergeCell ref="AC3551:AC3553"/>
    <mergeCell ref="AC3554:AC3556"/>
    <mergeCell ref="AC3557:AC3559"/>
    <mergeCell ref="AC3560:AC3562"/>
    <mergeCell ref="AC3563:AC3565"/>
    <mergeCell ref="AC3566:AC3568"/>
    <mergeCell ref="AC3569:AC3571"/>
    <mergeCell ref="AC3572:AC3574"/>
    <mergeCell ref="AC3575:AC3577"/>
    <mergeCell ref="AC3578:AC3580"/>
    <mergeCell ref="AC3581:AC3583"/>
    <mergeCell ref="AC3584:AC3586"/>
    <mergeCell ref="AC3587:AC3589"/>
    <mergeCell ref="AC3590:AC3592"/>
    <mergeCell ref="AC3593:AC3595"/>
    <mergeCell ref="AC3596:AC3598"/>
    <mergeCell ref="AC3599:AC3601"/>
    <mergeCell ref="AC3602:AC3604"/>
    <mergeCell ref="AC3605:AC3607"/>
    <mergeCell ref="AC3608:AC3610"/>
    <mergeCell ref="AC3611:AC3613"/>
    <mergeCell ref="AC3614:AC3616"/>
    <mergeCell ref="AC3617:AC3619"/>
    <mergeCell ref="AC3620:AC3622"/>
    <mergeCell ref="AC3623:AC3625"/>
    <mergeCell ref="AC3626:AC3628"/>
    <mergeCell ref="AC3629:AC3631"/>
    <mergeCell ref="AC3632:AC3634"/>
    <mergeCell ref="AC3635:AC3637"/>
    <mergeCell ref="AC3638:AC3640"/>
    <mergeCell ref="AC3641:AC3643"/>
    <mergeCell ref="AC3644:AC3646"/>
    <mergeCell ref="AC3647:AC3649"/>
    <mergeCell ref="AC3650:AC3652"/>
    <mergeCell ref="AC3653:AC3655"/>
    <mergeCell ref="AC3656:AC3658"/>
    <mergeCell ref="AC3659:AC3661"/>
    <mergeCell ref="AC3662:AC3664"/>
    <mergeCell ref="AC3665:AC3667"/>
    <mergeCell ref="AC3668:AC3670"/>
    <mergeCell ref="AC3671:AC3673"/>
    <mergeCell ref="AC3674:AC3676"/>
    <mergeCell ref="AC3674:AC3676"/>
    <mergeCell ref="AC3677:AC3679"/>
    <mergeCell ref="AC3677:AC3679"/>
    <mergeCell ref="AC3680:AC3682"/>
    <mergeCell ref="AC3680:AC3682"/>
    <mergeCell ref="AC3683:AC3685"/>
    <mergeCell ref="AC3683:AC3685"/>
    <mergeCell ref="AC3686:AC3688"/>
    <mergeCell ref="AC3686:AC3688"/>
    <mergeCell ref="AC3689:AC3691"/>
    <mergeCell ref="AC3689:AC3691"/>
    <mergeCell ref="AC3692:AC3694"/>
    <mergeCell ref="AC3692:AC3694"/>
    <mergeCell ref="AC3695:AC3697"/>
    <mergeCell ref="AC3698:AC3700"/>
    <mergeCell ref="AC3701:AC3703"/>
    <mergeCell ref="AC3704:AC3706"/>
    <mergeCell ref="AC3707:AC3709"/>
    <mergeCell ref="AG2:AG4"/>
    <mergeCell ref="AG5:AG7"/>
    <mergeCell ref="AG8:AG10"/>
    <mergeCell ref="AG11:AG13"/>
    <mergeCell ref="AG14:AG16"/>
    <mergeCell ref="AG17:AG19"/>
    <mergeCell ref="AG20:AG22"/>
    <mergeCell ref="AG23:AG25"/>
    <mergeCell ref="AG26:AG28"/>
    <mergeCell ref="AG29:AG31"/>
    <mergeCell ref="AG32:AG34"/>
    <mergeCell ref="AG35:AG37"/>
    <mergeCell ref="AG38:AG40"/>
    <mergeCell ref="AG41:AG43"/>
    <mergeCell ref="AG44:AG46"/>
    <mergeCell ref="AG47:AG49"/>
    <mergeCell ref="AG50:AG52"/>
    <mergeCell ref="AG53:AG55"/>
    <mergeCell ref="AG56:AG58"/>
    <mergeCell ref="AG59:AG61"/>
    <mergeCell ref="AG62:AG64"/>
    <mergeCell ref="AG65:AG67"/>
    <mergeCell ref="AG68:AG70"/>
    <mergeCell ref="AG71:AG73"/>
    <mergeCell ref="AG74:AG76"/>
    <mergeCell ref="AG77:AG79"/>
    <mergeCell ref="AG80:AG82"/>
    <mergeCell ref="AG83:AG85"/>
    <mergeCell ref="AG86:AG88"/>
    <mergeCell ref="AG89:AG91"/>
    <mergeCell ref="AG92:AG94"/>
    <mergeCell ref="AG95:AG97"/>
    <mergeCell ref="AG98:AG100"/>
    <mergeCell ref="AG101:AG103"/>
    <mergeCell ref="AG104:AG106"/>
    <mergeCell ref="AG107:AG109"/>
    <mergeCell ref="AG110:AG112"/>
    <mergeCell ref="AG113:AG115"/>
    <mergeCell ref="AG116:AG118"/>
    <mergeCell ref="AG119:AG121"/>
    <mergeCell ref="AG122:AG124"/>
    <mergeCell ref="AG125:AG127"/>
    <mergeCell ref="AG128:AG130"/>
    <mergeCell ref="AG131:AG133"/>
    <mergeCell ref="AG134:AG136"/>
    <mergeCell ref="AG137:AG139"/>
    <mergeCell ref="AG140:AG142"/>
    <mergeCell ref="AG143:AG145"/>
    <mergeCell ref="AG146:AG148"/>
    <mergeCell ref="AG149:AG151"/>
    <mergeCell ref="AG152:AG154"/>
    <mergeCell ref="AG155:AG157"/>
    <mergeCell ref="AG158:AG160"/>
    <mergeCell ref="AG161:AG163"/>
    <mergeCell ref="AG164:AG166"/>
    <mergeCell ref="AG167:AG169"/>
    <mergeCell ref="AG170:AG172"/>
    <mergeCell ref="AG173:AG175"/>
    <mergeCell ref="AG176:AG178"/>
    <mergeCell ref="AG179:AG181"/>
    <mergeCell ref="AG182:AG184"/>
    <mergeCell ref="AG185:AG187"/>
    <mergeCell ref="AG188:AG190"/>
    <mergeCell ref="AG191:AG193"/>
    <mergeCell ref="AG194:AG196"/>
    <mergeCell ref="AG197:AG199"/>
    <mergeCell ref="AG200:AG202"/>
    <mergeCell ref="AG203:AG205"/>
    <mergeCell ref="AG206:AG208"/>
    <mergeCell ref="AG209:AG211"/>
    <mergeCell ref="AG212:AG214"/>
    <mergeCell ref="AG215:AG217"/>
    <mergeCell ref="AG218:AG220"/>
    <mergeCell ref="AG221:AG223"/>
    <mergeCell ref="AG224:AG226"/>
    <mergeCell ref="AG227:AG229"/>
    <mergeCell ref="AG230:AG232"/>
    <mergeCell ref="AG233:AG235"/>
    <mergeCell ref="AG236:AG238"/>
    <mergeCell ref="AG239:AG241"/>
    <mergeCell ref="AG242:AG244"/>
    <mergeCell ref="AG245:AG247"/>
    <mergeCell ref="AG248:AG250"/>
    <mergeCell ref="AG251:AG253"/>
    <mergeCell ref="AG254:AG256"/>
    <mergeCell ref="AG257:AG259"/>
    <mergeCell ref="AG260:AG262"/>
    <mergeCell ref="AG263:AG265"/>
    <mergeCell ref="AG266:AG268"/>
    <mergeCell ref="AG269:AG271"/>
    <mergeCell ref="AG272:AG274"/>
    <mergeCell ref="AG275:AG277"/>
    <mergeCell ref="AG278:AG280"/>
    <mergeCell ref="AG281:AG283"/>
    <mergeCell ref="AG284:AG286"/>
    <mergeCell ref="AG287:AG289"/>
    <mergeCell ref="AG290:AG292"/>
    <mergeCell ref="AG293:AG295"/>
    <mergeCell ref="AG296:AG298"/>
    <mergeCell ref="AG299:AG301"/>
    <mergeCell ref="AG302:AG304"/>
    <mergeCell ref="AG305:AG307"/>
    <mergeCell ref="AG308:AG310"/>
    <mergeCell ref="AG311:AG313"/>
    <mergeCell ref="AG314:AG316"/>
    <mergeCell ref="AG317:AG319"/>
    <mergeCell ref="AG320:AG322"/>
    <mergeCell ref="AG323:AG325"/>
    <mergeCell ref="AG326:AG328"/>
    <mergeCell ref="AG329:AG331"/>
    <mergeCell ref="AG332:AG334"/>
    <mergeCell ref="AG335:AG337"/>
    <mergeCell ref="AG338:AG340"/>
    <mergeCell ref="AG341:AG343"/>
    <mergeCell ref="AG344:AG346"/>
    <mergeCell ref="AG347:AG349"/>
    <mergeCell ref="AG350:AG352"/>
    <mergeCell ref="AG353:AG355"/>
    <mergeCell ref="AG356:AG358"/>
    <mergeCell ref="AG359:AG361"/>
    <mergeCell ref="AG362:AG364"/>
    <mergeCell ref="AG365:AG367"/>
    <mergeCell ref="AG368:AG370"/>
    <mergeCell ref="AG371:AG373"/>
    <mergeCell ref="AG374:AG376"/>
    <mergeCell ref="AG377:AG379"/>
    <mergeCell ref="AG380:AG382"/>
    <mergeCell ref="AG383:AG385"/>
    <mergeCell ref="AG386:AG388"/>
    <mergeCell ref="AG389:AG391"/>
    <mergeCell ref="AG392:AG394"/>
    <mergeCell ref="AG395:AG397"/>
    <mergeCell ref="AG398:AG400"/>
    <mergeCell ref="AG401:AG403"/>
    <mergeCell ref="AG404:AG406"/>
    <mergeCell ref="AG407:AG409"/>
    <mergeCell ref="AG410:AG412"/>
    <mergeCell ref="AG413:AG415"/>
    <mergeCell ref="AG416:AG418"/>
    <mergeCell ref="AG419:AG421"/>
    <mergeCell ref="AG422:AG424"/>
    <mergeCell ref="AG425:AG427"/>
    <mergeCell ref="AG428:AG430"/>
    <mergeCell ref="AG431:AG433"/>
    <mergeCell ref="AG434:AG436"/>
    <mergeCell ref="AG437:AG439"/>
    <mergeCell ref="AG440:AG442"/>
    <mergeCell ref="AG443:AG445"/>
    <mergeCell ref="AG446:AG448"/>
    <mergeCell ref="AG449:AG451"/>
    <mergeCell ref="AG452:AG454"/>
    <mergeCell ref="AG455:AG457"/>
    <mergeCell ref="AG458:AG460"/>
    <mergeCell ref="AG461:AG463"/>
    <mergeCell ref="AG464:AG466"/>
    <mergeCell ref="AG467:AG469"/>
    <mergeCell ref="AG470:AG472"/>
    <mergeCell ref="AG473:AG475"/>
    <mergeCell ref="AG476:AG478"/>
    <mergeCell ref="AG479:AG481"/>
    <mergeCell ref="AG482:AG484"/>
    <mergeCell ref="AG485:AG487"/>
    <mergeCell ref="AG488:AG490"/>
    <mergeCell ref="AG491:AG493"/>
    <mergeCell ref="AG494:AG496"/>
    <mergeCell ref="AG497:AG499"/>
    <mergeCell ref="AG500:AG502"/>
    <mergeCell ref="AG503:AG505"/>
    <mergeCell ref="AG506:AG508"/>
    <mergeCell ref="AG509:AG511"/>
    <mergeCell ref="AG512:AG514"/>
    <mergeCell ref="AG515:AG517"/>
    <mergeCell ref="AG518:AG520"/>
    <mergeCell ref="AG521:AG523"/>
    <mergeCell ref="AG524:AG526"/>
    <mergeCell ref="AG527:AG529"/>
    <mergeCell ref="AG530:AG532"/>
    <mergeCell ref="AG533:AG535"/>
    <mergeCell ref="AG536:AG538"/>
    <mergeCell ref="AG539:AG541"/>
    <mergeCell ref="AG542:AG544"/>
    <mergeCell ref="AG545:AG547"/>
    <mergeCell ref="AG548:AG550"/>
    <mergeCell ref="AG551:AG553"/>
    <mergeCell ref="AG554:AG556"/>
    <mergeCell ref="AG557:AG559"/>
    <mergeCell ref="AG560:AG562"/>
    <mergeCell ref="AG563:AG565"/>
    <mergeCell ref="AG566:AG568"/>
    <mergeCell ref="AG569:AG571"/>
    <mergeCell ref="AG572:AG574"/>
    <mergeCell ref="AG575:AG577"/>
    <mergeCell ref="AG578:AG580"/>
    <mergeCell ref="AG581:AG583"/>
    <mergeCell ref="AG584:AG586"/>
    <mergeCell ref="AG587:AG589"/>
    <mergeCell ref="AG590:AG592"/>
    <mergeCell ref="AG593:AG595"/>
    <mergeCell ref="AG596:AG598"/>
    <mergeCell ref="AG599:AG601"/>
    <mergeCell ref="AG602:AG604"/>
    <mergeCell ref="AG605:AG607"/>
    <mergeCell ref="AG608:AG610"/>
    <mergeCell ref="AG611:AG613"/>
    <mergeCell ref="AG614:AG616"/>
    <mergeCell ref="AG617:AG619"/>
    <mergeCell ref="AG620:AG622"/>
    <mergeCell ref="AG623:AG625"/>
    <mergeCell ref="AG626:AG628"/>
    <mergeCell ref="AG629:AG631"/>
    <mergeCell ref="AG632:AG634"/>
    <mergeCell ref="AG635:AG637"/>
    <mergeCell ref="AG638:AG640"/>
    <mergeCell ref="AG641:AG643"/>
    <mergeCell ref="AG644:AG646"/>
    <mergeCell ref="AG647:AG649"/>
    <mergeCell ref="AG650:AG652"/>
    <mergeCell ref="AG653:AG655"/>
    <mergeCell ref="AG656:AG658"/>
    <mergeCell ref="AG659:AG661"/>
    <mergeCell ref="AG662:AG664"/>
    <mergeCell ref="AG665:AG667"/>
    <mergeCell ref="AG668:AG670"/>
    <mergeCell ref="AG671:AG673"/>
    <mergeCell ref="AG674:AG676"/>
    <mergeCell ref="AG677:AG679"/>
    <mergeCell ref="AG680:AG682"/>
    <mergeCell ref="AG683:AG685"/>
    <mergeCell ref="AG686:AG688"/>
    <mergeCell ref="AG689:AG691"/>
    <mergeCell ref="AG692:AG694"/>
    <mergeCell ref="AG695:AG697"/>
    <mergeCell ref="AG698:AG700"/>
    <mergeCell ref="AG701:AG703"/>
    <mergeCell ref="AG704:AG706"/>
    <mergeCell ref="AG707:AG709"/>
    <mergeCell ref="AG710:AG712"/>
    <mergeCell ref="AG713:AG715"/>
    <mergeCell ref="AG716:AG718"/>
    <mergeCell ref="AG719:AG721"/>
    <mergeCell ref="AG722:AG724"/>
    <mergeCell ref="AG725:AG727"/>
    <mergeCell ref="AG728:AG730"/>
    <mergeCell ref="AG731:AG733"/>
    <mergeCell ref="AG734:AG736"/>
    <mergeCell ref="AG737:AG739"/>
    <mergeCell ref="AG740:AG742"/>
    <mergeCell ref="AG743:AG745"/>
    <mergeCell ref="AG746:AG748"/>
    <mergeCell ref="AG749:AG751"/>
    <mergeCell ref="AG752:AG754"/>
    <mergeCell ref="AG755:AG757"/>
    <mergeCell ref="AG758:AG760"/>
    <mergeCell ref="AG761:AG763"/>
    <mergeCell ref="AG764:AG766"/>
    <mergeCell ref="AG767:AG769"/>
    <mergeCell ref="AG770:AG772"/>
    <mergeCell ref="AG773:AG775"/>
    <mergeCell ref="AG776:AG778"/>
    <mergeCell ref="AG779:AG781"/>
    <mergeCell ref="AG782:AG784"/>
    <mergeCell ref="AG785:AG787"/>
    <mergeCell ref="AG788:AG790"/>
    <mergeCell ref="AG791:AG793"/>
    <mergeCell ref="AG794:AG796"/>
    <mergeCell ref="AG797:AG799"/>
    <mergeCell ref="AG800:AG802"/>
    <mergeCell ref="AG803:AG805"/>
    <mergeCell ref="AG806:AG808"/>
    <mergeCell ref="AG809:AG811"/>
    <mergeCell ref="AG812:AG814"/>
    <mergeCell ref="AG815:AG817"/>
    <mergeCell ref="AG818:AG820"/>
    <mergeCell ref="AG821:AG823"/>
    <mergeCell ref="AG824:AG826"/>
    <mergeCell ref="AG827:AG829"/>
    <mergeCell ref="AG830:AG832"/>
    <mergeCell ref="AG833:AG835"/>
    <mergeCell ref="AG836:AG838"/>
    <mergeCell ref="AG839:AG841"/>
    <mergeCell ref="AG842:AG844"/>
    <mergeCell ref="AG845:AG847"/>
    <mergeCell ref="AG848:AG850"/>
    <mergeCell ref="AG851:AG853"/>
    <mergeCell ref="AG854:AG856"/>
    <mergeCell ref="AG857:AG859"/>
    <mergeCell ref="AG860:AG862"/>
    <mergeCell ref="AG863:AG865"/>
    <mergeCell ref="AG866:AG868"/>
    <mergeCell ref="AG869:AG871"/>
    <mergeCell ref="AG872:AG874"/>
    <mergeCell ref="AG875:AG877"/>
    <mergeCell ref="AG878:AG880"/>
    <mergeCell ref="AG881:AG883"/>
    <mergeCell ref="AG884:AG886"/>
    <mergeCell ref="AG887:AG889"/>
    <mergeCell ref="AG890:AG892"/>
    <mergeCell ref="AG893:AG895"/>
    <mergeCell ref="AG896:AG898"/>
    <mergeCell ref="AG899:AG901"/>
    <mergeCell ref="AG902:AG904"/>
    <mergeCell ref="AG905:AG907"/>
    <mergeCell ref="AG908:AG910"/>
    <mergeCell ref="AG911:AG913"/>
    <mergeCell ref="AG914:AG916"/>
    <mergeCell ref="AG917:AG919"/>
    <mergeCell ref="AG920:AG922"/>
    <mergeCell ref="AG923:AG925"/>
    <mergeCell ref="AG926:AG928"/>
    <mergeCell ref="AG929:AG931"/>
    <mergeCell ref="AG932:AG934"/>
    <mergeCell ref="AG935:AG937"/>
    <mergeCell ref="AG938:AG940"/>
    <mergeCell ref="AG941:AG943"/>
    <mergeCell ref="AG944:AG946"/>
    <mergeCell ref="AG947:AG949"/>
    <mergeCell ref="AG950:AG952"/>
    <mergeCell ref="AG953:AG955"/>
    <mergeCell ref="AG956:AG958"/>
    <mergeCell ref="AG959:AG961"/>
    <mergeCell ref="AG962:AG964"/>
    <mergeCell ref="AG965:AG967"/>
    <mergeCell ref="AG968:AG970"/>
    <mergeCell ref="AG971:AG973"/>
    <mergeCell ref="AG974:AG976"/>
    <mergeCell ref="AG977:AG979"/>
    <mergeCell ref="AG980:AG982"/>
    <mergeCell ref="AG983:AG985"/>
    <mergeCell ref="AG986:AG988"/>
    <mergeCell ref="AG989:AG991"/>
    <mergeCell ref="AG992:AG994"/>
    <mergeCell ref="AG995:AG997"/>
    <mergeCell ref="AG998:AG1000"/>
    <mergeCell ref="AG1001:AG1003"/>
    <mergeCell ref="AG1004:AG1006"/>
    <mergeCell ref="AG1007:AG1009"/>
    <mergeCell ref="AG1010:AG1012"/>
    <mergeCell ref="AG1013:AG1015"/>
    <mergeCell ref="AG1016:AG1018"/>
    <mergeCell ref="AG1019:AG1021"/>
    <mergeCell ref="AG1022:AG1024"/>
    <mergeCell ref="AG1025:AG1027"/>
    <mergeCell ref="AG1028:AG1030"/>
    <mergeCell ref="AG1031:AG1033"/>
    <mergeCell ref="AG1034:AG1036"/>
    <mergeCell ref="AG1037:AG1039"/>
    <mergeCell ref="AG1040:AG1042"/>
    <mergeCell ref="AG1043:AG1045"/>
    <mergeCell ref="AG1046:AG1048"/>
    <mergeCell ref="AG1049:AG1051"/>
    <mergeCell ref="AG1052:AG1054"/>
    <mergeCell ref="AG1055:AG1057"/>
    <mergeCell ref="AG1058:AG1060"/>
    <mergeCell ref="AG1061:AG1063"/>
    <mergeCell ref="AG1064:AG1066"/>
    <mergeCell ref="AG1067:AG1069"/>
    <mergeCell ref="AG1070:AG1072"/>
    <mergeCell ref="AG1073:AG1075"/>
    <mergeCell ref="AG1076:AG1078"/>
    <mergeCell ref="AG1079:AG1081"/>
    <mergeCell ref="AG1082:AG1084"/>
    <mergeCell ref="AG1085:AG1087"/>
    <mergeCell ref="AG1088:AG1090"/>
    <mergeCell ref="AG1091:AG1093"/>
    <mergeCell ref="AG1094:AG1096"/>
    <mergeCell ref="AG1097:AG1099"/>
    <mergeCell ref="AG1100:AG1102"/>
    <mergeCell ref="AG1103:AG1105"/>
    <mergeCell ref="AG1106:AG1108"/>
    <mergeCell ref="AG1109:AG1111"/>
    <mergeCell ref="AG1112:AG1114"/>
    <mergeCell ref="AG1115:AG1117"/>
    <mergeCell ref="AG1118:AG1120"/>
    <mergeCell ref="AG1121:AG1123"/>
    <mergeCell ref="AG1124:AG1126"/>
    <mergeCell ref="AG1127:AG1129"/>
    <mergeCell ref="AG1130:AG1132"/>
    <mergeCell ref="AG1133:AG1135"/>
    <mergeCell ref="AG1136:AG1138"/>
    <mergeCell ref="AG1139:AG1141"/>
    <mergeCell ref="AG1142:AG1144"/>
    <mergeCell ref="AG1145:AG1147"/>
    <mergeCell ref="AG1148:AG1150"/>
    <mergeCell ref="AG1151:AG1153"/>
    <mergeCell ref="AG1154:AG1156"/>
    <mergeCell ref="AG1157:AG1159"/>
    <mergeCell ref="AG1160:AG1162"/>
    <mergeCell ref="AG1163:AG1165"/>
    <mergeCell ref="AG1166:AG1168"/>
    <mergeCell ref="AG1169:AG1171"/>
    <mergeCell ref="AG1172:AG1174"/>
    <mergeCell ref="AG1175:AG1177"/>
    <mergeCell ref="AG1178:AG1180"/>
    <mergeCell ref="AG1181:AG1183"/>
    <mergeCell ref="AG1184:AG1186"/>
    <mergeCell ref="AG1187:AG1189"/>
    <mergeCell ref="AG1190:AG1192"/>
    <mergeCell ref="AG1193:AG1195"/>
    <mergeCell ref="AG1196:AG1198"/>
    <mergeCell ref="AG1199:AG1201"/>
    <mergeCell ref="AG1202:AG1204"/>
    <mergeCell ref="AG1205:AG1207"/>
    <mergeCell ref="AG1208:AG1210"/>
    <mergeCell ref="AG1211:AG1213"/>
    <mergeCell ref="AG1214:AG1216"/>
    <mergeCell ref="AG1217:AG1219"/>
    <mergeCell ref="AG1220:AG1222"/>
    <mergeCell ref="AG1223:AG1225"/>
    <mergeCell ref="AG1226:AG1228"/>
    <mergeCell ref="AG1229:AG1231"/>
    <mergeCell ref="AG1232:AG1234"/>
    <mergeCell ref="AG1235:AG1237"/>
    <mergeCell ref="AG1238:AG1240"/>
    <mergeCell ref="AG1241:AG1243"/>
    <mergeCell ref="AG1244:AG1246"/>
    <mergeCell ref="AG1247:AG1249"/>
    <mergeCell ref="AG1250:AG1252"/>
    <mergeCell ref="AG1253:AG1255"/>
    <mergeCell ref="AG1256:AG1258"/>
    <mergeCell ref="AG1259:AG1261"/>
    <mergeCell ref="AG1262:AG1264"/>
    <mergeCell ref="AG1265:AG1267"/>
    <mergeCell ref="AG1268:AG1270"/>
    <mergeCell ref="AG1271:AG1273"/>
    <mergeCell ref="AG1274:AG1276"/>
    <mergeCell ref="AG1277:AG1279"/>
    <mergeCell ref="AG1280:AG1282"/>
    <mergeCell ref="AG1283:AG1285"/>
    <mergeCell ref="AG1286:AG1288"/>
    <mergeCell ref="AG1289:AG1291"/>
    <mergeCell ref="AG1292:AG1294"/>
    <mergeCell ref="AG1295:AG1297"/>
    <mergeCell ref="AG1298:AG1300"/>
    <mergeCell ref="AG1301:AG1303"/>
    <mergeCell ref="AG1304:AG1306"/>
    <mergeCell ref="AG1307:AG1309"/>
    <mergeCell ref="AG1310:AG1312"/>
    <mergeCell ref="AG1313:AG1315"/>
    <mergeCell ref="AG1316:AG1318"/>
    <mergeCell ref="AG1319:AG1321"/>
    <mergeCell ref="AG1322:AG1324"/>
    <mergeCell ref="AG1325:AG1327"/>
    <mergeCell ref="AG1328:AG1330"/>
    <mergeCell ref="AG1331:AG1333"/>
    <mergeCell ref="AG1334:AG1336"/>
    <mergeCell ref="AG1337:AG1339"/>
    <mergeCell ref="AG1340:AG1342"/>
    <mergeCell ref="AG1343:AG1345"/>
    <mergeCell ref="AG1346:AG1348"/>
    <mergeCell ref="AG1349:AG1351"/>
    <mergeCell ref="AG1352:AG1354"/>
    <mergeCell ref="AG1355:AG1357"/>
    <mergeCell ref="AG1358:AG1360"/>
    <mergeCell ref="AG1361:AG1363"/>
    <mergeCell ref="AG1364:AG1366"/>
    <mergeCell ref="AG1367:AG1369"/>
    <mergeCell ref="AG1370:AG1372"/>
    <mergeCell ref="AG1373:AG1375"/>
    <mergeCell ref="AG1376:AG1378"/>
    <mergeCell ref="AG1379:AG1381"/>
    <mergeCell ref="AG1382:AG1384"/>
    <mergeCell ref="AG1385:AG1387"/>
    <mergeCell ref="AG1388:AG1390"/>
    <mergeCell ref="AG1391:AG1393"/>
    <mergeCell ref="AG1394:AG1396"/>
    <mergeCell ref="AG1397:AG1399"/>
    <mergeCell ref="AG1400:AG1402"/>
    <mergeCell ref="AG1403:AG1405"/>
    <mergeCell ref="AG1406:AG1408"/>
    <mergeCell ref="AG1409:AG1411"/>
    <mergeCell ref="AG1412:AG1414"/>
    <mergeCell ref="AG1415:AG1417"/>
    <mergeCell ref="AG1418:AG1420"/>
    <mergeCell ref="AG1421:AG1423"/>
    <mergeCell ref="AG1424:AG1426"/>
    <mergeCell ref="AG1427:AG1429"/>
    <mergeCell ref="AG1430:AG1432"/>
    <mergeCell ref="AG1433:AG1435"/>
    <mergeCell ref="AG1436:AG1438"/>
    <mergeCell ref="AG1439:AG1441"/>
    <mergeCell ref="AG1442:AG1444"/>
    <mergeCell ref="AG1445:AG1447"/>
    <mergeCell ref="AG1448:AG1450"/>
    <mergeCell ref="AG1451:AG1453"/>
    <mergeCell ref="AG1454:AG1456"/>
    <mergeCell ref="AG1457:AG1459"/>
    <mergeCell ref="AG1460:AG1462"/>
    <mergeCell ref="AG1463:AG1465"/>
    <mergeCell ref="AG1466:AG1468"/>
    <mergeCell ref="AG1469:AG1471"/>
    <mergeCell ref="AG1472:AG1474"/>
    <mergeCell ref="AG1475:AG1477"/>
    <mergeCell ref="AG1478:AG1480"/>
    <mergeCell ref="AG1481:AG1483"/>
    <mergeCell ref="AG1484:AG1486"/>
    <mergeCell ref="AG1487:AG1489"/>
    <mergeCell ref="AG1490:AG1492"/>
    <mergeCell ref="AG1493:AG1495"/>
    <mergeCell ref="AG1496:AG1498"/>
    <mergeCell ref="AG1499:AG1501"/>
    <mergeCell ref="AG1502:AG1504"/>
    <mergeCell ref="AG1505:AG1507"/>
    <mergeCell ref="AG1508:AG1510"/>
    <mergeCell ref="AG1511:AG1513"/>
    <mergeCell ref="AG1514:AG1516"/>
    <mergeCell ref="AG1517:AG1519"/>
    <mergeCell ref="AG1520:AG1522"/>
    <mergeCell ref="AG1523:AG1525"/>
    <mergeCell ref="AG1526:AG1528"/>
    <mergeCell ref="AG1529:AG1531"/>
    <mergeCell ref="AG1532:AG1534"/>
    <mergeCell ref="AG1535:AG1537"/>
    <mergeCell ref="AG1538:AG1540"/>
    <mergeCell ref="AG1541:AG1543"/>
    <mergeCell ref="AG1544:AG1546"/>
    <mergeCell ref="AG1547:AG1549"/>
    <mergeCell ref="AG1550:AG1552"/>
    <mergeCell ref="AG1553:AG1555"/>
    <mergeCell ref="AG1556:AG1558"/>
    <mergeCell ref="AG1559:AG1561"/>
    <mergeCell ref="AG1562:AG1564"/>
    <mergeCell ref="AG1565:AG1567"/>
    <mergeCell ref="AG1568:AG1570"/>
    <mergeCell ref="AG1571:AG1573"/>
    <mergeCell ref="AG1574:AG1576"/>
    <mergeCell ref="AG1577:AG1579"/>
    <mergeCell ref="AG1580:AG1582"/>
    <mergeCell ref="AG1583:AG1585"/>
    <mergeCell ref="AG1586:AG1588"/>
    <mergeCell ref="AG1589:AG1591"/>
    <mergeCell ref="AG1592:AG1594"/>
    <mergeCell ref="AG1595:AG1597"/>
    <mergeCell ref="AG1598:AG1600"/>
    <mergeCell ref="AG1601:AG1603"/>
    <mergeCell ref="AG1604:AG1606"/>
    <mergeCell ref="AG1607:AG1609"/>
    <mergeCell ref="AG1610:AG1612"/>
    <mergeCell ref="AG1613:AG1615"/>
    <mergeCell ref="AG1616:AG1618"/>
    <mergeCell ref="AG1619:AG1621"/>
    <mergeCell ref="AG1622:AG1624"/>
    <mergeCell ref="AG1625:AG1627"/>
    <mergeCell ref="AG1628:AG1630"/>
    <mergeCell ref="AG1631:AG1633"/>
    <mergeCell ref="AG1634:AG1636"/>
    <mergeCell ref="AG1637:AG1639"/>
    <mergeCell ref="AG1640:AG1642"/>
    <mergeCell ref="AG1643:AG1645"/>
    <mergeCell ref="AG1646:AG1648"/>
    <mergeCell ref="AG1649:AG1651"/>
    <mergeCell ref="AG1652:AG1654"/>
    <mergeCell ref="AG1655:AG1657"/>
    <mergeCell ref="AG1658:AG1660"/>
    <mergeCell ref="AG1661:AG1663"/>
    <mergeCell ref="AG1664:AG1666"/>
    <mergeCell ref="AG1667:AG1669"/>
    <mergeCell ref="AG1670:AG1672"/>
    <mergeCell ref="AG1673:AG1675"/>
    <mergeCell ref="AG1676:AG1678"/>
    <mergeCell ref="AG1679:AG1681"/>
    <mergeCell ref="AG1682:AG1684"/>
    <mergeCell ref="AG1685:AG1687"/>
    <mergeCell ref="AG1688:AG1690"/>
    <mergeCell ref="AG1691:AG1693"/>
    <mergeCell ref="AG1694:AG1696"/>
    <mergeCell ref="AG1697:AG1699"/>
    <mergeCell ref="AG1700:AG1702"/>
    <mergeCell ref="AG1703:AG1705"/>
    <mergeCell ref="AG1706:AG1708"/>
    <mergeCell ref="AG1709:AG1711"/>
    <mergeCell ref="AG1712:AG1714"/>
    <mergeCell ref="AG1715:AG1717"/>
    <mergeCell ref="AG1718:AG1720"/>
    <mergeCell ref="AG1721:AG1723"/>
    <mergeCell ref="AG1724:AG1726"/>
    <mergeCell ref="AG1727:AG1729"/>
    <mergeCell ref="AG1730:AG1732"/>
    <mergeCell ref="AG1733:AG1735"/>
    <mergeCell ref="AG1736:AG1738"/>
    <mergeCell ref="AG1739:AG1741"/>
    <mergeCell ref="AG1742:AG1744"/>
    <mergeCell ref="AG1745:AG1747"/>
    <mergeCell ref="AG1748:AG1750"/>
    <mergeCell ref="AG1751:AG1753"/>
    <mergeCell ref="AG1754:AG1756"/>
    <mergeCell ref="AG1757:AG1759"/>
    <mergeCell ref="AG1760:AG1762"/>
    <mergeCell ref="AG1763:AG1765"/>
    <mergeCell ref="AG1766:AG1768"/>
    <mergeCell ref="AG1769:AG1771"/>
    <mergeCell ref="AG1772:AG1774"/>
    <mergeCell ref="AG1775:AG1777"/>
    <mergeCell ref="AG1778:AG1780"/>
    <mergeCell ref="AG1781:AG1783"/>
    <mergeCell ref="AG1784:AG1786"/>
    <mergeCell ref="AG1787:AG1789"/>
    <mergeCell ref="AG1790:AG1792"/>
    <mergeCell ref="AG1793:AG1795"/>
    <mergeCell ref="AG1796:AG1798"/>
    <mergeCell ref="AG1799:AG1801"/>
    <mergeCell ref="AG1802:AG1804"/>
    <mergeCell ref="AG1805:AG1807"/>
    <mergeCell ref="AG1808:AG1810"/>
    <mergeCell ref="AG1811:AG1813"/>
    <mergeCell ref="AG1814:AG1816"/>
    <mergeCell ref="AG1817:AG1819"/>
    <mergeCell ref="AG1820:AG1822"/>
    <mergeCell ref="AG1823:AG1825"/>
    <mergeCell ref="AG1826:AG1828"/>
    <mergeCell ref="AG1829:AG1831"/>
    <mergeCell ref="AG1832:AG1834"/>
    <mergeCell ref="AG1835:AG1837"/>
    <mergeCell ref="AG1838:AG1840"/>
    <mergeCell ref="AG1841:AG1843"/>
    <mergeCell ref="AG1844:AG1846"/>
    <mergeCell ref="AG1847:AG1849"/>
    <mergeCell ref="AG1850:AG1852"/>
    <mergeCell ref="AG1853:AG1855"/>
    <mergeCell ref="AG1856:AG1858"/>
    <mergeCell ref="AG1859:AG1861"/>
    <mergeCell ref="AG1862:AG1864"/>
    <mergeCell ref="AG1865:AG1867"/>
    <mergeCell ref="AG1868:AG1870"/>
    <mergeCell ref="AG1871:AG1873"/>
    <mergeCell ref="AG1874:AG1876"/>
    <mergeCell ref="AG1877:AG1879"/>
    <mergeCell ref="AG1880:AG1882"/>
    <mergeCell ref="AG1883:AG1885"/>
    <mergeCell ref="AG1886:AG1888"/>
    <mergeCell ref="AG1889:AG1891"/>
    <mergeCell ref="AG1892:AG1894"/>
    <mergeCell ref="AG1895:AG1897"/>
    <mergeCell ref="AG1898:AG1900"/>
    <mergeCell ref="AG1901:AG1903"/>
    <mergeCell ref="AG1904:AG1906"/>
    <mergeCell ref="AG1907:AG1909"/>
    <mergeCell ref="AG1910:AG1912"/>
    <mergeCell ref="AG1913:AG1915"/>
    <mergeCell ref="AG1916:AG1918"/>
    <mergeCell ref="AG1919:AG1921"/>
    <mergeCell ref="AG1922:AG1924"/>
    <mergeCell ref="AG1925:AG1927"/>
    <mergeCell ref="AG1928:AG1930"/>
    <mergeCell ref="AG1931:AG1933"/>
    <mergeCell ref="AG1934:AG1936"/>
    <mergeCell ref="AG1937:AG1939"/>
    <mergeCell ref="AG1940:AG1942"/>
    <mergeCell ref="AG1943:AG1945"/>
    <mergeCell ref="AG1946:AG1948"/>
    <mergeCell ref="AG1949:AG1951"/>
    <mergeCell ref="AG1952:AG1954"/>
    <mergeCell ref="AG1955:AG1957"/>
    <mergeCell ref="AG1958:AG1960"/>
    <mergeCell ref="AG1961:AG1963"/>
    <mergeCell ref="AG1964:AG1966"/>
    <mergeCell ref="AG1967:AG1969"/>
    <mergeCell ref="AG1970:AG1972"/>
    <mergeCell ref="AG1973:AG1975"/>
    <mergeCell ref="AG1976:AG1978"/>
    <mergeCell ref="AG1979:AG1981"/>
    <mergeCell ref="AG1982:AG1984"/>
    <mergeCell ref="AG1985:AG1987"/>
    <mergeCell ref="AG1988:AG1990"/>
    <mergeCell ref="AG1991:AG1993"/>
    <mergeCell ref="AG1994:AG1996"/>
    <mergeCell ref="AG1997:AG1999"/>
    <mergeCell ref="AG2000:AG2002"/>
    <mergeCell ref="AG2003:AG2005"/>
    <mergeCell ref="AG2006:AG2008"/>
    <mergeCell ref="AG2009:AG2011"/>
    <mergeCell ref="AG2012:AG2014"/>
    <mergeCell ref="AG2015:AG2017"/>
    <mergeCell ref="AG2018:AG2020"/>
    <mergeCell ref="AG2021:AG2023"/>
    <mergeCell ref="AG2024:AG2026"/>
    <mergeCell ref="AG2027:AG2029"/>
    <mergeCell ref="AG2030:AG2032"/>
    <mergeCell ref="AG2033:AG2035"/>
    <mergeCell ref="AG2036:AG2038"/>
    <mergeCell ref="AG2039:AG2041"/>
    <mergeCell ref="AG2042:AG2044"/>
    <mergeCell ref="AG2045:AG2047"/>
    <mergeCell ref="AG2048:AG2050"/>
    <mergeCell ref="AG2051:AG2053"/>
    <mergeCell ref="AG2054:AG2056"/>
    <mergeCell ref="AG2057:AG2059"/>
    <mergeCell ref="AG2060:AG2062"/>
    <mergeCell ref="AG2063:AG2065"/>
    <mergeCell ref="AG2066:AG2068"/>
    <mergeCell ref="AG2069:AG2071"/>
    <mergeCell ref="AG2072:AG2074"/>
    <mergeCell ref="AG2075:AG2077"/>
    <mergeCell ref="AG2078:AG2080"/>
    <mergeCell ref="AG2081:AG2083"/>
    <mergeCell ref="AG2084:AG2086"/>
    <mergeCell ref="AG2087:AG2089"/>
    <mergeCell ref="AG2090:AG2092"/>
    <mergeCell ref="AG2093:AG2095"/>
    <mergeCell ref="AG2096:AG2098"/>
    <mergeCell ref="AG2099:AG2101"/>
    <mergeCell ref="AG2102:AG2104"/>
    <mergeCell ref="AG2105:AG2107"/>
    <mergeCell ref="AG2108:AG2110"/>
    <mergeCell ref="AG2111:AG2113"/>
    <mergeCell ref="AG2114:AG2116"/>
    <mergeCell ref="AG2117:AG2119"/>
    <mergeCell ref="AG2120:AG2122"/>
    <mergeCell ref="AG2123:AG2125"/>
    <mergeCell ref="AG2126:AG2128"/>
    <mergeCell ref="AG2129:AG2131"/>
    <mergeCell ref="AG2132:AG2134"/>
    <mergeCell ref="AG2135:AG2137"/>
    <mergeCell ref="AG2138:AG2140"/>
    <mergeCell ref="AG2141:AG2143"/>
    <mergeCell ref="AG2144:AG2146"/>
    <mergeCell ref="AG2147:AG2149"/>
    <mergeCell ref="AG2150:AG2152"/>
    <mergeCell ref="AG2153:AG2155"/>
    <mergeCell ref="AG2156:AG2158"/>
    <mergeCell ref="AG2159:AG2161"/>
    <mergeCell ref="AG2162:AG2164"/>
    <mergeCell ref="AG2165:AG2167"/>
    <mergeCell ref="AG2168:AG2170"/>
    <mergeCell ref="AG2171:AG2173"/>
    <mergeCell ref="AG2174:AG2176"/>
    <mergeCell ref="AG2177:AG2179"/>
    <mergeCell ref="AG2180:AG2182"/>
    <mergeCell ref="AG2183:AG2185"/>
    <mergeCell ref="AG2186:AG2188"/>
    <mergeCell ref="AG2189:AG2191"/>
    <mergeCell ref="AG2192:AG2194"/>
    <mergeCell ref="AG2195:AG2197"/>
    <mergeCell ref="AG2198:AG2200"/>
    <mergeCell ref="AG2201:AG2203"/>
    <mergeCell ref="AG2204:AG2206"/>
    <mergeCell ref="AG2207:AG2209"/>
    <mergeCell ref="AG2210:AG2212"/>
    <mergeCell ref="AG2213:AG2215"/>
    <mergeCell ref="AG2216:AG2218"/>
    <mergeCell ref="AG2219:AG2221"/>
    <mergeCell ref="AG2222:AG2224"/>
    <mergeCell ref="AG2225:AG2227"/>
    <mergeCell ref="AG2228:AG2230"/>
    <mergeCell ref="AG2231:AG2233"/>
    <mergeCell ref="AG2234:AG2236"/>
    <mergeCell ref="AG2237:AG2239"/>
    <mergeCell ref="AG2240:AG2242"/>
    <mergeCell ref="AG2243:AG2245"/>
    <mergeCell ref="AG2246:AG2248"/>
    <mergeCell ref="AG2249:AG2251"/>
    <mergeCell ref="AG2252:AG2254"/>
    <mergeCell ref="AG2255:AG2257"/>
    <mergeCell ref="AG2258:AG2260"/>
    <mergeCell ref="AG2261:AG2263"/>
    <mergeCell ref="AG2264:AG2266"/>
    <mergeCell ref="AG2267:AG2269"/>
    <mergeCell ref="AG2270:AG2272"/>
    <mergeCell ref="AG2273:AG2275"/>
    <mergeCell ref="AG2276:AG2278"/>
    <mergeCell ref="AG2279:AG2281"/>
    <mergeCell ref="AG2282:AG2284"/>
    <mergeCell ref="AG2285:AG2287"/>
    <mergeCell ref="AG2288:AG2290"/>
    <mergeCell ref="AG2291:AG2293"/>
    <mergeCell ref="AG2294:AG2296"/>
    <mergeCell ref="AG2297:AG2299"/>
    <mergeCell ref="AG2300:AG2302"/>
    <mergeCell ref="AG2303:AG2305"/>
    <mergeCell ref="AG2306:AG2308"/>
    <mergeCell ref="AG2309:AG2311"/>
    <mergeCell ref="AG2312:AG2314"/>
    <mergeCell ref="AG2315:AG2317"/>
    <mergeCell ref="AG2318:AG2320"/>
    <mergeCell ref="AG2321:AG2323"/>
    <mergeCell ref="AG2324:AG2326"/>
    <mergeCell ref="AG2327:AG2329"/>
    <mergeCell ref="AG2330:AG2332"/>
    <mergeCell ref="AG2333:AG2335"/>
    <mergeCell ref="AG2336:AG2338"/>
    <mergeCell ref="AG2339:AG2341"/>
    <mergeCell ref="AG2342:AG2344"/>
    <mergeCell ref="AG2345:AG2347"/>
    <mergeCell ref="AG2348:AG2350"/>
    <mergeCell ref="AG2351:AG2353"/>
    <mergeCell ref="AG2354:AG2356"/>
    <mergeCell ref="AG2357:AG2359"/>
    <mergeCell ref="AG2360:AG2362"/>
    <mergeCell ref="AG2363:AG2365"/>
    <mergeCell ref="AG2366:AG2368"/>
    <mergeCell ref="AG2369:AG2371"/>
    <mergeCell ref="AG2372:AG2374"/>
    <mergeCell ref="AG2375:AG2377"/>
    <mergeCell ref="AG2378:AG2380"/>
    <mergeCell ref="AG2381:AG2383"/>
    <mergeCell ref="AG2384:AG2386"/>
    <mergeCell ref="AG2387:AG2389"/>
    <mergeCell ref="AG2390:AG2392"/>
    <mergeCell ref="AG2393:AG2395"/>
    <mergeCell ref="AG2396:AG2398"/>
    <mergeCell ref="AG2399:AG2401"/>
    <mergeCell ref="AG2402:AG2404"/>
    <mergeCell ref="AG2405:AG2407"/>
    <mergeCell ref="AG2408:AG2410"/>
    <mergeCell ref="AG2411:AG2413"/>
    <mergeCell ref="AG2414:AG2416"/>
    <mergeCell ref="AG2417:AG2419"/>
    <mergeCell ref="AG2420:AG2422"/>
    <mergeCell ref="AG2423:AG2425"/>
    <mergeCell ref="AG2426:AG2428"/>
    <mergeCell ref="AG2429:AG2431"/>
    <mergeCell ref="AG2432:AG2434"/>
    <mergeCell ref="AG2435:AG2437"/>
    <mergeCell ref="AG2438:AG2440"/>
    <mergeCell ref="AG2441:AG2443"/>
    <mergeCell ref="AG2444:AG2446"/>
    <mergeCell ref="AG2447:AG2449"/>
    <mergeCell ref="AG2450:AG2452"/>
    <mergeCell ref="AG2453:AG2455"/>
    <mergeCell ref="AG2456:AG2458"/>
    <mergeCell ref="AG2459:AG2461"/>
    <mergeCell ref="AG2462:AG2464"/>
    <mergeCell ref="AG2465:AG2467"/>
    <mergeCell ref="AG2468:AG2470"/>
    <mergeCell ref="AG2471:AG2473"/>
    <mergeCell ref="AG2474:AG2476"/>
    <mergeCell ref="AG2477:AG2479"/>
    <mergeCell ref="AG2480:AG2482"/>
    <mergeCell ref="AG2483:AG2485"/>
    <mergeCell ref="AG2486:AG2488"/>
    <mergeCell ref="AG2489:AG2491"/>
    <mergeCell ref="AG2492:AG2494"/>
    <mergeCell ref="AG2495:AG2497"/>
    <mergeCell ref="AG2498:AG2500"/>
    <mergeCell ref="AG2501:AG2503"/>
    <mergeCell ref="AG2504:AG2506"/>
    <mergeCell ref="AG2507:AG2509"/>
    <mergeCell ref="AG2510:AG2512"/>
    <mergeCell ref="AG2513:AG2515"/>
    <mergeCell ref="AG2516:AG2518"/>
    <mergeCell ref="AG2519:AG2521"/>
    <mergeCell ref="AG2522:AG2524"/>
    <mergeCell ref="AG2525:AG2527"/>
    <mergeCell ref="AG2528:AG2530"/>
    <mergeCell ref="AG2531:AG2533"/>
    <mergeCell ref="AG2534:AG2536"/>
    <mergeCell ref="AG2537:AG2539"/>
    <mergeCell ref="AG2540:AG2542"/>
    <mergeCell ref="AG2543:AG2545"/>
    <mergeCell ref="AG2546:AG2548"/>
    <mergeCell ref="AG2549:AG2551"/>
    <mergeCell ref="AG2552:AG2554"/>
    <mergeCell ref="AG2555:AG2557"/>
    <mergeCell ref="AG2558:AG2560"/>
    <mergeCell ref="AG2561:AG2563"/>
    <mergeCell ref="AG2564:AG2566"/>
    <mergeCell ref="AG2567:AG2569"/>
    <mergeCell ref="AG2570:AG2572"/>
    <mergeCell ref="AG2573:AG2575"/>
    <mergeCell ref="AG2576:AG2578"/>
    <mergeCell ref="AG2579:AG2581"/>
    <mergeCell ref="AG2582:AG2584"/>
    <mergeCell ref="AG2585:AG2587"/>
    <mergeCell ref="AG2588:AG2590"/>
    <mergeCell ref="AG2591:AG2593"/>
    <mergeCell ref="AG2594:AG2596"/>
    <mergeCell ref="AG2597:AG2599"/>
    <mergeCell ref="AG2600:AG2602"/>
    <mergeCell ref="AG2603:AG2605"/>
    <mergeCell ref="AG2606:AG2608"/>
    <mergeCell ref="AG2609:AG2611"/>
    <mergeCell ref="AG2612:AG2614"/>
    <mergeCell ref="AG2615:AG2617"/>
    <mergeCell ref="AG2618:AG2620"/>
    <mergeCell ref="AG2621:AG2623"/>
    <mergeCell ref="AG2624:AG2626"/>
    <mergeCell ref="AG2627:AG2629"/>
    <mergeCell ref="AG2630:AG2632"/>
    <mergeCell ref="AG2633:AG2635"/>
    <mergeCell ref="AG2636:AG2638"/>
    <mergeCell ref="AG2639:AG2641"/>
    <mergeCell ref="AG2642:AG2644"/>
    <mergeCell ref="AG2645:AG2647"/>
    <mergeCell ref="AG2648:AG2650"/>
    <mergeCell ref="AG2651:AG2653"/>
    <mergeCell ref="AG2654:AG2656"/>
    <mergeCell ref="AG2657:AG2659"/>
    <mergeCell ref="AG2660:AG2662"/>
    <mergeCell ref="AG2663:AG2665"/>
    <mergeCell ref="AG2666:AG2668"/>
    <mergeCell ref="AG2669:AG2671"/>
    <mergeCell ref="AG2672:AG2674"/>
    <mergeCell ref="AG2675:AG2677"/>
    <mergeCell ref="AG2678:AG2680"/>
    <mergeCell ref="AG2681:AG2683"/>
    <mergeCell ref="AG2684:AG2686"/>
    <mergeCell ref="AG2687:AG2689"/>
    <mergeCell ref="AG2690:AG2692"/>
    <mergeCell ref="AG2693:AG2695"/>
    <mergeCell ref="AG2696:AG2698"/>
    <mergeCell ref="AG2699:AG2701"/>
    <mergeCell ref="AG2702:AG2704"/>
    <mergeCell ref="AG2705:AG2707"/>
    <mergeCell ref="AG2708:AG2710"/>
    <mergeCell ref="AG2711:AG2713"/>
    <mergeCell ref="AG2714:AG2716"/>
    <mergeCell ref="AG2717:AG2719"/>
    <mergeCell ref="AG2720:AG2722"/>
    <mergeCell ref="AG2723:AG2725"/>
    <mergeCell ref="AG2726:AG2728"/>
    <mergeCell ref="AG2729:AG2731"/>
    <mergeCell ref="AG2732:AG2734"/>
    <mergeCell ref="AG2735:AG2737"/>
    <mergeCell ref="AG2738:AG2740"/>
    <mergeCell ref="AG2741:AG2743"/>
    <mergeCell ref="AG2744:AG2746"/>
    <mergeCell ref="AG2747:AG2749"/>
    <mergeCell ref="AG2750:AG2752"/>
    <mergeCell ref="AG2753:AG2755"/>
    <mergeCell ref="AG2756:AG2758"/>
    <mergeCell ref="AG2759:AG2761"/>
    <mergeCell ref="AG2762:AG2764"/>
    <mergeCell ref="AG2765:AG2767"/>
    <mergeCell ref="AG2768:AG2770"/>
    <mergeCell ref="AG2771:AG2773"/>
    <mergeCell ref="AG2774:AG2776"/>
    <mergeCell ref="AG2777:AG2779"/>
    <mergeCell ref="AG2780:AG2782"/>
    <mergeCell ref="AG2783:AG2785"/>
    <mergeCell ref="AG2786:AG2788"/>
    <mergeCell ref="AG2813:AG2815"/>
    <mergeCell ref="AG2816:AG2818"/>
    <mergeCell ref="AG2825:AG2827"/>
    <mergeCell ref="AG2828:AG2830"/>
    <mergeCell ref="AG2831:AG2833"/>
    <mergeCell ref="AG2879:AG2881"/>
    <mergeCell ref="AG2882:AG2884"/>
    <mergeCell ref="AG2885:AG2887"/>
    <mergeCell ref="AG2927:AG2929"/>
    <mergeCell ref="AG2930:AG2932"/>
    <mergeCell ref="AG2933:AG2935"/>
    <mergeCell ref="AG2936:AG2938"/>
    <mergeCell ref="AG2963:AG2965"/>
    <mergeCell ref="AG2966:AG2968"/>
    <mergeCell ref="AG2969:AG2971"/>
    <mergeCell ref="AG2972:AG2974"/>
    <mergeCell ref="AG3005:AG3007"/>
    <mergeCell ref="AG3008:AG3010"/>
    <mergeCell ref="AG3026:AG3028"/>
    <mergeCell ref="AG3029:AG3031"/>
    <mergeCell ref="AG3065:AG3067"/>
    <mergeCell ref="AG3068:AG3070"/>
    <mergeCell ref="AG3086:AG3088"/>
    <mergeCell ref="AG3089:AG3091"/>
    <mergeCell ref="AG3119:AG3121"/>
    <mergeCell ref="AG3122:AG3124"/>
    <mergeCell ref="AG3149:AG3151"/>
    <mergeCell ref="AG3152:AG3154"/>
    <mergeCell ref="AG3155:AG3157"/>
    <mergeCell ref="AG3179:AG3181"/>
    <mergeCell ref="AG3182:AG3184"/>
    <mergeCell ref="AG3215:AG3217"/>
    <mergeCell ref="AG3218:AG3220"/>
    <mergeCell ref="AG3269:AG3271"/>
    <mergeCell ref="AG3272:AG3274"/>
    <mergeCell ref="AG3323:AG3325"/>
    <mergeCell ref="AG3326:AG3328"/>
    <mergeCell ref="AG3335:AG3337"/>
    <mergeCell ref="AG3338:AG3340"/>
    <mergeCell ref="AG3365:AG3367"/>
    <mergeCell ref="AG3368:AG3370"/>
    <mergeCell ref="AG3395:AG3397"/>
    <mergeCell ref="AG3398:AG3400"/>
    <mergeCell ref="AG3458:AG3460"/>
    <mergeCell ref="AG3461:AG3463"/>
    <mergeCell ref="AG3479:AG3481"/>
    <mergeCell ref="AG3482:AG3484"/>
    <mergeCell ref="AG3500:AG3502"/>
    <mergeCell ref="AG3503:AG3505"/>
    <mergeCell ref="AG3518:AG3520"/>
    <mergeCell ref="AG3521:AG3523"/>
    <mergeCell ref="AG3524:AG3526"/>
    <mergeCell ref="AG3527:AG3529"/>
    <mergeCell ref="AG3548:AG3550"/>
    <mergeCell ref="AG3551:AG3553"/>
    <mergeCell ref="AG3572:AG3574"/>
    <mergeCell ref="AG3575:AG3577"/>
    <mergeCell ref="AG3602:AG3604"/>
    <mergeCell ref="AG3605:AG3607"/>
    <mergeCell ref="AG3620:AG3622"/>
    <mergeCell ref="AG3623:AG3625"/>
    <mergeCell ref="AG3638:AG3640"/>
    <mergeCell ref="AG3641:AG3643"/>
    <mergeCell ref="A3695:A3697"/>
    <mergeCell ref="B3695:B3697"/>
    <mergeCell ref="C3695:C3697"/>
    <mergeCell ref="D3695:D3697"/>
    <mergeCell ref="E3695:E3697"/>
    <mergeCell ref="F3695:F3697"/>
    <mergeCell ref="G3695:G3697"/>
    <mergeCell ref="H3695:H3697"/>
    <mergeCell ref="I3695:I3697"/>
    <mergeCell ref="AA3695:AA3697"/>
    <mergeCell ref="AC3695:AC3697"/>
    <mergeCell ref="A3698:A3700"/>
    <mergeCell ref="B3698:B3700"/>
    <mergeCell ref="C3698:C3700"/>
    <mergeCell ref="D3698:D3700"/>
    <mergeCell ref="E3698:E3700"/>
    <mergeCell ref="F3698:F3700"/>
    <mergeCell ref="G3698:G3700"/>
    <mergeCell ref="H3698:H3700"/>
    <mergeCell ref="I3698:I3700"/>
    <mergeCell ref="AA3698:AA3700"/>
    <mergeCell ref="AC3698:AC3700"/>
    <mergeCell ref="A3701:A3703"/>
    <mergeCell ref="B3701:B3703"/>
    <mergeCell ref="C3701:C3703"/>
    <mergeCell ref="D3701:D3703"/>
    <mergeCell ref="E3701:E3703"/>
    <mergeCell ref="F3701:F3703"/>
    <mergeCell ref="G3701:G3703"/>
    <mergeCell ref="H3701:H3703"/>
    <mergeCell ref="I3701:I3703"/>
    <mergeCell ref="AA3701:AA3703"/>
    <mergeCell ref="AC3701:AC3703"/>
    <mergeCell ref="A3704:A3706"/>
    <mergeCell ref="B3704:B3706"/>
    <mergeCell ref="C3704:C3706"/>
    <mergeCell ref="D3704:D3706"/>
    <mergeCell ref="E3704:E3706"/>
    <mergeCell ref="F3704:F3706"/>
    <mergeCell ref="G3704:G3706"/>
    <mergeCell ref="H3704:H3706"/>
    <mergeCell ref="I3704:I3706"/>
    <mergeCell ref="AA3704:AA3706"/>
    <mergeCell ref="AC3704:AC3706"/>
    <mergeCell ref="A3707:A3709"/>
    <mergeCell ref="B3707:B3709"/>
    <mergeCell ref="C3707:C3709"/>
    <mergeCell ref="D3707:D3709"/>
    <mergeCell ref="E3707:E3709"/>
    <mergeCell ref="F3707:F3709"/>
    <mergeCell ref="G3707:G3709"/>
    <mergeCell ref="H3707:H3709"/>
    <mergeCell ref="I3707:I3709"/>
    <mergeCell ref="AA3707:AA3709"/>
    <mergeCell ref="AC3707:AC3709"/>
    <mergeCell ref="A3710:A3712"/>
    <mergeCell ref="B3710:B3712"/>
    <mergeCell ref="C3710:C3712"/>
    <mergeCell ref="D3710:D3712"/>
    <mergeCell ref="E3710:E3712"/>
    <mergeCell ref="F3710:F3712"/>
    <mergeCell ref="G3710:G3712"/>
    <mergeCell ref="H3710:H3712"/>
    <mergeCell ref="I3710:I3712"/>
    <mergeCell ref="AA3710:AA3712"/>
    <mergeCell ref="AC3710:AC3712"/>
    <mergeCell ref="A3713:A3715"/>
    <mergeCell ref="B3713:B3715"/>
    <mergeCell ref="C3713:C3715"/>
    <mergeCell ref="D3713:D3715"/>
    <mergeCell ref="E3713:E3715"/>
    <mergeCell ref="F3713:F3715"/>
    <mergeCell ref="G3713:G3715"/>
    <mergeCell ref="H3713:H3715"/>
    <mergeCell ref="I3713:I3715"/>
    <mergeCell ref="AA3713:AA3715"/>
    <mergeCell ref="AC3713:AC3715"/>
  </mergeCells>
  <conditionalFormatting sqref="L2">
    <cfRule type="cellIs" dxfId="0" priority="502" operator="greaterThan">
      <formula>0.2</formula>
    </cfRule>
  </conditionalFormatting>
  <conditionalFormatting sqref="P2">
    <cfRule type="cellIs" dxfId="0" priority="498" operator="greaterThan">
      <formula>0.2</formula>
    </cfRule>
  </conditionalFormatting>
  <conditionalFormatting sqref="U2">
    <cfRule type="cellIs" dxfId="0" priority="500" operator="greaterThan">
      <formula>10</formula>
    </cfRule>
  </conditionalFormatting>
  <conditionalFormatting sqref="U47">
    <cfRule type="cellIs" dxfId="0" priority="275" operator="greaterThan">
      <formula>10</formula>
    </cfRule>
  </conditionalFormatting>
  <conditionalFormatting sqref="U89">
    <cfRule type="cellIs" dxfId="0" priority="433" operator="greaterThan">
      <formula>10</formula>
    </cfRule>
  </conditionalFormatting>
  <conditionalFormatting sqref="U290">
    <cfRule type="cellIs" dxfId="0" priority="439" operator="greaterThan">
      <formula>10</formula>
    </cfRule>
  </conditionalFormatting>
  <conditionalFormatting sqref="U293">
    <cfRule type="cellIs" dxfId="0" priority="442" operator="greaterThan">
      <formula>10</formula>
    </cfRule>
  </conditionalFormatting>
  <conditionalFormatting sqref="U329">
    <cfRule type="cellIs" dxfId="0" priority="272" operator="greaterThan">
      <formula>10</formula>
    </cfRule>
  </conditionalFormatting>
  <conditionalFormatting sqref="U362">
    <cfRule type="cellIs" dxfId="0" priority="269" operator="greaterThan">
      <formula>10</formula>
    </cfRule>
  </conditionalFormatting>
  <conditionalFormatting sqref="X389">
    <cfRule type="cellIs" dxfId="0" priority="278" operator="greaterThan">
      <formula>10</formula>
    </cfRule>
  </conditionalFormatting>
  <conditionalFormatting sqref="U458">
    <cfRule type="cellIs" dxfId="0" priority="266" operator="greaterThan">
      <formula>10</formula>
    </cfRule>
  </conditionalFormatting>
  <conditionalFormatting sqref="U500">
    <cfRule type="cellIs" dxfId="0" priority="263" operator="greaterThan">
      <formula>10</formula>
    </cfRule>
  </conditionalFormatting>
  <conditionalFormatting sqref="X521">
    <cfRule type="cellIs" dxfId="0" priority="430" operator="greaterThan">
      <formula>10</formula>
    </cfRule>
  </conditionalFormatting>
  <conditionalFormatting sqref="U536">
    <cfRule type="cellIs" dxfId="0" priority="260" operator="greaterThan">
      <formula>10</formula>
    </cfRule>
  </conditionalFormatting>
  <conditionalFormatting sqref="U587">
    <cfRule type="cellIs" dxfId="0" priority="427" operator="greaterThan">
      <formula>10</formula>
    </cfRule>
  </conditionalFormatting>
  <conditionalFormatting sqref="U593">
    <cfRule type="cellIs" dxfId="0" priority="257" operator="greaterThan">
      <formula>10</formula>
    </cfRule>
  </conditionalFormatting>
  <conditionalFormatting sqref="U629">
    <cfRule type="cellIs" dxfId="0" priority="254" operator="greaterThan">
      <formula>10</formula>
    </cfRule>
  </conditionalFormatting>
  <conditionalFormatting sqref="U671">
    <cfRule type="cellIs" dxfId="0" priority="251" operator="greaterThan">
      <formula>10</formula>
    </cfRule>
  </conditionalFormatting>
  <conditionalFormatting sqref="U722">
    <cfRule type="cellIs" dxfId="0" priority="248" operator="greaterThan">
      <formula>10</formula>
    </cfRule>
  </conditionalFormatting>
  <conditionalFormatting sqref="U755">
    <cfRule type="cellIs" dxfId="0" priority="245" operator="greaterThan">
      <formula>10</formula>
    </cfRule>
  </conditionalFormatting>
  <conditionalFormatting sqref="L779">
    <cfRule type="cellIs" dxfId="0" priority="425" operator="greaterThan">
      <formula>0.2</formula>
    </cfRule>
  </conditionalFormatting>
  <conditionalFormatting sqref="X779">
    <cfRule type="cellIs" dxfId="0" priority="424" operator="greaterThan">
      <formula>10</formula>
    </cfRule>
  </conditionalFormatting>
  <conditionalFormatting sqref="L788">
    <cfRule type="cellIs" dxfId="0" priority="423" operator="greaterThan">
      <formula>0.2</formula>
    </cfRule>
  </conditionalFormatting>
  <conditionalFormatting sqref="X788">
    <cfRule type="cellIs" dxfId="0" priority="422" operator="greaterThan">
      <formula>10</formula>
    </cfRule>
  </conditionalFormatting>
  <conditionalFormatting sqref="U797">
    <cfRule type="cellIs" dxfId="0" priority="242" operator="greaterThan">
      <formula>10</formula>
    </cfRule>
  </conditionalFormatting>
  <conditionalFormatting sqref="U830">
    <cfRule type="cellIs" dxfId="0" priority="239" operator="greaterThan">
      <formula>10</formula>
    </cfRule>
  </conditionalFormatting>
  <conditionalFormatting sqref="U848">
    <cfRule type="cellIs" dxfId="0" priority="236" operator="greaterThan">
      <formula>10</formula>
    </cfRule>
  </conditionalFormatting>
  <conditionalFormatting sqref="U905">
    <cfRule type="cellIs" dxfId="0" priority="233" operator="greaterThan">
      <formula>10</formula>
    </cfRule>
  </conditionalFormatting>
  <conditionalFormatting sqref="U950">
    <cfRule type="cellIs" dxfId="0" priority="230" operator="greaterThan">
      <formula>10</formula>
    </cfRule>
  </conditionalFormatting>
  <conditionalFormatting sqref="U992">
    <cfRule type="cellIs" dxfId="0" priority="227" operator="greaterThan">
      <formula>10</formula>
    </cfRule>
  </conditionalFormatting>
  <conditionalFormatting sqref="U1022">
    <cfRule type="cellIs" dxfId="0" priority="224" operator="greaterThan">
      <formula>10</formula>
    </cfRule>
  </conditionalFormatting>
  <conditionalFormatting sqref="U1085">
    <cfRule type="cellIs" dxfId="0" priority="221" operator="greaterThan">
      <formula>10</formula>
    </cfRule>
  </conditionalFormatting>
  <conditionalFormatting sqref="U1094">
    <cfRule type="cellIs" dxfId="0" priority="218" operator="greaterThan">
      <formula>10</formula>
    </cfRule>
  </conditionalFormatting>
  <conditionalFormatting sqref="U1136">
    <cfRule type="cellIs" dxfId="0" priority="215" operator="greaterThan">
      <formula>10</formula>
    </cfRule>
  </conditionalFormatting>
  <conditionalFormatting sqref="L1151">
    <cfRule type="cellIs" dxfId="0" priority="389" operator="greaterThan">
      <formula>0.2</formula>
    </cfRule>
  </conditionalFormatting>
  <conditionalFormatting sqref="X1151">
    <cfRule type="cellIs" dxfId="0" priority="388" operator="greaterThan">
      <formula>10</formula>
    </cfRule>
  </conditionalFormatting>
  <conditionalFormatting sqref="U1169">
    <cfRule type="cellIs" dxfId="0" priority="212" operator="greaterThan">
      <formula>10</formula>
    </cfRule>
  </conditionalFormatting>
  <conditionalFormatting sqref="U1187">
    <cfRule type="cellIs" dxfId="0" priority="209" operator="greaterThan">
      <formula>10</formula>
    </cfRule>
  </conditionalFormatting>
  <conditionalFormatting sqref="L1196">
    <cfRule type="cellIs" dxfId="0" priority="387" operator="greaterThan">
      <formula>0.2</formula>
    </cfRule>
  </conditionalFormatting>
  <conditionalFormatting sqref="X1196">
    <cfRule type="cellIs" dxfId="0" priority="386" operator="greaterThan">
      <formula>10</formula>
    </cfRule>
  </conditionalFormatting>
  <conditionalFormatting sqref="U1217">
    <cfRule type="cellIs" dxfId="0" priority="206" operator="greaterThan">
      <formula>10</formula>
    </cfRule>
  </conditionalFormatting>
  <conditionalFormatting sqref="U1274">
    <cfRule type="cellIs" dxfId="0" priority="203" operator="greaterThan">
      <formula>10</formula>
    </cfRule>
  </conditionalFormatting>
  <conditionalFormatting sqref="U1322">
    <cfRule type="cellIs" dxfId="0" priority="445" operator="greaterThan">
      <formula>10</formula>
    </cfRule>
  </conditionalFormatting>
  <conditionalFormatting sqref="U1358">
    <cfRule type="cellIs" dxfId="0" priority="200" operator="greaterThan">
      <formula>10</formula>
    </cfRule>
  </conditionalFormatting>
  <conditionalFormatting sqref="U1409">
    <cfRule type="cellIs" dxfId="0" priority="197" operator="greaterThan">
      <formula>10</formula>
    </cfRule>
  </conditionalFormatting>
  <conditionalFormatting sqref="U1430">
    <cfRule type="cellIs" dxfId="0" priority="194" operator="greaterThan">
      <formula>10</formula>
    </cfRule>
  </conditionalFormatting>
  <conditionalFormatting sqref="U1457">
    <cfRule type="cellIs" dxfId="0" priority="191" operator="greaterThan">
      <formula>10</formula>
    </cfRule>
  </conditionalFormatting>
  <conditionalFormatting sqref="U1487">
    <cfRule type="cellIs" dxfId="0" priority="188" operator="greaterThan">
      <formula>10</formula>
    </cfRule>
  </conditionalFormatting>
  <conditionalFormatting sqref="U1526">
    <cfRule type="cellIs" dxfId="0" priority="185" operator="greaterThan">
      <formula>10</formula>
    </cfRule>
  </conditionalFormatting>
  <conditionalFormatting sqref="U1565">
    <cfRule type="cellIs" dxfId="0" priority="182" operator="greaterThan">
      <formula>10</formula>
    </cfRule>
  </conditionalFormatting>
  <conditionalFormatting sqref="U1586">
    <cfRule type="cellIs" dxfId="0" priority="179" operator="greaterThan">
      <formula>10</formula>
    </cfRule>
  </conditionalFormatting>
  <conditionalFormatting sqref="U1616">
    <cfRule type="cellIs" dxfId="0" priority="176" operator="greaterThan">
      <formula>10</formula>
    </cfRule>
  </conditionalFormatting>
  <conditionalFormatting sqref="U1697">
    <cfRule type="cellIs" dxfId="0" priority="173" operator="greaterThan">
      <formula>10</formula>
    </cfRule>
  </conditionalFormatting>
  <conditionalFormatting sqref="U1736">
    <cfRule type="cellIs" dxfId="0" priority="170" operator="greaterThan">
      <formula>10</formula>
    </cfRule>
  </conditionalFormatting>
  <conditionalFormatting sqref="U1763">
    <cfRule type="cellIs" dxfId="0" priority="167" operator="greaterThan">
      <formula>10</formula>
    </cfRule>
  </conditionalFormatting>
  <conditionalFormatting sqref="U1853">
    <cfRule type="cellIs" dxfId="0" priority="164" operator="greaterThan">
      <formula>10</formula>
    </cfRule>
  </conditionalFormatting>
  <conditionalFormatting sqref="U1892">
    <cfRule type="cellIs" dxfId="0" priority="161" operator="greaterThan">
      <formula>10</formula>
    </cfRule>
  </conditionalFormatting>
  <conditionalFormatting sqref="U1907">
    <cfRule type="cellIs" dxfId="0" priority="158" operator="greaterThan">
      <formula>10</formula>
    </cfRule>
  </conditionalFormatting>
  <conditionalFormatting sqref="U1922">
    <cfRule type="cellIs" dxfId="0" priority="155" operator="greaterThan">
      <formula>10</formula>
    </cfRule>
  </conditionalFormatting>
  <conditionalFormatting sqref="U1943">
    <cfRule type="cellIs" dxfId="0" priority="152" operator="greaterThan">
      <formula>10</formula>
    </cfRule>
  </conditionalFormatting>
  <conditionalFormatting sqref="U1964">
    <cfRule type="cellIs" dxfId="0" priority="149" operator="greaterThan">
      <formula>10</formula>
    </cfRule>
  </conditionalFormatting>
  <conditionalFormatting sqref="U2000">
    <cfRule type="cellIs" dxfId="0" priority="146" operator="greaterThan">
      <formula>10</formula>
    </cfRule>
  </conditionalFormatting>
  <conditionalFormatting sqref="U2018">
    <cfRule type="cellIs" dxfId="0" priority="143" operator="greaterThan">
      <formula>10</formula>
    </cfRule>
  </conditionalFormatting>
  <conditionalFormatting sqref="U2039">
    <cfRule type="cellIs" dxfId="0" priority="140" operator="greaterThan">
      <formula>10</formula>
    </cfRule>
  </conditionalFormatting>
  <conditionalFormatting sqref="U2063">
    <cfRule type="cellIs" dxfId="0" priority="137" operator="greaterThan">
      <formula>10</formula>
    </cfRule>
  </conditionalFormatting>
  <conditionalFormatting sqref="U2087">
    <cfRule type="cellIs" dxfId="0" priority="381" operator="greaterThan">
      <formula>10</formula>
    </cfRule>
  </conditionalFormatting>
  <conditionalFormatting sqref="U2099">
    <cfRule type="cellIs" dxfId="0" priority="134" operator="greaterThan">
      <formula>10</formula>
    </cfRule>
  </conditionalFormatting>
  <conditionalFormatting sqref="X2147">
    <cfRule type="cellIs" dxfId="0" priority="375" operator="greaterThan">
      <formula>10</formula>
    </cfRule>
  </conditionalFormatting>
  <conditionalFormatting sqref="X2162">
    <cfRule type="cellIs" dxfId="0" priority="418" operator="greaterThan">
      <formula>10</formula>
    </cfRule>
  </conditionalFormatting>
  <conditionalFormatting sqref="X2174">
    <cfRule type="cellIs" dxfId="0" priority="378" operator="greaterThan">
      <formula>10</formula>
    </cfRule>
  </conditionalFormatting>
  <conditionalFormatting sqref="U2183">
    <cfRule type="cellIs" dxfId="0" priority="131" operator="greaterThan">
      <formula>10</formula>
    </cfRule>
  </conditionalFormatting>
  <conditionalFormatting sqref="U2204">
    <cfRule type="cellIs" dxfId="0" priority="128" operator="greaterThan">
      <formula>10</formula>
    </cfRule>
  </conditionalFormatting>
  <conditionalFormatting sqref="U2225">
    <cfRule type="cellIs" dxfId="0" priority="125" operator="greaterThan">
      <formula>10</formula>
    </cfRule>
  </conditionalFormatting>
  <conditionalFormatting sqref="U2255">
    <cfRule type="cellIs" dxfId="0" priority="122" operator="greaterThan">
      <formula>10</formula>
    </cfRule>
  </conditionalFormatting>
  <conditionalFormatting sqref="U2279">
    <cfRule type="cellIs" dxfId="0" priority="119" operator="greaterThan">
      <formula>10</formula>
    </cfRule>
  </conditionalFormatting>
  <conditionalFormatting sqref="U2312">
    <cfRule type="cellIs" dxfId="0" priority="116" operator="greaterThan">
      <formula>10</formula>
    </cfRule>
  </conditionalFormatting>
  <conditionalFormatting sqref="U2351">
    <cfRule type="cellIs" dxfId="0" priority="113" operator="greaterThan">
      <formula>10</formula>
    </cfRule>
  </conditionalFormatting>
  <conditionalFormatting sqref="U2366">
    <cfRule type="cellIs" dxfId="0" priority="372" operator="greaterThan">
      <formula>10</formula>
    </cfRule>
  </conditionalFormatting>
  <conditionalFormatting sqref="U2372">
    <cfRule type="cellIs" dxfId="0" priority="436" operator="greaterThan">
      <formula>10</formula>
    </cfRule>
  </conditionalFormatting>
  <conditionalFormatting sqref="U2387">
    <cfRule type="cellIs" dxfId="0" priority="110" operator="greaterThan">
      <formula>10</formula>
    </cfRule>
  </conditionalFormatting>
  <conditionalFormatting sqref="U2435">
    <cfRule type="cellIs" dxfId="0" priority="107" operator="greaterThan">
      <formula>10</formula>
    </cfRule>
  </conditionalFormatting>
  <conditionalFormatting sqref="U2480">
    <cfRule type="cellIs" dxfId="0" priority="104" operator="greaterThan">
      <formula>10</formula>
    </cfRule>
  </conditionalFormatting>
  <conditionalFormatting sqref="U2555">
    <cfRule type="cellIs" dxfId="0" priority="101" operator="greaterThan">
      <formula>10</formula>
    </cfRule>
  </conditionalFormatting>
  <conditionalFormatting sqref="X2567">
    <cfRule type="cellIs" dxfId="0" priority="415" operator="greaterThan">
      <formula>10</formula>
    </cfRule>
  </conditionalFormatting>
  <conditionalFormatting sqref="U2582">
    <cfRule type="cellIs" dxfId="0" priority="369" operator="greaterThan">
      <formula>10</formula>
    </cfRule>
  </conditionalFormatting>
  <conditionalFormatting sqref="U2588">
    <cfRule type="cellIs" dxfId="0" priority="366" operator="greaterThan">
      <formula>10</formula>
    </cfRule>
  </conditionalFormatting>
  <conditionalFormatting sqref="U2597">
    <cfRule type="cellIs" dxfId="0" priority="363" operator="greaterThan">
      <formula>10</formula>
    </cfRule>
  </conditionalFormatting>
  <conditionalFormatting sqref="U2600">
    <cfRule type="cellIs" dxfId="0" priority="98" operator="greaterThan">
      <formula>10</formula>
    </cfRule>
  </conditionalFormatting>
  <conditionalFormatting sqref="U2630">
    <cfRule type="cellIs" dxfId="0" priority="95" operator="greaterThan">
      <formula>10</formula>
    </cfRule>
  </conditionalFormatting>
  <conditionalFormatting sqref="U2684">
    <cfRule type="cellIs" dxfId="0" priority="92" operator="greaterThan">
      <formula>10</formula>
    </cfRule>
  </conditionalFormatting>
  <conditionalFormatting sqref="U2717">
    <cfRule type="cellIs" dxfId="0" priority="89" operator="greaterThan">
      <formula>10</formula>
    </cfRule>
  </conditionalFormatting>
  <conditionalFormatting sqref="U2756">
    <cfRule type="cellIs" dxfId="0" priority="86" operator="greaterThan">
      <formula>10</formula>
    </cfRule>
  </conditionalFormatting>
  <conditionalFormatting sqref="U2780">
    <cfRule type="cellIs" dxfId="0" priority="83" operator="greaterThan">
      <formula>10</formula>
    </cfRule>
  </conditionalFormatting>
  <conditionalFormatting sqref="U2813">
    <cfRule type="cellIs" dxfId="0" priority="80" operator="greaterThan">
      <formula>10</formula>
    </cfRule>
  </conditionalFormatting>
  <conditionalFormatting sqref="U2825">
    <cfRule type="cellIs" dxfId="0" priority="77" operator="greaterThan">
      <formula>10</formula>
    </cfRule>
  </conditionalFormatting>
  <conditionalFormatting sqref="U2879">
    <cfRule type="cellIs" dxfId="0" priority="74" operator="greaterThan">
      <formula>10</formula>
    </cfRule>
  </conditionalFormatting>
  <conditionalFormatting sqref="U2927">
    <cfRule type="cellIs" dxfId="0" priority="71" operator="greaterThan">
      <formula>10</formula>
    </cfRule>
  </conditionalFormatting>
  <conditionalFormatting sqref="U2963">
    <cfRule type="cellIs" dxfId="0" priority="68" operator="greaterThan">
      <formula>10</formula>
    </cfRule>
  </conditionalFormatting>
  <conditionalFormatting sqref="U3005">
    <cfRule type="cellIs" dxfId="0" priority="65" operator="greaterThan">
      <formula>10</formula>
    </cfRule>
  </conditionalFormatting>
  <conditionalFormatting sqref="U3026">
    <cfRule type="cellIs" dxfId="0" priority="62" operator="greaterThan">
      <formula>10</formula>
    </cfRule>
  </conditionalFormatting>
  <conditionalFormatting sqref="U3065">
    <cfRule type="cellIs" dxfId="0" priority="59" operator="greaterThan">
      <formula>10</formula>
    </cfRule>
  </conditionalFormatting>
  <conditionalFormatting sqref="U3071">
    <cfRule type="cellIs" dxfId="0" priority="412" operator="greaterThan">
      <formula>10</formula>
    </cfRule>
  </conditionalFormatting>
  <conditionalFormatting sqref="U3086">
    <cfRule type="cellIs" dxfId="0" priority="56" operator="greaterThan">
      <formula>10</formula>
    </cfRule>
  </conditionalFormatting>
  <conditionalFormatting sqref="U3119">
    <cfRule type="cellIs" dxfId="0" priority="53" operator="greaterThan">
      <formula>10</formula>
    </cfRule>
  </conditionalFormatting>
  <conditionalFormatting sqref="U3149">
    <cfRule type="cellIs" dxfId="0" priority="50" operator="greaterThan">
      <formula>10</formula>
    </cfRule>
  </conditionalFormatting>
  <conditionalFormatting sqref="U3179">
    <cfRule type="cellIs" dxfId="0" priority="47" operator="greaterThan">
      <formula>10</formula>
    </cfRule>
  </conditionalFormatting>
  <conditionalFormatting sqref="X3191">
    <cfRule type="cellIs" dxfId="0" priority="400" operator="greaterThan">
      <formula>10</formula>
    </cfRule>
  </conditionalFormatting>
  <conditionalFormatting sqref="U3215">
    <cfRule type="cellIs" dxfId="0" priority="44" operator="greaterThan">
      <formula>10</formula>
    </cfRule>
  </conditionalFormatting>
  <conditionalFormatting sqref="L3221">
    <cfRule type="cellIs" dxfId="0" priority="464" operator="greaterThan">
      <formula>0.2</formula>
    </cfRule>
  </conditionalFormatting>
  <conditionalFormatting sqref="P3221">
    <cfRule type="cellIs" dxfId="0" priority="462" operator="greaterThan">
      <formula>0.2</formula>
    </cfRule>
  </conditionalFormatting>
  <conditionalFormatting sqref="X3221">
    <cfRule type="cellIs" dxfId="0" priority="463" operator="greaterThan">
      <formula>10</formula>
    </cfRule>
  </conditionalFormatting>
  <conditionalFormatting sqref="X3245">
    <cfRule type="cellIs" dxfId="0" priority="397" operator="greaterThan">
      <formula>10</formula>
    </cfRule>
  </conditionalFormatting>
  <conditionalFormatting sqref="X3257">
    <cfRule type="cellIs" dxfId="0" priority="394" operator="greaterThan">
      <formula>10</formula>
    </cfRule>
  </conditionalFormatting>
  <conditionalFormatting sqref="U3269">
    <cfRule type="cellIs" dxfId="0" priority="41" operator="greaterThan">
      <formula>10</formula>
    </cfRule>
  </conditionalFormatting>
  <conditionalFormatting sqref="X3290">
    <cfRule type="cellIs" dxfId="0" priority="406" operator="greaterThan">
      <formula>10</formula>
    </cfRule>
  </conditionalFormatting>
  <conditionalFormatting sqref="X3293">
    <cfRule type="cellIs" dxfId="0" priority="409" operator="greaterThan">
      <formula>10</formula>
    </cfRule>
  </conditionalFormatting>
  <conditionalFormatting sqref="U3323">
    <cfRule type="cellIs" dxfId="0" priority="38" operator="greaterThan">
      <formula>10</formula>
    </cfRule>
  </conditionalFormatting>
  <conditionalFormatting sqref="U3335">
    <cfRule type="cellIs" dxfId="0" priority="35" operator="greaterThan">
      <formula>10</formula>
    </cfRule>
  </conditionalFormatting>
  <conditionalFormatting sqref="X3353">
    <cfRule type="cellIs" dxfId="0" priority="403" operator="greaterThan">
      <formula>10</formula>
    </cfRule>
  </conditionalFormatting>
  <conditionalFormatting sqref="U3365">
    <cfRule type="cellIs" dxfId="0" priority="32" operator="greaterThan">
      <formula>10</formula>
    </cfRule>
  </conditionalFormatting>
  <conditionalFormatting sqref="X3374">
    <cfRule type="cellIs" dxfId="0" priority="391" operator="greaterThan">
      <formula>10</formula>
    </cfRule>
  </conditionalFormatting>
  <conditionalFormatting sqref="U3395">
    <cfRule type="cellIs" dxfId="0" priority="29" operator="greaterThan">
      <formula>10</formula>
    </cfRule>
  </conditionalFormatting>
  <conditionalFormatting sqref="X3422">
    <cfRule type="cellIs" dxfId="0" priority="319" operator="greaterThan">
      <formula>10</formula>
    </cfRule>
  </conditionalFormatting>
  <conditionalFormatting sqref="X3428">
    <cfRule type="cellIs" dxfId="0" priority="316" operator="greaterThan">
      <formula>10</formula>
    </cfRule>
  </conditionalFormatting>
  <conditionalFormatting sqref="X3431">
    <cfRule type="cellIs" dxfId="0" priority="313" operator="greaterThan">
      <formula>10</formula>
    </cfRule>
  </conditionalFormatting>
  <conditionalFormatting sqref="U3458">
    <cfRule type="cellIs" dxfId="0" priority="26" operator="greaterThan">
      <formula>10</formula>
    </cfRule>
  </conditionalFormatting>
  <conditionalFormatting sqref="U3479">
    <cfRule type="cellIs" dxfId="0" priority="23" operator="greaterThan">
      <formula>10</formula>
    </cfRule>
  </conditionalFormatting>
  <conditionalFormatting sqref="X3497">
    <cfRule type="cellIs" dxfId="0" priority="310" operator="greaterThan">
      <formula>10</formula>
    </cfRule>
  </conditionalFormatting>
  <conditionalFormatting sqref="U3500">
    <cfRule type="cellIs" dxfId="0" priority="20" operator="greaterThan">
      <formula>10</formula>
    </cfRule>
  </conditionalFormatting>
  <conditionalFormatting sqref="L3506">
    <cfRule type="cellIs" dxfId="0" priority="308" operator="greaterThan">
      <formula>0.2</formula>
    </cfRule>
  </conditionalFormatting>
  <conditionalFormatting sqref="P3506">
    <cfRule type="cellIs" dxfId="0" priority="307" operator="greaterThan">
      <formula>0.2</formula>
    </cfRule>
  </conditionalFormatting>
  <conditionalFormatting sqref="U3506">
    <cfRule type="cellIs" dxfId="0" priority="306" operator="greaterThan">
      <formula>10</formula>
    </cfRule>
  </conditionalFormatting>
  <conditionalFormatting sqref="X3506">
    <cfRule type="cellIs" dxfId="0" priority="305" operator="greaterThan">
      <formula>10</formula>
    </cfRule>
  </conditionalFormatting>
  <conditionalFormatting sqref="U3518">
    <cfRule type="cellIs" dxfId="0" priority="17" operator="greaterThan">
      <formula>10</formula>
    </cfRule>
  </conditionalFormatting>
  <conditionalFormatting sqref="U3548">
    <cfRule type="cellIs" dxfId="0" priority="14" operator="greaterThan">
      <formula>10</formula>
    </cfRule>
  </conditionalFormatting>
  <conditionalFormatting sqref="U3572">
    <cfRule type="cellIs" dxfId="0" priority="11" operator="greaterThan">
      <formula>10</formula>
    </cfRule>
  </conditionalFormatting>
  <conditionalFormatting sqref="U3602">
    <cfRule type="cellIs" dxfId="0" priority="8" operator="greaterThan">
      <formula>10</formula>
    </cfRule>
  </conditionalFormatting>
  <conditionalFormatting sqref="U3620">
    <cfRule type="cellIs" dxfId="0" priority="5" operator="greaterThan">
      <formula>10</formula>
    </cfRule>
  </conditionalFormatting>
  <conditionalFormatting sqref="U3638">
    <cfRule type="cellIs" dxfId="0" priority="2" operator="greaterThan">
      <formula>10</formula>
    </cfRule>
  </conditionalFormatting>
  <conditionalFormatting sqref="L47:L52">
    <cfRule type="cellIs" dxfId="0" priority="276" operator="greaterThan">
      <formula>0.2</formula>
    </cfRule>
  </conditionalFormatting>
  <conditionalFormatting sqref="L89:L94">
    <cfRule type="cellIs" dxfId="0" priority="434" operator="greaterThan">
      <formula>0.2</formula>
    </cfRule>
  </conditionalFormatting>
  <conditionalFormatting sqref="L290:L292">
    <cfRule type="cellIs" dxfId="0" priority="440" operator="greaterThan">
      <formula>0.2</formula>
    </cfRule>
  </conditionalFormatting>
  <conditionalFormatting sqref="L293:L298">
    <cfRule type="cellIs" dxfId="0" priority="443" operator="greaterThan">
      <formula>0.2</formula>
    </cfRule>
  </conditionalFormatting>
  <conditionalFormatting sqref="L329:L334">
    <cfRule type="cellIs" dxfId="0" priority="273" operator="greaterThan">
      <formula>0.2</formula>
    </cfRule>
  </conditionalFormatting>
  <conditionalFormatting sqref="L362:L376">
    <cfRule type="cellIs" dxfId="0" priority="270" operator="greaterThan">
      <formula>0.2</formula>
    </cfRule>
  </conditionalFormatting>
  <conditionalFormatting sqref="L389:L391">
    <cfRule type="cellIs" dxfId="0" priority="279" operator="greaterThan">
      <formula>0.2</formula>
    </cfRule>
  </conditionalFormatting>
  <conditionalFormatting sqref="L458:L469">
    <cfRule type="cellIs" dxfId="0" priority="267" operator="greaterThan">
      <formula>0.2</formula>
    </cfRule>
  </conditionalFormatting>
  <conditionalFormatting sqref="L500:L505">
    <cfRule type="cellIs" dxfId="0" priority="264" operator="greaterThan">
      <formula>0.2</formula>
    </cfRule>
  </conditionalFormatting>
  <conditionalFormatting sqref="L521:L532">
    <cfRule type="cellIs" dxfId="0" priority="431" operator="greaterThan">
      <formula>0.2</formula>
    </cfRule>
  </conditionalFormatting>
  <conditionalFormatting sqref="L536:L565">
    <cfRule type="cellIs" dxfId="0" priority="261" operator="greaterThan">
      <formula>0.2</formula>
    </cfRule>
  </conditionalFormatting>
  <conditionalFormatting sqref="L587:L589">
    <cfRule type="cellIs" dxfId="0" priority="428" operator="greaterThan">
      <formula>0.2</formula>
    </cfRule>
  </conditionalFormatting>
  <conditionalFormatting sqref="L593:L604">
    <cfRule type="cellIs" dxfId="0" priority="258" operator="greaterThan">
      <formula>0.2</formula>
    </cfRule>
  </conditionalFormatting>
  <conditionalFormatting sqref="L629:L634">
    <cfRule type="cellIs" dxfId="0" priority="255" operator="greaterThan">
      <formula>0.2</formula>
    </cfRule>
  </conditionalFormatting>
  <conditionalFormatting sqref="L671:L679">
    <cfRule type="cellIs" dxfId="0" priority="252" operator="greaterThan">
      <formula>0.2</formula>
    </cfRule>
  </conditionalFormatting>
  <conditionalFormatting sqref="L722:L727">
    <cfRule type="cellIs" dxfId="0" priority="249" operator="greaterThan">
      <formula>0.2</formula>
    </cfRule>
  </conditionalFormatting>
  <conditionalFormatting sqref="L755:L760">
    <cfRule type="cellIs" dxfId="0" priority="246" operator="greaterThan">
      <formula>0.2</formula>
    </cfRule>
  </conditionalFormatting>
  <conditionalFormatting sqref="L797:L802">
    <cfRule type="cellIs" dxfId="0" priority="243" operator="greaterThan">
      <formula>0.2</formula>
    </cfRule>
  </conditionalFormatting>
  <conditionalFormatting sqref="L830:L835">
    <cfRule type="cellIs" dxfId="0" priority="240" operator="greaterThan">
      <formula>0.2</formula>
    </cfRule>
  </conditionalFormatting>
  <conditionalFormatting sqref="L848:L853">
    <cfRule type="cellIs" dxfId="0" priority="237" operator="greaterThan">
      <formula>0.2</formula>
    </cfRule>
  </conditionalFormatting>
  <conditionalFormatting sqref="L905:L919">
    <cfRule type="cellIs" dxfId="0" priority="234" operator="greaterThan">
      <formula>0.2</formula>
    </cfRule>
  </conditionalFormatting>
  <conditionalFormatting sqref="L950:L955">
    <cfRule type="cellIs" dxfId="0" priority="231" operator="greaterThan">
      <formula>0.2</formula>
    </cfRule>
  </conditionalFormatting>
  <conditionalFormatting sqref="L992:L997">
    <cfRule type="cellIs" dxfId="0" priority="228" operator="greaterThan">
      <formula>0.2</formula>
    </cfRule>
  </conditionalFormatting>
  <conditionalFormatting sqref="L1022:L1078">
    <cfRule type="cellIs" dxfId="0" priority="225" operator="greaterThan">
      <formula>0.2</formula>
    </cfRule>
  </conditionalFormatting>
  <conditionalFormatting sqref="L1085:L1090">
    <cfRule type="cellIs" dxfId="0" priority="222" operator="greaterThan">
      <formula>0.2</formula>
    </cfRule>
  </conditionalFormatting>
  <conditionalFormatting sqref="L1094:L1108">
    <cfRule type="cellIs" dxfId="0" priority="219" operator="greaterThan">
      <formula>0.2</formula>
    </cfRule>
  </conditionalFormatting>
  <conditionalFormatting sqref="L1136:L1147">
    <cfRule type="cellIs" dxfId="0" priority="216" operator="greaterThan">
      <formula>0.2</formula>
    </cfRule>
  </conditionalFormatting>
  <conditionalFormatting sqref="L1169:L1180">
    <cfRule type="cellIs" dxfId="0" priority="213" operator="greaterThan">
      <formula>0.2</formula>
    </cfRule>
  </conditionalFormatting>
  <conditionalFormatting sqref="L1187:L1192">
    <cfRule type="cellIs" dxfId="0" priority="210" operator="greaterThan">
      <formula>0.2</formula>
    </cfRule>
  </conditionalFormatting>
  <conditionalFormatting sqref="L1217:L1222">
    <cfRule type="cellIs" dxfId="0" priority="207" operator="greaterThan">
      <formula>0.2</formula>
    </cfRule>
  </conditionalFormatting>
  <conditionalFormatting sqref="L1274:L1315">
    <cfRule type="cellIs" dxfId="0" priority="204" operator="greaterThan">
      <formula>0.2</formula>
    </cfRule>
  </conditionalFormatting>
  <conditionalFormatting sqref="L1322:L1330">
    <cfRule type="cellIs" dxfId="0" priority="446" operator="greaterThan">
      <formula>0.2</formula>
    </cfRule>
  </conditionalFormatting>
  <conditionalFormatting sqref="L1358:L1366">
    <cfRule type="cellIs" dxfId="0" priority="201" operator="greaterThan">
      <formula>0.2</formula>
    </cfRule>
  </conditionalFormatting>
  <conditionalFormatting sqref="L1409:L1417">
    <cfRule type="cellIs" dxfId="0" priority="198" operator="greaterThan">
      <formula>0.2</formula>
    </cfRule>
  </conditionalFormatting>
  <conditionalFormatting sqref="L1430:L1441">
    <cfRule type="cellIs" dxfId="0" priority="195" operator="greaterThan">
      <formula>0.2</formula>
    </cfRule>
  </conditionalFormatting>
  <conditionalFormatting sqref="L1457:L1465">
    <cfRule type="cellIs" dxfId="0" priority="192" operator="greaterThan">
      <formula>0.2</formula>
    </cfRule>
  </conditionalFormatting>
  <conditionalFormatting sqref="L1487:L1504">
    <cfRule type="cellIs" dxfId="0" priority="189" operator="greaterThan">
      <formula>0.2</formula>
    </cfRule>
  </conditionalFormatting>
  <conditionalFormatting sqref="L1526:L1534">
    <cfRule type="cellIs" dxfId="0" priority="186" operator="greaterThan">
      <formula>0.2</formula>
    </cfRule>
  </conditionalFormatting>
  <conditionalFormatting sqref="L1565:L1573">
    <cfRule type="cellIs" dxfId="0" priority="183" operator="greaterThan">
      <formula>0.2</formula>
    </cfRule>
  </conditionalFormatting>
  <conditionalFormatting sqref="L1586:L1597">
    <cfRule type="cellIs" dxfId="0" priority="180" operator="greaterThan">
      <formula>0.2</formula>
    </cfRule>
  </conditionalFormatting>
  <conditionalFormatting sqref="L1616:L1636">
    <cfRule type="cellIs" dxfId="0" priority="177" operator="greaterThan">
      <formula>0.2</formula>
    </cfRule>
  </conditionalFormatting>
  <conditionalFormatting sqref="L1697:L1708">
    <cfRule type="cellIs" dxfId="0" priority="174" operator="greaterThan">
      <formula>0.2</formula>
    </cfRule>
  </conditionalFormatting>
  <conditionalFormatting sqref="L1736:L1747">
    <cfRule type="cellIs" dxfId="0" priority="171" operator="greaterThan">
      <formula>0.2</formula>
    </cfRule>
  </conditionalFormatting>
  <conditionalFormatting sqref="L1763:L1786">
    <cfRule type="cellIs" dxfId="0" priority="168" operator="greaterThan">
      <formula>0.2</formula>
    </cfRule>
  </conditionalFormatting>
  <conditionalFormatting sqref="L1853:L1882">
    <cfRule type="cellIs" dxfId="0" priority="165" operator="greaterThan">
      <formula>0.2</formula>
    </cfRule>
  </conditionalFormatting>
  <conditionalFormatting sqref="L1892:L1897">
    <cfRule type="cellIs" dxfId="0" priority="162" operator="greaterThan">
      <formula>0.2</formula>
    </cfRule>
  </conditionalFormatting>
  <conditionalFormatting sqref="L1907:L1915">
    <cfRule type="cellIs" dxfId="0" priority="159" operator="greaterThan">
      <formula>0.2</formula>
    </cfRule>
  </conditionalFormatting>
  <conditionalFormatting sqref="L1922:L1930">
    <cfRule type="cellIs" dxfId="0" priority="156" operator="greaterThan">
      <formula>0.2</formula>
    </cfRule>
  </conditionalFormatting>
  <conditionalFormatting sqref="L1943:L1951">
    <cfRule type="cellIs" dxfId="0" priority="153" operator="greaterThan">
      <formula>0.2</formula>
    </cfRule>
  </conditionalFormatting>
  <conditionalFormatting sqref="L1964:L1972">
    <cfRule type="cellIs" dxfId="0" priority="150" operator="greaterThan">
      <formula>0.2</formula>
    </cfRule>
  </conditionalFormatting>
  <conditionalFormatting sqref="L2000:L2008">
    <cfRule type="cellIs" dxfId="0" priority="147" operator="greaterThan">
      <formula>0.2</formula>
    </cfRule>
  </conditionalFormatting>
  <conditionalFormatting sqref="L2018:L2026">
    <cfRule type="cellIs" dxfId="0" priority="144" operator="greaterThan">
      <formula>0.2</formula>
    </cfRule>
  </conditionalFormatting>
  <conditionalFormatting sqref="L2039:L2047">
    <cfRule type="cellIs" dxfId="0" priority="141" operator="greaterThan">
      <formula>0.2</formula>
    </cfRule>
  </conditionalFormatting>
  <conditionalFormatting sqref="L2063:L2068">
    <cfRule type="cellIs" dxfId="0" priority="138" operator="greaterThan">
      <formula>0.2</formula>
    </cfRule>
  </conditionalFormatting>
  <conditionalFormatting sqref="L2087:L2089">
    <cfRule type="cellIs" dxfId="0" priority="382" operator="greaterThan">
      <formula>0.2</formula>
    </cfRule>
  </conditionalFormatting>
  <conditionalFormatting sqref="L2099:L2110">
    <cfRule type="cellIs" dxfId="0" priority="135" operator="greaterThan">
      <formula>0.2</formula>
    </cfRule>
  </conditionalFormatting>
  <conditionalFormatting sqref="L2147:L2149">
    <cfRule type="cellIs" dxfId="0" priority="376" operator="greaterThan">
      <formula>0.2</formula>
    </cfRule>
  </conditionalFormatting>
  <conditionalFormatting sqref="L2162:L2164">
    <cfRule type="cellIs" dxfId="0" priority="419" operator="greaterThan">
      <formula>0.2</formula>
    </cfRule>
  </conditionalFormatting>
  <conditionalFormatting sqref="L2174:L2176">
    <cfRule type="cellIs" dxfId="0" priority="379" operator="greaterThan">
      <formula>0.2</formula>
    </cfRule>
  </conditionalFormatting>
  <conditionalFormatting sqref="L2183:L2200">
    <cfRule type="cellIs" dxfId="0" priority="132" operator="greaterThan">
      <formula>0.2</formula>
    </cfRule>
  </conditionalFormatting>
  <conditionalFormatting sqref="L2204:L2212">
    <cfRule type="cellIs" dxfId="0" priority="129" operator="greaterThan">
      <formula>0.2</formula>
    </cfRule>
  </conditionalFormatting>
  <conditionalFormatting sqref="L2225:L2233">
    <cfRule type="cellIs" dxfId="0" priority="126" operator="greaterThan">
      <formula>0.2</formula>
    </cfRule>
  </conditionalFormatting>
  <conditionalFormatting sqref="L2255:L2260">
    <cfRule type="cellIs" dxfId="0" priority="123" operator="greaterThan">
      <formula>0.2</formula>
    </cfRule>
  </conditionalFormatting>
  <conditionalFormatting sqref="L2279:L2287">
    <cfRule type="cellIs" dxfId="0" priority="120" operator="greaterThan">
      <formula>0.2</formula>
    </cfRule>
  </conditionalFormatting>
  <conditionalFormatting sqref="L2312:L2320">
    <cfRule type="cellIs" dxfId="0" priority="117" operator="greaterThan">
      <formula>0.2</formula>
    </cfRule>
  </conditionalFormatting>
  <conditionalFormatting sqref="L2351:L2359">
    <cfRule type="cellIs" dxfId="0" priority="114" operator="greaterThan">
      <formula>0.2</formula>
    </cfRule>
  </conditionalFormatting>
  <conditionalFormatting sqref="L2366:L2368">
    <cfRule type="cellIs" dxfId="0" priority="373" operator="greaterThan">
      <formula>0.2</formula>
    </cfRule>
  </conditionalFormatting>
  <conditionalFormatting sqref="L2372:L2374">
    <cfRule type="cellIs" dxfId="0" priority="437" operator="greaterThan">
      <formula>0.2</formula>
    </cfRule>
  </conditionalFormatting>
  <conditionalFormatting sqref="L2387:L2395">
    <cfRule type="cellIs" dxfId="0" priority="111" operator="greaterThan">
      <formula>0.2</formula>
    </cfRule>
  </conditionalFormatting>
  <conditionalFormatting sqref="L2435:L2455">
    <cfRule type="cellIs" dxfId="0" priority="108" operator="greaterThan">
      <formula>0.2</formula>
    </cfRule>
  </conditionalFormatting>
  <conditionalFormatting sqref="L2480:L2488">
    <cfRule type="cellIs" dxfId="0" priority="105" operator="greaterThan">
      <formula>0.2</formula>
    </cfRule>
  </conditionalFormatting>
  <conditionalFormatting sqref="L2555:L2563">
    <cfRule type="cellIs" dxfId="0" priority="102" operator="greaterThan">
      <formula>0.2</formula>
    </cfRule>
  </conditionalFormatting>
  <conditionalFormatting sqref="L2567:L2578">
    <cfRule type="cellIs" dxfId="0" priority="416" operator="greaterThan">
      <formula>0.2</formula>
    </cfRule>
  </conditionalFormatting>
  <conditionalFormatting sqref="L2582:L2584">
    <cfRule type="cellIs" dxfId="0" priority="370" operator="greaterThan">
      <formula>0.2</formula>
    </cfRule>
  </conditionalFormatting>
  <conditionalFormatting sqref="L2588:L2590">
    <cfRule type="cellIs" dxfId="0" priority="367" operator="greaterThan">
      <formula>0.2</formula>
    </cfRule>
  </conditionalFormatting>
  <conditionalFormatting sqref="L2597:L2599">
    <cfRule type="cellIs" dxfId="0" priority="364" operator="greaterThan">
      <formula>0.2</formula>
    </cfRule>
  </conditionalFormatting>
  <conditionalFormatting sqref="L2600:L2608">
    <cfRule type="cellIs" dxfId="0" priority="99" operator="greaterThan">
      <formula>0.2</formula>
    </cfRule>
  </conditionalFormatting>
  <conditionalFormatting sqref="L2630:L2638">
    <cfRule type="cellIs" dxfId="0" priority="96" operator="greaterThan">
      <formula>0.2</formula>
    </cfRule>
  </conditionalFormatting>
  <conditionalFormatting sqref="L2684:L2692">
    <cfRule type="cellIs" dxfId="0" priority="93" operator="greaterThan">
      <formula>0.2</formula>
    </cfRule>
  </conditionalFormatting>
  <conditionalFormatting sqref="L2717:L2722">
    <cfRule type="cellIs" dxfId="0" priority="90" operator="greaterThan">
      <formula>0.2</formula>
    </cfRule>
  </conditionalFormatting>
  <conditionalFormatting sqref="L2756:L2764">
    <cfRule type="cellIs" dxfId="0" priority="87" operator="greaterThan">
      <formula>0.2</formula>
    </cfRule>
  </conditionalFormatting>
  <conditionalFormatting sqref="L2780:L2788">
    <cfRule type="cellIs" dxfId="0" priority="84" operator="greaterThan">
      <formula>0.2</formula>
    </cfRule>
  </conditionalFormatting>
  <conditionalFormatting sqref="L2813:L2818">
    <cfRule type="cellIs" dxfId="0" priority="81" operator="greaterThan">
      <formula>0.2</formula>
    </cfRule>
  </conditionalFormatting>
  <conditionalFormatting sqref="L2825:L2833">
    <cfRule type="cellIs" dxfId="0" priority="78" operator="greaterThan">
      <formula>0.2</formula>
    </cfRule>
  </conditionalFormatting>
  <conditionalFormatting sqref="L2879:L2887">
    <cfRule type="cellIs" dxfId="0" priority="75" operator="greaterThan">
      <formula>0.2</formula>
    </cfRule>
  </conditionalFormatting>
  <conditionalFormatting sqref="L2927:L2938">
    <cfRule type="cellIs" dxfId="0" priority="72" operator="greaterThan">
      <formula>0.2</formula>
    </cfRule>
  </conditionalFormatting>
  <conditionalFormatting sqref="L2963:L2974">
    <cfRule type="cellIs" dxfId="0" priority="69" operator="greaterThan">
      <formula>0.2</formula>
    </cfRule>
  </conditionalFormatting>
  <conditionalFormatting sqref="L3005:L3010">
    <cfRule type="cellIs" dxfId="0" priority="66" operator="greaterThan">
      <formula>0.2</formula>
    </cfRule>
  </conditionalFormatting>
  <conditionalFormatting sqref="L3026:L3031">
    <cfRule type="cellIs" dxfId="0" priority="63" operator="greaterThan">
      <formula>0.2</formula>
    </cfRule>
  </conditionalFormatting>
  <conditionalFormatting sqref="L3065:L3070">
    <cfRule type="cellIs" dxfId="0" priority="60" operator="greaterThan">
      <formula>0.2</formula>
    </cfRule>
  </conditionalFormatting>
  <conditionalFormatting sqref="L3071:L3073">
    <cfRule type="cellIs" dxfId="0" priority="413" operator="greaterThan">
      <formula>0.2</formula>
    </cfRule>
  </conditionalFormatting>
  <conditionalFormatting sqref="L3086:L3091">
    <cfRule type="cellIs" dxfId="0" priority="57" operator="greaterThan">
      <formula>0.2</formula>
    </cfRule>
  </conditionalFormatting>
  <conditionalFormatting sqref="L3119:L3124">
    <cfRule type="cellIs" dxfId="0" priority="54" operator="greaterThan">
      <formula>0.2</formula>
    </cfRule>
  </conditionalFormatting>
  <conditionalFormatting sqref="L3149:L3157">
    <cfRule type="cellIs" dxfId="0" priority="51" operator="greaterThan">
      <formula>0.2</formula>
    </cfRule>
  </conditionalFormatting>
  <conditionalFormatting sqref="L3179:L3184">
    <cfRule type="cellIs" dxfId="0" priority="48" operator="greaterThan">
      <formula>0.2</formula>
    </cfRule>
  </conditionalFormatting>
  <conditionalFormatting sqref="L3191:L3193">
    <cfRule type="cellIs" dxfId="0" priority="401" operator="greaterThan">
      <formula>0.2</formula>
    </cfRule>
  </conditionalFormatting>
  <conditionalFormatting sqref="L3215:L3220">
    <cfRule type="cellIs" dxfId="0" priority="45" operator="greaterThan">
      <formula>0.2</formula>
    </cfRule>
  </conditionalFormatting>
  <conditionalFormatting sqref="L3245:L3253">
    <cfRule type="cellIs" dxfId="0" priority="398" operator="greaterThan">
      <formula>0.2</formula>
    </cfRule>
  </conditionalFormatting>
  <conditionalFormatting sqref="L3257:L3268">
    <cfRule type="cellIs" dxfId="0" priority="395" operator="greaterThan">
      <formula>0.2</formula>
    </cfRule>
  </conditionalFormatting>
  <conditionalFormatting sqref="L3269:L3274">
    <cfRule type="cellIs" dxfId="0" priority="42" operator="greaterThan">
      <formula>0.2</formula>
    </cfRule>
  </conditionalFormatting>
  <conditionalFormatting sqref="L3290:L3292">
    <cfRule type="cellIs" dxfId="0" priority="407" operator="greaterThan">
      <formula>0.2</formula>
    </cfRule>
  </conditionalFormatting>
  <conditionalFormatting sqref="L3293:L3322">
    <cfRule type="cellIs" dxfId="0" priority="410" operator="greaterThan">
      <formula>0.2</formula>
    </cfRule>
  </conditionalFormatting>
  <conditionalFormatting sqref="L3323:L3328">
    <cfRule type="cellIs" dxfId="0" priority="39" operator="greaterThan">
      <formula>0.2</formula>
    </cfRule>
  </conditionalFormatting>
  <conditionalFormatting sqref="L3335:L3340">
    <cfRule type="cellIs" dxfId="0" priority="36" operator="greaterThan">
      <formula>0.2</formula>
    </cfRule>
  </conditionalFormatting>
  <conditionalFormatting sqref="L3353:L3364">
    <cfRule type="cellIs" dxfId="0" priority="404" operator="greaterThan">
      <formula>0.2</formula>
    </cfRule>
  </conditionalFormatting>
  <conditionalFormatting sqref="L3365:L3370">
    <cfRule type="cellIs" dxfId="0" priority="33" operator="greaterThan">
      <formula>0.2</formula>
    </cfRule>
  </conditionalFormatting>
  <conditionalFormatting sqref="L3374:L3376">
    <cfRule type="cellIs" dxfId="0" priority="392" operator="greaterThan">
      <formula>0.2</formula>
    </cfRule>
  </conditionalFormatting>
  <conditionalFormatting sqref="L3395:L3400">
    <cfRule type="cellIs" dxfId="0" priority="30" operator="greaterThan">
      <formula>0.2</formula>
    </cfRule>
  </conditionalFormatting>
  <conditionalFormatting sqref="L3422:L3424">
    <cfRule type="cellIs" dxfId="0" priority="320" operator="greaterThan">
      <formula>0.2</formula>
    </cfRule>
  </conditionalFormatting>
  <conditionalFormatting sqref="L3428:L3430">
    <cfRule type="cellIs" dxfId="0" priority="317" operator="greaterThan">
      <formula>0.2</formula>
    </cfRule>
  </conditionalFormatting>
  <conditionalFormatting sqref="L3431:L3433">
    <cfRule type="cellIs" dxfId="0" priority="314" operator="greaterThan">
      <formula>0.2</formula>
    </cfRule>
  </conditionalFormatting>
  <conditionalFormatting sqref="L3458:L3463">
    <cfRule type="cellIs" dxfId="0" priority="27" operator="greaterThan">
      <formula>0.2</formula>
    </cfRule>
  </conditionalFormatting>
  <conditionalFormatting sqref="L3479:L3484">
    <cfRule type="cellIs" dxfId="0" priority="24" operator="greaterThan">
      <formula>0.2</formula>
    </cfRule>
  </conditionalFormatting>
  <conditionalFormatting sqref="L3497:L3499">
    <cfRule type="cellIs" dxfId="0" priority="311" operator="greaterThan">
      <formula>0.2</formula>
    </cfRule>
  </conditionalFormatting>
  <conditionalFormatting sqref="L3500:L3505">
    <cfRule type="cellIs" dxfId="0" priority="21" operator="greaterThan">
      <formula>0.2</formula>
    </cfRule>
  </conditionalFormatting>
  <conditionalFormatting sqref="L3518:L3529">
    <cfRule type="cellIs" dxfId="0" priority="18" operator="greaterThan">
      <formula>0.2</formula>
    </cfRule>
  </conditionalFormatting>
  <conditionalFormatting sqref="L3548:L3553">
    <cfRule type="cellIs" dxfId="0" priority="15" operator="greaterThan">
      <formula>0.2</formula>
    </cfRule>
  </conditionalFormatting>
  <conditionalFormatting sqref="L3572:L3577">
    <cfRule type="cellIs" dxfId="0" priority="12" operator="greaterThan">
      <formula>0.2</formula>
    </cfRule>
  </conditionalFormatting>
  <conditionalFormatting sqref="L3590:L3592">
    <cfRule type="cellIs" dxfId="0" priority="283" operator="greaterThan">
      <formula>0.2</formula>
    </cfRule>
  </conditionalFormatting>
  <conditionalFormatting sqref="L3602:L3607">
    <cfRule type="cellIs" dxfId="0" priority="9" operator="greaterThan">
      <formula>0.2</formula>
    </cfRule>
  </conditionalFormatting>
  <conditionalFormatting sqref="L3620:L3625">
    <cfRule type="cellIs" dxfId="0" priority="6" operator="greaterThan">
      <formula>0.2</formula>
    </cfRule>
  </conditionalFormatting>
  <conditionalFormatting sqref="L3638:L3643">
    <cfRule type="cellIs" dxfId="0" priority="3" operator="greaterThan">
      <formula>0.2</formula>
    </cfRule>
  </conditionalFormatting>
  <conditionalFormatting sqref="P47:P52">
    <cfRule type="cellIs" dxfId="0" priority="274" operator="greaterThan">
      <formula>0.2</formula>
    </cfRule>
  </conditionalFormatting>
  <conditionalFormatting sqref="P89:P94">
    <cfRule type="cellIs" dxfId="0" priority="432" operator="greaterThan">
      <formula>0.2</formula>
    </cfRule>
  </conditionalFormatting>
  <conditionalFormatting sqref="P290:P292">
    <cfRule type="cellIs" dxfId="0" priority="438" operator="greaterThan">
      <formula>0.2</formula>
    </cfRule>
  </conditionalFormatting>
  <conditionalFormatting sqref="P293:P298">
    <cfRule type="cellIs" dxfId="0" priority="441" operator="greaterThan">
      <formula>0.2</formula>
    </cfRule>
  </conditionalFormatting>
  <conditionalFormatting sqref="P329:P334">
    <cfRule type="cellIs" dxfId="0" priority="271" operator="greaterThan">
      <formula>0.2</formula>
    </cfRule>
  </conditionalFormatting>
  <conditionalFormatting sqref="P362:P376">
    <cfRule type="cellIs" dxfId="0" priority="268" operator="greaterThan">
      <formula>0.2</formula>
    </cfRule>
  </conditionalFormatting>
  <conditionalFormatting sqref="P389:P391">
    <cfRule type="cellIs" dxfId="0" priority="277" operator="greaterThan">
      <formula>0.2</formula>
    </cfRule>
  </conditionalFormatting>
  <conditionalFormatting sqref="P458:P469">
    <cfRule type="cellIs" dxfId="0" priority="265" operator="greaterThan">
      <formula>0.2</formula>
    </cfRule>
  </conditionalFormatting>
  <conditionalFormatting sqref="P500:P505">
    <cfRule type="cellIs" dxfId="0" priority="262" operator="greaterThan">
      <formula>0.2</formula>
    </cfRule>
  </conditionalFormatting>
  <conditionalFormatting sqref="P521:P532">
    <cfRule type="cellIs" dxfId="0" priority="429" operator="greaterThan">
      <formula>0.2</formula>
    </cfRule>
  </conditionalFormatting>
  <conditionalFormatting sqref="P536:P565">
    <cfRule type="cellIs" dxfId="0" priority="259" operator="greaterThan">
      <formula>0.2</formula>
    </cfRule>
  </conditionalFormatting>
  <conditionalFormatting sqref="P587:P589">
    <cfRule type="cellIs" dxfId="0" priority="426" operator="greaterThan">
      <formula>0.2</formula>
    </cfRule>
  </conditionalFormatting>
  <conditionalFormatting sqref="P593:P604">
    <cfRule type="cellIs" dxfId="0" priority="256" operator="greaterThan">
      <formula>0.2</formula>
    </cfRule>
  </conditionalFormatting>
  <conditionalFormatting sqref="P629:P634">
    <cfRule type="cellIs" dxfId="0" priority="253" operator="greaterThan">
      <formula>0.2</formula>
    </cfRule>
  </conditionalFormatting>
  <conditionalFormatting sqref="P671:P679">
    <cfRule type="cellIs" dxfId="0" priority="250" operator="greaterThan">
      <formula>0.2</formula>
    </cfRule>
  </conditionalFormatting>
  <conditionalFormatting sqref="P722:P727">
    <cfRule type="cellIs" dxfId="0" priority="247" operator="greaterThan">
      <formula>0.2</formula>
    </cfRule>
  </conditionalFormatting>
  <conditionalFormatting sqref="P755:P760">
    <cfRule type="cellIs" dxfId="0" priority="244" operator="greaterThan">
      <formula>0.2</formula>
    </cfRule>
  </conditionalFormatting>
  <conditionalFormatting sqref="P797:P802">
    <cfRule type="cellIs" dxfId="0" priority="241" operator="greaterThan">
      <formula>0.2</formula>
    </cfRule>
  </conditionalFormatting>
  <conditionalFormatting sqref="P830:P835">
    <cfRule type="cellIs" dxfId="0" priority="238" operator="greaterThan">
      <formula>0.2</formula>
    </cfRule>
  </conditionalFormatting>
  <conditionalFormatting sqref="P848:P853">
    <cfRule type="cellIs" dxfId="0" priority="235" operator="greaterThan">
      <formula>0.2</formula>
    </cfRule>
  </conditionalFormatting>
  <conditionalFormatting sqref="P905:P919">
    <cfRule type="cellIs" dxfId="0" priority="232" operator="greaterThan">
      <formula>0.2</formula>
    </cfRule>
  </conditionalFormatting>
  <conditionalFormatting sqref="P950:P955">
    <cfRule type="cellIs" dxfId="0" priority="229" operator="greaterThan">
      <formula>0.2</formula>
    </cfRule>
  </conditionalFormatting>
  <conditionalFormatting sqref="P992:P997">
    <cfRule type="cellIs" dxfId="0" priority="226" operator="greaterThan">
      <formula>0.2</formula>
    </cfRule>
  </conditionalFormatting>
  <conditionalFormatting sqref="P1022:P1078">
    <cfRule type="cellIs" dxfId="0" priority="223" operator="greaterThan">
      <formula>0.2</formula>
    </cfRule>
  </conditionalFormatting>
  <conditionalFormatting sqref="P1085:P1090">
    <cfRule type="cellIs" dxfId="0" priority="220" operator="greaterThan">
      <formula>0.2</formula>
    </cfRule>
  </conditionalFormatting>
  <conditionalFormatting sqref="P1094:P1108">
    <cfRule type="cellIs" dxfId="0" priority="217" operator="greaterThan">
      <formula>0.2</formula>
    </cfRule>
  </conditionalFormatting>
  <conditionalFormatting sqref="P1136:P1147">
    <cfRule type="cellIs" dxfId="0" priority="214" operator="greaterThan">
      <formula>0.2</formula>
    </cfRule>
  </conditionalFormatting>
  <conditionalFormatting sqref="P1169:P1180">
    <cfRule type="cellIs" dxfId="0" priority="211" operator="greaterThan">
      <formula>0.2</formula>
    </cfRule>
  </conditionalFormatting>
  <conditionalFormatting sqref="P1187:P1192">
    <cfRule type="cellIs" dxfId="0" priority="208" operator="greaterThan">
      <formula>0.2</formula>
    </cfRule>
  </conditionalFormatting>
  <conditionalFormatting sqref="P1217:P1222">
    <cfRule type="cellIs" dxfId="0" priority="205" operator="greaterThan">
      <formula>0.2</formula>
    </cfRule>
  </conditionalFormatting>
  <conditionalFormatting sqref="P1274:P1315">
    <cfRule type="cellIs" dxfId="0" priority="202" operator="greaterThan">
      <formula>0.2</formula>
    </cfRule>
  </conditionalFormatting>
  <conditionalFormatting sqref="P1322:P1330">
    <cfRule type="cellIs" dxfId="0" priority="444" operator="greaterThan">
      <formula>0.2</formula>
    </cfRule>
  </conditionalFormatting>
  <conditionalFormatting sqref="P1358:P1366">
    <cfRule type="cellIs" dxfId="0" priority="199" operator="greaterThan">
      <formula>0.2</formula>
    </cfRule>
  </conditionalFormatting>
  <conditionalFormatting sqref="P1409:P1417">
    <cfRule type="cellIs" dxfId="0" priority="196" operator="greaterThan">
      <formula>0.2</formula>
    </cfRule>
  </conditionalFormatting>
  <conditionalFormatting sqref="P1430:P1441">
    <cfRule type="cellIs" dxfId="0" priority="193" operator="greaterThan">
      <formula>0.2</formula>
    </cfRule>
  </conditionalFormatting>
  <conditionalFormatting sqref="P1457:P1465">
    <cfRule type="cellIs" dxfId="0" priority="190" operator="greaterThan">
      <formula>0.2</formula>
    </cfRule>
  </conditionalFormatting>
  <conditionalFormatting sqref="P1487:P1504">
    <cfRule type="cellIs" dxfId="0" priority="187" operator="greaterThan">
      <formula>0.2</formula>
    </cfRule>
  </conditionalFormatting>
  <conditionalFormatting sqref="P1526:P1534">
    <cfRule type="cellIs" dxfId="0" priority="184" operator="greaterThan">
      <formula>0.2</formula>
    </cfRule>
  </conditionalFormatting>
  <conditionalFormatting sqref="P1565:P1573">
    <cfRule type="cellIs" dxfId="0" priority="181" operator="greaterThan">
      <formula>0.2</formula>
    </cfRule>
  </conditionalFormatting>
  <conditionalFormatting sqref="P1586:P1597">
    <cfRule type="cellIs" dxfId="0" priority="178" operator="greaterThan">
      <formula>0.2</formula>
    </cfRule>
  </conditionalFormatting>
  <conditionalFormatting sqref="P1616:P1636">
    <cfRule type="cellIs" dxfId="0" priority="175" operator="greaterThan">
      <formula>0.2</formula>
    </cfRule>
  </conditionalFormatting>
  <conditionalFormatting sqref="P1697:P1708">
    <cfRule type="cellIs" dxfId="0" priority="172" operator="greaterThan">
      <formula>0.2</formula>
    </cfRule>
  </conditionalFormatting>
  <conditionalFormatting sqref="P1736:P1747">
    <cfRule type="cellIs" dxfId="0" priority="169" operator="greaterThan">
      <formula>0.2</formula>
    </cfRule>
  </conditionalFormatting>
  <conditionalFormatting sqref="P1763:P1786">
    <cfRule type="cellIs" dxfId="0" priority="166" operator="greaterThan">
      <formula>0.2</formula>
    </cfRule>
  </conditionalFormatting>
  <conditionalFormatting sqref="P1853:P1882">
    <cfRule type="cellIs" dxfId="0" priority="163" operator="greaterThan">
      <formula>0.2</formula>
    </cfRule>
  </conditionalFormatting>
  <conditionalFormatting sqref="P1892:P1897">
    <cfRule type="cellIs" dxfId="0" priority="160" operator="greaterThan">
      <formula>0.2</formula>
    </cfRule>
  </conditionalFormatting>
  <conditionalFormatting sqref="P1907:P1915">
    <cfRule type="cellIs" dxfId="0" priority="157" operator="greaterThan">
      <formula>0.2</formula>
    </cfRule>
  </conditionalFormatting>
  <conditionalFormatting sqref="P1922:P1930">
    <cfRule type="cellIs" dxfId="0" priority="154" operator="greaterThan">
      <formula>0.2</formula>
    </cfRule>
  </conditionalFormatting>
  <conditionalFormatting sqref="P1943:P1951">
    <cfRule type="cellIs" dxfId="0" priority="151" operator="greaterThan">
      <formula>0.2</formula>
    </cfRule>
  </conditionalFormatting>
  <conditionalFormatting sqref="P1964:P1972">
    <cfRule type="cellIs" dxfId="0" priority="148" operator="greaterThan">
      <formula>0.2</formula>
    </cfRule>
  </conditionalFormatting>
  <conditionalFormatting sqref="P2000:P2008">
    <cfRule type="cellIs" dxfId="0" priority="145" operator="greaterThan">
      <formula>0.2</formula>
    </cfRule>
  </conditionalFormatting>
  <conditionalFormatting sqref="P2018:P2026">
    <cfRule type="cellIs" dxfId="0" priority="142" operator="greaterThan">
      <formula>0.2</formula>
    </cfRule>
  </conditionalFormatting>
  <conditionalFormatting sqref="P2039:P2047">
    <cfRule type="cellIs" dxfId="0" priority="139" operator="greaterThan">
      <formula>0.2</formula>
    </cfRule>
  </conditionalFormatting>
  <conditionalFormatting sqref="P2063:P2068">
    <cfRule type="cellIs" dxfId="0" priority="136" operator="greaterThan">
      <formula>0.2</formula>
    </cfRule>
  </conditionalFormatting>
  <conditionalFormatting sqref="P2087:P2089">
    <cfRule type="cellIs" dxfId="0" priority="380" operator="greaterThan">
      <formula>0.2</formula>
    </cfRule>
  </conditionalFormatting>
  <conditionalFormatting sqref="P2099:P2110">
    <cfRule type="cellIs" dxfId="0" priority="133" operator="greaterThan">
      <formula>0.2</formula>
    </cfRule>
  </conditionalFormatting>
  <conditionalFormatting sqref="P2147:P2149">
    <cfRule type="cellIs" dxfId="0" priority="374" operator="greaterThan">
      <formula>0.2</formula>
    </cfRule>
  </conditionalFormatting>
  <conditionalFormatting sqref="P2162:P2164">
    <cfRule type="cellIs" dxfId="0" priority="417" operator="greaterThan">
      <formula>0.2</formula>
    </cfRule>
  </conditionalFormatting>
  <conditionalFormatting sqref="P2174:P2176">
    <cfRule type="cellIs" dxfId="0" priority="377" operator="greaterThan">
      <formula>0.2</formula>
    </cfRule>
  </conditionalFormatting>
  <conditionalFormatting sqref="P2183:P2200">
    <cfRule type="cellIs" dxfId="0" priority="130" operator="greaterThan">
      <formula>0.2</formula>
    </cfRule>
  </conditionalFormatting>
  <conditionalFormatting sqref="P2204:P2212">
    <cfRule type="cellIs" dxfId="0" priority="127" operator="greaterThan">
      <formula>0.2</formula>
    </cfRule>
  </conditionalFormatting>
  <conditionalFormatting sqref="P2225:P2233">
    <cfRule type="cellIs" dxfId="0" priority="124" operator="greaterThan">
      <formula>0.2</formula>
    </cfRule>
  </conditionalFormatting>
  <conditionalFormatting sqref="P2255:P2260">
    <cfRule type="cellIs" dxfId="0" priority="121" operator="greaterThan">
      <formula>0.2</formula>
    </cfRule>
  </conditionalFormatting>
  <conditionalFormatting sqref="P2279:P2287">
    <cfRule type="cellIs" dxfId="0" priority="118" operator="greaterThan">
      <formula>0.2</formula>
    </cfRule>
  </conditionalFormatting>
  <conditionalFormatting sqref="P2312:P2320">
    <cfRule type="cellIs" dxfId="0" priority="115" operator="greaterThan">
      <formula>0.2</formula>
    </cfRule>
  </conditionalFormatting>
  <conditionalFormatting sqref="P2351:P2359">
    <cfRule type="cellIs" dxfId="0" priority="112" operator="greaterThan">
      <formula>0.2</formula>
    </cfRule>
  </conditionalFormatting>
  <conditionalFormatting sqref="P2366:P2368">
    <cfRule type="cellIs" dxfId="0" priority="371" operator="greaterThan">
      <formula>0.2</formula>
    </cfRule>
  </conditionalFormatting>
  <conditionalFormatting sqref="P2372:P2374">
    <cfRule type="cellIs" dxfId="0" priority="435" operator="greaterThan">
      <formula>0.2</formula>
    </cfRule>
  </conditionalFormatting>
  <conditionalFormatting sqref="P2387:P2395">
    <cfRule type="cellIs" dxfId="0" priority="109" operator="greaterThan">
      <formula>0.2</formula>
    </cfRule>
  </conditionalFormatting>
  <conditionalFormatting sqref="P2435:P2455">
    <cfRule type="cellIs" dxfId="0" priority="106" operator="greaterThan">
      <formula>0.2</formula>
    </cfRule>
  </conditionalFormatting>
  <conditionalFormatting sqref="P2480:P2488">
    <cfRule type="cellIs" dxfId="0" priority="103" operator="greaterThan">
      <formula>0.2</formula>
    </cfRule>
  </conditionalFormatting>
  <conditionalFormatting sqref="P2555:P2563">
    <cfRule type="cellIs" dxfId="0" priority="100" operator="greaterThan">
      <formula>0.2</formula>
    </cfRule>
  </conditionalFormatting>
  <conditionalFormatting sqref="P2567:P2578">
    <cfRule type="cellIs" dxfId="0" priority="414" operator="greaterThan">
      <formula>0.2</formula>
    </cfRule>
  </conditionalFormatting>
  <conditionalFormatting sqref="P2582:P2584">
    <cfRule type="cellIs" dxfId="0" priority="368" operator="greaterThan">
      <formula>0.2</formula>
    </cfRule>
  </conditionalFormatting>
  <conditionalFormatting sqref="P2588:P2590">
    <cfRule type="cellIs" dxfId="0" priority="365" operator="greaterThan">
      <formula>0.2</formula>
    </cfRule>
  </conditionalFormatting>
  <conditionalFormatting sqref="P2597:P2599">
    <cfRule type="cellIs" dxfId="0" priority="362" operator="greaterThan">
      <formula>0.2</formula>
    </cfRule>
  </conditionalFormatting>
  <conditionalFormatting sqref="P2600:P2608">
    <cfRule type="cellIs" dxfId="0" priority="97" operator="greaterThan">
      <formula>0.2</formula>
    </cfRule>
  </conditionalFormatting>
  <conditionalFormatting sqref="P2630:P2638">
    <cfRule type="cellIs" dxfId="0" priority="94" operator="greaterThan">
      <formula>0.2</formula>
    </cfRule>
  </conditionalFormatting>
  <conditionalFormatting sqref="P2684:P2692">
    <cfRule type="cellIs" dxfId="0" priority="91" operator="greaterThan">
      <formula>0.2</formula>
    </cfRule>
  </conditionalFormatting>
  <conditionalFormatting sqref="P2717:P2722">
    <cfRule type="cellIs" dxfId="0" priority="88" operator="greaterThan">
      <formula>0.2</formula>
    </cfRule>
  </conditionalFormatting>
  <conditionalFormatting sqref="P2756:P2764">
    <cfRule type="cellIs" dxfId="0" priority="85" operator="greaterThan">
      <formula>0.2</formula>
    </cfRule>
  </conditionalFormatting>
  <conditionalFormatting sqref="P2780:P2788">
    <cfRule type="cellIs" dxfId="0" priority="82" operator="greaterThan">
      <formula>0.2</formula>
    </cfRule>
  </conditionalFormatting>
  <conditionalFormatting sqref="P2813:P2818">
    <cfRule type="cellIs" dxfId="0" priority="79" operator="greaterThan">
      <formula>0.2</formula>
    </cfRule>
  </conditionalFormatting>
  <conditionalFormatting sqref="P2825:P2833">
    <cfRule type="cellIs" dxfId="0" priority="76" operator="greaterThan">
      <formula>0.2</formula>
    </cfRule>
  </conditionalFormatting>
  <conditionalFormatting sqref="P2879:P2887">
    <cfRule type="cellIs" dxfId="0" priority="73" operator="greaterThan">
      <formula>0.2</formula>
    </cfRule>
  </conditionalFormatting>
  <conditionalFormatting sqref="P2927:P2938">
    <cfRule type="cellIs" dxfId="0" priority="70" operator="greaterThan">
      <formula>0.2</formula>
    </cfRule>
  </conditionalFormatting>
  <conditionalFormatting sqref="P2963:P2974">
    <cfRule type="cellIs" dxfId="0" priority="67" operator="greaterThan">
      <formula>0.2</formula>
    </cfRule>
  </conditionalFormatting>
  <conditionalFormatting sqref="P3005:P3010">
    <cfRule type="cellIs" dxfId="0" priority="64" operator="greaterThan">
      <formula>0.2</formula>
    </cfRule>
  </conditionalFormatting>
  <conditionalFormatting sqref="P3026:P3031">
    <cfRule type="cellIs" dxfId="0" priority="61" operator="greaterThan">
      <formula>0.2</formula>
    </cfRule>
  </conditionalFormatting>
  <conditionalFormatting sqref="P3065:P3070">
    <cfRule type="cellIs" dxfId="0" priority="58" operator="greaterThan">
      <formula>0.2</formula>
    </cfRule>
  </conditionalFormatting>
  <conditionalFormatting sqref="P3071:P3073">
    <cfRule type="cellIs" dxfId="0" priority="411" operator="greaterThan">
      <formula>0.2</formula>
    </cfRule>
  </conditionalFormatting>
  <conditionalFormatting sqref="P3086:P3091">
    <cfRule type="cellIs" dxfId="0" priority="55" operator="greaterThan">
      <formula>0.2</formula>
    </cfRule>
  </conditionalFormatting>
  <conditionalFormatting sqref="P3119:P3124">
    <cfRule type="cellIs" dxfId="0" priority="52" operator="greaterThan">
      <formula>0.2</formula>
    </cfRule>
  </conditionalFormatting>
  <conditionalFormatting sqref="P3149:P3157">
    <cfRule type="cellIs" dxfId="0" priority="49" operator="greaterThan">
      <formula>0.2</formula>
    </cfRule>
  </conditionalFormatting>
  <conditionalFormatting sqref="P3179:P3184">
    <cfRule type="cellIs" dxfId="0" priority="46" operator="greaterThan">
      <formula>0.2</formula>
    </cfRule>
  </conditionalFormatting>
  <conditionalFormatting sqref="P3191:P3193">
    <cfRule type="cellIs" dxfId="0" priority="399" operator="greaterThan">
      <formula>0.2</formula>
    </cfRule>
  </conditionalFormatting>
  <conditionalFormatting sqref="P3215:P3220">
    <cfRule type="cellIs" dxfId="0" priority="43" operator="greaterThan">
      <formula>0.2</formula>
    </cfRule>
  </conditionalFormatting>
  <conditionalFormatting sqref="P3245:P3253">
    <cfRule type="cellIs" dxfId="0" priority="396" operator="greaterThan">
      <formula>0.2</formula>
    </cfRule>
  </conditionalFormatting>
  <conditionalFormatting sqref="P3257:P3268">
    <cfRule type="cellIs" dxfId="0" priority="393" operator="greaterThan">
      <formula>0.2</formula>
    </cfRule>
  </conditionalFormatting>
  <conditionalFormatting sqref="P3269:P3274">
    <cfRule type="cellIs" dxfId="0" priority="40" operator="greaterThan">
      <formula>0.2</formula>
    </cfRule>
  </conditionalFormatting>
  <conditionalFormatting sqref="P3290:P3292">
    <cfRule type="cellIs" dxfId="0" priority="405" operator="greaterThan">
      <formula>0.2</formula>
    </cfRule>
  </conditionalFormatting>
  <conditionalFormatting sqref="P3293:P3322">
    <cfRule type="cellIs" dxfId="0" priority="408" operator="greaterThan">
      <formula>0.2</formula>
    </cfRule>
  </conditionalFormatting>
  <conditionalFormatting sqref="P3323:P3328">
    <cfRule type="cellIs" dxfId="0" priority="37" operator="greaterThan">
      <formula>0.2</formula>
    </cfRule>
  </conditionalFormatting>
  <conditionalFormatting sqref="P3335:P3340">
    <cfRule type="cellIs" dxfId="0" priority="34" operator="greaterThan">
      <formula>0.2</formula>
    </cfRule>
  </conditionalFormatting>
  <conditionalFormatting sqref="P3353:P3364">
    <cfRule type="cellIs" dxfId="0" priority="402" operator="greaterThan">
      <formula>0.2</formula>
    </cfRule>
  </conditionalFormatting>
  <conditionalFormatting sqref="P3365:P3370">
    <cfRule type="cellIs" dxfId="0" priority="31" operator="greaterThan">
      <formula>0.2</formula>
    </cfRule>
  </conditionalFormatting>
  <conditionalFormatting sqref="P3374:P3376">
    <cfRule type="cellIs" dxfId="0" priority="390" operator="greaterThan">
      <formula>0.2</formula>
    </cfRule>
  </conditionalFormatting>
  <conditionalFormatting sqref="P3395:P3400">
    <cfRule type="cellIs" dxfId="0" priority="28" operator="greaterThan">
      <formula>0.2</formula>
    </cfRule>
  </conditionalFormatting>
  <conditionalFormatting sqref="P3422:P3424">
    <cfRule type="cellIs" dxfId="0" priority="318" operator="greaterThan">
      <formula>0.2</formula>
    </cfRule>
  </conditionalFormatting>
  <conditionalFormatting sqref="P3428:P3430">
    <cfRule type="cellIs" dxfId="0" priority="315" operator="greaterThan">
      <formula>0.2</formula>
    </cfRule>
  </conditionalFormatting>
  <conditionalFormatting sqref="P3431:P3433">
    <cfRule type="cellIs" dxfId="0" priority="312" operator="greaterThan">
      <formula>0.2</formula>
    </cfRule>
  </conditionalFormatting>
  <conditionalFormatting sqref="P3458:P3463">
    <cfRule type="cellIs" dxfId="0" priority="25" operator="greaterThan">
      <formula>0.2</formula>
    </cfRule>
  </conditionalFormatting>
  <conditionalFormatting sqref="P3479:P3484">
    <cfRule type="cellIs" dxfId="0" priority="22" operator="greaterThan">
      <formula>0.2</formula>
    </cfRule>
  </conditionalFormatting>
  <conditionalFormatting sqref="P3497:P3499">
    <cfRule type="cellIs" dxfId="0" priority="309" operator="greaterThan">
      <formula>0.2</formula>
    </cfRule>
  </conditionalFormatting>
  <conditionalFormatting sqref="P3500:P3505">
    <cfRule type="cellIs" dxfId="0" priority="19" operator="greaterThan">
      <formula>0.2</formula>
    </cfRule>
  </conditionalFormatting>
  <conditionalFormatting sqref="P3518:P3529">
    <cfRule type="cellIs" dxfId="0" priority="16" operator="greaterThan">
      <formula>0.2</formula>
    </cfRule>
  </conditionalFormatting>
  <conditionalFormatting sqref="P3548:P3553">
    <cfRule type="cellIs" dxfId="0" priority="13" operator="greaterThan">
      <formula>0.2</formula>
    </cfRule>
  </conditionalFormatting>
  <conditionalFormatting sqref="P3572:P3577">
    <cfRule type="cellIs" dxfId="0" priority="10" operator="greaterThan">
      <formula>0.2</formula>
    </cfRule>
  </conditionalFormatting>
  <conditionalFormatting sqref="P3590:P3592">
    <cfRule type="cellIs" dxfId="0" priority="282" operator="greaterThan">
      <formula>0.2</formula>
    </cfRule>
  </conditionalFormatting>
  <conditionalFormatting sqref="P3602:P3607">
    <cfRule type="cellIs" dxfId="0" priority="7" operator="greaterThan">
      <formula>0.2</formula>
    </cfRule>
  </conditionalFormatting>
  <conditionalFormatting sqref="P3620:P3625">
    <cfRule type="cellIs" dxfId="0" priority="4" operator="greaterThan">
      <formula>0.2</formula>
    </cfRule>
  </conditionalFormatting>
  <conditionalFormatting sqref="P3638:P3643">
    <cfRule type="cellIs" dxfId="0" priority="1" operator="greaterThan">
      <formula>0.2</formula>
    </cfRule>
  </conditionalFormatting>
  <conditionalFormatting sqref="U3590:U3592">
    <cfRule type="cellIs" dxfId="0" priority="281" operator="greaterThan">
      <formula>10</formula>
    </cfRule>
  </conditionalFormatting>
  <conditionalFormatting sqref="X3590:X3592">
    <cfRule type="cellIs" dxfId="0" priority="280" operator="greaterThan">
      <formula>10</formula>
    </cfRule>
  </conditionalFormatting>
  <pageMargins left="0.511811024" right="0.511811024" top="0.787401575" bottom="0.787401575" header="0.31496062" footer="0.31496062"/>
  <pageSetup verticalDpi="300" horizontalDpi="300"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706"/>
  <sheetViews>
    <sheetView workbookViewId="0"/>
  </sheetViews>
  <sheetFormatPr defaultRowHeight="15"/>
  <cols>
    <col min="1" max="1" width="14" customWidth="1"/>
    <col min="2" max="2" width="51.8571428571429" customWidth="1"/>
    <col min="3" max="3" width="24.2857142857143" customWidth="1"/>
    <col min="4" max="4" width="24.1428571428571" customWidth="1"/>
    <col min="5" max="5" width="19.2857142857143" customWidth="1"/>
    <col min="6" max="7" width="14.1428571428571" customWidth="1"/>
    <col min="8" max="8" width="13.2857142857143" customWidth="1"/>
    <col min="9" max="11" width="13.2857142857143" hidden="1" customWidth="1"/>
    <col min="12" max="12" width="17.5714285714286" customWidth="1"/>
    <col min="13" max="13" width="12.8571428571429" customWidth="1"/>
    <col min="14" max="14" width="19.1428571428571" customWidth="1"/>
    <col min="15" max="15" width="17.8571428571429" customWidth="1"/>
    <col min="16" max="16" width="15" style="1" customWidth="1"/>
    <col min="17" max="17" width="11.7142857142857" customWidth="1"/>
  </cols>
  <sheetData>
    <row r="1">
      <c r="A1" s="2" t="str">
        <f t="normal">Agrupados!D1</f>
        <v>Mercado</v>
      </c>
      <c r="B1" s="3" t="str">
        <f t="normal">Agrupados!E1</f>
        <v>Origem matéria-prima</v>
      </c>
      <c r="C1" s="4" t="str">
        <f t="normal">Agrupados!F1</f>
        <v>Setor</v>
      </c>
      <c r="D1" s="3" t="str">
        <f t="normal">Agrupados!G1</f>
        <v>Amostra/ fase</v>
      </c>
      <c r="E1" s="3" t="str">
        <f t="normal">Agrupados!H1</f>
        <v>Ponto de coleta</v>
      </c>
      <c r="F1" s="4" t="str">
        <f t="normal">Agrupados!I1</f>
        <v>Informações complementares</v>
      </c>
      <c r="G1" s="4" t="str">
        <f t="normal">Agrupados!T1</f>
        <v>Sólidos totais (g/kg)</v>
      </c>
      <c r="H1" s="5" t="str">
        <f t="normal">Agrupados!W1</f>
        <v>Sólidos voláteis (g/kg)</v>
      </c>
      <c r="I1" s="5" t="s">
        <v>1578</v>
      </c>
      <c r="J1" s="5" t="s">
        <v>1579</v>
      </c>
      <c r="K1" s="5" t="s">
        <v>1580</v>
      </c>
      <c r="L1" s="5" t="str">
        <f t="normal">Agrupados!M1</f>
        <v>Biogás
(LN biogás.kg sv¹)</v>
      </c>
      <c r="M1" s="5" t="str">
        <f t="normal">Agrupados!Q1</f>
        <v>Metano
(LNCH4.kg¹ sv)</v>
      </c>
      <c r="N1" s="4" t="s">
        <v>1581</v>
      </c>
      <c r="O1" s="4" t="s">
        <v>1582</v>
      </c>
      <c r="P1" s="20" t="str">
        <f t="normal">Agrupados!R1</f>
        <v>% de metano no biogás</v>
      </c>
      <c r="Q1" s="21" t="str">
        <f t="normal">Agrupados!AA1</f>
        <v>DQO
(mg de O2/L)</v>
      </c>
      <c r="R1" s="22" t="str">
        <f t="normal">Agrupados!AC1</f>
        <v>pH</v>
      </c>
    </row>
    <row r="2">
      <c r="A2" s="6" t="str">
        <f t="normal">Agrupados!D8</f>
        <v>Agroindústria</v>
      </c>
      <c r="B2" s="6" t="str">
        <f t="normal">Agrupados!E8</f>
        <v>Resíduos da indústria agropecuária</v>
      </c>
      <c r="C2" s="6" t="str">
        <f t="normal">Agrupados!F8</f>
        <v>Amidonaria</v>
      </c>
      <c r="D2" s="7" t="str">
        <f t="normal">Agrupados!G8</f>
        <v>-</v>
      </c>
      <c r="E2" s="6" t="str">
        <f t="normal">Agrupados!H8</f>
        <v>Entrada biodigestor</v>
      </c>
      <c r="F2" s="6" t="str">
        <f t="normal">Agrupados!I8</f>
        <v>-</v>
      </c>
      <c r="G2" s="8">
        <f t="normal">Agrupados!T8</f>
        <v>7.63333333333333</v>
      </c>
      <c r="H2" s="8">
        <f t="normal">Agrupados!W8</f>
        <v>558.866666666667</v>
      </c>
      <c r="I2" s="8">
        <f t="normal">1000/G2</f>
        <v>131.004366812227</v>
      </c>
      <c r="J2" s="8">
        <f t="normal">1000/H2</f>
        <v>1.78933556006203</v>
      </c>
      <c r="K2" s="8">
        <f t="normal">I2*J2</f>
        <v>234.410772060528</v>
      </c>
      <c r="L2" s="8">
        <f t="normal">Agrupados!M8</f>
        <v>844.893405141754</v>
      </c>
      <c r="M2" s="8">
        <f t="normal">Agrupados!Q8</f>
        <v>559.882125800224</v>
      </c>
      <c r="N2" s="13">
        <f t="normal">L2/K2</f>
        <v>3.60432840912102</v>
      </c>
      <c r="O2" s="13">
        <f t="normal">M2/K2</f>
        <v>2.38846585794127</v>
      </c>
      <c r="P2" s="6">
        <f t="normal">Agrupados!R8</f>
        <v>0.662665991227956</v>
      </c>
      <c r="Q2" s="23" t="str">
        <f t="normal">Agrupados!AA8</f>
        <v>-</v>
      </c>
      <c r="R2" s="24">
        <f t="normal">Agrupados!AC8</f>
        <v>6.601</v>
      </c>
    </row>
    <row r="3">
      <c r="A3" s="6">
        <f t="normal">Agrupados!D9</f>
        <v>0</v>
      </c>
      <c r="B3" s="6">
        <f t="normal">Agrupados!E9</f>
        <v>0</v>
      </c>
      <c r="C3" s="9">
        <f t="normal">Agrupados!F9</f>
        <v>0</v>
      </c>
      <c r="D3" s="10">
        <f t="normal">Agrupados!G9</f>
        <v>0</v>
      </c>
      <c r="E3" s="6">
        <f t="normal">Agrupados!H9</f>
        <v>0</v>
      </c>
      <c r="F3" s="6">
        <f t="normal">Agrupados!I9</f>
        <v>0</v>
      </c>
      <c r="G3" s="8">
        <f t="normal">Agrupados!T9</f>
        <v>0</v>
      </c>
      <c r="H3" s="8"/>
      <c r="I3" s="8"/>
      <c r="J3" s="8"/>
      <c r="K3" s="8"/>
      <c r="L3" s="8">
        <f t="normal">Agrupados!M9</f>
        <v>0</v>
      </c>
      <c r="M3" s="8">
        <f t="normal">Agrupados!Q9</f>
        <v>0</v>
      </c>
      <c r="N3" s="16"/>
      <c r="O3" s="16"/>
      <c r="P3" s="6">
        <f t="normal">Agrupados!R9</f>
        <v>0</v>
      </c>
      <c r="Q3" s="23">
        <f t="normal">Agrupados!AA9</f>
        <v>0</v>
      </c>
      <c r="R3" s="24">
        <f t="normal">Agrupados!AC9</f>
        <v>0</v>
      </c>
    </row>
    <row r="4">
      <c r="A4" s="6">
        <f t="normal">Agrupados!D10</f>
        <v>0</v>
      </c>
      <c r="B4" s="6">
        <f t="normal">Agrupados!E10</f>
        <v>0</v>
      </c>
      <c r="C4" s="9">
        <f t="normal">Agrupados!F10</f>
        <v>0</v>
      </c>
      <c r="D4" s="11">
        <f t="normal">Agrupados!G10</f>
        <v>0</v>
      </c>
      <c r="E4" s="6">
        <f t="normal">Agrupados!H10</f>
        <v>0</v>
      </c>
      <c r="F4" s="6">
        <f t="normal">Agrupados!I10</f>
        <v>0</v>
      </c>
      <c r="G4" s="8">
        <f t="normal">Agrupados!T10</f>
        <v>0</v>
      </c>
      <c r="H4" s="8"/>
      <c r="I4" s="8"/>
      <c r="J4" s="8"/>
      <c r="K4" s="8"/>
      <c r="L4" s="8">
        <f t="normal">Agrupados!M10</f>
        <v>0</v>
      </c>
      <c r="M4" s="8">
        <f t="normal">Agrupados!Q10</f>
        <v>0</v>
      </c>
      <c r="N4" s="19"/>
      <c r="O4" s="19"/>
      <c r="P4" s="6">
        <f t="normal">Agrupados!R10</f>
        <v>0</v>
      </c>
      <c r="Q4" s="23">
        <f t="normal">Agrupados!AA10</f>
        <v>0</v>
      </c>
      <c r="R4" s="24">
        <f t="normal">Agrupados!AC10</f>
        <v>0</v>
      </c>
    </row>
    <row r="5">
      <c r="A5" s="6" t="str">
        <f t="normal">Agrupados!D11</f>
        <v>Agroindústria</v>
      </c>
      <c r="B5" s="6" t="str">
        <f t="normal">Agrupados!E11</f>
        <v>Resíduos da indústria agropecuária</v>
      </c>
      <c r="C5" s="6" t="str">
        <f t="normal">Agrupados!F11</f>
        <v>Amidonaria</v>
      </c>
      <c r="D5" s="7" t="str">
        <f t="normal">Agrupados!G11</f>
        <v>-</v>
      </c>
      <c r="E5" s="6" t="str">
        <f t="normal">Agrupados!H11</f>
        <v>Entrada decantador</v>
      </c>
      <c r="F5" s="6" t="str">
        <f t="normal">Agrupados!I11</f>
        <v>-</v>
      </c>
      <c r="G5" s="8">
        <f t="normal">Agrupados!T11</f>
        <v>5.36666666666667</v>
      </c>
      <c r="H5" s="8">
        <f t="normal">Agrupados!W11</f>
        <v>513.733333333333</v>
      </c>
      <c r="I5" s="8">
        <f t="shared" ref="I5" si="0">1000/G5</f>
        <v>186.335403726708</v>
      </c>
      <c r="J5" s="8">
        <f t="shared" ref="J5" ca="1" si="1">1000/H5</f>
        <v>1.94653516740202</v>
      </c>
      <c r="K5" s="8">
        <f t="shared" ref="K5" si="2">I5*J5</f>
        <v>362.708416286091</v>
      </c>
      <c r="L5" s="8">
        <f t="normal">Agrupados!M11</f>
        <v>298.105680317041</v>
      </c>
      <c r="M5" s="8">
        <f t="normal">Agrupados!Q11</f>
        <v>146.25708769434</v>
      </c>
      <c r="N5" s="13">
        <f t="shared" ref="N5" si="3">L5/K5</f>
        <v>0.82188795994716</v>
      </c>
      <c r="O5" s="13">
        <f t="shared" ref="O5" si="4">M5/K5</f>
        <v>0.403235991025302</v>
      </c>
      <c r="P5" s="6">
        <f t="normal">Agrupados!R11</f>
        <v>0.490621606199496</v>
      </c>
      <c r="Q5" s="23" t="str">
        <f t="normal">Agrupados!AA11</f>
        <v>-</v>
      </c>
      <c r="R5" s="24">
        <f t="normal">Agrupados!AC11</f>
        <v>7.14</v>
      </c>
    </row>
    <row r="6">
      <c r="A6" s="6">
        <f t="normal">Agrupados!D12</f>
        <v>0</v>
      </c>
      <c r="B6" s="6">
        <f t="normal">Agrupados!E12</f>
        <v>0</v>
      </c>
      <c r="C6" s="9">
        <f t="normal">Agrupados!F12</f>
        <v>0</v>
      </c>
      <c r="D6" s="10">
        <f t="normal">Agrupados!G12</f>
        <v>0</v>
      </c>
      <c r="E6" s="6">
        <f t="normal">Agrupados!H12</f>
        <v>0</v>
      </c>
      <c r="F6" s="6">
        <f t="normal">Agrupados!I12</f>
        <v>0</v>
      </c>
      <c r="G6" s="8">
        <f t="normal">Agrupados!T12</f>
        <v>0</v>
      </c>
      <c r="H6" s="8"/>
      <c r="I6" s="8"/>
      <c r="J6" s="8"/>
      <c r="K6" s="8"/>
      <c r="L6" s="8">
        <f t="normal">Agrupados!M12</f>
        <v>0</v>
      </c>
      <c r="M6" s="8">
        <f t="normal">Agrupados!Q12</f>
        <v>0</v>
      </c>
      <c r="N6" s="16"/>
      <c r="O6" s="16"/>
      <c r="P6" s="6">
        <f t="normal">Agrupados!R12</f>
        <v>0</v>
      </c>
      <c r="Q6" s="23">
        <f t="normal">Agrupados!AA12</f>
        <v>0</v>
      </c>
      <c r="R6" s="24">
        <f t="normal">Agrupados!AC12</f>
        <v>0</v>
      </c>
    </row>
    <row r="7">
      <c r="A7" s="6">
        <f t="normal">Agrupados!D13</f>
        <v>0</v>
      </c>
      <c r="B7" s="6">
        <f t="normal">Agrupados!E13</f>
        <v>0</v>
      </c>
      <c r="C7" s="9">
        <f t="normal">Agrupados!F13</f>
        <v>0</v>
      </c>
      <c r="D7" s="11">
        <f t="normal">Agrupados!G13</f>
        <v>0</v>
      </c>
      <c r="E7" s="6">
        <f t="normal">Agrupados!H13</f>
        <v>0</v>
      </c>
      <c r="F7" s="6">
        <f t="normal">Agrupados!I13</f>
        <v>0</v>
      </c>
      <c r="G7" s="8">
        <f t="normal">Agrupados!T13</f>
        <v>0</v>
      </c>
      <c r="H7" s="8"/>
      <c r="I7" s="8"/>
      <c r="J7" s="8"/>
      <c r="K7" s="8"/>
      <c r="L7" s="8">
        <f t="normal">Agrupados!M13</f>
        <v>0</v>
      </c>
      <c r="M7" s="8">
        <f t="normal">Agrupados!Q13</f>
        <v>0</v>
      </c>
      <c r="N7" s="19"/>
      <c r="O7" s="19"/>
      <c r="P7" s="6">
        <f t="normal">Agrupados!R13</f>
        <v>0</v>
      </c>
      <c r="Q7" s="23">
        <f t="normal">Agrupados!AA13</f>
        <v>0</v>
      </c>
      <c r="R7" s="24">
        <f t="normal">Agrupados!AC13</f>
        <v>0</v>
      </c>
    </row>
    <row r="8">
      <c r="A8" s="6" t="str">
        <f t="normal">Agrupados!D17</f>
        <v>Agroindústria</v>
      </c>
      <c r="B8" s="6" t="str">
        <f t="normal">Agrupados!E17</f>
        <v>Resíduos da indústria agropecuária</v>
      </c>
      <c r="C8" s="6" t="str">
        <f t="normal">Agrupados!F17</f>
        <v>Amidonaria</v>
      </c>
      <c r="D8" s="6" t="str">
        <f t="normal">Agrupados!G17</f>
        <v>-</v>
      </c>
      <c r="E8" s="6" t="str">
        <f t="normal">Agrupados!H17</f>
        <v>Antes decantador</v>
      </c>
      <c r="F8" s="6" t="str">
        <f t="normal">Agrupados!I17</f>
        <v>-</v>
      </c>
      <c r="G8" s="8">
        <f t="normal">Agrupados!T17</f>
        <v>8.5</v>
      </c>
      <c r="H8" s="8">
        <f t="normal">Agrupados!W17</f>
        <v>742.9</v>
      </c>
      <c r="I8" s="8">
        <f t="shared" ref="I8" si="5">1000/G8</f>
        <v>117.647058823529</v>
      </c>
      <c r="J8" s="8">
        <f t="shared" ref="J8" si="6">1000/H8</f>
        <v>1.34607618791224</v>
      </c>
      <c r="K8" s="8">
        <f t="shared" ref="K8" si="7">I8*J8</f>
        <v>158.361904460263</v>
      </c>
      <c r="L8" s="8">
        <f t="normal">Agrupados!M17</f>
        <v>1001.90001016157</v>
      </c>
      <c r="M8" s="8">
        <f t="normal">Agrupados!Q17</f>
        <v>706.302001829082</v>
      </c>
      <c r="N8" s="13">
        <f t="shared" ref="N8" si="8">L8/K8</f>
        <v>6.32664789916675</v>
      </c>
      <c r="O8" s="13">
        <f t="shared" ref="O8" si="9">M8/K8</f>
        <v>4.46004993585001</v>
      </c>
      <c r="P8" s="6">
        <f t="normal">Agrupados!R17</f>
        <v>0.704962565790555</v>
      </c>
      <c r="Q8" s="23" t="str">
        <f t="normal">Agrupados!AA17</f>
        <v>-</v>
      </c>
      <c r="R8" s="24">
        <f t="normal">Agrupados!AC17</f>
        <v>4.579</v>
      </c>
    </row>
    <row r="9">
      <c r="A9" s="6">
        <f t="normal">Agrupados!D18</f>
        <v>0</v>
      </c>
      <c r="B9" s="6">
        <f t="normal">Agrupados!E18</f>
        <v>0</v>
      </c>
      <c r="C9" s="9">
        <f t="normal">Agrupados!F18</f>
        <v>0</v>
      </c>
      <c r="D9" s="6">
        <f t="normal">Agrupados!G18</f>
        <v>0</v>
      </c>
      <c r="E9" s="6">
        <f t="normal">Agrupados!H18</f>
        <v>0</v>
      </c>
      <c r="F9" s="6">
        <f t="normal">Agrupados!I18</f>
        <v>0</v>
      </c>
      <c r="G9" s="8">
        <f t="normal">Agrupados!T18</f>
        <v>0</v>
      </c>
      <c r="H9" s="8"/>
      <c r="I9" s="8"/>
      <c r="J9" s="8"/>
      <c r="K9" s="8"/>
      <c r="L9" s="8">
        <f t="normal">Agrupados!M18</f>
        <v>0</v>
      </c>
      <c r="M9" s="8">
        <f t="normal">Agrupados!Q18</f>
        <v>0</v>
      </c>
      <c r="N9" s="16"/>
      <c r="O9" s="16"/>
      <c r="P9" s="6">
        <f t="normal">Agrupados!R18</f>
        <v>0</v>
      </c>
      <c r="Q9" s="23">
        <f t="normal">Agrupados!AA18</f>
        <v>0</v>
      </c>
      <c r="R9" s="24">
        <f t="normal">Agrupados!AC18</f>
        <v>0</v>
      </c>
    </row>
    <row r="10">
      <c r="A10" s="6">
        <f t="normal">Agrupados!D19</f>
        <v>0</v>
      </c>
      <c r="B10" s="6">
        <f t="normal">Agrupados!E19</f>
        <v>0</v>
      </c>
      <c r="C10" s="9">
        <f t="normal">Agrupados!F19</f>
        <v>0</v>
      </c>
      <c r="D10" s="6">
        <f t="normal">Agrupados!G19</f>
        <v>0</v>
      </c>
      <c r="E10" s="6">
        <f t="normal">Agrupados!H19</f>
        <v>0</v>
      </c>
      <c r="F10" s="6">
        <f t="normal">Agrupados!I19</f>
        <v>0</v>
      </c>
      <c r="G10" s="8">
        <f t="normal">Agrupados!T19</f>
        <v>0</v>
      </c>
      <c r="H10" s="8"/>
      <c r="I10" s="8"/>
      <c r="J10" s="8"/>
      <c r="K10" s="8"/>
      <c r="L10" s="8">
        <f t="normal">Agrupados!M19</f>
        <v>0</v>
      </c>
      <c r="M10" s="8">
        <f t="normal">Agrupados!Q19</f>
        <v>0</v>
      </c>
      <c r="N10" s="19"/>
      <c r="O10" s="19"/>
      <c r="P10" s="6">
        <f t="normal">Agrupados!R19</f>
        <v>0</v>
      </c>
      <c r="Q10" s="23">
        <f t="normal">Agrupados!AA19</f>
        <v>0</v>
      </c>
      <c r="R10" s="24">
        <f t="normal">Agrupados!AC19</f>
        <v>0</v>
      </c>
    </row>
    <row r="11">
      <c r="A11" s="6" t="str">
        <f t="normal">Agrupados!D20</f>
        <v>Agroindústria</v>
      </c>
      <c r="B11" s="6" t="str">
        <f t="normal">Agrupados!E20</f>
        <v>Resíduos da indústria agropecuária</v>
      </c>
      <c r="C11" s="6" t="str">
        <f t="normal">Agrupados!F20</f>
        <v>Amidonaria</v>
      </c>
      <c r="D11" s="6" t="str">
        <f t="normal">Agrupados!G20</f>
        <v>-</v>
      </c>
      <c r="E11" s="6" t="str">
        <f t="normal">Agrupados!H20</f>
        <v>Entrada biodigestor</v>
      </c>
      <c r="F11" s="6" t="str">
        <f t="normal">Agrupados!I20</f>
        <v>-</v>
      </c>
      <c r="G11" s="8">
        <f t="normal">Agrupados!T20</f>
        <v>9</v>
      </c>
      <c r="H11" s="8">
        <f t="normal">Agrupados!W20</f>
        <v>727.466666666667</v>
      </c>
      <c r="I11" s="8">
        <f t="shared" ref="I11" si="10">1000/G11</f>
        <v>111.111111111111</v>
      </c>
      <c r="J11" s="8">
        <f t="shared" ref="J11" si="11">1000/H11</f>
        <v>1.37463343108504</v>
      </c>
      <c r="K11" s="8">
        <f t="shared" ref="K11" si="12">I11*J11</f>
        <v>152.737047898338</v>
      </c>
      <c r="L11" s="8">
        <f t="normal">Agrupados!M20</f>
        <v>416.08698303018</v>
      </c>
      <c r="M11" s="8">
        <f t="normal">Agrupados!Q20</f>
        <v>284.985672187786</v>
      </c>
      <c r="N11" s="13">
        <f t="shared" ref="N11" si="13">L11/K11</f>
        <v>2.72420469529519</v>
      </c>
      <c r="O11" s="13">
        <f t="shared" ref="O11" si="14">M11/K11</f>
        <v>1.86585819294787</v>
      </c>
      <c r="P11" s="6">
        <f t="normal">Agrupados!R20</f>
        <v>0.684918499762621</v>
      </c>
      <c r="Q11" s="23" t="str">
        <f t="normal">Agrupados!AA20</f>
        <v>-</v>
      </c>
      <c r="R11" s="24">
        <f t="normal">Agrupados!AC20</f>
        <v>4.843</v>
      </c>
    </row>
    <row r="12">
      <c r="A12" s="6">
        <f t="normal">Agrupados!D21</f>
        <v>0</v>
      </c>
      <c r="B12" s="6">
        <f t="normal">Agrupados!E21</f>
        <v>0</v>
      </c>
      <c r="C12" s="9">
        <f t="normal">Agrupados!F21</f>
        <v>0</v>
      </c>
      <c r="D12" s="6">
        <f t="normal">Agrupados!G21</f>
        <v>0</v>
      </c>
      <c r="E12" s="6">
        <f t="normal">Agrupados!H21</f>
        <v>0</v>
      </c>
      <c r="F12" s="6">
        <f t="normal">Agrupados!I21</f>
        <v>0</v>
      </c>
      <c r="G12" s="8">
        <f t="normal">Agrupados!T21</f>
        <v>0</v>
      </c>
      <c r="H12" s="8"/>
      <c r="I12" s="8"/>
      <c r="J12" s="8"/>
      <c r="K12" s="8"/>
      <c r="L12" s="8">
        <f t="normal">Agrupados!M21</f>
        <v>0</v>
      </c>
      <c r="M12" s="8">
        <f t="normal">Agrupados!Q21</f>
        <v>0</v>
      </c>
      <c r="N12" s="16"/>
      <c r="O12" s="16"/>
      <c r="P12" s="6">
        <f t="normal">Agrupados!R21</f>
        <v>0</v>
      </c>
      <c r="Q12" s="23">
        <f t="normal">Agrupados!AA21</f>
        <v>0</v>
      </c>
      <c r="R12" s="24">
        <f t="normal">Agrupados!AC21</f>
        <v>0</v>
      </c>
    </row>
    <row r="13">
      <c r="A13" s="6">
        <f t="normal">Agrupados!D22</f>
        <v>0</v>
      </c>
      <c r="B13" s="6">
        <f t="normal">Agrupados!E22</f>
        <v>0</v>
      </c>
      <c r="C13" s="9">
        <f t="normal">Agrupados!F22</f>
        <v>0</v>
      </c>
      <c r="D13" s="6">
        <f t="normal">Agrupados!G22</f>
        <v>0</v>
      </c>
      <c r="E13" s="6">
        <f t="normal">Agrupados!H22</f>
        <v>0</v>
      </c>
      <c r="F13" s="6">
        <f t="normal">Agrupados!I22</f>
        <v>0</v>
      </c>
      <c r="G13" s="8">
        <f t="normal">Agrupados!T22</f>
        <v>0</v>
      </c>
      <c r="H13" s="8"/>
      <c r="I13" s="8"/>
      <c r="J13" s="8"/>
      <c r="K13" s="8"/>
      <c r="L13" s="8">
        <f t="normal">Agrupados!M22</f>
        <v>0</v>
      </c>
      <c r="M13" s="8">
        <f t="normal">Agrupados!Q22</f>
        <v>0</v>
      </c>
      <c r="N13" s="19"/>
      <c r="O13" s="19"/>
      <c r="P13" s="6">
        <f t="normal">Agrupados!R22</f>
        <v>0</v>
      </c>
      <c r="Q13" s="23">
        <f t="normal">Agrupados!AA22</f>
        <v>0</v>
      </c>
      <c r="R13" s="24">
        <f t="normal">Agrupados!AC22</f>
        <v>0</v>
      </c>
    </row>
    <row r="14">
      <c r="A14" s="12" t="str">
        <f t="normal">Agrupados!D32</f>
        <v>Agroindústria</v>
      </c>
      <c r="B14" s="12" t="str">
        <f t="normal">Agrupados!E32</f>
        <v>Resíduos da indústria agropecuária</v>
      </c>
      <c r="C14" s="12" t="str">
        <f t="normal">Agrupados!F32</f>
        <v>Amidonaria</v>
      </c>
      <c r="D14" s="12" t="str">
        <f t="normal">Agrupados!G32</f>
        <v>Efluente bruto </v>
      </c>
      <c r="E14" s="12" t="str">
        <f t="normal">Agrupados!H32</f>
        <v>-</v>
      </c>
      <c r="F14" s="12" t="str">
        <f t="normal">Agrupados!I32</f>
        <v>-</v>
      </c>
      <c r="G14" s="13">
        <f t="normal">Agrupados!T32</f>
        <v>6.83333333333333</v>
      </c>
      <c r="H14" s="13">
        <f t="normal">Agrupados!W32</f>
        <v>816.5</v>
      </c>
      <c r="I14" s="8">
        <f t="shared" ref="I14" si="15">1000/G14</f>
        <v>146.341463414634</v>
      </c>
      <c r="J14" s="8">
        <f t="shared" ref="J14" si="16">1000/H14</f>
        <v>1.22473974280465</v>
      </c>
      <c r="K14" s="8">
        <f t="shared" ref="K14" si="17">I14*J14</f>
        <v>179.230206264096</v>
      </c>
      <c r="L14" s="13">
        <f t="normal">Agrupados!M32</f>
        <v>571.7126308302</v>
      </c>
      <c r="M14" s="13">
        <f t="normal">Agrupados!Q32</f>
        <v>391.595569555939</v>
      </c>
      <c r="N14" s="13">
        <f t="shared" ref="N14" si="18">L14/K14</f>
        <v>3.18982298099787</v>
      </c>
      <c r="O14" s="13">
        <f t="shared" ref="O14" si="19">M14/K14</f>
        <v>2.18487484737323</v>
      </c>
      <c r="P14" s="12">
        <f t="normal">Agrupados!R32</f>
        <v>0.684951754498221</v>
      </c>
      <c r="Q14" s="25" t="str">
        <f t="normal">Agrupados!AA32</f>
        <v>-</v>
      </c>
      <c r="R14" s="26">
        <f t="normal">Agrupados!AC32</f>
        <v>4.049</v>
      </c>
    </row>
    <row r="15">
      <c r="A15" s="14">
        <f t="normal">Agrupados!D33</f>
        <v>0</v>
      </c>
      <c r="B15" s="14">
        <f t="normal">Agrupados!E33</f>
        <v>0</v>
      </c>
      <c r="C15" s="15">
        <f t="normal">Agrupados!F33</f>
        <v>0</v>
      </c>
      <c r="D15" s="14">
        <f t="normal">Agrupados!G33</f>
        <v>0</v>
      </c>
      <c r="E15" s="14">
        <f t="normal">Agrupados!H33</f>
        <v>0</v>
      </c>
      <c r="F15" s="14">
        <f t="normal">Agrupados!I33</f>
        <v>0</v>
      </c>
      <c r="G15" s="16">
        <f t="normal">Agrupados!T33</f>
        <v>0</v>
      </c>
      <c r="H15" s="16"/>
      <c r="I15" s="8"/>
      <c r="J15" s="8"/>
      <c r="K15" s="8"/>
      <c r="L15" s="16">
        <f t="normal">Agrupados!M33</f>
        <v>0</v>
      </c>
      <c r="M15" s="16">
        <f t="normal">Agrupados!Q33</f>
        <v>0</v>
      </c>
      <c r="N15" s="16"/>
      <c r="O15" s="16"/>
      <c r="P15" s="14">
        <f t="normal">Agrupados!R33</f>
        <v>0</v>
      </c>
      <c r="Q15" s="27">
        <f t="normal">Agrupados!AA33</f>
        <v>0</v>
      </c>
      <c r="R15" s="28">
        <f t="normal">Agrupados!AC33</f>
        <v>0</v>
      </c>
    </row>
    <row r="16">
      <c r="A16" s="17">
        <f t="normal">Agrupados!D34</f>
        <v>0</v>
      </c>
      <c r="B16" s="17">
        <f t="normal">Agrupados!E34</f>
        <v>0</v>
      </c>
      <c r="C16" s="18">
        <f t="normal">Agrupados!F34</f>
        <v>0</v>
      </c>
      <c r="D16" s="17">
        <f t="normal">Agrupados!G34</f>
        <v>0</v>
      </c>
      <c r="E16" s="17">
        <f t="normal">Agrupados!H34</f>
        <v>0</v>
      </c>
      <c r="F16" s="17">
        <f t="normal">Agrupados!I34</f>
        <v>0</v>
      </c>
      <c r="G16" s="19">
        <f t="normal">Agrupados!T34</f>
        <v>0</v>
      </c>
      <c r="H16" s="19"/>
      <c r="I16" s="8"/>
      <c r="J16" s="8"/>
      <c r="K16" s="8"/>
      <c r="L16" s="19">
        <f t="normal">Agrupados!M34</f>
        <v>0</v>
      </c>
      <c r="M16" s="19">
        <f t="normal">Agrupados!Q34</f>
        <v>0</v>
      </c>
      <c r="N16" s="19"/>
      <c r="O16" s="19"/>
      <c r="P16" s="17">
        <f t="normal">Agrupados!R34</f>
        <v>0</v>
      </c>
      <c r="Q16" s="29">
        <f t="normal">Agrupados!AA34</f>
        <v>0</v>
      </c>
      <c r="R16" s="30">
        <f t="normal">Agrupados!AC34</f>
        <v>0</v>
      </c>
    </row>
    <row r="17" spans="1:18">
      <c r="A17" s="12" t="str">
        <f t="normal">Agrupados!D35</f>
        <v>Agroindústria</v>
      </c>
      <c r="B17" s="12" t="str">
        <f t="normal">Agrupados!E35</f>
        <v>Resíduos da indústria agropecuária</v>
      </c>
      <c r="C17" s="12" t="str">
        <f t="normal">Agrupados!F35</f>
        <v>Amidonaria</v>
      </c>
      <c r="D17" s="12" t="str">
        <f t="normal">Agrupados!G35</f>
        <v>Efluente bruto </v>
      </c>
      <c r="E17" s="12" t="str">
        <f t="normal">Agrupados!H35</f>
        <v>-</v>
      </c>
      <c r="F17" s="12" t="str">
        <f t="normal">Agrupados!I35</f>
        <v>modificado</v>
      </c>
      <c r="G17" s="13">
        <f t="normal">Agrupados!T35</f>
        <v>3</v>
      </c>
      <c r="H17" s="13">
        <f t="normal">Agrupados!W35</f>
        <v>296.766666666667</v>
      </c>
      <c r="I17" s="8">
        <f t="shared" ref="I17" si="20">1000/G17</f>
        <v>333.333333333333</v>
      </c>
      <c r="J17" s="8">
        <f t="shared" ref="J17" si="21">1000/H17</f>
        <v>3.36965067954622</v>
      </c>
      <c r="K17" s="8">
        <f t="shared" ref="K17" si="22">I17*J17</f>
        <v>1123.21689318207</v>
      </c>
      <c r="L17" s="13">
        <f t="normal">Agrupados!M35</f>
        <v>109.887613047455</v>
      </c>
      <c r="M17" s="13">
        <f t="normal">Agrupados!Q35</f>
        <v>74.4619449242963</v>
      </c>
      <c r="N17" s="13">
        <f t="shared" ref="N17" si="23">L17/K17</f>
        <v>0.0978329418961488</v>
      </c>
      <c r="O17" s="13">
        <f t="shared" ref="O17" si="24">M17/K17</f>
        <v>0.066293469566101</v>
      </c>
      <c r="P17" s="12">
        <f t="normal">Agrupados!R35</f>
        <v>0.677619095176271</v>
      </c>
      <c r="Q17" s="25" t="str">
        <f t="normal">Agrupados!AA35</f>
        <v>-</v>
      </c>
      <c r="R17" s="26">
        <f t="normal">Agrupados!AC35</f>
        <v>6.105</v>
      </c>
    </row>
    <row r="18" spans="1:18">
      <c r="A18" s="14">
        <f t="normal">Agrupados!D36</f>
        <v>0</v>
      </c>
      <c r="B18" s="14">
        <f t="normal">Agrupados!E36</f>
        <v>0</v>
      </c>
      <c r="C18" s="15">
        <f t="normal">Agrupados!F36</f>
        <v>0</v>
      </c>
      <c r="D18" s="14">
        <f t="normal">Agrupados!G36</f>
        <v>0</v>
      </c>
      <c r="E18" s="14">
        <f t="normal">Agrupados!H36</f>
        <v>0</v>
      </c>
      <c r="F18" s="14">
        <f t="normal">Agrupados!I36</f>
        <v>0</v>
      </c>
      <c r="G18" s="16">
        <f t="normal">Agrupados!T36</f>
        <v>0</v>
      </c>
      <c r="H18" s="16"/>
      <c r="I18" s="8"/>
      <c r="J18" s="8"/>
      <c r="K18" s="8"/>
      <c r="L18" s="16">
        <f t="normal">Agrupados!M36</f>
        <v>0</v>
      </c>
      <c r="M18" s="16">
        <f t="normal">Agrupados!Q36</f>
        <v>0</v>
      </c>
      <c r="N18" s="16"/>
      <c r="O18" s="16"/>
      <c r="P18" s="14">
        <f t="normal">Agrupados!R36</f>
        <v>0</v>
      </c>
      <c r="Q18" s="27">
        <f t="normal">Agrupados!AA36</f>
        <v>0</v>
      </c>
      <c r="R18" s="28">
        <f t="normal">Agrupados!AC36</f>
        <v>0</v>
      </c>
    </row>
    <row r="19" spans="1:18">
      <c r="A19" s="17">
        <f t="normal">Agrupados!D37</f>
        <v>0</v>
      </c>
      <c r="B19" s="17">
        <f t="normal">Agrupados!E37</f>
        <v>0</v>
      </c>
      <c r="C19" s="18">
        <f t="normal">Agrupados!F37</f>
        <v>0</v>
      </c>
      <c r="D19" s="17">
        <f t="normal">Agrupados!G37</f>
        <v>0</v>
      </c>
      <c r="E19" s="17">
        <f t="normal">Agrupados!H37</f>
        <v>0</v>
      </c>
      <c r="F19" s="17">
        <f t="normal">Agrupados!I37</f>
        <v>0</v>
      </c>
      <c r="G19" s="19">
        <f t="normal">Agrupados!T37</f>
        <v>0</v>
      </c>
      <c r="H19" s="19"/>
      <c r="I19" s="8"/>
      <c r="J19" s="8"/>
      <c r="K19" s="8"/>
      <c r="L19" s="19">
        <f t="normal">Agrupados!M37</f>
        <v>0</v>
      </c>
      <c r="M19" s="19">
        <f t="normal">Agrupados!Q37</f>
        <v>0</v>
      </c>
      <c r="N19" s="19"/>
      <c r="O19" s="19"/>
      <c r="P19" s="17">
        <f t="normal">Agrupados!R37</f>
        <v>0</v>
      </c>
      <c r="Q19" s="29">
        <f t="normal">Agrupados!AA37</f>
        <v>0</v>
      </c>
      <c r="R19" s="30">
        <f t="normal">Agrupados!AC37</f>
        <v>0</v>
      </c>
    </row>
    <row r="20" spans="1:18">
      <c r="A20" s="12" t="str">
        <f t="normal">Agrupados!D38</f>
        <v>Agroindústria</v>
      </c>
      <c r="B20" s="12" t="str">
        <f t="normal">Agrupados!E38</f>
        <v>Resíduos da indústria agropecuária</v>
      </c>
      <c r="C20" s="12" t="str">
        <f t="normal">Agrupados!F38</f>
        <v>Amidonaria</v>
      </c>
      <c r="D20" s="12" t="str">
        <f t="normal">Agrupados!G38</f>
        <v>Efluente bruto </v>
      </c>
      <c r="E20" s="12" t="str">
        <f t="normal">Agrupados!H38</f>
        <v>-</v>
      </c>
      <c r="F20" s="12" t="str">
        <f t="normal">Agrupados!I38</f>
        <v>com casca</v>
      </c>
      <c r="G20" s="13">
        <f t="normal">Agrupados!T38</f>
        <v>7.5</v>
      </c>
      <c r="H20" s="13">
        <f t="normal">Agrupados!W38</f>
        <v>803.8</v>
      </c>
      <c r="I20" s="8">
        <f t="shared" ref="I20" si="25">1000/G20</f>
        <v>133.333333333333</v>
      </c>
      <c r="J20" s="8">
        <f t="shared" ref="J20" si="26">1000/H20</f>
        <v>1.24409056979348</v>
      </c>
      <c r="K20" s="8">
        <f t="shared" ref="K20" si="27">I20*J20</f>
        <v>165.878742639131</v>
      </c>
      <c r="L20" s="13">
        <f t="normal">Agrupados!M38</f>
        <v>606.313382786302</v>
      </c>
      <c r="M20" s="13">
        <f t="normal">Agrupados!Q38</f>
        <v>418.018494055482</v>
      </c>
      <c r="N20" s="13">
        <f t="shared" ref="N20" si="28">L20/K20</f>
        <v>3.65516022812722</v>
      </c>
      <c r="O20" s="13">
        <f t="shared" ref="O20" si="29">M20/K20</f>
        <v>2.52002449141347</v>
      </c>
      <c r="P20" s="12">
        <f t="normal">Agrupados!R38</f>
        <v>0.689442961219965</v>
      </c>
      <c r="Q20" s="25" t="str">
        <f t="normal">Agrupados!AA38</f>
        <v>-</v>
      </c>
      <c r="R20" s="26">
        <f t="normal">Agrupados!AC38</f>
        <v>4.141</v>
      </c>
    </row>
    <row r="21" spans="1:18">
      <c r="A21" s="14">
        <f t="normal">Agrupados!D39</f>
        <v>0</v>
      </c>
      <c r="B21" s="14">
        <f t="normal">Agrupados!E39</f>
        <v>0</v>
      </c>
      <c r="C21" s="15">
        <f t="normal">Agrupados!F39</f>
        <v>0</v>
      </c>
      <c r="D21" s="14">
        <f t="normal">Agrupados!G39</f>
        <v>0</v>
      </c>
      <c r="E21" s="14">
        <f t="normal">Agrupados!H39</f>
        <v>0</v>
      </c>
      <c r="F21" s="14">
        <f t="normal">Agrupados!I39</f>
        <v>0</v>
      </c>
      <c r="G21" s="16">
        <f t="normal">Agrupados!T39</f>
        <v>0</v>
      </c>
      <c r="H21" s="16"/>
      <c r="I21" s="8"/>
      <c r="J21" s="8"/>
      <c r="K21" s="8"/>
      <c r="L21" s="16">
        <f t="normal">Agrupados!M39</f>
        <v>0</v>
      </c>
      <c r="M21" s="16">
        <f t="normal">Agrupados!Q39</f>
        <v>0</v>
      </c>
      <c r="N21" s="16"/>
      <c r="O21" s="16"/>
      <c r="P21" s="14">
        <f t="normal">Agrupados!R39</f>
        <v>0</v>
      </c>
      <c r="Q21" s="27">
        <f t="normal">Agrupados!AA39</f>
        <v>0</v>
      </c>
      <c r="R21" s="28">
        <f t="normal">Agrupados!AC39</f>
        <v>0</v>
      </c>
    </row>
    <row r="22" spans="1:18">
      <c r="A22" s="17">
        <f t="normal">Agrupados!D40</f>
        <v>0</v>
      </c>
      <c r="B22" s="17">
        <f t="normal">Agrupados!E40</f>
        <v>0</v>
      </c>
      <c r="C22" s="18">
        <f t="normal">Agrupados!F40</f>
        <v>0</v>
      </c>
      <c r="D22" s="17">
        <f t="normal">Agrupados!G40</f>
        <v>0</v>
      </c>
      <c r="E22" s="17">
        <f t="normal">Agrupados!H40</f>
        <v>0</v>
      </c>
      <c r="F22" s="17">
        <f t="normal">Agrupados!I40</f>
        <v>0</v>
      </c>
      <c r="G22" s="19">
        <f t="normal">Agrupados!T40</f>
        <v>0</v>
      </c>
      <c r="H22" s="19"/>
      <c r="I22" s="8"/>
      <c r="J22" s="8"/>
      <c r="K22" s="8"/>
      <c r="L22" s="19">
        <f t="normal">Agrupados!M40</f>
        <v>0</v>
      </c>
      <c r="M22" s="19">
        <f t="normal">Agrupados!Q40</f>
        <v>0</v>
      </c>
      <c r="N22" s="19"/>
      <c r="O22" s="19"/>
      <c r="P22" s="17">
        <f t="normal">Agrupados!R40</f>
        <v>0</v>
      </c>
      <c r="Q22" s="29">
        <f t="normal">Agrupados!AA40</f>
        <v>0</v>
      </c>
      <c r="R22" s="30">
        <f t="normal">Agrupados!AC40</f>
        <v>0</v>
      </c>
    </row>
    <row r="23" spans="1:18">
      <c r="A23" s="12" t="str">
        <f t="normal">Agrupados!D41</f>
        <v>Agroindústria</v>
      </c>
      <c r="B23" s="12" t="str">
        <f t="normal">Agrupados!E41</f>
        <v>Resíduos da indústria agropecuária</v>
      </c>
      <c r="C23" s="12" t="str">
        <f t="normal">Agrupados!F41</f>
        <v>Amidonaria</v>
      </c>
      <c r="D23" s="12" t="str">
        <f t="normal">Agrupados!G41</f>
        <v>-</v>
      </c>
      <c r="E23" s="12" t="str">
        <f t="normal">Agrupados!H41</f>
        <v>Entrada biodigestor</v>
      </c>
      <c r="F23" s="12" t="str">
        <f t="normal">Agrupados!I41</f>
        <v>-</v>
      </c>
      <c r="G23" s="13">
        <f t="normal">Agrupados!T41</f>
        <v>14.7</v>
      </c>
      <c r="H23" s="13">
        <f t="normal">Agrupados!W41</f>
        <v>961.6</v>
      </c>
      <c r="I23" s="8">
        <f t="shared" ref="I23" si="30">1000/G23</f>
        <v>68.0272108843537</v>
      </c>
      <c r="J23" s="8">
        <f t="shared" ref="J23" si="31">1000/H23</f>
        <v>1.03993344425957</v>
      </c>
      <c r="K23" s="8">
        <f t="shared" ref="K23" si="32">I23*J23</f>
        <v>70.7437717183379</v>
      </c>
      <c r="L23" s="13">
        <f t="normal">Agrupados!M41</f>
        <v>1202.46987094807</v>
      </c>
      <c r="M23" s="13">
        <f t="normal">Agrupados!Q41</f>
        <v>946.083731328117</v>
      </c>
      <c r="N23" s="13">
        <f t="shared" ref="N23" si="33">L23/K23</f>
        <v>16.9975369101839</v>
      </c>
      <c r="O23" s="13">
        <f t="shared" ref="O23" si="34">M23/K23</f>
        <v>13.3733855058632</v>
      </c>
      <c r="P23" s="12">
        <f t="normal">Agrupados!R41</f>
        <v>0.786783730874012</v>
      </c>
      <c r="Q23" s="25" t="str">
        <f t="normal">Agrupados!AA41</f>
        <v>-</v>
      </c>
      <c r="R23" s="26">
        <f t="normal">Agrupados!AC41</f>
        <v>6.314</v>
      </c>
    </row>
    <row r="24" spans="1:18">
      <c r="A24" s="14">
        <f t="normal">Agrupados!D42</f>
        <v>0</v>
      </c>
      <c r="B24" s="14">
        <f t="normal">Agrupados!E42</f>
        <v>0</v>
      </c>
      <c r="C24" s="15">
        <f t="normal">Agrupados!F42</f>
        <v>0</v>
      </c>
      <c r="D24" s="14">
        <f t="normal">Agrupados!G42</f>
        <v>0</v>
      </c>
      <c r="E24" s="14">
        <f t="normal">Agrupados!H42</f>
        <v>0</v>
      </c>
      <c r="F24" s="14">
        <f t="normal">Agrupados!I42</f>
        <v>0</v>
      </c>
      <c r="G24" s="16">
        <f t="normal">Agrupados!T42</f>
        <v>0</v>
      </c>
      <c r="H24" s="16"/>
      <c r="I24" s="8"/>
      <c r="J24" s="8"/>
      <c r="K24" s="8"/>
      <c r="L24" s="16">
        <f t="normal">Agrupados!M42</f>
        <v>0</v>
      </c>
      <c r="M24" s="16">
        <f t="normal">Agrupados!Q42</f>
        <v>0</v>
      </c>
      <c r="N24" s="16"/>
      <c r="O24" s="16"/>
      <c r="P24" s="14">
        <f t="normal">Agrupados!R42</f>
        <v>0</v>
      </c>
      <c r="Q24" s="27">
        <f t="normal">Agrupados!AA42</f>
        <v>0</v>
      </c>
      <c r="R24" s="28">
        <f t="normal">Agrupados!AC42</f>
        <v>0</v>
      </c>
    </row>
    <row r="25" spans="1:18">
      <c r="A25" s="17">
        <f t="normal">Agrupados!D43</f>
        <v>0</v>
      </c>
      <c r="B25" s="17">
        <f t="normal">Agrupados!E43</f>
        <v>0</v>
      </c>
      <c r="C25" s="18">
        <f t="normal">Agrupados!F43</f>
        <v>0</v>
      </c>
      <c r="D25" s="17">
        <f t="normal">Agrupados!G43</f>
        <v>0</v>
      </c>
      <c r="E25" s="17">
        <f t="normal">Agrupados!H43</f>
        <v>0</v>
      </c>
      <c r="F25" s="17">
        <f t="normal">Agrupados!I43</f>
        <v>0</v>
      </c>
      <c r="G25" s="19">
        <f t="normal">Agrupados!T43</f>
        <v>0</v>
      </c>
      <c r="H25" s="19"/>
      <c r="I25" s="8"/>
      <c r="J25" s="8"/>
      <c r="K25" s="8"/>
      <c r="L25" s="19">
        <f t="normal">Agrupados!M43</f>
        <v>0</v>
      </c>
      <c r="M25" s="19">
        <f t="normal">Agrupados!Q43</f>
        <v>0</v>
      </c>
      <c r="N25" s="19"/>
      <c r="O25" s="19"/>
      <c r="P25" s="17">
        <f t="normal">Agrupados!R43</f>
        <v>0</v>
      </c>
      <c r="Q25" s="29">
        <f t="normal">Agrupados!AA43</f>
        <v>0</v>
      </c>
      <c r="R25" s="30">
        <f t="normal">Agrupados!AC43</f>
        <v>0</v>
      </c>
    </row>
    <row r="26" spans="1:18">
      <c r="A26" s="12" t="str">
        <f t="normal">Agrupados!D53</f>
        <v>Agroindústria</v>
      </c>
      <c r="B26" s="12" t="str">
        <f t="normal">Agrupados!E53</f>
        <v>Resíduos da produção de açúcar, amido e produtos secundários</v>
      </c>
      <c r="C26" s="12" t="str">
        <f t="normal">Agrupados!F53</f>
        <v>Indústria sucroalcoleira</v>
      </c>
      <c r="D26" s="12" t="str">
        <f t="normal">Agrupados!G53</f>
        <v>Vinhaça</v>
      </c>
      <c r="E26" s="12" t="str">
        <f t="normal">Agrupados!H53</f>
        <v>-</v>
      </c>
      <c r="F26" s="12" t="str">
        <f t="normal">Agrupados!I53</f>
        <v>-</v>
      </c>
      <c r="G26" s="13">
        <f t="normal">Agrupados!T53</f>
        <v>13.3666666666667</v>
      </c>
      <c r="H26" s="13">
        <f t="normal">Agrupados!W53</f>
        <v>711.4</v>
      </c>
      <c r="I26" s="8">
        <f t="shared" ref="I26" si="35">1000/G26</f>
        <v>74.8129675810474</v>
      </c>
      <c r="J26" s="8">
        <f t="shared" ref="J26" si="36">1000/H26</f>
        <v>1.40567894292943</v>
      </c>
      <c r="K26" s="8">
        <f t="shared" ref="K26" si="37">I26*J26</f>
        <v>105.163013186741</v>
      </c>
      <c r="L26" s="13">
        <f t="normal">Agrupados!M53</f>
        <v>496.066567399492</v>
      </c>
      <c r="M26" s="13">
        <f t="normal">Agrupados!Q53</f>
        <v>273.009722343873</v>
      </c>
      <c r="N26" s="13">
        <f t="shared" ref="N26" si="38">L26/K26</f>
        <v>4.71712013917492</v>
      </c>
      <c r="O26" s="13">
        <f t="shared" ref="O26" si="39">M26/K26</f>
        <v>2.5960621902216</v>
      </c>
      <c r="P26" s="12">
        <f t="normal">Agrupados!R53</f>
        <v>0.550348965815334</v>
      </c>
      <c r="Q26" s="25" t="str">
        <f t="normal">Agrupados!AA53</f>
        <v>-</v>
      </c>
      <c r="R26" s="26" t="str">
        <f t="normal">Agrupados!AC53</f>
        <v>-</v>
      </c>
    </row>
    <row r="27" spans="1:18">
      <c r="A27" s="14">
        <f t="normal">Agrupados!D54</f>
        <v>0</v>
      </c>
      <c r="B27" s="14">
        <f t="normal">Agrupados!E54</f>
        <v>0</v>
      </c>
      <c r="C27" s="14">
        <f t="normal">Agrupados!F54</f>
        <v>0</v>
      </c>
      <c r="D27" s="14">
        <f t="normal">Agrupados!G54</f>
        <v>0</v>
      </c>
      <c r="E27" s="14">
        <f t="normal">Agrupados!H54</f>
        <v>0</v>
      </c>
      <c r="F27" s="14">
        <f t="normal">Agrupados!I54</f>
        <v>0</v>
      </c>
      <c r="G27" s="16">
        <f t="normal">Agrupados!T54</f>
        <v>0</v>
      </c>
      <c r="H27" s="16"/>
      <c r="I27" s="8"/>
      <c r="J27" s="8"/>
      <c r="K27" s="8"/>
      <c r="L27" s="16">
        <f t="normal">Agrupados!M54</f>
        <v>0</v>
      </c>
      <c r="M27" s="16">
        <f t="normal">Agrupados!Q54</f>
        <v>0</v>
      </c>
      <c r="N27" s="16"/>
      <c r="O27" s="16"/>
      <c r="P27" s="14">
        <f t="normal">Agrupados!R54</f>
        <v>0</v>
      </c>
      <c r="Q27" s="27">
        <f t="normal">Agrupados!AA54</f>
        <v>0</v>
      </c>
      <c r="R27" s="28">
        <f t="normal">Agrupados!AC54</f>
        <v>0</v>
      </c>
    </row>
    <row r="28" spans="1:18">
      <c r="A28" s="17">
        <f t="normal">Agrupados!D55</f>
        <v>0</v>
      </c>
      <c r="B28" s="17">
        <f t="normal">Agrupados!E55</f>
        <v>0</v>
      </c>
      <c r="C28" s="17">
        <f t="normal">Agrupados!F55</f>
        <v>0</v>
      </c>
      <c r="D28" s="17">
        <f t="normal">Agrupados!G55</f>
        <v>0</v>
      </c>
      <c r="E28" s="17">
        <f t="normal">Agrupados!H55</f>
        <v>0</v>
      </c>
      <c r="F28" s="17">
        <f t="normal">Agrupados!I55</f>
        <v>0</v>
      </c>
      <c r="G28" s="19">
        <f t="normal">Agrupados!T55</f>
        <v>0</v>
      </c>
      <c r="H28" s="19"/>
      <c r="I28" s="8"/>
      <c r="J28" s="8"/>
      <c r="K28" s="8"/>
      <c r="L28" s="19">
        <f t="normal">Agrupados!M55</f>
        <v>0</v>
      </c>
      <c r="M28" s="19">
        <f t="normal">Agrupados!Q55</f>
        <v>0</v>
      </c>
      <c r="N28" s="19"/>
      <c r="O28" s="19"/>
      <c r="P28" s="17">
        <f t="normal">Agrupados!R55</f>
        <v>0</v>
      </c>
      <c r="Q28" s="29">
        <f t="normal">Agrupados!AA55</f>
        <v>0</v>
      </c>
      <c r="R28" s="30">
        <f t="normal">Agrupados!AC55</f>
        <v>0</v>
      </c>
    </row>
    <row r="29" spans="1:18">
      <c r="A29" s="12" t="str">
        <f t="normal">Agrupados!D59</f>
        <v>Agroindústria</v>
      </c>
      <c r="B29" s="12" t="str">
        <f t="normal">Agrupados!E59</f>
        <v>Resíduos de pecuária</v>
      </c>
      <c r="C29" s="12" t="str">
        <f t="normal">Agrupados!F59</f>
        <v>Bovinocultura</v>
      </c>
      <c r="D29" s="12" t="str">
        <f t="normal">Agrupados!G59</f>
        <v>-</v>
      </c>
      <c r="E29" s="12" t="str">
        <f t="normal">Agrupados!H59</f>
        <v>Entrada biodigestor</v>
      </c>
      <c r="F29" s="12" t="str">
        <f t="normal">Agrupados!I59</f>
        <v>Bovino leiteiro</v>
      </c>
      <c r="G29" s="13">
        <f t="normal">Agrupados!T59</f>
        <v>43.1333333333333</v>
      </c>
      <c r="H29" s="13">
        <f t="normal">Agrupados!W59</f>
        <v>661.8</v>
      </c>
      <c r="I29" s="8">
        <f t="shared" ref="I29" si="40">1000/G29</f>
        <v>23.1839258114374</v>
      </c>
      <c r="J29" s="8">
        <f t="shared" ref="J29" si="41">1000/H29</f>
        <v>1.51103052281656</v>
      </c>
      <c r="K29" s="8">
        <f t="shared" ref="K29" si="42">I29*J29</f>
        <v>35.0316195397966</v>
      </c>
      <c r="L29" s="13">
        <f t="normal">Agrupados!M59</f>
        <v>103.628378378378</v>
      </c>
      <c r="M29" s="13">
        <f t="normal">Agrupados!Q59</f>
        <v>85.7466216216216</v>
      </c>
      <c r="N29" s="13">
        <f t="shared" ref="N29" si="43">L29/K29</f>
        <v>2.95813838297297</v>
      </c>
      <c r="O29" s="13">
        <f t="shared" ref="O29" si="44">M29/K29</f>
        <v>2.44769219202703</v>
      </c>
      <c r="P29" s="12">
        <f t="normal">Agrupados!R59</f>
        <v>0.827443437438873</v>
      </c>
      <c r="Q29" s="25" t="str">
        <f t="normal">Agrupados!AA59</f>
        <v>-</v>
      </c>
      <c r="R29" s="26">
        <f t="normal">Agrupados!AC59</f>
        <v>7.98</v>
      </c>
    </row>
    <row r="30" spans="1:18">
      <c r="A30" s="14">
        <f t="normal">Agrupados!D60</f>
        <v>0</v>
      </c>
      <c r="B30" s="14">
        <f t="normal">Agrupados!E60</f>
        <v>0</v>
      </c>
      <c r="C30" s="15">
        <f t="normal">Agrupados!F60</f>
        <v>0</v>
      </c>
      <c r="D30" s="14">
        <f t="normal">Agrupados!G60</f>
        <v>0</v>
      </c>
      <c r="E30" s="14">
        <f t="normal">Agrupados!H60</f>
        <v>0</v>
      </c>
      <c r="F30" s="14">
        <f t="normal">Agrupados!I60</f>
        <v>0</v>
      </c>
      <c r="G30" s="16">
        <f t="normal">Agrupados!T60</f>
        <v>0</v>
      </c>
      <c r="H30" s="16"/>
      <c r="I30" s="8"/>
      <c r="J30" s="8"/>
      <c r="K30" s="8"/>
      <c r="L30" s="16">
        <f t="normal">Agrupados!M60</f>
        <v>0</v>
      </c>
      <c r="M30" s="16">
        <f t="normal">Agrupados!Q60</f>
        <v>0</v>
      </c>
      <c r="N30" s="16"/>
      <c r="O30" s="16"/>
      <c r="P30" s="14">
        <f t="normal">Agrupados!R60</f>
        <v>0</v>
      </c>
      <c r="Q30" s="27">
        <f t="normal">Agrupados!AA60</f>
        <v>0</v>
      </c>
      <c r="R30" s="28">
        <f t="normal">Agrupados!AC60</f>
        <v>0</v>
      </c>
    </row>
    <row r="31" spans="1:18">
      <c r="A31" s="17">
        <f t="normal">Agrupados!D61</f>
        <v>0</v>
      </c>
      <c r="B31" s="17">
        <f t="normal">Agrupados!E61</f>
        <v>0</v>
      </c>
      <c r="C31" s="18">
        <f t="normal">Agrupados!F61</f>
        <v>0</v>
      </c>
      <c r="D31" s="17">
        <f t="normal">Agrupados!G61</f>
        <v>0</v>
      </c>
      <c r="E31" s="17">
        <f t="normal">Agrupados!H61</f>
        <v>0</v>
      </c>
      <c r="F31" s="17">
        <f t="normal">Agrupados!I61</f>
        <v>0</v>
      </c>
      <c r="G31" s="19">
        <f t="normal">Agrupados!T61</f>
        <v>0</v>
      </c>
      <c r="H31" s="19"/>
      <c r="I31" s="8"/>
      <c r="J31" s="8"/>
      <c r="K31" s="8"/>
      <c r="L31" s="19">
        <f t="normal">Agrupados!M61</f>
        <v>0</v>
      </c>
      <c r="M31" s="19">
        <f t="normal">Agrupados!Q61</f>
        <v>0</v>
      </c>
      <c r="N31" s="19"/>
      <c r="O31" s="19"/>
      <c r="P31" s="17">
        <f t="normal">Agrupados!R61</f>
        <v>0</v>
      </c>
      <c r="Q31" s="29">
        <f t="normal">Agrupados!AA61</f>
        <v>0</v>
      </c>
      <c r="R31" s="30">
        <f t="normal">Agrupados!AC61</f>
        <v>0</v>
      </c>
    </row>
    <row r="32" spans="1:18">
      <c r="A32" s="12" t="str">
        <f t="normal">Agrupados!D65</f>
        <v>Agroindústria</v>
      </c>
      <c r="B32" s="12" t="str">
        <f t="normal">Agrupados!E65</f>
        <v>Codigestão</v>
      </c>
      <c r="C32" s="12" t="str">
        <f t="normal">Agrupados!F65</f>
        <v>Codigestão</v>
      </c>
      <c r="D32" s="12" t="str">
        <f t="normal">Agrupados!G65</f>
        <v>bovino + suíno</v>
      </c>
      <c r="E32" s="12" t="str">
        <f t="normal">Agrupados!H65</f>
        <v>Entrada biodigestor</v>
      </c>
      <c r="F32" s="12" t="str">
        <f t="normal">Agrupados!I65</f>
        <v>-</v>
      </c>
      <c r="G32" s="13">
        <f t="normal">Agrupados!T65</f>
        <v>18.7</v>
      </c>
      <c r="H32" s="13">
        <f t="normal">Agrupados!W65</f>
        <v>737.833333333333</v>
      </c>
      <c r="I32" s="8">
        <f t="shared" ref="I32" si="45">1000/G32</f>
        <v>53.475935828877</v>
      </c>
      <c r="J32" s="8">
        <f t="shared" ref="J32" si="46">1000/H32</f>
        <v>1.35531962954597</v>
      </c>
      <c r="K32" s="8">
        <f t="shared" ref="K32" si="47">I32*J32</f>
        <v>72.4769855372175</v>
      </c>
      <c r="L32" s="13">
        <f t="normal">Agrupados!M65</f>
        <v>566.608108108108</v>
      </c>
      <c r="M32" s="13">
        <f t="normal">Agrupados!Q65</f>
        <v>399</v>
      </c>
      <c r="N32" s="13">
        <f t="shared" ref="N32" si="48">L32/K32</f>
        <v>7.81776592815315</v>
      </c>
      <c r="O32" s="13">
        <f t="shared" ref="O32" si="49">M32/K32</f>
        <v>5.50519585</v>
      </c>
      <c r="P32" s="12">
        <f t="normal">Agrupados!R65</f>
        <v>0.704190417133726</v>
      </c>
      <c r="Q32" s="25" t="str">
        <f t="normal">Agrupados!AA65</f>
        <v>-</v>
      </c>
      <c r="R32" s="26">
        <f t="normal">Agrupados!AC65</f>
        <v>7.06</v>
      </c>
    </row>
    <row r="33" spans="1:18">
      <c r="A33" s="14">
        <f t="normal">Agrupados!D66</f>
        <v>0</v>
      </c>
      <c r="B33" s="14">
        <f t="normal">Agrupados!E66</f>
        <v>0</v>
      </c>
      <c r="C33" s="15">
        <f t="normal">Agrupados!F66</f>
        <v>0</v>
      </c>
      <c r="D33" s="14">
        <f t="normal">Agrupados!G66</f>
        <v>0</v>
      </c>
      <c r="E33" s="14">
        <f t="normal">Agrupados!H66</f>
        <v>0</v>
      </c>
      <c r="F33" s="14">
        <f t="normal">Agrupados!I66</f>
        <v>0</v>
      </c>
      <c r="G33" s="16">
        <f t="normal">Agrupados!T66</f>
        <v>0</v>
      </c>
      <c r="H33" s="16"/>
      <c r="I33" s="8"/>
      <c r="J33" s="8"/>
      <c r="K33" s="8"/>
      <c r="L33" s="16">
        <f t="normal">Agrupados!M66</f>
        <v>0</v>
      </c>
      <c r="M33" s="16">
        <f t="normal">Agrupados!Q66</f>
        <v>0</v>
      </c>
      <c r="N33" s="16"/>
      <c r="O33" s="16"/>
      <c r="P33" s="14">
        <f t="normal">Agrupados!R66</f>
        <v>0</v>
      </c>
      <c r="Q33" s="27">
        <f t="normal">Agrupados!AA66</f>
        <v>0</v>
      </c>
      <c r="R33" s="28">
        <f t="normal">Agrupados!AC66</f>
        <v>0</v>
      </c>
    </row>
    <row r="34" spans="1:18">
      <c r="A34" s="17">
        <f t="normal">Agrupados!D67</f>
        <v>0</v>
      </c>
      <c r="B34" s="17">
        <f t="normal">Agrupados!E67</f>
        <v>0</v>
      </c>
      <c r="C34" s="18">
        <f t="normal">Agrupados!F67</f>
        <v>0</v>
      </c>
      <c r="D34" s="17">
        <f t="normal">Agrupados!G67</f>
        <v>0</v>
      </c>
      <c r="E34" s="17">
        <f t="normal">Agrupados!H67</f>
        <v>0</v>
      </c>
      <c r="F34" s="17">
        <f t="normal">Agrupados!I67</f>
        <v>0</v>
      </c>
      <c r="G34" s="19">
        <f t="normal">Agrupados!T67</f>
        <v>0</v>
      </c>
      <c r="H34" s="19"/>
      <c r="I34" s="8"/>
      <c r="J34" s="8"/>
      <c r="K34" s="8"/>
      <c r="L34" s="19">
        <f t="normal">Agrupados!M67</f>
        <v>0</v>
      </c>
      <c r="M34" s="19">
        <f t="normal">Agrupados!Q67</f>
        <v>0</v>
      </c>
      <c r="N34" s="19"/>
      <c r="O34" s="19"/>
      <c r="P34" s="17">
        <f t="normal">Agrupados!R67</f>
        <v>0</v>
      </c>
      <c r="Q34" s="29">
        <f t="normal">Agrupados!AA67</f>
        <v>0</v>
      </c>
      <c r="R34" s="30">
        <f t="normal">Agrupados!AC67</f>
        <v>0</v>
      </c>
    </row>
    <row r="35" spans="1:18">
      <c r="A35" s="12" t="str">
        <f t="normal">Agrupados!D71</f>
        <v>Agroindústria</v>
      </c>
      <c r="B35" s="12" t="str">
        <f t="normal">Agrupados!E71</f>
        <v>Resíduos de pecuária</v>
      </c>
      <c r="C35" s="12" t="str">
        <f t="normal">Agrupados!F71</f>
        <v>Suinocultura</v>
      </c>
      <c r="D35" s="12" t="str">
        <f t="normal">Agrupados!G71</f>
        <v>-</v>
      </c>
      <c r="E35" s="12" t="str">
        <f t="normal">Agrupados!H71</f>
        <v>Entrada biodigestor</v>
      </c>
      <c r="F35" s="12" t="str">
        <f t="normal">Agrupados!I71</f>
        <v>-</v>
      </c>
      <c r="G35" s="13">
        <f t="normal">Agrupados!T71</f>
        <v>20.3333333333333</v>
      </c>
      <c r="H35" s="13">
        <f t="normal">Agrupados!W71</f>
        <v>688</v>
      </c>
      <c r="I35" s="8">
        <f t="shared" ref="I35" si="50">1000/G35</f>
        <v>49.1803278688525</v>
      </c>
      <c r="J35" s="8">
        <f t="shared" ref="J35" si="51">1000/H35</f>
        <v>1.45348837209302</v>
      </c>
      <c r="K35" s="8">
        <f t="shared" ref="K35" si="52">I35*J35</f>
        <v>71.4830346930995</v>
      </c>
      <c r="L35" s="13">
        <f t="normal">Agrupados!M71</f>
        <v>672.310810810811</v>
      </c>
      <c r="M35" s="13">
        <f t="normal">Agrupados!Q71</f>
        <v>547.243243243243</v>
      </c>
      <c r="N35" s="13">
        <f t="shared" ref="N35" si="53">L35/K35</f>
        <v>9.40518003603604</v>
      </c>
      <c r="O35" s="13">
        <f t="shared" ref="O35" si="54">M35/K35</f>
        <v>7.65556814414414</v>
      </c>
      <c r="P35" s="12">
        <f t="normal">Agrupados!R71</f>
        <v>0.813973588470583</v>
      </c>
      <c r="Q35" s="25" t="str">
        <f t="normal">Agrupados!AA71</f>
        <v>-</v>
      </c>
      <c r="R35" s="26">
        <f t="normal">Agrupados!AC71</f>
        <v>7.2</v>
      </c>
    </row>
    <row r="36" spans="1:18">
      <c r="A36" s="14">
        <f t="normal">Agrupados!D72</f>
        <v>0</v>
      </c>
      <c r="B36" s="14">
        <f t="normal">Agrupados!E72</f>
        <v>0</v>
      </c>
      <c r="C36" s="14">
        <f t="normal">Agrupados!F72</f>
        <v>0</v>
      </c>
      <c r="D36" s="14">
        <f t="normal">Agrupados!G72</f>
        <v>0</v>
      </c>
      <c r="E36" s="14">
        <f t="normal">Agrupados!H72</f>
        <v>0</v>
      </c>
      <c r="F36" s="14">
        <f t="normal">Agrupados!I72</f>
        <v>0</v>
      </c>
      <c r="G36" s="16">
        <f t="normal">Agrupados!T72</f>
        <v>0</v>
      </c>
      <c r="H36" s="16"/>
      <c r="I36" s="8"/>
      <c r="J36" s="8"/>
      <c r="K36" s="8"/>
      <c r="L36" s="16">
        <f t="normal">Agrupados!M72</f>
        <v>0</v>
      </c>
      <c r="M36" s="16">
        <f t="normal">Agrupados!Q72</f>
        <v>0</v>
      </c>
      <c r="N36" s="16"/>
      <c r="O36" s="16"/>
      <c r="P36" s="14">
        <f t="normal">Agrupados!R72</f>
        <v>0</v>
      </c>
      <c r="Q36" s="27">
        <f t="normal">Agrupados!AA72</f>
        <v>0</v>
      </c>
      <c r="R36" s="28">
        <f t="normal">Agrupados!AC72</f>
        <v>0</v>
      </c>
    </row>
    <row r="37" spans="1:18">
      <c r="A37" s="17">
        <f t="normal">Agrupados!D73</f>
        <v>0</v>
      </c>
      <c r="B37" s="17">
        <f t="normal">Agrupados!E73</f>
        <v>0</v>
      </c>
      <c r="C37" s="17">
        <f t="normal">Agrupados!F73</f>
        <v>0</v>
      </c>
      <c r="D37" s="17">
        <f t="normal">Agrupados!G73</f>
        <v>0</v>
      </c>
      <c r="E37" s="17">
        <f t="normal">Agrupados!H73</f>
        <v>0</v>
      </c>
      <c r="F37" s="17">
        <f t="normal">Agrupados!I73</f>
        <v>0</v>
      </c>
      <c r="G37" s="19">
        <f t="normal">Agrupados!T73</f>
        <v>0</v>
      </c>
      <c r="H37" s="19"/>
      <c r="I37" s="8"/>
      <c r="J37" s="8"/>
      <c r="K37" s="8"/>
      <c r="L37" s="19">
        <f t="normal">Agrupados!M73</f>
        <v>0</v>
      </c>
      <c r="M37" s="19">
        <f t="normal">Agrupados!Q73</f>
        <v>0</v>
      </c>
      <c r="N37" s="19"/>
      <c r="O37" s="19"/>
      <c r="P37" s="17">
        <f t="normal">Agrupados!R73</f>
        <v>0</v>
      </c>
      <c r="Q37" s="29">
        <f t="normal">Agrupados!AA73</f>
        <v>0</v>
      </c>
      <c r="R37" s="30">
        <f t="normal">Agrupados!AC73</f>
        <v>0</v>
      </c>
    </row>
    <row r="38" spans="1:18">
      <c r="A38" s="12" t="str">
        <f t="normal">Agrupados!D77</f>
        <v>Agroindústria</v>
      </c>
      <c r="B38" s="12" t="str">
        <f t="normal">Agrupados!E77</f>
        <v>Resíduos de pecuária</v>
      </c>
      <c r="C38" s="12" t="str">
        <f t="normal">Agrupados!F77</f>
        <v>Bovinocultura</v>
      </c>
      <c r="D38" s="12" t="str">
        <f t="normal">Agrupados!G77</f>
        <v>Efluente bruto</v>
      </c>
      <c r="E38" s="12" t="str">
        <f t="normal">Agrupados!H77</f>
        <v>-</v>
      </c>
      <c r="F38" s="12" t="str">
        <f t="normal">Agrupados!I77</f>
        <v>Bovino de corte</v>
      </c>
      <c r="G38" s="13">
        <f t="normal">Agrupados!T77</f>
        <v>43.1</v>
      </c>
      <c r="H38" s="13">
        <f t="normal">Agrupados!W77</f>
        <v>859.4</v>
      </c>
      <c r="I38" s="8">
        <f t="shared" ref="I38" si="55">1000/G38</f>
        <v>23.2018561484919</v>
      </c>
      <c r="J38" s="8">
        <f t="shared" ref="J38" si="56">1000/H38</f>
        <v>1.16360251338143</v>
      </c>
      <c r="K38" s="8">
        <f t="shared" ref="K38" si="57">I38*J38</f>
        <v>26.9977381294995</v>
      </c>
      <c r="L38" s="13">
        <f t="normal">Agrupados!M77</f>
        <v>436.839527027027</v>
      </c>
      <c r="M38" s="13">
        <f t="normal">Agrupados!Q77</f>
        <v>359.209459459459</v>
      </c>
      <c r="N38" s="13">
        <f t="shared" ref="N38" si="58">L38/K38</f>
        <v>16.1805972386149</v>
      </c>
      <c r="O38" s="13">
        <f t="shared" ref="O38" si="59">M38/K38</f>
        <v>13.3051686677027</v>
      </c>
      <c r="P38" s="12">
        <f t="normal">Agrupados!R77</f>
        <v>0.822291567578854</v>
      </c>
      <c r="Q38" s="25" t="str">
        <f t="normal">Agrupados!AA77</f>
        <v>-</v>
      </c>
      <c r="R38" s="26" t="str">
        <f t="normal">Agrupados!AC77</f>
        <v>-</v>
      </c>
    </row>
    <row r="39" spans="1:18">
      <c r="A39" s="14">
        <f t="normal">Agrupados!D78</f>
        <v>0</v>
      </c>
      <c r="B39" s="14">
        <f t="normal">Agrupados!E78</f>
        <v>0</v>
      </c>
      <c r="C39" s="15">
        <f t="normal">Agrupados!F78</f>
        <v>0</v>
      </c>
      <c r="D39" s="14">
        <f t="normal">Agrupados!G78</f>
        <v>0</v>
      </c>
      <c r="E39" s="14">
        <f t="normal">Agrupados!H78</f>
        <v>0</v>
      </c>
      <c r="F39" s="14">
        <f t="normal">Agrupados!I78</f>
        <v>0</v>
      </c>
      <c r="G39" s="16">
        <f t="normal">Agrupados!T78</f>
        <v>0</v>
      </c>
      <c r="H39" s="16"/>
      <c r="I39" s="8"/>
      <c r="J39" s="8"/>
      <c r="K39" s="8"/>
      <c r="L39" s="16">
        <f t="normal">Agrupados!M78</f>
        <v>0</v>
      </c>
      <c r="M39" s="16">
        <f t="normal">Agrupados!Q78</f>
        <v>0</v>
      </c>
      <c r="N39" s="16"/>
      <c r="O39" s="16"/>
      <c r="P39" s="14">
        <f t="normal">Agrupados!R78</f>
        <v>0</v>
      </c>
      <c r="Q39" s="27">
        <f t="normal">Agrupados!AA78</f>
        <v>0</v>
      </c>
      <c r="R39" s="28">
        <f t="normal">Agrupados!AC78</f>
        <v>0</v>
      </c>
    </row>
    <row r="40" spans="1:18">
      <c r="A40" s="17">
        <f t="normal">Agrupados!D79</f>
        <v>0</v>
      </c>
      <c r="B40" s="17">
        <f t="normal">Agrupados!E79</f>
        <v>0</v>
      </c>
      <c r="C40" s="18">
        <f t="normal">Agrupados!F79</f>
        <v>0</v>
      </c>
      <c r="D40" s="17">
        <f t="normal">Agrupados!G79</f>
        <v>0</v>
      </c>
      <c r="E40" s="17">
        <f t="normal">Agrupados!H79</f>
        <v>0</v>
      </c>
      <c r="F40" s="17">
        <f t="normal">Agrupados!I79</f>
        <v>0</v>
      </c>
      <c r="G40" s="19">
        <f t="normal">Agrupados!T79</f>
        <v>0</v>
      </c>
      <c r="H40" s="19"/>
      <c r="I40" s="8"/>
      <c r="J40" s="8"/>
      <c r="K40" s="8"/>
      <c r="L40" s="19">
        <f t="normal">Agrupados!M79</f>
        <v>0</v>
      </c>
      <c r="M40" s="19">
        <f t="normal">Agrupados!Q79</f>
        <v>0</v>
      </c>
      <c r="N40" s="19"/>
      <c r="O40" s="19"/>
      <c r="P40" s="17">
        <f t="normal">Agrupados!R79</f>
        <v>0</v>
      </c>
      <c r="Q40" s="29">
        <f t="normal">Agrupados!AA79</f>
        <v>0</v>
      </c>
      <c r="R40" s="30">
        <f t="normal">Agrupados!AC79</f>
        <v>0</v>
      </c>
    </row>
    <row r="41" spans="1:18">
      <c r="A41" s="12" t="str">
        <f t="normal">Agrupados!D80</f>
        <v>Agroindústria</v>
      </c>
      <c r="B41" s="12" t="str">
        <f t="normal">Agrupados!E80</f>
        <v>Resíduos de pecuária</v>
      </c>
      <c r="C41" s="12" t="str">
        <f t="normal">Agrupados!F80</f>
        <v>Suinocultura</v>
      </c>
      <c r="D41" s="12" t="str">
        <f t="normal">Agrupados!G80</f>
        <v>Terminação</v>
      </c>
      <c r="E41" s="12" t="str">
        <f t="normal">Agrupados!H80</f>
        <v>Entrada biodigestor</v>
      </c>
      <c r="F41" s="12" t="str">
        <f t="normal">Agrupados!I80</f>
        <v>-</v>
      </c>
      <c r="G41" s="13">
        <f t="normal">Agrupados!T80</f>
        <v>31.4666666666667</v>
      </c>
      <c r="H41" s="13">
        <f t="normal">Agrupados!W80</f>
        <v>651.333333333333</v>
      </c>
      <c r="I41" s="8">
        <f t="normal">1000/G41</f>
        <v>31.7796610169492</v>
      </c>
      <c r="J41" s="8">
        <f t="normal">1000/H41</f>
        <v>1.5353121801433</v>
      </c>
      <c r="K41" s="8">
        <f t="shared" ref="K41" si="60">I41*J41</f>
        <v>48.7917006401471</v>
      </c>
      <c r="L41" s="13">
        <f t="normal">Agrupados!M80</f>
        <v>391.793918918919</v>
      </c>
      <c r="M41" s="13">
        <f t="normal">Agrupados!Q80</f>
        <v>313.966216216216</v>
      </c>
      <c r="N41" s="13">
        <f t="shared" ref="N41" si="61">L41/K41</f>
        <v>8.02992955315315</v>
      </c>
      <c r="O41" s="13">
        <f t="shared" ref="O41" si="62">M41/K41</f>
        <v>6.4348283027027</v>
      </c>
      <c r="P41" s="12">
        <f t="normal">Agrupados!R80</f>
        <v>0.801355511291616</v>
      </c>
      <c r="Q41" s="25" t="str">
        <f t="normal">Agrupados!AA80</f>
        <v>-</v>
      </c>
      <c r="R41" s="26">
        <f t="normal">Agrupados!AC80</f>
        <v>8.45</v>
      </c>
    </row>
    <row r="42" spans="1:18">
      <c r="A42" s="14">
        <f t="normal">Agrupados!D81</f>
        <v>0</v>
      </c>
      <c r="B42" s="14">
        <f t="normal">Agrupados!E81</f>
        <v>0</v>
      </c>
      <c r="C42" s="14">
        <f t="normal">Agrupados!F81</f>
        <v>0</v>
      </c>
      <c r="D42" s="14">
        <f t="normal">Agrupados!G81</f>
        <v>0</v>
      </c>
      <c r="E42" s="14">
        <f t="normal">Agrupados!H81</f>
        <v>0</v>
      </c>
      <c r="F42" s="14">
        <f t="normal">Agrupados!I81</f>
        <v>0</v>
      </c>
      <c r="G42" s="16">
        <f t="normal">Agrupados!T81</f>
        <v>0</v>
      </c>
      <c r="H42" s="16"/>
      <c r="I42" s="8"/>
      <c r="J42" s="8"/>
      <c r="K42" s="8"/>
      <c r="L42" s="16">
        <f t="normal">Agrupados!M81</f>
        <v>0</v>
      </c>
      <c r="M42" s="16">
        <f t="normal">Agrupados!Q81</f>
        <v>0</v>
      </c>
      <c r="N42" s="16"/>
      <c r="O42" s="16"/>
      <c r="P42" s="14">
        <f t="normal">Agrupados!R81</f>
        <v>0</v>
      </c>
      <c r="Q42" s="27">
        <f t="normal">Agrupados!AA81</f>
        <v>0</v>
      </c>
      <c r="R42" s="28">
        <f t="normal">Agrupados!AC81</f>
        <v>0</v>
      </c>
    </row>
    <row r="43" spans="1:18">
      <c r="A43" s="17">
        <f t="normal">Agrupados!D82</f>
        <v>0</v>
      </c>
      <c r="B43" s="17">
        <f t="normal">Agrupados!E82</f>
        <v>0</v>
      </c>
      <c r="C43" s="17">
        <f t="normal">Agrupados!F82</f>
        <v>0</v>
      </c>
      <c r="D43" s="17">
        <f t="normal">Agrupados!G82</f>
        <v>0</v>
      </c>
      <c r="E43" s="17">
        <f t="normal">Agrupados!H82</f>
        <v>0</v>
      </c>
      <c r="F43" s="17">
        <f t="normal">Agrupados!I82</f>
        <v>0</v>
      </c>
      <c r="G43" s="19">
        <f t="normal">Agrupados!T82</f>
        <v>0</v>
      </c>
      <c r="H43" s="19"/>
      <c r="I43" s="8"/>
      <c r="J43" s="8"/>
      <c r="K43" s="8"/>
      <c r="L43" s="19">
        <f t="normal">Agrupados!M82</f>
        <v>0</v>
      </c>
      <c r="M43" s="19">
        <f t="normal">Agrupados!Q82</f>
        <v>0</v>
      </c>
      <c r="N43" s="19"/>
      <c r="O43" s="19"/>
      <c r="P43" s="17">
        <f t="normal">Agrupados!R82</f>
        <v>0</v>
      </c>
      <c r="Q43" s="29">
        <f t="normal">Agrupados!AA82</f>
        <v>0</v>
      </c>
      <c r="R43" s="30">
        <f t="normal">Agrupados!AC82</f>
        <v>0</v>
      </c>
    </row>
    <row r="44" spans="1:18">
      <c r="A44" s="12" t="str">
        <f t="normal">Agrupados!D83</f>
        <v>Agroindústria</v>
      </c>
      <c r="B44" s="12" t="str">
        <f t="normal">Agrupados!E83</f>
        <v>Resíduos de pecuária</v>
      </c>
      <c r="C44" s="12" t="str">
        <f t="normal">Agrupados!F83</f>
        <v>Suinocultura</v>
      </c>
      <c r="D44" s="12" t="str">
        <f t="normal">Agrupados!G83</f>
        <v>Terminação</v>
      </c>
      <c r="E44" s="12" t="str">
        <f t="normal">Agrupados!H83</f>
        <v>Entrada biodigestor </v>
      </c>
      <c r="F44" s="12" t="str">
        <f t="normal">Agrupados!I83</f>
        <v>-</v>
      </c>
      <c r="G44" s="13">
        <f t="normal">Agrupados!T83</f>
        <v>11.2666666666667</v>
      </c>
      <c r="H44" s="13">
        <f t="normal">Agrupados!W83</f>
        <v>516.566666666667</v>
      </c>
      <c r="I44" s="8">
        <f t="shared" ref="I44" si="63">1000/G44</f>
        <v>88.7573964497041</v>
      </c>
      <c r="J44" s="8">
        <f t="shared" ref="J44" si="64">1000/H44</f>
        <v>1.93585855326837</v>
      </c>
      <c r="K44" s="8">
        <f t="shared" ref="K44" si="65">I44*J44</f>
        <v>171.821765082992</v>
      </c>
      <c r="L44" s="13">
        <f t="normal">Agrupados!M83</f>
        <v>280.525337837838</v>
      </c>
      <c r="M44" s="13">
        <f t="normal">Agrupados!Q83</f>
        <v>230.569256756757</v>
      </c>
      <c r="N44" s="13">
        <f t="shared" ref="N44" si="66">L44/K44</f>
        <v>1.63265310248874</v>
      </c>
      <c r="O44" s="13">
        <f t="shared" ref="O44" si="67">M44/K44</f>
        <v>1.34190948769144</v>
      </c>
      <c r="P44" s="12">
        <f t="normal">Agrupados!R83</f>
        <v>0.821919540437524</v>
      </c>
      <c r="Q44" s="25" t="str">
        <f t="normal">Agrupados!AA83</f>
        <v>-</v>
      </c>
      <c r="R44" s="26">
        <f t="normal">Agrupados!AC83</f>
        <v>7.74</v>
      </c>
    </row>
    <row r="45" spans="1:18">
      <c r="A45" s="14">
        <f t="normal">Agrupados!D84</f>
        <v>0</v>
      </c>
      <c r="B45" s="14">
        <f t="normal">Agrupados!E84</f>
        <v>0</v>
      </c>
      <c r="C45" s="14">
        <f t="normal">Agrupados!F84</f>
        <v>0</v>
      </c>
      <c r="D45" s="14">
        <f t="normal">Agrupados!G84</f>
        <v>0</v>
      </c>
      <c r="E45" s="14">
        <f t="normal">Agrupados!H84</f>
        <v>0</v>
      </c>
      <c r="F45" s="14">
        <f t="normal">Agrupados!I84</f>
        <v>0</v>
      </c>
      <c r="G45" s="16">
        <f t="normal">Agrupados!T84</f>
        <v>0</v>
      </c>
      <c r="H45" s="16"/>
      <c r="I45" s="8"/>
      <c r="J45" s="8"/>
      <c r="K45" s="8"/>
      <c r="L45" s="16">
        <f t="normal">Agrupados!M84</f>
        <v>0</v>
      </c>
      <c r="M45" s="16">
        <f t="normal">Agrupados!Q84</f>
        <v>0</v>
      </c>
      <c r="N45" s="16"/>
      <c r="O45" s="16"/>
      <c r="P45" s="14">
        <f t="normal">Agrupados!R84</f>
        <v>0</v>
      </c>
      <c r="Q45" s="27">
        <f t="normal">Agrupados!AA84</f>
        <v>0</v>
      </c>
      <c r="R45" s="28">
        <f t="normal">Agrupados!AC84</f>
        <v>0</v>
      </c>
    </row>
    <row r="46" spans="1:18">
      <c r="A46" s="17">
        <f t="normal">Agrupados!D85</f>
        <v>0</v>
      </c>
      <c r="B46" s="17">
        <f t="normal">Agrupados!E85</f>
        <v>0</v>
      </c>
      <c r="C46" s="17">
        <f t="normal">Agrupados!F85</f>
        <v>0</v>
      </c>
      <c r="D46" s="17">
        <f t="normal">Agrupados!G85</f>
        <v>0</v>
      </c>
      <c r="E46" s="17">
        <f t="normal">Agrupados!H85</f>
        <v>0</v>
      </c>
      <c r="F46" s="17">
        <f t="normal">Agrupados!I85</f>
        <v>0</v>
      </c>
      <c r="G46" s="19">
        <f t="normal">Agrupados!T85</f>
        <v>0</v>
      </c>
      <c r="H46" s="19"/>
      <c r="I46" s="8"/>
      <c r="J46" s="8"/>
      <c r="K46" s="8"/>
      <c r="L46" s="19">
        <f t="normal">Agrupados!M85</f>
        <v>0</v>
      </c>
      <c r="M46" s="19">
        <f t="normal">Agrupados!Q85</f>
        <v>0</v>
      </c>
      <c r="N46" s="19"/>
      <c r="O46" s="19"/>
      <c r="P46" s="17">
        <f t="normal">Agrupados!R85</f>
        <v>0</v>
      </c>
      <c r="Q46" s="29">
        <f t="normal">Agrupados!AA85</f>
        <v>0</v>
      </c>
      <c r="R46" s="30">
        <f t="normal">Agrupados!AC85</f>
        <v>0</v>
      </c>
    </row>
    <row r="47" spans="1:18">
      <c r="A47" s="12" t="str">
        <f t="normal">Agrupados!D116</f>
        <v>Cultura energética</v>
      </c>
      <c r="B47" s="12" t="str">
        <f t="normal">Agrupados!E116</f>
        <v>Cultivo energético</v>
      </c>
      <c r="C47" s="12" t="str">
        <f t="normal">Agrupados!F116</f>
        <v>Silagem </v>
      </c>
      <c r="D47" s="12" t="str">
        <f t="normal">Agrupados!G116</f>
        <v>Silagem de aveia</v>
      </c>
      <c r="E47" s="12" t="str">
        <f t="normal">Agrupados!H116</f>
        <v>-</v>
      </c>
      <c r="F47" s="12" t="str">
        <f t="normal">Agrupados!I116</f>
        <v>-</v>
      </c>
      <c r="G47" s="13">
        <f t="normal">Agrupados!T116</f>
        <v>250.566666666667</v>
      </c>
      <c r="H47" s="13">
        <f t="normal">Agrupados!W116</f>
        <v>850.8</v>
      </c>
      <c r="I47" s="8">
        <f t="shared" ref="I47" si="68">1000/G47</f>
        <v>3.99095383796727</v>
      </c>
      <c r="J47" s="8">
        <f t="shared" ref="J47" si="69">1000/H47</f>
        <v>1.17536436295252</v>
      </c>
      <c r="K47" s="8">
        <f t="shared" ref="K47" si="70">I47*J47</f>
        <v>4.6908249153353</v>
      </c>
      <c r="L47" s="13">
        <f t="normal">Agrupados!M116</f>
        <v>473.933543339092</v>
      </c>
      <c r="M47" s="13">
        <f t="normal">Agrupados!Q116</f>
        <v>373.456559292755</v>
      </c>
      <c r="N47" s="13">
        <f t="shared" ref="N47" si="71">L47/K47</f>
        <v>101.034157508139</v>
      </c>
      <c r="O47" s="13">
        <f t="shared" ref="O47" si="72">M47/K47</f>
        <v>79.6142610379352</v>
      </c>
      <c r="P47" s="12">
        <f t="normal">Agrupados!R116</f>
        <v>0.787993516267222</v>
      </c>
      <c r="Q47" s="25" t="str">
        <f t="normal">Agrupados!AA116</f>
        <v>-</v>
      </c>
      <c r="R47" s="26" t="str">
        <f t="normal">Agrupados!AC116</f>
        <v>-</v>
      </c>
    </row>
    <row r="48" spans="1:18">
      <c r="A48" s="14">
        <f t="normal">Agrupados!D117</f>
        <v>0</v>
      </c>
      <c r="B48" s="14">
        <f t="normal">Agrupados!E117</f>
        <v>0</v>
      </c>
      <c r="C48" s="14">
        <f t="normal">Agrupados!F117</f>
        <v>0</v>
      </c>
      <c r="D48" s="14">
        <f t="normal">Agrupados!G117</f>
        <v>0</v>
      </c>
      <c r="E48" s="14">
        <f t="normal">Agrupados!H117</f>
        <v>0</v>
      </c>
      <c r="F48" s="14">
        <f t="normal">Agrupados!I117</f>
        <v>0</v>
      </c>
      <c r="G48" s="16">
        <f t="normal">Agrupados!T117</f>
        <v>0</v>
      </c>
      <c r="H48" s="16"/>
      <c r="I48" s="8"/>
      <c r="J48" s="8"/>
      <c r="K48" s="8"/>
      <c r="L48" s="16">
        <f t="normal">Agrupados!M117</f>
        <v>0</v>
      </c>
      <c r="M48" s="16">
        <f t="normal">Agrupados!Q117</f>
        <v>0</v>
      </c>
      <c r="N48" s="16"/>
      <c r="O48" s="16"/>
      <c r="P48" s="14">
        <f t="normal">Agrupados!R117</f>
        <v>0</v>
      </c>
      <c r="Q48" s="27">
        <f t="normal">Agrupados!AA117</f>
        <v>0</v>
      </c>
      <c r="R48" s="28">
        <f t="normal">Agrupados!AC117</f>
        <v>0</v>
      </c>
    </row>
    <row r="49" spans="1:18">
      <c r="A49" s="17">
        <f t="normal">Agrupados!D118</f>
        <v>0</v>
      </c>
      <c r="B49" s="17">
        <f t="normal">Agrupados!E118</f>
        <v>0</v>
      </c>
      <c r="C49" s="17">
        <f t="normal">Agrupados!F118</f>
        <v>0</v>
      </c>
      <c r="D49" s="17">
        <f t="normal">Agrupados!G118</f>
        <v>0</v>
      </c>
      <c r="E49" s="17">
        <f t="normal">Agrupados!H118</f>
        <v>0</v>
      </c>
      <c r="F49" s="17">
        <f t="normal">Agrupados!I118</f>
        <v>0</v>
      </c>
      <c r="G49" s="19">
        <f t="normal">Agrupados!T118</f>
        <v>0</v>
      </c>
      <c r="H49" s="19"/>
      <c r="I49" s="8"/>
      <c r="J49" s="8"/>
      <c r="K49" s="8"/>
      <c r="L49" s="19">
        <f t="normal">Agrupados!M118</f>
        <v>0</v>
      </c>
      <c r="M49" s="19">
        <f t="normal">Agrupados!Q118</f>
        <v>0</v>
      </c>
      <c r="N49" s="19"/>
      <c r="O49" s="19"/>
      <c r="P49" s="17">
        <f t="normal">Agrupados!R118</f>
        <v>0</v>
      </c>
      <c r="Q49" s="29">
        <f t="normal">Agrupados!AA118</f>
        <v>0</v>
      </c>
      <c r="R49" s="30">
        <f t="normal">Agrupados!AC118</f>
        <v>0</v>
      </c>
    </row>
    <row r="50" spans="1:18">
      <c r="A50" s="12" t="str">
        <f t="normal">Agrupados!D125</f>
        <v>Cultura energética</v>
      </c>
      <c r="B50" s="12" t="str">
        <f t="normal">Agrupados!E125</f>
        <v>Cultivo energético</v>
      </c>
      <c r="C50" s="12" t="str">
        <f t="normal">Agrupados!F125</f>
        <v>Silagem</v>
      </c>
      <c r="D50" s="12" t="str">
        <f t="normal">Agrupados!G125</f>
        <v>Silagem de braquiária</v>
      </c>
      <c r="E50" s="12" t="str">
        <f t="normal">Agrupados!H125</f>
        <v>-</v>
      </c>
      <c r="F50" s="12" t="str">
        <f t="normal">Agrupados!I125</f>
        <v>-</v>
      </c>
      <c r="G50" s="13">
        <f t="normal">Agrupados!T125</f>
        <v>214.266666666667</v>
      </c>
      <c r="H50" s="13">
        <f t="normal">Agrupados!W125</f>
        <v>874.533333333333</v>
      </c>
      <c r="I50" s="8">
        <f t="shared" ref="I50" si="73">1000/G50</f>
        <v>4.66708151835719</v>
      </c>
      <c r="J50" s="8">
        <f t="shared" ref="J50" si="74">1000/H50</f>
        <v>1.1434669919195</v>
      </c>
      <c r="K50" s="8">
        <f t="shared" ref="K50" si="75">I50*J50</f>
        <v>5.33665366483899</v>
      </c>
      <c r="L50" s="13">
        <f t="normal">Agrupados!M125</f>
        <v>429.552687734986</v>
      </c>
      <c r="M50" s="13">
        <f t="normal">Agrupados!Q125</f>
        <v>300.218270500965</v>
      </c>
      <c r="N50" s="13">
        <f t="shared" ref="N50" si="76">L50/K50</f>
        <v>80.4910182883203</v>
      </c>
      <c r="O50" s="13">
        <f t="shared" ref="O50" si="77">M50/K50</f>
        <v>56.2559029226461</v>
      </c>
      <c r="P50" s="12">
        <f t="normal">Agrupados!R125</f>
        <v>0.698909072328249</v>
      </c>
      <c r="Q50" s="25" t="str">
        <f t="normal">Agrupados!AA125</f>
        <v>-</v>
      </c>
      <c r="R50" s="26" t="str">
        <f t="normal">Agrupados!AC125</f>
        <v>-</v>
      </c>
    </row>
    <row r="51" spans="1:18">
      <c r="A51" s="14">
        <f t="normal">Agrupados!D126</f>
        <v>0</v>
      </c>
      <c r="B51" s="14">
        <f t="normal">Agrupados!E126</f>
        <v>0</v>
      </c>
      <c r="C51" s="14">
        <f t="normal">Agrupados!F126</f>
        <v>0</v>
      </c>
      <c r="D51" s="14">
        <f t="normal">Agrupados!G126</f>
        <v>0</v>
      </c>
      <c r="E51" s="14">
        <f t="normal">Agrupados!H126</f>
        <v>0</v>
      </c>
      <c r="F51" s="14">
        <f t="normal">Agrupados!I126</f>
        <v>0</v>
      </c>
      <c r="G51" s="16">
        <f t="normal">Agrupados!T126</f>
        <v>0</v>
      </c>
      <c r="H51" s="16"/>
      <c r="I51" s="8"/>
      <c r="J51" s="8"/>
      <c r="K51" s="8"/>
      <c r="L51" s="16">
        <f t="normal">Agrupados!M126</f>
        <v>0</v>
      </c>
      <c r="M51" s="16">
        <f t="normal">Agrupados!Q126</f>
        <v>0</v>
      </c>
      <c r="N51" s="16"/>
      <c r="O51" s="16"/>
      <c r="P51" s="14">
        <f t="normal">Agrupados!R126</f>
        <v>0</v>
      </c>
      <c r="Q51" s="27">
        <f t="normal">Agrupados!AA126</f>
        <v>0</v>
      </c>
      <c r="R51" s="28">
        <f t="normal">Agrupados!AC126</f>
        <v>0</v>
      </c>
    </row>
    <row r="52" spans="1:18">
      <c r="A52" s="17">
        <f t="normal">Agrupados!D127</f>
        <v>0</v>
      </c>
      <c r="B52" s="17">
        <f t="normal">Agrupados!E127</f>
        <v>0</v>
      </c>
      <c r="C52" s="17">
        <f t="normal">Agrupados!F127</f>
        <v>0</v>
      </c>
      <c r="D52" s="17">
        <f t="normal">Agrupados!G127</f>
        <v>0</v>
      </c>
      <c r="E52" s="17">
        <f t="normal">Agrupados!H127</f>
        <v>0</v>
      </c>
      <c r="F52" s="17">
        <f t="normal">Agrupados!I127</f>
        <v>0</v>
      </c>
      <c r="G52" s="19">
        <f t="normal">Agrupados!T127</f>
        <v>0</v>
      </c>
      <c r="H52" s="19"/>
      <c r="I52" s="8"/>
      <c r="J52" s="8"/>
      <c r="K52" s="8"/>
      <c r="L52" s="19">
        <f t="normal">Agrupados!M127</f>
        <v>0</v>
      </c>
      <c r="M52" s="19">
        <f t="normal">Agrupados!Q127</f>
        <v>0</v>
      </c>
      <c r="N52" s="19"/>
      <c r="O52" s="19"/>
      <c r="P52" s="17">
        <f t="normal">Agrupados!R127</f>
        <v>0</v>
      </c>
      <c r="Q52" s="29">
        <f t="normal">Agrupados!AA127</f>
        <v>0</v>
      </c>
      <c r="R52" s="30">
        <f t="normal">Agrupados!AC127</f>
        <v>0</v>
      </c>
    </row>
    <row r="53" spans="1:18">
      <c r="A53" s="12" t="str">
        <f t="normal">Agrupados!D134</f>
        <v>Cultura energética</v>
      </c>
      <c r="B53" s="12" t="str">
        <f t="normal">Agrupados!E134</f>
        <v>Cultivo energético</v>
      </c>
      <c r="C53" s="12" t="str">
        <f t="normal">Agrupados!F134</f>
        <v>Silagem</v>
      </c>
      <c r="D53" s="12" t="str">
        <f t="normal">Agrupados!G134</f>
        <v>Silagem de milho</v>
      </c>
      <c r="E53" s="12" t="str">
        <f t="normal">Agrupados!H134</f>
        <v>-</v>
      </c>
      <c r="F53" s="12" t="str">
        <f t="normal">Agrupados!I134</f>
        <v>-</v>
      </c>
      <c r="G53" s="13">
        <f t="normal">Agrupados!T134</f>
        <v>444.25</v>
      </c>
      <c r="H53" s="13">
        <f t="normal">Agrupados!W134</f>
        <v>908.25</v>
      </c>
      <c r="I53" s="8">
        <f t="shared" ref="I53" si="78">1000/G53</f>
        <v>2.25098480585256</v>
      </c>
      <c r="J53" s="8">
        <f t="shared" ref="J53" si="79">1000/H53</f>
        <v>1.1010184420589</v>
      </c>
      <c r="K53" s="8">
        <f t="shared" ref="K53" si="80">I53*J53</f>
        <v>2.47837578403805</v>
      </c>
      <c r="L53" s="13">
        <f t="normal">Agrupados!M134</f>
        <v>328.071537445382</v>
      </c>
      <c r="M53" s="13">
        <f t="normal">Agrupados!Q134</f>
        <v>240.368864952749</v>
      </c>
      <c r="N53" s="13">
        <f t="shared" ref="N53" si="81">L53/K53</f>
        <v>132.373605148308</v>
      </c>
      <c r="O53" s="13">
        <f t="shared" ref="O53" si="82">M53/K53</f>
        <v>96.9864483428387</v>
      </c>
      <c r="P53" s="12">
        <f t="normal">Agrupados!R134</f>
        <v>0.732672108115341</v>
      </c>
      <c r="Q53" s="25" t="str">
        <f t="normal">Agrupados!AA134</f>
        <v>-</v>
      </c>
      <c r="R53" s="26" t="str">
        <f t="normal">Agrupados!AC134</f>
        <v>-</v>
      </c>
    </row>
    <row r="54" spans="1:18">
      <c r="A54" s="14">
        <f t="normal">Agrupados!D135</f>
        <v>0</v>
      </c>
      <c r="B54" s="14">
        <f t="normal">Agrupados!E135</f>
        <v>0</v>
      </c>
      <c r="C54" s="14">
        <f t="normal">Agrupados!F135</f>
        <v>0</v>
      </c>
      <c r="D54" s="14">
        <f t="normal">Agrupados!G135</f>
        <v>0</v>
      </c>
      <c r="E54" s="14">
        <f t="normal">Agrupados!H135</f>
        <v>0</v>
      </c>
      <c r="F54" s="14">
        <f t="normal">Agrupados!I135</f>
        <v>0</v>
      </c>
      <c r="G54" s="16">
        <f t="normal">Agrupados!T135</f>
        <v>0</v>
      </c>
      <c r="H54" s="16"/>
      <c r="I54" s="8"/>
      <c r="J54" s="8"/>
      <c r="K54" s="8"/>
      <c r="L54" s="16">
        <f t="normal">Agrupados!M135</f>
        <v>0</v>
      </c>
      <c r="M54" s="16">
        <f t="normal">Agrupados!Q135</f>
        <v>0</v>
      </c>
      <c r="N54" s="16"/>
      <c r="O54" s="16"/>
      <c r="P54" s="14">
        <f t="normal">Agrupados!R135</f>
        <v>0</v>
      </c>
      <c r="Q54" s="27">
        <f t="normal">Agrupados!AA135</f>
        <v>0</v>
      </c>
      <c r="R54" s="28">
        <f t="normal">Agrupados!AC135</f>
        <v>0</v>
      </c>
    </row>
    <row r="55" spans="1:18">
      <c r="A55" s="17">
        <f t="normal">Agrupados!D136</f>
        <v>0</v>
      </c>
      <c r="B55" s="17">
        <f t="normal">Agrupados!E136</f>
        <v>0</v>
      </c>
      <c r="C55" s="17">
        <f t="normal">Agrupados!F136</f>
        <v>0</v>
      </c>
      <c r="D55" s="17">
        <f t="normal">Agrupados!G136</f>
        <v>0</v>
      </c>
      <c r="E55" s="17">
        <f t="normal">Agrupados!H136</f>
        <v>0</v>
      </c>
      <c r="F55" s="17">
        <f t="normal">Agrupados!I136</f>
        <v>0</v>
      </c>
      <c r="G55" s="19">
        <f t="normal">Agrupados!T136</f>
        <v>0</v>
      </c>
      <c r="H55" s="19"/>
      <c r="I55" s="8"/>
      <c r="J55" s="8"/>
      <c r="K55" s="8"/>
      <c r="L55" s="19">
        <f t="normal">Agrupados!M136</f>
        <v>0</v>
      </c>
      <c r="M55" s="19">
        <f t="normal">Agrupados!Q136</f>
        <v>0</v>
      </c>
      <c r="N55" s="19"/>
      <c r="O55" s="19"/>
      <c r="P55" s="17">
        <f t="normal">Agrupados!R136</f>
        <v>0</v>
      </c>
      <c r="Q55" s="29">
        <f t="normal">Agrupados!AA136</f>
        <v>0</v>
      </c>
      <c r="R55" s="30">
        <f t="normal">Agrupados!AC136</f>
        <v>0</v>
      </c>
    </row>
    <row r="56" spans="1:18">
      <c r="A56" s="12" t="str">
        <f t="normal">Agrupados!D143</f>
        <v>Agroindústria</v>
      </c>
      <c r="B56" s="12" t="str">
        <f t="normal">Agrupados!E143</f>
        <v>Resíduos de pecuária</v>
      </c>
      <c r="C56" s="12" t="str">
        <f t="normal">Agrupados!F143</f>
        <v>Suinocultura</v>
      </c>
      <c r="D56" s="12" t="str">
        <f t="normal">Agrupados!G143</f>
        <v>Terminação</v>
      </c>
      <c r="E56" s="12" t="str">
        <f t="normal">Agrupados!H143</f>
        <v>-</v>
      </c>
      <c r="F56" s="12" t="str">
        <f t="normal">Agrupados!I143</f>
        <v>-</v>
      </c>
      <c r="G56" s="13">
        <f t="normal">Agrupados!T143</f>
        <v>38.5</v>
      </c>
      <c r="H56" s="13">
        <f t="normal">Agrupados!W143</f>
        <v>652.2</v>
      </c>
      <c r="I56" s="8">
        <f t="shared" ref="I56" si="83">1000/G56</f>
        <v>25.974025974026</v>
      </c>
      <c r="J56" s="8">
        <f t="shared" ref="J56" si="84">1000/H56</f>
        <v>1.53327200245324</v>
      </c>
      <c r="K56" s="8">
        <f t="shared" ref="K56" si="85">I56*J56</f>
        <v>39.8252468169671</v>
      </c>
      <c r="L56" s="13">
        <f t="normal">Agrupados!M143</f>
        <v>500.996646682248</v>
      </c>
      <c r="M56" s="13">
        <f t="normal">Agrupados!Q143</f>
        <v>385.680317040951</v>
      </c>
      <c r="N56" s="13">
        <f t="shared" ref="N56" si="86">L56/K56</f>
        <v>12.5798754991972</v>
      </c>
      <c r="O56" s="13">
        <f t="shared" ref="O56" si="87">M56/K56</f>
        <v>9.68431705680317</v>
      </c>
      <c r="P56" s="12">
        <f t="normal">Agrupados!R143</f>
        <v>0.769826144735785</v>
      </c>
      <c r="Q56" s="25" t="str">
        <f t="normal">Agrupados!AA143</f>
        <v>-</v>
      </c>
      <c r="R56" s="26" t="str">
        <f t="normal">Agrupados!AC143</f>
        <v>-</v>
      </c>
    </row>
    <row r="57" spans="1:18">
      <c r="A57" s="14">
        <f t="normal">Agrupados!D144</f>
        <v>0</v>
      </c>
      <c r="B57" s="14">
        <f t="normal">Agrupados!E144</f>
        <v>0</v>
      </c>
      <c r="C57" s="14">
        <f t="normal">Agrupados!F144</f>
        <v>0</v>
      </c>
      <c r="D57" s="14">
        <f t="normal">Agrupados!G144</f>
        <v>0</v>
      </c>
      <c r="E57" s="14">
        <f t="normal">Agrupados!H144</f>
        <v>0</v>
      </c>
      <c r="F57" s="14">
        <f t="normal">Agrupados!I144</f>
        <v>0</v>
      </c>
      <c r="G57" s="16">
        <f t="normal">Agrupados!T144</f>
        <v>0</v>
      </c>
      <c r="H57" s="16"/>
      <c r="I57" s="8"/>
      <c r="J57" s="8"/>
      <c r="K57" s="8"/>
      <c r="L57" s="16">
        <f t="normal">Agrupados!M144</f>
        <v>0</v>
      </c>
      <c r="M57" s="16">
        <f t="normal">Agrupados!Q144</f>
        <v>0</v>
      </c>
      <c r="N57" s="16"/>
      <c r="O57" s="16"/>
      <c r="P57" s="14">
        <f t="normal">Agrupados!R144</f>
        <v>0</v>
      </c>
      <c r="Q57" s="27">
        <f t="normal">Agrupados!AA144</f>
        <v>0</v>
      </c>
      <c r="R57" s="28">
        <f t="normal">Agrupados!AC144</f>
        <v>0</v>
      </c>
    </row>
    <row r="58" spans="1:18">
      <c r="A58" s="17">
        <f t="normal">Agrupados!D145</f>
        <v>0</v>
      </c>
      <c r="B58" s="17">
        <f t="normal">Agrupados!E145</f>
        <v>0</v>
      </c>
      <c r="C58" s="17">
        <f t="normal">Agrupados!F145</f>
        <v>0</v>
      </c>
      <c r="D58" s="17">
        <f t="normal">Agrupados!G145</f>
        <v>0</v>
      </c>
      <c r="E58" s="17">
        <f t="normal">Agrupados!H145</f>
        <v>0</v>
      </c>
      <c r="F58" s="17">
        <f t="normal">Agrupados!I145</f>
        <v>0</v>
      </c>
      <c r="G58" s="19">
        <f t="normal">Agrupados!T145</f>
        <v>0</v>
      </c>
      <c r="H58" s="19"/>
      <c r="I58" s="8"/>
      <c r="J58" s="8"/>
      <c r="K58" s="8"/>
      <c r="L58" s="19">
        <f t="normal">Agrupados!M145</f>
        <v>0</v>
      </c>
      <c r="M58" s="19">
        <f t="normal">Agrupados!Q145</f>
        <v>0</v>
      </c>
      <c r="N58" s="19"/>
      <c r="O58" s="19"/>
      <c r="P58" s="17">
        <f t="normal">Agrupados!R145</f>
        <v>0</v>
      </c>
      <c r="Q58" s="29">
        <f t="normal">Agrupados!AA145</f>
        <v>0</v>
      </c>
      <c r="R58" s="30">
        <f t="normal">Agrupados!AC145</f>
        <v>0</v>
      </c>
    </row>
    <row r="59" spans="1:18">
      <c r="A59" s="12" t="str">
        <f t="normal">Agrupados!D146</f>
        <v>Cultura energética</v>
      </c>
      <c r="B59" s="12" t="str">
        <f t="normal">Agrupados!E146</f>
        <v>Cultivo energético</v>
      </c>
      <c r="C59" s="12" t="str">
        <f t="normal">Agrupados!F146</f>
        <v>Silagem</v>
      </c>
      <c r="D59" s="12" t="str">
        <f t="normal">Agrupados!G146</f>
        <v>Silagem de trigo</v>
      </c>
      <c r="E59" s="12" t="str">
        <f t="normal">Agrupados!H146</f>
        <v>-</v>
      </c>
      <c r="F59" s="12" t="str">
        <f t="normal">Agrupados!I146</f>
        <v>-</v>
      </c>
      <c r="G59" s="13">
        <f t="normal">Agrupados!T146</f>
        <v>541.733333333333</v>
      </c>
      <c r="H59" s="13">
        <f t="normal">Agrupados!W146</f>
        <v>917.5</v>
      </c>
      <c r="I59" s="8">
        <f t="shared" ref="I59" si="88">1000/G59</f>
        <v>1.8459266551809</v>
      </c>
      <c r="J59" s="8">
        <f t="shared" ref="J59" si="89">1000/H59</f>
        <v>1.08991825613079</v>
      </c>
      <c r="K59" s="8">
        <f t="shared" ref="K59" si="90">I59*J59</f>
        <v>2.01190916096011</v>
      </c>
      <c r="L59" s="13">
        <f t="normal">Agrupados!M146</f>
        <v>519.474037191342</v>
      </c>
      <c r="M59" s="13">
        <f t="normal">Agrupados!Q146</f>
        <v>338.27781729499</v>
      </c>
      <c r="N59" s="13">
        <f t="shared" ref="N59" si="91">L59/K59</f>
        <v>258.199548603597</v>
      </c>
      <c r="O59" s="13">
        <f t="shared" ref="O59" si="92">M59/K59</f>
        <v>168.137719067574</v>
      </c>
      <c r="P59" s="12">
        <f t="normal">Agrupados!R146</f>
        <v>0.651192924142982</v>
      </c>
      <c r="Q59" s="25" t="str">
        <f t="normal">Agrupados!AA146</f>
        <v>-</v>
      </c>
      <c r="R59" s="26" t="str">
        <f t="normal">Agrupados!AC146</f>
        <v>-</v>
      </c>
    </row>
    <row r="60" spans="1:18">
      <c r="A60" s="14">
        <f t="normal">Agrupados!D147</f>
        <v>0</v>
      </c>
      <c r="B60" s="14">
        <f t="normal">Agrupados!E147</f>
        <v>0</v>
      </c>
      <c r="C60" s="14">
        <f t="normal">Agrupados!F147</f>
        <v>0</v>
      </c>
      <c r="D60" s="14">
        <f t="normal">Agrupados!G147</f>
        <v>0</v>
      </c>
      <c r="E60" s="14">
        <f t="normal">Agrupados!H147</f>
        <v>0</v>
      </c>
      <c r="F60" s="14">
        <f t="normal">Agrupados!I147</f>
        <v>0</v>
      </c>
      <c r="G60" s="16">
        <f t="normal">Agrupados!T147</f>
        <v>0</v>
      </c>
      <c r="H60" s="16"/>
      <c r="I60" s="8"/>
      <c r="J60" s="8"/>
      <c r="K60" s="8"/>
      <c r="L60" s="16">
        <f t="normal">Agrupados!M147</f>
        <v>0</v>
      </c>
      <c r="M60" s="16">
        <f t="normal">Agrupados!Q147</f>
        <v>0</v>
      </c>
      <c r="N60" s="16"/>
      <c r="O60" s="16"/>
      <c r="P60" s="14">
        <f t="normal">Agrupados!R147</f>
        <v>0</v>
      </c>
      <c r="Q60" s="27">
        <f t="normal">Agrupados!AA147</f>
        <v>0</v>
      </c>
      <c r="R60" s="28">
        <f t="normal">Agrupados!AC147</f>
        <v>0</v>
      </c>
    </row>
    <row r="61" spans="1:18">
      <c r="A61" s="17">
        <f t="normal">Agrupados!D148</f>
        <v>0</v>
      </c>
      <c r="B61" s="17">
        <f t="normal">Agrupados!E148</f>
        <v>0</v>
      </c>
      <c r="C61" s="17">
        <f t="normal">Agrupados!F148</f>
        <v>0</v>
      </c>
      <c r="D61" s="17">
        <f t="normal">Agrupados!G148</f>
        <v>0</v>
      </c>
      <c r="E61" s="17">
        <f t="normal">Agrupados!H148</f>
        <v>0</v>
      </c>
      <c r="F61" s="17">
        <f t="normal">Agrupados!I148</f>
        <v>0</v>
      </c>
      <c r="G61" s="19">
        <f t="normal">Agrupados!T148</f>
        <v>0</v>
      </c>
      <c r="H61" s="19"/>
      <c r="I61" s="8"/>
      <c r="J61" s="8"/>
      <c r="K61" s="8"/>
      <c r="L61" s="19">
        <f t="normal">Agrupados!M148</f>
        <v>0</v>
      </c>
      <c r="M61" s="19">
        <f t="normal">Agrupados!Q148</f>
        <v>0</v>
      </c>
      <c r="N61" s="19"/>
      <c r="O61" s="19"/>
      <c r="P61" s="17">
        <f t="normal">Agrupados!R148</f>
        <v>0</v>
      </c>
      <c r="Q61" s="29">
        <f t="normal">Agrupados!AA148</f>
        <v>0</v>
      </c>
      <c r="R61" s="30">
        <f t="normal">Agrupados!AC148</f>
        <v>0</v>
      </c>
    </row>
    <row r="62" spans="1:18">
      <c r="A62" s="12" t="str">
        <f t="normal">Agrupados!D164</f>
        <v>Agroindústria</v>
      </c>
      <c r="B62" s="12" t="str">
        <f t="normal">Agrupados!E164</f>
        <v>Resíduos de pecuária</v>
      </c>
      <c r="C62" s="12" t="str">
        <f t="normal">Agrupados!F164</f>
        <v>Bovinocultura</v>
      </c>
      <c r="D62" s="12" t="str">
        <f t="normal">Agrupados!G164</f>
        <v>Armazenamento</v>
      </c>
      <c r="E62" s="12" t="str">
        <f t="normal">Agrupados!H164</f>
        <v>-</v>
      </c>
      <c r="F62" s="12" t="str">
        <f t="normal">Agrupados!I164</f>
        <v>Bovino leiteiro</v>
      </c>
      <c r="G62" s="13">
        <f t="normal">Agrupados!T164</f>
        <v>28.6333333333333</v>
      </c>
      <c r="H62" s="13">
        <f t="normal">Agrupados!W164</f>
        <v>813.866666666667</v>
      </c>
      <c r="I62" s="8">
        <f t="shared" ref="I62" si="93">1000/G62</f>
        <v>34.9243306169965</v>
      </c>
      <c r="J62" s="8">
        <f t="shared" ref="J62" si="94">1000/H62</f>
        <v>1.22870249017038</v>
      </c>
      <c r="K62" s="8">
        <f t="shared" ref="K62" si="95">I62*J62</f>
        <v>42.9116119966373</v>
      </c>
      <c r="L62" s="13">
        <f t="normal">Agrupados!M164</f>
        <v>724.757303839733</v>
      </c>
      <c r="M62" s="13">
        <f t="normal">Agrupados!Q164</f>
        <v>480.072621035058</v>
      </c>
      <c r="N62" s="13">
        <f t="shared" ref="N62" si="96">L62/K62</f>
        <v>16.8895380554925</v>
      </c>
      <c r="O62" s="13">
        <f t="shared" ref="O62" si="97">M62/K62</f>
        <v>11.187475806611</v>
      </c>
      <c r="P62" s="12">
        <f t="normal">Agrupados!R164</f>
        <v>0.662390870008007</v>
      </c>
      <c r="Q62" s="25" t="str">
        <f t="normal">Agrupados!AA164</f>
        <v>-</v>
      </c>
      <c r="R62" s="26">
        <f t="normal">Agrupados!AC164</f>
        <v>8.709</v>
      </c>
    </row>
    <row r="63" spans="1:18">
      <c r="A63" s="14">
        <f t="normal">Agrupados!D165</f>
        <v>0</v>
      </c>
      <c r="B63" s="14">
        <f t="normal">Agrupados!E165</f>
        <v>0</v>
      </c>
      <c r="C63" s="15">
        <f t="normal">Agrupados!F165</f>
        <v>0</v>
      </c>
      <c r="D63" s="14">
        <f t="normal">Agrupados!G165</f>
        <v>0</v>
      </c>
      <c r="E63" s="14">
        <f t="normal">Agrupados!H165</f>
        <v>0</v>
      </c>
      <c r="F63" s="14">
        <f t="normal">Agrupados!I165</f>
        <v>0</v>
      </c>
      <c r="G63" s="16">
        <f t="normal">Agrupados!T165</f>
        <v>0</v>
      </c>
      <c r="H63" s="16"/>
      <c r="I63" s="8"/>
      <c r="J63" s="8"/>
      <c r="K63" s="8"/>
      <c r="L63" s="16">
        <f t="normal">Agrupados!M165</f>
        <v>0</v>
      </c>
      <c r="M63" s="16">
        <f t="normal">Agrupados!Q165</f>
        <v>0</v>
      </c>
      <c r="N63" s="16"/>
      <c r="O63" s="16"/>
      <c r="P63" s="14">
        <f t="normal">Agrupados!R165</f>
        <v>0</v>
      </c>
      <c r="Q63" s="27">
        <f t="normal">Agrupados!AA165</f>
        <v>0</v>
      </c>
      <c r="R63" s="28">
        <f t="normal">Agrupados!AC165</f>
        <v>0</v>
      </c>
    </row>
    <row r="64" spans="1:18">
      <c r="A64" s="17">
        <f t="normal">Agrupados!D166</f>
        <v>0</v>
      </c>
      <c r="B64" s="17">
        <f t="normal">Agrupados!E166</f>
        <v>0</v>
      </c>
      <c r="C64" s="18">
        <f t="normal">Agrupados!F166</f>
        <v>0</v>
      </c>
      <c r="D64" s="17">
        <f t="normal">Agrupados!G166</f>
        <v>0</v>
      </c>
      <c r="E64" s="17">
        <f t="normal">Agrupados!H166</f>
        <v>0</v>
      </c>
      <c r="F64" s="17">
        <f t="normal">Agrupados!I166</f>
        <v>0</v>
      </c>
      <c r="G64" s="19">
        <f t="normal">Agrupados!T166</f>
        <v>0</v>
      </c>
      <c r="H64" s="19"/>
      <c r="I64" s="8"/>
      <c r="J64" s="8"/>
      <c r="K64" s="8"/>
      <c r="L64" s="19">
        <f t="normal">Agrupados!M166</f>
        <v>0</v>
      </c>
      <c r="M64" s="19">
        <f t="normal">Agrupados!Q166</f>
        <v>0</v>
      </c>
      <c r="N64" s="19"/>
      <c r="O64" s="19"/>
      <c r="P64" s="17">
        <f t="normal">Agrupados!R166</f>
        <v>0</v>
      </c>
      <c r="Q64" s="29">
        <f t="normal">Agrupados!AA166</f>
        <v>0</v>
      </c>
      <c r="R64" s="30">
        <f t="normal">Agrupados!AC166</f>
        <v>0</v>
      </c>
    </row>
    <row r="65" spans="1:18">
      <c r="A65" s="12" t="str">
        <f t="normal">Agrupados!D170</f>
        <v>Agroindústria</v>
      </c>
      <c r="B65" s="12" t="str">
        <f t="normal">Agrupados!E170</f>
        <v>Resíduos de pecuária</v>
      </c>
      <c r="C65" s="12" t="str">
        <f t="normal">Agrupados!F170</f>
        <v>Bovinocultura</v>
      </c>
      <c r="D65" s="12" t="str">
        <f t="normal">Agrupados!G170</f>
        <v>-</v>
      </c>
      <c r="E65" s="12" t="str">
        <f t="normal">Agrupados!H170</f>
        <v>Entrada biodigestor</v>
      </c>
      <c r="F65" s="12" t="str">
        <f t="normal">Agrupados!I170</f>
        <v>Bovino leiteiro</v>
      </c>
      <c r="G65" s="13">
        <f t="normal">Agrupados!T170</f>
        <v>21.5</v>
      </c>
      <c r="H65" s="13">
        <f t="normal">Agrupados!W170</f>
        <v>719.533333333333</v>
      </c>
      <c r="I65" s="8">
        <f t="shared" ref="I65" si="98">1000/G65</f>
        <v>46.5116279069767</v>
      </c>
      <c r="J65" s="8">
        <f t="shared" ref="J65" si="99">1000/H65</f>
        <v>1.38978967849532</v>
      </c>
      <c r="K65" s="8">
        <f t="shared" ref="K65" si="100">I65*J65</f>
        <v>64.6413803951312</v>
      </c>
      <c r="L65" s="13">
        <f t="normal">Agrupados!M170</f>
        <v>690.810100166945</v>
      </c>
      <c r="M65" s="13">
        <f t="normal">Agrupados!Q170</f>
        <v>551.178631051753</v>
      </c>
      <c r="N65" s="13">
        <f t="shared" ref="N65" si="101">L65/K65</f>
        <v>10.6868092225793</v>
      </c>
      <c r="O65" s="13">
        <f t="shared" ref="O65" si="102">M65/K65</f>
        <v>8.52671504974958</v>
      </c>
      <c r="P65" s="12">
        <f t="normal">Agrupados!R170</f>
        <v>0.797872861034533</v>
      </c>
      <c r="Q65" s="25" t="str">
        <f t="normal">Agrupados!AA170</f>
        <v>-</v>
      </c>
      <c r="R65" s="26">
        <f t="normal">Agrupados!AC170</f>
        <v>8.84</v>
      </c>
    </row>
    <row r="66" spans="1:18">
      <c r="A66" s="14">
        <f t="normal">Agrupados!D171</f>
        <v>0</v>
      </c>
      <c r="B66" s="14">
        <f t="normal">Agrupados!E171</f>
        <v>0</v>
      </c>
      <c r="C66" s="15">
        <f t="normal">Agrupados!F171</f>
        <v>0</v>
      </c>
      <c r="D66" s="14">
        <f t="normal">Agrupados!G171</f>
        <v>0</v>
      </c>
      <c r="E66" s="14">
        <f t="normal">Agrupados!H171</f>
        <v>0</v>
      </c>
      <c r="F66" s="14">
        <f t="normal">Agrupados!I171</f>
        <v>0</v>
      </c>
      <c r="G66" s="16">
        <f t="normal">Agrupados!T171</f>
        <v>0</v>
      </c>
      <c r="H66" s="16"/>
      <c r="I66" s="8"/>
      <c r="J66" s="8"/>
      <c r="K66" s="8"/>
      <c r="L66" s="16">
        <f t="normal">Agrupados!M171</f>
        <v>0</v>
      </c>
      <c r="M66" s="16">
        <f t="normal">Agrupados!Q171</f>
        <v>0</v>
      </c>
      <c r="N66" s="16"/>
      <c r="O66" s="16"/>
      <c r="P66" s="14">
        <f t="normal">Agrupados!R171</f>
        <v>0</v>
      </c>
      <c r="Q66" s="27">
        <f t="normal">Agrupados!AA171</f>
        <v>0</v>
      </c>
      <c r="R66" s="28">
        <f t="normal">Agrupados!AC171</f>
        <v>0</v>
      </c>
    </row>
    <row r="67" spans="1:18">
      <c r="A67" s="17">
        <f t="normal">Agrupados!D172</f>
        <v>0</v>
      </c>
      <c r="B67" s="17">
        <f t="normal">Agrupados!E172</f>
        <v>0</v>
      </c>
      <c r="C67" s="18">
        <f t="normal">Agrupados!F172</f>
        <v>0</v>
      </c>
      <c r="D67" s="17">
        <f t="normal">Agrupados!G172</f>
        <v>0</v>
      </c>
      <c r="E67" s="17">
        <f t="normal">Agrupados!H172</f>
        <v>0</v>
      </c>
      <c r="F67" s="17">
        <f t="normal">Agrupados!I172</f>
        <v>0</v>
      </c>
      <c r="G67" s="19">
        <f t="normal">Agrupados!T172</f>
        <v>0</v>
      </c>
      <c r="H67" s="19"/>
      <c r="I67" s="8"/>
      <c r="J67" s="8"/>
      <c r="K67" s="8"/>
      <c r="L67" s="19">
        <f t="normal">Agrupados!M172</f>
        <v>0</v>
      </c>
      <c r="M67" s="19">
        <f t="normal">Agrupados!Q172</f>
        <v>0</v>
      </c>
      <c r="N67" s="19"/>
      <c r="O67" s="19"/>
      <c r="P67" s="17">
        <f t="normal">Agrupados!R172</f>
        <v>0</v>
      </c>
      <c r="Q67" s="29">
        <f t="normal">Agrupados!AA172</f>
        <v>0</v>
      </c>
      <c r="R67" s="30">
        <f t="normal">Agrupados!AC172</f>
        <v>0</v>
      </c>
    </row>
    <row r="68" spans="1:18">
      <c r="A68" s="12" t="str">
        <f t="normal">Agrupados!D179</f>
        <v>Agroindústria</v>
      </c>
      <c r="B68" s="12" t="str">
        <f t="normal">Agrupados!E179</f>
        <v>Resíduos de pecuária</v>
      </c>
      <c r="C68" s="12" t="str">
        <f t="normal">Agrupados!F179</f>
        <v>Suinocultura</v>
      </c>
      <c r="D68" s="12" t="str">
        <f t="normal">Agrupados!G179</f>
        <v>Terminação</v>
      </c>
      <c r="E68" s="12" t="str">
        <f t="normal">Agrupados!H179</f>
        <v>Entrada biodigestor</v>
      </c>
      <c r="F68" s="12" t="str">
        <f t="normal">Agrupados!I179</f>
        <v>-</v>
      </c>
      <c r="G68" s="13">
        <f t="normal">Agrupados!T179</f>
        <v>28.6</v>
      </c>
      <c r="H68" s="13">
        <f t="normal">Agrupados!W179</f>
        <v>642.433333333333</v>
      </c>
      <c r="I68" s="8">
        <f t="shared" ref="I68" si="103">1000/G68</f>
        <v>34.965034965035</v>
      </c>
      <c r="J68" s="8">
        <f t="shared" ref="J68" si="104">1000/H68</f>
        <v>1.55658174648472</v>
      </c>
      <c r="K68" s="8">
        <f t="shared" ref="K68" si="105">I68*J68</f>
        <v>54.4259351917734</v>
      </c>
      <c r="L68" s="13">
        <f t="normal">Agrupados!M179</f>
        <v>744.57909015025</v>
      </c>
      <c r="M68" s="13">
        <f t="normal">Agrupados!Q179</f>
        <v>634.933848080133</v>
      </c>
      <c r="N68" s="13">
        <f t="shared" ref="N68" si="106">L68/K68</f>
        <v>13.680593406924</v>
      </c>
      <c r="O68" s="13">
        <f t="shared" ref="O68" si="107">M68/K68</f>
        <v>11.6660163181928</v>
      </c>
      <c r="P68" s="12">
        <f t="normal">Agrupados!R179</f>
        <v>0.852741980643062</v>
      </c>
      <c r="Q68" s="25" t="str">
        <f t="normal">Agrupados!AA179</f>
        <v>-</v>
      </c>
      <c r="R68" s="26" t="str">
        <f t="normal">Agrupados!AC179</f>
        <v>-</v>
      </c>
    </row>
    <row r="69" spans="1:18">
      <c r="A69" s="14">
        <f t="normal">Agrupados!D180</f>
        <v>0</v>
      </c>
      <c r="B69" s="14">
        <f t="normal">Agrupados!E180</f>
        <v>0</v>
      </c>
      <c r="C69" s="14">
        <f t="normal">Agrupados!F180</f>
        <v>0</v>
      </c>
      <c r="D69" s="14">
        <f t="normal">Agrupados!G180</f>
        <v>0</v>
      </c>
      <c r="E69" s="14">
        <f t="normal">Agrupados!H180</f>
        <v>0</v>
      </c>
      <c r="F69" s="14">
        <f t="normal">Agrupados!I180</f>
        <v>0</v>
      </c>
      <c r="G69" s="16">
        <f t="normal">Agrupados!T180</f>
        <v>0</v>
      </c>
      <c r="H69" s="16"/>
      <c r="I69" s="8"/>
      <c r="J69" s="8"/>
      <c r="K69" s="8"/>
      <c r="L69" s="16">
        <f t="normal">Agrupados!M180</f>
        <v>0</v>
      </c>
      <c r="M69" s="16">
        <f t="normal">Agrupados!Q180</f>
        <v>0</v>
      </c>
      <c r="N69" s="16"/>
      <c r="O69" s="16"/>
      <c r="P69" s="14">
        <f t="normal">Agrupados!R180</f>
        <v>0</v>
      </c>
      <c r="Q69" s="27">
        <f t="normal">Agrupados!AA180</f>
        <v>0</v>
      </c>
      <c r="R69" s="28">
        <f t="normal">Agrupados!AC180</f>
        <v>0</v>
      </c>
    </row>
    <row r="70" spans="1:18">
      <c r="A70" s="17">
        <f t="normal">Agrupados!D181</f>
        <v>0</v>
      </c>
      <c r="B70" s="17">
        <f t="normal">Agrupados!E181</f>
        <v>0</v>
      </c>
      <c r="C70" s="17">
        <f t="normal">Agrupados!F181</f>
        <v>0</v>
      </c>
      <c r="D70" s="17">
        <f t="normal">Agrupados!G181</f>
        <v>0</v>
      </c>
      <c r="E70" s="17">
        <f t="normal">Agrupados!H181</f>
        <v>0</v>
      </c>
      <c r="F70" s="17">
        <f t="normal">Agrupados!I181</f>
        <v>0</v>
      </c>
      <c r="G70" s="19">
        <f t="normal">Agrupados!T181</f>
        <v>0</v>
      </c>
      <c r="H70" s="19"/>
      <c r="I70" s="8"/>
      <c r="J70" s="8"/>
      <c r="K70" s="8"/>
      <c r="L70" s="19">
        <f t="normal">Agrupados!M181</f>
        <v>0</v>
      </c>
      <c r="M70" s="19">
        <f t="normal">Agrupados!Q181</f>
        <v>0</v>
      </c>
      <c r="N70" s="19"/>
      <c r="O70" s="19"/>
      <c r="P70" s="17">
        <f t="normal">Agrupados!R181</f>
        <v>0</v>
      </c>
      <c r="Q70" s="29">
        <f t="normal">Agrupados!AA181</f>
        <v>0</v>
      </c>
      <c r="R70" s="30">
        <f t="normal">Agrupados!AC181</f>
        <v>0</v>
      </c>
    </row>
    <row r="71" spans="1:18">
      <c r="A71" s="12" t="str">
        <f t="normal">Agrupados!D185</f>
        <v>Agroindústria</v>
      </c>
      <c r="B71" s="12" t="str">
        <f t="normal">Agrupados!E185</f>
        <v>Resíduos de pecuária</v>
      </c>
      <c r="C71" s="12" t="str">
        <f t="normal">Agrupados!F185</f>
        <v>Bovinocultura</v>
      </c>
      <c r="D71" s="12" t="str">
        <f t="normal">Agrupados!G185</f>
        <v>Efluente bruto</v>
      </c>
      <c r="E71" s="12" t="str">
        <f t="normal">Agrupados!H185</f>
        <v>-</v>
      </c>
      <c r="F71" s="12" t="str">
        <f t="normal">Agrupados!I185</f>
        <v>Bovino de corte</v>
      </c>
      <c r="G71" s="13">
        <f t="normal">Agrupados!T185</f>
        <v>276.833333333333</v>
      </c>
      <c r="H71" s="13">
        <f t="normal">Agrupados!W185</f>
        <v>843.9</v>
      </c>
      <c r="I71" s="8">
        <f t="shared" ref="I71" si="108">1000/G71</f>
        <v>3.61228175797712</v>
      </c>
      <c r="J71" s="8">
        <f t="shared" ref="J71" si="109">1000/H71</f>
        <v>1.18497452304775</v>
      </c>
      <c r="K71" s="8">
        <f t="shared" ref="K71" si="110">I71*J71</f>
        <v>4.28046185327304</v>
      </c>
      <c r="L71" s="13">
        <f t="normal">Agrupados!M185</f>
        <v>415.880008347245</v>
      </c>
      <c r="M71" s="13">
        <f t="normal">Agrupados!Q185</f>
        <v>293.101001669449</v>
      </c>
      <c r="N71" s="13">
        <f t="shared" ref="N71" si="111">L71/K71</f>
        <v>97.1577419920806</v>
      </c>
      <c r="O71" s="13">
        <f t="shared" ref="O71" si="112">M71/K71</f>
        <v>68.4741534246661</v>
      </c>
      <c r="P71" s="12">
        <f t="normal">Agrupados!R185</f>
        <v>0.704773001314167</v>
      </c>
      <c r="Q71" s="25" t="str">
        <f t="normal">Agrupados!AA185</f>
        <v>-</v>
      </c>
      <c r="R71" s="26" t="str">
        <f t="normal">Agrupados!AC185</f>
        <v>-</v>
      </c>
    </row>
    <row r="72" spans="1:18">
      <c r="A72" s="14">
        <f t="normal">Agrupados!D186</f>
        <v>0</v>
      </c>
      <c r="B72" s="14">
        <f t="normal">Agrupados!E186</f>
        <v>0</v>
      </c>
      <c r="C72" s="15">
        <f t="normal">Agrupados!F186</f>
        <v>0</v>
      </c>
      <c r="D72" s="14">
        <f t="normal">Agrupados!G186</f>
        <v>0</v>
      </c>
      <c r="E72" s="14">
        <f t="normal">Agrupados!H186</f>
        <v>0</v>
      </c>
      <c r="F72" s="14">
        <f t="normal">Agrupados!I186</f>
        <v>0</v>
      </c>
      <c r="G72" s="16">
        <f t="normal">Agrupados!T186</f>
        <v>0</v>
      </c>
      <c r="H72" s="16"/>
      <c r="I72" s="8"/>
      <c r="J72" s="8"/>
      <c r="K72" s="8"/>
      <c r="L72" s="16">
        <f t="normal">Agrupados!M186</f>
        <v>0</v>
      </c>
      <c r="M72" s="16">
        <f t="normal">Agrupados!Q186</f>
        <v>0</v>
      </c>
      <c r="N72" s="16"/>
      <c r="O72" s="16"/>
      <c r="P72" s="14">
        <f t="normal">Agrupados!R186</f>
        <v>0</v>
      </c>
      <c r="Q72" s="27">
        <f t="normal">Agrupados!AA186</f>
        <v>0</v>
      </c>
      <c r="R72" s="28">
        <f t="normal">Agrupados!AC186</f>
        <v>0</v>
      </c>
    </row>
    <row r="73" spans="1:18">
      <c r="A73" s="17">
        <f t="normal">Agrupados!D187</f>
        <v>0</v>
      </c>
      <c r="B73" s="17">
        <f t="normal">Agrupados!E187</f>
        <v>0</v>
      </c>
      <c r="C73" s="18">
        <f t="normal">Agrupados!F187</f>
        <v>0</v>
      </c>
      <c r="D73" s="17">
        <f t="normal">Agrupados!G187</f>
        <v>0</v>
      </c>
      <c r="E73" s="17">
        <f t="normal">Agrupados!H187</f>
        <v>0</v>
      </c>
      <c r="F73" s="17">
        <f t="normal">Agrupados!I187</f>
        <v>0</v>
      </c>
      <c r="G73" s="19">
        <f t="normal">Agrupados!T187</f>
        <v>0</v>
      </c>
      <c r="H73" s="19"/>
      <c r="I73" s="8"/>
      <c r="J73" s="8"/>
      <c r="K73" s="8"/>
      <c r="L73" s="19">
        <f t="normal">Agrupados!M187</f>
        <v>0</v>
      </c>
      <c r="M73" s="19">
        <f t="normal">Agrupados!Q187</f>
        <v>0</v>
      </c>
      <c r="N73" s="19"/>
      <c r="O73" s="19"/>
      <c r="P73" s="17">
        <f t="normal">Agrupados!R187</f>
        <v>0</v>
      </c>
      <c r="Q73" s="29">
        <f t="normal">Agrupados!AA187</f>
        <v>0</v>
      </c>
      <c r="R73" s="30">
        <f t="normal">Agrupados!AC187</f>
        <v>0</v>
      </c>
    </row>
    <row r="74" spans="1:18">
      <c r="A74" s="12" t="str">
        <f t="normal">Agrupados!D197</f>
        <v>Cultura energética</v>
      </c>
      <c r="B74" s="12" t="str">
        <f t="normal">Agrupados!E197</f>
        <v>Cultivo energético</v>
      </c>
      <c r="C74" s="12" t="str">
        <f t="normal">Agrupados!F197</f>
        <v>Silagem </v>
      </c>
      <c r="D74" s="12" t="str">
        <f t="normal">Agrupados!G197</f>
        <v>Silagem de milho</v>
      </c>
      <c r="E74" s="12" t="str">
        <f t="normal">Agrupados!H197</f>
        <v>-</v>
      </c>
      <c r="F74" s="12" t="str">
        <f t="normal">Agrupados!I197</f>
        <v>-</v>
      </c>
      <c r="G74" s="13">
        <f t="normal">Agrupados!T197</f>
        <v>286.5</v>
      </c>
      <c r="H74" s="13">
        <f t="normal">Agrupados!W197</f>
        <v>922.266666666667</v>
      </c>
      <c r="I74" s="8">
        <f t="shared" ref="I74" si="113">1000/G74</f>
        <v>3.49040139616056</v>
      </c>
      <c r="J74" s="8">
        <f t="shared" ref="J74" si="114">1000/H74</f>
        <v>1.08428509469423</v>
      </c>
      <c r="K74" s="8">
        <f t="shared" ref="K74" si="115">I74*J74</f>
        <v>3.78459020835683</v>
      </c>
      <c r="L74" s="13">
        <f t="normal">Agrupados!M197</f>
        <v>463.82867278798</v>
      </c>
      <c r="M74" s="13">
        <f t="normal">Agrupados!Q197</f>
        <v>140.983722871452</v>
      </c>
      <c r="N74" s="13">
        <f t="shared" ref="N74" si="116">L74/K74</f>
        <v>122.557171913564</v>
      </c>
      <c r="O74" s="13">
        <f t="shared" ref="O74" si="117">M74/K74</f>
        <v>37.2520445040902</v>
      </c>
      <c r="P74" s="12">
        <f t="normal">Agrupados!R197</f>
        <v>0.303956463113908</v>
      </c>
      <c r="Q74" s="25" t="str">
        <f t="normal">Agrupados!AA197</f>
        <v>-</v>
      </c>
      <c r="R74" s="26" t="str">
        <f t="normal">Agrupados!AC197</f>
        <v>-</v>
      </c>
    </row>
    <row r="75" spans="1:18">
      <c r="A75" s="14">
        <f t="normal">Agrupados!D198</f>
        <v>0</v>
      </c>
      <c r="B75" s="14">
        <f t="normal">Agrupados!E198</f>
        <v>0</v>
      </c>
      <c r="C75" s="14">
        <f t="normal">Agrupados!F198</f>
        <v>0</v>
      </c>
      <c r="D75" s="14">
        <f t="normal">Agrupados!G198</f>
        <v>0</v>
      </c>
      <c r="E75" s="14">
        <f t="normal">Agrupados!H198</f>
        <v>0</v>
      </c>
      <c r="F75" s="14">
        <f t="normal">Agrupados!I198</f>
        <v>0</v>
      </c>
      <c r="G75" s="16">
        <f t="normal">Agrupados!T198</f>
        <v>0</v>
      </c>
      <c r="H75" s="16"/>
      <c r="I75" s="8"/>
      <c r="J75" s="8"/>
      <c r="K75" s="8"/>
      <c r="L75" s="16">
        <f t="normal">Agrupados!M198</f>
        <v>0</v>
      </c>
      <c r="M75" s="16">
        <f t="normal">Agrupados!Q198</f>
        <v>0</v>
      </c>
      <c r="N75" s="16"/>
      <c r="O75" s="16"/>
      <c r="P75" s="14">
        <f t="normal">Agrupados!R198</f>
        <v>0</v>
      </c>
      <c r="Q75" s="27">
        <f t="normal">Agrupados!AA198</f>
        <v>0</v>
      </c>
      <c r="R75" s="28">
        <f t="normal">Agrupados!AC198</f>
        <v>0</v>
      </c>
    </row>
    <row r="76" spans="1:18">
      <c r="A76" s="17">
        <f t="normal">Agrupados!D199</f>
        <v>0</v>
      </c>
      <c r="B76" s="17">
        <f t="normal">Agrupados!E199</f>
        <v>0</v>
      </c>
      <c r="C76" s="17">
        <f t="normal">Agrupados!F199</f>
        <v>0</v>
      </c>
      <c r="D76" s="17">
        <f t="normal">Agrupados!G199</f>
        <v>0</v>
      </c>
      <c r="E76" s="17">
        <f t="normal">Agrupados!H199</f>
        <v>0</v>
      </c>
      <c r="F76" s="17">
        <f t="normal">Agrupados!I199</f>
        <v>0</v>
      </c>
      <c r="G76" s="19">
        <f t="normal">Agrupados!T199</f>
        <v>0</v>
      </c>
      <c r="H76" s="19"/>
      <c r="I76" s="8"/>
      <c r="J76" s="8"/>
      <c r="K76" s="8"/>
      <c r="L76" s="19">
        <f t="normal">Agrupados!M199</f>
        <v>0</v>
      </c>
      <c r="M76" s="19">
        <f t="normal">Agrupados!Q199</f>
        <v>0</v>
      </c>
      <c r="N76" s="19"/>
      <c r="O76" s="19"/>
      <c r="P76" s="17">
        <f t="normal">Agrupados!R199</f>
        <v>0</v>
      </c>
      <c r="Q76" s="29">
        <f t="normal">Agrupados!AA199</f>
        <v>0</v>
      </c>
      <c r="R76" s="30">
        <f t="normal">Agrupados!AC199</f>
        <v>0</v>
      </c>
    </row>
    <row r="77" spans="1:18">
      <c r="A77" s="12" t="str">
        <f t="normal">Agrupados!D200</f>
        <v>Cultura energética</v>
      </c>
      <c r="B77" s="12" t="str">
        <f t="normal">Agrupados!E200</f>
        <v>Cultivo energético</v>
      </c>
      <c r="C77" s="12" t="str">
        <f t="normal">Agrupados!F200</f>
        <v>Silagem </v>
      </c>
      <c r="D77" s="12" t="str">
        <f t="normal">Agrupados!G200</f>
        <v>Silagem de milho</v>
      </c>
      <c r="E77" s="12" t="str">
        <f t="normal">Agrupados!H200</f>
        <v>-</v>
      </c>
      <c r="F77" s="12" t="str">
        <f t="normal">Agrupados!I200</f>
        <v>Grão</v>
      </c>
      <c r="G77" s="13">
        <f t="normal">Agrupados!T200</f>
        <v>721.466666666667</v>
      </c>
      <c r="H77" s="13">
        <f t="normal">Agrupados!W200</f>
        <v>985.133333333333</v>
      </c>
      <c r="I77" s="8">
        <f t="shared" ref="I77" si="118">1000/G77</f>
        <v>1.38606542228793</v>
      </c>
      <c r="J77" s="8">
        <f t="shared" ref="J77" si="119">1000/H77</f>
        <v>1.01509101982811</v>
      </c>
      <c r="K77" s="8">
        <f t="shared" ref="K77" si="120">I77*J77</f>
        <v>1.40698256305874</v>
      </c>
      <c r="L77" s="13">
        <f t="normal">Agrupados!M200</f>
        <v>582.241026711185</v>
      </c>
      <c r="M77" s="13">
        <f t="normal">Agrupados!Q200</f>
        <v>188.042153589316</v>
      </c>
      <c r="N77" s="13">
        <f t="shared" ref="N77" si="121">L77/K77</f>
        <v>413.82248934586</v>
      </c>
      <c r="O77" s="13">
        <f t="shared" ref="O77" si="122">M77/K77</f>
        <v>133.649242376194</v>
      </c>
      <c r="P77" s="12">
        <f t="normal">Agrupados!R200</f>
        <v>0.322962733580421</v>
      </c>
      <c r="Q77" s="25" t="str">
        <f t="normal">Agrupados!AA200</f>
        <v>-</v>
      </c>
      <c r="R77" s="26" t="str">
        <f t="normal">Agrupados!AC200</f>
        <v>-</v>
      </c>
    </row>
    <row r="78" spans="1:18">
      <c r="A78" s="14">
        <f t="normal">Agrupados!D201</f>
        <v>0</v>
      </c>
      <c r="B78" s="14">
        <f t="normal">Agrupados!E201</f>
        <v>0</v>
      </c>
      <c r="C78" s="14">
        <f t="normal">Agrupados!F201</f>
        <v>0</v>
      </c>
      <c r="D78" s="14">
        <f t="normal">Agrupados!G201</f>
        <v>0</v>
      </c>
      <c r="E78" s="14">
        <f t="normal">Agrupados!H201</f>
        <v>0</v>
      </c>
      <c r="F78" s="14">
        <f t="normal">Agrupados!I201</f>
        <v>0</v>
      </c>
      <c r="G78" s="16">
        <f t="normal">Agrupados!T201</f>
        <v>0</v>
      </c>
      <c r="H78" s="16"/>
      <c r="I78" s="8"/>
      <c r="J78" s="8"/>
      <c r="K78" s="8"/>
      <c r="L78" s="16">
        <f t="normal">Agrupados!M201</f>
        <v>0</v>
      </c>
      <c r="M78" s="16">
        <f t="normal">Agrupados!Q201</f>
        <v>0</v>
      </c>
      <c r="N78" s="16"/>
      <c r="O78" s="16"/>
      <c r="P78" s="14">
        <f t="normal">Agrupados!R201</f>
        <v>0</v>
      </c>
      <c r="Q78" s="27">
        <f t="normal">Agrupados!AA201</f>
        <v>0</v>
      </c>
      <c r="R78" s="28">
        <f t="normal">Agrupados!AC201</f>
        <v>0</v>
      </c>
    </row>
    <row r="79" spans="1:18">
      <c r="A79" s="17">
        <f t="normal">Agrupados!D202</f>
        <v>0</v>
      </c>
      <c r="B79" s="17">
        <f t="normal">Agrupados!E202</f>
        <v>0</v>
      </c>
      <c r="C79" s="17">
        <f t="normal">Agrupados!F202</f>
        <v>0</v>
      </c>
      <c r="D79" s="17">
        <f t="normal">Agrupados!G202</f>
        <v>0</v>
      </c>
      <c r="E79" s="17">
        <f t="normal">Agrupados!H202</f>
        <v>0</v>
      </c>
      <c r="F79" s="17">
        <f t="normal">Agrupados!I202</f>
        <v>0</v>
      </c>
      <c r="G79" s="19">
        <f t="normal">Agrupados!T202</f>
        <v>0</v>
      </c>
      <c r="H79" s="19"/>
      <c r="I79" s="8"/>
      <c r="J79" s="8"/>
      <c r="K79" s="8"/>
      <c r="L79" s="19">
        <f t="normal">Agrupados!M202</f>
        <v>0</v>
      </c>
      <c r="M79" s="19">
        <f t="normal">Agrupados!Q202</f>
        <v>0</v>
      </c>
      <c r="N79" s="19"/>
      <c r="O79" s="19"/>
      <c r="P79" s="17">
        <f t="normal">Agrupados!R202</f>
        <v>0</v>
      </c>
      <c r="Q79" s="29">
        <f t="normal">Agrupados!AA202</f>
        <v>0</v>
      </c>
      <c r="R79" s="30">
        <f t="normal">Agrupados!AC202</f>
        <v>0</v>
      </c>
    </row>
    <row r="80" spans="1:18">
      <c r="A80" s="12" t="str">
        <f t="normal">Agrupados!D224</f>
        <v>Agroindústria</v>
      </c>
      <c r="B80" s="12" t="str">
        <f t="normal">Agrupados!E224</f>
        <v>Resíduos de pecuária</v>
      </c>
      <c r="C80" s="12" t="str">
        <f t="normal">Agrupados!F224</f>
        <v>Bovinocultura</v>
      </c>
      <c r="D80" s="12" t="str">
        <f t="normal">Agrupados!G224</f>
        <v>Efluente bruto</v>
      </c>
      <c r="E80" s="12" t="str">
        <f t="normal">Agrupados!H224</f>
        <v>-</v>
      </c>
      <c r="F80" s="12" t="str">
        <f t="normal">Agrupados!I224</f>
        <v>Bovino leiteiro</v>
      </c>
      <c r="G80" s="13">
        <f t="normal">Agrupados!T224</f>
        <v>52.7</v>
      </c>
      <c r="H80" s="13">
        <f t="normal">Agrupados!W224</f>
        <v>775.35</v>
      </c>
      <c r="I80" s="8">
        <f t="shared" ref="I80" si="123">1000/G80</f>
        <v>18.9753320683112</v>
      </c>
      <c r="J80" s="8">
        <f t="shared" ref="J80" si="124">1000/H80</f>
        <v>1.28974011736635</v>
      </c>
      <c r="K80" s="8">
        <f t="shared" ref="K80" si="125">I80*J80</f>
        <v>24.4732470088492</v>
      </c>
      <c r="L80" s="13">
        <f t="normal">Agrupados!M224</f>
        <v>406.707448430038</v>
      </c>
      <c r="M80" s="13">
        <f t="normal">Agrupados!Q224</f>
        <v>306.715171222437</v>
      </c>
      <c r="N80" s="13">
        <f t="shared" ref="N80" si="126">L80/K80</f>
        <v>16.6184506813901</v>
      </c>
      <c r="O80" s="13">
        <f t="shared" ref="O80" si="127">M80/K80</f>
        <v>12.5326717419856</v>
      </c>
      <c r="P80" s="12">
        <f t="normal">Agrupados!R224</f>
        <v>0.75414200651208</v>
      </c>
      <c r="Q80" s="25" t="str">
        <f t="normal">Agrupados!AA224</f>
        <v>-</v>
      </c>
      <c r="R80" s="26">
        <f t="normal">Agrupados!AC224</f>
        <v>6.43</v>
      </c>
    </row>
    <row r="81" spans="1:18">
      <c r="A81" s="14">
        <f t="normal">Agrupados!D225</f>
        <v>0</v>
      </c>
      <c r="B81" s="14">
        <f t="normal">Agrupados!E225</f>
        <v>0</v>
      </c>
      <c r="C81" s="15">
        <f t="normal">Agrupados!F225</f>
        <v>0</v>
      </c>
      <c r="D81" s="14">
        <f t="normal">Agrupados!G225</f>
        <v>0</v>
      </c>
      <c r="E81" s="14">
        <f t="normal">Agrupados!H225</f>
        <v>0</v>
      </c>
      <c r="F81" s="14">
        <f t="normal">Agrupados!I225</f>
        <v>0</v>
      </c>
      <c r="G81" s="16">
        <f t="normal">Agrupados!T225</f>
        <v>0</v>
      </c>
      <c r="H81" s="16"/>
      <c r="I81" s="8"/>
      <c r="J81" s="8"/>
      <c r="K81" s="8"/>
      <c r="L81" s="16">
        <f t="normal">Agrupados!M225</f>
        <v>0</v>
      </c>
      <c r="M81" s="16">
        <f t="normal">Agrupados!Q225</f>
        <v>0</v>
      </c>
      <c r="N81" s="16"/>
      <c r="O81" s="16"/>
      <c r="P81" s="14">
        <f t="normal">Agrupados!R225</f>
        <v>0</v>
      </c>
      <c r="Q81" s="27">
        <f t="normal">Agrupados!AA225</f>
        <v>0</v>
      </c>
      <c r="R81" s="28">
        <f t="normal">Agrupados!AC225</f>
        <v>0</v>
      </c>
    </row>
    <row r="82" spans="1:18">
      <c r="A82" s="17">
        <f t="normal">Agrupados!D226</f>
        <v>0</v>
      </c>
      <c r="B82" s="17">
        <f t="normal">Agrupados!E226</f>
        <v>0</v>
      </c>
      <c r="C82" s="18">
        <f t="normal">Agrupados!F226</f>
        <v>0</v>
      </c>
      <c r="D82" s="17">
        <f t="normal">Agrupados!G226</f>
        <v>0</v>
      </c>
      <c r="E82" s="17">
        <f t="normal">Agrupados!H226</f>
        <v>0</v>
      </c>
      <c r="F82" s="17">
        <f t="normal">Agrupados!I226</f>
        <v>0</v>
      </c>
      <c r="G82" s="19">
        <f t="normal">Agrupados!T226</f>
        <v>0</v>
      </c>
      <c r="H82" s="19"/>
      <c r="I82" s="8"/>
      <c r="J82" s="8"/>
      <c r="K82" s="8"/>
      <c r="L82" s="19">
        <f t="normal">Agrupados!M226</f>
        <v>0</v>
      </c>
      <c r="M82" s="19">
        <f t="normal">Agrupados!Q226</f>
        <v>0</v>
      </c>
      <c r="N82" s="19"/>
      <c r="O82" s="19"/>
      <c r="P82" s="17">
        <f t="normal">Agrupados!R226</f>
        <v>0</v>
      </c>
      <c r="Q82" s="29">
        <f t="normal">Agrupados!AA226</f>
        <v>0</v>
      </c>
      <c r="R82" s="30">
        <f t="normal">Agrupados!AC226</f>
        <v>0</v>
      </c>
    </row>
    <row r="83" spans="1:18">
      <c r="A83" s="12" t="str">
        <f t="normal">Agrupados!D227</f>
        <v>Agroindústria</v>
      </c>
      <c r="B83" s="12" t="str">
        <f t="normal">Agrupados!E227</f>
        <v>Resíduos de pecuária</v>
      </c>
      <c r="C83" s="12" t="str">
        <f t="normal">Agrupados!F227</f>
        <v>Suinocultura</v>
      </c>
      <c r="D83" s="12" t="str">
        <f t="normal">Agrupados!G227</f>
        <v>-</v>
      </c>
      <c r="E83" s="12" t="str">
        <f t="normal">Agrupados!H227</f>
        <v>Entrada biodigestor</v>
      </c>
      <c r="F83" s="12" t="str">
        <f t="normal">Agrupados!I227</f>
        <v>-</v>
      </c>
      <c r="G83" s="13">
        <f t="normal">Agrupados!T227</f>
        <v>27.7333333333333</v>
      </c>
      <c r="H83" s="13">
        <f t="normal">Agrupados!W227</f>
        <v>673.333333333333</v>
      </c>
      <c r="I83" s="8">
        <f t="shared" ref="I83" si="128">1000/G83</f>
        <v>36.0576923076923</v>
      </c>
      <c r="J83" s="8">
        <f t="shared" ref="J83" si="129">1000/H83</f>
        <v>1.48514851485149</v>
      </c>
      <c r="K83" s="8">
        <f t="shared" ref="K83" si="130">I83*J83</f>
        <v>53.5510281797411</v>
      </c>
      <c r="L83" s="13">
        <f t="normal">Agrupados!M227</f>
        <v>426.35910984656</v>
      </c>
      <c r="M83" s="13">
        <f t="normal">Agrupados!Q227</f>
        <v>357.203332994614</v>
      </c>
      <c r="N83" s="13">
        <f t="shared" ref="N83" si="131">L83/K83</f>
        <v>7.96173527080581</v>
      </c>
      <c r="O83" s="13">
        <f t="shared" ref="O83" si="132">M83/K83</f>
        <v>6.67033566182299</v>
      </c>
      <c r="P83" s="12">
        <f t="normal">Agrupados!R227</f>
        <v>0.837799227799228</v>
      </c>
      <c r="Q83" s="25" t="str">
        <f t="normal">Agrupados!AA227</f>
        <v>-</v>
      </c>
      <c r="R83" s="26">
        <f t="normal">Agrupados!AC227</f>
        <v>7.84</v>
      </c>
    </row>
    <row r="84" spans="1:18">
      <c r="A84" s="14">
        <f t="normal">Agrupados!D228</f>
        <v>0</v>
      </c>
      <c r="B84" s="14">
        <f t="normal">Agrupados!E228</f>
        <v>0</v>
      </c>
      <c r="C84" s="14">
        <f t="normal">Agrupados!F228</f>
        <v>0</v>
      </c>
      <c r="D84" s="14">
        <f t="normal">Agrupados!G228</f>
        <v>0</v>
      </c>
      <c r="E84" s="14">
        <f t="normal">Agrupados!H228</f>
        <v>0</v>
      </c>
      <c r="F84" s="14">
        <f t="normal">Agrupados!I228</f>
        <v>0</v>
      </c>
      <c r="G84" s="16">
        <f t="normal">Agrupados!T228</f>
        <v>0</v>
      </c>
      <c r="H84" s="16"/>
      <c r="I84" s="8"/>
      <c r="J84" s="8"/>
      <c r="K84" s="8"/>
      <c r="L84" s="16">
        <f t="normal">Agrupados!M228</f>
        <v>0</v>
      </c>
      <c r="M84" s="16">
        <f t="normal">Agrupados!Q228</f>
        <v>0</v>
      </c>
      <c r="N84" s="16"/>
      <c r="O84" s="16"/>
      <c r="P84" s="14">
        <f t="normal">Agrupados!R228</f>
        <v>0</v>
      </c>
      <c r="Q84" s="27">
        <f t="normal">Agrupados!AA228</f>
        <v>0</v>
      </c>
      <c r="R84" s="28">
        <f t="normal">Agrupados!AC228</f>
        <v>0</v>
      </c>
    </row>
    <row r="85" spans="1:18">
      <c r="A85" s="17">
        <f t="normal">Agrupados!D229</f>
        <v>0</v>
      </c>
      <c r="B85" s="17">
        <f t="normal">Agrupados!E229</f>
        <v>0</v>
      </c>
      <c r="C85" s="17">
        <f t="normal">Agrupados!F229</f>
        <v>0</v>
      </c>
      <c r="D85" s="17">
        <f t="normal">Agrupados!G229</f>
        <v>0</v>
      </c>
      <c r="E85" s="17">
        <f t="normal">Agrupados!H229</f>
        <v>0</v>
      </c>
      <c r="F85" s="17">
        <f t="normal">Agrupados!I229</f>
        <v>0</v>
      </c>
      <c r="G85" s="19">
        <f t="normal">Agrupados!T229</f>
        <v>0</v>
      </c>
      <c r="H85" s="19"/>
      <c r="I85" s="8"/>
      <c r="J85" s="8"/>
      <c r="K85" s="8"/>
      <c r="L85" s="19">
        <f t="normal">Agrupados!M229</f>
        <v>0</v>
      </c>
      <c r="M85" s="19">
        <f t="normal">Agrupados!Q229</f>
        <v>0</v>
      </c>
      <c r="N85" s="19"/>
      <c r="O85" s="19"/>
      <c r="P85" s="17">
        <f t="normal">Agrupados!R229</f>
        <v>0</v>
      </c>
      <c r="Q85" s="29">
        <f t="normal">Agrupados!AA229</f>
        <v>0</v>
      </c>
      <c r="R85" s="30">
        <f t="normal">Agrupados!AC229</f>
        <v>0</v>
      </c>
    </row>
    <row r="86" spans="1:18">
      <c r="A86" s="12" t="str">
        <f t="normal">Agrupados!D233</f>
        <v>Agroindústria</v>
      </c>
      <c r="B86" s="12" t="str">
        <f t="normal">Agrupados!E233</f>
        <v>Resíduos de pecuária</v>
      </c>
      <c r="C86" s="12" t="str">
        <f t="normal">Agrupados!F233</f>
        <v>Bovinocultura</v>
      </c>
      <c r="D86" s="12" t="str">
        <f t="normal">Agrupados!G233</f>
        <v>Efluente bruto</v>
      </c>
      <c r="E86" s="12" t="str">
        <f t="normal">Agrupados!H233</f>
        <v>-</v>
      </c>
      <c r="F86" s="12" t="str">
        <f t="normal">Agrupados!I233</f>
        <v>Bovino leiteiro</v>
      </c>
      <c r="G86" s="13">
        <f t="normal">Agrupados!T233</f>
        <v>43.7666666666667</v>
      </c>
      <c r="H86" s="13">
        <f t="normal">Agrupados!W233</f>
        <v>717.666666666667</v>
      </c>
      <c r="I86" s="8">
        <f t="shared" ref="I86" si="133">1000/G86</f>
        <v>22.8484386900228</v>
      </c>
      <c r="J86" s="8">
        <f t="shared" ref="J86" si="134">1000/H86</f>
        <v>1.3934045517882</v>
      </c>
      <c r="K86" s="8">
        <f t="shared" ref="K86" si="135">I86*J86</f>
        <v>31.8371184719315</v>
      </c>
      <c r="L86" s="13">
        <f t="normal">Agrupados!M233</f>
        <v>215.906716797073</v>
      </c>
      <c r="M86" s="13">
        <f t="normal">Agrupados!Q233</f>
        <v>183.970937912814</v>
      </c>
      <c r="N86" s="13">
        <f t="shared" ref="N86" si="136">L86/K86</f>
        <v>6.78160358599736</v>
      </c>
      <c r="O86" s="13">
        <f t="shared" ref="O86" si="137">M86/K86</f>
        <v>5.77850467450462</v>
      </c>
      <c r="P86" s="12">
        <f t="normal">Agrupados!R233</f>
        <v>0.852085292398404</v>
      </c>
      <c r="Q86" s="25" t="str">
        <f t="normal">Agrupados!AA233</f>
        <v>-</v>
      </c>
      <c r="R86" s="26">
        <f t="normal">Agrupados!AC233</f>
        <v>6.68</v>
      </c>
    </row>
    <row r="87" spans="1:18">
      <c r="A87" s="14">
        <f t="normal">Agrupados!D234</f>
        <v>0</v>
      </c>
      <c r="B87" s="14">
        <f t="normal">Agrupados!E234</f>
        <v>0</v>
      </c>
      <c r="C87" s="15">
        <f t="normal">Agrupados!F234</f>
        <v>0</v>
      </c>
      <c r="D87" s="14">
        <f t="normal">Agrupados!G234</f>
        <v>0</v>
      </c>
      <c r="E87" s="14">
        <f t="normal">Agrupados!H234</f>
        <v>0</v>
      </c>
      <c r="F87" s="14">
        <f t="normal">Agrupados!I234</f>
        <v>0</v>
      </c>
      <c r="G87" s="16">
        <f t="normal">Agrupados!T234</f>
        <v>0</v>
      </c>
      <c r="H87" s="16"/>
      <c r="I87" s="8"/>
      <c r="J87" s="8"/>
      <c r="K87" s="8"/>
      <c r="L87" s="16">
        <f t="normal">Agrupados!M234</f>
        <v>0</v>
      </c>
      <c r="M87" s="16">
        <f t="normal">Agrupados!Q234</f>
        <v>0</v>
      </c>
      <c r="N87" s="16"/>
      <c r="O87" s="16"/>
      <c r="P87" s="14">
        <f t="normal">Agrupados!R234</f>
        <v>0</v>
      </c>
      <c r="Q87" s="27">
        <f t="normal">Agrupados!AA234</f>
        <v>0</v>
      </c>
      <c r="R87" s="28">
        <f t="normal">Agrupados!AC234</f>
        <v>0</v>
      </c>
    </row>
    <row r="88" spans="1:18">
      <c r="A88" s="17">
        <f t="normal">Agrupados!D235</f>
        <v>0</v>
      </c>
      <c r="B88" s="17">
        <f t="normal">Agrupados!E235</f>
        <v>0</v>
      </c>
      <c r="C88" s="18">
        <f t="normal">Agrupados!F235</f>
        <v>0</v>
      </c>
      <c r="D88" s="17">
        <f t="normal">Agrupados!G235</f>
        <v>0</v>
      </c>
      <c r="E88" s="17">
        <f t="normal">Agrupados!H235</f>
        <v>0</v>
      </c>
      <c r="F88" s="17">
        <f t="normal">Agrupados!I235</f>
        <v>0</v>
      </c>
      <c r="G88" s="19">
        <f t="normal">Agrupados!T235</f>
        <v>0</v>
      </c>
      <c r="H88" s="19"/>
      <c r="I88" s="8"/>
      <c r="J88" s="8"/>
      <c r="K88" s="8"/>
      <c r="L88" s="19">
        <f t="normal">Agrupados!M235</f>
        <v>0</v>
      </c>
      <c r="M88" s="19">
        <f t="normal">Agrupados!Q235</f>
        <v>0</v>
      </c>
      <c r="N88" s="19"/>
      <c r="O88" s="19"/>
      <c r="P88" s="17">
        <f t="normal">Agrupados!R235</f>
        <v>0</v>
      </c>
      <c r="Q88" s="29">
        <f t="normal">Agrupados!AA235</f>
        <v>0</v>
      </c>
      <c r="R88" s="30">
        <f t="normal">Agrupados!AC235</f>
        <v>0</v>
      </c>
    </row>
    <row r="89" spans="1:18">
      <c r="A89" s="12" t="str">
        <f t="normal">Agrupados!D239</f>
        <v>Agroindústria</v>
      </c>
      <c r="B89" s="12" t="str">
        <f t="normal">Agrupados!E239</f>
        <v>Resíduos de pecuária</v>
      </c>
      <c r="C89" s="12" t="str">
        <f t="normal">Agrupados!F239</f>
        <v>Suinocultura</v>
      </c>
      <c r="D89" s="12" t="str">
        <f t="normal">Agrupados!G239</f>
        <v>UPL</v>
      </c>
      <c r="E89" s="12" t="str">
        <f t="normal">Agrupados!H239</f>
        <v>Entrada biodigestor</v>
      </c>
      <c r="F89" s="12" t="str">
        <f t="normal">Agrupados!I239</f>
        <v>-</v>
      </c>
      <c r="G89" s="13">
        <f t="normal">Agrupados!T239</f>
        <v>20.9</v>
      </c>
      <c r="H89" s="13">
        <f t="normal">Agrupados!W239</f>
        <v>722.25</v>
      </c>
      <c r="I89" s="8">
        <f t="shared" ref="I89" si="138">1000/G89</f>
        <v>47.8468899521531</v>
      </c>
      <c r="J89" s="8">
        <f t="shared" ref="J89" si="139">1000/H89</f>
        <v>1.38456213222568</v>
      </c>
      <c r="K89" s="8">
        <f t="shared" ref="K89" si="140">I89*J89</f>
        <v>66.2469919725207</v>
      </c>
      <c r="L89" s="13">
        <f t="normal">Agrupados!M239</f>
        <v>912.18534701758</v>
      </c>
      <c r="M89" s="13">
        <f t="normal">Agrupados!Q239</f>
        <v>777.945330759069</v>
      </c>
      <c r="N89" s="13">
        <f t="shared" ref="N89" si="141">L89/K89</f>
        <v>13.769460617864</v>
      </c>
      <c r="O89" s="13">
        <f t="shared" ref="O89" si="142">M89/K89</f>
        <v>11.7431042164414</v>
      </c>
      <c r="P89" s="12">
        <f t="normal">Agrupados!R239</f>
        <v>0.852836907874685</v>
      </c>
      <c r="Q89" s="25" t="str">
        <f t="normal">Agrupados!AA239</f>
        <v>-</v>
      </c>
      <c r="R89" s="26">
        <f t="normal">Agrupados!AC239</f>
        <v>6.25</v>
      </c>
    </row>
    <row r="90" spans="1:18">
      <c r="A90" s="14">
        <f t="normal">Agrupados!D240</f>
        <v>0</v>
      </c>
      <c r="B90" s="14">
        <f t="normal">Agrupados!E240</f>
        <v>0</v>
      </c>
      <c r="C90" s="14">
        <f t="normal">Agrupados!F240</f>
        <v>0</v>
      </c>
      <c r="D90" s="14">
        <f t="normal">Agrupados!G240</f>
        <v>0</v>
      </c>
      <c r="E90" s="14">
        <f t="normal">Agrupados!H240</f>
        <v>0</v>
      </c>
      <c r="F90" s="14">
        <f t="normal">Agrupados!I240</f>
        <v>0</v>
      </c>
      <c r="G90" s="16">
        <f t="normal">Agrupados!T240</f>
        <v>0</v>
      </c>
      <c r="H90" s="16"/>
      <c r="I90" s="8"/>
      <c r="J90" s="8"/>
      <c r="K90" s="8"/>
      <c r="L90" s="16">
        <f t="normal">Agrupados!M240</f>
        <v>0</v>
      </c>
      <c r="M90" s="16">
        <f t="normal">Agrupados!Q240</f>
        <v>0</v>
      </c>
      <c r="N90" s="16"/>
      <c r="O90" s="16"/>
      <c r="P90" s="14">
        <f t="normal">Agrupados!R240</f>
        <v>0</v>
      </c>
      <c r="Q90" s="27">
        <f t="normal">Agrupados!AA240</f>
        <v>0</v>
      </c>
      <c r="R90" s="28">
        <f t="normal">Agrupados!AC240</f>
        <v>0</v>
      </c>
    </row>
    <row r="91" spans="1:18">
      <c r="A91" s="17">
        <f t="normal">Agrupados!D241</f>
        <v>0</v>
      </c>
      <c r="B91" s="17">
        <f t="normal">Agrupados!E241</f>
        <v>0</v>
      </c>
      <c r="C91" s="17">
        <f t="normal">Agrupados!F241</f>
        <v>0</v>
      </c>
      <c r="D91" s="17">
        <f t="normal">Agrupados!G241</f>
        <v>0</v>
      </c>
      <c r="E91" s="17">
        <f t="normal">Agrupados!H241</f>
        <v>0</v>
      </c>
      <c r="F91" s="17">
        <f t="normal">Agrupados!I241</f>
        <v>0</v>
      </c>
      <c r="G91" s="19">
        <f t="normal">Agrupados!T241</f>
        <v>0</v>
      </c>
      <c r="H91" s="19"/>
      <c r="I91" s="8"/>
      <c r="J91" s="8"/>
      <c r="K91" s="8"/>
      <c r="L91" s="19">
        <f t="normal">Agrupados!M241</f>
        <v>0</v>
      </c>
      <c r="M91" s="19">
        <f t="normal">Agrupados!Q241</f>
        <v>0</v>
      </c>
      <c r="N91" s="19"/>
      <c r="O91" s="19"/>
      <c r="P91" s="17">
        <f t="normal">Agrupados!R241</f>
        <v>0</v>
      </c>
      <c r="Q91" s="29">
        <f t="normal">Agrupados!AA241</f>
        <v>0</v>
      </c>
      <c r="R91" s="30">
        <f t="normal">Agrupados!AC241</f>
        <v>0</v>
      </c>
    </row>
    <row r="92" spans="1:18">
      <c r="A92" s="12" t="str">
        <f t="normal">Agrupados!D251</f>
        <v>Agroindústria</v>
      </c>
      <c r="B92" s="12" t="str">
        <f t="normal">Agrupados!E251</f>
        <v>Resíduos de pecuária</v>
      </c>
      <c r="C92" s="12" t="str">
        <f t="normal">Agrupados!F251</f>
        <v>Suinocultura</v>
      </c>
      <c r="D92" s="12" t="str">
        <f t="normal">Agrupados!G251</f>
        <v>UPL</v>
      </c>
      <c r="E92" s="12" t="str">
        <f t="normal">Agrupados!H251</f>
        <v>Entrada biodigestor </v>
      </c>
      <c r="F92" s="12" t="str">
        <f t="normal">Agrupados!I251</f>
        <v>-</v>
      </c>
      <c r="G92" s="13">
        <f t="normal">Agrupados!T251</f>
        <v>21.25</v>
      </c>
      <c r="H92" s="13">
        <f t="normal">Agrupados!W251</f>
        <v>767.35</v>
      </c>
      <c r="I92" s="8">
        <f t="shared" ref="I92" si="143">1000/G92</f>
        <v>47.0588235294118</v>
      </c>
      <c r="J92" s="8">
        <f t="shared" ref="J92" si="144">1000/H92</f>
        <v>1.30318629048022</v>
      </c>
      <c r="K92" s="8">
        <f t="shared" ref="K92" si="145">I92*J92</f>
        <v>61.3264136696576</v>
      </c>
      <c r="L92" s="13">
        <f t="normal">Agrupados!M251</f>
        <v>643.734579819124</v>
      </c>
      <c r="M92" s="13">
        <f t="normal">Agrupados!Q251</f>
        <v>514.111167564272</v>
      </c>
      <c r="N92" s="13">
        <f t="shared" ref="N92" si="146">L92/K92</f>
        <v>10.4968567587644</v>
      </c>
      <c r="O92" s="13">
        <f t="shared" ref="O92" si="147">M92/K92</f>
        <v>8.38319309414694</v>
      </c>
      <c r="P92" s="12">
        <f t="normal">Agrupados!R251</f>
        <v>0.798638419748596</v>
      </c>
      <c r="Q92" s="25" t="str">
        <f t="normal">Agrupados!AA251</f>
        <v>-</v>
      </c>
      <c r="R92" s="26">
        <f t="normal">Agrupados!AC251</f>
        <v>6.6</v>
      </c>
    </row>
    <row r="93" spans="1:18">
      <c r="A93" s="14">
        <f t="normal">Agrupados!D252</f>
        <v>0</v>
      </c>
      <c r="B93" s="14">
        <f t="normal">Agrupados!E252</f>
        <v>0</v>
      </c>
      <c r="C93" s="14">
        <f t="normal">Agrupados!F252</f>
        <v>0</v>
      </c>
      <c r="D93" s="14">
        <f t="normal">Agrupados!G252</f>
        <v>0</v>
      </c>
      <c r="E93" s="14">
        <f t="normal">Agrupados!H252</f>
        <v>0</v>
      </c>
      <c r="F93" s="14">
        <f t="normal">Agrupados!I252</f>
        <v>0</v>
      </c>
      <c r="G93" s="16">
        <f t="normal">Agrupados!T252</f>
        <v>0</v>
      </c>
      <c r="H93" s="16"/>
      <c r="I93" s="8"/>
      <c r="J93" s="8"/>
      <c r="K93" s="8"/>
      <c r="L93" s="16">
        <f t="normal">Agrupados!M252</f>
        <v>0</v>
      </c>
      <c r="M93" s="16">
        <f t="normal">Agrupados!Q252</f>
        <v>0</v>
      </c>
      <c r="N93" s="16"/>
      <c r="O93" s="16"/>
      <c r="P93" s="14">
        <f t="normal">Agrupados!R252</f>
        <v>0</v>
      </c>
      <c r="Q93" s="27">
        <f t="normal">Agrupados!AA252</f>
        <v>0</v>
      </c>
      <c r="R93" s="28">
        <f t="normal">Agrupados!AC252</f>
        <v>0</v>
      </c>
    </row>
    <row r="94" spans="1:18">
      <c r="A94" s="17">
        <f t="normal">Agrupados!D253</f>
        <v>0</v>
      </c>
      <c r="B94" s="17">
        <f t="normal">Agrupados!E253</f>
        <v>0</v>
      </c>
      <c r="C94" s="17">
        <f t="normal">Agrupados!F253</f>
        <v>0</v>
      </c>
      <c r="D94" s="17">
        <f t="normal">Agrupados!G253</f>
        <v>0</v>
      </c>
      <c r="E94" s="17">
        <f t="normal">Agrupados!H253</f>
        <v>0</v>
      </c>
      <c r="F94" s="17">
        <f t="normal">Agrupados!I253</f>
        <v>0</v>
      </c>
      <c r="G94" s="19">
        <f t="normal">Agrupados!T253</f>
        <v>0</v>
      </c>
      <c r="H94" s="19"/>
      <c r="I94" s="8"/>
      <c r="J94" s="8"/>
      <c r="K94" s="8"/>
      <c r="L94" s="19">
        <f t="normal">Agrupados!M253</f>
        <v>0</v>
      </c>
      <c r="M94" s="19">
        <f t="normal">Agrupados!Q253</f>
        <v>0</v>
      </c>
      <c r="N94" s="19"/>
      <c r="O94" s="19"/>
      <c r="P94" s="17">
        <f t="normal">Agrupados!R253</f>
        <v>0</v>
      </c>
      <c r="Q94" s="29">
        <f t="normal">Agrupados!AA253</f>
        <v>0</v>
      </c>
      <c r="R94" s="30">
        <f t="normal">Agrupados!AC253</f>
        <v>0</v>
      </c>
    </row>
    <row r="95" spans="1:18">
      <c r="A95" s="6" t="str">
        <f t="normal">Agrupados!D263</f>
        <v>Agroindústria</v>
      </c>
      <c r="B95" s="6" t="str">
        <f t="normal">Agrupados!E263</f>
        <v>Resíduos da produção de açúcar, amido e produtos secundários</v>
      </c>
      <c r="C95" s="6" t="str">
        <f t="normal">Agrupados!F263</f>
        <v>Indústria sucroalcoleira</v>
      </c>
      <c r="D95" s="6" t="str">
        <f t="normal">Agrupados!G263</f>
        <v>Vinhaça</v>
      </c>
      <c r="E95" s="6" t="str">
        <f t="normal">Agrupados!H263</f>
        <v>-</v>
      </c>
      <c r="F95" s="6" t="str">
        <f t="normal">Agrupados!I263</f>
        <v>produção de etanol</v>
      </c>
      <c r="G95" s="8">
        <f t="normal">Agrupados!T263</f>
        <v>29.1333333333333</v>
      </c>
      <c r="H95" s="8">
        <f t="normal">Agrupados!W263</f>
        <v>688.266666666667</v>
      </c>
      <c r="I95" s="8">
        <f t="shared" ref="I95" si="148">1000/G95</f>
        <v>34.324942791762</v>
      </c>
      <c r="J95" s="8">
        <f t="shared" ref="J95" si="149">1000/H95</f>
        <v>1.45292522278187</v>
      </c>
      <c r="K95" s="8">
        <f t="shared" ref="K95" si="150">I95*J95</f>
        <v>49.8715751526957</v>
      </c>
      <c r="L95" s="8">
        <f t="normal">Agrupados!M263</f>
        <v>480.786317987471</v>
      </c>
      <c r="M95" s="8">
        <f t="normal">Agrupados!Q263</f>
        <v>255.89818037188</v>
      </c>
      <c r="N95" s="13">
        <f t="shared" ref="N95" si="151">L95/K95</f>
        <v>9.64048792353982</v>
      </c>
      <c r="O95" s="13">
        <f t="shared" ref="O95" si="152">M95/K95</f>
        <v>5.13114293238938</v>
      </c>
      <c r="P95" s="6">
        <f t="normal">Agrupados!R263</f>
        <v>0.532249298280881</v>
      </c>
      <c r="Q95" s="23" t="str">
        <f t="normal">Agrupados!AA263</f>
        <v>-</v>
      </c>
      <c r="R95" s="24" t="str">
        <f t="normal">Agrupados!AC263</f>
        <v>-</v>
      </c>
    </row>
    <row r="96" spans="1:18">
      <c r="A96" s="6">
        <f t="normal">Agrupados!D264</f>
        <v>0</v>
      </c>
      <c r="B96" s="6">
        <f t="normal">Agrupados!E264</f>
        <v>0</v>
      </c>
      <c r="C96" s="6">
        <f t="normal">Agrupados!F264</f>
        <v>0</v>
      </c>
      <c r="D96" s="6">
        <f t="normal">Agrupados!G264</f>
        <v>0</v>
      </c>
      <c r="E96" s="6">
        <f t="normal">Agrupados!H264</f>
        <v>0</v>
      </c>
      <c r="F96" s="6">
        <f t="normal">Agrupados!I264</f>
        <v>0</v>
      </c>
      <c r="G96" s="8">
        <f t="normal">Agrupados!T264</f>
        <v>0</v>
      </c>
      <c r="H96" s="8"/>
      <c r="I96" s="8"/>
      <c r="J96" s="8"/>
      <c r="K96" s="8"/>
      <c r="L96" s="8">
        <f t="normal">Agrupados!M264</f>
        <v>0</v>
      </c>
      <c r="M96" s="8">
        <f t="normal">Agrupados!Q264</f>
        <v>0</v>
      </c>
      <c r="N96" s="16"/>
      <c r="O96" s="16"/>
      <c r="P96" s="6">
        <f t="normal">Agrupados!R264</f>
        <v>0</v>
      </c>
      <c r="Q96" s="23">
        <f t="normal">Agrupados!AA264</f>
        <v>0</v>
      </c>
      <c r="R96" s="24">
        <f t="normal">Agrupados!AC264</f>
        <v>0</v>
      </c>
    </row>
    <row r="97" spans="1:18">
      <c r="A97" s="6">
        <f t="normal">Agrupados!D265</f>
        <v>0</v>
      </c>
      <c r="B97" s="6">
        <f t="normal">Agrupados!E265</f>
        <v>0</v>
      </c>
      <c r="C97" s="6">
        <f t="normal">Agrupados!F265</f>
        <v>0</v>
      </c>
      <c r="D97" s="6">
        <f t="normal">Agrupados!G265</f>
        <v>0</v>
      </c>
      <c r="E97" s="6">
        <f t="normal">Agrupados!H265</f>
        <v>0</v>
      </c>
      <c r="F97" s="6">
        <f t="normal">Agrupados!I265</f>
        <v>0</v>
      </c>
      <c r="G97" s="8">
        <f t="normal">Agrupados!T265</f>
        <v>0</v>
      </c>
      <c r="H97" s="8"/>
      <c r="I97" s="8"/>
      <c r="J97" s="8"/>
      <c r="K97" s="8"/>
      <c r="L97" s="8">
        <f t="normal">Agrupados!M265</f>
        <v>0</v>
      </c>
      <c r="M97" s="8">
        <f t="normal">Agrupados!Q265</f>
        <v>0</v>
      </c>
      <c r="N97" s="19"/>
      <c r="O97" s="19"/>
      <c r="P97" s="6">
        <f t="normal">Agrupados!R265</f>
        <v>0</v>
      </c>
      <c r="Q97" s="23">
        <f t="normal">Agrupados!AA265</f>
        <v>0</v>
      </c>
      <c r="R97" s="24">
        <f t="normal">Agrupados!AC265</f>
        <v>0</v>
      </c>
    </row>
    <row r="98" spans="1:18">
      <c r="A98" s="6" t="str">
        <f t="normal">Agrupados!D266</f>
        <v>Agroindústria</v>
      </c>
      <c r="B98" s="6" t="str">
        <f t="normal">Agrupados!E266</f>
        <v>Resíduos da produção de açúcar, amido e produtos secundários</v>
      </c>
      <c r="C98" s="6" t="str">
        <f t="normal">Agrupados!F266</f>
        <v>Indústria sucroalcoleira</v>
      </c>
      <c r="D98" s="6" t="str">
        <f t="normal">Agrupados!G266</f>
        <v>Torta de filtro</v>
      </c>
      <c r="E98" s="6" t="str">
        <f t="normal">Agrupados!H266</f>
        <v>-</v>
      </c>
      <c r="F98" s="6" t="str">
        <f t="normal">Agrupados!I266</f>
        <v>produção de açucar</v>
      </c>
      <c r="G98" s="8">
        <f t="normal">Agrupados!T266</f>
        <v>282.633333333333</v>
      </c>
      <c r="H98" s="8">
        <f t="normal">Agrupados!W266</f>
        <v>642.85</v>
      </c>
      <c r="I98" s="8">
        <f t="shared" ref="I98" si="153">1000/G98</f>
        <v>3.5381530840901</v>
      </c>
      <c r="J98" s="8">
        <f t="shared" ref="J98" si="154">1000/H98</f>
        <v>1.55557283969822</v>
      </c>
      <c r="K98" s="8">
        <f t="shared" ref="K98" si="155">I98*J98</f>
        <v>5.50385484030506</v>
      </c>
      <c r="L98" s="8">
        <f t="normal">Agrupados!M266</f>
        <v>404.444267674257</v>
      </c>
      <c r="M98" s="8">
        <f t="normal">Agrupados!Q266</f>
        <v>236.546882768221</v>
      </c>
      <c r="N98" s="13">
        <f t="shared" ref="N98" si="156">L98/K98</f>
        <v>73.4838180528468</v>
      </c>
      <c r="O98" s="13">
        <f t="shared" ref="O98" si="157">M98/K98</f>
        <v>42.9784014352948</v>
      </c>
      <c r="P98" s="6">
        <f t="normal">Agrupados!R266</f>
        <v>0.584868921813322</v>
      </c>
      <c r="Q98" s="23" t="str">
        <f t="normal">Agrupados!AA266</f>
        <v>-</v>
      </c>
      <c r="R98" s="24" t="str">
        <f t="normal">Agrupados!AC266</f>
        <v>-</v>
      </c>
    </row>
    <row r="99" spans="1:18">
      <c r="A99" s="6">
        <f t="normal">Agrupados!D267</f>
        <v>0</v>
      </c>
      <c r="B99" s="6">
        <f t="normal">Agrupados!E267</f>
        <v>0</v>
      </c>
      <c r="C99" s="6">
        <f t="normal">Agrupados!F267</f>
        <v>0</v>
      </c>
      <c r="D99" s="6">
        <f t="normal">Agrupados!G267</f>
        <v>0</v>
      </c>
      <c r="E99" s="6">
        <f t="normal">Agrupados!H267</f>
        <v>0</v>
      </c>
      <c r="F99" s="6">
        <f t="normal">Agrupados!I267</f>
        <v>0</v>
      </c>
      <c r="G99" s="8">
        <f t="normal">Agrupados!T267</f>
        <v>0</v>
      </c>
      <c r="H99" s="8"/>
      <c r="I99" s="8"/>
      <c r="J99" s="8"/>
      <c r="K99" s="8"/>
      <c r="L99" s="8">
        <f t="normal">Agrupados!M267</f>
        <v>0</v>
      </c>
      <c r="M99" s="8">
        <f t="normal">Agrupados!Q267</f>
        <v>0</v>
      </c>
      <c r="N99" s="16"/>
      <c r="O99" s="16"/>
      <c r="P99" s="6">
        <f t="normal">Agrupados!R267</f>
        <v>0</v>
      </c>
      <c r="Q99" s="23">
        <f t="normal">Agrupados!AA267</f>
        <v>0</v>
      </c>
      <c r="R99" s="24">
        <f t="normal">Agrupados!AC267</f>
        <v>0</v>
      </c>
    </row>
    <row r="100" spans="1:18">
      <c r="A100" s="6">
        <f t="normal">Agrupados!D268</f>
        <v>0</v>
      </c>
      <c r="B100" s="6">
        <f t="normal">Agrupados!E268</f>
        <v>0</v>
      </c>
      <c r="C100" s="6">
        <f t="normal">Agrupados!F268</f>
        <v>0</v>
      </c>
      <c r="D100" s="6">
        <f t="normal">Agrupados!G268</f>
        <v>0</v>
      </c>
      <c r="E100" s="6">
        <f t="normal">Agrupados!H268</f>
        <v>0</v>
      </c>
      <c r="F100" s="6">
        <f t="normal">Agrupados!I268</f>
        <v>0</v>
      </c>
      <c r="G100" s="8">
        <f t="normal">Agrupados!T268</f>
        <v>0</v>
      </c>
      <c r="H100" s="8"/>
      <c r="I100" s="8"/>
      <c r="J100" s="8"/>
      <c r="K100" s="8"/>
      <c r="L100" s="8">
        <f t="normal">Agrupados!M268</f>
        <v>0</v>
      </c>
      <c r="M100" s="8">
        <f t="normal">Agrupados!Q268</f>
        <v>0</v>
      </c>
      <c r="N100" s="19"/>
      <c r="O100" s="19"/>
      <c r="P100" s="6">
        <f t="normal">Agrupados!R268</f>
        <v>0</v>
      </c>
      <c r="Q100" s="23">
        <f t="normal">Agrupados!AA268</f>
        <v>0</v>
      </c>
      <c r="R100" s="24">
        <f t="normal">Agrupados!AC268</f>
        <v>0</v>
      </c>
    </row>
    <row r="101" spans="1:18">
      <c r="A101" s="6" t="str">
        <f t="normal">Agrupados!D269</f>
        <v>Agroindústria</v>
      </c>
      <c r="B101" s="6" t="str">
        <f t="normal">Agrupados!E269</f>
        <v>Resíduos da produção de açúcar, amido e produtos secundários</v>
      </c>
      <c r="C101" s="6" t="str">
        <f t="normal">Agrupados!F269</f>
        <v>Indústria sucroalcoleira</v>
      </c>
      <c r="D101" s="6" t="str">
        <f t="normal">Agrupados!G269</f>
        <v>Bagaço de cana</v>
      </c>
      <c r="E101" s="6" t="str">
        <f t="normal">Agrupados!H269</f>
        <v>-</v>
      </c>
      <c r="F101" s="6" t="str">
        <f t="normal">Agrupados!I269</f>
        <v>-</v>
      </c>
      <c r="G101" s="8">
        <f t="normal">Agrupados!T269</f>
        <v>332.166666666667</v>
      </c>
      <c r="H101" s="8">
        <f t="normal">Agrupados!W269</f>
        <v>976.866666666667</v>
      </c>
      <c r="I101" s="8">
        <f t="shared" ref="I101" si="158">1000/G101</f>
        <v>3.01053687907677</v>
      </c>
      <c r="J101" s="8">
        <f t="shared" ref="J101" si="159">1000/H101</f>
        <v>1.02368115744216</v>
      </c>
      <c r="K101" s="8">
        <f t="shared" ref="K101" si="160">I101*J101</f>
        <v>3.08182987689562</v>
      </c>
      <c r="L101" s="8">
        <f t="normal">Agrupados!M269</f>
        <v>436.352789102118</v>
      </c>
      <c r="M101" s="8">
        <f t="normal">Agrupados!Q269</f>
        <v>221.619966192702</v>
      </c>
      <c r="N101" s="13">
        <f t="shared" ref="N101" si="161">L101/K101</f>
        <v>141.588863283285</v>
      </c>
      <c r="O101" s="13">
        <f t="shared" ref="O101" si="162">M101/K101</f>
        <v>71.9118105298996</v>
      </c>
      <c r="P101" s="6">
        <f t="normal">Agrupados!R269</f>
        <v>0.507891714520099</v>
      </c>
      <c r="Q101" s="23" t="str">
        <f t="normal">Agrupados!AA269</f>
        <v>-</v>
      </c>
      <c r="R101" s="24" t="str">
        <f t="normal">Agrupados!AC269</f>
        <v>-</v>
      </c>
    </row>
    <row r="102" spans="1:18">
      <c r="A102" s="6">
        <f t="normal">Agrupados!D270</f>
        <v>0</v>
      </c>
      <c r="B102" s="6">
        <f t="normal">Agrupados!E270</f>
        <v>0</v>
      </c>
      <c r="C102" s="6">
        <f t="normal">Agrupados!F270</f>
        <v>0</v>
      </c>
      <c r="D102" s="6">
        <f t="normal">Agrupados!G270</f>
        <v>0</v>
      </c>
      <c r="E102" s="6">
        <f t="normal">Agrupados!H270</f>
        <v>0</v>
      </c>
      <c r="F102" s="6">
        <f t="normal">Agrupados!I270</f>
        <v>0</v>
      </c>
      <c r="G102" s="8">
        <f t="normal">Agrupados!T270</f>
        <v>0</v>
      </c>
      <c r="H102" s="8"/>
      <c r="I102" s="8"/>
      <c r="J102" s="8"/>
      <c r="K102" s="8"/>
      <c r="L102" s="8">
        <f t="normal">Agrupados!M270</f>
        <v>0</v>
      </c>
      <c r="M102" s="8">
        <f t="normal">Agrupados!Q270</f>
        <v>0</v>
      </c>
      <c r="N102" s="16"/>
      <c r="O102" s="16"/>
      <c r="P102" s="6">
        <f t="normal">Agrupados!R270</f>
        <v>0</v>
      </c>
      <c r="Q102" s="23">
        <f t="normal">Agrupados!AA270</f>
        <v>0</v>
      </c>
      <c r="R102" s="24">
        <f t="normal">Agrupados!AC270</f>
        <v>0</v>
      </c>
    </row>
    <row r="103" spans="1:18">
      <c r="A103" s="6">
        <f t="normal">Agrupados!D271</f>
        <v>0</v>
      </c>
      <c r="B103" s="6">
        <f t="normal">Agrupados!E271</f>
        <v>0</v>
      </c>
      <c r="C103" s="6">
        <f t="normal">Agrupados!F271</f>
        <v>0</v>
      </c>
      <c r="D103" s="6">
        <f t="normal">Agrupados!G271</f>
        <v>0</v>
      </c>
      <c r="E103" s="6">
        <f t="normal">Agrupados!H271</f>
        <v>0</v>
      </c>
      <c r="F103" s="6">
        <f t="normal">Agrupados!I271</f>
        <v>0</v>
      </c>
      <c r="G103" s="8">
        <f t="normal">Agrupados!T271</f>
        <v>0</v>
      </c>
      <c r="H103" s="8"/>
      <c r="I103" s="8"/>
      <c r="J103" s="8"/>
      <c r="K103" s="8"/>
      <c r="L103" s="8">
        <f t="normal">Agrupados!M271</f>
        <v>0</v>
      </c>
      <c r="M103" s="8">
        <f t="normal">Agrupados!Q271</f>
        <v>0</v>
      </c>
      <c r="N103" s="19"/>
      <c r="O103" s="19"/>
      <c r="P103" s="6">
        <f t="normal">Agrupados!R271</f>
        <v>0</v>
      </c>
      <c r="Q103" s="23">
        <f t="normal">Agrupados!AA271</f>
        <v>0</v>
      </c>
      <c r="R103" s="24">
        <f t="normal">Agrupados!AC271</f>
        <v>0</v>
      </c>
    </row>
    <row r="104" spans="1:18">
      <c r="A104" s="6" t="str">
        <f t="normal">Agrupados!D272</f>
        <v>Agroindústria</v>
      </c>
      <c r="B104" s="6" t="str">
        <f t="normal">Agrupados!E272</f>
        <v>Resíduos de pecuária</v>
      </c>
      <c r="C104" s="6" t="str">
        <f t="normal">Agrupados!F272</f>
        <v>Bovinocultura</v>
      </c>
      <c r="D104" s="6" t="str">
        <f t="normal">Agrupados!G272</f>
        <v>Dejeto bovino</v>
      </c>
      <c r="E104" s="6" t="str">
        <f t="normal">Agrupados!H272</f>
        <v>-</v>
      </c>
      <c r="F104" s="6" t="str">
        <f t="normal">Agrupados!I272</f>
        <v>Bovino de corte</v>
      </c>
      <c r="G104" s="8">
        <f t="normal">Agrupados!T272</f>
        <v>194.566666666667</v>
      </c>
      <c r="H104" s="8">
        <f t="normal">Agrupados!W272</f>
        <v>806</v>
      </c>
      <c r="I104" s="8">
        <f t="shared" ref="I104" si="163">1000/G104</f>
        <v>5.13962652047285</v>
      </c>
      <c r="J104" s="8">
        <f t="shared" ref="J104" si="164">1000/H104</f>
        <v>1.24069478908189</v>
      </c>
      <c r="K104" s="8">
        <f t="shared" ref="K104" si="165">I104*J104</f>
        <v>6.37670784177772</v>
      </c>
      <c r="L104" s="8">
        <f t="normal">Agrupados!M272</f>
        <v>256.760863080442</v>
      </c>
      <c r="M104" s="8">
        <f t="normal">Agrupados!Q272</f>
        <v>166.698220145173</v>
      </c>
      <c r="N104" s="13">
        <f t="shared" ref="N104" si="166">L104/K104</f>
        <v>40.2654268395744</v>
      </c>
      <c r="O104" s="13">
        <f t="shared" ref="O104" si="167">M104/K104</f>
        <v>26.1417371285274</v>
      </c>
      <c r="P104" s="6">
        <f t="normal">Agrupados!R272</f>
        <v>0.649235316259811</v>
      </c>
      <c r="Q104" s="23" t="str">
        <f t="normal">Agrupados!AA272</f>
        <v>-</v>
      </c>
      <c r="R104" s="24" t="str">
        <f t="normal">Agrupados!AC272</f>
        <v>-</v>
      </c>
    </row>
    <row r="105" spans="1:18">
      <c r="A105" s="6">
        <f t="normal">Agrupados!D273</f>
        <v>0</v>
      </c>
      <c r="B105" s="6">
        <f t="normal">Agrupados!E273</f>
        <v>0</v>
      </c>
      <c r="C105" s="9">
        <f t="normal">Agrupados!F273</f>
        <v>0</v>
      </c>
      <c r="D105" s="6">
        <f t="normal">Agrupados!G273</f>
        <v>0</v>
      </c>
      <c r="E105" s="6">
        <f t="normal">Agrupados!H273</f>
        <v>0</v>
      </c>
      <c r="F105" s="6">
        <f t="normal">Agrupados!I273</f>
        <v>0</v>
      </c>
      <c r="G105" s="8">
        <f t="normal">Agrupados!T273</f>
        <v>0</v>
      </c>
      <c r="H105" s="8"/>
      <c r="I105" s="8"/>
      <c r="J105" s="8"/>
      <c r="K105" s="8"/>
      <c r="L105" s="8">
        <f t="normal">Agrupados!M273</f>
        <v>0</v>
      </c>
      <c r="M105" s="8">
        <f t="normal">Agrupados!Q273</f>
        <v>0</v>
      </c>
      <c r="N105" s="16"/>
      <c r="O105" s="16"/>
      <c r="P105" s="6">
        <f t="normal">Agrupados!R273</f>
        <v>0</v>
      </c>
      <c r="Q105" s="23">
        <f t="normal">Agrupados!AA273</f>
        <v>0</v>
      </c>
      <c r="R105" s="24">
        <f t="normal">Agrupados!AC273</f>
        <v>0</v>
      </c>
    </row>
    <row r="106" spans="1:18">
      <c r="A106" s="6">
        <f t="normal">Agrupados!D274</f>
        <v>0</v>
      </c>
      <c r="B106" s="6">
        <f t="normal">Agrupados!E274</f>
        <v>0</v>
      </c>
      <c r="C106" s="9">
        <f t="normal">Agrupados!F274</f>
        <v>0</v>
      </c>
      <c r="D106" s="6">
        <f t="normal">Agrupados!G274</f>
        <v>0</v>
      </c>
      <c r="E106" s="6">
        <f t="normal">Agrupados!H274</f>
        <v>0</v>
      </c>
      <c r="F106" s="6">
        <f t="normal">Agrupados!I274</f>
        <v>0</v>
      </c>
      <c r="G106" s="8">
        <f t="normal">Agrupados!T274</f>
        <v>0</v>
      </c>
      <c r="H106" s="8"/>
      <c r="I106" s="8"/>
      <c r="J106" s="8"/>
      <c r="K106" s="8"/>
      <c r="L106" s="8">
        <f t="normal">Agrupados!M274</f>
        <v>0</v>
      </c>
      <c r="M106" s="8">
        <f t="normal">Agrupados!Q274</f>
        <v>0</v>
      </c>
      <c r="N106" s="19"/>
      <c r="O106" s="19"/>
      <c r="P106" s="6">
        <f t="normal">Agrupados!R274</f>
        <v>0</v>
      </c>
      <c r="Q106" s="23">
        <f t="normal">Agrupados!AA274</f>
        <v>0</v>
      </c>
      <c r="R106" s="24">
        <f t="normal">Agrupados!AC274</f>
        <v>0</v>
      </c>
    </row>
    <row r="107" spans="1:18">
      <c r="A107" s="6" t="str">
        <f t="normal">Agrupados!D275</f>
        <v>Agroindústria</v>
      </c>
      <c r="B107" s="6" t="str">
        <f t="normal">Agrupados!E275</f>
        <v>Resíduos da produção de açúcar, amido e produtos secundários</v>
      </c>
      <c r="C107" s="6" t="str">
        <f t="normal">Agrupados!F275</f>
        <v>Indústria sucroalcoleira</v>
      </c>
      <c r="D107" s="6" t="str">
        <f t="normal">Agrupados!G275</f>
        <v>Palha cultivo cana</v>
      </c>
      <c r="E107" s="6" t="str">
        <f t="normal">Agrupados!H275</f>
        <v>-</v>
      </c>
      <c r="F107" s="6" t="str">
        <f t="normal">Agrupados!I275</f>
        <v>-</v>
      </c>
      <c r="G107" s="8">
        <f t="normal">Agrupados!T275</f>
        <v>474.366666666667</v>
      </c>
      <c r="H107" s="8">
        <f t="normal">Agrupados!W275</f>
        <v>942.65</v>
      </c>
      <c r="I107" s="8">
        <f t="shared" ref="I107" si="168">1000/G107</f>
        <v>2.10807392312557</v>
      </c>
      <c r="J107" s="8">
        <f t="shared" ref="J107" si="169">1000/H107</f>
        <v>1.06083912374688</v>
      </c>
      <c r="K107" s="8">
        <f t="shared" ref="K107" si="170">I107*J107</f>
        <v>2.23632729340219</v>
      </c>
      <c r="L107" s="8">
        <f t="normal">Agrupados!M275</f>
        <v>367.808889330814</v>
      </c>
      <c r="M107" s="8">
        <f t="normal">Agrupados!Q275</f>
        <v>211.183653176892</v>
      </c>
      <c r="N107" s="13">
        <f t="shared" ref="N107" si="171">L107/K107</f>
        <v>164.47006232762</v>
      </c>
      <c r="O107" s="13">
        <f t="shared" ref="O107" si="172">M107/K107</f>
        <v>94.4332494621627</v>
      </c>
      <c r="P107" s="6">
        <f t="normal">Agrupados!R275</f>
        <v>0.574166800484664</v>
      </c>
      <c r="Q107" s="23" t="str">
        <f t="normal">Agrupados!AA275</f>
        <v>-</v>
      </c>
      <c r="R107" s="24" t="str">
        <f t="normal">Agrupados!AC275</f>
        <v>-</v>
      </c>
    </row>
    <row r="108" spans="1:18">
      <c r="A108" s="6">
        <f t="normal">Agrupados!D276</f>
        <v>0</v>
      </c>
      <c r="B108" s="6">
        <f t="normal">Agrupados!E276</f>
        <v>0</v>
      </c>
      <c r="C108" s="6">
        <f t="normal">Agrupados!F276</f>
        <v>0</v>
      </c>
      <c r="D108" s="6">
        <f t="normal">Agrupados!G276</f>
        <v>0</v>
      </c>
      <c r="E108" s="6">
        <f t="normal">Agrupados!H276</f>
        <v>0</v>
      </c>
      <c r="F108" s="6">
        <f t="normal">Agrupados!I276</f>
        <v>0</v>
      </c>
      <c r="G108" s="8">
        <f t="normal">Agrupados!T276</f>
        <v>0</v>
      </c>
      <c r="H108" s="8"/>
      <c r="I108" s="8"/>
      <c r="J108" s="8"/>
      <c r="K108" s="8"/>
      <c r="L108" s="8">
        <f t="normal">Agrupados!M276</f>
        <v>0</v>
      </c>
      <c r="M108" s="8">
        <f t="normal">Agrupados!Q276</f>
        <v>0</v>
      </c>
      <c r="N108" s="16"/>
      <c r="O108" s="16"/>
      <c r="P108" s="6">
        <f t="normal">Agrupados!R276</f>
        <v>0</v>
      </c>
      <c r="Q108" s="23">
        <f t="normal">Agrupados!AA276</f>
        <v>0</v>
      </c>
      <c r="R108" s="24">
        <f t="normal">Agrupados!AC276</f>
        <v>0</v>
      </c>
    </row>
    <row r="109" spans="1:18">
      <c r="A109" s="6">
        <f t="normal">Agrupados!D277</f>
        <v>0</v>
      </c>
      <c r="B109" s="6">
        <f t="normal">Agrupados!E277</f>
        <v>0</v>
      </c>
      <c r="C109" s="6">
        <f t="normal">Agrupados!F277</f>
        <v>0</v>
      </c>
      <c r="D109" s="6">
        <f t="normal">Agrupados!G277</f>
        <v>0</v>
      </c>
      <c r="E109" s="6">
        <f t="normal">Agrupados!H277</f>
        <v>0</v>
      </c>
      <c r="F109" s="6">
        <f t="normal">Agrupados!I277</f>
        <v>0</v>
      </c>
      <c r="G109" s="8">
        <f t="normal">Agrupados!T277</f>
        <v>0</v>
      </c>
      <c r="H109" s="8"/>
      <c r="I109" s="8"/>
      <c r="J109" s="8"/>
      <c r="K109" s="8"/>
      <c r="L109" s="8">
        <f t="normal">Agrupados!M277</f>
        <v>0</v>
      </c>
      <c r="M109" s="8">
        <f t="normal">Agrupados!Q277</f>
        <v>0</v>
      </c>
      <c r="N109" s="19"/>
      <c r="O109" s="19"/>
      <c r="P109" s="6">
        <f t="normal">Agrupados!R277</f>
        <v>0</v>
      </c>
      <c r="Q109" s="23">
        <f t="normal">Agrupados!AA277</f>
        <v>0</v>
      </c>
      <c r="R109" s="24">
        <f t="normal">Agrupados!AC277</f>
        <v>0</v>
      </c>
    </row>
    <row r="110" spans="1:18">
      <c r="A110" s="6" t="str">
        <f t="normal">Agrupados!D335</f>
        <v>Agroindústria</v>
      </c>
      <c r="B110" s="6" t="str">
        <f t="normal">Agrupados!E335</f>
        <v>Resíduos de pecuária</v>
      </c>
      <c r="C110" s="6" t="str">
        <f t="normal">Agrupados!F335</f>
        <v>Bovinocultura</v>
      </c>
      <c r="D110" s="6" t="str">
        <f t="normal">Agrupados!G335</f>
        <v>-</v>
      </c>
      <c r="E110" s="6" t="str">
        <f t="normal">Agrupados!H335</f>
        <v>Entrada biodigestor</v>
      </c>
      <c r="F110" s="6" t="str">
        <f t="normal">Agrupados!I335</f>
        <v>Bovino leiteiro</v>
      </c>
      <c r="G110" s="8">
        <f t="normal">Agrupados!T335</f>
        <v>79.725766263562</v>
      </c>
      <c r="H110" s="8">
        <f t="normal">Agrupados!W335</f>
        <v>759.671274389727</v>
      </c>
      <c r="I110" s="8">
        <f t="shared" ref="I110" si="173">1000/G110</f>
        <v>12.5429964096443</v>
      </c>
      <c r="J110" s="8">
        <f t="shared" ref="J110" si="174">1000/H110</f>
        <v>1.31635884324221</v>
      </c>
      <c r="K110" s="8">
        <f t="shared" ref="K110" si="175">I110*J110</f>
        <v>16.5110842445906</v>
      </c>
      <c r="L110" s="8">
        <f t="normal">Agrupados!M335</f>
        <v>313.879678618165</v>
      </c>
      <c r="M110" s="8">
        <f t="normal">Agrupados!Q335</f>
        <v>164.097336949382</v>
      </c>
      <c r="N110" s="13">
        <f t="shared" ref="N110" si="176">L110/K110</f>
        <v>19.0102402706229</v>
      </c>
      <c r="O110" s="13">
        <f t="shared" ref="O110" si="177">M110/K110</f>
        <v>9.9386166600866</v>
      </c>
      <c r="P110" s="6">
        <f t="normal">Agrupados!R335</f>
        <v>0.522803316454923</v>
      </c>
      <c r="Q110" s="23" t="str">
        <f t="normal">Agrupados!AA335</f>
        <v>-</v>
      </c>
      <c r="R110" s="24">
        <f t="normal">Agrupados!AC335</f>
        <v>6.843</v>
      </c>
    </row>
    <row r="111" spans="1:18">
      <c r="A111" s="6">
        <f t="normal">Agrupados!D336</f>
        <v>0</v>
      </c>
      <c r="B111" s="6">
        <f t="normal">Agrupados!E336</f>
        <v>0</v>
      </c>
      <c r="C111" s="9">
        <f t="normal">Agrupados!F336</f>
        <v>0</v>
      </c>
      <c r="D111" s="6">
        <f t="normal">Agrupados!G336</f>
        <v>0</v>
      </c>
      <c r="E111" s="6">
        <f t="normal">Agrupados!H336</f>
        <v>0</v>
      </c>
      <c r="F111" s="6">
        <f t="normal">Agrupados!I336</f>
        <v>0</v>
      </c>
      <c r="G111" s="8">
        <f t="normal">Agrupados!T336</f>
        <v>0</v>
      </c>
      <c r="H111" s="8"/>
      <c r="I111" s="8"/>
      <c r="J111" s="8"/>
      <c r="K111" s="8"/>
      <c r="L111" s="8">
        <f t="normal">Agrupados!M336</f>
        <v>0</v>
      </c>
      <c r="M111" s="8">
        <f t="normal">Agrupados!Q336</f>
        <v>0</v>
      </c>
      <c r="N111" s="16"/>
      <c r="O111" s="16"/>
      <c r="P111" s="6">
        <f t="normal">Agrupados!R336</f>
        <v>0</v>
      </c>
      <c r="Q111" s="23">
        <f t="normal">Agrupados!AA336</f>
        <v>0</v>
      </c>
      <c r="R111" s="24">
        <f t="normal">Agrupados!AC336</f>
        <v>0</v>
      </c>
    </row>
    <row r="112" spans="1:18">
      <c r="A112" s="6">
        <f t="normal">Agrupados!D337</f>
        <v>0</v>
      </c>
      <c r="B112" s="6">
        <f t="normal">Agrupados!E337</f>
        <v>0</v>
      </c>
      <c r="C112" s="9">
        <f t="normal">Agrupados!F337</f>
        <v>0</v>
      </c>
      <c r="D112" s="6">
        <f t="normal">Agrupados!G337</f>
        <v>0</v>
      </c>
      <c r="E112" s="6">
        <f t="normal">Agrupados!H337</f>
        <v>0</v>
      </c>
      <c r="F112" s="6">
        <f t="normal">Agrupados!I337</f>
        <v>0</v>
      </c>
      <c r="G112" s="8">
        <f t="normal">Agrupados!T337</f>
        <v>0</v>
      </c>
      <c r="H112" s="8"/>
      <c r="I112" s="8"/>
      <c r="J112" s="8"/>
      <c r="K112" s="8"/>
      <c r="L112" s="8">
        <f t="normal">Agrupados!M337</f>
        <v>0</v>
      </c>
      <c r="M112" s="8">
        <f t="normal">Agrupados!Q337</f>
        <v>0</v>
      </c>
      <c r="N112" s="19"/>
      <c r="O112" s="19"/>
      <c r="P112" s="6">
        <f t="normal">Agrupados!R337</f>
        <v>0</v>
      </c>
      <c r="Q112" s="23">
        <f t="normal">Agrupados!AA337</f>
        <v>0</v>
      </c>
      <c r="R112" s="24">
        <f t="normal">Agrupados!AC337</f>
        <v>0</v>
      </c>
    </row>
    <row r="113" spans="1:18">
      <c r="A113" s="12" t="str">
        <f t="normal">Agrupados!D338</f>
        <v>Agroindústria</v>
      </c>
      <c r="B113" s="12" t="str">
        <f t="normal">Agrupados!E338</f>
        <v>Resíduos de pecuária</v>
      </c>
      <c r="C113" s="6" t="str">
        <f t="normal">Agrupados!F338</f>
        <v>Bovinocultura</v>
      </c>
      <c r="D113" s="6" t="str">
        <f t="normal">Agrupados!G338</f>
        <v>-</v>
      </c>
      <c r="E113" s="6" t="str">
        <f t="normal">Agrupados!H338</f>
        <v>Entrada biodigestor</v>
      </c>
      <c r="F113" s="6" t="str">
        <f t="normal">Agrupados!I338</f>
        <v>Bovino leiteiro</v>
      </c>
      <c r="G113" s="8">
        <f t="normal">Agrupados!T338</f>
        <v>49.409807296189</v>
      </c>
      <c r="H113" s="8">
        <f t="normal">Agrupados!W338</f>
        <v>821.124049339136</v>
      </c>
      <c r="I113" s="8">
        <f t="shared" ref="I113" si="178">1000/G113</f>
        <v>20.2388969866946</v>
      </c>
      <c r="J113" s="8">
        <f t="shared" ref="J113" si="179">1000/H113</f>
        <v>1.21784278612328</v>
      </c>
      <c r="K113" s="8">
        <f t="shared" ref="K113" si="180">I113*J113</f>
        <v>24.6477946943381</v>
      </c>
      <c r="L113" s="8">
        <f t="normal">Agrupados!M338</f>
        <v>325.251069750573</v>
      </c>
      <c r="M113" s="8">
        <f t="normal">Agrupados!Q338</f>
        <v>114.995635116076</v>
      </c>
      <c r="N113" s="13">
        <f t="shared" ref="N113" si="181">L113/K113</f>
        <v>13.1959501360699</v>
      </c>
      <c r="O113" s="13">
        <f t="shared" ref="O113" si="182">M113/K113</f>
        <v>4.66555472983113</v>
      </c>
      <c r="P113" s="6">
        <f t="normal">Agrupados!R338</f>
        <v>0.353559590762493</v>
      </c>
      <c r="Q113" s="23" t="str">
        <f t="normal">Agrupados!AA338</f>
        <v>-</v>
      </c>
      <c r="R113" s="24">
        <f t="normal">Agrupados!AC338</f>
        <v>7.662</v>
      </c>
    </row>
    <row r="114" spans="1:18">
      <c r="A114" s="14">
        <f t="normal">Agrupados!D339</f>
        <v>0</v>
      </c>
      <c r="B114" s="14">
        <f t="normal">Agrupados!E339</f>
        <v>0</v>
      </c>
      <c r="C114" s="9">
        <f t="normal">Agrupados!F339</f>
        <v>0</v>
      </c>
      <c r="D114" s="6">
        <f t="normal">Agrupados!G339</f>
        <v>0</v>
      </c>
      <c r="E114" s="6">
        <f t="normal">Agrupados!H339</f>
        <v>0</v>
      </c>
      <c r="F114" s="6">
        <f t="normal">Agrupados!I339</f>
        <v>0</v>
      </c>
      <c r="G114" s="8">
        <f t="normal">Agrupados!T339</f>
        <v>0</v>
      </c>
      <c r="H114" s="8"/>
      <c r="I114" s="8"/>
      <c r="J114" s="8"/>
      <c r="K114" s="8"/>
      <c r="L114" s="8">
        <f t="normal">Agrupados!M339</f>
        <v>0</v>
      </c>
      <c r="M114" s="8">
        <f t="normal">Agrupados!Q339</f>
        <v>0</v>
      </c>
      <c r="N114" s="16"/>
      <c r="O114" s="16"/>
      <c r="P114" s="6">
        <f t="normal">Agrupados!R339</f>
        <v>0</v>
      </c>
      <c r="Q114" s="23">
        <f t="normal">Agrupados!AA339</f>
        <v>0</v>
      </c>
      <c r="R114" s="24">
        <f t="normal">Agrupados!AC339</f>
        <v>0</v>
      </c>
    </row>
    <row r="115" spans="1:18">
      <c r="A115" s="17">
        <f t="normal">Agrupados!D340</f>
        <v>0</v>
      </c>
      <c r="B115" s="17">
        <f t="normal">Agrupados!E340</f>
        <v>0</v>
      </c>
      <c r="C115" s="9">
        <f t="normal">Agrupados!F340</f>
        <v>0</v>
      </c>
      <c r="D115" s="6">
        <f t="normal">Agrupados!G340</f>
        <v>0</v>
      </c>
      <c r="E115" s="6">
        <f t="normal">Agrupados!H340</f>
        <v>0</v>
      </c>
      <c r="F115" s="6">
        <f t="normal">Agrupados!I340</f>
        <v>0</v>
      </c>
      <c r="G115" s="8">
        <f t="normal">Agrupados!T340</f>
        <v>0</v>
      </c>
      <c r="H115" s="8"/>
      <c r="I115" s="8"/>
      <c r="J115" s="8"/>
      <c r="K115" s="8"/>
      <c r="L115" s="8">
        <f t="normal">Agrupados!M340</f>
        <v>0</v>
      </c>
      <c r="M115" s="8">
        <f t="normal">Agrupados!Q340</f>
        <v>0</v>
      </c>
      <c r="N115" s="19"/>
      <c r="O115" s="19"/>
      <c r="P115" s="6">
        <f t="normal">Agrupados!R340</f>
        <v>0</v>
      </c>
      <c r="Q115" s="23">
        <f t="normal">Agrupados!AA340</f>
        <v>0</v>
      </c>
      <c r="R115" s="24">
        <f t="normal">Agrupados!AC340</f>
        <v>0</v>
      </c>
    </row>
    <row r="116" spans="1:18">
      <c r="A116" s="6" t="str">
        <f t="normal">Agrupados!D341</f>
        <v>Agroindústria</v>
      </c>
      <c r="B116" s="6" t="str">
        <f t="normal">Agrupados!E341</f>
        <v>Resíduos de pecuária</v>
      </c>
      <c r="C116" s="6" t="str">
        <f t="normal">Agrupados!F341</f>
        <v>Suinocultura</v>
      </c>
      <c r="D116" s="6" t="str">
        <f t="normal">Agrupados!G341</f>
        <v>-</v>
      </c>
      <c r="E116" s="6" t="str">
        <f t="normal">Agrupados!H341</f>
        <v>Entrada biodigestor</v>
      </c>
      <c r="F116" s="6" t="str">
        <f t="normal">Agrupados!I341</f>
        <v>-</v>
      </c>
      <c r="G116" s="8">
        <f t="normal">Agrupados!T341</f>
        <v>21.6384017810337</v>
      </c>
      <c r="H116" s="8">
        <f t="normal">Agrupados!W341</f>
        <v>715.344851569142</v>
      </c>
      <c r="I116" s="8">
        <f t="shared" ref="I116" si="183">1000/G116</f>
        <v>46.2141340252084</v>
      </c>
      <c r="J116" s="8">
        <f t="shared" ref="J116" si="184">1000/H116</f>
        <v>1.39792716450877</v>
      </c>
      <c r="K116" s="8">
        <f t="shared" ref="K116" si="185">I116*J116</f>
        <v>64.603993338088</v>
      </c>
      <c r="L116" s="8">
        <f t="normal">Agrupados!M341</f>
        <v>585.063054283743</v>
      </c>
      <c r="M116" s="8">
        <f t="normal">Agrupados!Q341</f>
        <v>286.541836696509</v>
      </c>
      <c r="N116" s="13">
        <f t="shared" ref="N116" si="186">L116/K116</f>
        <v>9.05614380866473</v>
      </c>
      <c r="O116" s="13">
        <f t="shared" ref="O116" si="187">M116/K116</f>
        <v>4.43535796923525</v>
      </c>
      <c r="P116" s="6">
        <f t="normal">Agrupados!R341</f>
        <v>0.489762316383667</v>
      </c>
      <c r="Q116" s="23" t="str">
        <f t="normal">Agrupados!AA341</f>
        <v>-</v>
      </c>
      <c r="R116" s="24">
        <f t="normal">Agrupados!AC341</f>
        <v>7.353</v>
      </c>
    </row>
    <row r="117" spans="1:18">
      <c r="A117" s="6">
        <f t="normal">Agrupados!D342</f>
        <v>0</v>
      </c>
      <c r="B117" s="6">
        <f t="normal">Agrupados!E342</f>
        <v>0</v>
      </c>
      <c r="C117" s="6">
        <f t="normal">Agrupados!F342</f>
        <v>0</v>
      </c>
      <c r="D117" s="6">
        <f t="normal">Agrupados!G342</f>
        <v>0</v>
      </c>
      <c r="E117" s="6">
        <f t="normal">Agrupados!H342</f>
        <v>0</v>
      </c>
      <c r="F117" s="6">
        <f t="normal">Agrupados!I342</f>
        <v>0</v>
      </c>
      <c r="G117" s="8">
        <f t="normal">Agrupados!T342</f>
        <v>0</v>
      </c>
      <c r="H117" s="8"/>
      <c r="I117" s="8"/>
      <c r="J117" s="8"/>
      <c r="K117" s="8"/>
      <c r="L117" s="8">
        <f t="normal">Agrupados!M342</f>
        <v>0</v>
      </c>
      <c r="M117" s="8">
        <f t="normal">Agrupados!Q342</f>
        <v>0</v>
      </c>
      <c r="N117" s="16"/>
      <c r="O117" s="16"/>
      <c r="P117" s="6">
        <f t="normal">Agrupados!R342</f>
        <v>0</v>
      </c>
      <c r="Q117" s="23">
        <f t="normal">Agrupados!AA342</f>
        <v>0</v>
      </c>
      <c r="R117" s="24">
        <f t="normal">Agrupados!AC342</f>
        <v>0</v>
      </c>
    </row>
    <row r="118" spans="1:18">
      <c r="A118" s="6">
        <f t="normal">Agrupados!D343</f>
        <v>0</v>
      </c>
      <c r="B118" s="6">
        <f t="normal">Agrupados!E343</f>
        <v>0</v>
      </c>
      <c r="C118" s="6">
        <f t="normal">Agrupados!F343</f>
        <v>0</v>
      </c>
      <c r="D118" s="6">
        <f t="normal">Agrupados!G343</f>
        <v>0</v>
      </c>
      <c r="E118" s="6">
        <f t="normal">Agrupados!H343</f>
        <v>0</v>
      </c>
      <c r="F118" s="6">
        <f t="normal">Agrupados!I343</f>
        <v>0</v>
      </c>
      <c r="G118" s="8">
        <f t="normal">Agrupados!T343</f>
        <v>0</v>
      </c>
      <c r="H118" s="8"/>
      <c r="I118" s="8"/>
      <c r="J118" s="8"/>
      <c r="K118" s="8"/>
      <c r="L118" s="8">
        <f t="normal">Agrupados!M343</f>
        <v>0</v>
      </c>
      <c r="M118" s="8">
        <f t="normal">Agrupados!Q343</f>
        <v>0</v>
      </c>
      <c r="N118" s="19"/>
      <c r="O118" s="19"/>
      <c r="P118" s="6">
        <f t="normal">Agrupados!R343</f>
        <v>0</v>
      </c>
      <c r="Q118" s="23">
        <f t="normal">Agrupados!AA343</f>
        <v>0</v>
      </c>
      <c r="R118" s="24">
        <f t="normal">Agrupados!AC343</f>
        <v>0</v>
      </c>
    </row>
    <row r="119" spans="1:18">
      <c r="A119" s="6" t="str">
        <f t="normal">Agrupados!D344</f>
        <v>Agroindústria</v>
      </c>
      <c r="B119" s="6" t="str">
        <f t="normal">Agrupados!E344</f>
        <v>Resíduos de pecuária</v>
      </c>
      <c r="C119" s="6" t="str">
        <f t="normal">Agrupados!F344</f>
        <v>Bovinocultura</v>
      </c>
      <c r="D119" s="6" t="str">
        <f t="normal">Agrupados!G344</f>
        <v>-</v>
      </c>
      <c r="E119" s="6" t="str">
        <f t="normal">Agrupados!H344</f>
        <v>Entrada biodigestor</v>
      </c>
      <c r="F119" s="6" t="str">
        <f t="normal">Agrupados!I344</f>
        <v>Bovino leiteiro</v>
      </c>
      <c r="G119" s="8">
        <f t="normal">Agrupados!T344</f>
        <v>50.6289324974268</v>
      </c>
      <c r="H119" s="8">
        <f t="normal">Agrupados!W344</f>
        <v>776.565278088115</v>
      </c>
      <c r="I119" s="8">
        <f t="shared" ref="I119" si="188">1000/G119</f>
        <v>19.7515521396945</v>
      </c>
      <c r="J119" s="8">
        <f t="shared" ref="J119" si="189">1000/H119</f>
        <v>1.28772175143083</v>
      </c>
      <c r="K119" s="8">
        <f t="shared" ref="K119" si="190">I119*J119</f>
        <v>25.4345033148048</v>
      </c>
      <c r="L119" s="8">
        <f t="normal">Agrupados!M344</f>
        <v>365.656474726659</v>
      </c>
      <c r="M119" s="8">
        <f t="normal">Agrupados!Q344</f>
        <v>144.987582673236</v>
      </c>
      <c r="N119" s="13">
        <f t="shared" ref="N119" si="191">L119/K119</f>
        <v>14.3763953319984</v>
      </c>
      <c r="O119" s="13">
        <f t="shared" ref="O119" si="192">M119/K119</f>
        <v>5.70042909345282</v>
      </c>
      <c r="P119" s="6">
        <f t="normal">Agrupados!R344</f>
        <v>0.396513100941584</v>
      </c>
      <c r="Q119" s="23" t="str">
        <f t="normal">Agrupados!AA344</f>
        <v>-</v>
      </c>
      <c r="R119" s="24">
        <f t="normal">Agrupados!AC344</f>
        <v>7.713</v>
      </c>
    </row>
    <row r="120" spans="1:18">
      <c r="A120" s="6">
        <f t="normal">Agrupados!D345</f>
        <v>0</v>
      </c>
      <c r="B120" s="6">
        <f t="normal">Agrupados!E345</f>
        <v>0</v>
      </c>
      <c r="C120" s="9">
        <f t="normal">Agrupados!F345</f>
        <v>0</v>
      </c>
      <c r="D120" s="6">
        <f t="normal">Agrupados!G345</f>
        <v>0</v>
      </c>
      <c r="E120" s="6">
        <f t="normal">Agrupados!H345</f>
        <v>0</v>
      </c>
      <c r="F120" s="6">
        <f t="normal">Agrupados!I345</f>
        <v>0</v>
      </c>
      <c r="G120" s="8">
        <f t="normal">Agrupados!T345</f>
        <v>0</v>
      </c>
      <c r="H120" s="8"/>
      <c r="I120" s="8"/>
      <c r="J120" s="8"/>
      <c r="K120" s="8"/>
      <c r="L120" s="8">
        <f t="normal">Agrupados!M345</f>
        <v>0</v>
      </c>
      <c r="M120" s="8">
        <f t="normal">Agrupados!Q345</f>
        <v>0</v>
      </c>
      <c r="N120" s="16"/>
      <c r="O120" s="16"/>
      <c r="P120" s="6">
        <f t="normal">Agrupados!R345</f>
        <v>0</v>
      </c>
      <c r="Q120" s="23">
        <f t="normal">Agrupados!AA345</f>
        <v>0</v>
      </c>
      <c r="R120" s="24">
        <f t="normal">Agrupados!AC345</f>
        <v>0</v>
      </c>
    </row>
    <row r="121" spans="1:18">
      <c r="A121" s="6">
        <f t="normal">Agrupados!D346</f>
        <v>0</v>
      </c>
      <c r="B121" s="6">
        <f t="normal">Agrupados!E346</f>
        <v>0</v>
      </c>
      <c r="C121" s="9">
        <f t="normal">Agrupados!F346</f>
        <v>0</v>
      </c>
      <c r="D121" s="6">
        <f t="normal">Agrupados!G346</f>
        <v>0</v>
      </c>
      <c r="E121" s="6">
        <f t="normal">Agrupados!H346</f>
        <v>0</v>
      </c>
      <c r="F121" s="6">
        <f t="normal">Agrupados!I346</f>
        <v>0</v>
      </c>
      <c r="G121" s="8">
        <f t="normal">Agrupados!T346</f>
        <v>0</v>
      </c>
      <c r="H121" s="8"/>
      <c r="I121" s="8"/>
      <c r="J121" s="8"/>
      <c r="K121" s="8"/>
      <c r="L121" s="8">
        <f t="normal">Agrupados!M346</f>
        <v>0</v>
      </c>
      <c r="M121" s="8">
        <f t="normal">Agrupados!Q346</f>
        <v>0</v>
      </c>
      <c r="N121" s="19"/>
      <c r="O121" s="19"/>
      <c r="P121" s="6">
        <f t="normal">Agrupados!R346</f>
        <v>0</v>
      </c>
      <c r="Q121" s="23">
        <f t="normal">Agrupados!AA346</f>
        <v>0</v>
      </c>
      <c r="R121" s="24">
        <f t="normal">Agrupados!AC346</f>
        <v>0</v>
      </c>
    </row>
    <row r="122" spans="1:18">
      <c r="A122" s="12" t="str">
        <f t="normal">Agrupados!D347</f>
        <v>Agroindústria</v>
      </c>
      <c r="B122" s="12" t="str">
        <f t="normal">Agrupados!E347</f>
        <v>Resíduos de pecuária</v>
      </c>
      <c r="C122" s="6" t="str">
        <f t="normal">Agrupados!F347</f>
        <v>Bovinocultura</v>
      </c>
      <c r="D122" s="6" t="str">
        <f t="normal">Agrupados!G347</f>
        <v>-</v>
      </c>
      <c r="E122" s="6" t="str">
        <f t="normal">Agrupados!H347</f>
        <v>Entrada biodigestor</v>
      </c>
      <c r="F122" s="6" t="str">
        <f t="normal">Agrupados!I347</f>
        <v>Bovino leiteiro</v>
      </c>
      <c r="G122" s="8">
        <f t="normal">Agrupados!T347</f>
        <v>60.2530529283826</v>
      </c>
      <c r="H122" s="8">
        <f t="normal">Agrupados!W347</f>
        <v>806.629591549476</v>
      </c>
      <c r="I122" s="8">
        <f t="shared" ref="I122" si="193">1000/G122</f>
        <v>16.5966694034344</v>
      </c>
      <c r="J122" s="8">
        <f t="shared" ref="J122" si="194">1000/H122</f>
        <v>1.23972640041518</v>
      </c>
      <c r="K122" s="8">
        <f t="shared" ref="K122" si="195">I122*J122</f>
        <v>20.5753292184005</v>
      </c>
      <c r="L122" s="8">
        <f t="normal">Agrupados!M347</f>
        <v>344.80830341638</v>
      </c>
      <c r="M122" s="8">
        <f t="normal">Agrupados!Q347</f>
        <v>150.043344688319</v>
      </c>
      <c r="N122" s="13">
        <f t="shared" ref="N122" si="196">L122/K122</f>
        <v>16.7583371209448</v>
      </c>
      <c r="O122" s="13">
        <f t="shared" ref="O122" si="197">M122/K122</f>
        <v>7.29239095499554</v>
      </c>
      <c r="P122" s="6">
        <f t="normal">Agrupados!R347</f>
        <v>0.435150033226234</v>
      </c>
      <c r="Q122" s="23" t="str">
        <f t="normal">Agrupados!AA347</f>
        <v>-</v>
      </c>
      <c r="R122" s="24">
        <f t="normal">Agrupados!AC347</f>
        <v>6.198</v>
      </c>
    </row>
    <row r="123" spans="1:18">
      <c r="A123" s="14">
        <f t="normal">Agrupados!D348</f>
        <v>0</v>
      </c>
      <c r="B123" s="14">
        <f t="normal">Agrupados!E348</f>
        <v>0</v>
      </c>
      <c r="C123" s="9">
        <f t="normal">Agrupados!F348</f>
        <v>0</v>
      </c>
      <c r="D123" s="6">
        <f t="normal">Agrupados!G348</f>
        <v>0</v>
      </c>
      <c r="E123" s="6">
        <f t="normal">Agrupados!H348</f>
        <v>0</v>
      </c>
      <c r="F123" s="6">
        <f t="normal">Agrupados!I348</f>
        <v>0</v>
      </c>
      <c r="G123" s="8">
        <f t="normal">Agrupados!T348</f>
        <v>0</v>
      </c>
      <c r="H123" s="8"/>
      <c r="I123" s="8"/>
      <c r="J123" s="8"/>
      <c r="K123" s="8"/>
      <c r="L123" s="8">
        <f t="normal">Agrupados!M348</f>
        <v>0</v>
      </c>
      <c r="M123" s="8">
        <f t="normal">Agrupados!Q348</f>
        <v>0</v>
      </c>
      <c r="N123" s="16"/>
      <c r="O123" s="16"/>
      <c r="P123" s="6">
        <f t="normal">Agrupados!R348</f>
        <v>0</v>
      </c>
      <c r="Q123" s="23">
        <f t="normal">Agrupados!AA348</f>
        <v>0</v>
      </c>
      <c r="R123" s="24">
        <f t="normal">Agrupados!AC348</f>
        <v>0</v>
      </c>
    </row>
    <row r="124" spans="1:18">
      <c r="A124" s="17">
        <f t="normal">Agrupados!D349</f>
        <v>0</v>
      </c>
      <c r="B124" s="17">
        <f t="normal">Agrupados!E349</f>
        <v>0</v>
      </c>
      <c r="C124" s="9">
        <f t="normal">Agrupados!F349</f>
        <v>0</v>
      </c>
      <c r="D124" s="6">
        <f t="normal">Agrupados!G349</f>
        <v>0</v>
      </c>
      <c r="E124" s="6">
        <f t="normal">Agrupados!H349</f>
        <v>0</v>
      </c>
      <c r="F124" s="6">
        <f t="normal">Agrupados!I349</f>
        <v>0</v>
      </c>
      <c r="G124" s="8">
        <f t="normal">Agrupados!T349</f>
        <v>0</v>
      </c>
      <c r="H124" s="8"/>
      <c r="I124" s="8"/>
      <c r="J124" s="8"/>
      <c r="K124" s="8"/>
      <c r="L124" s="8">
        <f t="normal">Agrupados!M349</f>
        <v>0</v>
      </c>
      <c r="M124" s="8">
        <f t="normal">Agrupados!Q349</f>
        <v>0</v>
      </c>
      <c r="N124" s="19"/>
      <c r="O124" s="19"/>
      <c r="P124" s="6">
        <f t="normal">Agrupados!R349</f>
        <v>0</v>
      </c>
      <c r="Q124" s="23">
        <f t="normal">Agrupados!AA349</f>
        <v>0</v>
      </c>
      <c r="R124" s="24">
        <f t="normal">Agrupados!AC349</f>
        <v>0</v>
      </c>
    </row>
    <row r="125" spans="1:18">
      <c r="A125" s="6" t="str">
        <f t="normal">Agrupados!D350</f>
        <v>Agroindústria</v>
      </c>
      <c r="B125" s="6" t="str">
        <f t="normal">Agrupados!E350</f>
        <v>Resíduos de pecuária</v>
      </c>
      <c r="C125" s="6" t="str">
        <f t="normal">Agrupados!F350</f>
        <v>Bovinocultura</v>
      </c>
      <c r="D125" s="6" t="str">
        <f t="normal">Agrupados!G350</f>
        <v>-</v>
      </c>
      <c r="E125" s="6" t="str">
        <f t="normal">Agrupados!H350</f>
        <v>Entrada biodigestor</v>
      </c>
      <c r="F125" s="6" t="str">
        <f t="normal">Agrupados!I350</f>
        <v>Bovino leiteiro</v>
      </c>
      <c r="G125" s="8">
        <f t="normal">Agrupados!T350</f>
        <v>57.9527836063087</v>
      </c>
      <c r="H125" s="8">
        <f t="normal">Agrupados!W350</f>
        <v>759.09315139946</v>
      </c>
      <c r="I125" s="8">
        <f t="shared" ref="I125" si="198">1000/G125</f>
        <v>17.2554265346996</v>
      </c>
      <c r="J125" s="8">
        <f t="shared" ref="J125" si="199">1000/H125</f>
        <v>1.31736137805539</v>
      </c>
      <c r="K125" s="8">
        <f t="shared" ref="K125" si="200">I125*J125</f>
        <v>22.7316324786853</v>
      </c>
      <c r="L125" s="8">
        <f t="normal">Agrupados!M350</f>
        <v>391.384596853323</v>
      </c>
      <c r="M125" s="8">
        <f t="normal">Agrupados!Q350</f>
        <v>164.763316059591</v>
      </c>
      <c r="N125" s="13">
        <f t="shared" ref="N125" si="201">L125/K125</f>
        <v>17.21761942176</v>
      </c>
      <c r="O125" s="13">
        <f t="shared" ref="O125" si="202">M125/K125</f>
        <v>7.24819549207844</v>
      </c>
      <c r="P125" s="6">
        <f t="normal">Agrupados!R350</f>
        <v>0.420975473700971</v>
      </c>
      <c r="Q125" s="23" t="str">
        <f t="normal">Agrupados!AA350</f>
        <v>-</v>
      </c>
      <c r="R125" s="24">
        <f t="normal">Agrupados!AC350</f>
        <v>7.555</v>
      </c>
    </row>
    <row r="126" spans="1:18">
      <c r="A126" s="6">
        <f t="normal">Agrupados!D351</f>
        <v>0</v>
      </c>
      <c r="B126" s="6">
        <f t="normal">Agrupados!E351</f>
        <v>0</v>
      </c>
      <c r="C126" s="9">
        <f t="normal">Agrupados!F351</f>
        <v>0</v>
      </c>
      <c r="D126" s="6">
        <f t="normal">Agrupados!G351</f>
        <v>0</v>
      </c>
      <c r="E126" s="6">
        <f t="normal">Agrupados!H351</f>
        <v>0</v>
      </c>
      <c r="F126" s="6">
        <f t="normal">Agrupados!I351</f>
        <v>0</v>
      </c>
      <c r="G126" s="8">
        <f t="normal">Agrupados!T351</f>
        <v>0</v>
      </c>
      <c r="H126" s="8"/>
      <c r="I126" s="8"/>
      <c r="J126" s="8"/>
      <c r="K126" s="8"/>
      <c r="L126" s="8">
        <f t="normal">Agrupados!M351</f>
        <v>0</v>
      </c>
      <c r="M126" s="8">
        <f t="normal">Agrupados!Q351</f>
        <v>0</v>
      </c>
      <c r="N126" s="16"/>
      <c r="O126" s="16"/>
      <c r="P126" s="6">
        <f t="normal">Agrupados!R351</f>
        <v>0</v>
      </c>
      <c r="Q126" s="23">
        <f t="normal">Agrupados!AA351</f>
        <v>0</v>
      </c>
      <c r="R126" s="24">
        <f t="normal">Agrupados!AC351</f>
        <v>0</v>
      </c>
    </row>
    <row r="127" spans="1:18">
      <c r="A127" s="6">
        <f t="normal">Agrupados!D352</f>
        <v>0</v>
      </c>
      <c r="B127" s="6">
        <f t="normal">Agrupados!E352</f>
        <v>0</v>
      </c>
      <c r="C127" s="9">
        <f t="normal">Agrupados!F352</f>
        <v>0</v>
      </c>
      <c r="D127" s="6">
        <f t="normal">Agrupados!G352</f>
        <v>0</v>
      </c>
      <c r="E127" s="6">
        <f t="normal">Agrupados!H352</f>
        <v>0</v>
      </c>
      <c r="F127" s="6">
        <f t="normal">Agrupados!I352</f>
        <v>0</v>
      </c>
      <c r="G127" s="8">
        <f t="normal">Agrupados!T352</f>
        <v>0</v>
      </c>
      <c r="H127" s="8"/>
      <c r="I127" s="8"/>
      <c r="J127" s="8"/>
      <c r="K127" s="8"/>
      <c r="L127" s="8">
        <f t="normal">Agrupados!M352</f>
        <v>0</v>
      </c>
      <c r="M127" s="8">
        <f t="normal">Agrupados!Q352</f>
        <v>0</v>
      </c>
      <c r="N127" s="19"/>
      <c r="O127" s="19"/>
      <c r="P127" s="6">
        <f t="normal">Agrupados!R352</f>
        <v>0</v>
      </c>
      <c r="Q127" s="23">
        <f t="normal">Agrupados!AA352</f>
        <v>0</v>
      </c>
      <c r="R127" s="24">
        <f t="normal">Agrupados!AC352</f>
        <v>0</v>
      </c>
    </row>
    <row r="128" spans="1:18">
      <c r="A128" s="6" t="str">
        <f t="normal">Agrupados!D353</f>
        <v>Cultura energética</v>
      </c>
      <c r="B128" s="6" t="str">
        <f t="normal">Agrupados!E353</f>
        <v>Cultivo energético</v>
      </c>
      <c r="C128" s="6" t="str">
        <f t="normal">Agrupados!F353</f>
        <v>Macrófita</v>
      </c>
      <c r="D128" s="6" t="str">
        <f t="normal">Agrupados!G353</f>
        <v>Wolffia </v>
      </c>
      <c r="E128" s="6" t="str">
        <f t="normal">Agrupados!H353</f>
        <v>-</v>
      </c>
      <c r="F128" s="6" t="str">
        <f t="normal">Agrupados!I353</f>
        <v>-</v>
      </c>
      <c r="G128" s="8">
        <f t="normal">Agrupados!T353</f>
        <v>47.0923813942834</v>
      </c>
      <c r="H128" s="8">
        <f t="normal">Agrupados!W353</f>
        <v>863.965732834859</v>
      </c>
      <c r="I128" s="8">
        <f t="shared" ref="I128" si="203">1000/G128</f>
        <v>21.2348573249555</v>
      </c>
      <c r="J128" s="8">
        <f t="shared" ref="J128" si="204">1000/H128</f>
        <v>1.15745331324517</v>
      </c>
      <c r="K128" s="8">
        <f t="shared" ref="K128" si="205">I128*J128</f>
        <v>24.5783559670583</v>
      </c>
      <c r="L128" s="8">
        <f t="normal">Agrupados!M353</f>
        <v>402.090777767967</v>
      </c>
      <c r="M128" s="8">
        <f t="normal">Agrupados!Q353</f>
        <v>126.198797684117</v>
      </c>
      <c r="N128" s="13">
        <f t="shared" ref="N128" si="206">L128/K128</f>
        <v>16.359547331273</v>
      </c>
      <c r="O128" s="13">
        <f t="shared" ref="O128" si="207">M128/K128</f>
        <v>5.134550002175</v>
      </c>
      <c r="P128" s="6">
        <f t="normal">Agrupados!R353</f>
        <v>0.313856483813569</v>
      </c>
      <c r="Q128" s="23" t="str">
        <f t="normal">Agrupados!AA353</f>
        <v>-</v>
      </c>
      <c r="R128" s="24" t="str">
        <f t="normal">Agrupados!AC353</f>
        <v>-</v>
      </c>
    </row>
    <row r="129" spans="1:18">
      <c r="A129" s="6">
        <f t="normal">Agrupados!D354</f>
        <v>0</v>
      </c>
      <c r="B129" s="6">
        <f t="normal">Agrupados!E354</f>
        <v>0</v>
      </c>
      <c r="C129" s="6">
        <f t="normal">Agrupados!F354</f>
        <v>0</v>
      </c>
      <c r="D129" s="6">
        <f t="normal">Agrupados!G354</f>
        <v>0</v>
      </c>
      <c r="E129" s="6">
        <f t="normal">Agrupados!H354</f>
        <v>0</v>
      </c>
      <c r="F129" s="6">
        <f t="normal">Agrupados!I354</f>
        <v>0</v>
      </c>
      <c r="G129" s="8">
        <f t="normal">Agrupados!T354</f>
        <v>0</v>
      </c>
      <c r="H129" s="8"/>
      <c r="I129" s="8"/>
      <c r="J129" s="8"/>
      <c r="K129" s="8"/>
      <c r="L129" s="8">
        <f t="normal">Agrupados!M354</f>
        <v>0</v>
      </c>
      <c r="M129" s="8">
        <f t="normal">Agrupados!Q354</f>
        <v>0</v>
      </c>
      <c r="N129" s="16"/>
      <c r="O129" s="16"/>
      <c r="P129" s="6">
        <f t="normal">Agrupados!R354</f>
        <v>0</v>
      </c>
      <c r="Q129" s="23">
        <f t="normal">Agrupados!AA354</f>
        <v>0</v>
      </c>
      <c r="R129" s="24">
        <f t="normal">Agrupados!AC354</f>
        <v>0</v>
      </c>
    </row>
    <row r="130" spans="1:18">
      <c r="A130" s="6">
        <f t="normal">Agrupados!D355</f>
        <v>0</v>
      </c>
      <c r="B130" s="6">
        <f t="normal">Agrupados!E355</f>
        <v>0</v>
      </c>
      <c r="C130" s="6">
        <f t="normal">Agrupados!F355</f>
        <v>0</v>
      </c>
      <c r="D130" s="6">
        <f t="normal">Agrupados!G355</f>
        <v>0</v>
      </c>
      <c r="E130" s="6">
        <f t="normal">Agrupados!H355</f>
        <v>0</v>
      </c>
      <c r="F130" s="6">
        <f t="normal">Agrupados!I355</f>
        <v>0</v>
      </c>
      <c r="G130" s="8">
        <f t="normal">Agrupados!T355</f>
        <v>0</v>
      </c>
      <c r="H130" s="8"/>
      <c r="I130" s="8"/>
      <c r="J130" s="8"/>
      <c r="K130" s="8"/>
      <c r="L130" s="8">
        <f t="normal">Agrupados!M355</f>
        <v>0</v>
      </c>
      <c r="M130" s="8">
        <f t="normal">Agrupados!Q355</f>
        <v>0</v>
      </c>
      <c r="N130" s="19"/>
      <c r="O130" s="19"/>
      <c r="P130" s="6">
        <f t="normal">Agrupados!R355</f>
        <v>0</v>
      </c>
      <c r="Q130" s="23">
        <f t="normal">Agrupados!AA355</f>
        <v>0</v>
      </c>
      <c r="R130" s="24">
        <f t="normal">Agrupados!AC355</f>
        <v>0</v>
      </c>
    </row>
    <row r="131" spans="1:18">
      <c r="A131" s="12" t="str">
        <f t="normal">Agrupados!D356</f>
        <v>Cultura energética</v>
      </c>
      <c r="B131" s="12" t="str">
        <f t="normal">Agrupados!E356</f>
        <v>Cultivo energético</v>
      </c>
      <c r="C131" s="6" t="str">
        <f t="normal">Agrupados!F356</f>
        <v>Macrófita</v>
      </c>
      <c r="D131" s="6" t="str">
        <f t="normal">Agrupados!G356</f>
        <v> Wolffia</v>
      </c>
      <c r="E131" s="12" t="str">
        <f t="normal">Agrupados!H356</f>
        <v>-</v>
      </c>
      <c r="F131" s="6" t="str">
        <f t="normal">Agrupados!I356</f>
        <v>-</v>
      </c>
      <c r="G131" s="8">
        <f t="normal">Agrupados!T356</f>
        <v>56.0051313640917</v>
      </c>
      <c r="H131" s="8">
        <f t="normal">Agrupados!W356</f>
        <v>865.087871843934</v>
      </c>
      <c r="I131" s="8">
        <f t="shared" ref="I131" si="208">1000/G131</f>
        <v>17.8555067302487</v>
      </c>
      <c r="J131" s="8">
        <f t="shared" ref="J131" si="209">1000/H131</f>
        <v>1.15595193569007</v>
      </c>
      <c r="K131" s="8">
        <f t="shared" ref="K131" si="210">I131*J131</f>
        <v>20.640107567558</v>
      </c>
      <c r="L131" s="8">
        <f t="normal">Agrupados!M356</f>
        <v>296.944648130778</v>
      </c>
      <c r="M131" s="8">
        <f t="normal">Agrupados!Q356</f>
        <v>99.9873180229012</v>
      </c>
      <c r="N131" s="13">
        <f t="shared" ref="N131" si="211">L131/K131</f>
        <v>14.386778128885</v>
      </c>
      <c r="O131" s="13">
        <f t="shared" ref="O131" si="212">M131/K131</f>
        <v>4.84432155673745</v>
      </c>
      <c r="P131" s="6">
        <f t="normal">Agrupados!R356</f>
        <v>0.336720390996458</v>
      </c>
      <c r="Q131" s="23" t="str">
        <f t="normal">Agrupados!AA356</f>
        <v>-</v>
      </c>
      <c r="R131" s="24" t="str">
        <f t="normal">Agrupados!AC356</f>
        <v>-</v>
      </c>
    </row>
    <row r="132" spans="1:18">
      <c r="A132" s="14">
        <f t="normal">Agrupados!D357</f>
        <v>0</v>
      </c>
      <c r="B132" s="14">
        <f t="normal">Agrupados!E357</f>
        <v>0</v>
      </c>
      <c r="C132" s="6">
        <f t="normal">Agrupados!F357</f>
        <v>0</v>
      </c>
      <c r="D132" s="6">
        <f t="normal">Agrupados!G357</f>
        <v>0</v>
      </c>
      <c r="E132" s="14">
        <f t="normal">Agrupados!H357</f>
        <v>0</v>
      </c>
      <c r="F132" s="6">
        <f t="normal">Agrupados!I357</f>
        <v>0</v>
      </c>
      <c r="G132" s="8">
        <f t="normal">Agrupados!T357</f>
        <v>0</v>
      </c>
      <c r="H132" s="8"/>
      <c r="I132" s="8"/>
      <c r="J132" s="8"/>
      <c r="K132" s="8"/>
      <c r="L132" s="8">
        <f t="normal">Agrupados!M357</f>
        <v>0</v>
      </c>
      <c r="M132" s="8">
        <f t="normal">Agrupados!Q357</f>
        <v>0</v>
      </c>
      <c r="N132" s="16"/>
      <c r="O132" s="16"/>
      <c r="P132" s="6">
        <f t="normal">Agrupados!R357</f>
        <v>0</v>
      </c>
      <c r="Q132" s="23">
        <f t="normal">Agrupados!AA357</f>
        <v>0</v>
      </c>
      <c r="R132" s="24">
        <f t="normal">Agrupados!AC357</f>
        <v>0</v>
      </c>
    </row>
    <row r="133" spans="1:18">
      <c r="A133" s="17">
        <f t="normal">Agrupados!D358</f>
        <v>0</v>
      </c>
      <c r="B133" s="17">
        <f t="normal">Agrupados!E358</f>
        <v>0</v>
      </c>
      <c r="C133" s="6">
        <f t="normal">Agrupados!F358</f>
        <v>0</v>
      </c>
      <c r="D133" s="6">
        <f t="normal">Agrupados!G358</f>
        <v>0</v>
      </c>
      <c r="E133" s="17">
        <f t="normal">Agrupados!H358</f>
        <v>0</v>
      </c>
      <c r="F133" s="6">
        <f t="normal">Agrupados!I358</f>
        <v>0</v>
      </c>
      <c r="G133" s="8">
        <f t="normal">Agrupados!T358</f>
        <v>0</v>
      </c>
      <c r="H133" s="8"/>
      <c r="I133" s="8"/>
      <c r="J133" s="8"/>
      <c r="K133" s="8"/>
      <c r="L133" s="8">
        <f t="normal">Agrupados!M358</f>
        <v>0</v>
      </c>
      <c r="M133" s="8">
        <f t="normal">Agrupados!Q358</f>
        <v>0</v>
      </c>
      <c r="N133" s="19"/>
      <c r="O133" s="19"/>
      <c r="P133" s="6">
        <f t="normal">Agrupados!R358</f>
        <v>0</v>
      </c>
      <c r="Q133" s="23">
        <f t="normal">Agrupados!AA358</f>
        <v>0</v>
      </c>
      <c r="R133" s="24">
        <f t="normal">Agrupados!AC358</f>
        <v>0</v>
      </c>
    </row>
    <row r="134" spans="1:18">
      <c r="A134" s="6" t="str">
        <f t="normal">Agrupados!D359</f>
        <v>Agroindústria</v>
      </c>
      <c r="B134" s="6" t="str">
        <f t="normal">Agrupados!E359</f>
        <v>Resíduos da indústria agropecuária</v>
      </c>
      <c r="C134" s="6" t="str">
        <f t="normal">Agrupados!F359</f>
        <v>Abatedouro de aves</v>
      </c>
      <c r="D134" s="6" t="str">
        <f t="normal">Agrupados!G359</f>
        <v>-</v>
      </c>
      <c r="E134" s="6" t="str">
        <f t="normal">Agrupados!H359</f>
        <v>Entrada biodigestor</v>
      </c>
      <c r="F134" s="6" t="str">
        <f t="normal">Agrupados!I359</f>
        <v>-</v>
      </c>
      <c r="G134" s="8">
        <f t="normal">Agrupados!T359</f>
        <v>972.36657581929</v>
      </c>
      <c r="H134" s="8">
        <f t="normal">Agrupados!W359</f>
        <v>999.88285670772</v>
      </c>
      <c r="I134" s="8">
        <f t="shared" ref="I134" si="213">1000/G134</f>
        <v>1.02841873102994</v>
      </c>
      <c r="J134" s="8">
        <f t="shared" ref="J134" si="214">1000/H134</f>
        <v>1.00011715701644</v>
      </c>
      <c r="K134" s="8">
        <f t="shared" ref="K134" si="215">I134*J134</f>
        <v>1.02853921750012</v>
      </c>
      <c r="L134" s="8">
        <f t="normal">Agrupados!M359</f>
        <v>1110.69727906636</v>
      </c>
      <c r="M134" s="8">
        <f t="normal">Agrupados!Q359</f>
        <v>767.98839598073</v>
      </c>
      <c r="N134" s="13">
        <f t="shared" ref="N134" si="216">L134/K134</f>
        <v>1079.87839468672</v>
      </c>
      <c r="O134" s="13">
        <f t="shared" ref="O134" si="217">M134/K134</f>
        <v>746.678768212009</v>
      </c>
      <c r="P134" s="6">
        <f t="normal">Agrupados!R359</f>
        <v>0.691447085047593</v>
      </c>
      <c r="Q134" s="23" t="str">
        <f t="normal">Agrupados!AA359</f>
        <v>-</v>
      </c>
      <c r="R134" s="24">
        <f t="normal">Agrupados!AC359</f>
        <v>5.58</v>
      </c>
    </row>
    <row r="135" spans="1:18">
      <c r="A135" s="6">
        <f t="normal">Agrupados!D360</f>
        <v>0</v>
      </c>
      <c r="B135" s="6">
        <f t="normal">Agrupados!E360</f>
        <v>0</v>
      </c>
      <c r="C135" s="9">
        <f t="normal">Agrupados!F360</f>
        <v>0</v>
      </c>
      <c r="D135" s="6">
        <f t="normal">Agrupados!G360</f>
        <v>0</v>
      </c>
      <c r="E135" s="6">
        <f t="normal">Agrupados!H360</f>
        <v>0</v>
      </c>
      <c r="F135" s="6">
        <f t="normal">Agrupados!I360</f>
        <v>0</v>
      </c>
      <c r="G135" s="8">
        <f t="normal">Agrupados!T360</f>
        <v>0</v>
      </c>
      <c r="H135" s="8"/>
      <c r="I135" s="8"/>
      <c r="J135" s="8"/>
      <c r="K135" s="8"/>
      <c r="L135" s="8">
        <f t="normal">Agrupados!M360</f>
        <v>0</v>
      </c>
      <c r="M135" s="8">
        <f t="normal">Agrupados!Q360</f>
        <v>0</v>
      </c>
      <c r="N135" s="16"/>
      <c r="O135" s="16"/>
      <c r="P135" s="6">
        <f t="normal">Agrupados!R360</f>
        <v>0</v>
      </c>
      <c r="Q135" s="23">
        <f t="normal">Agrupados!AA360</f>
        <v>0</v>
      </c>
      <c r="R135" s="24">
        <f t="normal">Agrupados!AC360</f>
        <v>0</v>
      </c>
    </row>
    <row r="136" spans="1:18">
      <c r="A136" s="6">
        <f t="normal">Agrupados!D361</f>
        <v>0</v>
      </c>
      <c r="B136" s="6">
        <f t="normal">Agrupados!E361</f>
        <v>0</v>
      </c>
      <c r="C136" s="9">
        <f t="normal">Agrupados!F361</f>
        <v>0</v>
      </c>
      <c r="D136" s="6">
        <f t="normal">Agrupados!G361</f>
        <v>0</v>
      </c>
      <c r="E136" s="6">
        <f t="normal">Agrupados!H361</f>
        <v>0</v>
      </c>
      <c r="F136" s="6">
        <f t="normal">Agrupados!I361</f>
        <v>0</v>
      </c>
      <c r="G136" s="8">
        <f t="normal">Agrupados!T361</f>
        <v>0</v>
      </c>
      <c r="H136" s="8"/>
      <c r="I136" s="8"/>
      <c r="J136" s="8"/>
      <c r="K136" s="8"/>
      <c r="L136" s="8">
        <f t="normal">Agrupados!M361</f>
        <v>0</v>
      </c>
      <c r="M136" s="8">
        <f t="normal">Agrupados!Q361</f>
        <v>0</v>
      </c>
      <c r="N136" s="19"/>
      <c r="O136" s="19"/>
      <c r="P136" s="6">
        <f t="normal">Agrupados!R361</f>
        <v>0</v>
      </c>
      <c r="Q136" s="23">
        <f t="normal">Agrupados!AA361</f>
        <v>0</v>
      </c>
      <c r="R136" s="24">
        <f t="normal">Agrupados!AC361</f>
        <v>0</v>
      </c>
    </row>
    <row r="137" spans="1:18">
      <c r="A137" s="6" t="str">
        <f t="normal">Agrupados!D377</f>
        <v>Agroindústria</v>
      </c>
      <c r="B137" s="6" t="str">
        <f t="normal">Agrupados!E377</f>
        <v>Resíduos da indústria agropecuária</v>
      </c>
      <c r="C137" s="6" t="str">
        <f t="normal">Agrupados!F377</f>
        <v>Abatedouro de aves</v>
      </c>
      <c r="D137" s="6" t="str">
        <f t="normal">Agrupados!G377</f>
        <v>-</v>
      </c>
      <c r="E137" s="6" t="str">
        <f t="normal">Agrupados!H377</f>
        <v>Saída do flotador</v>
      </c>
      <c r="F137" s="6" t="str">
        <f t="normal">Agrupados!I377</f>
        <v>-</v>
      </c>
      <c r="G137" s="8">
        <f t="normal">Agrupados!T377</f>
        <v>87.7431219161624</v>
      </c>
      <c r="H137" s="8">
        <f t="normal">Agrupados!W377</f>
        <v>924.518927697583</v>
      </c>
      <c r="I137" s="8">
        <f t="shared" ref="I137" si="218">1000/G137</f>
        <v>11.3969047164231</v>
      </c>
      <c r="J137" s="8">
        <f t="shared" ref="J137" si="219">1000/H137</f>
        <v>1.08164362031007</v>
      </c>
      <c r="K137" s="8">
        <f t="shared" ref="K137" si="220">I137*J137</f>
        <v>12.3273892778008</v>
      </c>
      <c r="L137" s="8">
        <f t="normal">Agrupados!M377</f>
        <v>755.770154898315</v>
      </c>
      <c r="M137" s="8">
        <f t="normal">Agrupados!Q377</f>
        <v>463.804410930267</v>
      </c>
      <c r="N137" s="13">
        <f t="shared" ref="N137" si="221">L137/K137</f>
        <v>61.308208726669</v>
      </c>
      <c r="O137" s="13">
        <f t="shared" ref="O137" si="222">M137/K137</f>
        <v>37.6238959019073</v>
      </c>
      <c r="P137" s="6">
        <f t="normal">Agrupados!R377</f>
        <v>0.613684475265724</v>
      </c>
      <c r="Q137" s="23" t="str">
        <f t="normal">Agrupados!AA377</f>
        <v>-</v>
      </c>
      <c r="R137" s="24">
        <f t="normal">Agrupados!AC377</f>
        <v>5.242</v>
      </c>
    </row>
    <row r="138" spans="1:18">
      <c r="A138" s="6">
        <f t="normal">Agrupados!D378</f>
        <v>0</v>
      </c>
      <c r="B138" s="6">
        <f t="normal">Agrupados!E378</f>
        <v>0</v>
      </c>
      <c r="C138" s="9">
        <f t="normal">Agrupados!F378</f>
        <v>0</v>
      </c>
      <c r="D138" s="6">
        <f t="normal">Agrupados!G378</f>
        <v>0</v>
      </c>
      <c r="E138" s="6">
        <f t="normal">Agrupados!H378</f>
        <v>0</v>
      </c>
      <c r="F138" s="6">
        <f t="normal">Agrupados!I378</f>
        <v>0</v>
      </c>
      <c r="G138" s="8">
        <f t="normal">Agrupados!T378</f>
        <v>0</v>
      </c>
      <c r="H138" s="8"/>
      <c r="I138" s="8"/>
      <c r="J138" s="8"/>
      <c r="K138" s="8"/>
      <c r="L138" s="8">
        <f t="normal">Agrupados!M378</f>
        <v>0</v>
      </c>
      <c r="M138" s="8">
        <f t="normal">Agrupados!Q378</f>
        <v>0</v>
      </c>
      <c r="N138" s="16"/>
      <c r="O138" s="16"/>
      <c r="P138" s="6">
        <f t="normal">Agrupados!R378</f>
        <v>0</v>
      </c>
      <c r="Q138" s="23">
        <f t="normal">Agrupados!AA378</f>
        <v>0</v>
      </c>
      <c r="R138" s="24">
        <f t="normal">Agrupados!AC378</f>
        <v>0</v>
      </c>
    </row>
    <row r="139" spans="1:18">
      <c r="A139" s="6">
        <f t="normal">Agrupados!D379</f>
        <v>0</v>
      </c>
      <c r="B139" s="6">
        <f t="normal">Agrupados!E379</f>
        <v>0</v>
      </c>
      <c r="C139" s="9">
        <f t="normal">Agrupados!F379</f>
        <v>0</v>
      </c>
      <c r="D139" s="6">
        <f t="normal">Agrupados!G379</f>
        <v>0</v>
      </c>
      <c r="E139" s="6">
        <f t="normal">Agrupados!H379</f>
        <v>0</v>
      </c>
      <c r="F139" s="6">
        <f t="normal">Agrupados!I379</f>
        <v>0</v>
      </c>
      <c r="G139" s="8">
        <f t="normal">Agrupados!T379</f>
        <v>0</v>
      </c>
      <c r="H139" s="8"/>
      <c r="I139" s="8"/>
      <c r="J139" s="8"/>
      <c r="K139" s="8"/>
      <c r="L139" s="8">
        <f t="normal">Agrupados!M379</f>
        <v>0</v>
      </c>
      <c r="M139" s="8">
        <f t="normal">Agrupados!Q379</f>
        <v>0</v>
      </c>
      <c r="N139" s="19"/>
      <c r="O139" s="19"/>
      <c r="P139" s="6">
        <f t="normal">Agrupados!R379</f>
        <v>0</v>
      </c>
      <c r="Q139" s="23">
        <f t="normal">Agrupados!AA379</f>
        <v>0</v>
      </c>
      <c r="R139" s="24">
        <f t="normal">Agrupados!AC379</f>
        <v>0</v>
      </c>
    </row>
    <row r="140" spans="1:18">
      <c r="A140" s="6" t="str">
        <f t="normal">Agrupados!D380</f>
        <v>Agroindústria</v>
      </c>
      <c r="B140" s="6" t="str">
        <f t="normal">Agrupados!E380</f>
        <v>Resíduos de matadouro e restos de animais</v>
      </c>
      <c r="C140" s="6" t="str">
        <f t="normal">Agrupados!F380</f>
        <v>Abatedouro de aves</v>
      </c>
      <c r="D140" s="6" t="str">
        <f t="normal">Agrupados!G380</f>
        <v>Lodo </v>
      </c>
      <c r="E140" s="6" t="str">
        <f t="normal">Agrupados!H380</f>
        <v>Pós tridecanter </v>
      </c>
      <c r="F140" s="6" t="str">
        <f t="normal">Agrupados!I380</f>
        <v>-</v>
      </c>
      <c r="G140" s="8">
        <f t="normal">Agrupados!T380</f>
        <v>326.073636038091</v>
      </c>
      <c r="H140" s="8">
        <f t="normal">Agrupados!W380</f>
        <v>909.711292232338</v>
      </c>
      <c r="I140" s="8">
        <f t="shared" ref="I140" si="223">1000/G140</f>
        <v>3.06679194353261</v>
      </c>
      <c r="J140" s="8">
        <f t="shared" ref="J140" si="224">1000/H140</f>
        <v>1.09924984831847</v>
      </c>
      <c r="K140" s="8">
        <f t="shared" ref="K140" si="225">I140*J140</f>
        <v>3.37117057875254</v>
      </c>
      <c r="L140" s="8">
        <f t="normal">Agrupados!M380</f>
        <v>659.933446347677</v>
      </c>
      <c r="M140" s="8">
        <f t="normal">Agrupados!Q380</f>
        <v>394.383515481253</v>
      </c>
      <c r="N140" s="13">
        <f t="shared" ref="N140" si="226">L140/K140</f>
        <v>195.757951409234</v>
      </c>
      <c r="O140" s="13">
        <f t="shared" ref="O140" si="227">M140/K140</f>
        <v>116.987113605859</v>
      </c>
      <c r="P140" s="6">
        <f t="normal">Agrupados!R380</f>
        <v>0.597611043452822</v>
      </c>
      <c r="Q140" s="23" t="str">
        <f t="normal">Agrupados!AA380</f>
        <v>-</v>
      </c>
      <c r="R140" s="24" t="str">
        <f t="normal">Agrupados!AC380</f>
        <v>-</v>
      </c>
    </row>
    <row r="141" spans="1:18">
      <c r="A141" s="6">
        <f t="normal">Agrupados!D381</f>
        <v>0</v>
      </c>
      <c r="B141" s="6">
        <f t="normal">Agrupados!E381</f>
        <v>0</v>
      </c>
      <c r="C141" s="9">
        <f t="normal">Agrupados!F381</f>
        <v>0</v>
      </c>
      <c r="D141" s="6">
        <f t="normal">Agrupados!G381</f>
        <v>0</v>
      </c>
      <c r="E141" s="6">
        <f t="normal">Agrupados!H381</f>
        <v>0</v>
      </c>
      <c r="F141" s="6">
        <f t="normal">Agrupados!I381</f>
        <v>0</v>
      </c>
      <c r="G141" s="8">
        <f t="normal">Agrupados!T381</f>
        <v>0</v>
      </c>
      <c r="H141" s="8"/>
      <c r="I141" s="8"/>
      <c r="J141" s="8"/>
      <c r="K141" s="8"/>
      <c r="L141" s="8">
        <f t="normal">Agrupados!M381</f>
        <v>0</v>
      </c>
      <c r="M141" s="8">
        <f t="normal">Agrupados!Q381</f>
        <v>0</v>
      </c>
      <c r="N141" s="16"/>
      <c r="O141" s="16"/>
      <c r="P141" s="6">
        <f t="normal">Agrupados!R381</f>
        <v>0</v>
      </c>
      <c r="Q141" s="23">
        <f t="normal">Agrupados!AA381</f>
        <v>0</v>
      </c>
      <c r="R141" s="24">
        <f t="normal">Agrupados!AC381</f>
        <v>0</v>
      </c>
    </row>
    <row r="142" spans="1:18">
      <c r="A142" s="6">
        <f t="normal">Agrupados!D382</f>
        <v>0</v>
      </c>
      <c r="B142" s="6">
        <f t="normal">Agrupados!E382</f>
        <v>0</v>
      </c>
      <c r="C142" s="9">
        <f t="normal">Agrupados!F382</f>
        <v>0</v>
      </c>
      <c r="D142" s="6">
        <f t="normal">Agrupados!G382</f>
        <v>0</v>
      </c>
      <c r="E142" s="6">
        <f t="normal">Agrupados!H382</f>
        <v>0</v>
      </c>
      <c r="F142" s="6">
        <f t="normal">Agrupados!I382</f>
        <v>0</v>
      </c>
      <c r="G142" s="8">
        <f t="normal">Agrupados!T382</f>
        <v>0</v>
      </c>
      <c r="H142" s="8"/>
      <c r="I142" s="8"/>
      <c r="J142" s="8"/>
      <c r="K142" s="8"/>
      <c r="L142" s="8">
        <f t="normal">Agrupados!M382</f>
        <v>0</v>
      </c>
      <c r="M142" s="8">
        <f t="normal">Agrupados!Q382</f>
        <v>0</v>
      </c>
      <c r="N142" s="19"/>
      <c r="O142" s="19"/>
      <c r="P142" s="6">
        <f t="normal">Agrupados!R382</f>
        <v>0</v>
      </c>
      <c r="Q142" s="23">
        <f t="normal">Agrupados!AA382</f>
        <v>0</v>
      </c>
      <c r="R142" s="24">
        <f t="normal">Agrupados!AC382</f>
        <v>0</v>
      </c>
    </row>
    <row r="143" spans="1:18">
      <c r="A143" s="6" t="str">
        <f t="normal">Agrupados!D386</f>
        <v>Agroindústria</v>
      </c>
      <c r="B143" s="6" t="str">
        <f t="normal">Agrupados!E386</f>
        <v>Resíduos da indústria agropecuária</v>
      </c>
      <c r="C143" s="6" t="str">
        <f t="normal">Agrupados!F386</f>
        <v>Amidonaria</v>
      </c>
      <c r="D143" s="6" t="str">
        <f t="normal">Agrupados!G386</f>
        <v>-</v>
      </c>
      <c r="E143" s="6" t="str">
        <f t="normal">Agrupados!H386</f>
        <v>Entrada processo industrial</v>
      </c>
      <c r="F143" s="6" t="str">
        <f t="normal">Agrupados!I386</f>
        <v>-</v>
      </c>
      <c r="G143" s="8">
        <f t="normal">Agrupados!T386</f>
        <v>12.067251122029</v>
      </c>
      <c r="H143" s="8">
        <f t="normal">Agrupados!W386</f>
        <v>799.724049774692</v>
      </c>
      <c r="I143" s="8">
        <f t="shared" ref="I143" si="228">1000/G143</f>
        <v>82.8689143772338</v>
      </c>
      <c r="J143" s="8">
        <f t="shared" ref="J143" si="229">1000/H143</f>
        <v>1.25043132100595</v>
      </c>
      <c r="K143" s="8">
        <f t="shared" ref="K143" si="230">I143*J143</f>
        <v>103.621886075054</v>
      </c>
      <c r="L143" s="8">
        <f t="normal">Agrupados!M386</f>
        <v>538.877052063734</v>
      </c>
      <c r="M143" s="8">
        <f t="normal">Agrupados!Q386</f>
        <v>190.776566079975</v>
      </c>
      <c r="N143" s="13">
        <f t="shared" ref="N143" si="231">L143/K143</f>
        <v>5.20041732953425</v>
      </c>
      <c r="O143" s="13">
        <f t="shared" ref="O143" si="232">M143/K143</f>
        <v>1.8410837064073</v>
      </c>
      <c r="P143" s="6">
        <f t="normal">Agrupados!R386</f>
        <v>0.35402614631549</v>
      </c>
      <c r="Q143" s="23" t="str">
        <f t="normal">Agrupados!AA386</f>
        <v>-</v>
      </c>
      <c r="R143" s="24">
        <f t="normal">Agrupados!AC386</f>
        <v>5.156</v>
      </c>
    </row>
    <row r="144" spans="1:18">
      <c r="A144" s="6">
        <f t="normal">Agrupados!D387</f>
        <v>0</v>
      </c>
      <c r="B144" s="6">
        <f t="normal">Agrupados!E387</f>
        <v>0</v>
      </c>
      <c r="C144" s="9">
        <f t="normal">Agrupados!F387</f>
        <v>0</v>
      </c>
      <c r="D144" s="6">
        <f t="normal">Agrupados!G387</f>
        <v>0</v>
      </c>
      <c r="E144" s="6">
        <f t="normal">Agrupados!H387</f>
        <v>0</v>
      </c>
      <c r="F144" s="6">
        <f t="normal">Agrupados!I387</f>
        <v>0</v>
      </c>
      <c r="G144" s="8">
        <f t="normal">Agrupados!T387</f>
        <v>0</v>
      </c>
      <c r="H144" s="8"/>
      <c r="I144" s="8"/>
      <c r="J144" s="8"/>
      <c r="K144" s="8"/>
      <c r="L144" s="8">
        <f t="normal">Agrupados!M387</f>
        <v>0</v>
      </c>
      <c r="M144" s="8">
        <f t="normal">Agrupados!Q387</f>
        <v>0</v>
      </c>
      <c r="N144" s="16"/>
      <c r="O144" s="16"/>
      <c r="P144" s="6">
        <f t="normal">Agrupados!R387</f>
        <v>0</v>
      </c>
      <c r="Q144" s="23">
        <f t="normal">Agrupados!AA387</f>
        <v>0</v>
      </c>
      <c r="R144" s="24">
        <f t="normal">Agrupados!AC387</f>
        <v>0</v>
      </c>
    </row>
    <row r="145" spans="1:18">
      <c r="A145" s="6">
        <f t="normal">Agrupados!D388</f>
        <v>0</v>
      </c>
      <c r="B145" s="6">
        <f t="normal">Agrupados!E388</f>
        <v>0</v>
      </c>
      <c r="C145" s="9">
        <f t="normal">Agrupados!F388</f>
        <v>0</v>
      </c>
      <c r="D145" s="6">
        <f t="normal">Agrupados!G388</f>
        <v>0</v>
      </c>
      <c r="E145" s="6">
        <f t="normal">Agrupados!H388</f>
        <v>0</v>
      </c>
      <c r="F145" s="6">
        <f t="normal">Agrupados!I388</f>
        <v>0</v>
      </c>
      <c r="G145" s="8">
        <f t="normal">Agrupados!T388</f>
        <v>0</v>
      </c>
      <c r="H145" s="8"/>
      <c r="I145" s="8"/>
      <c r="J145" s="8"/>
      <c r="K145" s="8"/>
      <c r="L145" s="8">
        <f t="normal">Agrupados!M388</f>
        <v>0</v>
      </c>
      <c r="M145" s="8">
        <f t="normal">Agrupados!Q388</f>
        <v>0</v>
      </c>
      <c r="N145" s="19"/>
      <c r="O145" s="19"/>
      <c r="P145" s="6">
        <f t="normal">Agrupados!R388</f>
        <v>0</v>
      </c>
      <c r="Q145" s="23">
        <f t="normal">Agrupados!AA388</f>
        <v>0</v>
      </c>
      <c r="R145" s="24">
        <f t="normal">Agrupados!AC388</f>
        <v>0</v>
      </c>
    </row>
    <row r="146" spans="1:18">
      <c r="A146" s="6" t="str">
        <f t="normal">Agrupados!D392</f>
        <v>Agroindústria</v>
      </c>
      <c r="B146" s="6" t="str">
        <f t="normal">Agrupados!E392</f>
        <v>Resíduos da indústria agropecuária</v>
      </c>
      <c r="C146" s="6" t="str">
        <f t="normal">Agrupados!F392</f>
        <v>Amidonaria</v>
      </c>
      <c r="D146" s="6" t="str">
        <f t="normal">Agrupados!G392</f>
        <v>Sólido extrusora </v>
      </c>
      <c r="E146" s="6" t="str">
        <f t="normal">Agrupados!H392</f>
        <v>-</v>
      </c>
      <c r="F146" s="6" t="str">
        <f t="normal">Agrupados!I392</f>
        <v>-</v>
      </c>
      <c r="G146" s="8">
        <f t="normal">Agrupados!T392</f>
        <v>256.938543320509</v>
      </c>
      <c r="H146" s="8">
        <f t="normal">Agrupados!W392</f>
        <v>954.389236788401</v>
      </c>
      <c r="I146" s="8">
        <f t="shared" ref="I146" si="233">1000/G146</f>
        <v>3.89198127722155</v>
      </c>
      <c r="J146" s="8">
        <f t="shared" ref="J146" si="234">1000/H146</f>
        <v>1.04779052555652</v>
      </c>
      <c r="K146" s="8">
        <f t="shared" ref="K146" si="235">I146*J146</f>
        <v>4.07798110791608</v>
      </c>
      <c r="L146" s="8">
        <f t="normal">Agrupados!M392</f>
        <v>425.671166811576</v>
      </c>
      <c r="M146" s="8">
        <f t="normal">Agrupados!Q392</f>
        <v>150.591321061914</v>
      </c>
      <c r="N146" s="13">
        <f t="shared" ref="N146" si="236">L146/K146</f>
        <v>104.38281972059</v>
      </c>
      <c r="O146" s="13">
        <f t="shared" ref="O146" si="237">M146/K146</f>
        <v>36.9279104235157</v>
      </c>
      <c r="P146" s="6">
        <f t="normal">Agrupados!R392</f>
        <v>0.353773834835692</v>
      </c>
      <c r="Q146" s="23" t="str">
        <f t="normal">Agrupados!AA392</f>
        <v>-</v>
      </c>
      <c r="R146" s="24" t="str">
        <f t="normal">Agrupados!AC392</f>
        <v>-</v>
      </c>
    </row>
    <row r="147" spans="1:18">
      <c r="A147" s="6">
        <f t="normal">Agrupados!D393</f>
        <v>0</v>
      </c>
      <c r="B147" s="6">
        <f t="normal">Agrupados!E393</f>
        <v>0</v>
      </c>
      <c r="C147" s="9">
        <f t="normal">Agrupados!F393</f>
        <v>0</v>
      </c>
      <c r="D147" s="6">
        <f t="normal">Agrupados!G393</f>
        <v>0</v>
      </c>
      <c r="E147" s="6">
        <f t="normal">Agrupados!H393</f>
        <v>0</v>
      </c>
      <c r="F147" s="6">
        <f t="normal">Agrupados!I393</f>
        <v>0</v>
      </c>
      <c r="G147" s="8">
        <f t="normal">Agrupados!T393</f>
        <v>0</v>
      </c>
      <c r="H147" s="8"/>
      <c r="I147" s="8"/>
      <c r="J147" s="8"/>
      <c r="K147" s="8"/>
      <c r="L147" s="8">
        <f t="normal">Agrupados!M393</f>
        <v>0</v>
      </c>
      <c r="M147" s="8">
        <f t="normal">Agrupados!Q393</f>
        <v>0</v>
      </c>
      <c r="N147" s="16"/>
      <c r="O147" s="16"/>
      <c r="P147" s="6">
        <f t="normal">Agrupados!R393</f>
        <v>0</v>
      </c>
      <c r="Q147" s="23">
        <f t="normal">Agrupados!AA393</f>
        <v>0</v>
      </c>
      <c r="R147" s="24">
        <f t="normal">Agrupados!AC393</f>
        <v>0</v>
      </c>
    </row>
    <row r="148" spans="1:18">
      <c r="A148" s="6">
        <f t="normal">Agrupados!D394</f>
        <v>0</v>
      </c>
      <c r="B148" s="6">
        <f t="normal">Agrupados!E394</f>
        <v>0</v>
      </c>
      <c r="C148" s="9">
        <f t="normal">Agrupados!F394</f>
        <v>0</v>
      </c>
      <c r="D148" s="6">
        <f t="normal">Agrupados!G394</f>
        <v>0</v>
      </c>
      <c r="E148" s="6">
        <f t="normal">Agrupados!H394</f>
        <v>0</v>
      </c>
      <c r="F148" s="6">
        <f t="normal">Agrupados!I394</f>
        <v>0</v>
      </c>
      <c r="G148" s="8">
        <f t="normal">Agrupados!T394</f>
        <v>0</v>
      </c>
      <c r="H148" s="8"/>
      <c r="I148" s="8"/>
      <c r="J148" s="8"/>
      <c r="K148" s="8"/>
      <c r="L148" s="8">
        <f t="normal">Agrupados!M394</f>
        <v>0</v>
      </c>
      <c r="M148" s="8">
        <f t="normal">Agrupados!Q394</f>
        <v>0</v>
      </c>
      <c r="N148" s="19"/>
      <c r="O148" s="19"/>
      <c r="P148" s="6">
        <f t="normal">Agrupados!R394</f>
        <v>0</v>
      </c>
      <c r="Q148" s="23">
        <f t="normal">Agrupados!AA394</f>
        <v>0</v>
      </c>
      <c r="R148" s="24">
        <f t="normal">Agrupados!AC394</f>
        <v>0</v>
      </c>
    </row>
    <row r="149" spans="1:18">
      <c r="A149" s="6" t="str">
        <f t="normal">Agrupados!D395</f>
        <v>Agroindústria</v>
      </c>
      <c r="B149" s="6" t="str">
        <f t="normal">Agrupados!E395</f>
        <v>Resíduos de pecuária</v>
      </c>
      <c r="C149" s="6" t="str">
        <f t="normal">Agrupados!F395</f>
        <v>Bovinocultura</v>
      </c>
      <c r="D149" s="6" t="str">
        <f t="normal">Agrupados!G395</f>
        <v>Dejeto bovino</v>
      </c>
      <c r="E149" s="6" t="str">
        <f t="normal">Agrupados!H395</f>
        <v>-</v>
      </c>
      <c r="F149" s="6" t="str">
        <f t="normal">Agrupados!I395</f>
        <v>Bovino de corte</v>
      </c>
      <c r="G149" s="8">
        <f t="normal">Agrupados!T395</f>
        <v>68.5125680473679</v>
      </c>
      <c r="H149" s="8">
        <f t="normal">Agrupados!W395</f>
        <v>812.456657005668</v>
      </c>
      <c r="I149" s="8">
        <f t="shared" ref="I149" si="238">1000/G149</f>
        <v>14.5958621680715</v>
      </c>
      <c r="J149" s="8">
        <f t="shared" ref="J149" si="239">1000/H149</f>
        <v>1.23083488993189</v>
      </c>
      <c r="K149" s="8">
        <f t="shared" ref="K149" si="240">I149*J149</f>
        <v>17.9650964050992</v>
      </c>
      <c r="L149" s="8">
        <f t="normal">Agrupados!M395</f>
        <v>193.930982223168</v>
      </c>
      <c r="M149" s="8">
        <f t="normal">Agrupados!Q395</f>
        <v>98.4044422338092</v>
      </c>
      <c r="N149" s="13">
        <f t="shared" ref="N149" si="241">L149/K149</f>
        <v>10.7948756772673</v>
      </c>
      <c r="O149" s="13">
        <f t="shared" ref="O149" si="242">M149/K149</f>
        <v>5.47753488291207</v>
      </c>
      <c r="P149" s="6">
        <f t="normal">Agrupados!R395</f>
        <v>0.507419913547229</v>
      </c>
      <c r="Q149" s="23" t="str">
        <f t="normal">Agrupados!AA395</f>
        <v>-</v>
      </c>
      <c r="R149" s="24">
        <f t="normal">Agrupados!AC395</f>
        <v>7.703</v>
      </c>
    </row>
    <row r="150" spans="1:18">
      <c r="A150" s="6">
        <f t="normal">Agrupados!D396</f>
        <v>0</v>
      </c>
      <c r="B150" s="6">
        <f t="normal">Agrupados!E396</f>
        <v>0</v>
      </c>
      <c r="C150" s="9">
        <f t="normal">Agrupados!F396</f>
        <v>0</v>
      </c>
      <c r="D150" s="6">
        <f t="normal">Agrupados!G396</f>
        <v>0</v>
      </c>
      <c r="E150" s="6">
        <f t="normal">Agrupados!H396</f>
        <v>0</v>
      </c>
      <c r="F150" s="6">
        <f t="normal">Agrupados!I396</f>
        <v>0</v>
      </c>
      <c r="G150" s="8">
        <f t="normal">Agrupados!T396</f>
        <v>0</v>
      </c>
      <c r="H150" s="8"/>
      <c r="I150" s="8"/>
      <c r="J150" s="8"/>
      <c r="K150" s="8"/>
      <c r="L150" s="8">
        <f t="normal">Agrupados!M396</f>
        <v>0</v>
      </c>
      <c r="M150" s="8">
        <f t="normal">Agrupados!Q396</f>
        <v>0</v>
      </c>
      <c r="N150" s="16"/>
      <c r="O150" s="16"/>
      <c r="P150" s="6">
        <f t="normal">Agrupados!R396</f>
        <v>0</v>
      </c>
      <c r="Q150" s="23">
        <f t="normal">Agrupados!AA396</f>
        <v>0</v>
      </c>
      <c r="R150" s="24">
        <f t="normal">Agrupados!AC396</f>
        <v>0</v>
      </c>
    </row>
    <row r="151" spans="1:18">
      <c r="A151" s="6">
        <f t="normal">Agrupados!D397</f>
        <v>0</v>
      </c>
      <c r="B151" s="6">
        <f t="normal">Agrupados!E397</f>
        <v>0</v>
      </c>
      <c r="C151" s="9">
        <f t="normal">Agrupados!F397</f>
        <v>0</v>
      </c>
      <c r="D151" s="6">
        <f t="normal">Agrupados!G397</f>
        <v>0</v>
      </c>
      <c r="E151" s="6">
        <f t="normal">Agrupados!H397</f>
        <v>0</v>
      </c>
      <c r="F151" s="6">
        <f t="normal">Agrupados!I397</f>
        <v>0</v>
      </c>
      <c r="G151" s="8">
        <f t="normal">Agrupados!T397</f>
        <v>0</v>
      </c>
      <c r="H151" s="8"/>
      <c r="I151" s="8"/>
      <c r="J151" s="8"/>
      <c r="K151" s="8"/>
      <c r="L151" s="8">
        <f t="normal">Agrupados!M397</f>
        <v>0</v>
      </c>
      <c r="M151" s="8">
        <f t="normal">Agrupados!Q397</f>
        <v>0</v>
      </c>
      <c r="N151" s="19"/>
      <c r="O151" s="19"/>
      <c r="P151" s="6">
        <f t="normal">Agrupados!R397</f>
        <v>0</v>
      </c>
      <c r="Q151" s="23">
        <f t="normal">Agrupados!AA397</f>
        <v>0</v>
      </c>
      <c r="R151" s="24">
        <f t="normal">Agrupados!AC397</f>
        <v>0</v>
      </c>
    </row>
    <row r="152" spans="1:18">
      <c r="A152" s="6" t="str">
        <f t="normal">Agrupados!D398</f>
        <v>Agroindústria</v>
      </c>
      <c r="B152" s="6" t="str">
        <f t="normal">Agrupados!E398</f>
        <v>Resíduos de pecuária</v>
      </c>
      <c r="C152" s="6" t="str">
        <f t="normal">Agrupados!F398</f>
        <v>Avicultura</v>
      </c>
      <c r="D152" s="6" t="str">
        <f t="normal">Agrupados!G398</f>
        <v>Aves poedeiras</v>
      </c>
      <c r="E152" s="6" t="str">
        <f t="normal">Agrupados!H398</f>
        <v>Esteira</v>
      </c>
      <c r="F152" s="6" t="str">
        <f t="normal">Agrupados!I398</f>
        <v>-</v>
      </c>
      <c r="G152" s="8">
        <f t="normal">Agrupados!T398</f>
        <v>266.582882092298</v>
      </c>
      <c r="H152" s="8">
        <f t="normal">Agrupados!W398</f>
        <v>698.633625931214</v>
      </c>
      <c r="I152" s="8">
        <f t="shared" ref="I152" si="243">1000/G152</f>
        <v>3.75117859088107</v>
      </c>
      <c r="J152" s="8">
        <f t="shared" ref="J152" si="244">1000/H152</f>
        <v>1.43136540080946</v>
      </c>
      <c r="K152" s="8">
        <f t="shared" ref="K152" si="245">I152*J152</f>
        <v>5.36930724724435</v>
      </c>
      <c r="L152" s="8">
        <f t="normal">Agrupados!M398</f>
        <v>474.351374874376</v>
      </c>
      <c r="M152" s="8">
        <f t="normal">Agrupados!Q398</f>
        <v>243.832104177622</v>
      </c>
      <c r="N152" s="13">
        <f t="shared" ref="N152" si="246">L152/K152</f>
        <v>88.3449862396724</v>
      </c>
      <c r="O152" s="13">
        <f t="shared" ref="O152" si="247">M152/K152</f>
        <v>45.4122092384938</v>
      </c>
      <c r="P152" s="6">
        <f t="normal">Agrupados!R398</f>
        <v>0.514032670912352</v>
      </c>
      <c r="Q152" s="23" t="str">
        <f t="normal">Agrupados!AA398</f>
        <v>-</v>
      </c>
      <c r="R152" s="24" t="str">
        <f t="normal">Agrupados!AC398</f>
        <v>-</v>
      </c>
    </row>
    <row r="153" spans="1:18">
      <c r="A153" s="6">
        <f t="normal">Agrupados!D399</f>
        <v>0</v>
      </c>
      <c r="B153" s="6">
        <f t="normal">Agrupados!E399</f>
        <v>0</v>
      </c>
      <c r="C153" s="9">
        <f t="normal">Agrupados!F399</f>
        <v>0</v>
      </c>
      <c r="D153" s="6">
        <f t="normal">Agrupados!G399</f>
        <v>0</v>
      </c>
      <c r="E153" s="6">
        <f t="normal">Agrupados!H399</f>
        <v>0</v>
      </c>
      <c r="F153" s="6">
        <f t="normal">Agrupados!I399</f>
        <v>0</v>
      </c>
      <c r="G153" s="8">
        <f t="normal">Agrupados!T399</f>
        <v>0</v>
      </c>
      <c r="H153" s="8"/>
      <c r="I153" s="8"/>
      <c r="J153" s="8"/>
      <c r="K153" s="8"/>
      <c r="L153" s="8">
        <f t="normal">Agrupados!M399</f>
        <v>0</v>
      </c>
      <c r="M153" s="8">
        <f t="normal">Agrupados!Q399</f>
        <v>0</v>
      </c>
      <c r="N153" s="16"/>
      <c r="O153" s="16"/>
      <c r="P153" s="6">
        <f t="normal">Agrupados!R399</f>
        <v>0</v>
      </c>
      <c r="Q153" s="23">
        <f t="normal">Agrupados!AA399</f>
        <v>0</v>
      </c>
      <c r="R153" s="24">
        <f t="normal">Agrupados!AC399</f>
        <v>0</v>
      </c>
    </row>
    <row r="154" spans="1:18">
      <c r="A154" s="6">
        <f t="normal">Agrupados!D400</f>
        <v>0</v>
      </c>
      <c r="B154" s="6">
        <f t="normal">Agrupados!E400</f>
        <v>0</v>
      </c>
      <c r="C154" s="9">
        <f t="normal">Agrupados!F400</f>
        <v>0</v>
      </c>
      <c r="D154" s="6">
        <f t="normal">Agrupados!G400</f>
        <v>0</v>
      </c>
      <c r="E154" s="6">
        <f t="normal">Agrupados!H400</f>
        <v>0</v>
      </c>
      <c r="F154" s="6">
        <f t="normal">Agrupados!I400</f>
        <v>0</v>
      </c>
      <c r="G154" s="8">
        <f t="normal">Agrupados!T400</f>
        <v>0</v>
      </c>
      <c r="H154" s="8"/>
      <c r="I154" s="8"/>
      <c r="J154" s="8"/>
      <c r="K154" s="8"/>
      <c r="L154" s="8">
        <f t="normal">Agrupados!M400</f>
        <v>0</v>
      </c>
      <c r="M154" s="8">
        <f t="normal">Agrupados!Q400</f>
        <v>0</v>
      </c>
      <c r="N154" s="19"/>
      <c r="O154" s="19"/>
      <c r="P154" s="6">
        <f t="normal">Agrupados!R400</f>
        <v>0</v>
      </c>
      <c r="Q154" s="23">
        <f t="normal">Agrupados!AA400</f>
        <v>0</v>
      </c>
      <c r="R154" s="24">
        <f t="normal">Agrupados!AC400</f>
        <v>0</v>
      </c>
    </row>
    <row r="155" spans="1:18">
      <c r="A155" s="6" t="str">
        <f t="normal">Agrupados!D401</f>
        <v>Agroindústria</v>
      </c>
      <c r="B155" s="6" t="str">
        <f t="normal">Agrupados!E401</f>
        <v>Codigestão</v>
      </c>
      <c r="C155" s="6" t="str">
        <f t="normal">Agrupados!F401</f>
        <v>Codigestão</v>
      </c>
      <c r="D155" s="6" t="str">
        <f t="normal">Agrupados!G401</f>
        <v>bovino + aves poedeiras</v>
      </c>
      <c r="E155" s="6" t="str">
        <f t="normal">Agrupados!H401</f>
        <v>Entrada biodigestor</v>
      </c>
      <c r="F155" s="6" t="str">
        <f t="normal">Agrupados!I401</f>
        <v>-</v>
      </c>
      <c r="G155" s="8">
        <f t="normal">Agrupados!T401</f>
        <v>36.6260618095533</v>
      </c>
      <c r="H155" s="8">
        <f t="normal">Agrupados!W401</f>
        <v>590.381418061674</v>
      </c>
      <c r="I155" s="8">
        <f t="shared" ref="I155" si="248">1000/G155</f>
        <v>27.30296271545</v>
      </c>
      <c r="J155" s="8">
        <f t="shared" ref="J155" si="249">1000/H155</f>
        <v>1.69382024807484</v>
      </c>
      <c r="K155" s="8">
        <f t="shared" ref="K155" si="250">I155*J155</f>
        <v>46.2463110798615</v>
      </c>
      <c r="L155" s="8">
        <f t="normal">Agrupados!M401</f>
        <v>201.233692816367</v>
      </c>
      <c r="M155" s="8">
        <f t="normal">Agrupados!Q401</f>
        <v>137.358971985325</v>
      </c>
      <c r="N155" s="13">
        <f t="shared" ref="N155" si="251">L155/K155</f>
        <v>4.35134582883512</v>
      </c>
      <c r="O155" s="13">
        <f t="shared" ref="O155" si="252">M155/K155</f>
        <v>2.97016061990595</v>
      </c>
      <c r="P155" s="6">
        <f t="normal">Agrupados!R401</f>
        <v>0.68258436280186</v>
      </c>
      <c r="Q155" s="23">
        <f t="normal">Agrupados!AA401</f>
        <v>40893.3333333333</v>
      </c>
      <c r="R155" s="24">
        <f t="normal">Agrupados!AC401</f>
        <v>7.281</v>
      </c>
    </row>
    <row r="156" spans="1:18">
      <c r="A156" s="6">
        <f t="normal">Agrupados!D402</f>
        <v>0</v>
      </c>
      <c r="B156" s="6">
        <f t="normal">Agrupados!E402</f>
        <v>0</v>
      </c>
      <c r="C156" s="9">
        <f t="normal">Agrupados!F402</f>
        <v>0</v>
      </c>
      <c r="D156" s="6">
        <f t="normal">Agrupados!G402</f>
        <v>0</v>
      </c>
      <c r="E156" s="6">
        <f t="normal">Agrupados!H402</f>
        <v>0</v>
      </c>
      <c r="F156" s="6">
        <f t="normal">Agrupados!I402</f>
        <v>0</v>
      </c>
      <c r="G156" s="8">
        <f t="normal">Agrupados!T402</f>
        <v>0</v>
      </c>
      <c r="H156" s="8"/>
      <c r="I156" s="8"/>
      <c r="J156" s="8"/>
      <c r="K156" s="8"/>
      <c r="L156" s="8">
        <f t="normal">Agrupados!M402</f>
        <v>0</v>
      </c>
      <c r="M156" s="8">
        <f t="normal">Agrupados!Q402</f>
        <v>0</v>
      </c>
      <c r="N156" s="16"/>
      <c r="O156" s="16"/>
      <c r="P156" s="6">
        <f t="normal">Agrupados!R402</f>
        <v>0</v>
      </c>
      <c r="Q156" s="23">
        <f t="normal">Agrupados!AA402</f>
        <v>0</v>
      </c>
      <c r="R156" s="24">
        <f t="normal">Agrupados!AC402</f>
        <v>0</v>
      </c>
    </row>
    <row r="157" spans="1:18">
      <c r="A157" s="6">
        <f t="normal">Agrupados!D403</f>
        <v>0</v>
      </c>
      <c r="B157" s="6">
        <f t="normal">Agrupados!E403</f>
        <v>0</v>
      </c>
      <c r="C157" s="9">
        <f t="normal">Agrupados!F403</f>
        <v>0</v>
      </c>
      <c r="D157" s="6">
        <f t="normal">Agrupados!G403</f>
        <v>0</v>
      </c>
      <c r="E157" s="6">
        <f t="normal">Agrupados!H403</f>
        <v>0</v>
      </c>
      <c r="F157" s="6">
        <f t="normal">Agrupados!I403</f>
        <v>0</v>
      </c>
      <c r="G157" s="8">
        <f t="normal">Agrupados!T403</f>
        <v>0</v>
      </c>
      <c r="H157" s="8"/>
      <c r="I157" s="8"/>
      <c r="J157" s="8"/>
      <c r="K157" s="8"/>
      <c r="L157" s="8">
        <f t="normal">Agrupados!M403</f>
        <v>0</v>
      </c>
      <c r="M157" s="8">
        <f t="normal">Agrupados!Q403</f>
        <v>0</v>
      </c>
      <c r="N157" s="19"/>
      <c r="O157" s="19"/>
      <c r="P157" s="6">
        <f t="normal">Agrupados!R403</f>
        <v>0</v>
      </c>
      <c r="Q157" s="23">
        <f t="normal">Agrupados!AA403</f>
        <v>0</v>
      </c>
      <c r="R157" s="24">
        <f t="normal">Agrupados!AC403</f>
        <v>0</v>
      </c>
    </row>
    <row r="158" spans="1:18">
      <c r="A158" s="12" t="str">
        <f t="normal">Agrupados!D404</f>
        <v>Agroindústria</v>
      </c>
      <c r="B158" s="12" t="str">
        <f t="normal">Agrupados!E404</f>
        <v>Resíduos de pecuária</v>
      </c>
      <c r="C158" s="6" t="str">
        <f t="normal">Agrupados!F404</f>
        <v>Bovinocultura</v>
      </c>
      <c r="D158" s="6" t="str">
        <f t="normal">Agrupados!G404</f>
        <v>Efluente bruto</v>
      </c>
      <c r="E158" s="12" t="str">
        <f t="normal">Agrupados!H404</f>
        <v>-</v>
      </c>
      <c r="F158" s="6" t="str">
        <f t="normal">Agrupados!I404</f>
        <v>Bovino leiteiro</v>
      </c>
      <c r="G158" s="8">
        <f t="normal">Agrupados!T404</f>
        <v>16.9100690229868</v>
      </c>
      <c r="H158" s="8">
        <f t="normal">Agrupados!W404</f>
        <v>764.812704737671</v>
      </c>
      <c r="I158" s="8">
        <f t="shared" ref="I158" si="253">1000/G158</f>
        <v>59.1363641769081</v>
      </c>
      <c r="J158" s="8">
        <f t="shared" ref="J158" si="254">1000/H158</f>
        <v>1.30750966060769</v>
      </c>
      <c r="K158" s="8">
        <f t="shared" ref="K158" si="255">I158*J158</f>
        <v>77.3213674545217</v>
      </c>
      <c r="L158" s="8">
        <f t="normal">Agrupados!M404</f>
        <v>231.797627614214</v>
      </c>
      <c r="M158" s="8">
        <f t="normal">Agrupados!Q404</f>
        <v>111.022615072917</v>
      </c>
      <c r="N158" s="13">
        <f t="shared" ref="N158" si="256">L158/K158</f>
        <v>2.99784697613568</v>
      </c>
      <c r="O158" s="13">
        <f t="shared" ref="O158" si="257">M158/K158</f>
        <v>1.43585943611535</v>
      </c>
      <c r="P158" s="6">
        <f t="normal">Agrupados!R404</f>
        <v>0.478963552024331</v>
      </c>
      <c r="Q158" s="23">
        <f t="normal">Agrupados!AA404</f>
        <v>17933.3333333333</v>
      </c>
      <c r="R158" s="24">
        <f t="normal">Agrupados!AC404</f>
        <v>7.593</v>
      </c>
    </row>
    <row r="159" spans="1:18">
      <c r="A159" s="14">
        <f t="normal">Agrupados!D405</f>
        <v>0</v>
      </c>
      <c r="B159" s="14">
        <f t="normal">Agrupados!E405</f>
        <v>0</v>
      </c>
      <c r="C159" s="9">
        <f t="normal">Agrupados!F405</f>
        <v>0</v>
      </c>
      <c r="D159" s="6">
        <f t="normal">Agrupados!G405</f>
        <v>0</v>
      </c>
      <c r="E159" s="14">
        <f t="normal">Agrupados!H405</f>
        <v>0</v>
      </c>
      <c r="F159" s="6">
        <f t="normal">Agrupados!I405</f>
        <v>0</v>
      </c>
      <c r="G159" s="8">
        <f t="normal">Agrupados!T405</f>
        <v>0</v>
      </c>
      <c r="H159" s="8"/>
      <c r="I159" s="8"/>
      <c r="J159" s="8"/>
      <c r="K159" s="8"/>
      <c r="L159" s="8">
        <f t="normal">Agrupados!M405</f>
        <v>0</v>
      </c>
      <c r="M159" s="8">
        <f t="normal">Agrupados!Q405</f>
        <v>0</v>
      </c>
      <c r="N159" s="16"/>
      <c r="O159" s="16"/>
      <c r="P159" s="6">
        <f t="normal">Agrupados!R405</f>
        <v>0</v>
      </c>
      <c r="Q159" s="23">
        <f t="normal">Agrupados!AA405</f>
        <v>0</v>
      </c>
      <c r="R159" s="24">
        <f t="normal">Agrupados!AC405</f>
        <v>0</v>
      </c>
    </row>
    <row r="160" spans="1:18">
      <c r="A160" s="17">
        <f t="normal">Agrupados!D406</f>
        <v>0</v>
      </c>
      <c r="B160" s="17">
        <f t="normal">Agrupados!E406</f>
        <v>0</v>
      </c>
      <c r="C160" s="9">
        <f t="normal">Agrupados!F406</f>
        <v>0</v>
      </c>
      <c r="D160" s="6">
        <f t="normal">Agrupados!G406</f>
        <v>0</v>
      </c>
      <c r="E160" s="17">
        <f t="normal">Agrupados!H406</f>
        <v>0</v>
      </c>
      <c r="F160" s="6">
        <f t="normal">Agrupados!I406</f>
        <v>0</v>
      </c>
      <c r="G160" s="8">
        <f t="normal">Agrupados!T406</f>
        <v>0</v>
      </c>
      <c r="H160" s="8"/>
      <c r="I160" s="8"/>
      <c r="J160" s="8"/>
      <c r="K160" s="8"/>
      <c r="L160" s="8">
        <f t="normal">Agrupados!M406</f>
        <v>0</v>
      </c>
      <c r="M160" s="8">
        <f t="normal">Agrupados!Q406</f>
        <v>0</v>
      </c>
      <c r="N160" s="19"/>
      <c r="O160" s="19"/>
      <c r="P160" s="6">
        <f t="normal">Agrupados!R406</f>
        <v>0</v>
      </c>
      <c r="Q160" s="23">
        <f t="normal">Agrupados!AA406</f>
        <v>0</v>
      </c>
      <c r="R160" s="24">
        <f t="normal">Agrupados!AC406</f>
        <v>0</v>
      </c>
    </row>
    <row r="161" spans="1:18">
      <c r="A161" s="6" t="str">
        <f t="normal">Agrupados!D407</f>
        <v>Agroindústria</v>
      </c>
      <c r="B161" s="6" t="str">
        <f t="normal">Agrupados!E407</f>
        <v>Resíduos de pecuária</v>
      </c>
      <c r="C161" s="6" t="str">
        <f t="normal">Agrupados!F407</f>
        <v>Bovinocultura</v>
      </c>
      <c r="D161" s="6" t="str">
        <f t="normal">Agrupados!G407</f>
        <v>Cama de bovino</v>
      </c>
      <c r="E161" s="6" t="str">
        <f t="normal">Agrupados!H407</f>
        <v>-</v>
      </c>
      <c r="F161" s="6" t="str">
        <f t="normal">Agrupados!I407</f>
        <v>Bovino leiteiro</v>
      </c>
      <c r="G161" s="8">
        <f t="normal">Agrupados!T407</f>
        <v>365.256255425152</v>
      </c>
      <c r="H161" s="8">
        <f t="normal">Agrupados!W407</f>
        <v>940.742286733621</v>
      </c>
      <c r="I161" s="8">
        <f t="shared" ref="I161" si="258">1000/G161</f>
        <v>2.73780389835081</v>
      </c>
      <c r="J161" s="8">
        <f t="shared" ref="J161" si="259">1000/H161</f>
        <v>1.06299037908897</v>
      </c>
      <c r="K161" s="8">
        <f t="shared" ref="K161" si="260">I161*J161</f>
        <v>2.9102592037792</v>
      </c>
      <c r="L161" s="8">
        <f t="normal">Agrupados!M407</f>
        <v>101.765975491527</v>
      </c>
      <c r="M161" s="8">
        <f t="normal">Agrupados!Q407</f>
        <v>50.7231026330911</v>
      </c>
      <c r="N161" s="13">
        <f t="shared" ref="N161" si="261">L161/K161</f>
        <v>34.9680108766176</v>
      </c>
      <c r="O161" s="13">
        <f t="shared" ref="O161" si="262">M161/K161</f>
        <v>17.4290669941781</v>
      </c>
      <c r="P161" s="6">
        <f t="normal">Agrupados!R407</f>
        <v>0.498428894216359</v>
      </c>
      <c r="Q161" s="23" t="str">
        <f t="normal">Agrupados!AA407</f>
        <v>-</v>
      </c>
      <c r="R161" s="24" t="str">
        <f t="normal">Agrupados!AC407</f>
        <v>-</v>
      </c>
    </row>
    <row r="162" spans="1:18">
      <c r="A162" s="6">
        <f t="normal">Agrupados!D408</f>
        <v>0</v>
      </c>
      <c r="B162" s="6">
        <f t="normal">Agrupados!E408</f>
        <v>0</v>
      </c>
      <c r="C162" s="9">
        <f t="normal">Agrupados!F408</f>
        <v>0</v>
      </c>
      <c r="D162" s="6">
        <f t="normal">Agrupados!G408</f>
        <v>0</v>
      </c>
      <c r="E162" s="6">
        <f t="normal">Agrupados!H408</f>
        <v>0</v>
      </c>
      <c r="F162" s="6">
        <f t="normal">Agrupados!I408</f>
        <v>0</v>
      </c>
      <c r="G162" s="8">
        <f t="normal">Agrupados!T408</f>
        <v>0</v>
      </c>
      <c r="H162" s="8"/>
      <c r="I162" s="8"/>
      <c r="J162" s="8"/>
      <c r="K162" s="8"/>
      <c r="L162" s="8">
        <f t="normal">Agrupados!M408</f>
        <v>0</v>
      </c>
      <c r="M162" s="8">
        <f t="normal">Agrupados!Q408</f>
        <v>0</v>
      </c>
      <c r="N162" s="16"/>
      <c r="O162" s="16"/>
      <c r="P162" s="6">
        <f t="normal">Agrupados!R408</f>
        <v>0</v>
      </c>
      <c r="Q162" s="23">
        <f t="normal">Agrupados!AA408</f>
        <v>0</v>
      </c>
      <c r="R162" s="24">
        <f t="normal">Agrupados!AC408</f>
        <v>0</v>
      </c>
    </row>
    <row r="163" spans="1:18">
      <c r="A163" s="6">
        <f t="normal">Agrupados!D409</f>
        <v>0</v>
      </c>
      <c r="B163" s="6">
        <f t="normal">Agrupados!E409</f>
        <v>0</v>
      </c>
      <c r="C163" s="9">
        <f t="normal">Agrupados!F409</f>
        <v>0</v>
      </c>
      <c r="D163" s="6">
        <f t="normal">Agrupados!G409</f>
        <v>0</v>
      </c>
      <c r="E163" s="6">
        <f t="normal">Agrupados!H409</f>
        <v>0</v>
      </c>
      <c r="F163" s="6">
        <f t="normal">Agrupados!I409</f>
        <v>0</v>
      </c>
      <c r="G163" s="8">
        <f t="normal">Agrupados!T409</f>
        <v>0</v>
      </c>
      <c r="H163" s="8"/>
      <c r="I163" s="8"/>
      <c r="J163" s="8"/>
      <c r="K163" s="8"/>
      <c r="L163" s="8">
        <f t="normal">Agrupados!M409</f>
        <v>0</v>
      </c>
      <c r="M163" s="8">
        <f t="normal">Agrupados!Q409</f>
        <v>0</v>
      </c>
      <c r="N163" s="19"/>
      <c r="O163" s="19"/>
      <c r="P163" s="6">
        <f t="normal">Agrupados!R409</f>
        <v>0</v>
      </c>
      <c r="Q163" s="23">
        <f t="normal">Agrupados!AA409</f>
        <v>0</v>
      </c>
      <c r="R163" s="24">
        <f t="normal">Agrupados!AC409</f>
        <v>0</v>
      </c>
    </row>
    <row r="164" spans="1:18">
      <c r="A164" s="6" t="str">
        <f t="normal">Agrupados!D410</f>
        <v>Cultura energética</v>
      </c>
      <c r="B164" s="6" t="str">
        <f t="normal">Agrupados!E410</f>
        <v>Cultivo energético</v>
      </c>
      <c r="C164" s="6" t="str">
        <f t="normal">Agrupados!F410</f>
        <v>Silagem</v>
      </c>
      <c r="D164" s="6" t="str">
        <f t="normal">Agrupados!G410</f>
        <v>Silagem de milho</v>
      </c>
      <c r="E164" s="6" t="str">
        <f t="normal">Agrupados!H410</f>
        <v>-</v>
      </c>
      <c r="F164" s="6" t="str">
        <f t="normal">Agrupados!I410</f>
        <v>-</v>
      </c>
      <c r="G164" s="8">
        <f t="normal">Agrupados!T410</f>
        <v>314.338300203395</v>
      </c>
      <c r="H164" s="8">
        <f t="normal">Agrupados!W410</f>
        <v>952.916877786922</v>
      </c>
      <c r="I164" s="8">
        <f t="shared" ref="I164" si="263">1000/G164</f>
        <v>3.18128589278793</v>
      </c>
      <c r="J164" s="8">
        <f t="shared" ref="J164" si="264">1000/H164</f>
        <v>1.04940947454139</v>
      </c>
      <c r="K164" s="8">
        <f t="shared" ref="K164" si="265">I164*J164</f>
        <v>3.33847155711654</v>
      </c>
      <c r="L164" s="8">
        <f t="normal">Agrupados!M410</f>
        <v>491.417243400655</v>
      </c>
      <c r="M164" s="8">
        <f t="normal">Agrupados!Q410</f>
        <v>216.930969682466</v>
      </c>
      <c r="N164" s="13">
        <f t="shared" ref="N164" si="266">L164/K164</f>
        <v>147.198271722014</v>
      </c>
      <c r="O164" s="13">
        <f t="shared" ref="O164" si="267">M164/K164</f>
        <v>64.9791277149088</v>
      </c>
      <c r="P164" s="6">
        <f t="normal">Agrupados!R410</f>
        <v>0.441439474490725</v>
      </c>
      <c r="Q164" s="23" t="str">
        <f t="normal">Agrupados!AA410</f>
        <v>-</v>
      </c>
      <c r="R164" s="24" t="str">
        <f t="normal">Agrupados!AC410</f>
        <v>-</v>
      </c>
    </row>
    <row r="165" spans="1:18">
      <c r="A165" s="6">
        <f t="normal">Agrupados!D411</f>
        <v>0</v>
      </c>
      <c r="B165" s="6">
        <f t="normal">Agrupados!E411</f>
        <v>0</v>
      </c>
      <c r="C165" s="6">
        <f t="normal">Agrupados!F411</f>
        <v>0</v>
      </c>
      <c r="D165" s="6">
        <f t="normal">Agrupados!G411</f>
        <v>0</v>
      </c>
      <c r="E165" s="6">
        <f t="normal">Agrupados!H411</f>
        <v>0</v>
      </c>
      <c r="F165" s="6">
        <f t="normal">Agrupados!I411</f>
        <v>0</v>
      </c>
      <c r="G165" s="8">
        <f t="normal">Agrupados!T411</f>
        <v>0</v>
      </c>
      <c r="H165" s="8"/>
      <c r="I165" s="8"/>
      <c r="J165" s="8"/>
      <c r="K165" s="8"/>
      <c r="L165" s="8">
        <f t="normal">Agrupados!M411</f>
        <v>0</v>
      </c>
      <c r="M165" s="8">
        <f t="normal">Agrupados!Q411</f>
        <v>0</v>
      </c>
      <c r="N165" s="16"/>
      <c r="O165" s="16"/>
      <c r="P165" s="6">
        <f t="normal">Agrupados!R411</f>
        <v>0</v>
      </c>
      <c r="Q165" s="23">
        <f t="normal">Agrupados!AA411</f>
        <v>0</v>
      </c>
      <c r="R165" s="24">
        <f t="normal">Agrupados!AC411</f>
        <v>0</v>
      </c>
    </row>
    <row r="166" spans="1:18">
      <c r="A166" s="6">
        <f t="normal">Agrupados!D412</f>
        <v>0</v>
      </c>
      <c r="B166" s="6">
        <f t="normal">Agrupados!E412</f>
        <v>0</v>
      </c>
      <c r="C166" s="6">
        <f t="normal">Agrupados!F412</f>
        <v>0</v>
      </c>
      <c r="D166" s="6">
        <f t="normal">Agrupados!G412</f>
        <v>0</v>
      </c>
      <c r="E166" s="6">
        <f t="normal">Agrupados!H412</f>
        <v>0</v>
      </c>
      <c r="F166" s="6">
        <f t="normal">Agrupados!I412</f>
        <v>0</v>
      </c>
      <c r="G166" s="8">
        <f t="normal">Agrupados!T412</f>
        <v>0</v>
      </c>
      <c r="H166" s="8"/>
      <c r="I166" s="8"/>
      <c r="J166" s="8"/>
      <c r="K166" s="8"/>
      <c r="L166" s="8">
        <f t="normal">Agrupados!M412</f>
        <v>0</v>
      </c>
      <c r="M166" s="8">
        <f t="normal">Agrupados!Q412</f>
        <v>0</v>
      </c>
      <c r="N166" s="19"/>
      <c r="O166" s="19"/>
      <c r="P166" s="6">
        <f t="normal">Agrupados!R412</f>
        <v>0</v>
      </c>
      <c r="Q166" s="23">
        <f t="normal">Agrupados!AA412</f>
        <v>0</v>
      </c>
      <c r="R166" s="24">
        <f t="normal">Agrupados!AC412</f>
        <v>0</v>
      </c>
    </row>
    <row r="167" spans="1:18">
      <c r="A167" s="12" t="str">
        <f t="normal">Agrupados!D413</f>
        <v>Cultura energética</v>
      </c>
      <c r="B167" s="12" t="str">
        <f t="normal">Agrupados!E413</f>
        <v>Cultivo energético</v>
      </c>
      <c r="C167" s="6" t="str">
        <f t="normal">Agrupados!F413</f>
        <v>Silagem</v>
      </c>
      <c r="D167" s="6" t="str">
        <f t="normal">Agrupados!G413</f>
        <v>Silagem de Trigo</v>
      </c>
      <c r="E167" s="12" t="str">
        <f t="normal">Agrupados!H413</f>
        <v>-</v>
      </c>
      <c r="F167" s="6" t="str">
        <f t="normal">Agrupados!I413</f>
        <v>-</v>
      </c>
      <c r="G167" s="8">
        <f t="normal">Agrupados!T413</f>
        <v>497.012106377127</v>
      </c>
      <c r="H167" s="8">
        <f t="normal">Agrupados!W413</f>
        <v>927.100264234575</v>
      </c>
      <c r="I167" s="8">
        <f t="shared" ref="I167" si="268">1000/G167</f>
        <v>2.01202342391477</v>
      </c>
      <c r="J167" s="8">
        <f t="shared" ref="J167" si="269">1000/H167</f>
        <v>1.07863198682789</v>
      </c>
      <c r="K167" s="8">
        <f t="shared" ref="K167" si="270">I167*J167</f>
        <v>2.17023282328144</v>
      </c>
      <c r="L167" s="8">
        <f t="normal">Agrupados!M413</f>
        <v>339.932189247246</v>
      </c>
      <c r="M167" s="8">
        <f t="normal">Agrupados!Q413</f>
        <v>126.554071555742</v>
      </c>
      <c r="N167" s="13">
        <f t="shared" ref="N167" si="271">L167/K167</f>
        <v>156.633972908612</v>
      </c>
      <c r="O167" s="13">
        <f t="shared" ref="O167" si="272">M167/K167</f>
        <v>58.3135920709141</v>
      </c>
      <c r="P167" s="6">
        <f t="normal">Agrupados!R413</f>
        <v>0.37229210871729</v>
      </c>
      <c r="Q167" s="23" t="str">
        <f t="normal">Agrupados!AA413</f>
        <v>-</v>
      </c>
      <c r="R167" s="24" t="str">
        <f t="normal">Agrupados!AC413</f>
        <v>-</v>
      </c>
    </row>
    <row r="168" spans="1:18">
      <c r="A168" s="14">
        <f t="normal">Agrupados!D414</f>
        <v>0</v>
      </c>
      <c r="B168" s="14">
        <f t="normal">Agrupados!E414</f>
        <v>0</v>
      </c>
      <c r="C168" s="6">
        <f t="normal">Agrupados!F414</f>
        <v>0</v>
      </c>
      <c r="D168" s="6">
        <f t="normal">Agrupados!G414</f>
        <v>0</v>
      </c>
      <c r="E168" s="14">
        <f t="normal">Agrupados!H414</f>
        <v>0</v>
      </c>
      <c r="F168" s="6">
        <f t="normal">Agrupados!I414</f>
        <v>0</v>
      </c>
      <c r="G168" s="8">
        <f t="normal">Agrupados!T414</f>
        <v>0</v>
      </c>
      <c r="H168" s="8"/>
      <c r="I168" s="8"/>
      <c r="J168" s="8"/>
      <c r="K168" s="8"/>
      <c r="L168" s="8">
        <f t="normal">Agrupados!M414</f>
        <v>0</v>
      </c>
      <c r="M168" s="8">
        <f t="normal">Agrupados!Q414</f>
        <v>0</v>
      </c>
      <c r="N168" s="16"/>
      <c r="O168" s="16"/>
      <c r="P168" s="6">
        <f t="normal">Agrupados!R414</f>
        <v>0</v>
      </c>
      <c r="Q168" s="23">
        <f t="normal">Agrupados!AA414</f>
        <v>0</v>
      </c>
      <c r="R168" s="24">
        <f t="normal">Agrupados!AC414</f>
        <v>0</v>
      </c>
    </row>
    <row r="169" spans="1:18">
      <c r="A169" s="17">
        <f t="normal">Agrupados!D415</f>
        <v>0</v>
      </c>
      <c r="B169" s="17">
        <f t="normal">Agrupados!E415</f>
        <v>0</v>
      </c>
      <c r="C169" s="6">
        <f t="normal">Agrupados!F415</f>
        <v>0</v>
      </c>
      <c r="D169" s="6">
        <f t="normal">Agrupados!G415</f>
        <v>0</v>
      </c>
      <c r="E169" s="17">
        <f t="normal">Agrupados!H415</f>
        <v>0</v>
      </c>
      <c r="F169" s="6">
        <f t="normal">Agrupados!I415</f>
        <v>0</v>
      </c>
      <c r="G169" s="8">
        <f t="normal">Agrupados!T415</f>
        <v>0</v>
      </c>
      <c r="H169" s="8"/>
      <c r="I169" s="8"/>
      <c r="J169" s="8"/>
      <c r="K169" s="8"/>
      <c r="L169" s="8">
        <f t="normal">Agrupados!M415</f>
        <v>0</v>
      </c>
      <c r="M169" s="8">
        <f t="normal">Agrupados!Q415</f>
        <v>0</v>
      </c>
      <c r="N169" s="19"/>
      <c r="O169" s="19"/>
      <c r="P169" s="6">
        <f t="normal">Agrupados!R415</f>
        <v>0</v>
      </c>
      <c r="Q169" s="23">
        <f t="normal">Agrupados!AA415</f>
        <v>0</v>
      </c>
      <c r="R169" s="24">
        <f t="normal">Agrupados!AC415</f>
        <v>0</v>
      </c>
    </row>
    <row r="170" spans="1:18">
      <c r="A170" s="6" t="str">
        <f t="normal">Agrupados!D416</f>
        <v>Agroindústria</v>
      </c>
      <c r="B170" s="6" t="str">
        <f t="normal">Agrupados!E416</f>
        <v>Resíduos de pecuária</v>
      </c>
      <c r="C170" s="6" t="str">
        <f t="normal">Agrupados!F416</f>
        <v>Suinocultura</v>
      </c>
      <c r="D170" s="6" t="str">
        <f t="normal">Agrupados!G416</f>
        <v>Terminação</v>
      </c>
      <c r="E170" s="6" t="str">
        <f t="normal">Agrupados!H416</f>
        <v>Entrada biodigestor </v>
      </c>
      <c r="F170" s="12" t="str">
        <f t="normal">Agrupados!I416</f>
        <v>4878 suínos</v>
      </c>
      <c r="G170" s="13">
        <f t="normal">Agrupados!T416</f>
        <v>24.0524118147496</v>
      </c>
      <c r="H170" s="13">
        <f t="normal">Agrupados!W416</f>
        <v>598.189830135297</v>
      </c>
      <c r="I170" s="8">
        <f t="shared" ref="I170" si="273">1000/G170</f>
        <v>41.5758722119822</v>
      </c>
      <c r="J170" s="8">
        <f t="shared" ref="J170" si="274">1000/H170</f>
        <v>1.67171013217296</v>
      </c>
      <c r="K170" s="8">
        <f t="shared" ref="K170" si="275">I170*J170</f>
        <v>69.502806830699</v>
      </c>
      <c r="L170" s="13">
        <f t="normal">Agrupados!M416</f>
        <v>418.471458784942</v>
      </c>
      <c r="M170" s="13">
        <f t="normal">Agrupados!Q416</f>
        <v>261.586250873068</v>
      </c>
      <c r="N170" s="13">
        <f t="shared" ref="N170" si="276">L170/K170</f>
        <v>6.02092890729279</v>
      </c>
      <c r="O170" s="13">
        <f t="shared" ref="O170" si="277">M170/K170</f>
        <v>3.76367894767564</v>
      </c>
      <c r="P170" s="12">
        <f t="normal">Agrupados!R416</f>
        <v>0.625099383438479</v>
      </c>
      <c r="Q170" s="25">
        <f t="normal">Agrupados!AA416</f>
        <v>38320</v>
      </c>
      <c r="R170" s="26">
        <f t="normal">Agrupados!AC416</f>
        <v>7.978</v>
      </c>
    </row>
    <row r="171" spans="1:18">
      <c r="A171" s="6">
        <f t="normal">Agrupados!D417</f>
        <v>0</v>
      </c>
      <c r="B171" s="6">
        <f t="normal">Agrupados!E417</f>
        <v>0</v>
      </c>
      <c r="C171" s="6">
        <f t="normal">Agrupados!F417</f>
        <v>0</v>
      </c>
      <c r="D171" s="6">
        <f t="normal">Agrupados!G417</f>
        <v>0</v>
      </c>
      <c r="E171" s="6">
        <f t="normal">Agrupados!H417</f>
        <v>0</v>
      </c>
      <c r="F171" s="14">
        <f t="normal">Agrupados!I417</f>
        <v>0</v>
      </c>
      <c r="G171" s="16">
        <f t="normal">Agrupados!T417</f>
        <v>0</v>
      </c>
      <c r="H171" s="16"/>
      <c r="I171" s="8"/>
      <c r="J171" s="8"/>
      <c r="K171" s="8"/>
      <c r="L171" s="16">
        <f t="normal">Agrupados!M417</f>
        <v>0</v>
      </c>
      <c r="M171" s="16">
        <f t="normal">Agrupados!Q417</f>
        <v>0</v>
      </c>
      <c r="N171" s="16"/>
      <c r="O171" s="16"/>
      <c r="P171" s="14">
        <f t="normal">Agrupados!R417</f>
        <v>0</v>
      </c>
      <c r="Q171" s="27">
        <f t="normal">Agrupados!AA417</f>
        <v>0</v>
      </c>
      <c r="R171" s="28">
        <f t="normal">Agrupados!AC417</f>
        <v>0</v>
      </c>
    </row>
    <row r="172" spans="1:18">
      <c r="A172" s="6">
        <f t="normal">Agrupados!D418</f>
        <v>0</v>
      </c>
      <c r="B172" s="6">
        <f t="normal">Agrupados!E418</f>
        <v>0</v>
      </c>
      <c r="C172" s="6">
        <f t="normal">Agrupados!F418</f>
        <v>0</v>
      </c>
      <c r="D172" s="6">
        <f t="normal">Agrupados!G418</f>
        <v>0</v>
      </c>
      <c r="E172" s="6">
        <f t="normal">Agrupados!H418</f>
        <v>0</v>
      </c>
      <c r="F172" s="17">
        <f t="normal">Agrupados!I418</f>
        <v>0</v>
      </c>
      <c r="G172" s="19">
        <f t="normal">Agrupados!T418</f>
        <v>0</v>
      </c>
      <c r="H172" s="19"/>
      <c r="I172" s="8"/>
      <c r="J172" s="8"/>
      <c r="K172" s="8"/>
      <c r="L172" s="19">
        <f t="normal">Agrupados!M418</f>
        <v>0</v>
      </c>
      <c r="M172" s="19">
        <f t="normal">Agrupados!Q418</f>
        <v>0</v>
      </c>
      <c r="N172" s="19"/>
      <c r="O172" s="19"/>
      <c r="P172" s="17">
        <f t="normal">Agrupados!R418</f>
        <v>0</v>
      </c>
      <c r="Q172" s="29">
        <f t="normal">Agrupados!AA418</f>
        <v>0</v>
      </c>
      <c r="R172" s="30">
        <f t="normal">Agrupados!AC418</f>
        <v>0</v>
      </c>
    </row>
    <row r="173" spans="1:18">
      <c r="A173" s="6" t="str">
        <f t="normal">Agrupados!D419</f>
        <v>Agroindústria</v>
      </c>
      <c r="B173" s="6" t="str">
        <f t="normal">Agrupados!E419</f>
        <v>Resíduos de pecuária</v>
      </c>
      <c r="C173" s="6" t="str">
        <f t="normal">Agrupados!F419</f>
        <v>Suinocultura</v>
      </c>
      <c r="D173" s="6" t="str">
        <f t="normal">Agrupados!G419</f>
        <v>Terminação</v>
      </c>
      <c r="E173" s="6" t="str">
        <f t="normal">Agrupados!H419</f>
        <v>Entrada biodigestor </v>
      </c>
      <c r="F173" s="12" t="str">
        <f t="normal">Agrupados!I419</f>
        <v> 4878 suínos</v>
      </c>
      <c r="G173" s="13">
        <f t="normal">Agrupados!T419</f>
        <v>19.2939141136503</v>
      </c>
      <c r="H173" s="13">
        <f t="normal">Agrupados!W419</f>
        <v>517.449161816035</v>
      </c>
      <c r="I173" s="8">
        <f t="shared" ref="I173" si="278">1000/G173</f>
        <v>51.8298150447609</v>
      </c>
      <c r="J173" s="8">
        <f t="shared" ref="J173" si="279">1000/H173</f>
        <v>1.93255700036388</v>
      </c>
      <c r="K173" s="8">
        <f t="shared" ref="K173" si="280">I173*J173</f>
        <v>100.164071892318</v>
      </c>
      <c r="L173" s="13">
        <f t="normal">Agrupados!M419</f>
        <v>134.604648816914</v>
      </c>
      <c r="M173" s="13">
        <f t="normal">Agrupados!Q419</f>
        <v>70.7056400227764</v>
      </c>
      <c r="N173" s="13">
        <f t="shared" ref="N173" si="281">L173/K173</f>
        <v>1.34384162179052</v>
      </c>
      <c r="O173" s="13">
        <f t="shared" ref="O173" si="282">M173/K173</f>
        <v>0.705898219660928</v>
      </c>
      <c r="P173" s="12">
        <f t="normal">Agrupados!R419</f>
        <v>0.525283789558771</v>
      </c>
      <c r="Q173" s="25">
        <f t="normal">Agrupados!AA419</f>
        <v>22600</v>
      </c>
      <c r="R173" s="26">
        <f t="normal">Agrupados!AC419</f>
        <v>7.594</v>
      </c>
    </row>
    <row r="174" spans="1:18">
      <c r="A174" s="6">
        <f t="normal">Agrupados!D420</f>
        <v>0</v>
      </c>
      <c r="B174" s="6">
        <f t="normal">Agrupados!E420</f>
        <v>0</v>
      </c>
      <c r="C174" s="6">
        <f t="normal">Agrupados!F420</f>
        <v>0</v>
      </c>
      <c r="D174" s="6">
        <f t="normal">Agrupados!G420</f>
        <v>0</v>
      </c>
      <c r="E174" s="6">
        <f t="normal">Agrupados!H420</f>
        <v>0</v>
      </c>
      <c r="F174" s="14">
        <f t="normal">Agrupados!I420</f>
        <v>0</v>
      </c>
      <c r="G174" s="16">
        <f t="normal">Agrupados!T420</f>
        <v>0</v>
      </c>
      <c r="H174" s="16"/>
      <c r="I174" s="8"/>
      <c r="J174" s="8"/>
      <c r="K174" s="8"/>
      <c r="L174" s="16">
        <f t="normal">Agrupados!M420</f>
        <v>0</v>
      </c>
      <c r="M174" s="16">
        <f t="normal">Agrupados!Q420</f>
        <v>0</v>
      </c>
      <c r="N174" s="16"/>
      <c r="O174" s="16"/>
      <c r="P174" s="14">
        <f t="normal">Agrupados!R420</f>
        <v>0</v>
      </c>
      <c r="Q174" s="27">
        <f t="normal">Agrupados!AA420</f>
        <v>0</v>
      </c>
      <c r="R174" s="28">
        <f t="normal">Agrupados!AC420</f>
        <v>0</v>
      </c>
    </row>
    <row r="175" spans="1:18">
      <c r="A175" s="6">
        <f t="normal">Agrupados!D421</f>
        <v>0</v>
      </c>
      <c r="B175" s="6">
        <f t="normal">Agrupados!E421</f>
        <v>0</v>
      </c>
      <c r="C175" s="6">
        <f t="normal">Agrupados!F421</f>
        <v>0</v>
      </c>
      <c r="D175" s="6">
        <f t="normal">Agrupados!G421</f>
        <v>0</v>
      </c>
      <c r="E175" s="6">
        <f t="normal">Agrupados!H421</f>
        <v>0</v>
      </c>
      <c r="F175" s="17">
        <f t="normal">Agrupados!I421</f>
        <v>0</v>
      </c>
      <c r="G175" s="19">
        <f t="normal">Agrupados!T421</f>
        <v>0</v>
      </c>
      <c r="H175" s="19"/>
      <c r="I175" s="8"/>
      <c r="J175" s="8"/>
      <c r="K175" s="8"/>
      <c r="L175" s="19">
        <f t="normal">Agrupados!M421</f>
        <v>0</v>
      </c>
      <c r="M175" s="19">
        <f t="normal">Agrupados!Q421</f>
        <v>0</v>
      </c>
      <c r="N175" s="19"/>
      <c r="O175" s="19"/>
      <c r="P175" s="17">
        <f t="normal">Agrupados!R421</f>
        <v>0</v>
      </c>
      <c r="Q175" s="29">
        <f t="normal">Agrupados!AA421</f>
        <v>0</v>
      </c>
      <c r="R175" s="30">
        <f t="normal">Agrupados!AC421</f>
        <v>0</v>
      </c>
    </row>
    <row r="176" spans="1:18">
      <c r="A176" s="6" t="str">
        <f t="normal">Agrupados!D422</f>
        <v>Agroindústria</v>
      </c>
      <c r="B176" s="6" t="str">
        <f t="normal">Agrupados!E422</f>
        <v>Resíduos de pecuária</v>
      </c>
      <c r="C176" s="6" t="str">
        <f t="normal">Agrupados!F422</f>
        <v>Bovinocultura</v>
      </c>
      <c r="D176" s="6" t="str">
        <f t="normal">Agrupados!G422</f>
        <v>Dejeto bovino</v>
      </c>
      <c r="E176" s="6" t="str">
        <f t="normal">Agrupados!H422</f>
        <v>-</v>
      </c>
      <c r="F176" s="6" t="str">
        <f t="normal">Agrupados!I422</f>
        <v>Bovino de corte</v>
      </c>
      <c r="G176" s="8">
        <f t="normal">Agrupados!T422</f>
        <v>349.389344477884</v>
      </c>
      <c r="H176" s="8">
        <f t="normal">Agrupados!W422</f>
        <v>831.143530046811</v>
      </c>
      <c r="I176" s="8">
        <f t="shared" ref="I176" si="283">1000/G176</f>
        <v>2.86213651276162</v>
      </c>
      <c r="J176" s="8">
        <f t="shared" ref="J176" si="284">1000/H176</f>
        <v>1.20316162473608</v>
      </c>
      <c r="K176" s="8">
        <f t="shared" ref="K176" si="285">I176*J176</f>
        <v>3.44361281691072</v>
      </c>
      <c r="L176" s="8">
        <f t="normal">Agrupados!M422</f>
        <v>433.25396859788</v>
      </c>
      <c r="M176" s="8">
        <f t="normal">Agrupados!Q422</f>
        <v>199.994712444992</v>
      </c>
      <c r="N176" s="13">
        <f t="shared" ref="N176" si="286">L176/K176</f>
        <v>125.813786750438</v>
      </c>
      <c r="O176" s="13">
        <f t="shared" ref="O176" si="287">M176/K176</f>
        <v>58.0770031586791</v>
      </c>
      <c r="P176" s="6">
        <f t="normal">Agrupados!R422</f>
        <v>0.461610803225243</v>
      </c>
      <c r="Q176" s="23" t="str">
        <f t="normal">Agrupados!AA422</f>
        <v>-</v>
      </c>
      <c r="R176" s="24">
        <f t="normal">Agrupados!AC422</f>
        <v>6.143</v>
      </c>
    </row>
    <row r="177" spans="1:18">
      <c r="A177" s="6">
        <f t="normal">Agrupados!D423</f>
        <v>0</v>
      </c>
      <c r="B177" s="6">
        <f t="normal">Agrupados!E423</f>
        <v>0</v>
      </c>
      <c r="C177" s="9">
        <f t="normal">Agrupados!F423</f>
        <v>0</v>
      </c>
      <c r="D177" s="6">
        <f t="normal">Agrupados!G423</f>
        <v>0</v>
      </c>
      <c r="E177" s="6">
        <f t="normal">Agrupados!H423</f>
        <v>0</v>
      </c>
      <c r="F177" s="6">
        <f t="normal">Agrupados!I423</f>
        <v>0</v>
      </c>
      <c r="G177" s="8">
        <f t="normal">Agrupados!T423</f>
        <v>0</v>
      </c>
      <c r="H177" s="8"/>
      <c r="I177" s="8"/>
      <c r="J177" s="8"/>
      <c r="K177" s="8"/>
      <c r="L177" s="8">
        <f t="normal">Agrupados!M423</f>
        <v>0</v>
      </c>
      <c r="M177" s="8">
        <f t="normal">Agrupados!Q423</f>
        <v>0</v>
      </c>
      <c r="N177" s="16"/>
      <c r="O177" s="16"/>
      <c r="P177" s="6">
        <f t="normal">Agrupados!R423</f>
        <v>0</v>
      </c>
      <c r="Q177" s="23">
        <f t="normal">Agrupados!AA423</f>
        <v>0</v>
      </c>
      <c r="R177" s="24">
        <f t="normal">Agrupados!AC423</f>
        <v>0</v>
      </c>
    </row>
    <row r="178" spans="1:18">
      <c r="A178" s="6">
        <f t="normal">Agrupados!D424</f>
        <v>0</v>
      </c>
      <c r="B178" s="6">
        <f t="normal">Agrupados!E424</f>
        <v>0</v>
      </c>
      <c r="C178" s="9">
        <f t="normal">Agrupados!F424</f>
        <v>0</v>
      </c>
      <c r="D178" s="6">
        <f t="normal">Agrupados!G424</f>
        <v>0</v>
      </c>
      <c r="E178" s="6">
        <f t="normal">Agrupados!H424</f>
        <v>0</v>
      </c>
      <c r="F178" s="6">
        <f t="normal">Agrupados!I424</f>
        <v>0</v>
      </c>
      <c r="G178" s="8">
        <f t="normal">Agrupados!T424</f>
        <v>0</v>
      </c>
      <c r="H178" s="8"/>
      <c r="I178" s="8"/>
      <c r="J178" s="8"/>
      <c r="K178" s="8"/>
      <c r="L178" s="8">
        <f t="normal">Agrupados!M424</f>
        <v>0</v>
      </c>
      <c r="M178" s="8">
        <f t="normal">Agrupados!Q424</f>
        <v>0</v>
      </c>
      <c r="N178" s="19"/>
      <c r="O178" s="19"/>
      <c r="P178" s="6">
        <f t="normal">Agrupados!R424</f>
        <v>0</v>
      </c>
      <c r="Q178" s="23">
        <f t="normal">Agrupados!AA424</f>
        <v>0</v>
      </c>
      <c r="R178" s="24">
        <f t="normal">Agrupados!AC424</f>
        <v>0</v>
      </c>
    </row>
    <row r="179" spans="1:18">
      <c r="A179" s="6" t="str">
        <f t="normal">Agrupados!D428</f>
        <v>Agroindústria</v>
      </c>
      <c r="B179" s="6" t="str">
        <f t="normal">Agrupados!E428</f>
        <v>Resíduos de pecuária</v>
      </c>
      <c r="C179" s="6" t="str">
        <f t="normal">Agrupados!F428</f>
        <v>Suinocultura</v>
      </c>
      <c r="D179" s="6" t="str">
        <f t="normal">Agrupados!G428</f>
        <v>UPL</v>
      </c>
      <c r="E179" s="6" t="str">
        <f t="normal">Agrupados!H428</f>
        <v>Entrada biodigestor</v>
      </c>
      <c r="F179" s="6" t="str">
        <f t="normal">Agrupados!I428</f>
        <v>Matrizes em reprodução = 5115   nº Matrizes não em reprodução ainda que seria recria = 912 Nº Leitões em Creche = 15522 + 250 creche recria = 15772</v>
      </c>
      <c r="G179" s="8">
        <f t="normal">Agrupados!T428</f>
        <v>3.88102723672392</v>
      </c>
      <c r="H179" s="8">
        <f t="normal">Agrupados!W428</f>
        <v>691.761920050751</v>
      </c>
      <c r="I179" s="8">
        <f t="shared" ref="I179" si="288">1000/G179</f>
        <v>257.663741840711</v>
      </c>
      <c r="J179" s="8">
        <f t="shared" ref="J179" si="289">1000/H179</f>
        <v>1.44558405285829</v>
      </c>
      <c r="K179" s="8">
        <f t="shared" ref="K179" si="290">I179*J179</f>
        <v>372.474596204728</v>
      </c>
      <c r="L179" s="8">
        <f t="normal">Agrupados!M428</f>
        <v>675.183260525124</v>
      </c>
      <c r="M179" s="8">
        <f t="normal">Agrupados!Q428</f>
        <v>342.763562561031</v>
      </c>
      <c r="N179" s="13">
        <f t="shared" ref="N179" si="291">L179/K179</f>
        <v>1.81269613392376</v>
      </c>
      <c r="O179" s="13">
        <f t="shared" ref="O179" si="292">M179/K179</f>
        <v>0.920233395924359</v>
      </c>
      <c r="P179" s="6">
        <f t="normal">Agrupados!R428</f>
        <v>0.5076600422446</v>
      </c>
      <c r="Q179" s="23">
        <f t="normal">Agrupados!AA428</f>
        <v>6540</v>
      </c>
      <c r="R179" s="24">
        <f t="normal">Agrupados!AC428</f>
        <v>6.88</v>
      </c>
    </row>
    <row r="180" spans="1:18">
      <c r="A180" s="6">
        <f t="normal">Agrupados!D429</f>
        <v>0</v>
      </c>
      <c r="B180" s="6">
        <f t="normal">Agrupados!E429</f>
        <v>0</v>
      </c>
      <c r="C180" s="6">
        <f t="normal">Agrupados!F429</f>
        <v>0</v>
      </c>
      <c r="D180" s="6">
        <f t="normal">Agrupados!G429</f>
        <v>0</v>
      </c>
      <c r="E180" s="6">
        <f t="normal">Agrupados!H429</f>
        <v>0</v>
      </c>
      <c r="F180" s="6">
        <f t="normal">Agrupados!I429</f>
        <v>0</v>
      </c>
      <c r="G180" s="8">
        <f t="normal">Agrupados!T429</f>
        <v>0</v>
      </c>
      <c r="H180" s="8"/>
      <c r="I180" s="8"/>
      <c r="J180" s="8"/>
      <c r="K180" s="8"/>
      <c r="L180" s="8">
        <f t="normal">Agrupados!M429</f>
        <v>0</v>
      </c>
      <c r="M180" s="8">
        <f t="normal">Agrupados!Q429</f>
        <v>0</v>
      </c>
      <c r="N180" s="16"/>
      <c r="O180" s="16"/>
      <c r="P180" s="6">
        <f t="normal">Agrupados!R429</f>
        <v>0</v>
      </c>
      <c r="Q180" s="23">
        <f t="normal">Agrupados!AA429</f>
        <v>0</v>
      </c>
      <c r="R180" s="24">
        <f t="normal">Agrupados!AC429</f>
        <v>0</v>
      </c>
    </row>
    <row r="181" spans="1:18">
      <c r="A181" s="6">
        <f t="normal">Agrupados!D430</f>
        <v>0</v>
      </c>
      <c r="B181" s="6">
        <f t="normal">Agrupados!E430</f>
        <v>0</v>
      </c>
      <c r="C181" s="6">
        <f t="normal">Agrupados!F430</f>
        <v>0</v>
      </c>
      <c r="D181" s="6">
        <f t="normal">Agrupados!G430</f>
        <v>0</v>
      </c>
      <c r="E181" s="6">
        <f t="normal">Agrupados!H430</f>
        <v>0</v>
      </c>
      <c r="F181" s="6">
        <f t="normal">Agrupados!I430</f>
        <v>0</v>
      </c>
      <c r="G181" s="8">
        <f t="normal">Agrupados!T430</f>
        <v>0</v>
      </c>
      <c r="H181" s="8"/>
      <c r="I181" s="8"/>
      <c r="J181" s="8"/>
      <c r="K181" s="8"/>
      <c r="L181" s="8">
        <f t="normal">Agrupados!M430</f>
        <v>0</v>
      </c>
      <c r="M181" s="8">
        <f t="normal">Agrupados!Q430</f>
        <v>0</v>
      </c>
      <c r="N181" s="19"/>
      <c r="O181" s="19"/>
      <c r="P181" s="6">
        <f t="normal">Agrupados!R430</f>
        <v>0</v>
      </c>
      <c r="Q181" s="23">
        <f t="normal">Agrupados!AA430</f>
        <v>0</v>
      </c>
      <c r="R181" s="24">
        <f t="normal">Agrupados!AC430</f>
        <v>0</v>
      </c>
    </row>
    <row r="182" spans="1:18">
      <c r="A182" s="12" t="str">
        <f t="normal">Agrupados!D431</f>
        <v>Agroindústria</v>
      </c>
      <c r="B182" s="12" t="str">
        <f t="normal">Agrupados!E431</f>
        <v>Resíduos de pecuária</v>
      </c>
      <c r="C182" s="6" t="str">
        <f t="normal">Agrupados!F431</f>
        <v>Suinocultura</v>
      </c>
      <c r="D182" s="6" t="str">
        <f t="normal">Agrupados!G431</f>
        <v>UPL</v>
      </c>
      <c r="E182" s="6" t="str">
        <f t="normal">Agrupados!H431</f>
        <v>Entrada biodigestor</v>
      </c>
      <c r="F182" s="6" t="str">
        <f t="normal">Agrupados!I431</f>
        <v>15000 creche       6145 - Matrizes</v>
      </c>
      <c r="G182" s="8">
        <f t="normal">Agrupados!T431</f>
        <v>21.6974969795415</v>
      </c>
      <c r="H182" s="8">
        <f t="normal">Agrupados!W431</f>
        <v>697.150493393731</v>
      </c>
      <c r="I182" s="8">
        <f t="shared" ref="I182" si="293">1000/G182</f>
        <v>46.0882654318559</v>
      </c>
      <c r="J182" s="8">
        <f t="shared" ref="J182" si="294">1000/H182</f>
        <v>1.43441051749386</v>
      </c>
      <c r="K182" s="8">
        <f t="shared" ref="K182" si="295">I182*J182</f>
        <v>66.1094926685027</v>
      </c>
      <c r="L182" s="8">
        <f t="normal">Agrupados!M431</f>
        <v>657.550553144584</v>
      </c>
      <c r="M182" s="8">
        <f t="normal">Agrupados!Q431</f>
        <v>391.455404337939</v>
      </c>
      <c r="N182" s="13">
        <f t="shared" ref="N182" si="296">L182/K182</f>
        <v>9.94638631462178</v>
      </c>
      <c r="O182" s="13">
        <f t="shared" ref="O182" si="297">M182/K182</f>
        <v>5.92131914097178</v>
      </c>
      <c r="P182" s="6">
        <f t="normal">Agrupados!R431</f>
        <v>0.595323663657332</v>
      </c>
      <c r="Q182" s="23">
        <f t="normal">Agrupados!AA431</f>
        <v>37856.6666666667</v>
      </c>
      <c r="R182" s="24">
        <f t="normal">Agrupados!AC431</f>
        <v>6.382</v>
      </c>
    </row>
    <row r="183" spans="1:18">
      <c r="A183" s="14">
        <f t="normal">Agrupados!D432</f>
        <v>0</v>
      </c>
      <c r="B183" s="14">
        <f t="normal">Agrupados!E432</f>
        <v>0</v>
      </c>
      <c r="C183" s="6">
        <f t="normal">Agrupados!F432</f>
        <v>0</v>
      </c>
      <c r="D183" s="6">
        <f t="normal">Agrupados!G432</f>
        <v>0</v>
      </c>
      <c r="E183" s="6">
        <f t="normal">Agrupados!H432</f>
        <v>0</v>
      </c>
      <c r="F183" s="6">
        <f t="normal">Agrupados!I432</f>
        <v>0</v>
      </c>
      <c r="G183" s="8">
        <f t="normal">Agrupados!T432</f>
        <v>0</v>
      </c>
      <c r="H183" s="8"/>
      <c r="I183" s="8"/>
      <c r="J183" s="8"/>
      <c r="K183" s="8"/>
      <c r="L183" s="8">
        <f t="normal">Agrupados!M432</f>
        <v>0</v>
      </c>
      <c r="M183" s="8">
        <f t="normal">Agrupados!Q432</f>
        <v>0</v>
      </c>
      <c r="N183" s="16"/>
      <c r="O183" s="16"/>
      <c r="P183" s="6">
        <f t="normal">Agrupados!R432</f>
        <v>0</v>
      </c>
      <c r="Q183" s="23">
        <f t="normal">Agrupados!AA432</f>
        <v>0</v>
      </c>
      <c r="R183" s="24">
        <f t="normal">Agrupados!AC432</f>
        <v>0</v>
      </c>
    </row>
    <row r="184" spans="1:18">
      <c r="A184" s="17">
        <f t="normal">Agrupados!D433</f>
        <v>0</v>
      </c>
      <c r="B184" s="17">
        <f t="normal">Agrupados!E433</f>
        <v>0</v>
      </c>
      <c r="C184" s="6">
        <f t="normal">Agrupados!F433</f>
        <v>0</v>
      </c>
      <c r="D184" s="6">
        <f t="normal">Agrupados!G433</f>
        <v>0</v>
      </c>
      <c r="E184" s="6">
        <f t="normal">Agrupados!H433</f>
        <v>0</v>
      </c>
      <c r="F184" s="6">
        <f t="normal">Agrupados!I433</f>
        <v>0</v>
      </c>
      <c r="G184" s="8">
        <f t="normal">Agrupados!T433</f>
        <v>0</v>
      </c>
      <c r="H184" s="8"/>
      <c r="I184" s="8"/>
      <c r="J184" s="8"/>
      <c r="K184" s="8"/>
      <c r="L184" s="8">
        <f t="normal">Agrupados!M433</f>
        <v>0</v>
      </c>
      <c r="M184" s="8">
        <f t="normal">Agrupados!Q433</f>
        <v>0</v>
      </c>
      <c r="N184" s="19"/>
      <c r="O184" s="19"/>
      <c r="P184" s="6">
        <f t="normal">Agrupados!R433</f>
        <v>0</v>
      </c>
      <c r="Q184" s="23">
        <f t="normal">Agrupados!AA433</f>
        <v>0</v>
      </c>
      <c r="R184" s="24">
        <f t="normal">Agrupados!AC433</f>
        <v>0</v>
      </c>
    </row>
    <row r="185" spans="1:18">
      <c r="A185" s="6" t="str">
        <f t="normal">Agrupados!D434</f>
        <v>Agroindústria</v>
      </c>
      <c r="B185" s="6" t="str">
        <f t="normal">Agrupados!E434</f>
        <v>Resíduos de pecuária</v>
      </c>
      <c r="C185" s="6" t="str">
        <f t="normal">Agrupados!F434</f>
        <v>Suinocultura</v>
      </c>
      <c r="D185" s="6" t="str">
        <f t="normal">Agrupados!G434</f>
        <v>UPL</v>
      </c>
      <c r="E185" s="6" t="str">
        <f t="normal">Agrupados!H434</f>
        <v>Entrada biodigestor</v>
      </c>
      <c r="F185" s="6" t="str">
        <f t="normal">Agrupados!I434</f>
        <v>15000 creche       6145 - Matrizes</v>
      </c>
      <c r="G185" s="8">
        <f t="normal">Agrupados!T434</f>
        <v>4.2330602333682</v>
      </c>
      <c r="H185" s="8">
        <f t="normal">Agrupados!W434</f>
        <v>594.525624525856</v>
      </c>
      <c r="I185" s="8">
        <f t="shared" ref="I185" si="298">1000/G185</f>
        <v>236.235712432637</v>
      </c>
      <c r="J185" s="8">
        <f t="shared" ref="J185" si="299">1000/H185</f>
        <v>1.68201328714387</v>
      </c>
      <c r="K185" s="8">
        <f t="shared" ref="K185" si="300">I185*J185</f>
        <v>397.351607209594</v>
      </c>
      <c r="L185" s="8">
        <f t="normal">Agrupados!M434</f>
        <v>571.442199032059</v>
      </c>
      <c r="M185" s="8">
        <f t="normal">Agrupados!Q434</f>
        <v>305.618550982922</v>
      </c>
      <c r="N185" s="13">
        <f t="shared" ref="N185" si="301">L185/K185</f>
        <v>1.43812731259606</v>
      </c>
      <c r="O185" s="13">
        <f t="shared" ref="O185" si="302">M185/K185</f>
        <v>0.769138831799703</v>
      </c>
      <c r="P185" s="6">
        <f t="normal">Agrupados!R434</f>
        <v>0.534819709675967</v>
      </c>
      <c r="Q185" s="23">
        <f t="normal">Agrupados!AA434</f>
        <v>6036.66666666667</v>
      </c>
      <c r="R185" s="24">
        <f t="normal">Agrupados!AC434</f>
        <v>7.263</v>
      </c>
    </row>
    <row r="186" spans="1:18">
      <c r="A186" s="6">
        <f t="normal">Agrupados!D435</f>
        <v>0</v>
      </c>
      <c r="B186" s="6">
        <f t="normal">Agrupados!E435</f>
        <v>0</v>
      </c>
      <c r="C186" s="6">
        <f t="normal">Agrupados!F435</f>
        <v>0</v>
      </c>
      <c r="D186" s="6">
        <f t="normal">Agrupados!G435</f>
        <v>0</v>
      </c>
      <c r="E186" s="6">
        <f t="normal">Agrupados!H435</f>
        <v>0</v>
      </c>
      <c r="F186" s="6">
        <f t="normal">Agrupados!I435</f>
        <v>0</v>
      </c>
      <c r="G186" s="8">
        <f t="normal">Agrupados!T435</f>
        <v>0</v>
      </c>
      <c r="H186" s="8"/>
      <c r="I186" s="8"/>
      <c r="J186" s="8"/>
      <c r="K186" s="8"/>
      <c r="L186" s="8">
        <f t="normal">Agrupados!M435</f>
        <v>0</v>
      </c>
      <c r="M186" s="8">
        <f t="normal">Agrupados!Q435</f>
        <v>0</v>
      </c>
      <c r="N186" s="16"/>
      <c r="O186" s="16"/>
      <c r="P186" s="6">
        <f t="normal">Agrupados!R435</f>
        <v>0</v>
      </c>
      <c r="Q186" s="23">
        <f t="normal">Agrupados!AA435</f>
        <v>0</v>
      </c>
      <c r="R186" s="24">
        <f t="normal">Agrupados!AC435</f>
        <v>0</v>
      </c>
    </row>
    <row r="187" spans="1:18">
      <c r="A187" s="6">
        <f t="normal">Agrupados!D436</f>
        <v>0</v>
      </c>
      <c r="B187" s="6">
        <f t="normal">Agrupados!E436</f>
        <v>0</v>
      </c>
      <c r="C187" s="6">
        <f t="normal">Agrupados!F436</f>
        <v>0</v>
      </c>
      <c r="D187" s="6">
        <f t="normal">Agrupados!G436</f>
        <v>0</v>
      </c>
      <c r="E187" s="6">
        <f t="normal">Agrupados!H436</f>
        <v>0</v>
      </c>
      <c r="F187" s="6">
        <f t="normal">Agrupados!I436</f>
        <v>0</v>
      </c>
      <c r="G187" s="8">
        <f t="normal">Agrupados!T436</f>
        <v>0</v>
      </c>
      <c r="H187" s="8"/>
      <c r="I187" s="8"/>
      <c r="J187" s="8"/>
      <c r="K187" s="8"/>
      <c r="L187" s="8">
        <f t="normal">Agrupados!M436</f>
        <v>0</v>
      </c>
      <c r="M187" s="8">
        <f t="normal">Agrupados!Q436</f>
        <v>0</v>
      </c>
      <c r="N187" s="19"/>
      <c r="O187" s="19"/>
      <c r="P187" s="6">
        <f t="normal">Agrupados!R436</f>
        <v>0</v>
      </c>
      <c r="Q187" s="23">
        <f t="normal">Agrupados!AA436</f>
        <v>0</v>
      </c>
      <c r="R187" s="24">
        <f t="normal">Agrupados!AC436</f>
        <v>0</v>
      </c>
    </row>
    <row r="188" spans="1:18">
      <c r="A188" s="6" t="str">
        <f t="normal">Agrupados!D437</f>
        <v>Agroindústria</v>
      </c>
      <c r="B188" s="6" t="str">
        <f t="normal">Agrupados!E437</f>
        <v>Resíduos de pecuária</v>
      </c>
      <c r="C188" s="6" t="str">
        <f t="normal">Agrupados!F437</f>
        <v>Bovinocultura</v>
      </c>
      <c r="D188" s="6" t="str">
        <f t="normal">Agrupados!G437</f>
        <v>-</v>
      </c>
      <c r="E188" s="6" t="str">
        <f t="normal">Agrupados!H437</f>
        <v>Entrada biodigestor</v>
      </c>
      <c r="F188" s="6" t="str">
        <f t="normal">Agrupados!I437</f>
        <v>Bovino leiteiro</v>
      </c>
      <c r="G188" s="8">
        <f t="normal">Agrupados!T437</f>
        <v>39.38482834571</v>
      </c>
      <c r="H188" s="8">
        <f t="normal">Agrupados!W437</f>
        <v>741.400144248921</v>
      </c>
      <c r="I188" s="8">
        <f t="shared" ref="I188" si="303">1000/G188</f>
        <v>25.3904877081666</v>
      </c>
      <c r="J188" s="8">
        <f t="shared" ref="J188" si="304">1000/H188</f>
        <v>1.34879930595786</v>
      </c>
      <c r="K188" s="8">
        <f t="shared" ref="K188" si="305">I188*J188</f>
        <v>34.2466721987066</v>
      </c>
      <c r="L188" s="8">
        <f t="normal">Agrupados!M437</f>
        <v>154.31623269509</v>
      </c>
      <c r="M188" s="8">
        <f t="normal">Agrupados!Q437</f>
        <v>94.2971495002761</v>
      </c>
      <c r="N188" s="13">
        <f t="shared" ref="N188" si="306">L188/K188</f>
        <v>4.50602125075727</v>
      </c>
      <c r="O188" s="13">
        <f t="shared" ref="O188" si="307">M188/K188</f>
        <v>2.75346897804095</v>
      </c>
      <c r="P188" s="6">
        <f t="normal">Agrupados!R437</f>
        <v>0.611064356959749</v>
      </c>
      <c r="Q188" s="23" t="str">
        <f t="normal">Agrupados!AA437</f>
        <v>-</v>
      </c>
      <c r="R188" s="24">
        <f t="normal">Agrupados!AC437</f>
        <v>7.204</v>
      </c>
    </row>
    <row r="189" spans="1:18">
      <c r="A189" s="6">
        <f t="normal">Agrupados!D438</f>
        <v>0</v>
      </c>
      <c r="B189" s="6">
        <f t="normal">Agrupados!E438</f>
        <v>0</v>
      </c>
      <c r="C189" s="9">
        <f t="normal">Agrupados!F438</f>
        <v>0</v>
      </c>
      <c r="D189" s="6">
        <f t="normal">Agrupados!G438</f>
        <v>0</v>
      </c>
      <c r="E189" s="6">
        <f t="normal">Agrupados!H438</f>
        <v>0</v>
      </c>
      <c r="F189" s="6">
        <f t="normal">Agrupados!I438</f>
        <v>0</v>
      </c>
      <c r="G189" s="8">
        <f t="normal">Agrupados!T438</f>
        <v>0</v>
      </c>
      <c r="H189" s="8"/>
      <c r="I189" s="8"/>
      <c r="J189" s="8"/>
      <c r="K189" s="8"/>
      <c r="L189" s="8">
        <f t="normal">Agrupados!M438</f>
        <v>0</v>
      </c>
      <c r="M189" s="8">
        <f t="normal">Agrupados!Q438</f>
        <v>0</v>
      </c>
      <c r="N189" s="16"/>
      <c r="O189" s="16"/>
      <c r="P189" s="6">
        <f t="normal">Agrupados!R438</f>
        <v>0</v>
      </c>
      <c r="Q189" s="23">
        <f t="normal">Agrupados!AA438</f>
        <v>0</v>
      </c>
      <c r="R189" s="24">
        <f t="normal">Agrupados!AC438</f>
        <v>0</v>
      </c>
    </row>
    <row r="190" spans="1:18">
      <c r="A190" s="6">
        <f t="normal">Agrupados!D439</f>
        <v>0</v>
      </c>
      <c r="B190" s="6">
        <f t="normal">Agrupados!E439</f>
        <v>0</v>
      </c>
      <c r="C190" s="9">
        <f t="normal">Agrupados!F439</f>
        <v>0</v>
      </c>
      <c r="D190" s="6">
        <f t="normal">Agrupados!G439</f>
        <v>0</v>
      </c>
      <c r="E190" s="6">
        <f t="normal">Agrupados!H439</f>
        <v>0</v>
      </c>
      <c r="F190" s="6">
        <f t="normal">Agrupados!I439</f>
        <v>0</v>
      </c>
      <c r="G190" s="8">
        <f t="normal">Agrupados!T439</f>
        <v>0</v>
      </c>
      <c r="H190" s="8"/>
      <c r="I190" s="8"/>
      <c r="J190" s="8"/>
      <c r="K190" s="8"/>
      <c r="L190" s="8">
        <f t="normal">Agrupados!M439</f>
        <v>0</v>
      </c>
      <c r="M190" s="8">
        <f t="normal">Agrupados!Q439</f>
        <v>0</v>
      </c>
      <c r="N190" s="19"/>
      <c r="O190" s="19"/>
      <c r="P190" s="6">
        <f t="normal">Agrupados!R439</f>
        <v>0</v>
      </c>
      <c r="Q190" s="23">
        <f t="normal">Agrupados!AA439</f>
        <v>0</v>
      </c>
      <c r="R190" s="24">
        <f t="normal">Agrupados!AC439</f>
        <v>0</v>
      </c>
    </row>
    <row r="191" spans="1:18">
      <c r="A191" s="6" t="str">
        <f t="normal">Agrupados!D443</f>
        <v>Agroindústria</v>
      </c>
      <c r="B191" s="6" t="str">
        <f t="normal">Agrupados!E443</f>
        <v>Resíduos de pecuária</v>
      </c>
      <c r="C191" s="6" t="str">
        <f t="normal">Agrupados!F443</f>
        <v>Bovinocultura</v>
      </c>
      <c r="D191" s="6" t="str">
        <f t="normal">Agrupados!G443</f>
        <v>-</v>
      </c>
      <c r="E191" s="6" t="str">
        <f t="normal">Agrupados!H443</f>
        <v>Entrada biodigestor</v>
      </c>
      <c r="F191" s="6" t="str">
        <f t="normal">Agrupados!I443</f>
        <v>Bovino leiteiro</v>
      </c>
      <c r="G191" s="8">
        <f t="normal">Agrupados!T443</f>
        <v>7.07314946150093</v>
      </c>
      <c r="H191" s="8">
        <f t="normal">Agrupados!W443</f>
        <v>622.574658831075</v>
      </c>
      <c r="I191" s="8">
        <f t="shared" ref="I191" si="308">1000/G191</f>
        <v>141.379735497318</v>
      </c>
      <c r="J191" s="8">
        <f t="shared" ref="J191" si="309">1000/H191</f>
        <v>1.60623306107185</v>
      </c>
      <c r="K191" s="8">
        <f t="shared" ref="K191" si="310">I191*J191</f>
        <v>227.088805321386</v>
      </c>
      <c r="L191" s="8">
        <f t="normal">Agrupados!M443</f>
        <v>137.931113967382</v>
      </c>
      <c r="M191" s="8">
        <f t="normal">Agrupados!Q443</f>
        <v>59.448251651421</v>
      </c>
      <c r="N191" s="13">
        <f t="shared" ref="N191" si="311">L191/K191</f>
        <v>0.607388434547339</v>
      </c>
      <c r="O191" s="13">
        <f t="shared" ref="O191" si="312">M191/K191</f>
        <v>0.261784157820053</v>
      </c>
      <c r="P191" s="6">
        <f t="normal">Agrupados!R443</f>
        <v>0.430999576103469</v>
      </c>
      <c r="Q191" s="23" t="str">
        <f t="normal">Agrupados!AA443</f>
        <v>-</v>
      </c>
      <c r="R191" s="24">
        <f t="normal">Agrupados!AC443</f>
        <v>7.324</v>
      </c>
    </row>
    <row r="192" spans="1:18">
      <c r="A192" s="6">
        <f t="normal">Agrupados!D444</f>
        <v>0</v>
      </c>
      <c r="B192" s="6">
        <f t="normal">Agrupados!E444</f>
        <v>0</v>
      </c>
      <c r="C192" s="9">
        <f t="normal">Agrupados!F444</f>
        <v>0</v>
      </c>
      <c r="D192" s="6">
        <f t="normal">Agrupados!G444</f>
        <v>0</v>
      </c>
      <c r="E192" s="6">
        <f t="normal">Agrupados!H444</f>
        <v>0</v>
      </c>
      <c r="F192" s="6">
        <f t="normal">Agrupados!I444</f>
        <v>0</v>
      </c>
      <c r="G192" s="8">
        <f t="normal">Agrupados!T444</f>
        <v>0</v>
      </c>
      <c r="H192" s="8"/>
      <c r="I192" s="8"/>
      <c r="J192" s="8"/>
      <c r="K192" s="8"/>
      <c r="L192" s="8">
        <f t="normal">Agrupados!M444</f>
        <v>0</v>
      </c>
      <c r="M192" s="8">
        <f t="normal">Agrupados!Q444</f>
        <v>0</v>
      </c>
      <c r="N192" s="16"/>
      <c r="O192" s="16"/>
      <c r="P192" s="6">
        <f t="normal">Agrupados!R444</f>
        <v>0</v>
      </c>
      <c r="Q192" s="23">
        <f t="normal">Agrupados!AA444</f>
        <v>0</v>
      </c>
      <c r="R192" s="24">
        <f t="normal">Agrupados!AC444</f>
        <v>0</v>
      </c>
    </row>
    <row r="193" spans="1:18">
      <c r="A193" s="6">
        <f t="normal">Agrupados!D445</f>
        <v>0</v>
      </c>
      <c r="B193" s="6">
        <f t="normal">Agrupados!E445</f>
        <v>0</v>
      </c>
      <c r="C193" s="9">
        <f t="normal">Agrupados!F445</f>
        <v>0</v>
      </c>
      <c r="D193" s="6">
        <f t="normal">Agrupados!G445</f>
        <v>0</v>
      </c>
      <c r="E193" s="6">
        <f t="normal">Agrupados!H445</f>
        <v>0</v>
      </c>
      <c r="F193" s="6">
        <f t="normal">Agrupados!I445</f>
        <v>0</v>
      </c>
      <c r="G193" s="8">
        <f t="normal">Agrupados!T445</f>
        <v>0</v>
      </c>
      <c r="H193" s="8"/>
      <c r="I193" s="8"/>
      <c r="J193" s="8"/>
      <c r="K193" s="8"/>
      <c r="L193" s="8">
        <f t="normal">Agrupados!M445</f>
        <v>0</v>
      </c>
      <c r="M193" s="8">
        <f t="normal">Agrupados!Q445</f>
        <v>0</v>
      </c>
      <c r="N193" s="19"/>
      <c r="O193" s="19"/>
      <c r="P193" s="6">
        <f t="normal">Agrupados!R445</f>
        <v>0</v>
      </c>
      <c r="Q193" s="23">
        <f t="normal">Agrupados!AA445</f>
        <v>0</v>
      </c>
      <c r="R193" s="24">
        <f t="normal">Agrupados!AC445</f>
        <v>0</v>
      </c>
    </row>
    <row r="194" spans="1:18">
      <c r="A194" s="6" t="str">
        <f t="normal">Agrupados!D446</f>
        <v>Agroindústria</v>
      </c>
      <c r="B194" s="6" t="str">
        <f t="normal">Agrupados!E446</f>
        <v>Resíduos de pecuária</v>
      </c>
      <c r="C194" s="6" t="str">
        <f t="normal">Agrupados!F446</f>
        <v>Suinocultura</v>
      </c>
      <c r="D194" s="6" t="str">
        <f t="normal">Agrupados!G446</f>
        <v>-</v>
      </c>
      <c r="E194" s="6" t="str">
        <f t="normal">Agrupados!H446</f>
        <v>Entrada biodigestor</v>
      </c>
      <c r="F194" s="6" t="str">
        <f t="normal">Agrupados!I446</f>
        <v>-</v>
      </c>
      <c r="G194" s="8">
        <f t="normal">Agrupados!T446</f>
        <v>13.9398592102237</v>
      </c>
      <c r="H194" s="8">
        <f t="normal">Agrupados!W446</f>
        <v>604.987992587614</v>
      </c>
      <c r="I194" s="8">
        <f t="shared" ref="I194" si="313">1000/G194</f>
        <v>71.7367359970598</v>
      </c>
      <c r="J194" s="8">
        <f t="shared" ref="J194" si="314">1000/H194</f>
        <v>1.65292536753146</v>
      </c>
      <c r="K194" s="8">
        <f t="shared" ref="K194" si="315">I194*J194</f>
        <v>118.575470713447</v>
      </c>
      <c r="L194" s="8">
        <f t="normal">Agrupados!M446</f>
        <v>243.766947572769</v>
      </c>
      <c r="M194" s="8">
        <f t="normal">Agrupados!Q446</f>
        <v>158.031027862399</v>
      </c>
      <c r="N194" s="13">
        <f t="shared" ref="N194" si="316">L194/K194</f>
        <v>2.05579574009758</v>
      </c>
      <c r="O194" s="13">
        <f t="shared" ref="O194" si="317">M194/K194</f>
        <v>1.33274636745319</v>
      </c>
      <c r="P194" s="6">
        <f t="normal">Agrupados!R446</f>
        <v>0.648287347550362</v>
      </c>
      <c r="Q194" s="23" t="str">
        <f t="normal">Agrupados!AA446</f>
        <v>-</v>
      </c>
      <c r="R194" s="24">
        <f t="normal">Agrupados!AC446</f>
        <v>7.536</v>
      </c>
    </row>
    <row r="195" spans="1:18">
      <c r="A195" s="6">
        <f t="normal">Agrupados!D447</f>
        <v>0</v>
      </c>
      <c r="B195" s="6">
        <f t="normal">Agrupados!E447</f>
        <v>0</v>
      </c>
      <c r="C195" s="6">
        <f t="normal">Agrupados!F447</f>
        <v>0</v>
      </c>
      <c r="D195" s="6">
        <f t="normal">Agrupados!G447</f>
        <v>0</v>
      </c>
      <c r="E195" s="6">
        <f t="normal">Agrupados!H447</f>
        <v>0</v>
      </c>
      <c r="F195" s="6">
        <f t="normal">Agrupados!I447</f>
        <v>0</v>
      </c>
      <c r="G195" s="8">
        <f t="normal">Agrupados!T447</f>
        <v>0</v>
      </c>
      <c r="H195" s="8"/>
      <c r="I195" s="8"/>
      <c r="J195" s="8"/>
      <c r="K195" s="8"/>
      <c r="L195" s="8">
        <f t="normal">Agrupados!M447</f>
        <v>0</v>
      </c>
      <c r="M195" s="8">
        <f t="normal">Agrupados!Q447</f>
        <v>0</v>
      </c>
      <c r="N195" s="16"/>
      <c r="O195" s="16"/>
      <c r="P195" s="6">
        <f t="normal">Agrupados!R447</f>
        <v>0</v>
      </c>
      <c r="Q195" s="23">
        <f t="normal">Agrupados!AA447</f>
        <v>0</v>
      </c>
      <c r="R195" s="24">
        <f t="normal">Agrupados!AC447</f>
        <v>0</v>
      </c>
    </row>
    <row r="196" spans="1:18">
      <c r="A196" s="6">
        <f t="normal">Agrupados!D448</f>
        <v>0</v>
      </c>
      <c r="B196" s="6">
        <f t="normal">Agrupados!E448</f>
        <v>0</v>
      </c>
      <c r="C196" s="6">
        <f t="normal">Agrupados!F448</f>
        <v>0</v>
      </c>
      <c r="D196" s="6">
        <f t="normal">Agrupados!G448</f>
        <v>0</v>
      </c>
      <c r="E196" s="6">
        <f t="normal">Agrupados!H448</f>
        <v>0</v>
      </c>
      <c r="F196" s="6">
        <f t="normal">Agrupados!I448</f>
        <v>0</v>
      </c>
      <c r="G196" s="8">
        <f t="normal">Agrupados!T448</f>
        <v>0</v>
      </c>
      <c r="H196" s="8"/>
      <c r="I196" s="8"/>
      <c r="J196" s="8"/>
      <c r="K196" s="8"/>
      <c r="L196" s="8">
        <f t="normal">Agrupados!M448</f>
        <v>0</v>
      </c>
      <c r="M196" s="8">
        <f t="normal">Agrupados!Q448</f>
        <v>0</v>
      </c>
      <c r="N196" s="19"/>
      <c r="O196" s="19"/>
      <c r="P196" s="6">
        <f t="normal">Agrupados!R448</f>
        <v>0</v>
      </c>
      <c r="Q196" s="23">
        <f t="normal">Agrupados!AA448</f>
        <v>0</v>
      </c>
      <c r="R196" s="24">
        <f t="normal">Agrupados!AC448</f>
        <v>0</v>
      </c>
    </row>
    <row r="197" spans="1:18">
      <c r="A197" s="12" t="str">
        <f t="normal">Agrupados!D449</f>
        <v>Agroindústria</v>
      </c>
      <c r="B197" s="12" t="str">
        <f t="normal">Agrupados!E449</f>
        <v>Resíduos de pecuária</v>
      </c>
      <c r="C197" s="6" t="str">
        <f t="normal">Agrupados!F449</f>
        <v>Avicultura</v>
      </c>
      <c r="D197" s="6" t="str">
        <f t="normal">Agrupados!G449</f>
        <v>Cama de aves</v>
      </c>
      <c r="E197" s="12" t="str">
        <f t="normal">Agrupados!H449</f>
        <v>-</v>
      </c>
      <c r="F197" s="6" t="str">
        <f t="normal">Agrupados!I449</f>
        <v>7° lote</v>
      </c>
      <c r="G197" s="8">
        <f t="normal">Agrupados!T449</f>
        <v>747.921771093923</v>
      </c>
      <c r="H197" s="8">
        <f t="normal">Agrupados!W449</f>
        <v>800.077177618956</v>
      </c>
      <c r="I197" s="8">
        <f t="shared" ref="I197" si="318">1000/G197</f>
        <v>1.33703822866044</v>
      </c>
      <c r="J197" s="8">
        <f t="shared" ref="J197" si="319">1000/H197</f>
        <v>1.24987942160282</v>
      </c>
      <c r="K197" s="8">
        <f t="shared" ref="K197" si="320">I197*J197</f>
        <v>1.67113656789898</v>
      </c>
      <c r="L197" s="8">
        <f t="normal">Agrupados!M449</f>
        <v>397.712169613947</v>
      </c>
      <c r="M197" s="8">
        <f t="normal">Agrupados!Q449</f>
        <v>161.481828072821</v>
      </c>
      <c r="N197" s="13">
        <f t="shared" ref="N197" si="321">L197/K197</f>
        <v>237.989029295174</v>
      </c>
      <c r="O197" s="13">
        <f t="shared" ref="O197" si="322">M197/K197</f>
        <v>96.6299410680974</v>
      </c>
      <c r="P197" s="6">
        <f t="normal">Agrupados!R449</f>
        <v>0.406026871718733</v>
      </c>
      <c r="Q197" s="23" t="str">
        <f t="normal">Agrupados!AA449</f>
        <v>-</v>
      </c>
      <c r="R197" s="24" t="str">
        <f t="normal">Agrupados!AC449</f>
        <v>-</v>
      </c>
    </row>
    <row r="198" spans="1:18">
      <c r="A198" s="14">
        <f t="normal">Agrupados!D450</f>
        <v>0</v>
      </c>
      <c r="B198" s="14">
        <f t="normal">Agrupados!E450</f>
        <v>0</v>
      </c>
      <c r="C198" s="9">
        <f t="normal">Agrupados!F450</f>
        <v>0</v>
      </c>
      <c r="D198" s="6">
        <f t="normal">Agrupados!G450</f>
        <v>0</v>
      </c>
      <c r="E198" s="14">
        <f t="normal">Agrupados!H450</f>
        <v>0</v>
      </c>
      <c r="F198" s="6">
        <f t="normal">Agrupados!I450</f>
        <v>0</v>
      </c>
      <c r="G198" s="8">
        <f t="normal">Agrupados!T450</f>
        <v>0</v>
      </c>
      <c r="H198" s="8"/>
      <c r="I198" s="8"/>
      <c r="J198" s="8"/>
      <c r="K198" s="8"/>
      <c r="L198" s="8">
        <f t="normal">Agrupados!M450</f>
        <v>0</v>
      </c>
      <c r="M198" s="8">
        <f t="normal">Agrupados!Q450</f>
        <v>0</v>
      </c>
      <c r="N198" s="16"/>
      <c r="O198" s="16"/>
      <c r="P198" s="6">
        <f t="normal">Agrupados!R450</f>
        <v>0</v>
      </c>
      <c r="Q198" s="23">
        <f t="normal">Agrupados!AA450</f>
        <v>0</v>
      </c>
      <c r="R198" s="24">
        <f t="normal">Agrupados!AC450</f>
        <v>0</v>
      </c>
    </row>
    <row r="199" spans="1:18">
      <c r="A199" s="17">
        <f t="normal">Agrupados!D451</f>
        <v>0</v>
      </c>
      <c r="B199" s="17">
        <f t="normal">Agrupados!E451</f>
        <v>0</v>
      </c>
      <c r="C199" s="9">
        <f t="normal">Agrupados!F451</f>
        <v>0</v>
      </c>
      <c r="D199" s="6">
        <f t="normal">Agrupados!G451</f>
        <v>0</v>
      </c>
      <c r="E199" s="17">
        <f t="normal">Agrupados!H451</f>
        <v>0</v>
      </c>
      <c r="F199" s="6">
        <f t="normal">Agrupados!I451</f>
        <v>0</v>
      </c>
      <c r="G199" s="8">
        <f t="normal">Agrupados!T451</f>
        <v>0</v>
      </c>
      <c r="H199" s="8"/>
      <c r="I199" s="8"/>
      <c r="J199" s="8"/>
      <c r="K199" s="8"/>
      <c r="L199" s="8">
        <f t="normal">Agrupados!M451</f>
        <v>0</v>
      </c>
      <c r="M199" s="8">
        <f t="normal">Agrupados!Q451</f>
        <v>0</v>
      </c>
      <c r="N199" s="19"/>
      <c r="O199" s="19"/>
      <c r="P199" s="6">
        <f t="normal">Agrupados!R451</f>
        <v>0</v>
      </c>
      <c r="Q199" s="23">
        <f t="normal">Agrupados!AA451</f>
        <v>0</v>
      </c>
      <c r="R199" s="24">
        <f t="normal">Agrupados!AC451</f>
        <v>0</v>
      </c>
    </row>
    <row r="200" spans="1:18">
      <c r="A200" s="6" t="str">
        <f t="normal">Agrupados!D452</f>
        <v>Agroindústria</v>
      </c>
      <c r="B200" s="6" t="str">
        <f t="normal">Agrupados!E452</f>
        <v>Resíduos de pecuária</v>
      </c>
      <c r="C200" s="6" t="str">
        <f t="normal">Agrupados!F452</f>
        <v>Avicultura</v>
      </c>
      <c r="D200" s="6" t="str">
        <f t="normal">Agrupados!G452</f>
        <v>Cama de aves</v>
      </c>
      <c r="E200" s="6" t="str">
        <f t="normal">Agrupados!H452</f>
        <v>-</v>
      </c>
      <c r="F200" s="6" t="str">
        <f t="normal">Agrupados!I452</f>
        <v>9° lote</v>
      </c>
      <c r="G200" s="8">
        <f t="normal">Agrupados!T452</f>
        <v>806.686209692509</v>
      </c>
      <c r="H200" s="8">
        <f t="normal">Agrupados!W452</f>
        <v>781.09729696295</v>
      </c>
      <c r="I200" s="8">
        <f t="shared" ref="I200" si="323">1000/G200</f>
        <v>1.23963938887858</v>
      </c>
      <c r="J200" s="8">
        <f t="shared" ref="J200" si="324">1000/H200</f>
        <v>1.28025023756731</v>
      </c>
      <c r="K200" s="8">
        <f t="shared" ref="K200" si="325">I200*J200</f>
        <v>1.5870486221096</v>
      </c>
      <c r="L200" s="8">
        <f t="normal">Agrupados!M452</f>
        <v>424.854166570246</v>
      </c>
      <c r="M200" s="8">
        <f t="normal">Agrupados!Q452</f>
        <v>171.308316808522</v>
      </c>
      <c r="N200" s="13">
        <f t="shared" ref="N200" si="326">L200/K200</f>
        <v>267.700787897415</v>
      </c>
      <c r="O200" s="13">
        <f t="shared" ref="O200" si="327">M200/K200</f>
        <v>107.941442008758</v>
      </c>
      <c r="P200" s="6">
        <f t="normal">Agrupados!R452</f>
        <v>0.40321675127128</v>
      </c>
      <c r="Q200" s="23" t="str">
        <f t="normal">Agrupados!AA452</f>
        <v>-</v>
      </c>
      <c r="R200" s="24" t="str">
        <f t="normal">Agrupados!AC452</f>
        <v>-</v>
      </c>
    </row>
    <row r="201" spans="1:18">
      <c r="A201" s="6">
        <f t="normal">Agrupados!D453</f>
        <v>0</v>
      </c>
      <c r="B201" s="6">
        <f t="normal">Agrupados!E453</f>
        <v>0</v>
      </c>
      <c r="C201" s="9">
        <f t="normal">Agrupados!F453</f>
        <v>0</v>
      </c>
      <c r="D201" s="6">
        <f t="normal">Agrupados!G453</f>
        <v>0</v>
      </c>
      <c r="E201" s="6">
        <f t="normal">Agrupados!H453</f>
        <v>0</v>
      </c>
      <c r="F201" s="6">
        <f t="normal">Agrupados!I453</f>
        <v>0</v>
      </c>
      <c r="G201" s="8">
        <f t="normal">Agrupados!T453</f>
        <v>0</v>
      </c>
      <c r="H201" s="8"/>
      <c r="I201" s="8"/>
      <c r="J201" s="8"/>
      <c r="K201" s="8"/>
      <c r="L201" s="8">
        <f t="normal">Agrupados!M453</f>
        <v>0</v>
      </c>
      <c r="M201" s="8">
        <f t="normal">Agrupados!Q453</f>
        <v>0</v>
      </c>
      <c r="N201" s="16"/>
      <c r="O201" s="16"/>
      <c r="P201" s="6">
        <f t="normal">Agrupados!R453</f>
        <v>0</v>
      </c>
      <c r="Q201" s="23">
        <f t="normal">Agrupados!AA453</f>
        <v>0</v>
      </c>
      <c r="R201" s="24">
        <f t="normal">Agrupados!AC453</f>
        <v>0</v>
      </c>
    </row>
    <row r="202" spans="1:18">
      <c r="A202" s="6">
        <f t="normal">Agrupados!D454</f>
        <v>0</v>
      </c>
      <c r="B202" s="6">
        <f t="normal">Agrupados!E454</f>
        <v>0</v>
      </c>
      <c r="C202" s="9">
        <f t="normal">Agrupados!F454</f>
        <v>0</v>
      </c>
      <c r="D202" s="6">
        <f t="normal">Agrupados!G454</f>
        <v>0</v>
      </c>
      <c r="E202" s="6">
        <f t="normal">Agrupados!H454</f>
        <v>0</v>
      </c>
      <c r="F202" s="6">
        <f t="normal">Agrupados!I454</f>
        <v>0</v>
      </c>
      <c r="G202" s="8">
        <f t="normal">Agrupados!T454</f>
        <v>0</v>
      </c>
      <c r="H202" s="8"/>
      <c r="I202" s="8"/>
      <c r="J202" s="8"/>
      <c r="K202" s="8"/>
      <c r="L202" s="8">
        <f t="normal">Agrupados!M454</f>
        <v>0</v>
      </c>
      <c r="M202" s="8">
        <f t="normal">Agrupados!Q454</f>
        <v>0</v>
      </c>
      <c r="N202" s="19"/>
      <c r="O202" s="19"/>
      <c r="P202" s="6">
        <f t="normal">Agrupados!R454</f>
        <v>0</v>
      </c>
      <c r="Q202" s="23">
        <f t="normal">Agrupados!AA454</f>
        <v>0</v>
      </c>
      <c r="R202" s="24">
        <f t="normal">Agrupados!AC454</f>
        <v>0</v>
      </c>
    </row>
    <row r="203" spans="1:18">
      <c r="A203" s="6" t="str">
        <f t="normal">Agrupados!D455</f>
        <v>Agroindústria</v>
      </c>
      <c r="B203" s="6" t="str">
        <f t="normal">Agrupados!E455</f>
        <v>Resíduos de pecuária</v>
      </c>
      <c r="C203" s="6" t="str">
        <f t="normal">Agrupados!F455</f>
        <v>Avicultura</v>
      </c>
      <c r="D203" s="6" t="str">
        <f t="normal">Agrupados!G455</f>
        <v>Cama de aves</v>
      </c>
      <c r="E203" s="6" t="str">
        <f t="normal">Agrupados!H455</f>
        <v>-</v>
      </c>
      <c r="F203" s="6" t="str">
        <f t="normal">Agrupados!I455</f>
        <v>4° lote</v>
      </c>
      <c r="G203" s="8">
        <f t="normal">Agrupados!T455</f>
        <v>746.948470611449</v>
      </c>
      <c r="H203" s="8">
        <f t="normal">Agrupados!W455</f>
        <v>753.017292090645</v>
      </c>
      <c r="I203" s="8">
        <f t="shared" ref="I203" si="328">1000/G203</f>
        <v>1.33878043713163</v>
      </c>
      <c r="J203" s="8">
        <f t="shared" ref="J203" si="329">1000/H203</f>
        <v>1.32799075201001</v>
      </c>
      <c r="K203" s="8">
        <f t="shared" ref="K203" si="330">I203*J203</f>
        <v>1.77788803948273</v>
      </c>
      <c r="L203" s="8">
        <f t="normal">Agrupados!M455</f>
        <v>301.789117985313</v>
      </c>
      <c r="M203" s="8">
        <f t="normal">Agrupados!Q455</f>
        <v>111.839134228841</v>
      </c>
      <c r="N203" s="13">
        <f t="shared" ref="N203" si="331">L203/K203</f>
        <v>169.745850854093</v>
      </c>
      <c r="O203" s="13">
        <f t="shared" ref="O203" si="332">M203/K203</f>
        <v>62.9056114587393</v>
      </c>
      <c r="P203" s="6">
        <f t="normal">Agrupados!R455</f>
        <v>0.370587034335292</v>
      </c>
      <c r="Q203" s="23" t="str">
        <f t="normal">Agrupados!AA455</f>
        <v>-</v>
      </c>
      <c r="R203" s="24" t="str">
        <f t="normal">Agrupados!AC455</f>
        <v>-</v>
      </c>
    </row>
    <row r="204" spans="1:18">
      <c r="A204" s="6">
        <f t="normal">Agrupados!D456</f>
        <v>0</v>
      </c>
      <c r="B204" s="6">
        <f t="normal">Agrupados!E456</f>
        <v>0</v>
      </c>
      <c r="C204" s="9">
        <f t="normal">Agrupados!F456</f>
        <v>0</v>
      </c>
      <c r="D204" s="6">
        <f t="normal">Agrupados!G456</f>
        <v>0</v>
      </c>
      <c r="E204" s="6">
        <f t="normal">Agrupados!H456</f>
        <v>0</v>
      </c>
      <c r="F204" s="6">
        <f t="normal">Agrupados!I456</f>
        <v>0</v>
      </c>
      <c r="G204" s="8">
        <f t="normal">Agrupados!T456</f>
        <v>0</v>
      </c>
      <c r="H204" s="8"/>
      <c r="I204" s="8"/>
      <c r="J204" s="8"/>
      <c r="K204" s="8"/>
      <c r="L204" s="8">
        <f t="normal">Agrupados!M456</f>
        <v>0</v>
      </c>
      <c r="M204" s="8">
        <f t="normal">Agrupados!Q456</f>
        <v>0</v>
      </c>
      <c r="N204" s="16"/>
      <c r="O204" s="16"/>
      <c r="P204" s="6">
        <f t="normal">Agrupados!R456</f>
        <v>0</v>
      </c>
      <c r="Q204" s="23">
        <f t="normal">Agrupados!AA456</f>
        <v>0</v>
      </c>
      <c r="R204" s="24">
        <f t="normal">Agrupados!AC456</f>
        <v>0</v>
      </c>
    </row>
    <row r="205" spans="1:18">
      <c r="A205" s="6">
        <f t="normal">Agrupados!D457</f>
        <v>0</v>
      </c>
      <c r="B205" s="6">
        <f t="normal">Agrupados!E457</f>
        <v>0</v>
      </c>
      <c r="C205" s="9">
        <f t="normal">Agrupados!F457</f>
        <v>0</v>
      </c>
      <c r="D205" s="6">
        <f t="normal">Agrupados!G457</f>
        <v>0</v>
      </c>
      <c r="E205" s="6">
        <f t="normal">Agrupados!H457</f>
        <v>0</v>
      </c>
      <c r="F205" s="6">
        <f t="normal">Agrupados!I457</f>
        <v>0</v>
      </c>
      <c r="G205" s="8">
        <f t="normal">Agrupados!T457</f>
        <v>0</v>
      </c>
      <c r="H205" s="8"/>
      <c r="I205" s="8"/>
      <c r="J205" s="8"/>
      <c r="K205" s="8"/>
      <c r="L205" s="8">
        <f t="normal">Agrupados!M457</f>
        <v>0</v>
      </c>
      <c r="M205" s="8">
        <f t="normal">Agrupados!Q457</f>
        <v>0</v>
      </c>
      <c r="N205" s="19"/>
      <c r="O205" s="19"/>
      <c r="P205" s="6">
        <f t="normal">Agrupados!R457</f>
        <v>0</v>
      </c>
      <c r="Q205" s="23">
        <f t="normal">Agrupados!AA457</f>
        <v>0</v>
      </c>
      <c r="R205" s="24">
        <f t="normal">Agrupados!AC457</f>
        <v>0</v>
      </c>
    </row>
    <row r="206" spans="1:18">
      <c r="A206" s="12" t="str">
        <f t="normal">Agrupados!D470</f>
        <v>Agroindústria</v>
      </c>
      <c r="B206" s="12" t="str">
        <f t="normal">Agrupados!E470</f>
        <v>Resíduos de pecuária</v>
      </c>
      <c r="C206" s="6" t="str">
        <f t="normal">Agrupados!F470</f>
        <v>Suinocultura</v>
      </c>
      <c r="D206" s="6" t="str">
        <f t="normal">Agrupados!G470</f>
        <v>-</v>
      </c>
      <c r="E206" s="6" t="str">
        <f t="normal">Agrupados!H470</f>
        <v>Entrada biodigestor</v>
      </c>
      <c r="F206" s="6" t="str">
        <f t="normal">Agrupados!I470</f>
        <v>-</v>
      </c>
      <c r="G206" s="8">
        <f t="normal">Agrupados!T470</f>
        <v>19.5729533876671</v>
      </c>
      <c r="H206" s="8">
        <f t="normal">Agrupados!W470</f>
        <v>630.29563168416</v>
      </c>
      <c r="I206" s="8">
        <f t="shared" ref="I206" si="333">1000/G206</f>
        <v>51.0909100018651</v>
      </c>
      <c r="J206" s="8">
        <f t="shared" ref="J206" si="334">1000/H206</f>
        <v>1.58655708485236</v>
      </c>
      <c r="K206" s="8">
        <f t="shared" ref="K206" si="335">I206*J206</f>
        <v>81.0586452350135</v>
      </c>
      <c r="L206" s="8">
        <f t="normal">Agrupados!M470</f>
        <v>768.80127473825</v>
      </c>
      <c r="M206" s="8">
        <f t="normal">Agrupados!Q470</f>
        <v>536.857048424679</v>
      </c>
      <c r="N206" s="13">
        <f t="shared" ref="N206" si="336">L206/K206</f>
        <v>9.48450683464129</v>
      </c>
      <c r="O206" s="13">
        <f t="shared" ref="O206" si="337">M206/K206</f>
        <v>6.62306959199932</v>
      </c>
      <c r="P206" s="6">
        <f t="normal">Agrupados!R470</f>
        <v>0.698304056022097</v>
      </c>
      <c r="Q206" s="23">
        <f t="normal">Agrupados!AA470</f>
        <v>7746.66666666667</v>
      </c>
      <c r="R206" s="24">
        <f t="normal">Agrupados!AC470</f>
        <v>7.24</v>
      </c>
    </row>
    <row r="207" spans="1:18">
      <c r="A207" s="14">
        <f t="normal">Agrupados!D471</f>
        <v>0</v>
      </c>
      <c r="B207" s="14">
        <f t="normal">Agrupados!E471</f>
        <v>0</v>
      </c>
      <c r="C207" s="6">
        <f t="normal">Agrupados!F471</f>
        <v>0</v>
      </c>
      <c r="D207" s="6">
        <f t="normal">Agrupados!G471</f>
        <v>0</v>
      </c>
      <c r="E207" s="6">
        <f t="normal">Agrupados!H471</f>
        <v>0</v>
      </c>
      <c r="F207" s="6">
        <f t="normal">Agrupados!I471</f>
        <v>0</v>
      </c>
      <c r="G207" s="8">
        <f t="normal">Agrupados!T471</f>
        <v>0</v>
      </c>
      <c r="H207" s="8"/>
      <c r="I207" s="8"/>
      <c r="J207" s="8"/>
      <c r="K207" s="8"/>
      <c r="L207" s="8">
        <f t="normal">Agrupados!M471</f>
        <v>0</v>
      </c>
      <c r="M207" s="8">
        <f t="normal">Agrupados!Q471</f>
        <v>0</v>
      </c>
      <c r="N207" s="16"/>
      <c r="O207" s="16"/>
      <c r="P207" s="6">
        <f t="normal">Agrupados!R471</f>
        <v>0</v>
      </c>
      <c r="Q207" s="23">
        <f t="normal">Agrupados!AA471</f>
        <v>0</v>
      </c>
      <c r="R207" s="24">
        <f t="normal">Agrupados!AC471</f>
        <v>0</v>
      </c>
    </row>
    <row r="208" spans="1:18">
      <c r="A208" s="17">
        <f t="normal">Agrupados!D472</f>
        <v>0</v>
      </c>
      <c r="B208" s="17">
        <f t="normal">Agrupados!E472</f>
        <v>0</v>
      </c>
      <c r="C208" s="6">
        <f t="normal">Agrupados!F472</f>
        <v>0</v>
      </c>
      <c r="D208" s="6">
        <f t="normal">Agrupados!G472</f>
        <v>0</v>
      </c>
      <c r="E208" s="6">
        <f t="normal">Agrupados!H472</f>
        <v>0</v>
      </c>
      <c r="F208" s="6">
        <f t="normal">Agrupados!I472</f>
        <v>0</v>
      </c>
      <c r="G208" s="8">
        <f t="normal">Agrupados!T472</f>
        <v>0</v>
      </c>
      <c r="H208" s="8"/>
      <c r="I208" s="8"/>
      <c r="J208" s="8"/>
      <c r="K208" s="8"/>
      <c r="L208" s="8">
        <f t="normal">Agrupados!M472</f>
        <v>0</v>
      </c>
      <c r="M208" s="8">
        <f t="normal">Agrupados!Q472</f>
        <v>0</v>
      </c>
      <c r="N208" s="19"/>
      <c r="O208" s="19"/>
      <c r="P208" s="6">
        <f t="normal">Agrupados!R472</f>
        <v>0</v>
      </c>
      <c r="Q208" s="23">
        <f t="normal">Agrupados!AA472</f>
        <v>0</v>
      </c>
      <c r="R208" s="24">
        <f t="normal">Agrupados!AC472</f>
        <v>0</v>
      </c>
    </row>
    <row r="209" spans="1:18">
      <c r="A209" s="6" t="str">
        <f t="normal">Agrupados!D473</f>
        <v>Agroindústria</v>
      </c>
      <c r="B209" s="6" t="str">
        <f t="normal">Agrupados!E473</f>
        <v>Resíduos de pecuária</v>
      </c>
      <c r="C209" s="6" t="str">
        <f t="normal">Agrupados!F473</f>
        <v>Bovinocultura</v>
      </c>
      <c r="D209" s="6" t="str">
        <f t="normal">Agrupados!G473</f>
        <v>-</v>
      </c>
      <c r="E209" s="6" t="str">
        <f t="normal">Agrupados!H473</f>
        <v>Entrada biodigestor</v>
      </c>
      <c r="F209" s="6" t="str">
        <f t="normal">Agrupados!I473</f>
        <v>Bovino leiteiro</v>
      </c>
      <c r="G209" s="8">
        <f t="normal">Agrupados!T473</f>
        <v>11.1762507003541</v>
      </c>
      <c r="H209" s="8">
        <f t="normal">Agrupados!W473</f>
        <v>762.91767451985</v>
      </c>
      <c r="I209" s="8">
        <f t="shared" ref="I209" si="338">1000/G209</f>
        <v>89.4754445664251</v>
      </c>
      <c r="J209" s="8">
        <f t="shared" ref="J209" si="339">1000/H209</f>
        <v>1.31075741642683</v>
      </c>
      <c r="K209" s="8">
        <f t="shared" ref="K209" si="340">I209*J209</f>
        <v>117.280602553529</v>
      </c>
      <c r="L209" s="8">
        <f t="normal">Agrupados!M473</f>
        <v>271.144083936965</v>
      </c>
      <c r="M209" s="8">
        <f t="normal">Agrupados!Q473</f>
        <v>212.815969549587</v>
      </c>
      <c r="N209" s="13">
        <f t="shared" ref="N209" si="341">L209/K209</f>
        <v>2.31192608183617</v>
      </c>
      <c r="O209" s="13">
        <f t="shared" ref="O209" si="342">M209/K209</f>
        <v>1.81458796182816</v>
      </c>
      <c r="P209" s="6">
        <f t="normal">Agrupados!R473</f>
        <v>0.784881478730925</v>
      </c>
      <c r="Q209" s="23">
        <f t="normal">Agrupados!AA473</f>
        <v>5098.33333333333</v>
      </c>
      <c r="R209" s="24">
        <f t="normal">Agrupados!AC473</f>
        <v>7.9</v>
      </c>
    </row>
    <row r="210" spans="1:18">
      <c r="A210" s="6">
        <f t="normal">Agrupados!D474</f>
        <v>0</v>
      </c>
      <c r="B210" s="6">
        <f t="normal">Agrupados!E474</f>
        <v>0</v>
      </c>
      <c r="C210" s="9">
        <f t="normal">Agrupados!F474</f>
        <v>0</v>
      </c>
      <c r="D210" s="6">
        <f t="normal">Agrupados!G474</f>
        <v>0</v>
      </c>
      <c r="E210" s="6">
        <f t="normal">Agrupados!H474</f>
        <v>0</v>
      </c>
      <c r="F210" s="6">
        <f t="normal">Agrupados!I474</f>
        <v>0</v>
      </c>
      <c r="G210" s="8">
        <f t="normal">Agrupados!T474</f>
        <v>0</v>
      </c>
      <c r="H210" s="8"/>
      <c r="I210" s="8"/>
      <c r="J210" s="8"/>
      <c r="K210" s="8"/>
      <c r="L210" s="8">
        <f t="normal">Agrupados!M474</f>
        <v>0</v>
      </c>
      <c r="M210" s="8">
        <f t="normal">Agrupados!Q474</f>
        <v>0</v>
      </c>
      <c r="N210" s="16"/>
      <c r="O210" s="16"/>
      <c r="P210" s="6">
        <f t="normal">Agrupados!R474</f>
        <v>0</v>
      </c>
      <c r="Q210" s="23">
        <f t="normal">Agrupados!AA474</f>
        <v>0</v>
      </c>
      <c r="R210" s="24">
        <f t="normal">Agrupados!AC474</f>
        <v>0</v>
      </c>
    </row>
    <row r="211" spans="1:18">
      <c r="A211" s="6">
        <f t="normal">Agrupados!D475</f>
        <v>0</v>
      </c>
      <c r="B211" s="6">
        <f t="normal">Agrupados!E475</f>
        <v>0</v>
      </c>
      <c r="C211" s="9">
        <f t="normal">Agrupados!F475</f>
        <v>0</v>
      </c>
      <c r="D211" s="6">
        <f t="normal">Agrupados!G475</f>
        <v>0</v>
      </c>
      <c r="E211" s="6">
        <f t="normal">Agrupados!H475</f>
        <v>0</v>
      </c>
      <c r="F211" s="6">
        <f t="normal">Agrupados!I475</f>
        <v>0</v>
      </c>
      <c r="G211" s="8">
        <f t="normal">Agrupados!T475</f>
        <v>0</v>
      </c>
      <c r="H211" s="8"/>
      <c r="I211" s="8"/>
      <c r="J211" s="8"/>
      <c r="K211" s="8"/>
      <c r="L211" s="8">
        <f t="normal">Agrupados!M475</f>
        <v>0</v>
      </c>
      <c r="M211" s="8">
        <f t="normal">Agrupados!Q475</f>
        <v>0</v>
      </c>
      <c r="N211" s="19"/>
      <c r="O211" s="19"/>
      <c r="P211" s="6">
        <f t="normal">Agrupados!R475</f>
        <v>0</v>
      </c>
      <c r="Q211" s="23">
        <f t="normal">Agrupados!AA475</f>
        <v>0</v>
      </c>
      <c r="R211" s="24">
        <f t="normal">Agrupados!AC475</f>
        <v>0</v>
      </c>
    </row>
    <row r="212" spans="1:18">
      <c r="A212" s="6" t="str">
        <f t="normal">Agrupados!D476</f>
        <v>Agroindústria</v>
      </c>
      <c r="B212" s="6" t="str">
        <f t="normal">Agrupados!E476</f>
        <v>Resíduos de pecuária</v>
      </c>
      <c r="C212" s="6" t="str">
        <f t="normal">Agrupados!F476</f>
        <v>Bovinocultura</v>
      </c>
      <c r="D212" s="6" t="str">
        <f t="normal">Agrupados!G476</f>
        <v>-</v>
      </c>
      <c r="E212" s="6" t="str">
        <f t="normal">Agrupados!H476</f>
        <v>Entrada biodigestor</v>
      </c>
      <c r="F212" s="6" t="str">
        <f t="normal">Agrupados!I476</f>
        <v>Bovino leiteiro</v>
      </c>
      <c r="G212" s="8">
        <f t="normal">Agrupados!T476</f>
        <v>15.0940096096098</v>
      </c>
      <c r="H212" s="8">
        <f t="normal">Agrupados!W476</f>
        <v>776.428274546103</v>
      </c>
      <c r="I212" s="8">
        <f t="shared" ref="I212" si="343">1000/G212</f>
        <v>66.2514484794904</v>
      </c>
      <c r="J212" s="8">
        <f t="shared" ref="J212" si="344">1000/H212</f>
        <v>1.2879489745329</v>
      </c>
      <c r="K212" s="8">
        <f t="shared" ref="K212" si="345">I212*J212</f>
        <v>85.3284851304788</v>
      </c>
      <c r="L212" s="8">
        <f t="normal">Agrupados!M476</f>
        <v>339.607020207696</v>
      </c>
      <c r="M212" s="8">
        <f t="normal">Agrupados!Q476</f>
        <v>245.284373897003</v>
      </c>
      <c r="N212" s="13">
        <f t="shared" ref="N212" si="346">L212/K212</f>
        <v>3.97999589103674</v>
      </c>
      <c r="O212" s="13">
        <f t="shared" ref="O212" si="347">M212/K212</f>
        <v>2.87458957605927</v>
      </c>
      <c r="P212" s="6">
        <f t="normal">Agrupados!R476</f>
        <v>0.722259433114759</v>
      </c>
      <c r="Q212" s="23" t="str">
        <f t="normal">Agrupados!AA476</f>
        <v>-</v>
      </c>
      <c r="R212" s="24">
        <f t="normal">Agrupados!AC476</f>
        <v>8.039</v>
      </c>
    </row>
    <row r="213" spans="1:18">
      <c r="A213" s="6">
        <f t="normal">Agrupados!D477</f>
        <v>0</v>
      </c>
      <c r="B213" s="6">
        <f t="normal">Agrupados!E477</f>
        <v>0</v>
      </c>
      <c r="C213" s="9">
        <f t="normal">Agrupados!F477</f>
        <v>0</v>
      </c>
      <c r="D213" s="6">
        <f t="normal">Agrupados!G477</f>
        <v>0</v>
      </c>
      <c r="E213" s="6">
        <f t="normal">Agrupados!H477</f>
        <v>0</v>
      </c>
      <c r="F213" s="6">
        <f t="normal">Agrupados!I477</f>
        <v>0</v>
      </c>
      <c r="G213" s="8">
        <f t="normal">Agrupados!T477</f>
        <v>0</v>
      </c>
      <c r="H213" s="8"/>
      <c r="I213" s="8"/>
      <c r="J213" s="8"/>
      <c r="K213" s="8"/>
      <c r="L213" s="8">
        <f t="normal">Agrupados!M477</f>
        <v>0</v>
      </c>
      <c r="M213" s="8">
        <f t="normal">Agrupados!Q477</f>
        <v>0</v>
      </c>
      <c r="N213" s="16"/>
      <c r="O213" s="16"/>
      <c r="P213" s="6">
        <f t="normal">Agrupados!R477</f>
        <v>0</v>
      </c>
      <c r="Q213" s="23">
        <f t="normal">Agrupados!AA477</f>
        <v>0</v>
      </c>
      <c r="R213" s="24">
        <f t="normal">Agrupados!AC477</f>
        <v>0</v>
      </c>
    </row>
    <row r="214" spans="1:18">
      <c r="A214" s="6">
        <f t="normal">Agrupados!D478</f>
        <v>0</v>
      </c>
      <c r="B214" s="6">
        <f t="normal">Agrupados!E478</f>
        <v>0</v>
      </c>
      <c r="C214" s="9">
        <f t="normal">Agrupados!F478</f>
        <v>0</v>
      </c>
      <c r="D214" s="6">
        <f t="normal">Agrupados!G478</f>
        <v>0</v>
      </c>
      <c r="E214" s="6">
        <f t="normal">Agrupados!H478</f>
        <v>0</v>
      </c>
      <c r="F214" s="6">
        <f t="normal">Agrupados!I478</f>
        <v>0</v>
      </c>
      <c r="G214" s="8">
        <f t="normal">Agrupados!T478</f>
        <v>0</v>
      </c>
      <c r="H214" s="8"/>
      <c r="I214" s="8"/>
      <c r="J214" s="8"/>
      <c r="K214" s="8"/>
      <c r="L214" s="8">
        <f t="normal">Agrupados!M478</f>
        <v>0</v>
      </c>
      <c r="M214" s="8">
        <f t="normal">Agrupados!Q478</f>
        <v>0</v>
      </c>
      <c r="N214" s="19"/>
      <c r="O214" s="19"/>
      <c r="P214" s="6">
        <f t="normal">Agrupados!R478</f>
        <v>0</v>
      </c>
      <c r="Q214" s="23">
        <f t="normal">Agrupados!AA478</f>
        <v>0</v>
      </c>
      <c r="R214" s="24">
        <f t="normal">Agrupados!AC478</f>
        <v>0</v>
      </c>
    </row>
    <row r="215" spans="1:18">
      <c r="A215" s="12" t="str">
        <f t="normal">Agrupados!D479</f>
        <v>Cultura energética</v>
      </c>
      <c r="B215" s="12" t="str">
        <f t="normal">Agrupados!E479</f>
        <v>Cultivo energético</v>
      </c>
      <c r="C215" s="6" t="str">
        <f t="normal">Agrupados!F479</f>
        <v>Alga</v>
      </c>
      <c r="D215" s="6" t="str">
        <f t="normal">Agrupados!G479</f>
        <v>Algas decantadas</v>
      </c>
      <c r="E215" s="12" t="str">
        <f t="normal">Agrupados!H479</f>
        <v>-</v>
      </c>
      <c r="F215" s="6" t="str">
        <f t="normal">Agrupados!I479</f>
        <v>-</v>
      </c>
      <c r="G215" s="8">
        <f t="normal">Agrupados!T479</f>
        <v>20.1915922133201</v>
      </c>
      <c r="H215" s="8">
        <f t="normal">Agrupados!W479</f>
        <v>778.588455409622</v>
      </c>
      <c r="I215" s="8">
        <f t="shared" ref="I215" si="348">1000/G215</f>
        <v>49.5255643752707</v>
      </c>
      <c r="J215" s="8">
        <f t="shared" ref="J215" si="349">1000/H215</f>
        <v>1.2843755812869</v>
      </c>
      <c r="K215" s="8">
        <f t="shared" ref="K215" si="350">I215*J215</f>
        <v>63.60942553305</v>
      </c>
      <c r="L215" s="8">
        <f t="normal">Agrupados!M479</f>
        <v>119.703941526059</v>
      </c>
      <c r="M215" s="8">
        <f t="normal">Agrupados!Q479</f>
        <v>98.0647912938276</v>
      </c>
      <c r="N215" s="13">
        <f t="shared" ref="N215" si="351">L215/K215</f>
        <v>1.88185855355452</v>
      </c>
      <c r="O215" s="13">
        <f t="shared" ref="O215" si="352">M215/K215</f>
        <v>1.54167075825697</v>
      </c>
      <c r="P215" s="6">
        <f t="normal">Agrupados!R479</f>
        <v>0.819227755106786</v>
      </c>
      <c r="Q215" s="23" t="str">
        <f t="normal">Agrupados!AA479</f>
        <v>-</v>
      </c>
      <c r="R215" s="24" t="str">
        <f t="normal">Agrupados!AC479</f>
        <v>-</v>
      </c>
    </row>
    <row r="216" spans="1:18">
      <c r="A216" s="14">
        <f t="normal">Agrupados!D480</f>
        <v>0</v>
      </c>
      <c r="B216" s="14">
        <f t="normal">Agrupados!E480</f>
        <v>0</v>
      </c>
      <c r="C216" s="9">
        <f t="normal">Agrupados!F480</f>
        <v>0</v>
      </c>
      <c r="D216" s="6">
        <f t="normal">Agrupados!G480</f>
        <v>0</v>
      </c>
      <c r="E216" s="14">
        <f t="normal">Agrupados!H480</f>
        <v>0</v>
      </c>
      <c r="F216" s="6">
        <f t="normal">Agrupados!I480</f>
        <v>0</v>
      </c>
      <c r="G216" s="8">
        <f t="normal">Agrupados!T480</f>
        <v>0</v>
      </c>
      <c r="H216" s="8"/>
      <c r="I216" s="8"/>
      <c r="J216" s="8"/>
      <c r="K216" s="8"/>
      <c r="L216" s="8">
        <f t="normal">Agrupados!M480</f>
        <v>0</v>
      </c>
      <c r="M216" s="8">
        <f t="normal">Agrupados!Q480</f>
        <v>0</v>
      </c>
      <c r="N216" s="16"/>
      <c r="O216" s="16"/>
      <c r="P216" s="6">
        <f t="normal">Agrupados!R480</f>
        <v>0</v>
      </c>
      <c r="Q216" s="23">
        <f t="normal">Agrupados!AA480</f>
        <v>0</v>
      </c>
      <c r="R216" s="24">
        <f t="normal">Agrupados!AC480</f>
        <v>0</v>
      </c>
    </row>
    <row r="217" spans="1:18">
      <c r="A217" s="17">
        <f t="normal">Agrupados!D481</f>
        <v>0</v>
      </c>
      <c r="B217" s="17">
        <f t="normal">Agrupados!E481</f>
        <v>0</v>
      </c>
      <c r="C217" s="9">
        <f t="normal">Agrupados!F481</f>
        <v>0</v>
      </c>
      <c r="D217" s="6">
        <f t="normal">Agrupados!G481</f>
        <v>0</v>
      </c>
      <c r="E217" s="17">
        <f t="normal">Agrupados!H481</f>
        <v>0</v>
      </c>
      <c r="F217" s="6">
        <f t="normal">Agrupados!I481</f>
        <v>0</v>
      </c>
      <c r="G217" s="8">
        <f t="normal">Agrupados!T481</f>
        <v>0</v>
      </c>
      <c r="H217" s="8"/>
      <c r="I217" s="8"/>
      <c r="J217" s="8"/>
      <c r="K217" s="8"/>
      <c r="L217" s="8">
        <f t="normal">Agrupados!M481</f>
        <v>0</v>
      </c>
      <c r="M217" s="8">
        <f t="normal">Agrupados!Q481</f>
        <v>0</v>
      </c>
      <c r="N217" s="19"/>
      <c r="O217" s="19"/>
      <c r="P217" s="6">
        <f t="normal">Agrupados!R481</f>
        <v>0</v>
      </c>
      <c r="Q217" s="23">
        <f t="normal">Agrupados!AA481</f>
        <v>0</v>
      </c>
      <c r="R217" s="24">
        <f t="normal">Agrupados!AC481</f>
        <v>0</v>
      </c>
    </row>
    <row r="218" spans="1:18">
      <c r="A218" s="6" t="str">
        <f t="normal">Agrupados!D482</f>
        <v>Cultura energética</v>
      </c>
      <c r="B218" s="6" t="str">
        <f t="normal">Agrupados!E482</f>
        <v>Cultivo energético</v>
      </c>
      <c r="C218" s="6" t="str">
        <f t="normal">Agrupados!F482</f>
        <v>Alga</v>
      </c>
      <c r="D218" s="6" t="str">
        <f t="normal">Agrupados!G482</f>
        <v>Algas decantadas </v>
      </c>
      <c r="E218" s="6" t="str">
        <f t="normal">Agrupados!H482</f>
        <v>-</v>
      </c>
      <c r="F218" s="6" t="str">
        <f t="normal">Agrupados!I482</f>
        <v>-</v>
      </c>
      <c r="G218" s="8">
        <f t="normal">Agrupados!T482</f>
        <v>20.1915922133201</v>
      </c>
      <c r="H218" s="8">
        <f t="normal">Agrupados!W482</f>
        <v>778.588455409622</v>
      </c>
      <c r="I218" s="8">
        <f t="shared" ref="I218" si="353">1000/G218</f>
        <v>49.5255643752707</v>
      </c>
      <c r="J218" s="8">
        <f t="shared" ref="J218" si="354">1000/H218</f>
        <v>1.2843755812869</v>
      </c>
      <c r="K218" s="8">
        <f t="shared" ref="K218" si="355">I218*J218</f>
        <v>63.60942553305</v>
      </c>
      <c r="L218" s="8">
        <f t="normal">Agrupados!M482</f>
        <v>119.848965296297</v>
      </c>
      <c r="M218" s="8">
        <f t="normal">Agrupados!Q482</f>
        <v>99.1869119355439</v>
      </c>
      <c r="N218" s="13">
        <f t="shared" ref="N218" si="356">L218/K218</f>
        <v>1.88413846363109</v>
      </c>
      <c r="O218" s="13">
        <f t="shared" ref="O218" si="357">M218/K218</f>
        <v>1.55931155020428</v>
      </c>
      <c r="P218" s="6">
        <f t="normal">Agrupados!R482</f>
        <v>0.827599234505936</v>
      </c>
      <c r="Q218" s="23" t="str">
        <f t="normal">Agrupados!AA482</f>
        <v>-</v>
      </c>
      <c r="R218" s="24" t="str">
        <f t="normal">Agrupados!AC482</f>
        <v>-</v>
      </c>
    </row>
    <row r="219" spans="1:18">
      <c r="A219" s="6">
        <f t="normal">Agrupados!D483</f>
        <v>0</v>
      </c>
      <c r="B219" s="6">
        <f t="normal">Agrupados!E483</f>
        <v>0</v>
      </c>
      <c r="C219" s="9">
        <f t="normal">Agrupados!F483</f>
        <v>0</v>
      </c>
      <c r="D219" s="6">
        <f t="normal">Agrupados!G483</f>
        <v>0</v>
      </c>
      <c r="E219" s="6">
        <f t="normal">Agrupados!H483</f>
        <v>0</v>
      </c>
      <c r="F219" s="6">
        <f t="normal">Agrupados!I483</f>
        <v>0</v>
      </c>
      <c r="G219" s="8">
        <f t="normal">Agrupados!T483</f>
        <v>0</v>
      </c>
      <c r="H219" s="8"/>
      <c r="I219" s="8"/>
      <c r="J219" s="8"/>
      <c r="K219" s="8"/>
      <c r="L219" s="8">
        <f t="normal">Agrupados!M483</f>
        <v>0</v>
      </c>
      <c r="M219" s="8">
        <f t="normal">Agrupados!Q483</f>
        <v>0</v>
      </c>
      <c r="N219" s="16"/>
      <c r="O219" s="16"/>
      <c r="P219" s="6">
        <f t="normal">Agrupados!R483</f>
        <v>0</v>
      </c>
      <c r="Q219" s="23">
        <f t="normal">Agrupados!AA483</f>
        <v>0</v>
      </c>
      <c r="R219" s="24">
        <f t="normal">Agrupados!AC483</f>
        <v>0</v>
      </c>
    </row>
    <row r="220" spans="1:18">
      <c r="A220" s="6">
        <f t="normal">Agrupados!D484</f>
        <v>0</v>
      </c>
      <c r="B220" s="6">
        <f t="normal">Agrupados!E484</f>
        <v>0</v>
      </c>
      <c r="C220" s="9">
        <f t="normal">Agrupados!F484</f>
        <v>0</v>
      </c>
      <c r="D220" s="6">
        <f t="normal">Agrupados!G484</f>
        <v>0</v>
      </c>
      <c r="E220" s="6">
        <f t="normal">Agrupados!H484</f>
        <v>0</v>
      </c>
      <c r="F220" s="6">
        <f t="normal">Agrupados!I484</f>
        <v>0</v>
      </c>
      <c r="G220" s="8">
        <f t="normal">Agrupados!T484</f>
        <v>0</v>
      </c>
      <c r="H220" s="8"/>
      <c r="I220" s="8"/>
      <c r="J220" s="8"/>
      <c r="K220" s="8"/>
      <c r="L220" s="8">
        <f t="normal">Agrupados!M484</f>
        <v>0</v>
      </c>
      <c r="M220" s="8">
        <f t="normal">Agrupados!Q484</f>
        <v>0</v>
      </c>
      <c r="N220" s="19"/>
      <c r="O220" s="19"/>
      <c r="P220" s="6">
        <f t="normal">Agrupados!R484</f>
        <v>0</v>
      </c>
      <c r="Q220" s="23">
        <f t="normal">Agrupados!AA484</f>
        <v>0</v>
      </c>
      <c r="R220" s="24">
        <f t="normal">Agrupados!AC484</f>
        <v>0</v>
      </c>
    </row>
    <row r="221" spans="1:18">
      <c r="A221" s="6" t="str">
        <f t="normal">Agrupados!D485</f>
        <v>Cultura energética</v>
      </c>
      <c r="B221" s="6" t="str">
        <f t="normal">Agrupados!E485</f>
        <v>Cultivo energético</v>
      </c>
      <c r="C221" s="6" t="str">
        <f t="normal">Agrupados!F485</f>
        <v>Alga</v>
      </c>
      <c r="D221" s="6" t="str">
        <f t="normal">Agrupados!G485</f>
        <v>Algas floculadas</v>
      </c>
      <c r="E221" s="6" t="str">
        <f t="normal">Agrupados!H485</f>
        <v>-</v>
      </c>
      <c r="F221" s="6" t="str">
        <f t="normal">Agrupados!I485</f>
        <v>-</v>
      </c>
      <c r="G221" s="8">
        <f t="normal">Agrupados!T485</f>
        <v>20.6649880817948</v>
      </c>
      <c r="H221" s="8">
        <f t="normal">Agrupados!W485</f>
        <v>784.726950354532</v>
      </c>
      <c r="I221" s="8">
        <f t="shared" ref="I221" si="358">1000/G221</f>
        <v>48.3910271828788</v>
      </c>
      <c r="J221" s="8">
        <f t="shared" ref="J221" si="359">1000/H221</f>
        <v>1.27432860506219</v>
      </c>
      <c r="K221" s="8">
        <f t="shared" ref="K221" si="360">I221*J221</f>
        <v>61.6660701674846</v>
      </c>
      <c r="L221" s="8">
        <f t="normal">Agrupados!M485</f>
        <v>105.405329782161</v>
      </c>
      <c r="M221" s="8">
        <f t="normal">Agrupados!Q485</f>
        <v>84.5023908978788</v>
      </c>
      <c r="N221" s="13">
        <f t="shared" ref="N221" si="361">L221/K221</f>
        <v>1.70929215200322</v>
      </c>
      <c r="O221" s="13">
        <f t="shared" ref="O221" si="362">M221/K221</f>
        <v>1.37032229665959</v>
      </c>
      <c r="P221" s="6">
        <f t="normal">Agrupados!R485</f>
        <v>0.801689924717449</v>
      </c>
      <c r="Q221" s="23" t="str">
        <f t="normal">Agrupados!AA485</f>
        <v>-</v>
      </c>
      <c r="R221" s="24" t="str">
        <f t="normal">Agrupados!AC485</f>
        <v>-</v>
      </c>
    </row>
    <row r="222" spans="1:18">
      <c r="A222" s="6">
        <f t="normal">Agrupados!D486</f>
        <v>0</v>
      </c>
      <c r="B222" s="6">
        <f t="normal">Agrupados!E486</f>
        <v>0</v>
      </c>
      <c r="C222" s="9">
        <f t="normal">Agrupados!F486</f>
        <v>0</v>
      </c>
      <c r="D222" s="6">
        <f t="normal">Agrupados!G486</f>
        <v>0</v>
      </c>
      <c r="E222" s="6">
        <f t="normal">Agrupados!H486</f>
        <v>0</v>
      </c>
      <c r="F222" s="6">
        <f t="normal">Agrupados!I486</f>
        <v>0</v>
      </c>
      <c r="G222" s="8">
        <f t="normal">Agrupados!T486</f>
        <v>0</v>
      </c>
      <c r="H222" s="8"/>
      <c r="I222" s="8"/>
      <c r="J222" s="8"/>
      <c r="K222" s="8"/>
      <c r="L222" s="8">
        <f t="normal">Agrupados!M486</f>
        <v>0</v>
      </c>
      <c r="M222" s="8">
        <f t="normal">Agrupados!Q486</f>
        <v>0</v>
      </c>
      <c r="N222" s="16"/>
      <c r="O222" s="16"/>
      <c r="P222" s="6">
        <f t="normal">Agrupados!R486</f>
        <v>0</v>
      </c>
      <c r="Q222" s="23">
        <f t="normal">Agrupados!AA486</f>
        <v>0</v>
      </c>
      <c r="R222" s="24">
        <f t="normal">Agrupados!AC486</f>
        <v>0</v>
      </c>
    </row>
    <row r="223" spans="1:18">
      <c r="A223" s="6">
        <f t="normal">Agrupados!D487</f>
        <v>0</v>
      </c>
      <c r="B223" s="6">
        <f t="normal">Agrupados!E487</f>
        <v>0</v>
      </c>
      <c r="C223" s="9">
        <f t="normal">Agrupados!F487</f>
        <v>0</v>
      </c>
      <c r="D223" s="6">
        <f t="normal">Agrupados!G487</f>
        <v>0</v>
      </c>
      <c r="E223" s="6">
        <f t="normal">Agrupados!H487</f>
        <v>0</v>
      </c>
      <c r="F223" s="6">
        <f t="normal">Agrupados!I487</f>
        <v>0</v>
      </c>
      <c r="G223" s="8">
        <f t="normal">Agrupados!T487</f>
        <v>0</v>
      </c>
      <c r="H223" s="8"/>
      <c r="I223" s="8"/>
      <c r="J223" s="8"/>
      <c r="K223" s="8"/>
      <c r="L223" s="8">
        <f t="normal">Agrupados!M487</f>
        <v>0</v>
      </c>
      <c r="M223" s="8">
        <f t="normal">Agrupados!Q487</f>
        <v>0</v>
      </c>
      <c r="N223" s="19"/>
      <c r="O223" s="19"/>
      <c r="P223" s="6">
        <f t="normal">Agrupados!R487</f>
        <v>0</v>
      </c>
      <c r="Q223" s="23">
        <f t="normal">Agrupados!AA487</f>
        <v>0</v>
      </c>
      <c r="R223" s="24">
        <f t="normal">Agrupados!AC487</f>
        <v>0</v>
      </c>
    </row>
    <row r="224" spans="1:18">
      <c r="A224" s="31" t="str">
        <f t="normal">Agrupados!D506</f>
        <v>Resíduo urbano</v>
      </c>
      <c r="B224" s="31" t="str">
        <f t="normal">Agrupados!E506</f>
        <v>Resíduos alimentares</v>
      </c>
      <c r="C224" s="6" t="str">
        <f t="normal">Agrupados!F506</f>
        <v>Resíduo sólido orgânico </v>
      </c>
      <c r="D224" s="6" t="str">
        <f t="normal">Agrupados!G506</f>
        <v>Café</v>
      </c>
      <c r="E224" s="31" t="str">
        <f t="normal">Agrupados!H506</f>
        <v>-</v>
      </c>
      <c r="F224" s="6" t="str">
        <f t="normal">Agrupados!I506</f>
        <v>Borra de café passado</v>
      </c>
      <c r="G224" s="8">
        <f t="normal">Agrupados!T506</f>
        <v>308.893277124734</v>
      </c>
      <c r="H224" s="8">
        <f t="normal">Agrupados!W506</f>
        <v>988.575196660259</v>
      </c>
      <c r="I224" s="8">
        <f t="shared" ref="I224" si="363">1000/G224</f>
        <v>3.23736408026838</v>
      </c>
      <c r="J224" s="8">
        <f t="shared" ref="J224" si="364">1000/H224</f>
        <v>1.01155683794044</v>
      </c>
      <c r="K224" s="8">
        <f t="shared" ref="K224" si="365">I224*J224</f>
        <v>3.27477777229825</v>
      </c>
      <c r="L224" s="8">
        <f t="normal">Agrupados!M506</f>
        <v>430.628940676181</v>
      </c>
      <c r="M224" s="8">
        <f t="normal">Agrupados!Q506</f>
        <v>284.656635286274</v>
      </c>
      <c r="N224" s="13">
        <f t="shared" ref="N224" si="366">L224/K224</f>
        <v>131.498675824334</v>
      </c>
      <c r="O224" s="13">
        <f t="shared" ref="O224" si="367">M224/K224</f>
        <v>86.9239548693105</v>
      </c>
      <c r="P224" s="6">
        <f t="normal">Agrupados!R506</f>
        <v>0.661025324585247</v>
      </c>
      <c r="Q224" s="23" t="str">
        <f t="normal">Agrupados!AA506</f>
        <v>-</v>
      </c>
      <c r="R224" s="24" t="str">
        <f t="normal">Agrupados!AC506</f>
        <v>-</v>
      </c>
    </row>
    <row r="225" spans="1:18">
      <c r="A225" s="32">
        <f t="normal">Agrupados!D507</f>
        <v>0</v>
      </c>
      <c r="B225" s="32">
        <f t="normal">Agrupados!E507</f>
        <v>0</v>
      </c>
      <c r="C225" s="6">
        <f t="normal">Agrupados!F507</f>
        <v>0</v>
      </c>
      <c r="D225" s="6">
        <f t="normal">Agrupados!G507</f>
        <v>0</v>
      </c>
      <c r="E225" s="32">
        <f t="normal">Agrupados!H507</f>
        <v>0</v>
      </c>
      <c r="F225" s="6">
        <f t="normal">Agrupados!I507</f>
        <v>0</v>
      </c>
      <c r="G225" s="8">
        <f t="normal">Agrupados!T507</f>
        <v>0</v>
      </c>
      <c r="H225" s="8"/>
      <c r="I225" s="8"/>
      <c r="J225" s="8"/>
      <c r="K225" s="8"/>
      <c r="L225" s="8">
        <f t="normal">Agrupados!M507</f>
        <v>0</v>
      </c>
      <c r="M225" s="8">
        <f t="normal">Agrupados!Q507</f>
        <v>0</v>
      </c>
      <c r="N225" s="16"/>
      <c r="O225" s="16"/>
      <c r="P225" s="6">
        <f t="normal">Agrupados!R507</f>
        <v>0</v>
      </c>
      <c r="Q225" s="23">
        <f t="normal">Agrupados!AA507</f>
        <v>0</v>
      </c>
      <c r="R225" s="24">
        <f t="normal">Agrupados!AC507</f>
        <v>0</v>
      </c>
    </row>
    <row r="226" spans="1:18">
      <c r="A226" s="33">
        <f t="normal">Agrupados!D508</f>
        <v>0</v>
      </c>
      <c r="B226" s="33">
        <f t="normal">Agrupados!E508</f>
        <v>0</v>
      </c>
      <c r="C226" s="6">
        <f t="normal">Agrupados!F508</f>
        <v>0</v>
      </c>
      <c r="D226" s="6">
        <f t="normal">Agrupados!G508</f>
        <v>0</v>
      </c>
      <c r="E226" s="33">
        <f t="normal">Agrupados!H508</f>
        <v>0</v>
      </c>
      <c r="F226" s="6">
        <f t="normal">Agrupados!I508</f>
        <v>0</v>
      </c>
      <c r="G226" s="8">
        <f t="normal">Agrupados!T508</f>
        <v>0</v>
      </c>
      <c r="H226" s="8"/>
      <c r="I226" s="8"/>
      <c r="J226" s="8"/>
      <c r="K226" s="8"/>
      <c r="L226" s="8">
        <f t="normal">Agrupados!M508</f>
        <v>0</v>
      </c>
      <c r="M226" s="8">
        <f t="normal">Agrupados!Q508</f>
        <v>0</v>
      </c>
      <c r="N226" s="19"/>
      <c r="O226" s="19"/>
      <c r="P226" s="6">
        <f t="normal">Agrupados!R508</f>
        <v>0</v>
      </c>
      <c r="Q226" s="23">
        <f t="normal">Agrupados!AA508</f>
        <v>0</v>
      </c>
      <c r="R226" s="24">
        <f t="normal">Agrupados!AC508</f>
        <v>0</v>
      </c>
    </row>
    <row r="227" spans="1:18">
      <c r="A227" s="6" t="str">
        <f t="normal">Agrupados!D512</f>
        <v>Cultura energética</v>
      </c>
      <c r="B227" s="6" t="str">
        <f t="normal">Agrupados!E512</f>
        <v>Cultivo energético</v>
      </c>
      <c r="C227" s="6" t="str">
        <f t="normal">Agrupados!F512</f>
        <v>Macrófita</v>
      </c>
      <c r="D227" s="6" t="str">
        <f t="normal">Agrupados!G512</f>
        <v>Salvínia</v>
      </c>
      <c r="E227" s="6" t="str">
        <f t="normal">Agrupados!H512</f>
        <v>-</v>
      </c>
      <c r="F227" s="6" t="str">
        <f t="normal">Agrupados!I512</f>
        <v>-</v>
      </c>
      <c r="G227" s="8">
        <f t="normal">Agrupados!T512</f>
        <v>922.258441213459</v>
      </c>
      <c r="H227" s="8">
        <f t="normal">Agrupados!W512</f>
        <v>784.473496391258</v>
      </c>
      <c r="I227" s="8">
        <f t="shared" ref="I227" si="368">1000/G227</f>
        <v>1.08429476523333</v>
      </c>
      <c r="J227" s="8">
        <f t="shared" ref="J227" si="369">1000/H227</f>
        <v>1.27474032532674</v>
      </c>
      <c r="K227" s="8">
        <f t="shared" ref="K227" si="370">I227*J227</f>
        <v>1.38219426178361</v>
      </c>
      <c r="L227" s="8">
        <f t="normal">Agrupados!M512</f>
        <v>109.39683649975</v>
      </c>
      <c r="M227" s="8">
        <f t="normal">Agrupados!Q512</f>
        <v>37.9017353005117</v>
      </c>
      <c r="N227" s="13">
        <f t="shared" ref="N227" si="371">L227/K227</f>
        <v>79.1472223004182</v>
      </c>
      <c r="O227" s="13">
        <f t="shared" ref="O227" si="372">M227/K227</f>
        <v>27.421424287786</v>
      </c>
      <c r="P227" s="6">
        <f t="normal">Agrupados!R512</f>
        <v>0.346460981077805</v>
      </c>
      <c r="Q227" s="23" t="str">
        <f t="normal">Agrupados!AA512</f>
        <v>-</v>
      </c>
      <c r="R227" s="24" t="str">
        <f t="normal">Agrupados!AC512</f>
        <v>-</v>
      </c>
    </row>
    <row r="228" spans="1:18">
      <c r="A228" s="6">
        <f t="normal">Agrupados!D513</f>
        <v>0</v>
      </c>
      <c r="B228" s="6">
        <f t="normal">Agrupados!E513</f>
        <v>0</v>
      </c>
      <c r="C228" s="6">
        <f t="normal">Agrupados!F513</f>
        <v>0</v>
      </c>
      <c r="D228" s="6">
        <f t="normal">Agrupados!G513</f>
        <v>0</v>
      </c>
      <c r="E228" s="6">
        <f t="normal">Agrupados!H513</f>
        <v>0</v>
      </c>
      <c r="F228" s="6">
        <f t="normal">Agrupados!I513</f>
        <v>0</v>
      </c>
      <c r="G228" s="8">
        <f t="normal">Agrupados!T513</f>
        <v>0</v>
      </c>
      <c r="H228" s="8"/>
      <c r="I228" s="8"/>
      <c r="J228" s="8"/>
      <c r="K228" s="8"/>
      <c r="L228" s="8">
        <f t="normal">Agrupados!M513</f>
        <v>0</v>
      </c>
      <c r="M228" s="8">
        <f t="normal">Agrupados!Q513</f>
        <v>0</v>
      </c>
      <c r="N228" s="16"/>
      <c r="O228" s="16"/>
      <c r="P228" s="6">
        <f t="normal">Agrupados!R513</f>
        <v>0</v>
      </c>
      <c r="Q228" s="23">
        <f t="normal">Agrupados!AA513</f>
        <v>0</v>
      </c>
      <c r="R228" s="24">
        <f t="normal">Agrupados!AC513</f>
        <v>0</v>
      </c>
    </row>
    <row r="229" spans="1:18">
      <c r="A229" s="6">
        <f t="normal">Agrupados!D514</f>
        <v>0</v>
      </c>
      <c r="B229" s="6">
        <f t="normal">Agrupados!E514</f>
        <v>0</v>
      </c>
      <c r="C229" s="6">
        <f t="normal">Agrupados!F514</f>
        <v>0</v>
      </c>
      <c r="D229" s="6">
        <f t="normal">Agrupados!G514</f>
        <v>0</v>
      </c>
      <c r="E229" s="6">
        <f t="normal">Agrupados!H514</f>
        <v>0</v>
      </c>
      <c r="F229" s="6">
        <f t="normal">Agrupados!I514</f>
        <v>0</v>
      </c>
      <c r="G229" s="8">
        <f t="normal">Agrupados!T514</f>
        <v>0</v>
      </c>
      <c r="H229" s="8"/>
      <c r="I229" s="8"/>
      <c r="J229" s="8"/>
      <c r="K229" s="8"/>
      <c r="L229" s="8">
        <f t="normal">Agrupados!M514</f>
        <v>0</v>
      </c>
      <c r="M229" s="8">
        <f t="normal">Agrupados!Q514</f>
        <v>0</v>
      </c>
      <c r="N229" s="19"/>
      <c r="O229" s="19"/>
      <c r="P229" s="6">
        <f t="normal">Agrupados!R514</f>
        <v>0</v>
      </c>
      <c r="Q229" s="23">
        <f t="normal">Agrupados!AA514</f>
        <v>0</v>
      </c>
      <c r="R229" s="24">
        <f t="normal">Agrupados!AC514</f>
        <v>0</v>
      </c>
    </row>
    <row r="230" spans="1:18">
      <c r="A230" s="12" t="str">
        <f t="normal">Agrupados!D515</f>
        <v>Agroindústria</v>
      </c>
      <c r="B230" s="12" t="str">
        <f t="normal">Agrupados!E515</f>
        <v>Resíduos de pecuária</v>
      </c>
      <c r="C230" s="6" t="str">
        <f t="normal">Agrupados!F515</f>
        <v>Suinocultura</v>
      </c>
      <c r="D230" s="6" t="str">
        <f t="normal">Agrupados!G515</f>
        <v>Terminação</v>
      </c>
      <c r="E230" s="6" t="str">
        <f t="normal">Agrupados!H515</f>
        <v>Entrada biodigestor</v>
      </c>
      <c r="F230" s="6" t="str">
        <f t="normal">Agrupados!I515</f>
        <v>-</v>
      </c>
      <c r="G230" s="8">
        <f t="normal">Agrupados!T515</f>
        <v>42.3077604597476</v>
      </c>
      <c r="H230" s="8">
        <f t="normal">Agrupados!W515</f>
        <v>658.556662456456</v>
      </c>
      <c r="I230" s="8">
        <f t="shared" ref="I230" si="373">1000/G230</f>
        <v>23.6363255613924</v>
      </c>
      <c r="J230" s="8">
        <f t="shared" ref="J230" si="374">1000/H230</f>
        <v>1.51847222419699</v>
      </c>
      <c r="K230" s="8">
        <f t="shared" ref="K230" si="375">I230*J230</f>
        <v>35.8911038470517</v>
      </c>
      <c r="L230" s="8">
        <f t="normal">Agrupados!M515</f>
        <v>524.45432891603</v>
      </c>
      <c r="M230" s="8">
        <f t="normal">Agrupados!Q515</f>
        <v>344.43282840571</v>
      </c>
      <c r="N230" s="13">
        <f t="shared" ref="N230" si="376">L230/K230</f>
        <v>14.6123766811678</v>
      </c>
      <c r="O230" s="13">
        <f t="shared" ref="O230" si="377">M230/K230</f>
        <v>9.59660727832431</v>
      </c>
      <c r="P230" s="6">
        <f t="normal">Agrupados!R515</f>
        <v>0.656745133780479</v>
      </c>
      <c r="Q230" s="23" t="str">
        <f t="normal">Agrupados!AA515</f>
        <v>-</v>
      </c>
      <c r="R230" s="24">
        <f t="normal">Agrupados!AC515</f>
        <v>8.544</v>
      </c>
    </row>
    <row r="231" spans="1:18">
      <c r="A231" s="14">
        <f t="normal">Agrupados!D516</f>
        <v>0</v>
      </c>
      <c r="B231" s="14">
        <f t="normal">Agrupados!E516</f>
        <v>0</v>
      </c>
      <c r="C231" s="6">
        <f t="normal">Agrupados!F516</f>
        <v>0</v>
      </c>
      <c r="D231" s="6">
        <f t="normal">Agrupados!G516</f>
        <v>0</v>
      </c>
      <c r="E231" s="6">
        <f t="normal">Agrupados!H516</f>
        <v>0</v>
      </c>
      <c r="F231" s="6">
        <f t="normal">Agrupados!I516</f>
        <v>0</v>
      </c>
      <c r="G231" s="8">
        <f t="normal">Agrupados!T516</f>
        <v>0</v>
      </c>
      <c r="H231" s="8"/>
      <c r="I231" s="8"/>
      <c r="J231" s="8"/>
      <c r="K231" s="8"/>
      <c r="L231" s="8">
        <f t="normal">Agrupados!M516</f>
        <v>0</v>
      </c>
      <c r="M231" s="8">
        <f t="normal">Agrupados!Q516</f>
        <v>0</v>
      </c>
      <c r="N231" s="16"/>
      <c r="O231" s="16"/>
      <c r="P231" s="6">
        <f t="normal">Agrupados!R516</f>
        <v>0</v>
      </c>
      <c r="Q231" s="23">
        <f t="normal">Agrupados!AA516</f>
        <v>0</v>
      </c>
      <c r="R231" s="24">
        <f t="normal">Agrupados!AC516</f>
        <v>0</v>
      </c>
    </row>
    <row r="232" spans="1:18">
      <c r="A232" s="17">
        <f t="normal">Agrupados!D517</f>
        <v>0</v>
      </c>
      <c r="B232" s="17">
        <f t="normal">Agrupados!E517</f>
        <v>0</v>
      </c>
      <c r="C232" s="6">
        <f t="normal">Agrupados!F517</f>
        <v>0</v>
      </c>
      <c r="D232" s="6">
        <f t="normal">Agrupados!G517</f>
        <v>0</v>
      </c>
      <c r="E232" s="6">
        <f t="normal">Agrupados!H517</f>
        <v>0</v>
      </c>
      <c r="F232" s="6">
        <f t="normal">Agrupados!I517</f>
        <v>0</v>
      </c>
      <c r="G232" s="8">
        <f t="normal">Agrupados!T517</f>
        <v>0</v>
      </c>
      <c r="H232" s="8"/>
      <c r="I232" s="8"/>
      <c r="J232" s="8"/>
      <c r="K232" s="8"/>
      <c r="L232" s="8">
        <f t="normal">Agrupados!M517</f>
        <v>0</v>
      </c>
      <c r="M232" s="8">
        <f t="normal">Agrupados!Q517</f>
        <v>0</v>
      </c>
      <c r="N232" s="19"/>
      <c r="O232" s="19"/>
      <c r="P232" s="6">
        <f t="normal">Agrupados!R517</f>
        <v>0</v>
      </c>
      <c r="Q232" s="23">
        <f t="normal">Agrupados!AA517</f>
        <v>0</v>
      </c>
      <c r="R232" s="24">
        <f t="normal">Agrupados!AC517</f>
        <v>0</v>
      </c>
    </row>
    <row r="233" spans="1:18">
      <c r="A233" s="6" t="str">
        <f t="normal">Agrupados!D518</f>
        <v>Agroindústria</v>
      </c>
      <c r="B233" s="6" t="str">
        <f t="normal">Agrupados!E518</f>
        <v>Resíduos de pecuária</v>
      </c>
      <c r="C233" s="6" t="str">
        <f t="normal">Agrupados!F518</f>
        <v>Bovinocultura</v>
      </c>
      <c r="D233" s="6" t="str">
        <f t="normal">Agrupados!G518</f>
        <v>Efluente bruto</v>
      </c>
      <c r="E233" s="6" t="str">
        <f t="normal">Agrupados!H518</f>
        <v>-</v>
      </c>
      <c r="F233" s="6" t="str">
        <f t="normal">Agrupados!I518</f>
        <v>Bovino leiteiro</v>
      </c>
      <c r="G233" s="8">
        <f t="normal">Agrupados!T518</f>
        <v>49.5650111408106</v>
      </c>
      <c r="H233" s="8">
        <f t="normal">Agrupados!W518</f>
        <v>724.909465838589</v>
      </c>
      <c r="I233" s="8">
        <f t="shared" ref="I233" si="378">1000/G233</f>
        <v>20.1755225507581</v>
      </c>
      <c r="J233" s="8">
        <f t="shared" ref="J233" si="379">1000/H233</f>
        <v>1.37948260731177</v>
      </c>
      <c r="K233" s="8">
        <f t="shared" ref="K233" si="380">I233*J233</f>
        <v>27.8317824521972</v>
      </c>
      <c r="L233" s="8">
        <f t="normal">Agrupados!M518</f>
        <v>203.536694315445</v>
      </c>
      <c r="M233" s="8">
        <f t="normal">Agrupados!Q518</f>
        <v>152.427259272262</v>
      </c>
      <c r="N233" s="13">
        <f t="shared" ref="N233" si="381">L233/K233</f>
        <v>7.31310309230217</v>
      </c>
      <c r="O233" s="13">
        <f t="shared" ref="O233" si="382">M233/K233</f>
        <v>5.4767336419816</v>
      </c>
      <c r="P233" s="6">
        <f t="normal">Agrupados!R518</f>
        <v>0.748893263619714</v>
      </c>
      <c r="Q233" s="23" t="str">
        <f t="normal">Agrupados!AA518</f>
        <v>-</v>
      </c>
      <c r="R233" s="24">
        <f t="normal">Agrupados!AC518</f>
        <v>6.75</v>
      </c>
    </row>
    <row r="234" spans="1:18">
      <c r="A234" s="6">
        <f t="normal">Agrupados!D519</f>
        <v>0</v>
      </c>
      <c r="B234" s="6">
        <f t="normal">Agrupados!E519</f>
        <v>0</v>
      </c>
      <c r="C234" s="9">
        <f t="normal">Agrupados!F519</f>
        <v>0</v>
      </c>
      <c r="D234" s="6">
        <f t="normal">Agrupados!G519</f>
        <v>0</v>
      </c>
      <c r="E234" s="6">
        <f t="normal">Agrupados!H519</f>
        <v>0</v>
      </c>
      <c r="F234" s="6">
        <f t="normal">Agrupados!I519</f>
        <v>0</v>
      </c>
      <c r="G234" s="8">
        <f t="normal">Agrupados!T519</f>
        <v>0</v>
      </c>
      <c r="H234" s="8"/>
      <c r="I234" s="8"/>
      <c r="J234" s="8"/>
      <c r="K234" s="8"/>
      <c r="L234" s="8">
        <f t="normal">Agrupados!M519</f>
        <v>0</v>
      </c>
      <c r="M234" s="8">
        <f t="normal">Agrupados!Q519</f>
        <v>0</v>
      </c>
      <c r="N234" s="16"/>
      <c r="O234" s="16"/>
      <c r="P234" s="6">
        <f t="normal">Agrupados!R519</f>
        <v>0</v>
      </c>
      <c r="Q234" s="23">
        <f t="normal">Agrupados!AA519</f>
        <v>0</v>
      </c>
      <c r="R234" s="24">
        <f t="normal">Agrupados!AC519</f>
        <v>0</v>
      </c>
    </row>
    <row r="235" spans="1:18">
      <c r="A235" s="6">
        <f t="normal">Agrupados!D520</f>
        <v>0</v>
      </c>
      <c r="B235" s="6">
        <f t="normal">Agrupados!E520</f>
        <v>0</v>
      </c>
      <c r="C235" s="9">
        <f t="normal">Agrupados!F520</f>
        <v>0</v>
      </c>
      <c r="D235" s="6">
        <f t="normal">Agrupados!G520</f>
        <v>0</v>
      </c>
      <c r="E235" s="6">
        <f t="normal">Agrupados!H520</f>
        <v>0</v>
      </c>
      <c r="F235" s="6">
        <f t="normal">Agrupados!I520</f>
        <v>0</v>
      </c>
      <c r="G235" s="8">
        <f t="normal">Agrupados!T520</f>
        <v>0</v>
      </c>
      <c r="H235" s="8"/>
      <c r="I235" s="8"/>
      <c r="J235" s="8"/>
      <c r="K235" s="8"/>
      <c r="L235" s="8">
        <f t="normal">Agrupados!M520</f>
        <v>0</v>
      </c>
      <c r="M235" s="8">
        <f t="normal">Agrupados!Q520</f>
        <v>0</v>
      </c>
      <c r="N235" s="19"/>
      <c r="O235" s="19"/>
      <c r="P235" s="6">
        <f t="normal">Agrupados!R520</f>
        <v>0</v>
      </c>
      <c r="Q235" s="23">
        <f t="normal">Agrupados!AA520</f>
        <v>0</v>
      </c>
      <c r="R235" s="24">
        <f t="normal">Agrupados!AC520</f>
        <v>0</v>
      </c>
    </row>
    <row r="236" spans="1:18">
      <c r="A236" s="12" t="str">
        <f t="normal">Agrupados!D533</f>
        <v>Agroindústria</v>
      </c>
      <c r="B236" s="12" t="str">
        <f t="normal">Agrupados!E533</f>
        <v>Resíduos da indústria agropecuária</v>
      </c>
      <c r="C236" s="6" t="str">
        <f t="normal">Agrupados!F533</f>
        <v>Abatedouro de aves</v>
      </c>
      <c r="D236" s="6" t="str">
        <f t="normal">Agrupados!G533</f>
        <v>Efluente industrial</v>
      </c>
      <c r="E236" s="12" t="str">
        <f t="normal">Agrupados!H533</f>
        <v>Separador de fases</v>
      </c>
      <c r="F236" s="6" t="str">
        <f t="normal">Agrupados!I533</f>
        <v>-</v>
      </c>
      <c r="G236" s="8">
        <f t="normal">Agrupados!T533</f>
        <v>22.0379158890423</v>
      </c>
      <c r="H236" s="8">
        <f t="normal">Agrupados!W533</f>
        <v>945.945499388265</v>
      </c>
      <c r="I236" s="8">
        <f t="shared" ref="I236" si="383">1000/G236</f>
        <v>45.3763416211793</v>
      </c>
      <c r="J236" s="8">
        <f t="shared" ref="J236" si="384">1000/H236</f>
        <v>1.05714335619408</v>
      </c>
      <c r="K236" s="8">
        <f t="shared" ref="K236" si="385">I236*J236</f>
        <v>47.9692980732228</v>
      </c>
      <c r="L236" s="8">
        <f t="normal">Agrupados!M533</f>
        <v>799.305475963305</v>
      </c>
      <c r="M236" s="8">
        <f t="normal">Agrupados!Q533</f>
        <v>576.662782464641</v>
      </c>
      <c r="N236" s="13">
        <f t="shared" ref="N236" si="386">L236/K236</f>
        <v>16.662855369349</v>
      </c>
      <c r="O236" s="13">
        <f t="shared" ref="O236" si="387">M236/K236</f>
        <v>12.0214971998213</v>
      </c>
      <c r="P236" s="6">
        <f t="normal">Agrupados!R533</f>
        <v>0.721454812716828</v>
      </c>
      <c r="Q236" s="23">
        <f t="normal">Agrupados!AA533</f>
        <v>4233.33333333333</v>
      </c>
      <c r="R236" s="24">
        <f t="normal">Agrupados!AC533</f>
        <v>5.6</v>
      </c>
    </row>
    <row r="237" spans="1:18">
      <c r="A237" s="14">
        <f t="normal">Agrupados!D534</f>
        <v>0</v>
      </c>
      <c r="B237" s="14">
        <f t="normal">Agrupados!E534</f>
        <v>0</v>
      </c>
      <c r="C237" s="6">
        <f t="normal">Agrupados!F534</f>
        <v>0</v>
      </c>
      <c r="D237" s="6">
        <f t="normal">Agrupados!G534</f>
        <v>0</v>
      </c>
      <c r="E237" s="14">
        <f t="normal">Agrupados!H534</f>
        <v>0</v>
      </c>
      <c r="F237" s="6">
        <f t="normal">Agrupados!I534</f>
        <v>0</v>
      </c>
      <c r="G237" s="8">
        <f t="normal">Agrupados!T534</f>
        <v>0</v>
      </c>
      <c r="H237" s="8"/>
      <c r="I237" s="8"/>
      <c r="J237" s="8"/>
      <c r="K237" s="8"/>
      <c r="L237" s="8">
        <f t="normal">Agrupados!M534</f>
        <v>0</v>
      </c>
      <c r="M237" s="8">
        <f t="normal">Agrupados!Q534</f>
        <v>0</v>
      </c>
      <c r="N237" s="16"/>
      <c r="O237" s="16"/>
      <c r="P237" s="6">
        <f t="normal">Agrupados!R534</f>
        <v>0</v>
      </c>
      <c r="Q237" s="23">
        <f t="normal">Agrupados!AA534</f>
        <v>0</v>
      </c>
      <c r="R237" s="24">
        <f t="normal">Agrupados!AC534</f>
        <v>0</v>
      </c>
    </row>
    <row r="238" spans="1:18">
      <c r="A238" s="17">
        <f t="normal">Agrupados!D535</f>
        <v>0</v>
      </c>
      <c r="B238" s="17">
        <f t="normal">Agrupados!E535</f>
        <v>0</v>
      </c>
      <c r="C238" s="6">
        <f t="normal">Agrupados!F535</f>
        <v>0</v>
      </c>
      <c r="D238" s="6">
        <f t="normal">Agrupados!G535</f>
        <v>0</v>
      </c>
      <c r="E238" s="17">
        <f t="normal">Agrupados!H535</f>
        <v>0</v>
      </c>
      <c r="F238" s="6">
        <f t="normal">Agrupados!I535</f>
        <v>0</v>
      </c>
      <c r="G238" s="8">
        <f t="normal">Agrupados!T535</f>
        <v>0</v>
      </c>
      <c r="H238" s="8"/>
      <c r="I238" s="8"/>
      <c r="J238" s="8"/>
      <c r="K238" s="8"/>
      <c r="L238" s="8">
        <f t="normal">Agrupados!M535</f>
        <v>0</v>
      </c>
      <c r="M238" s="8">
        <f t="normal">Agrupados!Q535</f>
        <v>0</v>
      </c>
      <c r="N238" s="19"/>
      <c r="O238" s="19"/>
      <c r="P238" s="6">
        <f t="normal">Agrupados!R535</f>
        <v>0</v>
      </c>
      <c r="Q238" s="23">
        <f t="normal">Agrupados!AA535</f>
        <v>0</v>
      </c>
      <c r="R238" s="24">
        <f t="normal">Agrupados!AC535</f>
        <v>0</v>
      </c>
    </row>
    <row r="239" spans="1:18">
      <c r="A239" s="6" t="str">
        <f t="normal">Agrupados!D566</f>
        <v>Agroindústria</v>
      </c>
      <c r="B239" s="6" t="str">
        <f t="normal">Agrupados!E566</f>
        <v>Resíduos da indústria agropecuária</v>
      </c>
      <c r="C239" s="6" t="str">
        <f t="normal">Agrupados!F566</f>
        <v>Amidonaria</v>
      </c>
      <c r="D239" s="6" t="str">
        <f t="normal">Agrupados!G566</f>
        <v>Amido de mandioca</v>
      </c>
      <c r="E239" s="6" t="str">
        <f t="normal">Agrupados!H566</f>
        <v>-</v>
      </c>
      <c r="F239" s="6" t="str">
        <f t="normal">Agrupados!I566</f>
        <v>-</v>
      </c>
      <c r="G239" s="8">
        <f t="normal">Agrupados!T566</f>
        <v>871.541850630887</v>
      </c>
      <c r="H239" s="8">
        <f t="normal">Agrupados!W566</f>
        <v>998.366128641034</v>
      </c>
      <c r="I239" s="8">
        <f t="shared" ref="I239" si="388">1000/G239</f>
        <v>1.14739183124267</v>
      </c>
      <c r="J239" s="8">
        <f t="shared" ref="J239" si="389">1000/H239</f>
        <v>1.0016365452634</v>
      </c>
      <c r="K239" s="8">
        <f t="shared" ref="K239" si="390">I239*J239</f>
        <v>1.14926958990936</v>
      </c>
      <c r="L239" s="8">
        <f t="normal">Agrupados!M566</f>
        <v>610.932960027021</v>
      </c>
      <c r="M239" s="8">
        <f t="normal">Agrupados!Q566</f>
        <v>298.802738332812</v>
      </c>
      <c r="N239" s="13">
        <f t="shared" ref="N239" si="391">L239/K239</f>
        <v>531.583681836745</v>
      </c>
      <c r="O239" s="13">
        <f t="shared" ref="O239" si="392">M239/K239</f>
        <v>259.99360024516</v>
      </c>
      <c r="P239" s="6">
        <f t="normal">Agrupados!R566</f>
        <v>0.489092515682238</v>
      </c>
      <c r="Q239" s="23" t="str">
        <f t="normal">Agrupados!AA566</f>
        <v>-</v>
      </c>
      <c r="R239" s="24" t="str">
        <f t="normal">Agrupados!AC566</f>
        <v>-</v>
      </c>
    </row>
    <row r="240" spans="1:18">
      <c r="A240" s="6">
        <f t="normal">Agrupados!D567</f>
        <v>0</v>
      </c>
      <c r="B240" s="6">
        <f t="normal">Agrupados!E567</f>
        <v>0</v>
      </c>
      <c r="C240" s="9">
        <f t="normal">Agrupados!F567</f>
        <v>0</v>
      </c>
      <c r="D240" s="6">
        <f t="normal">Agrupados!G567</f>
        <v>0</v>
      </c>
      <c r="E240" s="6">
        <f t="normal">Agrupados!H567</f>
        <v>0</v>
      </c>
      <c r="F240" s="6">
        <f t="normal">Agrupados!I567</f>
        <v>0</v>
      </c>
      <c r="G240" s="8">
        <f t="normal">Agrupados!T567</f>
        <v>0</v>
      </c>
      <c r="H240" s="8"/>
      <c r="I240" s="8"/>
      <c r="J240" s="8"/>
      <c r="K240" s="8"/>
      <c r="L240" s="8">
        <f t="normal">Agrupados!M567</f>
        <v>0</v>
      </c>
      <c r="M240" s="8">
        <f t="normal">Agrupados!Q567</f>
        <v>0</v>
      </c>
      <c r="N240" s="16"/>
      <c r="O240" s="16"/>
      <c r="P240" s="6">
        <f t="normal">Agrupados!R567</f>
        <v>0</v>
      </c>
      <c r="Q240" s="23">
        <f t="normal">Agrupados!AA567</f>
        <v>0</v>
      </c>
      <c r="R240" s="24">
        <f t="normal">Agrupados!AC567</f>
        <v>0</v>
      </c>
    </row>
    <row r="241" spans="1:18">
      <c r="A241" s="6">
        <f t="normal">Agrupados!D568</f>
        <v>0</v>
      </c>
      <c r="B241" s="6">
        <f t="normal">Agrupados!E568</f>
        <v>0</v>
      </c>
      <c r="C241" s="9">
        <f t="normal">Agrupados!F568</f>
        <v>0</v>
      </c>
      <c r="D241" s="6">
        <f t="normal">Agrupados!G568</f>
        <v>0</v>
      </c>
      <c r="E241" s="6">
        <f t="normal">Agrupados!H568</f>
        <v>0</v>
      </c>
      <c r="F241" s="6">
        <f t="normal">Agrupados!I568</f>
        <v>0</v>
      </c>
      <c r="G241" s="8">
        <f t="normal">Agrupados!T568</f>
        <v>0</v>
      </c>
      <c r="H241" s="8"/>
      <c r="I241" s="8"/>
      <c r="J241" s="8"/>
      <c r="K241" s="8"/>
      <c r="L241" s="8">
        <f t="normal">Agrupados!M568</f>
        <v>0</v>
      </c>
      <c r="M241" s="8">
        <f t="normal">Agrupados!Q568</f>
        <v>0</v>
      </c>
      <c r="N241" s="19"/>
      <c r="O241" s="19"/>
      <c r="P241" s="6">
        <f t="normal">Agrupados!R568</f>
        <v>0</v>
      </c>
      <c r="Q241" s="23">
        <f t="normal">Agrupados!AA568</f>
        <v>0</v>
      </c>
      <c r="R241" s="24">
        <f t="normal">Agrupados!AC568</f>
        <v>0</v>
      </c>
    </row>
    <row r="242" spans="1:18">
      <c r="A242" s="12" t="str">
        <f t="normal">Agrupados!D569</f>
        <v>Agroindústria</v>
      </c>
      <c r="B242" s="12" t="str">
        <f t="normal">Agrupados!E569</f>
        <v>Resíduos de pecuária</v>
      </c>
      <c r="C242" s="6" t="str">
        <f t="normal">Agrupados!F569</f>
        <v>Avicultura</v>
      </c>
      <c r="D242" s="6" t="str">
        <f t="normal">Agrupados!G569</f>
        <v>Cama de aves</v>
      </c>
      <c r="E242" s="12" t="str">
        <f t="normal">Agrupados!H569</f>
        <v>-</v>
      </c>
      <c r="F242" s="6" t="str">
        <f t="normal">Agrupados!I569</f>
        <v>-</v>
      </c>
      <c r="G242" s="8">
        <f t="normal">Agrupados!T569</f>
        <v>611.180073867923</v>
      </c>
      <c r="H242" s="8">
        <f t="normal">Agrupados!W569</f>
        <v>801.71204393975</v>
      </c>
      <c r="I242" s="8">
        <f t="shared" ref="I242" si="393">1000/G242</f>
        <v>1.63617899659488</v>
      </c>
      <c r="J242" s="8">
        <f t="shared" ref="J242" si="394">1000/H242</f>
        <v>1.24733064391278</v>
      </c>
      <c r="K242" s="8">
        <f t="shared" ref="K242" si="395">I242*J242</f>
        <v>2.04085620137925</v>
      </c>
      <c r="L242" s="8">
        <f t="normal">Agrupados!M569</f>
        <v>318.185265137474</v>
      </c>
      <c r="M242" s="8">
        <f t="normal">Agrupados!Q569</f>
        <v>211.778451459891</v>
      </c>
      <c r="N242" s="13">
        <f t="shared" ref="N242" si="396">L242/K242</f>
        <v>155.907733686694</v>
      </c>
      <c r="O242" s="13">
        <f t="shared" ref="O242" si="397">M242/K242</f>
        <v>103.769413698411</v>
      </c>
      <c r="P242" s="6">
        <f t="normal">Agrupados!R569</f>
        <v>0.665582208429392</v>
      </c>
      <c r="Q242" s="23" t="str">
        <f t="normal">Agrupados!AA569</f>
        <v>-</v>
      </c>
      <c r="R242" s="24" t="str">
        <f t="normal">Agrupados!AC569</f>
        <v>-</v>
      </c>
    </row>
    <row r="243" spans="1:18">
      <c r="A243" s="14">
        <f t="normal">Agrupados!D570</f>
        <v>0</v>
      </c>
      <c r="B243" s="14">
        <f t="normal">Agrupados!E570</f>
        <v>0</v>
      </c>
      <c r="C243" s="9">
        <f t="normal">Agrupados!F570</f>
        <v>0</v>
      </c>
      <c r="D243" s="6">
        <f t="normal">Agrupados!G570</f>
        <v>0</v>
      </c>
      <c r="E243" s="14">
        <f t="normal">Agrupados!H570</f>
        <v>0</v>
      </c>
      <c r="F243" s="6">
        <f t="normal">Agrupados!I570</f>
        <v>0</v>
      </c>
      <c r="G243" s="8">
        <f t="normal">Agrupados!T570</f>
        <v>0</v>
      </c>
      <c r="H243" s="8"/>
      <c r="I243" s="8"/>
      <c r="J243" s="8"/>
      <c r="K243" s="8"/>
      <c r="L243" s="8">
        <f t="normal">Agrupados!M570</f>
        <v>0</v>
      </c>
      <c r="M243" s="8">
        <f t="normal">Agrupados!Q570</f>
        <v>0</v>
      </c>
      <c r="N243" s="16"/>
      <c r="O243" s="16"/>
      <c r="P243" s="6">
        <f t="normal">Agrupados!R570</f>
        <v>0</v>
      </c>
      <c r="Q243" s="23">
        <f t="normal">Agrupados!AA570</f>
        <v>0</v>
      </c>
      <c r="R243" s="24">
        <f t="normal">Agrupados!AC570</f>
        <v>0</v>
      </c>
    </row>
    <row r="244" spans="1:18">
      <c r="A244" s="17">
        <f t="normal">Agrupados!D571</f>
        <v>0</v>
      </c>
      <c r="B244" s="17">
        <f t="normal">Agrupados!E571</f>
        <v>0</v>
      </c>
      <c r="C244" s="9">
        <f t="normal">Agrupados!F571</f>
        <v>0</v>
      </c>
      <c r="D244" s="6">
        <f t="normal">Agrupados!G571</f>
        <v>0</v>
      </c>
      <c r="E244" s="17">
        <f t="normal">Agrupados!H571</f>
        <v>0</v>
      </c>
      <c r="F244" s="6">
        <f t="normal">Agrupados!I571</f>
        <v>0</v>
      </c>
      <c r="G244" s="8">
        <f t="normal">Agrupados!T571</f>
        <v>0</v>
      </c>
      <c r="H244" s="8"/>
      <c r="I244" s="8"/>
      <c r="J244" s="8"/>
      <c r="K244" s="8"/>
      <c r="L244" s="8">
        <f t="normal">Agrupados!M571</f>
        <v>0</v>
      </c>
      <c r="M244" s="8">
        <f t="normal">Agrupados!Q571</f>
        <v>0</v>
      </c>
      <c r="N244" s="19"/>
      <c r="O244" s="19"/>
      <c r="P244" s="6">
        <f t="normal">Agrupados!R571</f>
        <v>0</v>
      </c>
      <c r="Q244" s="23">
        <f t="normal">Agrupados!AA571</f>
        <v>0</v>
      </c>
      <c r="R244" s="24">
        <f t="normal">Agrupados!AC571</f>
        <v>0</v>
      </c>
    </row>
    <row r="245" spans="1:18">
      <c r="A245" s="6" t="str">
        <f t="normal">Agrupados!D572</f>
        <v>Agroindústria</v>
      </c>
      <c r="B245" s="6" t="str">
        <f t="normal">Agrupados!E572</f>
        <v>Resíduos de pecuária</v>
      </c>
      <c r="C245" s="6" t="str">
        <f t="normal">Agrupados!F572</f>
        <v>Avicultura</v>
      </c>
      <c r="D245" s="6" t="str">
        <f t="normal">Agrupados!G572</f>
        <v>Cama de matrizeiro</v>
      </c>
      <c r="E245" s="6" t="str">
        <f t="normal">Agrupados!H572</f>
        <v>-</v>
      </c>
      <c r="F245" s="6" t="str">
        <f t="normal">Agrupados!I572</f>
        <v>-</v>
      </c>
      <c r="G245" s="8">
        <f t="normal">Agrupados!T572</f>
        <v>751.671890056817</v>
      </c>
      <c r="H245" s="8">
        <f t="normal">Agrupados!W572</f>
        <v>606.205065769157</v>
      </c>
      <c r="I245" s="8">
        <f t="shared" ref="I245" si="398">1000/G245</f>
        <v>1.33036769530441</v>
      </c>
      <c r="J245" s="8">
        <f t="shared" ref="J245" si="399">1000/H245</f>
        <v>1.64960680216552</v>
      </c>
      <c r="K245" s="8">
        <f t="shared" ref="K245" si="400">I245*J245</f>
        <v>2.19458359955543</v>
      </c>
      <c r="L245" s="8">
        <f t="normal">Agrupados!M572</f>
        <v>183.608818303443</v>
      </c>
      <c r="M245" s="8">
        <f t="normal">Agrupados!Q572</f>
        <v>127.188057805219</v>
      </c>
      <c r="N245" s="13">
        <f t="shared" ref="N245" si="401">L245/K245</f>
        <v>83.664535878532</v>
      </c>
      <c r="O245" s="13">
        <f t="shared" ref="O245" si="402">M245/K245</f>
        <v>57.9554398524552</v>
      </c>
      <c r="P245" s="6">
        <f t="normal">Agrupados!R572</f>
        <v>0.692712141935474</v>
      </c>
      <c r="Q245" s="23" t="str">
        <f t="normal">Agrupados!AA572</f>
        <v>-</v>
      </c>
      <c r="R245" s="24" t="str">
        <f t="normal">Agrupados!AC572</f>
        <v>-</v>
      </c>
    </row>
    <row r="246" spans="1:18">
      <c r="A246" s="6">
        <f t="normal">Agrupados!D573</f>
        <v>0</v>
      </c>
      <c r="B246" s="6">
        <f t="normal">Agrupados!E573</f>
        <v>0</v>
      </c>
      <c r="C246" s="9">
        <f t="normal">Agrupados!F573</f>
        <v>0</v>
      </c>
      <c r="D246" s="6">
        <f t="normal">Agrupados!G573</f>
        <v>0</v>
      </c>
      <c r="E246" s="6">
        <f t="normal">Agrupados!H573</f>
        <v>0</v>
      </c>
      <c r="F246" s="6">
        <f t="normal">Agrupados!I573</f>
        <v>0</v>
      </c>
      <c r="G246" s="8">
        <f t="normal">Agrupados!T573</f>
        <v>0</v>
      </c>
      <c r="H246" s="8"/>
      <c r="I246" s="8"/>
      <c r="J246" s="8"/>
      <c r="K246" s="8"/>
      <c r="L246" s="8">
        <f t="normal">Agrupados!M573</f>
        <v>0</v>
      </c>
      <c r="M246" s="8">
        <f t="normal">Agrupados!Q573</f>
        <v>0</v>
      </c>
      <c r="N246" s="16"/>
      <c r="O246" s="16"/>
      <c r="P246" s="6">
        <f t="normal">Agrupados!R573</f>
        <v>0</v>
      </c>
      <c r="Q246" s="23">
        <f t="normal">Agrupados!AA573</f>
        <v>0</v>
      </c>
      <c r="R246" s="24">
        <f t="normal">Agrupados!AC573</f>
        <v>0</v>
      </c>
    </row>
    <row r="247" spans="1:18">
      <c r="A247" s="6">
        <f t="normal">Agrupados!D574</f>
        <v>0</v>
      </c>
      <c r="B247" s="6">
        <f t="normal">Agrupados!E574</f>
        <v>0</v>
      </c>
      <c r="C247" s="9">
        <f t="normal">Agrupados!F574</f>
        <v>0</v>
      </c>
      <c r="D247" s="6">
        <f t="normal">Agrupados!G574</f>
        <v>0</v>
      </c>
      <c r="E247" s="6">
        <f t="normal">Agrupados!H574</f>
        <v>0</v>
      </c>
      <c r="F247" s="6">
        <f t="normal">Agrupados!I574</f>
        <v>0</v>
      </c>
      <c r="G247" s="8">
        <f t="normal">Agrupados!T574</f>
        <v>0</v>
      </c>
      <c r="H247" s="8"/>
      <c r="I247" s="8"/>
      <c r="J247" s="8"/>
      <c r="K247" s="8"/>
      <c r="L247" s="8">
        <f t="normal">Agrupados!M574</f>
        <v>0</v>
      </c>
      <c r="M247" s="8">
        <f t="normal">Agrupados!Q574</f>
        <v>0</v>
      </c>
      <c r="N247" s="19"/>
      <c r="O247" s="19"/>
      <c r="P247" s="6">
        <f t="normal">Agrupados!R574</f>
        <v>0</v>
      </c>
      <c r="Q247" s="23">
        <f t="normal">Agrupados!AA574</f>
        <v>0</v>
      </c>
      <c r="R247" s="24">
        <f t="normal">Agrupados!AC574</f>
        <v>0</v>
      </c>
    </row>
    <row r="248" spans="1:18">
      <c r="A248" s="6" t="str">
        <f t="normal">Agrupados!D575</f>
        <v>Agroindústria</v>
      </c>
      <c r="B248" s="6" t="str">
        <f t="normal">Agrupados!E575</f>
        <v>Resíduos de matadouro e restos de animais</v>
      </c>
      <c r="C248" s="6" t="str">
        <f t="normal">Agrupados!F575</f>
        <v>Avicultura</v>
      </c>
      <c r="D248" s="6" t="str">
        <f t="normal">Agrupados!G575</f>
        <v>Compostagem</v>
      </c>
      <c r="E248" s="6" t="str">
        <f t="normal">Agrupados!H575</f>
        <v>-</v>
      </c>
      <c r="F248" s="6" t="str">
        <f t="normal">Agrupados!I575</f>
        <v>frango de corte</v>
      </c>
      <c r="G248" s="8">
        <f t="normal">Agrupados!T575</f>
        <v>483.838138094495</v>
      </c>
      <c r="H248" s="8">
        <f t="normal">Agrupados!W575</f>
        <v>524.687412606753</v>
      </c>
      <c r="I248" s="8">
        <f t="shared" ref="I248" si="403">1000/G248</f>
        <v>2.06680689525284</v>
      </c>
      <c r="J248" s="8">
        <f t="shared" ref="J248" si="404">1000/H248</f>
        <v>1.90589668433591</v>
      </c>
      <c r="K248" s="8">
        <f t="shared" ref="K248" si="405">I248*J248</f>
        <v>3.93912040882499</v>
      </c>
      <c r="L248" s="8">
        <f t="normal">Agrupados!M575</f>
        <v>21.0832672724921</v>
      </c>
      <c r="M248" s="8">
        <f t="normal">Agrupados!Q575</f>
        <v>17.9567510370625</v>
      </c>
      <c r="N248" s="13">
        <f t="shared" ref="N248" si="406">L248/K248</f>
        <v>5.35227794135418</v>
      </c>
      <c r="O248" s="13">
        <f t="shared" ref="O248" si="407">M248/K248</f>
        <v>4.55856870910398</v>
      </c>
      <c r="P248" s="6">
        <f t="normal">Agrupados!R575</f>
        <v>0.851706275169748</v>
      </c>
      <c r="Q248" s="23" t="str">
        <f t="normal">Agrupados!AA575</f>
        <v>-</v>
      </c>
      <c r="R248" s="24" t="str">
        <f t="normal">Agrupados!AC575</f>
        <v>-</v>
      </c>
    </row>
    <row r="249" spans="1:18">
      <c r="A249" s="6">
        <f t="normal">Agrupados!D576</f>
        <v>0</v>
      </c>
      <c r="B249" s="6">
        <f t="normal">Agrupados!E576</f>
        <v>0</v>
      </c>
      <c r="C249" s="6">
        <f t="normal">Agrupados!F576</f>
        <v>0</v>
      </c>
      <c r="D249" s="6">
        <f t="normal">Agrupados!G576</f>
        <v>0</v>
      </c>
      <c r="E249" s="6">
        <f t="normal">Agrupados!H576</f>
        <v>0</v>
      </c>
      <c r="F249" s="6">
        <f t="normal">Agrupados!I576</f>
        <v>0</v>
      </c>
      <c r="G249" s="8">
        <f t="normal">Agrupados!T576</f>
        <v>0</v>
      </c>
      <c r="H249" s="8"/>
      <c r="I249" s="8"/>
      <c r="J249" s="8"/>
      <c r="K249" s="8"/>
      <c r="L249" s="8">
        <f t="normal">Agrupados!M576</f>
        <v>0</v>
      </c>
      <c r="M249" s="8">
        <f t="normal">Agrupados!Q576</f>
        <v>0</v>
      </c>
      <c r="N249" s="16"/>
      <c r="O249" s="16"/>
      <c r="P249" s="6">
        <f t="normal">Agrupados!R576</f>
        <v>0</v>
      </c>
      <c r="Q249" s="23">
        <f t="normal">Agrupados!AA576</f>
        <v>0</v>
      </c>
      <c r="R249" s="24">
        <f t="normal">Agrupados!AC576</f>
        <v>0</v>
      </c>
    </row>
    <row r="250" spans="1:18">
      <c r="A250" s="6">
        <f t="normal">Agrupados!D577</f>
        <v>0</v>
      </c>
      <c r="B250" s="6">
        <f t="normal">Agrupados!E577</f>
        <v>0</v>
      </c>
      <c r="C250" s="6">
        <f t="normal">Agrupados!F577</f>
        <v>0</v>
      </c>
      <c r="D250" s="6">
        <f t="normal">Agrupados!G577</f>
        <v>0</v>
      </c>
      <c r="E250" s="6">
        <f t="normal">Agrupados!H577</f>
        <v>0</v>
      </c>
      <c r="F250" s="6">
        <f t="normal">Agrupados!I577</f>
        <v>0</v>
      </c>
      <c r="G250" s="8">
        <f t="normal">Agrupados!T577</f>
        <v>0</v>
      </c>
      <c r="H250" s="8"/>
      <c r="I250" s="8"/>
      <c r="J250" s="8"/>
      <c r="K250" s="8"/>
      <c r="L250" s="8">
        <f t="normal">Agrupados!M577</f>
        <v>0</v>
      </c>
      <c r="M250" s="8">
        <f t="normal">Agrupados!Q577</f>
        <v>0</v>
      </c>
      <c r="N250" s="19"/>
      <c r="O250" s="19"/>
      <c r="P250" s="6">
        <f t="normal">Agrupados!R577</f>
        <v>0</v>
      </c>
      <c r="Q250" s="23">
        <f t="normal">Agrupados!AA577</f>
        <v>0</v>
      </c>
      <c r="R250" s="24">
        <f t="normal">Agrupados!AC577</f>
        <v>0</v>
      </c>
    </row>
    <row r="251" spans="1:18">
      <c r="A251" s="6" t="str">
        <f t="normal">Agrupados!D581</f>
        <v>Agroindústria</v>
      </c>
      <c r="B251" s="6" t="str">
        <f t="normal">Agrupados!E581</f>
        <v>Resíduos da indústria agropecuária</v>
      </c>
      <c r="C251" s="6" t="str">
        <f t="normal">Agrupados!F581</f>
        <v>Abatedouro de aves</v>
      </c>
      <c r="D251" s="6" t="str">
        <f t="normal">Agrupados!G581</f>
        <v>Efluente industrial</v>
      </c>
      <c r="E251" s="6" t="str">
        <f t="normal">Agrupados!H581</f>
        <v>Antes do flotador</v>
      </c>
      <c r="F251" s="6" t="str">
        <f t="normal">Agrupados!I581</f>
        <v>-</v>
      </c>
      <c r="G251" s="8">
        <f t="normal">Agrupados!T581</f>
        <v>1.88520172171186</v>
      </c>
      <c r="H251" s="8">
        <f t="normal">Agrupados!W581</f>
        <v>872.477900336987</v>
      </c>
      <c r="I251" s="8">
        <f t="shared" ref="I251" si="408">1000/G251</f>
        <v>530.447213411171</v>
      </c>
      <c r="J251" s="8">
        <f t="shared" ref="J251" si="409">1000/H251</f>
        <v>1.14616083641059</v>
      </c>
      <c r="K251" s="8">
        <f t="shared" ref="K251" si="410">I251*J251</f>
        <v>607.977821795017</v>
      </c>
      <c r="L251" s="8">
        <f t="normal">Agrupados!M581</f>
        <v>595.037134531835</v>
      </c>
      <c r="M251" s="8">
        <f t="normal">Agrupados!Q581</f>
        <v>502.825104937727</v>
      </c>
      <c r="N251" s="13">
        <f t="shared" ref="N251" si="411">L251/K251</f>
        <v>0.978715198483762</v>
      </c>
      <c r="O251" s="13">
        <f t="shared" ref="O251" si="412">M251/K251</f>
        <v>0.827045143609296</v>
      </c>
      <c r="P251" s="6">
        <f t="normal">Agrupados!R581</f>
        <v>0.845031470738949</v>
      </c>
      <c r="Q251" s="23" t="str">
        <f t="normal">Agrupados!AA581</f>
        <v>-</v>
      </c>
      <c r="R251" s="24" t="str">
        <f t="normal">Agrupados!AC581</f>
        <v>-</v>
      </c>
    </row>
    <row r="252" spans="1:18">
      <c r="A252" s="6">
        <f t="normal">Agrupados!D582</f>
        <v>0</v>
      </c>
      <c r="B252" s="6">
        <f t="normal">Agrupados!E582</f>
        <v>0</v>
      </c>
      <c r="C252" s="6">
        <f t="normal">Agrupados!F582</f>
        <v>0</v>
      </c>
      <c r="D252" s="6">
        <f t="normal">Agrupados!G582</f>
        <v>0</v>
      </c>
      <c r="E252" s="6">
        <f t="normal">Agrupados!H582</f>
        <v>0</v>
      </c>
      <c r="F252" s="6">
        <f t="normal">Agrupados!I582</f>
        <v>0</v>
      </c>
      <c r="G252" s="8">
        <f t="normal">Agrupados!T582</f>
        <v>0</v>
      </c>
      <c r="H252" s="8"/>
      <c r="I252" s="8"/>
      <c r="J252" s="8"/>
      <c r="K252" s="8"/>
      <c r="L252" s="8">
        <f t="normal">Agrupados!M582</f>
        <v>0</v>
      </c>
      <c r="M252" s="8">
        <f t="normal">Agrupados!Q582</f>
        <v>0</v>
      </c>
      <c r="N252" s="16"/>
      <c r="O252" s="16"/>
      <c r="P252" s="6">
        <f t="normal">Agrupados!R582</f>
        <v>0</v>
      </c>
      <c r="Q252" s="23">
        <f t="normal">Agrupados!AA582</f>
        <v>0</v>
      </c>
      <c r="R252" s="24">
        <f t="normal">Agrupados!AC582</f>
        <v>0</v>
      </c>
    </row>
    <row r="253" spans="1:18">
      <c r="A253" s="6">
        <f t="normal">Agrupados!D583</f>
        <v>0</v>
      </c>
      <c r="B253" s="6">
        <f t="normal">Agrupados!E583</f>
        <v>0</v>
      </c>
      <c r="C253" s="6">
        <f t="normal">Agrupados!F583</f>
        <v>0</v>
      </c>
      <c r="D253" s="6">
        <f t="normal">Agrupados!G583</f>
        <v>0</v>
      </c>
      <c r="E253" s="6">
        <f t="normal">Agrupados!H583</f>
        <v>0</v>
      </c>
      <c r="F253" s="6">
        <f t="normal">Agrupados!I583</f>
        <v>0</v>
      </c>
      <c r="G253" s="8">
        <f t="normal">Agrupados!T583</f>
        <v>0</v>
      </c>
      <c r="H253" s="8"/>
      <c r="I253" s="8"/>
      <c r="J253" s="8"/>
      <c r="K253" s="8"/>
      <c r="L253" s="8">
        <f t="normal">Agrupados!M583</f>
        <v>0</v>
      </c>
      <c r="M253" s="8">
        <f t="normal">Agrupados!Q583</f>
        <v>0</v>
      </c>
      <c r="N253" s="19"/>
      <c r="O253" s="19"/>
      <c r="P253" s="6">
        <f t="normal">Agrupados!R583</f>
        <v>0</v>
      </c>
      <c r="Q253" s="23">
        <f t="normal">Agrupados!AA583</f>
        <v>0</v>
      </c>
      <c r="R253" s="24">
        <f t="normal">Agrupados!AC583</f>
        <v>0</v>
      </c>
    </row>
    <row r="254" spans="1:18">
      <c r="A254" s="6" t="str">
        <f t="normal">Agrupados!D584</f>
        <v>Agroindústria</v>
      </c>
      <c r="B254" s="6" t="str">
        <f t="normal">Agrupados!E584</f>
        <v>Resíduos de pecuária</v>
      </c>
      <c r="C254" s="6" t="str">
        <f t="normal">Agrupados!F584</f>
        <v>Suinocultura</v>
      </c>
      <c r="D254" s="6" t="str">
        <f t="normal">Agrupados!G584</f>
        <v>Terminação</v>
      </c>
      <c r="E254" s="6" t="str">
        <f t="normal">Agrupados!H584</f>
        <v>Entrada biodigestor</v>
      </c>
      <c r="F254" s="6" t="str">
        <f t="normal">Agrupados!I584</f>
        <v>-</v>
      </c>
      <c r="G254" s="8">
        <f t="normal">Agrupados!T584</f>
        <v>35.6885633619631</v>
      </c>
      <c r="H254" s="8">
        <f t="normal">Agrupados!W584</f>
        <v>665.849029273715</v>
      </c>
      <c r="I254" s="8">
        <f t="shared" ref="I254" si="413">1000/G254</f>
        <v>28.0201808589976</v>
      </c>
      <c r="J254" s="8">
        <f t="shared" ref="J254" si="414">1000/H254</f>
        <v>1.50184194319659</v>
      </c>
      <c r="K254" s="8">
        <f t="shared" ref="K254" si="415">I254*J254</f>
        <v>42.0818828699969</v>
      </c>
      <c r="L254" s="8">
        <f t="normal">Agrupados!M584</f>
        <v>445.687900941239</v>
      </c>
      <c r="M254" s="8">
        <f t="normal">Agrupados!Q584</f>
        <v>360.597549272684</v>
      </c>
      <c r="N254" s="13">
        <f t="shared" ref="N254" si="416">L254/K254</f>
        <v>10.5909686198714</v>
      </c>
      <c r="O254" s="13">
        <f t="shared" ref="O254" si="417">M254/K254</f>
        <v>8.56894997751585</v>
      </c>
      <c r="P254" s="6">
        <f t="normal">Agrupados!R584</f>
        <v>0.809080857952719</v>
      </c>
      <c r="Q254" s="23">
        <f t="normal">Agrupados!AA584</f>
        <v>5548.33333333333</v>
      </c>
      <c r="R254" s="24">
        <f t="normal">Agrupados!AC584</f>
        <v>8.6</v>
      </c>
    </row>
    <row r="255" spans="1:18">
      <c r="A255" s="6">
        <f t="normal">Agrupados!D585</f>
        <v>0</v>
      </c>
      <c r="B255" s="6">
        <f t="normal">Agrupados!E585</f>
        <v>0</v>
      </c>
      <c r="C255" s="6">
        <f t="normal">Agrupados!F585</f>
        <v>0</v>
      </c>
      <c r="D255" s="6">
        <f t="normal">Agrupados!G585</f>
        <v>0</v>
      </c>
      <c r="E255" s="6">
        <f t="normal">Agrupados!H585</f>
        <v>0</v>
      </c>
      <c r="F255" s="6">
        <f t="normal">Agrupados!I585</f>
        <v>0</v>
      </c>
      <c r="G255" s="8">
        <f t="normal">Agrupados!T585</f>
        <v>0</v>
      </c>
      <c r="H255" s="8"/>
      <c r="I255" s="8"/>
      <c r="J255" s="8"/>
      <c r="K255" s="8"/>
      <c r="L255" s="8">
        <f t="normal">Agrupados!M585</f>
        <v>0</v>
      </c>
      <c r="M255" s="8">
        <f t="normal">Agrupados!Q585</f>
        <v>0</v>
      </c>
      <c r="N255" s="16"/>
      <c r="O255" s="16"/>
      <c r="P255" s="6">
        <f t="normal">Agrupados!R585</f>
        <v>0</v>
      </c>
      <c r="Q255" s="23">
        <f t="normal">Agrupados!AA585</f>
        <v>0</v>
      </c>
      <c r="R255" s="24">
        <f t="normal">Agrupados!AC585</f>
        <v>0</v>
      </c>
    </row>
    <row r="256" spans="1:18">
      <c r="A256" s="6">
        <f t="normal">Agrupados!D586</f>
        <v>0</v>
      </c>
      <c r="B256" s="6">
        <f t="normal">Agrupados!E586</f>
        <v>0</v>
      </c>
      <c r="C256" s="6">
        <f t="normal">Agrupados!F586</f>
        <v>0</v>
      </c>
      <c r="D256" s="6">
        <f t="normal">Agrupados!G586</f>
        <v>0</v>
      </c>
      <c r="E256" s="6">
        <f t="normal">Agrupados!H586</f>
        <v>0</v>
      </c>
      <c r="F256" s="6">
        <f t="normal">Agrupados!I586</f>
        <v>0</v>
      </c>
      <c r="G256" s="8">
        <f t="normal">Agrupados!T586</f>
        <v>0</v>
      </c>
      <c r="H256" s="8"/>
      <c r="I256" s="8"/>
      <c r="J256" s="8"/>
      <c r="K256" s="8"/>
      <c r="L256" s="8">
        <f t="normal">Agrupados!M586</f>
        <v>0</v>
      </c>
      <c r="M256" s="8">
        <f t="normal">Agrupados!Q586</f>
        <v>0</v>
      </c>
      <c r="N256" s="19"/>
      <c r="O256" s="19"/>
      <c r="P256" s="6">
        <f t="normal">Agrupados!R586</f>
        <v>0</v>
      </c>
      <c r="Q256" s="23">
        <f t="normal">Agrupados!AA586</f>
        <v>0</v>
      </c>
      <c r="R256" s="24">
        <f t="normal">Agrupados!AC586</f>
        <v>0</v>
      </c>
    </row>
    <row r="257" spans="1:18">
      <c r="A257" s="12" t="str">
        <f t="normal">Agrupados!D605</f>
        <v>Agroindústria</v>
      </c>
      <c r="B257" s="12" t="str">
        <f t="normal">Agrupados!E605</f>
        <v>Resíduos de pecuária</v>
      </c>
      <c r="C257" s="6" t="str">
        <f t="normal">Agrupados!F605</f>
        <v>Suinocultura</v>
      </c>
      <c r="D257" s="6" t="str">
        <f t="normal">Agrupados!G605</f>
        <v>Terminação</v>
      </c>
      <c r="E257" s="6" t="str">
        <f t="normal">Agrupados!H605</f>
        <v>Entrada biodigestor</v>
      </c>
      <c r="F257" s="6" t="str">
        <f t="normal">Agrupados!I605</f>
        <v> 750 Suínos</v>
      </c>
      <c r="G257" s="8">
        <f t="normal">Agrupados!T605</f>
        <v>28.0283323875494</v>
      </c>
      <c r="H257" s="8">
        <f t="normal">Agrupados!W605</f>
        <v>688.565050829694</v>
      </c>
      <c r="I257" s="8">
        <f t="shared" ref="I257" si="418">1000/G257</f>
        <v>35.6781839951425</v>
      </c>
      <c r="J257" s="8">
        <f t="shared" ref="J257" si="419">1000/H257</f>
        <v>1.45229560924569</v>
      </c>
      <c r="K257" s="8">
        <f t="shared" ref="K257" si="420">I257*J257</f>
        <v>51.8152699620054</v>
      </c>
      <c r="L257" s="8">
        <f t="normal">Agrupados!M605</f>
        <v>705.562787584941</v>
      </c>
      <c r="M257" s="8">
        <f t="normal">Agrupados!Q605</f>
        <v>557.983651040315</v>
      </c>
      <c r="N257" s="13">
        <f t="shared" ref="N257" si="421">L257/K257</f>
        <v>13.6168891545351</v>
      </c>
      <c r="O257" s="13">
        <f t="shared" ref="O257" si="422">M257/K257</f>
        <v>10.7687106802583</v>
      </c>
      <c r="P257" s="6">
        <f t="normal">Agrupados!R605</f>
        <v>0.790834863825837</v>
      </c>
      <c r="Q257" s="23" t="str">
        <f t="normal">Agrupados!AA605</f>
        <v>-</v>
      </c>
      <c r="R257" s="24">
        <f t="normal">Agrupados!AC605</f>
        <v>8.047</v>
      </c>
    </row>
    <row r="258" spans="1:18">
      <c r="A258" s="14">
        <f t="normal">Agrupados!D606</f>
        <v>0</v>
      </c>
      <c r="B258" s="14">
        <f t="normal">Agrupados!E606</f>
        <v>0</v>
      </c>
      <c r="C258" s="6">
        <f t="normal">Agrupados!F606</f>
        <v>0</v>
      </c>
      <c r="D258" s="6">
        <f t="normal">Agrupados!G606</f>
        <v>0</v>
      </c>
      <c r="E258" s="6">
        <f t="normal">Agrupados!H606</f>
        <v>0</v>
      </c>
      <c r="F258" s="6">
        <f t="normal">Agrupados!I606</f>
        <v>0</v>
      </c>
      <c r="G258" s="8">
        <f t="normal">Agrupados!T606</f>
        <v>0</v>
      </c>
      <c r="H258" s="8"/>
      <c r="I258" s="8"/>
      <c r="J258" s="8"/>
      <c r="K258" s="8"/>
      <c r="L258" s="8">
        <f t="normal">Agrupados!M606</f>
        <v>0</v>
      </c>
      <c r="M258" s="8">
        <f t="normal">Agrupados!Q606</f>
        <v>0</v>
      </c>
      <c r="N258" s="16"/>
      <c r="O258" s="16"/>
      <c r="P258" s="6">
        <f t="normal">Agrupados!R606</f>
        <v>0</v>
      </c>
      <c r="Q258" s="23">
        <f t="normal">Agrupados!AA606</f>
        <v>0</v>
      </c>
      <c r="R258" s="24">
        <f t="normal">Agrupados!AC606</f>
        <v>0</v>
      </c>
    </row>
    <row r="259" spans="1:18">
      <c r="A259" s="17">
        <f t="normal">Agrupados!D607</f>
        <v>0</v>
      </c>
      <c r="B259" s="17">
        <f t="normal">Agrupados!E607</f>
        <v>0</v>
      </c>
      <c r="C259" s="6">
        <f t="normal">Agrupados!F607</f>
        <v>0</v>
      </c>
      <c r="D259" s="6">
        <f t="normal">Agrupados!G607</f>
        <v>0</v>
      </c>
      <c r="E259" s="6">
        <f t="normal">Agrupados!H607</f>
        <v>0</v>
      </c>
      <c r="F259" s="6">
        <f t="normal">Agrupados!I607</f>
        <v>0</v>
      </c>
      <c r="G259" s="8">
        <f t="normal">Agrupados!T607</f>
        <v>0</v>
      </c>
      <c r="H259" s="8"/>
      <c r="I259" s="8"/>
      <c r="J259" s="8"/>
      <c r="K259" s="8"/>
      <c r="L259" s="8">
        <f t="normal">Agrupados!M607</f>
        <v>0</v>
      </c>
      <c r="M259" s="8">
        <f t="normal">Agrupados!Q607</f>
        <v>0</v>
      </c>
      <c r="N259" s="19"/>
      <c r="O259" s="19"/>
      <c r="P259" s="6">
        <f t="normal">Agrupados!R607</f>
        <v>0</v>
      </c>
      <c r="Q259" s="23">
        <f t="normal">Agrupados!AA607</f>
        <v>0</v>
      </c>
      <c r="R259" s="24">
        <f t="normal">Agrupados!AC607</f>
        <v>0</v>
      </c>
    </row>
    <row r="260" spans="1:18">
      <c r="A260" s="12" t="str">
        <f t="normal">Agrupados!D614</f>
        <v>Agroindústria</v>
      </c>
      <c r="B260" s="12" t="str">
        <f t="normal">Agrupados!E614</f>
        <v>Resíduos de pecuária</v>
      </c>
      <c r="C260" s="6" t="str">
        <f t="normal">Agrupados!F614</f>
        <v>Suinocultura</v>
      </c>
      <c r="D260" s="6" t="str">
        <f t="normal">Agrupados!G614</f>
        <v>Terminação</v>
      </c>
      <c r="E260" s="6" t="str">
        <f t="normal">Agrupados!H614</f>
        <v>Entrada biodigestor</v>
      </c>
      <c r="F260" s="6" t="str">
        <f t="normal">Agrupados!I614</f>
        <v>480 Suínos</v>
      </c>
      <c r="G260" s="8">
        <f t="normal">Agrupados!T614</f>
        <v>25.3677522579142</v>
      </c>
      <c r="H260" s="8">
        <f t="normal">Agrupados!W614</f>
        <v>736.457850745251</v>
      </c>
      <c r="I260" s="8">
        <f t="shared" ref="I260" si="423">1000/G260</f>
        <v>39.4201263806501</v>
      </c>
      <c r="J260" s="8">
        <f t="shared" ref="J260" si="424">1000/H260</f>
        <v>1.35785096049701</v>
      </c>
      <c r="K260" s="8">
        <f t="shared" ref="K260" si="425">I260*J260</f>
        <v>53.5266564688792</v>
      </c>
      <c r="L260" s="8">
        <f t="normal">Agrupados!M614</f>
        <v>489.476864771832</v>
      </c>
      <c r="M260" s="8">
        <f t="normal">Agrupados!Q614</f>
        <v>373.318873057499</v>
      </c>
      <c r="N260" s="13">
        <f t="shared" ref="N260" si="426">L260/K260</f>
        <v>9.14454399101909</v>
      </c>
      <c r="O260" s="13">
        <f t="shared" ref="O260" si="427">M260/K260</f>
        <v>6.97444783001811</v>
      </c>
      <c r="P260" s="6">
        <f t="normal">Agrupados!R614</f>
        <v>0.762689515941719</v>
      </c>
      <c r="Q260" s="23" t="str">
        <f t="normal">Agrupados!AA614</f>
        <v>-</v>
      </c>
      <c r="R260" s="24">
        <f t="normal">Agrupados!AC614</f>
        <v>7.317</v>
      </c>
    </row>
    <row r="261" spans="1:18">
      <c r="A261" s="14">
        <f t="normal">Agrupados!D615</f>
        <v>0</v>
      </c>
      <c r="B261" s="14">
        <f t="normal">Agrupados!E615</f>
        <v>0</v>
      </c>
      <c r="C261" s="6">
        <f t="normal">Agrupados!F615</f>
        <v>0</v>
      </c>
      <c r="D261" s="6">
        <f t="normal">Agrupados!G615</f>
        <v>0</v>
      </c>
      <c r="E261" s="6">
        <f t="normal">Agrupados!H615</f>
        <v>0</v>
      </c>
      <c r="F261" s="6">
        <f t="normal">Agrupados!I615</f>
        <v>0</v>
      </c>
      <c r="G261" s="8">
        <f t="normal">Agrupados!T615</f>
        <v>0</v>
      </c>
      <c r="H261" s="8"/>
      <c r="I261" s="8"/>
      <c r="J261" s="8"/>
      <c r="K261" s="8"/>
      <c r="L261" s="8">
        <f t="normal">Agrupados!M615</f>
        <v>0</v>
      </c>
      <c r="M261" s="8">
        <f t="normal">Agrupados!Q615</f>
        <v>0</v>
      </c>
      <c r="N261" s="16"/>
      <c r="O261" s="16"/>
      <c r="P261" s="6">
        <f t="normal">Agrupados!R615</f>
        <v>0</v>
      </c>
      <c r="Q261" s="23">
        <f t="normal">Agrupados!AA615</f>
        <v>0</v>
      </c>
      <c r="R261" s="24">
        <f t="normal">Agrupados!AC615</f>
        <v>0</v>
      </c>
    </row>
    <row r="262" spans="1:18">
      <c r="A262" s="17">
        <f t="normal">Agrupados!D616</f>
        <v>0</v>
      </c>
      <c r="B262" s="17">
        <f t="normal">Agrupados!E616</f>
        <v>0</v>
      </c>
      <c r="C262" s="6">
        <f t="normal">Agrupados!F616</f>
        <v>0</v>
      </c>
      <c r="D262" s="6">
        <f t="normal">Agrupados!G616</f>
        <v>0</v>
      </c>
      <c r="E262" s="6">
        <f t="normal">Agrupados!H616</f>
        <v>0</v>
      </c>
      <c r="F262" s="6">
        <f t="normal">Agrupados!I616</f>
        <v>0</v>
      </c>
      <c r="G262" s="8">
        <f t="normal">Agrupados!T616</f>
        <v>0</v>
      </c>
      <c r="H262" s="8"/>
      <c r="I262" s="8"/>
      <c r="J262" s="8"/>
      <c r="K262" s="8"/>
      <c r="L262" s="8">
        <f t="normal">Agrupados!M616</f>
        <v>0</v>
      </c>
      <c r="M262" s="8">
        <f t="normal">Agrupados!Q616</f>
        <v>0</v>
      </c>
      <c r="N262" s="19"/>
      <c r="O262" s="19"/>
      <c r="P262" s="6">
        <f t="normal">Agrupados!R616</f>
        <v>0</v>
      </c>
      <c r="Q262" s="23">
        <f t="normal">Agrupados!AA616</f>
        <v>0</v>
      </c>
      <c r="R262" s="24">
        <f t="normal">Agrupados!AC616</f>
        <v>0</v>
      </c>
    </row>
    <row r="263" spans="1:18">
      <c r="A263" s="6" t="str">
        <f t="normal">Agrupados!D617</f>
        <v>Cultura energética</v>
      </c>
      <c r="B263" s="6" t="str">
        <f t="normal">Agrupados!E617</f>
        <v>Cultivo energético</v>
      </c>
      <c r="C263" s="6" t="str">
        <f t="normal">Agrupados!F617</f>
        <v>Macrófita</v>
      </c>
      <c r="D263" s="6" t="str">
        <f t="normal">Agrupados!G617</f>
        <v>Wolffia</v>
      </c>
      <c r="E263" s="6" t="str">
        <f t="normal">Agrupados!H617</f>
        <v>-</v>
      </c>
      <c r="F263" s="6" t="str">
        <f t="normal">Agrupados!I617</f>
        <v>Lemna Seca</v>
      </c>
      <c r="G263" s="8">
        <f t="normal">Agrupados!T617</f>
        <v>110.070892648829</v>
      </c>
      <c r="H263" s="8">
        <f t="normal">Agrupados!W617</f>
        <v>855.430208106937</v>
      </c>
      <c r="I263" s="8">
        <f t="shared" ref="I263" si="428">1000/G263</f>
        <v>9.08505396781338</v>
      </c>
      <c r="J263" s="8">
        <f t="shared" ref="J263" si="429">1000/H263</f>
        <v>1.16900243938427</v>
      </c>
      <c r="K263" s="8">
        <f t="shared" ref="K263" si="430">I263*J263</f>
        <v>10.6204502503115</v>
      </c>
      <c r="L263" s="8">
        <f t="normal">Agrupados!M617</f>
        <v>208.200425353503</v>
      </c>
      <c r="M263" s="8">
        <f t="normal">Agrupados!Q617</f>
        <v>143.073597715966</v>
      </c>
      <c r="N263" s="13">
        <f t="shared" ref="N263" si="431">L263/K263</f>
        <v>19.6037286976035</v>
      </c>
      <c r="O263" s="13">
        <f t="shared" ref="O263" si="432">M263/K263</f>
        <v>13.471519035812</v>
      </c>
      <c r="P263" s="6">
        <f t="normal">Agrupados!R617</f>
        <v>0.687191668667544</v>
      </c>
      <c r="Q263" s="23" t="str">
        <f t="normal">Agrupados!AA617</f>
        <v>-</v>
      </c>
      <c r="R263" s="24" t="str">
        <f t="normal">Agrupados!AC617</f>
        <v>-</v>
      </c>
    </row>
    <row r="264" spans="1:18">
      <c r="A264" s="6">
        <f t="normal">Agrupados!D618</f>
        <v>0</v>
      </c>
      <c r="B264" s="6">
        <f t="normal">Agrupados!E618</f>
        <v>0</v>
      </c>
      <c r="C264" s="6">
        <f t="normal">Agrupados!F618</f>
        <v>0</v>
      </c>
      <c r="D264" s="6">
        <f t="normal">Agrupados!G618</f>
        <v>0</v>
      </c>
      <c r="E264" s="6">
        <f t="normal">Agrupados!H618</f>
        <v>0</v>
      </c>
      <c r="F264" s="6">
        <f t="normal">Agrupados!I618</f>
        <v>0</v>
      </c>
      <c r="G264" s="8">
        <f t="normal">Agrupados!T618</f>
        <v>0</v>
      </c>
      <c r="H264" s="8"/>
      <c r="I264" s="8"/>
      <c r="J264" s="8"/>
      <c r="K264" s="8"/>
      <c r="L264" s="8">
        <f t="normal">Agrupados!M618</f>
        <v>0</v>
      </c>
      <c r="M264" s="8">
        <f t="normal">Agrupados!Q618</f>
        <v>0</v>
      </c>
      <c r="N264" s="16"/>
      <c r="O264" s="16"/>
      <c r="P264" s="6">
        <f t="normal">Agrupados!R618</f>
        <v>0</v>
      </c>
      <c r="Q264" s="23">
        <f t="normal">Agrupados!AA618</f>
        <v>0</v>
      </c>
      <c r="R264" s="24">
        <f t="normal">Agrupados!AC618</f>
        <v>0</v>
      </c>
    </row>
    <row r="265" spans="1:18">
      <c r="A265" s="6">
        <f t="normal">Agrupados!D619</f>
        <v>0</v>
      </c>
      <c r="B265" s="6">
        <f t="normal">Agrupados!E619</f>
        <v>0</v>
      </c>
      <c r="C265" s="6">
        <f t="normal">Agrupados!F619</f>
        <v>0</v>
      </c>
      <c r="D265" s="6">
        <f t="normal">Agrupados!G619</f>
        <v>0</v>
      </c>
      <c r="E265" s="6">
        <f t="normal">Agrupados!H619</f>
        <v>0</v>
      </c>
      <c r="F265" s="6">
        <f t="normal">Agrupados!I619</f>
        <v>0</v>
      </c>
      <c r="G265" s="8">
        <f t="normal">Agrupados!T619</f>
        <v>0</v>
      </c>
      <c r="H265" s="8"/>
      <c r="I265" s="8"/>
      <c r="J265" s="8"/>
      <c r="K265" s="8"/>
      <c r="L265" s="8">
        <f t="normal">Agrupados!M619</f>
        <v>0</v>
      </c>
      <c r="M265" s="8">
        <f t="normal">Agrupados!Q619</f>
        <v>0</v>
      </c>
      <c r="N265" s="19"/>
      <c r="O265" s="19"/>
      <c r="P265" s="6">
        <f t="normal">Agrupados!R619</f>
        <v>0</v>
      </c>
      <c r="Q265" s="23">
        <f t="normal">Agrupados!AA619</f>
        <v>0</v>
      </c>
      <c r="R265" s="24">
        <f t="normal">Agrupados!AC619</f>
        <v>0</v>
      </c>
    </row>
    <row r="266" spans="1:18">
      <c r="A266" s="6" t="str">
        <f t="normal">Agrupados!D635</f>
        <v>Agroindústria</v>
      </c>
      <c r="B266" s="6" t="str">
        <f t="normal">Agrupados!E635</f>
        <v>Resíduos de pecuária</v>
      </c>
      <c r="C266" s="6" t="str">
        <f t="normal">Agrupados!F635</f>
        <v>Suinocultura</v>
      </c>
      <c r="D266" s="6" t="str">
        <f t="normal">Agrupados!G635</f>
        <v>Efluente bruto</v>
      </c>
      <c r="E266" s="6" t="str">
        <f t="normal">Agrupados!H635</f>
        <v>-</v>
      </c>
      <c r="F266" s="6" t="str">
        <f t="normal">Agrupados!I635</f>
        <v>-</v>
      </c>
      <c r="G266" s="8">
        <f t="normal">Agrupados!T635</f>
        <v>17.9399900930503</v>
      </c>
      <c r="H266" s="8">
        <f t="normal">Agrupados!W635</f>
        <v>682.1310823114</v>
      </c>
      <c r="I266" s="8">
        <f t="shared" ref="I266" si="433">1000/G266</f>
        <v>55.7413908710789</v>
      </c>
      <c r="J266" s="8">
        <f t="shared" ref="J266" si="434">1000/H266</f>
        <v>1.46599389168941</v>
      </c>
      <c r="K266" s="8">
        <f t="shared" ref="K266" si="435">I266*J266</f>
        <v>81.7165385312736</v>
      </c>
      <c r="L266" s="8">
        <f t="normal">Agrupados!M635</f>
        <v>325.18334318569</v>
      </c>
      <c r="M266" s="8">
        <f t="normal">Agrupados!Q635</f>
        <v>231.602050925552</v>
      </c>
      <c r="N266" s="13">
        <f t="shared" ref="N266" si="436">L266/K266</f>
        <v>3.97940672757743</v>
      </c>
      <c r="O266" s="13">
        <f t="shared" ref="O266" si="437">M266/K266</f>
        <v>2.83421269535195</v>
      </c>
      <c r="P266" s="6">
        <f t="normal">Agrupados!R635</f>
        <v>0.712219908488055</v>
      </c>
      <c r="Q266" s="23" t="str">
        <f t="normal">Agrupados!AA635</f>
        <v>-</v>
      </c>
      <c r="R266" s="24" t="str">
        <f t="normal">Agrupados!AC635</f>
        <v>-</v>
      </c>
    </row>
    <row r="267" spans="1:18">
      <c r="A267" s="6">
        <f t="normal">Agrupados!D636</f>
        <v>0</v>
      </c>
      <c r="B267" s="6">
        <f t="normal">Agrupados!E636</f>
        <v>0</v>
      </c>
      <c r="C267" s="6">
        <f t="normal">Agrupados!F636</f>
        <v>0</v>
      </c>
      <c r="D267" s="6">
        <f t="normal">Agrupados!G636</f>
        <v>0</v>
      </c>
      <c r="E267" s="6">
        <f t="normal">Agrupados!H636</f>
        <v>0</v>
      </c>
      <c r="F267" s="6">
        <f t="normal">Agrupados!I636</f>
        <v>0</v>
      </c>
      <c r="G267" s="8">
        <f t="normal">Agrupados!T636</f>
        <v>0</v>
      </c>
      <c r="H267" s="8"/>
      <c r="I267" s="8"/>
      <c r="J267" s="8"/>
      <c r="K267" s="8"/>
      <c r="L267" s="8">
        <f t="normal">Agrupados!M636</f>
        <v>0</v>
      </c>
      <c r="M267" s="8">
        <f t="normal">Agrupados!Q636</f>
        <v>0</v>
      </c>
      <c r="N267" s="16"/>
      <c r="O267" s="16"/>
      <c r="P267" s="6">
        <f t="normal">Agrupados!R636</f>
        <v>0</v>
      </c>
      <c r="Q267" s="23">
        <f t="normal">Agrupados!AA636</f>
        <v>0</v>
      </c>
      <c r="R267" s="24">
        <f t="normal">Agrupados!AC636</f>
        <v>0</v>
      </c>
    </row>
    <row r="268" spans="1:18">
      <c r="A268" s="6">
        <f t="normal">Agrupados!D637</f>
        <v>0</v>
      </c>
      <c r="B268" s="6">
        <f t="normal">Agrupados!E637</f>
        <v>0</v>
      </c>
      <c r="C268" s="6">
        <f t="normal">Agrupados!F637</f>
        <v>0</v>
      </c>
      <c r="D268" s="6">
        <f t="normal">Agrupados!G637</f>
        <v>0</v>
      </c>
      <c r="E268" s="6">
        <f t="normal">Agrupados!H637</f>
        <v>0</v>
      </c>
      <c r="F268" s="6">
        <f t="normal">Agrupados!I637</f>
        <v>0</v>
      </c>
      <c r="G268" s="8">
        <f t="normal">Agrupados!T637</f>
        <v>0</v>
      </c>
      <c r="H268" s="8"/>
      <c r="I268" s="8"/>
      <c r="J268" s="8"/>
      <c r="K268" s="8"/>
      <c r="L268" s="8">
        <f t="normal">Agrupados!M637</f>
        <v>0</v>
      </c>
      <c r="M268" s="8">
        <f t="normal">Agrupados!Q637</f>
        <v>0</v>
      </c>
      <c r="N268" s="19"/>
      <c r="O268" s="19"/>
      <c r="P268" s="6">
        <f t="normal">Agrupados!R637</f>
        <v>0</v>
      </c>
      <c r="Q268" s="23">
        <f t="normal">Agrupados!AA637</f>
        <v>0</v>
      </c>
      <c r="R268" s="24">
        <f t="normal">Agrupados!AC637</f>
        <v>0</v>
      </c>
    </row>
    <row r="269" spans="1:18">
      <c r="A269" s="6" t="str">
        <f t="normal">Agrupados!D638</f>
        <v>Agroindústria</v>
      </c>
      <c r="B269" s="6" t="str">
        <f t="normal">Agrupados!E638</f>
        <v>Resíduos de pecuária</v>
      </c>
      <c r="C269" s="6" t="str">
        <f t="normal">Agrupados!F638</f>
        <v>Bovinocultura</v>
      </c>
      <c r="D269" s="6" t="str">
        <f t="normal">Agrupados!G638</f>
        <v>Dejeto bovino</v>
      </c>
      <c r="E269" s="6" t="str">
        <f t="normal">Agrupados!H638</f>
        <v>-</v>
      </c>
      <c r="F269" s="6" t="str">
        <f t="normal">Agrupados!I638</f>
        <v>Bovino leiteiro</v>
      </c>
      <c r="G269" s="8">
        <f t="normal">Agrupados!T638</f>
        <v>19.9691384887268</v>
      </c>
      <c r="H269" s="8">
        <f t="normal">Agrupados!W638</f>
        <v>632.702993255265</v>
      </c>
      <c r="I269" s="8">
        <f t="shared" ref="I269" si="438">1000/G269</f>
        <v>50.077273016286</v>
      </c>
      <c r="J269" s="8">
        <f t="shared" ref="J269" si="439">1000/H269</f>
        <v>1.58052041899626</v>
      </c>
      <c r="K269" s="8">
        <f t="shared" ref="K269" si="440">I269*J269</f>
        <v>79.1481525298906</v>
      </c>
      <c r="L269" s="8">
        <f t="normal">Agrupados!M638</f>
        <v>310.754896236736</v>
      </c>
      <c r="M269" s="8">
        <f t="normal">Agrupados!Q638</f>
        <v>210.75074355621</v>
      </c>
      <c r="N269" s="13">
        <f t="shared" ref="N269" si="441">L269/K269</f>
        <v>3.9262432072483</v>
      </c>
      <c r="O269" s="13">
        <f t="shared" ref="O269" si="442">M269/K269</f>
        <v>2.66273737061164</v>
      </c>
      <c r="P269" s="6">
        <f t="normal">Agrupados!R638</f>
        <v>0.678189615379891</v>
      </c>
      <c r="Q269" s="23" t="str">
        <f t="normal">Agrupados!AA638</f>
        <v>-</v>
      </c>
      <c r="R269" s="24" t="str">
        <f t="normal">Agrupados!AC638</f>
        <v>-</v>
      </c>
    </row>
    <row r="270" spans="1:18">
      <c r="A270" s="6">
        <f t="normal">Agrupados!D639</f>
        <v>0</v>
      </c>
      <c r="B270" s="6">
        <f t="normal">Agrupados!E639</f>
        <v>0</v>
      </c>
      <c r="C270" s="9">
        <f t="normal">Agrupados!F639</f>
        <v>0</v>
      </c>
      <c r="D270" s="6">
        <f t="normal">Agrupados!G639</f>
        <v>0</v>
      </c>
      <c r="E270" s="6">
        <f t="normal">Agrupados!H639</f>
        <v>0</v>
      </c>
      <c r="F270" s="6">
        <f t="normal">Agrupados!I639</f>
        <v>0</v>
      </c>
      <c r="G270" s="8">
        <f t="normal">Agrupados!T639</f>
        <v>0</v>
      </c>
      <c r="H270" s="8"/>
      <c r="I270" s="8"/>
      <c r="J270" s="8"/>
      <c r="K270" s="8"/>
      <c r="L270" s="8">
        <f t="normal">Agrupados!M639</f>
        <v>0</v>
      </c>
      <c r="M270" s="8">
        <f t="normal">Agrupados!Q639</f>
        <v>0</v>
      </c>
      <c r="N270" s="16"/>
      <c r="O270" s="16"/>
      <c r="P270" s="6">
        <f t="normal">Agrupados!R639</f>
        <v>0</v>
      </c>
      <c r="Q270" s="23">
        <f t="normal">Agrupados!AA639</f>
        <v>0</v>
      </c>
      <c r="R270" s="24">
        <f t="normal">Agrupados!AC639</f>
        <v>0</v>
      </c>
    </row>
    <row r="271" spans="1:18">
      <c r="A271" s="6">
        <f t="normal">Agrupados!D640</f>
        <v>0</v>
      </c>
      <c r="B271" s="6">
        <f t="normal">Agrupados!E640</f>
        <v>0</v>
      </c>
      <c r="C271" s="9">
        <f t="normal">Agrupados!F640</f>
        <v>0</v>
      </c>
      <c r="D271" s="6">
        <f t="normal">Agrupados!G640</f>
        <v>0</v>
      </c>
      <c r="E271" s="6">
        <f t="normal">Agrupados!H640</f>
        <v>0</v>
      </c>
      <c r="F271" s="6">
        <f t="normal">Agrupados!I640</f>
        <v>0</v>
      </c>
      <c r="G271" s="8">
        <f t="normal">Agrupados!T640</f>
        <v>0</v>
      </c>
      <c r="H271" s="8"/>
      <c r="I271" s="8"/>
      <c r="J271" s="8"/>
      <c r="K271" s="8"/>
      <c r="L271" s="8">
        <f t="normal">Agrupados!M640</f>
        <v>0</v>
      </c>
      <c r="M271" s="8">
        <f t="normal">Agrupados!Q640</f>
        <v>0</v>
      </c>
      <c r="N271" s="19"/>
      <c r="O271" s="19"/>
      <c r="P271" s="6">
        <f t="normal">Agrupados!R640</f>
        <v>0</v>
      </c>
      <c r="Q271" s="23">
        <f t="normal">Agrupados!AA640</f>
        <v>0</v>
      </c>
      <c r="R271" s="24">
        <f t="normal">Agrupados!AC640</f>
        <v>0</v>
      </c>
    </row>
    <row r="272" spans="1:18">
      <c r="A272" s="12" t="str">
        <f t="normal">Agrupados!D641</f>
        <v>Cultura energética</v>
      </c>
      <c r="B272" s="12" t="str">
        <f t="normal">Agrupados!E641</f>
        <v>Cultivo energético</v>
      </c>
      <c r="C272" s="6" t="str">
        <f t="normal">Agrupados!F641</f>
        <v>Macrófita</v>
      </c>
      <c r="D272" s="6" t="str">
        <f t="normal">Agrupados!G641</f>
        <v>Wolffia</v>
      </c>
      <c r="E272" s="12" t="str">
        <f t="normal">Agrupados!H641</f>
        <v>-</v>
      </c>
      <c r="F272" s="6" t="str">
        <f t="normal">Agrupados!I641</f>
        <v>secas   </v>
      </c>
      <c r="G272" s="8">
        <f t="normal">Agrupados!T641</f>
        <v>306.474836431792</v>
      </c>
      <c r="H272" s="8">
        <f t="normal">Agrupados!W641</f>
        <v>834.876090168457</v>
      </c>
      <c r="I272" s="8">
        <f t="shared" ref="I272" si="443">1000/G272</f>
        <v>3.26291062471145</v>
      </c>
      <c r="J272" s="8">
        <f t="shared" ref="J272" si="444">1000/H272</f>
        <v>1.19778253536788</v>
      </c>
      <c r="K272" s="8">
        <f t="shared" ref="K272" si="445">I272*J272</f>
        <v>3.90825736074568</v>
      </c>
      <c r="L272" s="8">
        <f t="normal">Agrupados!M641</f>
        <v>339.453963684107</v>
      </c>
      <c r="M272" s="8">
        <f t="normal">Agrupados!Q641</f>
        <v>191.639760222948</v>
      </c>
      <c r="N272" s="13">
        <f t="shared" ref="N272" si="446">L272/K272</f>
        <v>86.8555809792782</v>
      </c>
      <c r="O272" s="13">
        <f t="shared" ref="O272" si="447">M272/K272</f>
        <v>49.0345805134962</v>
      </c>
      <c r="P272" s="6">
        <f t="normal">Agrupados!R641</f>
        <v>0.564553019629156</v>
      </c>
      <c r="Q272" s="23" t="str">
        <f t="normal">Agrupados!AA641</f>
        <v>-</v>
      </c>
      <c r="R272" s="24" t="str">
        <f t="normal">Agrupados!AC641</f>
        <v>-</v>
      </c>
    </row>
    <row r="273" spans="1:18">
      <c r="A273" s="14">
        <f t="normal">Agrupados!D642</f>
        <v>0</v>
      </c>
      <c r="B273" s="14">
        <f t="normal">Agrupados!E642</f>
        <v>0</v>
      </c>
      <c r="C273" s="6">
        <f t="normal">Agrupados!F642</f>
        <v>0</v>
      </c>
      <c r="D273" s="6">
        <f t="normal">Agrupados!G642</f>
        <v>0</v>
      </c>
      <c r="E273" s="14">
        <f t="normal">Agrupados!H642</f>
        <v>0</v>
      </c>
      <c r="F273" s="6">
        <f t="normal">Agrupados!I642</f>
        <v>0</v>
      </c>
      <c r="G273" s="8">
        <f t="normal">Agrupados!T642</f>
        <v>0</v>
      </c>
      <c r="H273" s="8"/>
      <c r="I273" s="8"/>
      <c r="J273" s="8"/>
      <c r="K273" s="8"/>
      <c r="L273" s="8">
        <f t="normal">Agrupados!M642</f>
        <v>0</v>
      </c>
      <c r="M273" s="8">
        <f t="normal">Agrupados!Q642</f>
        <v>0</v>
      </c>
      <c r="N273" s="16"/>
      <c r="O273" s="16"/>
      <c r="P273" s="6">
        <f t="normal">Agrupados!R642</f>
        <v>0</v>
      </c>
      <c r="Q273" s="23">
        <f t="normal">Agrupados!AA642</f>
        <v>0</v>
      </c>
      <c r="R273" s="24">
        <f t="normal">Agrupados!AC642</f>
        <v>0</v>
      </c>
    </row>
    <row r="274" spans="1:18">
      <c r="A274" s="17">
        <f t="normal">Agrupados!D643</f>
        <v>0</v>
      </c>
      <c r="B274" s="17">
        <f t="normal">Agrupados!E643</f>
        <v>0</v>
      </c>
      <c r="C274" s="6">
        <f t="normal">Agrupados!F643</f>
        <v>0</v>
      </c>
      <c r="D274" s="6">
        <f t="normal">Agrupados!G643</f>
        <v>0</v>
      </c>
      <c r="E274" s="17">
        <f t="normal">Agrupados!H643</f>
        <v>0</v>
      </c>
      <c r="F274" s="6">
        <f t="normal">Agrupados!I643</f>
        <v>0</v>
      </c>
      <c r="G274" s="8">
        <f t="normal">Agrupados!T643</f>
        <v>0</v>
      </c>
      <c r="H274" s="8"/>
      <c r="I274" s="8"/>
      <c r="J274" s="8"/>
      <c r="K274" s="8"/>
      <c r="L274" s="8">
        <f t="normal">Agrupados!M643</f>
        <v>0</v>
      </c>
      <c r="M274" s="8">
        <f t="normal">Agrupados!Q643</f>
        <v>0</v>
      </c>
      <c r="N274" s="19"/>
      <c r="O274" s="19"/>
      <c r="P274" s="6">
        <f t="normal">Agrupados!R643</f>
        <v>0</v>
      </c>
      <c r="Q274" s="23">
        <f t="normal">Agrupados!AA643</f>
        <v>0</v>
      </c>
      <c r="R274" s="24">
        <f t="normal">Agrupados!AC643</f>
        <v>0</v>
      </c>
    </row>
    <row r="275" spans="1:18">
      <c r="A275" s="6" t="str">
        <f t="normal">Agrupados!D644</f>
        <v>Cultura energética</v>
      </c>
      <c r="B275" s="6" t="str">
        <f t="normal">Agrupados!E644</f>
        <v>Cultivo energético</v>
      </c>
      <c r="C275" s="6" t="str">
        <f t="normal">Agrupados!F644</f>
        <v>Macrófita</v>
      </c>
      <c r="D275" s="6" t="str">
        <f t="normal">Agrupados!G644</f>
        <v>Pistia Stratiotis</v>
      </c>
      <c r="E275" s="6" t="str">
        <f t="normal">Agrupados!H644</f>
        <v>-</v>
      </c>
      <c r="F275" s="6" t="str">
        <f t="normal">Agrupados!I644</f>
        <v>-</v>
      </c>
      <c r="G275" s="8">
        <f t="normal">Agrupados!T644</f>
        <v>85.0106858460333</v>
      </c>
      <c r="H275" s="8">
        <f t="normal">Agrupados!W644</f>
        <v>774.602985452931</v>
      </c>
      <c r="I275" s="8">
        <f t="shared" ref="I275" si="448">1000/G275</f>
        <v>11.7632270584329</v>
      </c>
      <c r="J275" s="8">
        <f t="shared" ref="J275" si="449">1000/H275</f>
        <v>1.29098392180256</v>
      </c>
      <c r="K275" s="8">
        <f t="shared" ref="K275" si="450">I275*J275</f>
        <v>15.1861370009498</v>
      </c>
      <c r="L275" s="8">
        <f t="normal">Agrupados!M644</f>
        <v>402.747941135937</v>
      </c>
      <c r="M275" s="8">
        <f t="normal">Agrupados!Q644</f>
        <v>215.20577591674</v>
      </c>
      <c r="N275" s="13">
        <f t="shared" ref="N275" si="451">L275/K275</f>
        <v>26.5207630558546</v>
      </c>
      <c r="O275" s="13">
        <f t="shared" ref="O275" si="452">M275/K275</f>
        <v>14.1711994237429</v>
      </c>
      <c r="P275" s="6">
        <f t="normal">Agrupados!R644</f>
        <v>0.534343578044768</v>
      </c>
      <c r="Q275" s="23" t="str">
        <f t="normal">Agrupados!AA644</f>
        <v>-</v>
      </c>
      <c r="R275" s="24" t="str">
        <f t="normal">Agrupados!AC644</f>
        <v>-</v>
      </c>
    </row>
    <row r="276" spans="1:18">
      <c r="A276" s="6">
        <f t="normal">Agrupados!D645</f>
        <v>0</v>
      </c>
      <c r="B276" s="6">
        <f t="normal">Agrupados!E645</f>
        <v>0</v>
      </c>
      <c r="C276" s="6">
        <f t="normal">Agrupados!F645</f>
        <v>0</v>
      </c>
      <c r="D276" s="6">
        <f t="normal">Agrupados!G645</f>
        <v>0</v>
      </c>
      <c r="E276" s="6">
        <f t="normal">Agrupados!H645</f>
        <v>0</v>
      </c>
      <c r="F276" s="6">
        <f t="normal">Agrupados!I645</f>
        <v>0</v>
      </c>
      <c r="G276" s="8">
        <f t="normal">Agrupados!T645</f>
        <v>0</v>
      </c>
      <c r="H276" s="8"/>
      <c r="I276" s="8"/>
      <c r="J276" s="8"/>
      <c r="K276" s="8"/>
      <c r="L276" s="8">
        <f t="normal">Agrupados!M645</f>
        <v>0</v>
      </c>
      <c r="M276" s="8">
        <f t="normal">Agrupados!Q645</f>
        <v>0</v>
      </c>
      <c r="N276" s="16"/>
      <c r="O276" s="16"/>
      <c r="P276" s="6">
        <f t="normal">Agrupados!R645</f>
        <v>0</v>
      </c>
      <c r="Q276" s="23">
        <f t="normal">Agrupados!AA645</f>
        <v>0</v>
      </c>
      <c r="R276" s="24">
        <f t="normal">Agrupados!AC645</f>
        <v>0</v>
      </c>
    </row>
    <row r="277" spans="1:18">
      <c r="A277" s="6">
        <f t="normal">Agrupados!D646</f>
        <v>0</v>
      </c>
      <c r="B277" s="6">
        <f t="normal">Agrupados!E646</f>
        <v>0</v>
      </c>
      <c r="C277" s="6">
        <f t="normal">Agrupados!F646</f>
        <v>0</v>
      </c>
      <c r="D277" s="6">
        <f t="normal">Agrupados!G646</f>
        <v>0</v>
      </c>
      <c r="E277" s="6">
        <f t="normal">Agrupados!H646</f>
        <v>0</v>
      </c>
      <c r="F277" s="6">
        <f t="normal">Agrupados!I646</f>
        <v>0</v>
      </c>
      <c r="G277" s="8">
        <f t="normal">Agrupados!T646</f>
        <v>0</v>
      </c>
      <c r="H277" s="8"/>
      <c r="I277" s="8"/>
      <c r="J277" s="8"/>
      <c r="K277" s="8"/>
      <c r="L277" s="8">
        <f t="normal">Agrupados!M646</f>
        <v>0</v>
      </c>
      <c r="M277" s="8">
        <f t="normal">Agrupados!Q646</f>
        <v>0</v>
      </c>
      <c r="N277" s="19"/>
      <c r="O277" s="19"/>
      <c r="P277" s="6">
        <f t="normal">Agrupados!R646</f>
        <v>0</v>
      </c>
      <c r="Q277" s="23">
        <f t="normal">Agrupados!AA646</f>
        <v>0</v>
      </c>
      <c r="R277" s="24">
        <f t="normal">Agrupados!AC646</f>
        <v>0</v>
      </c>
    </row>
    <row r="278" spans="1:18">
      <c r="A278" s="12" t="str">
        <f t="normal">Agrupados!D680</f>
        <v>Agroindústria</v>
      </c>
      <c r="B278" s="12" t="str">
        <f t="normal">Agrupados!E680</f>
        <v>Resíduos de pecuária</v>
      </c>
      <c r="C278" s="6" t="str">
        <f t="normal">Agrupados!F680</f>
        <v>Suinocultura</v>
      </c>
      <c r="D278" s="6" t="str">
        <f t="normal">Agrupados!G680</f>
        <v>Terminação</v>
      </c>
      <c r="E278" s="12" t="str">
        <f t="normal">Agrupados!H680</f>
        <v>-</v>
      </c>
      <c r="F278" s="6" t="str">
        <f t="normal">Agrupados!I680</f>
        <v>-</v>
      </c>
      <c r="G278" s="8">
        <f t="normal">Agrupados!T680</f>
        <v>41.0251705384437</v>
      </c>
      <c r="H278" s="8">
        <f t="normal">Agrupados!W680</f>
        <v>678.606085659445</v>
      </c>
      <c r="I278" s="8">
        <f t="shared" ref="I278" si="453">1000/G278</f>
        <v>24.3752795387633</v>
      </c>
      <c r="J278" s="8">
        <f t="shared" ref="J278" si="454">1000/H278</f>
        <v>1.47360894800735</v>
      </c>
      <c r="K278" s="8">
        <f t="shared" ref="K278" si="455">I278*J278</f>
        <v>35.919630038502</v>
      </c>
      <c r="L278" s="8">
        <f t="normal">Agrupados!M680</f>
        <v>365.872666261997</v>
      </c>
      <c r="M278" s="8">
        <f t="normal">Agrupados!Q680</f>
        <v>257.410831391467</v>
      </c>
      <c r="N278" s="13">
        <f t="shared" ref="N278" si="456">L278/K278</f>
        <v>10.1858695612906</v>
      </c>
      <c r="O278" s="13">
        <f t="shared" ref="O278" si="457">M278/K278</f>
        <v>7.16629962824087</v>
      </c>
      <c r="P278" s="6">
        <f t="normal">Agrupados!R680</f>
        <v>0.703553053091805</v>
      </c>
      <c r="Q278" s="23" t="str">
        <f t="normal">Agrupados!AA680</f>
        <v>-</v>
      </c>
      <c r="R278" s="24" t="str">
        <f t="normal">Agrupados!AC680</f>
        <v>-</v>
      </c>
    </row>
    <row r="279" spans="1:18">
      <c r="A279" s="14">
        <f t="normal">Agrupados!D681</f>
        <v>0</v>
      </c>
      <c r="B279" s="14">
        <f t="normal">Agrupados!E681</f>
        <v>0</v>
      </c>
      <c r="C279" s="6">
        <f t="normal">Agrupados!F681</f>
        <v>0</v>
      </c>
      <c r="D279" s="6">
        <f t="normal">Agrupados!G681</f>
        <v>0</v>
      </c>
      <c r="E279" s="14">
        <f t="normal">Agrupados!H681</f>
        <v>0</v>
      </c>
      <c r="F279" s="6">
        <f t="normal">Agrupados!I681</f>
        <v>0</v>
      </c>
      <c r="G279" s="8">
        <f t="normal">Agrupados!T681</f>
        <v>0</v>
      </c>
      <c r="H279" s="8"/>
      <c r="I279" s="8"/>
      <c r="J279" s="8"/>
      <c r="K279" s="8"/>
      <c r="L279" s="8">
        <f t="normal">Agrupados!M681</f>
        <v>0</v>
      </c>
      <c r="M279" s="8">
        <f t="normal">Agrupados!Q681</f>
        <v>0</v>
      </c>
      <c r="N279" s="16"/>
      <c r="O279" s="16"/>
      <c r="P279" s="6">
        <f t="normal">Agrupados!R681</f>
        <v>0</v>
      </c>
      <c r="Q279" s="23">
        <f t="normal">Agrupados!AA681</f>
        <v>0</v>
      </c>
      <c r="R279" s="24">
        <f t="normal">Agrupados!AC681</f>
        <v>0</v>
      </c>
    </row>
    <row r="280" spans="1:18">
      <c r="A280" s="17">
        <f t="normal">Agrupados!D682</f>
        <v>0</v>
      </c>
      <c r="B280" s="17">
        <f t="normal">Agrupados!E682</f>
        <v>0</v>
      </c>
      <c r="C280" s="6">
        <f t="normal">Agrupados!F682</f>
        <v>0</v>
      </c>
      <c r="D280" s="6">
        <f t="normal">Agrupados!G682</f>
        <v>0</v>
      </c>
      <c r="E280" s="17">
        <f t="normal">Agrupados!H682</f>
        <v>0</v>
      </c>
      <c r="F280" s="6">
        <f t="normal">Agrupados!I682</f>
        <v>0</v>
      </c>
      <c r="G280" s="8">
        <f t="normal">Agrupados!T682</f>
        <v>0</v>
      </c>
      <c r="H280" s="8"/>
      <c r="I280" s="8"/>
      <c r="J280" s="8"/>
      <c r="K280" s="8"/>
      <c r="L280" s="8">
        <f t="normal">Agrupados!M682</f>
        <v>0</v>
      </c>
      <c r="M280" s="8">
        <f t="normal">Agrupados!Q682</f>
        <v>0</v>
      </c>
      <c r="N280" s="19"/>
      <c r="O280" s="19"/>
      <c r="P280" s="6">
        <f t="normal">Agrupados!R682</f>
        <v>0</v>
      </c>
      <c r="Q280" s="23">
        <f t="normal">Agrupados!AA682</f>
        <v>0</v>
      </c>
      <c r="R280" s="24">
        <f t="normal">Agrupados!AC682</f>
        <v>0</v>
      </c>
    </row>
    <row r="281" spans="1:18">
      <c r="A281" s="6" t="str">
        <f t="normal">Agrupados!D683</f>
        <v>Resíduo urbano</v>
      </c>
      <c r="B281" s="6" t="str">
        <f t="normal">Agrupados!E683</f>
        <v>Resíduos alimentares</v>
      </c>
      <c r="C281" s="6" t="str">
        <f t="normal">Agrupados!F683</f>
        <v>Resíduo sólido orgânico </v>
      </c>
      <c r="D281" s="6" t="str">
        <f t="normal">Agrupados!G683</f>
        <v>Resíduo de restaurante</v>
      </c>
      <c r="E281" s="6" t="str">
        <f t="normal">Agrupados!H683</f>
        <v>-</v>
      </c>
      <c r="F281" s="6" t="str">
        <f t="normal">Agrupados!I683</f>
        <v>-</v>
      </c>
      <c r="G281" s="8">
        <f t="normal">Agrupados!T683</f>
        <v>252.929144704016</v>
      </c>
      <c r="H281" s="8">
        <f t="normal">Agrupados!W683</f>
        <v>951.344282884183</v>
      </c>
      <c r="I281" s="8">
        <f t="shared" ref="I281" si="458">1000/G281</f>
        <v>3.95367643839631</v>
      </c>
      <c r="J281" s="8">
        <f t="shared" ref="J281" si="459">1000/H281</f>
        <v>1.0511441735565</v>
      </c>
      <c r="K281" s="8">
        <f t="shared" ref="K281" si="460">I281*J281</f>
        <v>4.15588395234791</v>
      </c>
      <c r="L281" s="8">
        <f t="normal">Agrupados!M683</f>
        <v>656.952622996543</v>
      </c>
      <c r="M281" s="8">
        <f t="normal">Agrupados!Q683</f>
        <v>325.683338419336</v>
      </c>
      <c r="N281" s="13">
        <f t="shared" ref="N281" si="461">L281/K281</f>
        <v>158.077711151051</v>
      </c>
      <c r="O281" s="13">
        <f t="shared" ref="O281" si="462">M281/K281</f>
        <v>78.3668028640063</v>
      </c>
      <c r="P281" s="6">
        <f t="normal">Agrupados!R683</f>
        <v>0.495748592849518</v>
      </c>
      <c r="Q281" s="23" t="str">
        <f t="normal">Agrupados!AA683</f>
        <v>-</v>
      </c>
      <c r="R281" s="24" t="str">
        <f t="normal">Agrupados!AC683</f>
        <v>-</v>
      </c>
    </row>
    <row r="282" spans="1:18">
      <c r="A282" s="6">
        <f t="normal">Agrupados!D684</f>
        <v>0</v>
      </c>
      <c r="B282" s="6">
        <f t="normal">Agrupados!E684</f>
        <v>0</v>
      </c>
      <c r="C282" s="6">
        <f t="normal">Agrupados!F684</f>
        <v>0</v>
      </c>
      <c r="D282" s="6">
        <f t="normal">Agrupados!G684</f>
        <v>0</v>
      </c>
      <c r="E282" s="6">
        <f t="normal">Agrupados!H684</f>
        <v>0</v>
      </c>
      <c r="F282" s="6">
        <f t="normal">Agrupados!I684</f>
        <v>0</v>
      </c>
      <c r="G282" s="8">
        <f t="normal">Agrupados!T684</f>
        <v>0</v>
      </c>
      <c r="H282" s="8"/>
      <c r="I282" s="8"/>
      <c r="J282" s="8"/>
      <c r="K282" s="8"/>
      <c r="L282" s="8">
        <f t="normal">Agrupados!M684</f>
        <v>0</v>
      </c>
      <c r="M282" s="8">
        <f t="normal">Agrupados!Q684</f>
        <v>0</v>
      </c>
      <c r="N282" s="16"/>
      <c r="O282" s="16"/>
      <c r="P282" s="6">
        <f t="normal">Agrupados!R684</f>
        <v>0</v>
      </c>
      <c r="Q282" s="23">
        <f t="normal">Agrupados!AA684</f>
        <v>0</v>
      </c>
      <c r="R282" s="24">
        <f t="normal">Agrupados!AC684</f>
        <v>0</v>
      </c>
    </row>
    <row r="283" spans="1:18">
      <c r="A283" s="6">
        <f t="normal">Agrupados!D685</f>
        <v>0</v>
      </c>
      <c r="B283" s="6">
        <f t="normal">Agrupados!E685</f>
        <v>0</v>
      </c>
      <c r="C283" s="6">
        <f t="normal">Agrupados!F685</f>
        <v>0</v>
      </c>
      <c r="D283" s="6">
        <f t="normal">Agrupados!G685</f>
        <v>0</v>
      </c>
      <c r="E283" s="6">
        <f t="normal">Agrupados!H685</f>
        <v>0</v>
      </c>
      <c r="F283" s="6">
        <f t="normal">Agrupados!I685</f>
        <v>0</v>
      </c>
      <c r="G283" s="8">
        <f t="normal">Agrupados!T685</f>
        <v>0</v>
      </c>
      <c r="H283" s="8"/>
      <c r="I283" s="8"/>
      <c r="J283" s="8"/>
      <c r="K283" s="8"/>
      <c r="L283" s="8">
        <f t="normal">Agrupados!M685</f>
        <v>0</v>
      </c>
      <c r="M283" s="8">
        <f t="normal">Agrupados!Q685</f>
        <v>0</v>
      </c>
      <c r="N283" s="19"/>
      <c r="O283" s="19"/>
      <c r="P283" s="6">
        <f t="normal">Agrupados!R685</f>
        <v>0</v>
      </c>
      <c r="Q283" s="23">
        <f t="normal">Agrupados!AA685</f>
        <v>0</v>
      </c>
      <c r="R283" s="24">
        <f t="normal">Agrupados!AC685</f>
        <v>0</v>
      </c>
    </row>
    <row r="284" spans="1:18">
      <c r="A284" s="6" t="str">
        <f t="normal">Agrupados!D686</f>
        <v>Cultura energética</v>
      </c>
      <c r="B284" s="6" t="str">
        <f t="normal">Agrupados!E686</f>
        <v>Cultivo energético</v>
      </c>
      <c r="C284" s="6" t="str">
        <f t="normal">Agrupados!F686</f>
        <v>Grama</v>
      </c>
      <c r="D284" s="6" t="str">
        <f t="normal">Agrupados!G686</f>
        <v>Grama</v>
      </c>
      <c r="E284" s="6" t="str">
        <f t="normal">Agrupados!H686</f>
        <v>-</v>
      </c>
      <c r="F284" s="6" t="str">
        <f t="normal">Agrupados!I686</f>
        <v>-</v>
      </c>
      <c r="G284" s="8">
        <f t="normal">Agrupados!T686</f>
        <v>363.358700270929</v>
      </c>
      <c r="H284" s="8">
        <f t="normal">Agrupados!W686</f>
        <v>910.144699990383</v>
      </c>
      <c r="I284" s="8">
        <f t="shared" ref="I284" si="463">1000/G284</f>
        <v>2.75210143380185</v>
      </c>
      <c r="J284" s="8">
        <f t="shared" ref="J284" si="464">1000/H284</f>
        <v>1.09872638934289</v>
      </c>
      <c r="K284" s="8">
        <f t="shared" ref="K284" si="465">I284*J284</f>
        <v>3.02380647146649</v>
      </c>
      <c r="L284" s="8">
        <f t="normal">Agrupados!M686</f>
        <v>376.451548706724</v>
      </c>
      <c r="M284" s="8">
        <f t="normal">Agrupados!Q686</f>
        <v>181.961199402344</v>
      </c>
      <c r="N284" s="13">
        <f t="shared" ref="N284" si="466">L284/K284</f>
        <v>124.49591343197</v>
      </c>
      <c r="O284" s="13">
        <f t="shared" ref="O284" si="467">M284/K284</f>
        <v>60.1762054282848</v>
      </c>
      <c r="P284" s="6">
        <f t="normal">Agrupados!R686</f>
        <v>0.483358881182614</v>
      </c>
      <c r="Q284" s="23" t="str">
        <f t="normal">Agrupados!AA686</f>
        <v>-</v>
      </c>
      <c r="R284" s="24" t="str">
        <f t="normal">Agrupados!AC686</f>
        <v>-</v>
      </c>
    </row>
    <row r="285" spans="1:18">
      <c r="A285" s="6">
        <f t="normal">Agrupados!D687</f>
        <v>0</v>
      </c>
      <c r="B285" s="6">
        <f t="normal">Agrupados!E687</f>
        <v>0</v>
      </c>
      <c r="C285" s="6">
        <f t="normal">Agrupados!F687</f>
        <v>0</v>
      </c>
      <c r="D285" s="6">
        <f t="normal">Agrupados!G687</f>
        <v>0</v>
      </c>
      <c r="E285" s="6">
        <f t="normal">Agrupados!H687</f>
        <v>0</v>
      </c>
      <c r="F285" s="6">
        <f t="normal">Agrupados!I687</f>
        <v>0</v>
      </c>
      <c r="G285" s="8">
        <f t="normal">Agrupados!T687</f>
        <v>0</v>
      </c>
      <c r="H285" s="8"/>
      <c r="I285" s="8"/>
      <c r="J285" s="8"/>
      <c r="K285" s="8"/>
      <c r="L285" s="8">
        <f t="normal">Agrupados!M687</f>
        <v>0</v>
      </c>
      <c r="M285" s="8">
        <f t="normal">Agrupados!Q687</f>
        <v>0</v>
      </c>
      <c r="N285" s="16"/>
      <c r="O285" s="16"/>
      <c r="P285" s="6">
        <f t="normal">Agrupados!R687</f>
        <v>0</v>
      </c>
      <c r="Q285" s="23">
        <f t="normal">Agrupados!AA687</f>
        <v>0</v>
      </c>
      <c r="R285" s="24">
        <f t="normal">Agrupados!AC687</f>
        <v>0</v>
      </c>
    </row>
    <row r="286" spans="1:18">
      <c r="A286" s="6">
        <f t="normal">Agrupados!D688</f>
        <v>0</v>
      </c>
      <c r="B286" s="6">
        <f t="normal">Agrupados!E688</f>
        <v>0</v>
      </c>
      <c r="C286" s="6">
        <f t="normal">Agrupados!F688</f>
        <v>0</v>
      </c>
      <c r="D286" s="6">
        <f t="normal">Agrupados!G688</f>
        <v>0</v>
      </c>
      <c r="E286" s="6">
        <f t="normal">Agrupados!H688</f>
        <v>0</v>
      </c>
      <c r="F286" s="6">
        <f t="normal">Agrupados!I688</f>
        <v>0</v>
      </c>
      <c r="G286" s="8">
        <f t="normal">Agrupados!T688</f>
        <v>0</v>
      </c>
      <c r="H286" s="8"/>
      <c r="I286" s="8"/>
      <c r="J286" s="8"/>
      <c r="K286" s="8"/>
      <c r="L286" s="8">
        <f t="normal">Agrupados!M688</f>
        <v>0</v>
      </c>
      <c r="M286" s="8">
        <f t="normal">Agrupados!Q688</f>
        <v>0</v>
      </c>
      <c r="N286" s="19"/>
      <c r="O286" s="19"/>
      <c r="P286" s="6">
        <f t="normal">Agrupados!R688</f>
        <v>0</v>
      </c>
      <c r="Q286" s="23">
        <f t="normal">Agrupados!AA688</f>
        <v>0</v>
      </c>
      <c r="R286" s="24">
        <f t="normal">Agrupados!AC688</f>
        <v>0</v>
      </c>
    </row>
    <row r="287" spans="1:18">
      <c r="A287" s="12" t="str">
        <f t="normal">Agrupados!D701</f>
        <v>Cultura energética</v>
      </c>
      <c r="B287" s="12" t="str">
        <f t="normal">Agrupados!E701</f>
        <v>Cultivo energético</v>
      </c>
      <c r="C287" s="6" t="str">
        <f t="normal">Agrupados!F701</f>
        <v>Macrófita</v>
      </c>
      <c r="D287" s="6" t="str">
        <f t="normal">Agrupados!G701</f>
        <v>Wolffia</v>
      </c>
      <c r="E287" s="12" t="str">
        <f t="normal">Agrupados!H701</f>
        <v>-</v>
      </c>
      <c r="F287" s="6" t="str">
        <f t="normal">Agrupados!I701</f>
        <v>Seca - Coleta 04/09</v>
      </c>
      <c r="G287" s="8">
        <f t="normal">Agrupados!T701</f>
        <v>929.053331120489</v>
      </c>
      <c r="H287" s="8">
        <f t="normal">Agrupados!W701</f>
        <v>855.084004671946</v>
      </c>
      <c r="I287" s="8">
        <f t="shared" ref="I287" si="468">1000/G287</f>
        <v>1.07636447392524</v>
      </c>
      <c r="J287" s="8">
        <f t="shared" ref="J287" si="469">1000/H287</f>
        <v>1.16947574102225</v>
      </c>
      <c r="K287" s="8">
        <f t="shared" ref="K287" si="470">I287*J287</f>
        <v>1.25878214075375</v>
      </c>
      <c r="L287" s="8">
        <f t="normal">Agrupados!M701</f>
        <v>752.610402378859</v>
      </c>
      <c r="M287" s="8">
        <f t="normal">Agrupados!Q701</f>
        <v>394.838068027946</v>
      </c>
      <c r="N287" s="13">
        <f t="shared" ref="N287" si="471">L287/K287</f>
        <v>597.88773451155</v>
      </c>
      <c r="O287" s="13">
        <f t="shared" ref="O287" si="472">M287/K287</f>
        <v>313.6667221792</v>
      </c>
      <c r="P287" s="6">
        <f t="normal">Agrupados!R701</f>
        <v>0.5246247816665</v>
      </c>
      <c r="Q287" s="23" t="str">
        <f t="normal">Agrupados!AA701</f>
        <v>-</v>
      </c>
      <c r="R287" s="24" t="str">
        <f t="normal">Agrupados!AC701</f>
        <v>-</v>
      </c>
    </row>
    <row r="288" spans="1:18">
      <c r="A288" s="14">
        <f t="normal">Agrupados!D702</f>
        <v>0</v>
      </c>
      <c r="B288" s="14">
        <f t="normal">Agrupados!E702</f>
        <v>0</v>
      </c>
      <c r="C288" s="6">
        <f t="normal">Agrupados!F702</f>
        <v>0</v>
      </c>
      <c r="D288" s="6">
        <f t="normal">Agrupados!G702</f>
        <v>0</v>
      </c>
      <c r="E288" s="14">
        <f t="normal">Agrupados!H702</f>
        <v>0</v>
      </c>
      <c r="F288" s="6">
        <f t="normal">Agrupados!I702</f>
        <v>0</v>
      </c>
      <c r="G288" s="8">
        <f t="normal">Agrupados!T702</f>
        <v>0</v>
      </c>
      <c r="H288" s="8"/>
      <c r="I288" s="8"/>
      <c r="J288" s="8"/>
      <c r="K288" s="8"/>
      <c r="L288" s="8">
        <f t="normal">Agrupados!M702</f>
        <v>0</v>
      </c>
      <c r="M288" s="8">
        <f t="normal">Agrupados!Q702</f>
        <v>0</v>
      </c>
      <c r="N288" s="16"/>
      <c r="O288" s="16"/>
      <c r="P288" s="6">
        <f t="normal">Agrupados!R702</f>
        <v>0</v>
      </c>
      <c r="Q288" s="23">
        <f t="normal">Agrupados!AA702</f>
        <v>0</v>
      </c>
      <c r="R288" s="24">
        <f t="normal">Agrupados!AC702</f>
        <v>0</v>
      </c>
    </row>
    <row r="289" spans="1:18">
      <c r="A289" s="17">
        <f t="normal">Agrupados!D703</f>
        <v>0</v>
      </c>
      <c r="B289" s="17">
        <f t="normal">Agrupados!E703</f>
        <v>0</v>
      </c>
      <c r="C289" s="6">
        <f t="normal">Agrupados!F703</f>
        <v>0</v>
      </c>
      <c r="D289" s="6">
        <f t="normal">Agrupados!G703</f>
        <v>0</v>
      </c>
      <c r="E289" s="17">
        <f t="normal">Agrupados!H703</f>
        <v>0</v>
      </c>
      <c r="F289" s="6">
        <f t="normal">Agrupados!I703</f>
        <v>0</v>
      </c>
      <c r="G289" s="8">
        <f t="normal">Agrupados!T703</f>
        <v>0</v>
      </c>
      <c r="H289" s="8"/>
      <c r="I289" s="8"/>
      <c r="J289" s="8"/>
      <c r="K289" s="8"/>
      <c r="L289" s="8">
        <f t="normal">Agrupados!M703</f>
        <v>0</v>
      </c>
      <c r="M289" s="8">
        <f t="normal">Agrupados!Q703</f>
        <v>0</v>
      </c>
      <c r="N289" s="19"/>
      <c r="O289" s="19"/>
      <c r="P289" s="6">
        <f t="normal">Agrupados!R703</f>
        <v>0</v>
      </c>
      <c r="Q289" s="23">
        <f t="normal">Agrupados!AA703</f>
        <v>0</v>
      </c>
      <c r="R289" s="24">
        <f t="normal">Agrupados!AC703</f>
        <v>0</v>
      </c>
    </row>
    <row r="290" spans="1:18">
      <c r="A290" s="6" t="str">
        <f t="normal">Agrupados!D728</f>
        <v>Resíduo urbano</v>
      </c>
      <c r="B290" s="6" t="str">
        <f t="normal">Agrupados!E728</f>
        <v>Resíduos alimentares</v>
      </c>
      <c r="C290" s="6" t="str">
        <f t="normal">Agrupados!F728</f>
        <v>Resíduo sólido orgânico </v>
      </c>
      <c r="D290" s="6" t="str">
        <f t="normal">Agrupados!G728</f>
        <v>Resíduo de restaurante</v>
      </c>
      <c r="E290" s="6" t="str">
        <f t="normal">Agrupados!H728</f>
        <v>-</v>
      </c>
      <c r="F290" s="6" t="str">
        <f t="normal">Agrupados!I728</f>
        <v>-</v>
      </c>
      <c r="G290" s="8">
        <f t="normal">Agrupados!T728</f>
        <v>253.888672439806</v>
      </c>
      <c r="H290" s="8">
        <f t="normal">Agrupados!W728</f>
        <v>949.479442151136</v>
      </c>
      <c r="I290" s="8">
        <f t="shared" ref="I290" si="473">1000/G290</f>
        <v>3.93873421129919</v>
      </c>
      <c r="J290" s="8">
        <f t="shared" ref="J290" si="474">1000/H290</f>
        <v>1.05320869057934</v>
      </c>
      <c r="K290" s="8">
        <f t="shared" ref="K290" si="475">I290*J290</f>
        <v>4.14830910122247</v>
      </c>
      <c r="L290" s="8">
        <f t="normal">Agrupados!M728</f>
        <v>455.715505413747</v>
      </c>
      <c r="M290" s="8">
        <f t="normal">Agrupados!Q728</f>
        <v>332.44060620277</v>
      </c>
      <c r="N290" s="13">
        <f t="shared" ref="N290" si="476">L290/K290</f>
        <v>109.855725379637</v>
      </c>
      <c r="O290" s="13">
        <f t="shared" ref="O290" si="477">M290/K290</f>
        <v>80.1388223709759</v>
      </c>
      <c r="P290" s="6">
        <f t="normal">Agrupados!R728</f>
        <v>0.729491540782545</v>
      </c>
      <c r="Q290" s="23" t="str">
        <f t="normal">Agrupados!AA728</f>
        <v>-</v>
      </c>
      <c r="R290" s="24" t="str">
        <f t="normal">Agrupados!AC728</f>
        <v>-</v>
      </c>
    </row>
    <row r="291" spans="1:18">
      <c r="A291" s="6">
        <f t="normal">Agrupados!D729</f>
        <v>0</v>
      </c>
      <c r="B291" s="6">
        <f t="normal">Agrupados!E729</f>
        <v>0</v>
      </c>
      <c r="C291" s="6">
        <f t="normal">Agrupados!F729</f>
        <v>0</v>
      </c>
      <c r="D291" s="6">
        <f t="normal">Agrupados!G729</f>
        <v>0</v>
      </c>
      <c r="E291" s="6">
        <f t="normal">Agrupados!H729</f>
        <v>0</v>
      </c>
      <c r="F291" s="6">
        <f t="normal">Agrupados!I729</f>
        <v>0</v>
      </c>
      <c r="G291" s="8">
        <f t="normal">Agrupados!T729</f>
        <v>0</v>
      </c>
      <c r="H291" s="8"/>
      <c r="I291" s="8"/>
      <c r="J291" s="8"/>
      <c r="K291" s="8"/>
      <c r="L291" s="8">
        <f t="normal">Agrupados!M729</f>
        <v>0</v>
      </c>
      <c r="M291" s="8">
        <f t="normal">Agrupados!Q729</f>
        <v>0</v>
      </c>
      <c r="N291" s="16"/>
      <c r="O291" s="16"/>
      <c r="P291" s="6">
        <f t="normal">Agrupados!R729</f>
        <v>0</v>
      </c>
      <c r="Q291" s="23">
        <f t="normal">Agrupados!AA729</f>
        <v>0</v>
      </c>
      <c r="R291" s="24">
        <f t="normal">Agrupados!AC729</f>
        <v>0</v>
      </c>
    </row>
    <row r="292" spans="1:18">
      <c r="A292" s="6">
        <f t="normal">Agrupados!D730</f>
        <v>0</v>
      </c>
      <c r="B292" s="6">
        <f t="normal">Agrupados!E730</f>
        <v>0</v>
      </c>
      <c r="C292" s="6">
        <f t="normal">Agrupados!F730</f>
        <v>0</v>
      </c>
      <c r="D292" s="6">
        <f t="normal">Agrupados!G730</f>
        <v>0</v>
      </c>
      <c r="E292" s="6">
        <f t="normal">Agrupados!H730</f>
        <v>0</v>
      </c>
      <c r="F292" s="6">
        <f t="normal">Agrupados!I730</f>
        <v>0</v>
      </c>
      <c r="G292" s="8">
        <f t="normal">Agrupados!T730</f>
        <v>0</v>
      </c>
      <c r="H292" s="8"/>
      <c r="I292" s="8"/>
      <c r="J292" s="8"/>
      <c r="K292" s="8"/>
      <c r="L292" s="8">
        <f t="normal">Agrupados!M730</f>
        <v>0</v>
      </c>
      <c r="M292" s="8">
        <f t="normal">Agrupados!Q730</f>
        <v>0</v>
      </c>
      <c r="N292" s="19"/>
      <c r="O292" s="19"/>
      <c r="P292" s="6">
        <f t="normal">Agrupados!R730</f>
        <v>0</v>
      </c>
      <c r="Q292" s="23">
        <f t="normal">Agrupados!AA730</f>
        <v>0</v>
      </c>
      <c r="R292" s="24">
        <f t="normal">Agrupados!AC730</f>
        <v>0</v>
      </c>
    </row>
    <row r="293" spans="1:18">
      <c r="A293" s="6" t="str">
        <f t="normal">Agrupados!D737</f>
        <v>Resíduo urbano</v>
      </c>
      <c r="B293" s="6" t="str">
        <f t="normal">Agrupados!E737</f>
        <v>Resíduo de tratamento de esgoto</v>
      </c>
      <c r="C293" s="6" t="str">
        <f t="normal">Agrupados!F737</f>
        <v>Esgoto doméstico</v>
      </c>
      <c r="D293" s="6" t="str">
        <f t="normal">Agrupados!G737</f>
        <v>Esgoto doméstico</v>
      </c>
      <c r="E293" s="6" t="str">
        <f t="normal">Agrupados!H737</f>
        <v>Entrada biodigestor</v>
      </c>
      <c r="F293" s="6" t="str">
        <f t="normal">Agrupados!I737</f>
        <v>-</v>
      </c>
      <c r="G293" s="8">
        <f t="normal">Agrupados!T737</f>
        <v>0.885564708014877</v>
      </c>
      <c r="H293" s="8">
        <f t="normal">Agrupados!W737</f>
        <v>777.520314880861</v>
      </c>
      <c r="I293" s="8">
        <f t="shared" ref="I293" si="478">1000/G293</f>
        <v>1129.22295903328</v>
      </c>
      <c r="J293" s="8">
        <f t="shared" ref="J293" si="479">1000/H293</f>
        <v>1.28614002857691</v>
      </c>
      <c r="K293" s="8">
        <f t="shared" ref="K293" si="480">I293*J293</f>
        <v>1452.33884880077</v>
      </c>
      <c r="L293" s="8">
        <f t="normal">Agrupados!M737</f>
        <v>436.153618703279</v>
      </c>
      <c r="M293" s="8">
        <f t="normal">Agrupados!Q737</f>
        <v>282.227370145924</v>
      </c>
      <c r="N293" s="13">
        <f t="shared" ref="N293" si="481">L293/K293</f>
        <v>0.30031119739269</v>
      </c>
      <c r="O293" s="13">
        <f t="shared" ref="O293" si="482">M293/K293</f>
        <v>0.194326117750666</v>
      </c>
      <c r="P293" s="6">
        <f t="normal">Agrupados!R737</f>
        <v>0.647082491221808</v>
      </c>
      <c r="Q293" s="23" t="str">
        <f t="normal">Agrupados!AA737</f>
        <v>-</v>
      </c>
      <c r="R293" s="24" t="str">
        <f t="normal">Agrupados!AC737</f>
        <v>-</v>
      </c>
    </row>
    <row r="294" spans="1:18">
      <c r="A294" s="6">
        <f t="normal">Agrupados!D738</f>
        <v>0</v>
      </c>
      <c r="B294" s="6">
        <f t="normal">Agrupados!E738</f>
        <v>0</v>
      </c>
      <c r="C294" s="6">
        <f t="normal">Agrupados!F738</f>
        <v>0</v>
      </c>
      <c r="D294" s="6">
        <f t="normal">Agrupados!G738</f>
        <v>0</v>
      </c>
      <c r="E294" s="6">
        <f t="normal">Agrupados!H738</f>
        <v>0</v>
      </c>
      <c r="F294" s="6">
        <f t="normal">Agrupados!I738</f>
        <v>0</v>
      </c>
      <c r="G294" s="8">
        <f t="normal">Agrupados!T738</f>
        <v>0</v>
      </c>
      <c r="H294" s="8"/>
      <c r="I294" s="8"/>
      <c r="J294" s="8"/>
      <c r="K294" s="8"/>
      <c r="L294" s="8">
        <f t="normal">Agrupados!M738</f>
        <v>0</v>
      </c>
      <c r="M294" s="8">
        <f t="normal">Agrupados!Q738</f>
        <v>0</v>
      </c>
      <c r="N294" s="16"/>
      <c r="O294" s="16"/>
      <c r="P294" s="6">
        <f t="normal">Agrupados!R738</f>
        <v>0</v>
      </c>
      <c r="Q294" s="23">
        <f t="normal">Agrupados!AA738</f>
        <v>0</v>
      </c>
      <c r="R294" s="24">
        <f t="normal">Agrupados!AC738</f>
        <v>0</v>
      </c>
    </row>
    <row r="295" spans="1:18">
      <c r="A295" s="6">
        <f t="normal">Agrupados!D739</f>
        <v>0</v>
      </c>
      <c r="B295" s="6">
        <f t="normal">Agrupados!E739</f>
        <v>0</v>
      </c>
      <c r="C295" s="6">
        <f t="normal">Agrupados!F739</f>
        <v>0</v>
      </c>
      <c r="D295" s="6">
        <f t="normal">Agrupados!G739</f>
        <v>0</v>
      </c>
      <c r="E295" s="6">
        <f t="normal">Agrupados!H739</f>
        <v>0</v>
      </c>
      <c r="F295" s="6">
        <f t="normal">Agrupados!I739</f>
        <v>0</v>
      </c>
      <c r="G295" s="8">
        <f t="normal">Agrupados!T739</f>
        <v>0</v>
      </c>
      <c r="H295" s="8"/>
      <c r="I295" s="8"/>
      <c r="J295" s="8"/>
      <c r="K295" s="8"/>
      <c r="L295" s="8">
        <f t="normal">Agrupados!M739</f>
        <v>0</v>
      </c>
      <c r="M295" s="8">
        <f t="normal">Agrupados!Q739</f>
        <v>0</v>
      </c>
      <c r="N295" s="19"/>
      <c r="O295" s="19"/>
      <c r="P295" s="6">
        <f t="normal">Agrupados!R739</f>
        <v>0</v>
      </c>
      <c r="Q295" s="23">
        <f t="normal">Agrupados!AA739</f>
        <v>0</v>
      </c>
      <c r="R295" s="24">
        <f t="normal">Agrupados!AC739</f>
        <v>0</v>
      </c>
    </row>
    <row r="296" spans="1:18">
      <c r="A296" s="6" t="str">
        <f t="normal">Agrupados!D752</f>
        <v>Indústria</v>
      </c>
      <c r="B296" s="6" t="str">
        <f t="normal">Agrupados!E752</f>
        <v>Resíduos industriais</v>
      </c>
      <c r="C296" s="6" t="str">
        <f t="normal">Agrupados!F752</f>
        <v>Lodo</v>
      </c>
      <c r="D296" s="6" t="str">
        <f t="normal">Agrupados!G752</f>
        <v>Lodo </v>
      </c>
      <c r="E296" s="6" t="str">
        <f t="normal">Agrupados!H752</f>
        <v>Biodigestor</v>
      </c>
      <c r="F296" s="6" t="str">
        <f t="normal">Agrupados!I752</f>
        <v>-</v>
      </c>
      <c r="G296" s="8">
        <f t="normal">Agrupados!T752</f>
        <v>104.882397285534</v>
      </c>
      <c r="H296" s="8">
        <f t="normal">Agrupados!W752</f>
        <v>874.35460913355</v>
      </c>
      <c r="I296" s="8">
        <f t="shared" ref="I296" si="483">1000/G296</f>
        <v>9.53448839730061</v>
      </c>
      <c r="J296" s="8">
        <f t="shared" ref="J296" si="484">1000/H296</f>
        <v>1.14370072457325</v>
      </c>
      <c r="K296" s="8">
        <f t="shared" ref="K296" si="485">I296*J296</f>
        <v>10.9046012884279</v>
      </c>
      <c r="L296" s="8">
        <f t="normal">Agrupados!M752</f>
        <v>365.421212999448</v>
      </c>
      <c r="M296" s="8">
        <f t="normal">Agrupados!Q752</f>
        <v>270.458728985208</v>
      </c>
      <c r="N296" s="13">
        <f t="shared" ref="N296" si="486">L296/K296</f>
        <v>33.5107358200466</v>
      </c>
      <c r="O296" s="13">
        <f t="shared" ref="O296" si="487">M296/K296</f>
        <v>24.8022574903515</v>
      </c>
      <c r="P296" s="6">
        <f t="normal">Agrupados!R752</f>
        <v>0.740128704530399</v>
      </c>
      <c r="Q296" s="23" t="str">
        <f t="normal">Agrupados!AA752</f>
        <v>-</v>
      </c>
      <c r="R296" s="24" t="str">
        <f t="normal">Agrupados!AC752</f>
        <v>-</v>
      </c>
    </row>
    <row r="297" spans="1:18">
      <c r="A297" s="6">
        <f t="normal">Agrupados!D753</f>
        <v>0</v>
      </c>
      <c r="B297" s="6">
        <f t="normal">Agrupados!E753</f>
        <v>0</v>
      </c>
      <c r="C297" s="6">
        <f t="normal">Agrupados!F753</f>
        <v>0</v>
      </c>
      <c r="D297" s="6">
        <f t="normal">Agrupados!G753</f>
        <v>0</v>
      </c>
      <c r="E297" s="6">
        <f t="normal">Agrupados!H753</f>
        <v>0</v>
      </c>
      <c r="F297" s="6">
        <f t="normal">Agrupados!I753</f>
        <v>0</v>
      </c>
      <c r="G297" s="8">
        <f t="normal">Agrupados!T753</f>
        <v>0</v>
      </c>
      <c r="H297" s="8"/>
      <c r="I297" s="8"/>
      <c r="J297" s="8"/>
      <c r="K297" s="8"/>
      <c r="L297" s="8">
        <f t="normal">Agrupados!M753</f>
        <v>0</v>
      </c>
      <c r="M297" s="8">
        <f t="normal">Agrupados!Q753</f>
        <v>0</v>
      </c>
      <c r="N297" s="16"/>
      <c r="O297" s="16"/>
      <c r="P297" s="6">
        <f t="normal">Agrupados!R753</f>
        <v>0</v>
      </c>
      <c r="Q297" s="23">
        <f t="normal">Agrupados!AA753</f>
        <v>0</v>
      </c>
      <c r="R297" s="24">
        <f t="normal">Agrupados!AC753</f>
        <v>0</v>
      </c>
    </row>
    <row r="298" spans="1:18">
      <c r="A298" s="6">
        <f t="normal">Agrupados!D754</f>
        <v>0</v>
      </c>
      <c r="B298" s="6">
        <f t="normal">Agrupados!E754</f>
        <v>0</v>
      </c>
      <c r="C298" s="6">
        <f t="normal">Agrupados!F754</f>
        <v>0</v>
      </c>
      <c r="D298" s="6">
        <f t="normal">Agrupados!G754</f>
        <v>0</v>
      </c>
      <c r="E298" s="6">
        <f t="normal">Agrupados!H754</f>
        <v>0</v>
      </c>
      <c r="F298" s="6">
        <f t="normal">Agrupados!I754</f>
        <v>0</v>
      </c>
      <c r="G298" s="8">
        <f t="normal">Agrupados!T754</f>
        <v>0</v>
      </c>
      <c r="H298" s="8"/>
      <c r="I298" s="8"/>
      <c r="J298" s="8"/>
      <c r="K298" s="8"/>
      <c r="L298" s="8">
        <f t="normal">Agrupados!M754</f>
        <v>0</v>
      </c>
      <c r="M298" s="8">
        <f t="normal">Agrupados!Q754</f>
        <v>0</v>
      </c>
      <c r="N298" s="19"/>
      <c r="O298" s="19"/>
      <c r="P298" s="6">
        <f t="normal">Agrupados!R754</f>
        <v>0</v>
      </c>
      <c r="Q298" s="23">
        <f t="normal">Agrupados!AA754</f>
        <v>0</v>
      </c>
      <c r="R298" s="24">
        <f t="normal">Agrupados!AC754</f>
        <v>0</v>
      </c>
    </row>
    <row r="299" spans="1:18">
      <c r="A299" s="6" t="str">
        <f t="normal">Agrupados!D764</f>
        <v>Resíduo urbano</v>
      </c>
      <c r="B299" s="6" t="str">
        <f t="normal">Agrupados!E764</f>
        <v>Resíduos alimentares</v>
      </c>
      <c r="C299" s="6" t="str">
        <f t="normal">Agrupados!F764</f>
        <v>Resíduo sólido orgânico </v>
      </c>
      <c r="D299" s="6" t="str">
        <f t="normal">Agrupados!G764</f>
        <v>Resíduo de restaurante</v>
      </c>
      <c r="E299" s="6" t="str">
        <f t="normal">Agrupados!H764</f>
        <v>-</v>
      </c>
      <c r="F299" s="6" t="str">
        <f t="normal">Agrupados!I764</f>
        <v>-</v>
      </c>
      <c r="G299" s="8">
        <f t="normal">Agrupados!T764</f>
        <v>254.955092980421</v>
      </c>
      <c r="H299" s="8">
        <f t="normal">Agrupados!W764</f>
        <v>953.963354643987</v>
      </c>
      <c r="I299" s="8">
        <f t="shared" ref="I299" si="488">1000/G299</f>
        <v>3.92225936069767</v>
      </c>
      <c r="J299" s="8">
        <f t="shared" ref="J299" si="489">1000/H299</f>
        <v>1.04825829538619</v>
      </c>
      <c r="K299" s="8">
        <f t="shared" ref="K299" si="490">I299*J299</f>
        <v>4.11154091150748</v>
      </c>
      <c r="L299" s="8">
        <f t="normal">Agrupados!M764</f>
        <v>619.583332395036</v>
      </c>
      <c r="M299" s="8">
        <f t="normal">Agrupados!Q764</f>
        <v>422.281661935171</v>
      </c>
      <c r="N299" s="13">
        <f t="shared" ref="N299" si="491">L299/K299</f>
        <v>150.69370480078</v>
      </c>
      <c r="O299" s="13">
        <f t="shared" ref="O299" si="492">M299/K299</f>
        <v>102.70642346116</v>
      </c>
      <c r="P299" s="6">
        <f t="normal">Agrupados!R764</f>
        <v>0.681557491714338</v>
      </c>
      <c r="Q299" s="23" t="str">
        <f t="normal">Agrupados!AA764</f>
        <v>-</v>
      </c>
      <c r="R299" s="24" t="str">
        <f t="normal">Agrupados!AC764</f>
        <v>-</v>
      </c>
    </row>
    <row r="300" spans="1:18">
      <c r="A300" s="6">
        <f t="normal">Agrupados!D765</f>
        <v>0</v>
      </c>
      <c r="B300" s="6">
        <f t="normal">Agrupados!E765</f>
        <v>0</v>
      </c>
      <c r="C300" s="6">
        <f t="normal">Agrupados!F765</f>
        <v>0</v>
      </c>
      <c r="D300" s="6">
        <f t="normal">Agrupados!G765</f>
        <v>0</v>
      </c>
      <c r="E300" s="6">
        <f t="normal">Agrupados!H765</f>
        <v>0</v>
      </c>
      <c r="F300" s="6">
        <f t="normal">Agrupados!I765</f>
        <v>0</v>
      </c>
      <c r="G300" s="8">
        <f t="normal">Agrupados!T765</f>
        <v>0</v>
      </c>
      <c r="H300" s="8"/>
      <c r="I300" s="8"/>
      <c r="J300" s="8"/>
      <c r="K300" s="8"/>
      <c r="L300" s="8">
        <f t="normal">Agrupados!M765</f>
        <v>0</v>
      </c>
      <c r="M300" s="8">
        <f t="normal">Agrupados!Q765</f>
        <v>0</v>
      </c>
      <c r="N300" s="16"/>
      <c r="O300" s="16"/>
      <c r="P300" s="6">
        <f t="normal">Agrupados!R765</f>
        <v>0</v>
      </c>
      <c r="Q300" s="23">
        <f t="normal">Agrupados!AA765</f>
        <v>0</v>
      </c>
      <c r="R300" s="24">
        <f t="normal">Agrupados!AC765</f>
        <v>0</v>
      </c>
    </row>
    <row r="301" spans="1:18">
      <c r="A301" s="6">
        <f t="normal">Agrupados!D766</f>
        <v>0</v>
      </c>
      <c r="B301" s="6">
        <f t="normal">Agrupados!E766</f>
        <v>0</v>
      </c>
      <c r="C301" s="6">
        <f t="normal">Agrupados!F766</f>
        <v>0</v>
      </c>
      <c r="D301" s="6">
        <f t="normal">Agrupados!G766</f>
        <v>0</v>
      </c>
      <c r="E301" s="6">
        <f t="normal">Agrupados!H766</f>
        <v>0</v>
      </c>
      <c r="F301" s="6">
        <f t="normal">Agrupados!I766</f>
        <v>0</v>
      </c>
      <c r="G301" s="8">
        <f t="normal">Agrupados!T766</f>
        <v>0</v>
      </c>
      <c r="H301" s="8"/>
      <c r="I301" s="8"/>
      <c r="J301" s="8"/>
      <c r="K301" s="8"/>
      <c r="L301" s="8">
        <f t="normal">Agrupados!M766</f>
        <v>0</v>
      </c>
      <c r="M301" s="8">
        <f t="normal">Agrupados!Q766</f>
        <v>0</v>
      </c>
      <c r="N301" s="19"/>
      <c r="O301" s="19"/>
      <c r="P301" s="6">
        <f t="normal">Agrupados!R766</f>
        <v>0</v>
      </c>
      <c r="Q301" s="23">
        <f t="normal">Agrupados!AA766</f>
        <v>0</v>
      </c>
      <c r="R301" s="24">
        <f t="normal">Agrupados!AC766</f>
        <v>0</v>
      </c>
    </row>
    <row r="302" spans="1:18">
      <c r="A302" s="6" t="str">
        <f t="normal">Agrupados!D767</f>
        <v>Cultura energética</v>
      </c>
      <c r="B302" s="6" t="str">
        <f t="normal">Agrupados!E767</f>
        <v>Cultivo energético</v>
      </c>
      <c r="C302" s="6" t="str">
        <f t="normal">Agrupados!F767</f>
        <v>Grama</v>
      </c>
      <c r="D302" s="6" t="str">
        <f t="normal">Agrupados!G767</f>
        <v>Grama</v>
      </c>
      <c r="E302" s="6" t="str">
        <f t="normal">Agrupados!H767</f>
        <v>-</v>
      </c>
      <c r="F302" s="6" t="str">
        <f t="normal">Agrupados!I767</f>
        <v>-</v>
      </c>
      <c r="G302" s="8">
        <f t="normal">Agrupados!T767</f>
        <v>326.380744429816</v>
      </c>
      <c r="H302" s="8">
        <f t="normal">Agrupados!W767</f>
        <v>921.974604673099</v>
      </c>
      <c r="I302" s="8">
        <f t="shared" ref="I302" si="493">1000/G302</f>
        <v>3.06390624161052</v>
      </c>
      <c r="J302" s="8">
        <f t="shared" ref="J302" si="494">1000/H302</f>
        <v>1.08462857320736</v>
      </c>
      <c r="K302" s="8">
        <f t="shared" ref="K302" si="495">I302*J302</f>
        <v>3.32320025527913</v>
      </c>
      <c r="L302" s="8">
        <f t="normal">Agrupados!M767</f>
        <v>494.616858468447</v>
      </c>
      <c r="M302" s="8">
        <f t="normal">Agrupados!Q767</f>
        <v>327.414220266875</v>
      </c>
      <c r="N302" s="13">
        <f t="shared" ref="N302" si="496">L302/K302</f>
        <v>148.837512179025</v>
      </c>
      <c r="O302" s="13">
        <f t="shared" ref="O302" si="497">M302/K302</f>
        <v>98.5237707979697</v>
      </c>
      <c r="P302" s="6">
        <f t="normal">Agrupados!R767</f>
        <v>0.661955238001177</v>
      </c>
      <c r="Q302" s="23" t="str">
        <f t="normal">Agrupados!AA767</f>
        <v>-</v>
      </c>
      <c r="R302" s="24" t="str">
        <f t="normal">Agrupados!AC767</f>
        <v>-</v>
      </c>
    </row>
    <row r="303" spans="1:18">
      <c r="A303" s="6">
        <f t="normal">Agrupados!D768</f>
        <v>0</v>
      </c>
      <c r="B303" s="6">
        <f t="normal">Agrupados!E768</f>
        <v>0</v>
      </c>
      <c r="C303" s="6">
        <f t="normal">Agrupados!F768</f>
        <v>0</v>
      </c>
      <c r="D303" s="6">
        <f t="normal">Agrupados!G768</f>
        <v>0</v>
      </c>
      <c r="E303" s="6">
        <f t="normal">Agrupados!H768</f>
        <v>0</v>
      </c>
      <c r="F303" s="6">
        <f t="normal">Agrupados!I768</f>
        <v>0</v>
      </c>
      <c r="G303" s="8">
        <f t="normal">Agrupados!T768</f>
        <v>0</v>
      </c>
      <c r="H303" s="8"/>
      <c r="I303" s="8"/>
      <c r="J303" s="8"/>
      <c r="K303" s="8"/>
      <c r="L303" s="8">
        <f t="normal">Agrupados!M768</f>
        <v>0</v>
      </c>
      <c r="M303" s="8">
        <f t="normal">Agrupados!Q768</f>
        <v>0</v>
      </c>
      <c r="N303" s="16"/>
      <c r="O303" s="16"/>
      <c r="P303" s="6">
        <f t="normal">Agrupados!R768</f>
        <v>0</v>
      </c>
      <c r="Q303" s="23">
        <f t="normal">Agrupados!AA768</f>
        <v>0</v>
      </c>
      <c r="R303" s="24">
        <f t="normal">Agrupados!AC768</f>
        <v>0</v>
      </c>
    </row>
    <row r="304" spans="1:18">
      <c r="A304" s="6">
        <f t="normal">Agrupados!D769</f>
        <v>0</v>
      </c>
      <c r="B304" s="6">
        <f t="normal">Agrupados!E769</f>
        <v>0</v>
      </c>
      <c r="C304" s="6">
        <f t="normal">Agrupados!F769</f>
        <v>0</v>
      </c>
      <c r="D304" s="6">
        <f t="normal">Agrupados!G769</f>
        <v>0</v>
      </c>
      <c r="E304" s="6">
        <f t="normal">Agrupados!H769</f>
        <v>0</v>
      </c>
      <c r="F304" s="6">
        <f t="normal">Agrupados!I769</f>
        <v>0</v>
      </c>
      <c r="G304" s="8">
        <f t="normal">Agrupados!T769</f>
        <v>0</v>
      </c>
      <c r="H304" s="8"/>
      <c r="I304" s="8"/>
      <c r="J304" s="8"/>
      <c r="K304" s="8"/>
      <c r="L304" s="8">
        <f t="normal">Agrupados!M769</f>
        <v>0</v>
      </c>
      <c r="M304" s="8">
        <f t="normal">Agrupados!Q769</f>
        <v>0</v>
      </c>
      <c r="N304" s="19"/>
      <c r="O304" s="19"/>
      <c r="P304" s="6">
        <f t="normal">Agrupados!R769</f>
        <v>0</v>
      </c>
      <c r="Q304" s="23">
        <f t="normal">Agrupados!AA769</f>
        <v>0</v>
      </c>
      <c r="R304" s="24">
        <f t="normal">Agrupados!AC769</f>
        <v>0</v>
      </c>
    </row>
    <row r="305" spans="1:18">
      <c r="A305" s="12" t="str">
        <f t="normal">Agrupados!D770</f>
        <v>Cultura energética</v>
      </c>
      <c r="B305" s="12" t="str">
        <f t="normal">Agrupados!E770</f>
        <v>Cultivo energético</v>
      </c>
      <c r="C305" s="6" t="str">
        <f t="normal">Agrupados!F770</f>
        <v>Biomassa vegetal</v>
      </c>
      <c r="D305" s="6" t="str">
        <f t="normal">Agrupados!G770</f>
        <v>Capim elefante </v>
      </c>
      <c r="E305" s="12" t="str">
        <f t="normal">Agrupados!H770</f>
        <v>-</v>
      </c>
      <c r="F305" s="6" t="str">
        <f t="normal">Agrupados!I770</f>
        <v>triturado</v>
      </c>
      <c r="G305" s="8">
        <f t="normal">Agrupados!T770</f>
        <v>221.75461831829</v>
      </c>
      <c r="H305" s="8">
        <f t="normal">Agrupados!W770</f>
        <v>852.979209370853</v>
      </c>
      <c r="I305" s="8">
        <f t="shared" ref="I305" si="498">1000/G305</f>
        <v>4.5094889458612</v>
      </c>
      <c r="J305" s="8">
        <f t="shared" ref="J305" si="499">1000/H305</f>
        <v>1.17236151715537</v>
      </c>
      <c r="K305" s="8">
        <f t="shared" ref="K305" si="500">I305*J305</f>
        <v>5.2867513021652</v>
      </c>
      <c r="L305" s="8">
        <f t="normal">Agrupados!M770</f>
        <v>488.327165579101</v>
      </c>
      <c r="M305" s="8">
        <f t="normal">Agrupados!Q770</f>
        <v>254.967688187918</v>
      </c>
      <c r="N305" s="13">
        <f t="shared" ref="N305" si="501">L305/K305</f>
        <v>92.3680986051123</v>
      </c>
      <c r="O305" s="13">
        <f t="shared" ref="O305" si="502">M305/K305</f>
        <v>48.2276683004732</v>
      </c>
      <c r="P305" s="6">
        <f t="normal">Agrupados!R770</f>
        <v>0.522124727354775</v>
      </c>
      <c r="Q305" s="23" t="str">
        <f t="normal">Agrupados!AA770</f>
        <v>-</v>
      </c>
      <c r="R305" s="24" t="str">
        <f t="normal">Agrupados!AC770</f>
        <v>-</v>
      </c>
    </row>
    <row r="306" spans="1:18">
      <c r="A306" s="14">
        <f t="normal">Agrupados!D771</f>
        <v>0</v>
      </c>
      <c r="B306" s="14">
        <f t="normal">Agrupados!E771</f>
        <v>0</v>
      </c>
      <c r="C306" s="6">
        <f t="normal">Agrupados!F771</f>
        <v>0</v>
      </c>
      <c r="D306" s="6">
        <f t="normal">Agrupados!G771</f>
        <v>0</v>
      </c>
      <c r="E306" s="14">
        <f t="normal">Agrupados!H771</f>
        <v>0</v>
      </c>
      <c r="F306" s="6">
        <f t="normal">Agrupados!I771</f>
        <v>0</v>
      </c>
      <c r="G306" s="8">
        <f t="normal">Agrupados!T771</f>
        <v>0</v>
      </c>
      <c r="H306" s="8"/>
      <c r="I306" s="8"/>
      <c r="J306" s="8"/>
      <c r="K306" s="8"/>
      <c r="L306" s="8">
        <f t="normal">Agrupados!M771</f>
        <v>0</v>
      </c>
      <c r="M306" s="8">
        <f t="normal">Agrupados!Q771</f>
        <v>0</v>
      </c>
      <c r="N306" s="16"/>
      <c r="O306" s="16"/>
      <c r="P306" s="6">
        <f t="normal">Agrupados!R771</f>
        <v>0</v>
      </c>
      <c r="Q306" s="23">
        <f t="normal">Agrupados!AA771</f>
        <v>0</v>
      </c>
      <c r="R306" s="24">
        <f t="normal">Agrupados!AC771</f>
        <v>0</v>
      </c>
    </row>
    <row r="307" spans="1:18">
      <c r="A307" s="17">
        <f t="normal">Agrupados!D772</f>
        <v>0</v>
      </c>
      <c r="B307" s="17">
        <f t="normal">Agrupados!E772</f>
        <v>0</v>
      </c>
      <c r="C307" s="6">
        <f t="normal">Agrupados!F772</f>
        <v>0</v>
      </c>
      <c r="D307" s="6">
        <f t="normal">Agrupados!G772</f>
        <v>0</v>
      </c>
      <c r="E307" s="17">
        <f t="normal">Agrupados!H772</f>
        <v>0</v>
      </c>
      <c r="F307" s="6">
        <f t="normal">Agrupados!I772</f>
        <v>0</v>
      </c>
      <c r="G307" s="8">
        <f t="normal">Agrupados!T772</f>
        <v>0</v>
      </c>
      <c r="H307" s="8"/>
      <c r="I307" s="8"/>
      <c r="J307" s="8"/>
      <c r="K307" s="8"/>
      <c r="L307" s="8">
        <f t="normal">Agrupados!M772</f>
        <v>0</v>
      </c>
      <c r="M307" s="8">
        <f t="normal">Agrupados!Q772</f>
        <v>0</v>
      </c>
      <c r="N307" s="19"/>
      <c r="O307" s="19"/>
      <c r="P307" s="6">
        <f t="normal">Agrupados!R772</f>
        <v>0</v>
      </c>
      <c r="Q307" s="23">
        <f t="normal">Agrupados!AA772</f>
        <v>0</v>
      </c>
      <c r="R307" s="24">
        <f t="normal">Agrupados!AC772</f>
        <v>0</v>
      </c>
    </row>
    <row r="308" spans="1:18">
      <c r="A308" s="6" t="str">
        <f t="normal">Agrupados!D773</f>
        <v>Cultura energética</v>
      </c>
      <c r="B308" s="6" t="str">
        <f t="normal">Agrupados!E773</f>
        <v>Cultivo energético</v>
      </c>
      <c r="C308" s="6" t="str">
        <f t="normal">Agrupados!F773</f>
        <v>Biomassa vegetal</v>
      </c>
      <c r="D308" s="6" t="str">
        <f t="normal">Agrupados!G773</f>
        <v>Capim elefante </v>
      </c>
      <c r="E308" s="6" t="str">
        <f t="normal">Agrupados!H773</f>
        <v>-</v>
      </c>
      <c r="F308" s="6" t="str">
        <f t="normal">Agrupados!I773</f>
        <v> picado e hidrolisado</v>
      </c>
      <c r="G308" s="8">
        <f t="normal">Agrupados!T773</f>
        <v>225.45777131918</v>
      </c>
      <c r="H308" s="8">
        <f t="normal">Agrupados!W773</f>
        <v>841.015147639751</v>
      </c>
      <c r="I308" s="8">
        <f t="shared" ref="I308" si="503">1000/G308</f>
        <v>4.43542040777251</v>
      </c>
      <c r="J308" s="8">
        <f t="shared" ref="J308" si="504">1000/H308</f>
        <v>1.18903922575762</v>
      </c>
      <c r="K308" s="8">
        <f t="shared" ref="K308" si="505">I308*J308</f>
        <v>5.27388884756736</v>
      </c>
      <c r="L308" s="8">
        <f t="normal">Agrupados!M773</f>
        <v>450.848608190641</v>
      </c>
      <c r="M308" s="8">
        <f t="normal">Agrupados!Q773</f>
        <v>267.466099621897</v>
      </c>
      <c r="N308" s="13">
        <f t="shared" ref="N308" si="506">L308/K308</f>
        <v>85.4869378596402</v>
      </c>
      <c r="O308" s="13">
        <f t="shared" ref="O308" si="507">M308/K308</f>
        <v>50.7151567567201</v>
      </c>
      <c r="P308" s="6">
        <f t="normal">Agrupados!R773</f>
        <v>0.593250361125212</v>
      </c>
      <c r="Q308" s="23" t="str">
        <f t="normal">Agrupados!AA773</f>
        <v>-</v>
      </c>
      <c r="R308" s="24" t="str">
        <f t="normal">Agrupados!AC773</f>
        <v>-</v>
      </c>
    </row>
    <row r="309" spans="1:18">
      <c r="A309" s="6">
        <f t="normal">Agrupados!D774</f>
        <v>0</v>
      </c>
      <c r="B309" s="6">
        <f t="normal">Agrupados!E774</f>
        <v>0</v>
      </c>
      <c r="C309" s="6">
        <f t="normal">Agrupados!F774</f>
        <v>0</v>
      </c>
      <c r="D309" s="6">
        <f t="normal">Agrupados!G774</f>
        <v>0</v>
      </c>
      <c r="E309" s="6">
        <f t="normal">Agrupados!H774</f>
        <v>0</v>
      </c>
      <c r="F309" s="6">
        <f t="normal">Agrupados!I774</f>
        <v>0</v>
      </c>
      <c r="G309" s="8">
        <f t="normal">Agrupados!T774</f>
        <v>0</v>
      </c>
      <c r="H309" s="8"/>
      <c r="I309" s="8"/>
      <c r="J309" s="8"/>
      <c r="K309" s="8"/>
      <c r="L309" s="8">
        <f t="normal">Agrupados!M774</f>
        <v>0</v>
      </c>
      <c r="M309" s="8">
        <f t="normal">Agrupados!Q774</f>
        <v>0</v>
      </c>
      <c r="N309" s="16"/>
      <c r="O309" s="16"/>
      <c r="P309" s="6">
        <f t="normal">Agrupados!R774</f>
        <v>0</v>
      </c>
      <c r="Q309" s="23">
        <f t="normal">Agrupados!AA774</f>
        <v>0</v>
      </c>
      <c r="R309" s="24">
        <f t="normal">Agrupados!AC774</f>
        <v>0</v>
      </c>
    </row>
    <row r="310" spans="1:18">
      <c r="A310" s="6">
        <f t="normal">Agrupados!D775</f>
        <v>0</v>
      </c>
      <c r="B310" s="6">
        <f t="normal">Agrupados!E775</f>
        <v>0</v>
      </c>
      <c r="C310" s="6">
        <f t="normal">Agrupados!F775</f>
        <v>0</v>
      </c>
      <c r="D310" s="6">
        <f t="normal">Agrupados!G775</f>
        <v>0</v>
      </c>
      <c r="E310" s="6">
        <f t="normal">Agrupados!H775</f>
        <v>0</v>
      </c>
      <c r="F310" s="6">
        <f t="normal">Agrupados!I775</f>
        <v>0</v>
      </c>
      <c r="G310" s="8">
        <f t="normal">Agrupados!T775</f>
        <v>0</v>
      </c>
      <c r="H310" s="8"/>
      <c r="I310" s="8"/>
      <c r="J310" s="8"/>
      <c r="K310" s="8"/>
      <c r="L310" s="8">
        <f t="normal">Agrupados!M775</f>
        <v>0</v>
      </c>
      <c r="M310" s="8">
        <f t="normal">Agrupados!Q775</f>
        <v>0</v>
      </c>
      <c r="N310" s="19"/>
      <c r="O310" s="19"/>
      <c r="P310" s="6">
        <f t="normal">Agrupados!R775</f>
        <v>0</v>
      </c>
      <c r="Q310" s="23">
        <f t="normal">Agrupados!AA775</f>
        <v>0</v>
      </c>
      <c r="R310" s="24">
        <f t="normal">Agrupados!AC775</f>
        <v>0</v>
      </c>
    </row>
    <row r="311" spans="1:18">
      <c r="A311" s="6" t="str">
        <f t="normal">Agrupados!D782</f>
        <v>Cultura energética</v>
      </c>
      <c r="B311" s="6" t="str">
        <f t="normal">Agrupados!E782</f>
        <v>Cultivo energético</v>
      </c>
      <c r="C311" s="6" t="str">
        <f t="normal">Agrupados!F782</f>
        <v>Macrófita</v>
      </c>
      <c r="D311" s="6" t="str">
        <f t="normal">Agrupados!G782</f>
        <v>Wolffia</v>
      </c>
      <c r="E311" s="6" t="str">
        <f t="normal">Agrupados!H782</f>
        <v>-</v>
      </c>
      <c r="F311" s="6" t="str">
        <f t="normal">Agrupados!I782</f>
        <v>-</v>
      </c>
      <c r="G311" s="8">
        <f t="normal">Agrupados!T782</f>
        <v>82.1416632233115</v>
      </c>
      <c r="H311" s="8">
        <f t="normal">Agrupados!W782</f>
        <v>847.509122152323</v>
      </c>
      <c r="I311" s="8">
        <f t="shared" ref="I311" si="508">1000/G311</f>
        <v>12.1740899898921</v>
      </c>
      <c r="J311" s="8">
        <f t="shared" ref="J311" si="509">1000/H311</f>
        <v>1.17992830267173</v>
      </c>
      <c r="K311" s="8">
        <f t="shared" ref="K311" si="510">I311*J311</f>
        <v>14.3645533383462</v>
      </c>
      <c r="L311" s="8">
        <f t="normal">Agrupados!M782</f>
        <v>340.346411177808</v>
      </c>
      <c r="M311" s="8">
        <f t="normal">Agrupados!Q782</f>
        <v>175.894963164771</v>
      </c>
      <c r="N311" s="13">
        <f t="shared" ref="N311" si="511">L311/K311</f>
        <v>23.6934907171288</v>
      </c>
      <c r="O311" s="13">
        <f t="shared" ref="O311" si="512">M311/K311</f>
        <v>12.2450701404839</v>
      </c>
      <c r="P311" s="6">
        <f t="normal">Agrupados!R782</f>
        <v>0.516811570176594</v>
      </c>
      <c r="Q311" s="23" t="str">
        <f t="normal">Agrupados!AA782</f>
        <v>-</v>
      </c>
      <c r="R311" s="24" t="str">
        <f t="normal">Agrupados!AC782</f>
        <v>-</v>
      </c>
    </row>
    <row r="312" spans="1:18">
      <c r="A312" s="6">
        <f t="normal">Agrupados!D783</f>
        <v>0</v>
      </c>
      <c r="B312" s="6">
        <f t="normal">Agrupados!E783</f>
        <v>0</v>
      </c>
      <c r="C312" s="6">
        <f t="normal">Agrupados!F783</f>
        <v>0</v>
      </c>
      <c r="D312" s="6">
        <f t="normal">Agrupados!G783</f>
        <v>0</v>
      </c>
      <c r="E312" s="6">
        <f t="normal">Agrupados!H783</f>
        <v>0</v>
      </c>
      <c r="F312" s="6">
        <f t="normal">Agrupados!I783</f>
        <v>0</v>
      </c>
      <c r="G312" s="8">
        <f t="normal">Agrupados!T783</f>
        <v>0</v>
      </c>
      <c r="H312" s="8"/>
      <c r="I312" s="8"/>
      <c r="J312" s="8"/>
      <c r="K312" s="8"/>
      <c r="L312" s="8">
        <f t="normal">Agrupados!M783</f>
        <v>0</v>
      </c>
      <c r="M312" s="8">
        <f t="normal">Agrupados!Q783</f>
        <v>0</v>
      </c>
      <c r="N312" s="16"/>
      <c r="O312" s="16"/>
      <c r="P312" s="6">
        <f t="normal">Agrupados!R783</f>
        <v>0</v>
      </c>
      <c r="Q312" s="23">
        <f t="normal">Agrupados!AA783</f>
        <v>0</v>
      </c>
      <c r="R312" s="24">
        <f t="normal">Agrupados!AC783</f>
        <v>0</v>
      </c>
    </row>
    <row r="313" spans="1:18">
      <c r="A313" s="6">
        <f t="normal">Agrupados!D784</f>
        <v>0</v>
      </c>
      <c r="B313" s="6">
        <f t="normal">Agrupados!E784</f>
        <v>0</v>
      </c>
      <c r="C313" s="6">
        <f t="normal">Agrupados!F784</f>
        <v>0</v>
      </c>
      <c r="D313" s="6">
        <f t="normal">Agrupados!G784</f>
        <v>0</v>
      </c>
      <c r="E313" s="6">
        <f t="normal">Agrupados!H784</f>
        <v>0</v>
      </c>
      <c r="F313" s="6">
        <f t="normal">Agrupados!I784</f>
        <v>0</v>
      </c>
      <c r="G313" s="8">
        <f t="normal">Agrupados!T784</f>
        <v>0</v>
      </c>
      <c r="H313" s="8"/>
      <c r="I313" s="8"/>
      <c r="J313" s="8"/>
      <c r="K313" s="8"/>
      <c r="L313" s="8">
        <f t="normal">Agrupados!M784</f>
        <v>0</v>
      </c>
      <c r="M313" s="8">
        <f t="normal">Agrupados!Q784</f>
        <v>0</v>
      </c>
      <c r="N313" s="19"/>
      <c r="O313" s="19"/>
      <c r="P313" s="6">
        <f t="normal">Agrupados!R784</f>
        <v>0</v>
      </c>
      <c r="Q313" s="23">
        <f t="normal">Agrupados!AA784</f>
        <v>0</v>
      </c>
      <c r="R313" s="24">
        <f t="normal">Agrupados!AC784</f>
        <v>0</v>
      </c>
    </row>
    <row r="314" spans="1:18">
      <c r="A314" s="6" t="str">
        <f t="normal">Agrupados!D785</f>
        <v>Cultura energética</v>
      </c>
      <c r="B314" s="6" t="str">
        <f t="normal">Agrupados!E785</f>
        <v>Cultivo energético</v>
      </c>
      <c r="C314" s="6" t="str">
        <f t="normal">Agrupados!F785</f>
        <v>Alga</v>
      </c>
      <c r="D314" s="6" t="str">
        <f t="normal">Agrupados!G785</f>
        <v>Chlorella</v>
      </c>
      <c r="E314" s="6" t="str">
        <f t="normal">Agrupados!H785</f>
        <v>-</v>
      </c>
      <c r="F314" s="6" t="str">
        <f t="normal">Agrupados!I785</f>
        <v>-</v>
      </c>
      <c r="G314" s="8">
        <f t="normal">Agrupados!T785</f>
        <v>55.7377282459544</v>
      </c>
      <c r="H314" s="8">
        <f t="normal">Agrupados!W785</f>
        <v>872.804393517881</v>
      </c>
      <c r="I314" s="8">
        <f t="shared" ref="I314" si="513">1000/G314</f>
        <v>17.9411689616644</v>
      </c>
      <c r="J314" s="8">
        <f t="shared" ref="J314" si="514">1000/H314</f>
        <v>1.14573208776992</v>
      </c>
      <c r="K314" s="8">
        <f t="shared" ref="K314" si="515">I314*J314</f>
        <v>20.5557729714806</v>
      </c>
      <c r="L314" s="8">
        <f t="normal">Agrupados!M785</f>
        <v>296.310580379373</v>
      </c>
      <c r="M314" s="8">
        <f t="normal">Agrupados!Q785</f>
        <v>230.134564889763</v>
      </c>
      <c r="N314" s="13">
        <f t="shared" ref="N314" si="516">L314/K314</f>
        <v>14.4149568488852</v>
      </c>
      <c r="O314" s="13">
        <f t="shared" ref="O314" si="517">M314/K314</f>
        <v>11.1956171732902</v>
      </c>
      <c r="P314" s="6">
        <f t="normal">Agrupados!R785</f>
        <v>0.776666714347887</v>
      </c>
      <c r="Q314" s="23" t="str">
        <f t="normal">Agrupados!AA785</f>
        <v>-</v>
      </c>
      <c r="R314" s="24" t="str">
        <f t="normal">Agrupados!AC785</f>
        <v>-</v>
      </c>
    </row>
    <row r="315" spans="1:18">
      <c r="A315" s="6">
        <f t="normal">Agrupados!D786</f>
        <v>0</v>
      </c>
      <c r="B315" s="6">
        <f t="normal">Agrupados!E786</f>
        <v>0</v>
      </c>
      <c r="C315" s="9">
        <f t="normal">Agrupados!F786</f>
        <v>0</v>
      </c>
      <c r="D315" s="6">
        <f t="normal">Agrupados!G786</f>
        <v>0</v>
      </c>
      <c r="E315" s="6">
        <f t="normal">Agrupados!H786</f>
        <v>0</v>
      </c>
      <c r="F315" s="6">
        <f t="normal">Agrupados!I786</f>
        <v>0</v>
      </c>
      <c r="G315" s="8">
        <f t="normal">Agrupados!T786</f>
        <v>0</v>
      </c>
      <c r="H315" s="8"/>
      <c r="I315" s="8"/>
      <c r="J315" s="8"/>
      <c r="K315" s="8"/>
      <c r="L315" s="8">
        <f t="normal">Agrupados!M786</f>
        <v>0</v>
      </c>
      <c r="M315" s="8">
        <f t="normal">Agrupados!Q786</f>
        <v>0</v>
      </c>
      <c r="N315" s="16"/>
      <c r="O315" s="16"/>
      <c r="P315" s="6">
        <f t="normal">Agrupados!R786</f>
        <v>0</v>
      </c>
      <c r="Q315" s="23">
        <f t="normal">Agrupados!AA786</f>
        <v>0</v>
      </c>
      <c r="R315" s="24">
        <f t="normal">Agrupados!AC786</f>
        <v>0</v>
      </c>
    </row>
    <row r="316" spans="1:18">
      <c r="A316" s="6">
        <f t="normal">Agrupados!D787</f>
        <v>0</v>
      </c>
      <c r="B316" s="6">
        <f t="normal">Agrupados!E787</f>
        <v>0</v>
      </c>
      <c r="C316" s="9">
        <f t="normal">Agrupados!F787</f>
        <v>0</v>
      </c>
      <c r="D316" s="6">
        <f t="normal">Agrupados!G787</f>
        <v>0</v>
      </c>
      <c r="E316" s="6">
        <f t="normal">Agrupados!H787</f>
        <v>0</v>
      </c>
      <c r="F316" s="6">
        <f t="normal">Agrupados!I787</f>
        <v>0</v>
      </c>
      <c r="G316" s="8">
        <f t="normal">Agrupados!T787</f>
        <v>0</v>
      </c>
      <c r="H316" s="8"/>
      <c r="I316" s="8"/>
      <c r="J316" s="8"/>
      <c r="K316" s="8"/>
      <c r="L316" s="8">
        <f t="normal">Agrupados!M787</f>
        <v>0</v>
      </c>
      <c r="M316" s="8">
        <f t="normal">Agrupados!Q787</f>
        <v>0</v>
      </c>
      <c r="N316" s="19"/>
      <c r="O316" s="19"/>
      <c r="P316" s="6">
        <f t="normal">Agrupados!R787</f>
        <v>0</v>
      </c>
      <c r="Q316" s="23">
        <f t="normal">Agrupados!AA787</f>
        <v>0</v>
      </c>
      <c r="R316" s="24">
        <f t="normal">Agrupados!AC787</f>
        <v>0</v>
      </c>
    </row>
    <row r="317" spans="1:18">
      <c r="A317" s="6" t="str">
        <f t="normal">Agrupados!D791</f>
        <v>Agroindústria</v>
      </c>
      <c r="B317" s="6" t="str">
        <f t="normal">Agrupados!E791</f>
        <v>Resíduos de pecuária</v>
      </c>
      <c r="C317" s="6" t="str">
        <f t="normal">Agrupados!F791</f>
        <v>Bovinocultura</v>
      </c>
      <c r="D317" s="6" t="str">
        <f t="normal">Agrupados!G791</f>
        <v>-</v>
      </c>
      <c r="E317" s="6" t="str">
        <f t="normal">Agrupados!H791</f>
        <v>Entrada biodigestor </v>
      </c>
      <c r="F317" s="6" t="str">
        <f t="normal">Agrupados!I791</f>
        <v>Bovino leiteiro</v>
      </c>
      <c r="G317" s="8">
        <f t="normal">Agrupados!T791</f>
        <v>62.5648949357494</v>
      </c>
      <c r="H317" s="8">
        <f t="normal">Agrupados!W791</f>
        <v>828.859877332141</v>
      </c>
      <c r="I317" s="8">
        <f t="shared" ref="I317" si="518">1000/G317</f>
        <v>15.9834041282567</v>
      </c>
      <c r="J317" s="8">
        <f t="shared" ref="J317" si="519">1000/H317</f>
        <v>1.20647654368156</v>
      </c>
      <c r="K317" s="8">
        <f t="shared" ref="K317" si="520">I317*J317</f>
        <v>19.2836021689246</v>
      </c>
      <c r="L317" s="8">
        <f t="normal">Agrupados!M791</f>
        <v>381.944124806052</v>
      </c>
      <c r="M317" s="8">
        <f t="normal">Agrupados!Q791</f>
        <v>251.462509823193</v>
      </c>
      <c r="N317" s="13">
        <f t="shared" ref="N317" si="521">L317/K317</f>
        <v>19.8066793465358</v>
      </c>
      <c r="O317" s="13">
        <f t="shared" ref="O317" si="522">M317/K317</f>
        <v>13.0402249341372</v>
      </c>
      <c r="P317" s="6">
        <f t="normal">Agrupados!R791</f>
        <v>0.658375122148778</v>
      </c>
      <c r="Q317" s="23" t="str">
        <f t="normal">Agrupados!AA791</f>
        <v>-</v>
      </c>
      <c r="R317" s="24">
        <f t="normal">Agrupados!AC791</f>
        <v>6.442</v>
      </c>
    </row>
    <row r="318" spans="1:18">
      <c r="A318" s="6">
        <f t="normal">Agrupados!D792</f>
        <v>0</v>
      </c>
      <c r="B318" s="6">
        <f t="normal">Agrupados!E792</f>
        <v>0</v>
      </c>
      <c r="C318" s="9">
        <f t="normal">Agrupados!F792</f>
        <v>0</v>
      </c>
      <c r="D318" s="6">
        <f t="normal">Agrupados!G792</f>
        <v>0</v>
      </c>
      <c r="E318" s="6">
        <f t="normal">Agrupados!H792</f>
        <v>0</v>
      </c>
      <c r="F318" s="6">
        <f t="normal">Agrupados!I792</f>
        <v>0</v>
      </c>
      <c r="G318" s="8">
        <f t="normal">Agrupados!T792</f>
        <v>0</v>
      </c>
      <c r="H318" s="8"/>
      <c r="I318" s="8"/>
      <c r="J318" s="8"/>
      <c r="K318" s="8"/>
      <c r="L318" s="8">
        <f t="normal">Agrupados!M792</f>
        <v>0</v>
      </c>
      <c r="M318" s="8">
        <f t="normal">Agrupados!Q792</f>
        <v>0</v>
      </c>
      <c r="N318" s="16"/>
      <c r="O318" s="16"/>
      <c r="P318" s="6">
        <f t="normal">Agrupados!R792</f>
        <v>0</v>
      </c>
      <c r="Q318" s="23">
        <f t="normal">Agrupados!AA792</f>
        <v>0</v>
      </c>
      <c r="R318" s="24">
        <f t="normal">Agrupados!AC792</f>
        <v>0</v>
      </c>
    </row>
    <row r="319" spans="1:18">
      <c r="A319" s="6">
        <f t="normal">Agrupados!D793</f>
        <v>0</v>
      </c>
      <c r="B319" s="6">
        <f t="normal">Agrupados!E793</f>
        <v>0</v>
      </c>
      <c r="C319" s="9">
        <f t="normal">Agrupados!F793</f>
        <v>0</v>
      </c>
      <c r="D319" s="6">
        <f t="normal">Agrupados!G793</f>
        <v>0</v>
      </c>
      <c r="E319" s="6">
        <f t="normal">Agrupados!H793</f>
        <v>0</v>
      </c>
      <c r="F319" s="6">
        <f t="normal">Agrupados!I793</f>
        <v>0</v>
      </c>
      <c r="G319" s="8">
        <f t="normal">Agrupados!T793</f>
        <v>0</v>
      </c>
      <c r="H319" s="8"/>
      <c r="I319" s="8"/>
      <c r="J319" s="8"/>
      <c r="K319" s="8"/>
      <c r="L319" s="8">
        <f t="normal">Agrupados!M793</f>
        <v>0</v>
      </c>
      <c r="M319" s="8">
        <f t="normal">Agrupados!Q793</f>
        <v>0</v>
      </c>
      <c r="N319" s="19"/>
      <c r="O319" s="19"/>
      <c r="P319" s="6">
        <f t="normal">Agrupados!R793</f>
        <v>0</v>
      </c>
      <c r="Q319" s="23">
        <f t="normal">Agrupados!AA793</f>
        <v>0</v>
      </c>
      <c r="R319" s="24">
        <f t="normal">Agrupados!AC793</f>
        <v>0</v>
      </c>
    </row>
    <row r="320" spans="1:18">
      <c r="A320" s="6" t="str">
        <f t="normal">Agrupados!D803</f>
        <v>Agroindústria</v>
      </c>
      <c r="B320" s="6" t="str">
        <f t="normal">Agrupados!E803</f>
        <v>Resíduos de pecuária</v>
      </c>
      <c r="C320" s="6" t="str">
        <f t="normal">Agrupados!F803</f>
        <v>Suinocultura</v>
      </c>
      <c r="D320" s="6" t="str">
        <f t="normal">Agrupados!G803</f>
        <v>-</v>
      </c>
      <c r="E320" s="6" t="str">
        <f t="normal">Agrupados!H803</f>
        <v>Entrada biodigestor</v>
      </c>
      <c r="F320" s="6" t="str">
        <f t="normal">Agrupados!I803</f>
        <v>-</v>
      </c>
      <c r="G320" s="8">
        <f t="normal">Agrupados!T803</f>
        <v>5.20165187454648</v>
      </c>
      <c r="H320" s="8">
        <f t="normal">Agrupados!W803</f>
        <v>613.577894905699</v>
      </c>
      <c r="I320" s="8">
        <f t="shared" ref="I320" si="523">1000/G320</f>
        <v>192.246621672887</v>
      </c>
      <c r="J320" s="8">
        <f t="shared" ref="J320" si="524">1000/H320</f>
        <v>1.62978491940895</v>
      </c>
      <c r="K320" s="8">
        <f t="shared" ref="K320" si="525">I320*J320</f>
        <v>313.32064480979</v>
      </c>
      <c r="L320" s="8">
        <f t="normal">Agrupados!M803</f>
        <v>376.598142813339</v>
      </c>
      <c r="M320" s="8">
        <f t="normal">Agrupados!Q803</f>
        <v>313.862217169118</v>
      </c>
      <c r="N320" s="13">
        <f t="shared" ref="N320" si="526">L320/K320</f>
        <v>1.20195764004623</v>
      </c>
      <c r="O320" s="13">
        <f t="shared" ref="O320" si="527">M320/K320</f>
        <v>1.00172849241919</v>
      </c>
      <c r="P320" s="6">
        <f t="normal">Agrupados!R803</f>
        <v>0.833414139603667</v>
      </c>
      <c r="Q320" s="23">
        <f t="normal">Agrupados!AA803</f>
        <v>1906.66666666667</v>
      </c>
      <c r="R320" s="24">
        <f t="normal">Agrupados!AC803</f>
        <v>7.83</v>
      </c>
    </row>
    <row r="321" spans="1:18">
      <c r="A321" s="6">
        <f t="normal">Agrupados!D804</f>
        <v>0</v>
      </c>
      <c r="B321" s="6">
        <f t="normal">Agrupados!E804</f>
        <v>0</v>
      </c>
      <c r="C321" s="6">
        <f t="normal">Agrupados!F804</f>
        <v>0</v>
      </c>
      <c r="D321" s="6">
        <f t="normal">Agrupados!G804</f>
        <v>0</v>
      </c>
      <c r="E321" s="6">
        <f t="normal">Agrupados!H804</f>
        <v>0</v>
      </c>
      <c r="F321" s="6">
        <f t="normal">Agrupados!I804</f>
        <v>0</v>
      </c>
      <c r="G321" s="8">
        <f t="normal">Agrupados!T804</f>
        <v>0</v>
      </c>
      <c r="H321" s="8"/>
      <c r="I321" s="8"/>
      <c r="J321" s="8"/>
      <c r="K321" s="8"/>
      <c r="L321" s="8">
        <f t="normal">Agrupados!M804</f>
        <v>0</v>
      </c>
      <c r="M321" s="8">
        <f t="normal">Agrupados!Q804</f>
        <v>0</v>
      </c>
      <c r="N321" s="16"/>
      <c r="O321" s="16"/>
      <c r="P321" s="6">
        <f t="normal">Agrupados!R804</f>
        <v>0</v>
      </c>
      <c r="Q321" s="23">
        <f t="normal">Agrupados!AA804</f>
        <v>0</v>
      </c>
      <c r="R321" s="24">
        <f t="normal">Agrupados!AC804</f>
        <v>0</v>
      </c>
    </row>
    <row r="322" spans="1:18">
      <c r="A322" s="6">
        <f t="normal">Agrupados!D805</f>
        <v>0</v>
      </c>
      <c r="B322" s="6">
        <f t="normal">Agrupados!E805</f>
        <v>0</v>
      </c>
      <c r="C322" s="6">
        <f t="normal">Agrupados!F805</f>
        <v>0</v>
      </c>
      <c r="D322" s="6">
        <f t="normal">Agrupados!G805</f>
        <v>0</v>
      </c>
      <c r="E322" s="6">
        <f t="normal">Agrupados!H805</f>
        <v>0</v>
      </c>
      <c r="F322" s="6">
        <f t="normal">Agrupados!I805</f>
        <v>0</v>
      </c>
      <c r="G322" s="8">
        <f t="normal">Agrupados!T805</f>
        <v>0</v>
      </c>
      <c r="H322" s="8"/>
      <c r="I322" s="8"/>
      <c r="J322" s="8"/>
      <c r="K322" s="8"/>
      <c r="L322" s="8">
        <f t="normal">Agrupados!M805</f>
        <v>0</v>
      </c>
      <c r="M322" s="8">
        <f t="normal">Agrupados!Q805</f>
        <v>0</v>
      </c>
      <c r="N322" s="19"/>
      <c r="O322" s="19"/>
      <c r="P322" s="6">
        <f t="normal">Agrupados!R805</f>
        <v>0</v>
      </c>
      <c r="Q322" s="23">
        <f t="normal">Agrupados!AA805</f>
        <v>0</v>
      </c>
      <c r="R322" s="24">
        <f t="normal">Agrupados!AC805</f>
        <v>0</v>
      </c>
    </row>
    <row r="323" spans="1:18">
      <c r="A323" s="12" t="str">
        <f t="normal">Agrupados!D806</f>
        <v>Cultura energética</v>
      </c>
      <c r="B323" s="12" t="str">
        <f t="normal">Agrupados!E806</f>
        <v>Cultivo energético</v>
      </c>
      <c r="C323" s="6" t="str">
        <f t="normal">Agrupados!F806</f>
        <v>Silagem</v>
      </c>
      <c r="D323" s="6" t="str">
        <f t="normal">Agrupados!G806</f>
        <v>Silagem de Milho</v>
      </c>
      <c r="E323" s="12" t="str">
        <f t="normal">Agrupados!H806</f>
        <v>-</v>
      </c>
      <c r="F323" s="6" t="str">
        <f t="normal">Agrupados!I806</f>
        <v>-</v>
      </c>
      <c r="G323" s="8">
        <f t="normal">Agrupados!T806</f>
        <v>320.820856968819</v>
      </c>
      <c r="H323" s="8">
        <f t="normal">Agrupados!W806</f>
        <v>945.29382261861</v>
      </c>
      <c r="I323" s="8">
        <f t="shared" ref="I323" si="528">1000/G323</f>
        <v>3.11700432898348</v>
      </c>
      <c r="J323" s="8">
        <f t="shared" ref="J323" si="529">1000/H323</f>
        <v>1.05787214099194</v>
      </c>
      <c r="K323" s="8">
        <f t="shared" ref="K323" si="530">I323*J323</f>
        <v>3.29739204298288</v>
      </c>
      <c r="L323" s="8">
        <f t="normal">Agrupados!M806</f>
        <v>510.388606997645</v>
      </c>
      <c r="M323" s="8">
        <f t="normal">Agrupados!Q806</f>
        <v>343.523806445974</v>
      </c>
      <c r="N323" s="13">
        <f t="shared" ref="N323" si="531">L323/K323</f>
        <v>154.785539706688</v>
      </c>
      <c r="O323" s="13">
        <f t="shared" ref="O323" si="532">M323/K323</f>
        <v>104.180455938511</v>
      </c>
      <c r="P323" s="6">
        <f t="normal">Agrupados!R806</f>
        <v>0.673063234045816</v>
      </c>
      <c r="Q323" s="23" t="str">
        <f t="normal">Agrupados!AA806</f>
        <v>-</v>
      </c>
      <c r="R323" s="24" t="str">
        <f t="normal">Agrupados!AC806</f>
        <v>-</v>
      </c>
    </row>
    <row r="324" spans="1:18">
      <c r="A324" s="14">
        <f t="normal">Agrupados!D807</f>
        <v>0</v>
      </c>
      <c r="B324" s="14">
        <f t="normal">Agrupados!E807</f>
        <v>0</v>
      </c>
      <c r="C324" s="6">
        <f t="normal">Agrupados!F807</f>
        <v>0</v>
      </c>
      <c r="D324" s="6">
        <f t="normal">Agrupados!G807</f>
        <v>0</v>
      </c>
      <c r="E324" s="14">
        <f t="normal">Agrupados!H807</f>
        <v>0</v>
      </c>
      <c r="F324" s="6">
        <f t="normal">Agrupados!I807</f>
        <v>0</v>
      </c>
      <c r="G324" s="8">
        <f t="normal">Agrupados!T807</f>
        <v>0</v>
      </c>
      <c r="H324" s="8"/>
      <c r="I324" s="8"/>
      <c r="J324" s="8"/>
      <c r="K324" s="8"/>
      <c r="L324" s="8">
        <f t="normal">Agrupados!M807</f>
        <v>0</v>
      </c>
      <c r="M324" s="8">
        <f t="normal">Agrupados!Q807</f>
        <v>0</v>
      </c>
      <c r="N324" s="16"/>
      <c r="O324" s="16"/>
      <c r="P324" s="6">
        <f t="normal">Agrupados!R807</f>
        <v>0</v>
      </c>
      <c r="Q324" s="23">
        <f t="normal">Agrupados!AA807</f>
        <v>0</v>
      </c>
      <c r="R324" s="24">
        <f t="normal">Agrupados!AC807</f>
        <v>0</v>
      </c>
    </row>
    <row r="325" spans="1:18">
      <c r="A325" s="17">
        <f t="normal">Agrupados!D808</f>
        <v>0</v>
      </c>
      <c r="B325" s="17">
        <f t="normal">Agrupados!E808</f>
        <v>0</v>
      </c>
      <c r="C325" s="6">
        <f t="normal">Agrupados!F808</f>
        <v>0</v>
      </c>
      <c r="D325" s="6">
        <f t="normal">Agrupados!G808</f>
        <v>0</v>
      </c>
      <c r="E325" s="17">
        <f t="normal">Agrupados!H808</f>
        <v>0</v>
      </c>
      <c r="F325" s="6">
        <f t="normal">Agrupados!I808</f>
        <v>0</v>
      </c>
      <c r="G325" s="8">
        <f t="normal">Agrupados!T808</f>
        <v>0</v>
      </c>
      <c r="H325" s="8"/>
      <c r="I325" s="8"/>
      <c r="J325" s="8"/>
      <c r="K325" s="8"/>
      <c r="L325" s="8">
        <f t="normal">Agrupados!M808</f>
        <v>0</v>
      </c>
      <c r="M325" s="8">
        <f t="normal">Agrupados!Q808</f>
        <v>0</v>
      </c>
      <c r="N325" s="19"/>
      <c r="O325" s="19"/>
      <c r="P325" s="6">
        <f t="normal">Agrupados!R808</f>
        <v>0</v>
      </c>
      <c r="Q325" s="23">
        <f t="normal">Agrupados!AA808</f>
        <v>0</v>
      </c>
      <c r="R325" s="24">
        <f t="normal">Agrupados!AC808</f>
        <v>0</v>
      </c>
    </row>
    <row r="326" spans="1:18">
      <c r="A326" s="6" t="str">
        <f t="normal">Agrupados!D809</f>
        <v>Cultura energética</v>
      </c>
      <c r="B326" s="6" t="str">
        <f t="normal">Agrupados!E809</f>
        <v>Cultivo energético</v>
      </c>
      <c r="C326" s="6" t="str">
        <f t="normal">Agrupados!F809</f>
        <v>Silagem</v>
      </c>
      <c r="D326" s="6" t="str">
        <f t="normal">Agrupados!G809</f>
        <v>Silagem de milho </v>
      </c>
      <c r="E326" s="6" t="str">
        <f t="normal">Agrupados!H809</f>
        <v>-</v>
      </c>
      <c r="F326" s="6" t="str">
        <f t="normal">Agrupados!I809</f>
        <v>degradada</v>
      </c>
      <c r="G326" s="8">
        <f t="normal">Agrupados!T809</f>
        <v>322.122983411</v>
      </c>
      <c r="H326" s="8">
        <f t="normal">Agrupados!W809</f>
        <v>912.33459718341</v>
      </c>
      <c r="I326" s="8">
        <f t="shared" ref="I326" si="533">1000/G326</f>
        <v>3.10440437813805</v>
      </c>
      <c r="J326" s="8">
        <f t="shared" ref="J326" si="534">1000/H326</f>
        <v>1.09608909175124</v>
      </c>
      <c r="K326" s="8">
        <f t="shared" ref="K326" si="535">I326*J326</f>
        <v>3.40270377526192</v>
      </c>
      <c r="L326" s="8">
        <f t="normal">Agrupados!M809</f>
        <v>357.019048673733</v>
      </c>
      <c r="M326" s="8">
        <f t="normal">Agrupados!Q809</f>
        <v>229.170425853267</v>
      </c>
      <c r="N326" s="13">
        <f t="shared" ref="N326" si="536">L326/K326</f>
        <v>104.922165505357</v>
      </c>
      <c r="O326" s="13">
        <f t="shared" ref="O326" si="537">M326/K326</f>
        <v>67.3495082114888</v>
      </c>
      <c r="P326" s="6">
        <f t="normal">Agrupados!R809</f>
        <v>0.641899715728326</v>
      </c>
      <c r="Q326" s="23" t="str">
        <f t="normal">Agrupados!AA809</f>
        <v>-</v>
      </c>
      <c r="R326" s="24" t="str">
        <f t="normal">Agrupados!AC809</f>
        <v>-</v>
      </c>
    </row>
    <row r="327" spans="1:18">
      <c r="A327" s="6">
        <f t="normal">Agrupados!D810</f>
        <v>0</v>
      </c>
      <c r="B327" s="6">
        <f t="normal">Agrupados!E810</f>
        <v>0</v>
      </c>
      <c r="C327" s="6">
        <f t="normal">Agrupados!F810</f>
        <v>0</v>
      </c>
      <c r="D327" s="6">
        <f t="normal">Agrupados!G810</f>
        <v>0</v>
      </c>
      <c r="E327" s="6">
        <f t="normal">Agrupados!H810</f>
        <v>0</v>
      </c>
      <c r="F327" s="6">
        <f t="normal">Agrupados!I810</f>
        <v>0</v>
      </c>
      <c r="G327" s="8">
        <f t="normal">Agrupados!T810</f>
        <v>0</v>
      </c>
      <c r="H327" s="8"/>
      <c r="I327" s="8"/>
      <c r="J327" s="8"/>
      <c r="K327" s="8"/>
      <c r="L327" s="8">
        <f t="normal">Agrupados!M810</f>
        <v>0</v>
      </c>
      <c r="M327" s="8">
        <f t="normal">Agrupados!Q810</f>
        <v>0</v>
      </c>
      <c r="N327" s="16"/>
      <c r="O327" s="16"/>
      <c r="P327" s="6">
        <f t="normal">Agrupados!R810</f>
        <v>0</v>
      </c>
      <c r="Q327" s="23">
        <f t="normal">Agrupados!AA810</f>
        <v>0</v>
      </c>
      <c r="R327" s="24">
        <f t="normal">Agrupados!AC810</f>
        <v>0</v>
      </c>
    </row>
    <row r="328" spans="1:18">
      <c r="A328" s="6">
        <f t="normal">Agrupados!D811</f>
        <v>0</v>
      </c>
      <c r="B328" s="6">
        <f t="normal">Agrupados!E811</f>
        <v>0</v>
      </c>
      <c r="C328" s="6">
        <f t="normal">Agrupados!F811</f>
        <v>0</v>
      </c>
      <c r="D328" s="6">
        <f t="normal">Agrupados!G811</f>
        <v>0</v>
      </c>
      <c r="E328" s="6">
        <f t="normal">Agrupados!H811</f>
        <v>0</v>
      </c>
      <c r="F328" s="6">
        <f t="normal">Agrupados!I811</f>
        <v>0</v>
      </c>
      <c r="G328" s="8">
        <f t="normal">Agrupados!T811</f>
        <v>0</v>
      </c>
      <c r="H328" s="8"/>
      <c r="I328" s="8"/>
      <c r="J328" s="8"/>
      <c r="K328" s="8"/>
      <c r="L328" s="8">
        <f t="normal">Agrupados!M811</f>
        <v>0</v>
      </c>
      <c r="M328" s="8">
        <f t="normal">Agrupados!Q811</f>
        <v>0</v>
      </c>
      <c r="N328" s="19"/>
      <c r="O328" s="19"/>
      <c r="P328" s="6">
        <f t="normal">Agrupados!R811</f>
        <v>0</v>
      </c>
      <c r="Q328" s="23">
        <f t="normal">Agrupados!AA811</f>
        <v>0</v>
      </c>
      <c r="R328" s="24">
        <f t="normal">Agrupados!AC811</f>
        <v>0</v>
      </c>
    </row>
    <row r="329" spans="1:18">
      <c r="A329" s="6" t="str">
        <f t="normal">Agrupados!D821</f>
        <v>Cultura energética</v>
      </c>
      <c r="B329" s="6" t="str">
        <f t="normal">Agrupados!E821</f>
        <v>Cultivo energético</v>
      </c>
      <c r="C329" s="6" t="str">
        <f t="normal">Agrupados!F821</f>
        <v>Macrófita</v>
      </c>
      <c r="D329" s="6" t="str">
        <f t="normal">Agrupados!G821</f>
        <v>Pistia Stratiotis</v>
      </c>
      <c r="E329" s="6" t="str">
        <f t="normal">Agrupados!H821</f>
        <v>-</v>
      </c>
      <c r="F329" s="6" t="str">
        <f t="normal">Agrupados!I821</f>
        <v>-</v>
      </c>
      <c r="G329" s="8">
        <f t="normal">Agrupados!T821</f>
        <v>77.4755715687993</v>
      </c>
      <c r="H329" s="8">
        <f t="normal">Agrupados!W821</f>
        <v>845.890825580365</v>
      </c>
      <c r="I329" s="8">
        <f t="shared" ref="I329" si="538">1000/G329</f>
        <v>12.9072942574162</v>
      </c>
      <c r="J329" s="8">
        <f t="shared" ref="J329" si="539">1000/H329</f>
        <v>1.18218565535795</v>
      </c>
      <c r="K329" s="8">
        <f t="shared" ref="K329" si="540">I329*J329</f>
        <v>15.2588181206014</v>
      </c>
      <c r="L329" s="8">
        <f t="normal">Agrupados!M821</f>
        <v>391.370032261862</v>
      </c>
      <c r="M329" s="8">
        <f t="normal">Agrupados!Q821</f>
        <v>125.338206687197</v>
      </c>
      <c r="N329" s="13">
        <f t="shared" ref="N329" si="541">L329/K329</f>
        <v>25.6487775900193</v>
      </c>
      <c r="O329" s="13">
        <f t="shared" ref="O329" si="542">M329/K329</f>
        <v>8.21414907082309</v>
      </c>
      <c r="P329" s="6">
        <f t="normal">Agrupados!R821</f>
        <v>0.320254992347841</v>
      </c>
      <c r="Q329" s="23" t="str">
        <f t="normal">Agrupados!AA821</f>
        <v>-</v>
      </c>
      <c r="R329" s="24" t="str">
        <f t="normal">Agrupados!AC821</f>
        <v>-</v>
      </c>
    </row>
    <row r="330" spans="1:18">
      <c r="A330" s="6">
        <f t="normal">Agrupados!D822</f>
        <v>0</v>
      </c>
      <c r="B330" s="6">
        <f t="normal">Agrupados!E822</f>
        <v>0</v>
      </c>
      <c r="C330" s="6">
        <f t="normal">Agrupados!F822</f>
        <v>0</v>
      </c>
      <c r="D330" s="6">
        <f t="normal">Agrupados!G822</f>
        <v>0</v>
      </c>
      <c r="E330" s="6">
        <f t="normal">Agrupados!H822</f>
        <v>0</v>
      </c>
      <c r="F330" s="6">
        <f t="normal">Agrupados!I822</f>
        <v>0</v>
      </c>
      <c r="G330" s="8">
        <f t="normal">Agrupados!T822</f>
        <v>0</v>
      </c>
      <c r="H330" s="8"/>
      <c r="I330" s="8"/>
      <c r="J330" s="8"/>
      <c r="K330" s="8"/>
      <c r="L330" s="8">
        <f t="normal">Agrupados!M822</f>
        <v>0</v>
      </c>
      <c r="M330" s="8">
        <f t="normal">Agrupados!Q822</f>
        <v>0</v>
      </c>
      <c r="N330" s="16"/>
      <c r="O330" s="16"/>
      <c r="P330" s="6">
        <f t="normal">Agrupados!R822</f>
        <v>0</v>
      </c>
      <c r="Q330" s="23">
        <f t="normal">Agrupados!AA822</f>
        <v>0</v>
      </c>
      <c r="R330" s="24">
        <f t="normal">Agrupados!AC822</f>
        <v>0</v>
      </c>
    </row>
    <row r="331" spans="1:18">
      <c r="A331" s="6">
        <f t="normal">Agrupados!D823</f>
        <v>0</v>
      </c>
      <c r="B331" s="6">
        <f t="normal">Agrupados!E823</f>
        <v>0</v>
      </c>
      <c r="C331" s="6">
        <f t="normal">Agrupados!F823</f>
        <v>0</v>
      </c>
      <c r="D331" s="6">
        <f t="normal">Agrupados!G823</f>
        <v>0</v>
      </c>
      <c r="E331" s="6">
        <f t="normal">Agrupados!H823</f>
        <v>0</v>
      </c>
      <c r="F331" s="6">
        <f t="normal">Agrupados!I823</f>
        <v>0</v>
      </c>
      <c r="G331" s="8">
        <f t="normal">Agrupados!T823</f>
        <v>0</v>
      </c>
      <c r="H331" s="8"/>
      <c r="I331" s="8"/>
      <c r="J331" s="8"/>
      <c r="K331" s="8"/>
      <c r="L331" s="8">
        <f t="normal">Agrupados!M823</f>
        <v>0</v>
      </c>
      <c r="M331" s="8">
        <f t="normal">Agrupados!Q823</f>
        <v>0</v>
      </c>
      <c r="N331" s="19"/>
      <c r="O331" s="19"/>
      <c r="P331" s="6">
        <f t="normal">Agrupados!R823</f>
        <v>0</v>
      </c>
      <c r="Q331" s="23">
        <f t="normal">Agrupados!AA823</f>
        <v>0</v>
      </c>
      <c r="R331" s="24">
        <f t="normal">Agrupados!AC823</f>
        <v>0</v>
      </c>
    </row>
    <row r="332" spans="1:18">
      <c r="A332" s="12" t="str">
        <f t="normal">Agrupados!D824</f>
        <v>Cultura energética</v>
      </c>
      <c r="B332" s="12" t="str">
        <f t="normal">Agrupados!E824</f>
        <v>Cultivo energético</v>
      </c>
      <c r="C332" s="6" t="str">
        <f t="normal">Agrupados!F824</f>
        <v>Macrófita</v>
      </c>
      <c r="D332" s="6" t="str">
        <f t="normal">Agrupados!G824</f>
        <v>Wolffia</v>
      </c>
      <c r="E332" s="12" t="str">
        <f t="normal">Agrupados!H824</f>
        <v>-</v>
      </c>
      <c r="F332" s="6" t="str">
        <f t="normal">Agrupados!I824</f>
        <v>-</v>
      </c>
      <c r="G332" s="8">
        <f t="normal">Agrupados!T824</f>
        <v>56.0742350186268</v>
      </c>
      <c r="H332" s="8">
        <f t="normal">Agrupados!W824</f>
        <v>838.597681640524</v>
      </c>
      <c r="I332" s="8">
        <f t="shared" ref="I332" si="543">1000/G332</f>
        <v>17.8335023147051</v>
      </c>
      <c r="J332" s="8">
        <f t="shared" ref="J332" si="544">1000/H332</f>
        <v>1.19246692650489</v>
      </c>
      <c r="K332" s="8">
        <f t="shared" ref="K332" si="545">I332*J332</f>
        <v>21.2658616940342</v>
      </c>
      <c r="L332" s="8">
        <f t="normal">Agrupados!M824</f>
        <v>408.970380030746</v>
      </c>
      <c r="M332" s="8">
        <f t="normal">Agrupados!Q824</f>
        <v>175.508426022111</v>
      </c>
      <c r="N332" s="13">
        <f t="shared" ref="N332" si="546">L332/K332</f>
        <v>19.2313100646881</v>
      </c>
      <c r="O332" s="13">
        <f t="shared" ref="O332" si="547">M332/K332</f>
        <v>8.25305969479462</v>
      </c>
      <c r="P332" s="6">
        <f t="normal">Agrupados!R824</f>
        <v>0.429147035071136</v>
      </c>
      <c r="Q332" s="23" t="str">
        <f t="normal">Agrupados!AA824</f>
        <v>-</v>
      </c>
      <c r="R332" s="24" t="str">
        <f t="normal">Agrupados!AC824</f>
        <v>-</v>
      </c>
    </row>
    <row r="333" spans="1:18">
      <c r="A333" s="14">
        <f t="normal">Agrupados!D825</f>
        <v>0</v>
      </c>
      <c r="B333" s="14">
        <f t="normal">Agrupados!E825</f>
        <v>0</v>
      </c>
      <c r="C333" s="6">
        <f t="normal">Agrupados!F825</f>
        <v>0</v>
      </c>
      <c r="D333" s="6">
        <f t="normal">Agrupados!G825</f>
        <v>0</v>
      </c>
      <c r="E333" s="14">
        <f t="normal">Agrupados!H825</f>
        <v>0</v>
      </c>
      <c r="F333" s="6">
        <f t="normal">Agrupados!I825</f>
        <v>0</v>
      </c>
      <c r="G333" s="8">
        <f t="normal">Agrupados!T825</f>
        <v>0</v>
      </c>
      <c r="H333" s="8"/>
      <c r="I333" s="8"/>
      <c r="J333" s="8"/>
      <c r="K333" s="8"/>
      <c r="L333" s="8">
        <f t="normal">Agrupados!M825</f>
        <v>0</v>
      </c>
      <c r="M333" s="8">
        <f t="normal">Agrupados!Q825</f>
        <v>0</v>
      </c>
      <c r="N333" s="16"/>
      <c r="O333" s="16"/>
      <c r="P333" s="6">
        <f t="normal">Agrupados!R825</f>
        <v>0</v>
      </c>
      <c r="Q333" s="23">
        <f t="normal">Agrupados!AA825</f>
        <v>0</v>
      </c>
      <c r="R333" s="24">
        <f t="normal">Agrupados!AC825</f>
        <v>0</v>
      </c>
    </row>
    <row r="334" spans="1:18">
      <c r="A334" s="17">
        <f t="normal">Agrupados!D826</f>
        <v>0</v>
      </c>
      <c r="B334" s="17">
        <f t="normal">Agrupados!E826</f>
        <v>0</v>
      </c>
      <c r="C334" s="6">
        <f t="normal">Agrupados!F826</f>
        <v>0</v>
      </c>
      <c r="D334" s="6">
        <f t="normal">Agrupados!G826</f>
        <v>0</v>
      </c>
      <c r="E334" s="17">
        <f t="normal">Agrupados!H826</f>
        <v>0</v>
      </c>
      <c r="F334" s="6">
        <f t="normal">Agrupados!I826</f>
        <v>0</v>
      </c>
      <c r="G334" s="8">
        <f t="normal">Agrupados!T826</f>
        <v>0</v>
      </c>
      <c r="H334" s="8"/>
      <c r="I334" s="8"/>
      <c r="J334" s="8"/>
      <c r="K334" s="8"/>
      <c r="L334" s="8">
        <f t="normal">Agrupados!M826</f>
        <v>0</v>
      </c>
      <c r="M334" s="8">
        <f t="normal">Agrupados!Q826</f>
        <v>0</v>
      </c>
      <c r="N334" s="19"/>
      <c r="O334" s="19"/>
      <c r="P334" s="6">
        <f t="normal">Agrupados!R826</f>
        <v>0</v>
      </c>
      <c r="Q334" s="23">
        <f t="normal">Agrupados!AA826</f>
        <v>0</v>
      </c>
      <c r="R334" s="24">
        <f t="normal">Agrupados!AC826</f>
        <v>0</v>
      </c>
    </row>
    <row r="335" spans="1:18">
      <c r="A335" s="6" t="str">
        <f t="normal">Agrupados!D827</f>
        <v>Cultura energética</v>
      </c>
      <c r="B335" s="6" t="str">
        <f t="normal">Agrupados!E827</f>
        <v>Cultivo energético</v>
      </c>
      <c r="C335" s="6" t="str">
        <f t="normal">Agrupados!F827</f>
        <v>Macrófita</v>
      </c>
      <c r="D335" s="6" t="str">
        <f t="normal">Agrupados!G827</f>
        <v>Uruchloa Subquadripara</v>
      </c>
      <c r="E335" s="6" t="str">
        <f t="normal">Agrupados!H827</f>
        <v>-</v>
      </c>
      <c r="F335" s="6" t="str">
        <f t="normal">Agrupados!I827</f>
        <v>-</v>
      </c>
      <c r="G335" s="8">
        <f t="normal">Agrupados!T827</f>
        <v>165.785547119133</v>
      </c>
      <c r="H335" s="8">
        <f t="normal">Agrupados!W827</f>
        <v>934.271853123737</v>
      </c>
      <c r="I335" s="8">
        <f t="shared" ref="I335" si="548">1000/G335</f>
        <v>6.03188889126386</v>
      </c>
      <c r="J335" s="8">
        <f t="shared" ref="J335" si="549">1000/H335</f>
        <v>1.07035227129716</v>
      </c>
      <c r="K335" s="8">
        <f t="shared" ref="K335" si="550">I335*J335</f>
        <v>6.45624597497639</v>
      </c>
      <c r="L335" s="8">
        <f t="normal">Agrupados!M827</f>
        <v>396.711461241872</v>
      </c>
      <c r="M335" s="8">
        <f t="normal">Agrupados!Q827</f>
        <v>133.826496412843</v>
      </c>
      <c r="N335" s="13">
        <f t="shared" ref="N335" si="551">L335/K335</f>
        <v>61.4461504068271</v>
      </c>
      <c r="O335" s="13">
        <f t="shared" ref="O335" si="552">M335/K335</f>
        <v>20.7282214667065</v>
      </c>
      <c r="P335" s="6">
        <f t="normal">Agrupados!R827</f>
        <v>0.337339627128267</v>
      </c>
      <c r="Q335" s="23" t="str">
        <f t="normal">Agrupados!AA827</f>
        <v>-</v>
      </c>
      <c r="R335" s="24" t="str">
        <f t="normal">Agrupados!AC827</f>
        <v>-</v>
      </c>
    </row>
    <row r="336" spans="1:18">
      <c r="A336" s="6">
        <f t="normal">Agrupados!D828</f>
        <v>0</v>
      </c>
      <c r="B336" s="6">
        <f t="normal">Agrupados!E828</f>
        <v>0</v>
      </c>
      <c r="C336" s="6">
        <f t="normal">Agrupados!F828</f>
        <v>0</v>
      </c>
      <c r="D336" s="6">
        <f t="normal">Agrupados!G828</f>
        <v>0</v>
      </c>
      <c r="E336" s="6">
        <f t="normal">Agrupados!H828</f>
        <v>0</v>
      </c>
      <c r="F336" s="6">
        <f t="normal">Agrupados!I828</f>
        <v>0</v>
      </c>
      <c r="G336" s="8">
        <f t="normal">Agrupados!T828</f>
        <v>0</v>
      </c>
      <c r="H336" s="8"/>
      <c r="I336" s="8"/>
      <c r="J336" s="8"/>
      <c r="K336" s="8"/>
      <c r="L336" s="8">
        <f t="normal">Agrupados!M828</f>
        <v>0</v>
      </c>
      <c r="M336" s="8">
        <f t="normal">Agrupados!Q828</f>
        <v>0</v>
      </c>
      <c r="N336" s="16"/>
      <c r="O336" s="16"/>
      <c r="P336" s="6">
        <f t="normal">Agrupados!R828</f>
        <v>0</v>
      </c>
      <c r="Q336" s="23">
        <f t="normal">Agrupados!AA828</f>
        <v>0</v>
      </c>
      <c r="R336" s="24">
        <f t="normal">Agrupados!AC828</f>
        <v>0</v>
      </c>
    </row>
    <row r="337" spans="1:18">
      <c r="A337" s="6">
        <f t="normal">Agrupados!D829</f>
        <v>0</v>
      </c>
      <c r="B337" s="6">
        <f t="normal">Agrupados!E829</f>
        <v>0</v>
      </c>
      <c r="C337" s="6">
        <f t="normal">Agrupados!F829</f>
        <v>0</v>
      </c>
      <c r="D337" s="6">
        <f t="normal">Agrupados!G829</f>
        <v>0</v>
      </c>
      <c r="E337" s="6">
        <f t="normal">Agrupados!H829</f>
        <v>0</v>
      </c>
      <c r="F337" s="6">
        <f t="normal">Agrupados!I829</f>
        <v>0</v>
      </c>
      <c r="G337" s="8">
        <f t="normal">Agrupados!T829</f>
        <v>0</v>
      </c>
      <c r="H337" s="8"/>
      <c r="I337" s="8"/>
      <c r="J337" s="8"/>
      <c r="K337" s="8"/>
      <c r="L337" s="8">
        <f t="normal">Agrupados!M829</f>
        <v>0</v>
      </c>
      <c r="M337" s="8">
        <f t="normal">Agrupados!Q829</f>
        <v>0</v>
      </c>
      <c r="N337" s="19"/>
      <c r="O337" s="19"/>
      <c r="P337" s="6">
        <f t="normal">Agrupados!R829</f>
        <v>0</v>
      </c>
      <c r="Q337" s="23">
        <f t="normal">Agrupados!AA829</f>
        <v>0</v>
      </c>
      <c r="R337" s="24">
        <f t="normal">Agrupados!AC829</f>
        <v>0</v>
      </c>
    </row>
    <row r="338" spans="1:18">
      <c r="A338" s="6" t="str">
        <f t="normal">Agrupados!D836</f>
        <v>Agroindústria</v>
      </c>
      <c r="B338" s="6" t="str">
        <f t="normal">Agrupados!E836</f>
        <v>Resíduos da indústria agropecuária</v>
      </c>
      <c r="C338" s="6" t="str">
        <f t="normal">Agrupados!F836</f>
        <v>Amidonaria</v>
      </c>
      <c r="D338" s="6" t="str">
        <f t="normal">Agrupados!G836</f>
        <v>-</v>
      </c>
      <c r="E338" s="6" t="str">
        <f t="normal">Agrupados!H836</f>
        <v>Entrada biodigestor</v>
      </c>
      <c r="F338" s="6" t="str">
        <f t="normal">Agrupados!I836</f>
        <v>-</v>
      </c>
      <c r="G338" s="8">
        <f t="normal">Agrupados!T836</f>
        <v>6.13333333333333</v>
      </c>
      <c r="H338" s="8">
        <f t="normal">Agrupados!W836</f>
        <v>750.833333333333</v>
      </c>
      <c r="I338" s="8">
        <f t="shared" ref="I338" si="553">1000/G338</f>
        <v>163.04347826087</v>
      </c>
      <c r="J338" s="8">
        <f t="shared" ref="J338" si="554">1000/H338</f>
        <v>1.33185349611543</v>
      </c>
      <c r="K338" s="8">
        <f t="shared" ref="K338" si="555">I338*J338</f>
        <v>217.150026540559</v>
      </c>
      <c r="L338" s="8">
        <f t="normal">Agrupados!M836</f>
        <v>322.3152</v>
      </c>
      <c r="M338" s="8" t="str">
        <f t="normal">Agrupados!Q836</f>
        <v>-</v>
      </c>
      <c r="N338" s="13">
        <f t="shared" ref="N338" si="556">L338/K338</f>
        <v>1.4842973088</v>
      </c>
      <c r="O338" s="13" t="s">
        <v>34</v>
      </c>
      <c r="P338" s="6" t="str">
        <f t="normal">Agrupados!R836</f>
        <v>-</v>
      </c>
      <c r="Q338" s="23" t="str">
        <f t="normal">Agrupados!AA836</f>
        <v>-</v>
      </c>
      <c r="R338" s="24">
        <f t="normal">Agrupados!AC836</f>
        <v>5.07</v>
      </c>
    </row>
    <row r="339" spans="1:18">
      <c r="A339" s="6">
        <f t="normal">Agrupados!D837</f>
        <v>0</v>
      </c>
      <c r="B339" s="6">
        <f t="normal">Agrupados!E837</f>
        <v>0</v>
      </c>
      <c r="C339" s="9">
        <f t="normal">Agrupados!F837</f>
        <v>0</v>
      </c>
      <c r="D339" s="6">
        <f t="normal">Agrupados!G837</f>
        <v>0</v>
      </c>
      <c r="E339" s="6">
        <f t="normal">Agrupados!H837</f>
        <v>0</v>
      </c>
      <c r="F339" s="6">
        <f t="normal">Agrupados!I837</f>
        <v>0</v>
      </c>
      <c r="G339" s="8">
        <f t="normal">Agrupados!T837</f>
        <v>0</v>
      </c>
      <c r="H339" s="8"/>
      <c r="I339" s="8"/>
      <c r="J339" s="8"/>
      <c r="K339" s="8"/>
      <c r="L339" s="8">
        <f t="normal">Agrupados!M837</f>
        <v>0</v>
      </c>
      <c r="M339" s="8">
        <f t="normal">Agrupados!Q837</f>
        <v>0</v>
      </c>
      <c r="N339" s="16"/>
      <c r="O339" s="16"/>
      <c r="P339" s="6">
        <f t="normal">Agrupados!R837</f>
        <v>0</v>
      </c>
      <c r="Q339" s="23">
        <f t="normal">Agrupados!AA837</f>
        <v>0</v>
      </c>
      <c r="R339" s="24">
        <f t="normal">Agrupados!AC837</f>
        <v>0</v>
      </c>
    </row>
    <row r="340" spans="1:18">
      <c r="A340" s="6">
        <f t="normal">Agrupados!D838</f>
        <v>0</v>
      </c>
      <c r="B340" s="6">
        <f t="normal">Agrupados!E838</f>
        <v>0</v>
      </c>
      <c r="C340" s="9">
        <f t="normal">Agrupados!F838</f>
        <v>0</v>
      </c>
      <c r="D340" s="6">
        <f t="normal">Agrupados!G838</f>
        <v>0</v>
      </c>
      <c r="E340" s="6">
        <f t="normal">Agrupados!H838</f>
        <v>0</v>
      </c>
      <c r="F340" s="6">
        <f t="normal">Agrupados!I838</f>
        <v>0</v>
      </c>
      <c r="G340" s="8">
        <f t="normal">Agrupados!T838</f>
        <v>0</v>
      </c>
      <c r="H340" s="8"/>
      <c r="I340" s="8"/>
      <c r="J340" s="8"/>
      <c r="K340" s="8"/>
      <c r="L340" s="8">
        <f t="normal">Agrupados!M838</f>
        <v>0</v>
      </c>
      <c r="M340" s="8">
        <f t="normal">Agrupados!Q838</f>
        <v>0</v>
      </c>
      <c r="N340" s="19"/>
      <c r="O340" s="19"/>
      <c r="P340" s="6">
        <f t="normal">Agrupados!R838</f>
        <v>0</v>
      </c>
      <c r="Q340" s="23">
        <f t="normal">Agrupados!AA838</f>
        <v>0</v>
      </c>
      <c r="R340" s="24">
        <f t="normal">Agrupados!AC838</f>
        <v>0</v>
      </c>
    </row>
    <row r="341" spans="1:18">
      <c r="A341" s="6" t="str">
        <f t="normal">Agrupados!D839</f>
        <v>Agroindústria</v>
      </c>
      <c r="B341" s="6" t="str">
        <f t="normal">Agrupados!E839</f>
        <v>Resíduos de pecuária</v>
      </c>
      <c r="C341" s="6" t="str">
        <f t="normal">Agrupados!F839</f>
        <v>Suinocultura</v>
      </c>
      <c r="D341" s="6" t="str">
        <f t="normal">Agrupados!G839</f>
        <v>UPL</v>
      </c>
      <c r="E341" s="6" t="str">
        <f t="normal">Agrupados!H839</f>
        <v>Entrada biodigestor</v>
      </c>
      <c r="F341" s="6" t="str">
        <f t="normal">Agrupados!I839</f>
        <v>-</v>
      </c>
      <c r="G341" s="8">
        <f t="normal">Agrupados!T839</f>
        <v>22.3333333333333</v>
      </c>
      <c r="H341" s="8">
        <f t="normal">Agrupados!W839</f>
        <v>782.066666666667</v>
      </c>
      <c r="I341" s="8">
        <f t="shared" ref="I341" si="557">1000/G341</f>
        <v>44.7761194029851</v>
      </c>
      <c r="J341" s="8">
        <f t="shared" ref="J341" si="558">1000/H341</f>
        <v>1.27866337055664</v>
      </c>
      <c r="K341" s="8">
        <f t="shared" ref="K341" si="559">I341*J341</f>
        <v>57.2535837562677</v>
      </c>
      <c r="L341" s="8">
        <f t="normal">Agrupados!M839</f>
        <v>772.4016</v>
      </c>
      <c r="M341" s="8">
        <f t="normal">Agrupados!Q839</f>
        <v>621.0432</v>
      </c>
      <c r="N341" s="13">
        <f t="shared" ref="N341" si="560">L341/K341</f>
        <v>13.49088649696</v>
      </c>
      <c r="O341" s="13">
        <f t="shared" ref="O341" si="561">M341/K341</f>
        <v>10.84723713792</v>
      </c>
      <c r="P341" s="6">
        <f t="normal">Agrupados!R839</f>
        <v>0.804041835231827</v>
      </c>
      <c r="Q341" s="23" t="str">
        <f t="normal">Agrupados!AA839</f>
        <v>-</v>
      </c>
      <c r="R341" s="24">
        <f t="normal">Agrupados!AC839</f>
        <v>6.36</v>
      </c>
    </row>
    <row r="342" spans="1:18">
      <c r="A342" s="6">
        <f t="normal">Agrupados!D840</f>
        <v>0</v>
      </c>
      <c r="B342" s="6">
        <f t="normal">Agrupados!E840</f>
        <v>0</v>
      </c>
      <c r="C342" s="6">
        <f t="normal">Agrupados!F840</f>
        <v>0</v>
      </c>
      <c r="D342" s="6">
        <f t="normal">Agrupados!G840</f>
        <v>0</v>
      </c>
      <c r="E342" s="6">
        <f t="normal">Agrupados!H840</f>
        <v>0</v>
      </c>
      <c r="F342" s="6">
        <f t="normal">Agrupados!I840</f>
        <v>0</v>
      </c>
      <c r="G342" s="8">
        <f t="normal">Agrupados!T840</f>
        <v>0</v>
      </c>
      <c r="H342" s="8"/>
      <c r="I342" s="8"/>
      <c r="J342" s="8"/>
      <c r="K342" s="8"/>
      <c r="L342" s="8">
        <f t="normal">Agrupados!M840</f>
        <v>0</v>
      </c>
      <c r="M342" s="8">
        <f t="normal">Agrupados!Q840</f>
        <v>0</v>
      </c>
      <c r="N342" s="16"/>
      <c r="O342" s="16"/>
      <c r="P342" s="6">
        <f t="normal">Agrupados!R840</f>
        <v>0</v>
      </c>
      <c r="Q342" s="23">
        <f t="normal">Agrupados!AA840</f>
        <v>0</v>
      </c>
      <c r="R342" s="24">
        <f t="normal">Agrupados!AC840</f>
        <v>0</v>
      </c>
    </row>
    <row r="343" spans="1:18">
      <c r="A343" s="6">
        <f t="normal">Agrupados!D841</f>
        <v>0</v>
      </c>
      <c r="B343" s="6">
        <f t="normal">Agrupados!E841</f>
        <v>0</v>
      </c>
      <c r="C343" s="6">
        <f t="normal">Agrupados!F841</f>
        <v>0</v>
      </c>
      <c r="D343" s="6">
        <f t="normal">Agrupados!G841</f>
        <v>0</v>
      </c>
      <c r="E343" s="6">
        <f t="normal">Agrupados!H841</f>
        <v>0</v>
      </c>
      <c r="F343" s="6">
        <f t="normal">Agrupados!I841</f>
        <v>0</v>
      </c>
      <c r="G343" s="8">
        <f t="normal">Agrupados!T841</f>
        <v>0</v>
      </c>
      <c r="H343" s="8"/>
      <c r="I343" s="8"/>
      <c r="J343" s="8"/>
      <c r="K343" s="8"/>
      <c r="L343" s="8">
        <f t="normal">Agrupados!M841</f>
        <v>0</v>
      </c>
      <c r="M343" s="8">
        <f t="normal">Agrupados!Q841</f>
        <v>0</v>
      </c>
      <c r="N343" s="19"/>
      <c r="O343" s="19"/>
      <c r="P343" s="6">
        <f t="normal">Agrupados!R841</f>
        <v>0</v>
      </c>
      <c r="Q343" s="23">
        <f t="normal">Agrupados!AA841</f>
        <v>0</v>
      </c>
      <c r="R343" s="24">
        <f t="normal">Agrupados!AC841</f>
        <v>0</v>
      </c>
    </row>
    <row r="344" spans="1:18">
      <c r="A344" s="6" t="str">
        <f t="normal">Agrupados!D842</f>
        <v>Agroindústria</v>
      </c>
      <c r="B344" s="6" t="str">
        <f t="normal">Agrupados!E842</f>
        <v>Resíduos de pecuária</v>
      </c>
      <c r="C344" s="6" t="str">
        <f t="normal">Agrupados!F842</f>
        <v>Suinocultura</v>
      </c>
      <c r="D344" s="6" t="str">
        <f t="normal">Agrupados!G842</f>
        <v>UPL</v>
      </c>
      <c r="E344" s="6" t="str">
        <f t="normal">Agrupados!H842</f>
        <v>Entrada biodigestor</v>
      </c>
      <c r="F344" s="6" t="str">
        <f t="normal">Agrupados!I842</f>
        <v>-</v>
      </c>
      <c r="G344" s="8">
        <f t="normal">Agrupados!T842</f>
        <v>5.46666666666667</v>
      </c>
      <c r="H344" s="8">
        <f t="normal">Agrupados!W842</f>
        <v>724.566666666667</v>
      </c>
      <c r="I344" s="8">
        <f t="shared" ref="I344" si="562">1000/G344</f>
        <v>182.926829268293</v>
      </c>
      <c r="J344" s="8">
        <f t="shared" ref="J344" si="563">1000/H344</f>
        <v>1.38013525325482</v>
      </c>
      <c r="K344" s="8">
        <f t="shared" ref="K344" si="564">I344*J344</f>
        <v>252.463765839296</v>
      </c>
      <c r="L344" s="8">
        <f t="normal">Agrupados!M842</f>
        <v>759.1428</v>
      </c>
      <c r="M344" s="8">
        <f t="normal">Agrupados!Q842</f>
        <v>625.3776</v>
      </c>
      <c r="N344" s="13">
        <f t="shared" ref="N344" si="565">L344/K344</f>
        <v>3.006937639056</v>
      </c>
      <c r="O344" s="13">
        <f t="shared" ref="O344" si="566">M344/K344</f>
        <v>2.477098437952</v>
      </c>
      <c r="P344" s="6">
        <f t="normal">Agrupados!R842</f>
        <v>0.823794416544555</v>
      </c>
      <c r="Q344" s="23" t="str">
        <f t="normal">Agrupados!AA842</f>
        <v>-</v>
      </c>
      <c r="R344" s="24">
        <f t="normal">Agrupados!AC842</f>
        <v>6.88666666666667</v>
      </c>
    </row>
    <row r="345" spans="1:18">
      <c r="A345" s="6">
        <f t="normal">Agrupados!D843</f>
        <v>0</v>
      </c>
      <c r="B345" s="6">
        <f t="normal">Agrupados!E843</f>
        <v>0</v>
      </c>
      <c r="C345" s="6">
        <f t="normal">Agrupados!F843</f>
        <v>0</v>
      </c>
      <c r="D345" s="6">
        <f t="normal">Agrupados!G843</f>
        <v>0</v>
      </c>
      <c r="E345" s="6">
        <f t="normal">Agrupados!H843</f>
        <v>0</v>
      </c>
      <c r="F345" s="6">
        <f t="normal">Agrupados!I843</f>
        <v>0</v>
      </c>
      <c r="G345" s="8">
        <f t="normal">Agrupados!T843</f>
        <v>0</v>
      </c>
      <c r="H345" s="8"/>
      <c r="I345" s="8"/>
      <c r="J345" s="8"/>
      <c r="K345" s="8"/>
      <c r="L345" s="8">
        <f t="normal">Agrupados!M843</f>
        <v>0</v>
      </c>
      <c r="M345" s="8">
        <f t="normal">Agrupados!Q843</f>
        <v>0</v>
      </c>
      <c r="N345" s="16"/>
      <c r="O345" s="16"/>
      <c r="P345" s="6">
        <f t="normal">Agrupados!R843</f>
        <v>0</v>
      </c>
      <c r="Q345" s="23">
        <f t="normal">Agrupados!AA843</f>
        <v>0</v>
      </c>
      <c r="R345" s="24">
        <f t="normal">Agrupados!AC843</f>
        <v>0</v>
      </c>
    </row>
    <row r="346" spans="1:18">
      <c r="A346" s="6">
        <f t="normal">Agrupados!D844</f>
        <v>0</v>
      </c>
      <c r="B346" s="6">
        <f t="normal">Agrupados!E844</f>
        <v>0</v>
      </c>
      <c r="C346" s="6">
        <f t="normal">Agrupados!F844</f>
        <v>0</v>
      </c>
      <c r="D346" s="6">
        <f t="normal">Agrupados!G844</f>
        <v>0</v>
      </c>
      <c r="E346" s="6">
        <f t="normal">Agrupados!H844</f>
        <v>0</v>
      </c>
      <c r="F346" s="6">
        <f t="normal">Agrupados!I844</f>
        <v>0</v>
      </c>
      <c r="G346" s="8">
        <f t="normal">Agrupados!T844</f>
        <v>0</v>
      </c>
      <c r="H346" s="8"/>
      <c r="I346" s="8"/>
      <c r="J346" s="8"/>
      <c r="K346" s="8"/>
      <c r="L346" s="8">
        <f t="normal">Agrupados!M844</f>
        <v>0</v>
      </c>
      <c r="M346" s="8">
        <f t="normal">Agrupados!Q844</f>
        <v>0</v>
      </c>
      <c r="N346" s="19"/>
      <c r="O346" s="19"/>
      <c r="P346" s="6">
        <f t="normal">Agrupados!R844</f>
        <v>0</v>
      </c>
      <c r="Q346" s="23">
        <f t="normal">Agrupados!AA844</f>
        <v>0</v>
      </c>
      <c r="R346" s="24">
        <f t="normal">Agrupados!AC844</f>
        <v>0</v>
      </c>
    </row>
    <row r="347" spans="1:18">
      <c r="A347" s="6" t="str">
        <f t="normal">Agrupados!D845</f>
        <v>Agroindústria</v>
      </c>
      <c r="B347" s="6" t="str">
        <f t="normal">Agrupados!E845</f>
        <v>Resíduos de pecuária</v>
      </c>
      <c r="C347" s="6" t="str">
        <f t="normal">Agrupados!F845</f>
        <v>Suinocultura</v>
      </c>
      <c r="D347" s="6" t="str">
        <f t="normal">Agrupados!G845</f>
        <v>UPL</v>
      </c>
      <c r="E347" s="6" t="str">
        <f t="normal">Agrupados!H845</f>
        <v>Entrada biodigestor</v>
      </c>
      <c r="F347" s="6" t="str">
        <f t="normal">Agrupados!I845</f>
        <v>-</v>
      </c>
      <c r="G347" s="8">
        <f t="normal">Agrupados!T845</f>
        <v>5</v>
      </c>
      <c r="H347" s="8">
        <f t="normal">Agrupados!W845</f>
        <v>670.166666666667</v>
      </c>
      <c r="I347" s="8">
        <f t="shared" ref="I347" si="567">1000/G347</f>
        <v>200</v>
      </c>
      <c r="J347" s="8">
        <f t="shared" ref="J347" si="568">1000/H347</f>
        <v>1.4921661278289</v>
      </c>
      <c r="K347" s="8">
        <f t="shared" ref="K347" si="569">I347*J347</f>
        <v>298.43322556578</v>
      </c>
      <c r="L347" s="8">
        <f t="normal">Agrupados!M845</f>
        <v>861.4404</v>
      </c>
      <c r="M347" s="8">
        <f t="normal">Agrupados!Q845</f>
        <v>707.7888</v>
      </c>
      <c r="N347" s="13">
        <f t="shared" ref="N347" si="570">L347/K347</f>
        <v>2.886543207</v>
      </c>
      <c r="O347" s="13">
        <f t="shared" ref="O347" si="571">M347/K347</f>
        <v>2.371682304</v>
      </c>
      <c r="P347" s="6">
        <f t="normal">Agrupados!R845</f>
        <v>0.821634090994571</v>
      </c>
      <c r="Q347" s="23" t="str">
        <f t="normal">Agrupados!AA845</f>
        <v>-</v>
      </c>
      <c r="R347" s="24">
        <f t="normal">Agrupados!AC845</f>
        <v>6.90333333333333</v>
      </c>
    </row>
    <row r="348" spans="1:18">
      <c r="A348" s="6">
        <f t="normal">Agrupados!D846</f>
        <v>0</v>
      </c>
      <c r="B348" s="6">
        <f t="normal">Agrupados!E846</f>
        <v>0</v>
      </c>
      <c r="C348" s="6">
        <f t="normal">Agrupados!F846</f>
        <v>0</v>
      </c>
      <c r="D348" s="6">
        <f t="normal">Agrupados!G846</f>
        <v>0</v>
      </c>
      <c r="E348" s="6">
        <f t="normal">Agrupados!H846</f>
        <v>0</v>
      </c>
      <c r="F348" s="6">
        <f t="normal">Agrupados!I846</f>
        <v>0</v>
      </c>
      <c r="G348" s="8">
        <f t="normal">Agrupados!T846</f>
        <v>0</v>
      </c>
      <c r="H348" s="8"/>
      <c r="I348" s="8"/>
      <c r="J348" s="8"/>
      <c r="K348" s="8"/>
      <c r="L348" s="8">
        <f t="normal">Agrupados!M846</f>
        <v>0</v>
      </c>
      <c r="M348" s="8">
        <f t="normal">Agrupados!Q846</f>
        <v>0</v>
      </c>
      <c r="N348" s="16"/>
      <c r="O348" s="16"/>
      <c r="P348" s="6">
        <f t="normal">Agrupados!R846</f>
        <v>0</v>
      </c>
      <c r="Q348" s="23">
        <f t="normal">Agrupados!AA846</f>
        <v>0</v>
      </c>
      <c r="R348" s="24">
        <f t="normal">Agrupados!AC846</f>
        <v>0</v>
      </c>
    </row>
    <row r="349" spans="1:18">
      <c r="A349" s="6">
        <f t="normal">Agrupados!D847</f>
        <v>0</v>
      </c>
      <c r="B349" s="6">
        <f t="normal">Agrupados!E847</f>
        <v>0</v>
      </c>
      <c r="C349" s="6">
        <f t="normal">Agrupados!F847</f>
        <v>0</v>
      </c>
      <c r="D349" s="6">
        <f t="normal">Agrupados!G847</f>
        <v>0</v>
      </c>
      <c r="E349" s="6">
        <f t="normal">Agrupados!H847</f>
        <v>0</v>
      </c>
      <c r="F349" s="6">
        <f t="normal">Agrupados!I847</f>
        <v>0</v>
      </c>
      <c r="G349" s="8">
        <f t="normal">Agrupados!T847</f>
        <v>0</v>
      </c>
      <c r="H349" s="8"/>
      <c r="I349" s="8"/>
      <c r="J349" s="8"/>
      <c r="K349" s="8"/>
      <c r="L349" s="8">
        <f t="normal">Agrupados!M847</f>
        <v>0</v>
      </c>
      <c r="M349" s="8">
        <f t="normal">Agrupados!Q847</f>
        <v>0</v>
      </c>
      <c r="N349" s="19"/>
      <c r="O349" s="19"/>
      <c r="P349" s="6">
        <f t="normal">Agrupados!R847</f>
        <v>0</v>
      </c>
      <c r="Q349" s="23">
        <f t="normal">Agrupados!AA847</f>
        <v>0</v>
      </c>
      <c r="R349" s="24">
        <f t="normal">Agrupados!AC847</f>
        <v>0</v>
      </c>
    </row>
    <row r="350" spans="1:18">
      <c r="A350" s="12" t="str">
        <f t="normal">Agrupados!D854</f>
        <v>Agroindústria</v>
      </c>
      <c r="B350" s="12" t="str">
        <f t="normal">Agrupados!E854</f>
        <v>Resíduos de pecuária</v>
      </c>
      <c r="C350" s="6" t="str">
        <f t="normal">Agrupados!F854</f>
        <v>Suinocultura</v>
      </c>
      <c r="D350" s="6" t="str">
        <f t="normal">Agrupados!G854</f>
        <v>Efluente bruto</v>
      </c>
      <c r="E350" s="12" t="str">
        <f t="normal">Agrupados!H854</f>
        <v>Sala de gestação</v>
      </c>
      <c r="F350" s="6" t="str">
        <f t="normal">Agrupados!I854</f>
        <v>-</v>
      </c>
      <c r="G350" s="8">
        <f t="normal">Agrupados!T854</f>
        <v>9.86666666666667</v>
      </c>
      <c r="H350" s="8">
        <f t="normal">Agrupados!W854</f>
        <v>511.133333333333</v>
      </c>
      <c r="I350" s="8">
        <f t="shared" ref="I350" si="572">1000/G350</f>
        <v>101.351351351351</v>
      </c>
      <c r="J350" s="8">
        <f t="shared" ref="J350" si="573">1000/H350</f>
        <v>1.95643667666623</v>
      </c>
      <c r="K350" s="8">
        <f t="shared" ref="K350" si="574">I350*J350</f>
        <v>198.287501013469</v>
      </c>
      <c r="L350" s="8">
        <f t="normal">Agrupados!M854</f>
        <v>300.406880779557</v>
      </c>
      <c r="M350" s="8">
        <f t="normal">Agrupados!Q854</f>
        <v>255.153624341255</v>
      </c>
      <c r="N350" s="13">
        <f t="shared" ref="N350" si="575">L350/K350</f>
        <v>1.51500664058069</v>
      </c>
      <c r="O350" s="13">
        <f t="shared" ref="O350" si="576">M350/K350</f>
        <v>1.28678622221338</v>
      </c>
      <c r="P350" s="6">
        <f t="normal">Agrupados!R854</f>
        <v>0.849360120111532</v>
      </c>
      <c r="Q350" s="23" t="str">
        <f t="normal">Agrupados!AA854</f>
        <v>-</v>
      </c>
      <c r="R350" s="24" t="str">
        <f t="normal">Agrupados!AC854</f>
        <v>-</v>
      </c>
    </row>
    <row r="351" spans="1:18">
      <c r="A351" s="14">
        <f t="normal">Agrupados!D855</f>
        <v>0</v>
      </c>
      <c r="B351" s="14">
        <f t="normal">Agrupados!E855</f>
        <v>0</v>
      </c>
      <c r="C351" s="6">
        <f t="normal">Agrupados!F855</f>
        <v>0</v>
      </c>
      <c r="D351" s="6">
        <f t="normal">Agrupados!G855</f>
        <v>0</v>
      </c>
      <c r="E351" s="14">
        <f t="normal">Agrupados!H855</f>
        <v>0</v>
      </c>
      <c r="F351" s="6">
        <f t="normal">Agrupados!I855</f>
        <v>0</v>
      </c>
      <c r="G351" s="8">
        <f t="normal">Agrupados!T855</f>
        <v>0</v>
      </c>
      <c r="H351" s="8"/>
      <c r="I351" s="8"/>
      <c r="J351" s="8"/>
      <c r="K351" s="8"/>
      <c r="L351" s="8">
        <f t="normal">Agrupados!M855</f>
        <v>0</v>
      </c>
      <c r="M351" s="8">
        <f t="normal">Agrupados!Q855</f>
        <v>0</v>
      </c>
      <c r="N351" s="16"/>
      <c r="O351" s="16"/>
      <c r="P351" s="6">
        <f t="normal">Agrupados!R855</f>
        <v>0</v>
      </c>
      <c r="Q351" s="23">
        <f t="normal">Agrupados!AA855</f>
        <v>0</v>
      </c>
      <c r="R351" s="24">
        <f t="normal">Agrupados!AC855</f>
        <v>0</v>
      </c>
    </row>
    <row r="352" spans="1:18">
      <c r="A352" s="17">
        <f t="normal">Agrupados!D856</f>
        <v>0</v>
      </c>
      <c r="B352" s="17">
        <f t="normal">Agrupados!E856</f>
        <v>0</v>
      </c>
      <c r="C352" s="6">
        <f t="normal">Agrupados!F856</f>
        <v>0</v>
      </c>
      <c r="D352" s="6">
        <f t="normal">Agrupados!G856</f>
        <v>0</v>
      </c>
      <c r="E352" s="17">
        <f t="normal">Agrupados!H856</f>
        <v>0</v>
      </c>
      <c r="F352" s="6">
        <f t="normal">Agrupados!I856</f>
        <v>0</v>
      </c>
      <c r="G352" s="8">
        <f t="normal">Agrupados!T856</f>
        <v>0</v>
      </c>
      <c r="H352" s="8"/>
      <c r="I352" s="8"/>
      <c r="J352" s="8"/>
      <c r="K352" s="8"/>
      <c r="L352" s="8">
        <f t="normal">Agrupados!M856</f>
        <v>0</v>
      </c>
      <c r="M352" s="8">
        <f t="normal">Agrupados!Q856</f>
        <v>0</v>
      </c>
      <c r="N352" s="19"/>
      <c r="O352" s="19"/>
      <c r="P352" s="6">
        <f t="normal">Agrupados!R856</f>
        <v>0</v>
      </c>
      <c r="Q352" s="23">
        <f t="normal">Agrupados!AA856</f>
        <v>0</v>
      </c>
      <c r="R352" s="24">
        <f t="normal">Agrupados!AC856</f>
        <v>0</v>
      </c>
    </row>
    <row r="353" spans="1:18">
      <c r="A353" s="12" t="str">
        <f t="normal">Agrupados!D857</f>
        <v>Agroindústria</v>
      </c>
      <c r="B353" s="12" t="str">
        <f t="normal">Agrupados!E857</f>
        <v>Resíduos de pecuária</v>
      </c>
      <c r="C353" s="6" t="str">
        <f t="normal">Agrupados!F857</f>
        <v>Suinocultura</v>
      </c>
      <c r="D353" s="6" t="str">
        <f t="normal">Agrupados!G857</f>
        <v>Sólido</v>
      </c>
      <c r="E353" s="12" t="str">
        <f t="normal">Agrupados!H857</f>
        <v>Sala de gestação</v>
      </c>
      <c r="F353" s="6" t="str">
        <f t="normal">Agrupados!I857</f>
        <v>-</v>
      </c>
      <c r="G353" s="8">
        <f t="normal">Agrupados!T857</f>
        <v>210.5</v>
      </c>
      <c r="H353" s="8">
        <f t="normal">Agrupados!W857</f>
        <v>663.9</v>
      </c>
      <c r="I353" s="8">
        <f t="shared" ref="I353" si="577">1000/G353</f>
        <v>4.75059382422803</v>
      </c>
      <c r="J353" s="8">
        <f t="shared" ref="J353" si="578">1000/H353</f>
        <v>1.50625094140684</v>
      </c>
      <c r="K353" s="8">
        <f t="shared" ref="K353" si="579">I353*J353</f>
        <v>7.15558641998498</v>
      </c>
      <c r="L353" s="8">
        <f t="normal">Agrupados!M857</f>
        <v>156.711146465149</v>
      </c>
      <c r="M353" s="8">
        <f t="normal">Agrupados!Q857</f>
        <v>101.272148752113</v>
      </c>
      <c r="N353" s="13">
        <f t="shared" ref="N353" si="580">L353/K353</f>
        <v>21.9005315940937</v>
      </c>
      <c r="O353" s="13">
        <f t="shared" ref="O353" si="581">M353/K353</f>
        <v>14.1528789966491</v>
      </c>
      <c r="P353" s="6">
        <f t="normal">Agrupados!R857</f>
        <v>0.646234495991229</v>
      </c>
      <c r="Q353" s="23" t="str">
        <f t="normal">Agrupados!AA857</f>
        <v>-</v>
      </c>
      <c r="R353" s="24" t="str">
        <f t="normal">Agrupados!AC857</f>
        <v>-</v>
      </c>
    </row>
    <row r="354" spans="1:18">
      <c r="A354" s="14">
        <f t="normal">Agrupados!D858</f>
        <v>0</v>
      </c>
      <c r="B354" s="14">
        <f t="normal">Agrupados!E858</f>
        <v>0</v>
      </c>
      <c r="C354" s="6">
        <f t="normal">Agrupados!F858</f>
        <v>0</v>
      </c>
      <c r="D354" s="6">
        <f t="normal">Agrupados!G858</f>
        <v>0</v>
      </c>
      <c r="E354" s="14">
        <f t="normal">Agrupados!H858</f>
        <v>0</v>
      </c>
      <c r="F354" s="6">
        <f t="normal">Agrupados!I858</f>
        <v>0</v>
      </c>
      <c r="G354" s="8">
        <f t="normal">Agrupados!T858</f>
        <v>0</v>
      </c>
      <c r="H354" s="8"/>
      <c r="I354" s="8"/>
      <c r="J354" s="8"/>
      <c r="K354" s="8"/>
      <c r="L354" s="8">
        <f t="normal">Agrupados!M858</f>
        <v>0</v>
      </c>
      <c r="M354" s="8">
        <f t="normal">Agrupados!Q858</f>
        <v>0</v>
      </c>
      <c r="N354" s="16"/>
      <c r="O354" s="16"/>
      <c r="P354" s="6">
        <f t="normal">Agrupados!R858</f>
        <v>0</v>
      </c>
      <c r="Q354" s="23">
        <f t="normal">Agrupados!AA858</f>
        <v>0</v>
      </c>
      <c r="R354" s="24">
        <f t="normal">Agrupados!AC858</f>
        <v>0</v>
      </c>
    </row>
    <row r="355" spans="1:18">
      <c r="A355" s="17">
        <f t="normal">Agrupados!D859</f>
        <v>0</v>
      </c>
      <c r="B355" s="17">
        <f t="normal">Agrupados!E859</f>
        <v>0</v>
      </c>
      <c r="C355" s="6">
        <f t="normal">Agrupados!F859</f>
        <v>0</v>
      </c>
      <c r="D355" s="6">
        <f t="normal">Agrupados!G859</f>
        <v>0</v>
      </c>
      <c r="E355" s="17">
        <f t="normal">Agrupados!H859</f>
        <v>0</v>
      </c>
      <c r="F355" s="6">
        <f t="normal">Agrupados!I859</f>
        <v>0</v>
      </c>
      <c r="G355" s="8">
        <f t="normal">Agrupados!T859</f>
        <v>0</v>
      </c>
      <c r="H355" s="8"/>
      <c r="I355" s="8"/>
      <c r="J355" s="8"/>
      <c r="K355" s="8"/>
      <c r="L355" s="8">
        <f t="normal">Agrupados!M859</f>
        <v>0</v>
      </c>
      <c r="M355" s="8">
        <f t="normal">Agrupados!Q859</f>
        <v>0</v>
      </c>
      <c r="N355" s="19"/>
      <c r="O355" s="19"/>
      <c r="P355" s="6">
        <f t="normal">Agrupados!R859</f>
        <v>0</v>
      </c>
      <c r="Q355" s="23">
        <f t="normal">Agrupados!AA859</f>
        <v>0</v>
      </c>
      <c r="R355" s="24">
        <f t="normal">Agrupados!AC859</f>
        <v>0</v>
      </c>
    </row>
    <row r="356" spans="1:18">
      <c r="A356" s="12" t="str">
        <f t="normal">Agrupados!D860</f>
        <v>Agroindústria</v>
      </c>
      <c r="B356" s="12" t="str">
        <f t="normal">Agrupados!E860</f>
        <v>Resíduos de pecuária</v>
      </c>
      <c r="C356" s="6" t="str">
        <f t="normal">Agrupados!F860</f>
        <v>Suinocultura</v>
      </c>
      <c r="D356" s="6" t="str">
        <f t="normal">Agrupados!G860</f>
        <v>Lodo</v>
      </c>
      <c r="E356" s="12" t="str">
        <f t="normal">Agrupados!H860</f>
        <v>Sala de gestação</v>
      </c>
      <c r="F356" s="6" t="str">
        <f t="normal">Agrupados!I860</f>
        <v>-</v>
      </c>
      <c r="G356" s="8">
        <f t="normal">Agrupados!T860</f>
        <v>14.8</v>
      </c>
      <c r="H356" s="8">
        <f t="normal">Agrupados!W860</f>
        <v>526</v>
      </c>
      <c r="I356" s="8">
        <f t="shared" ref="I356" si="582">1000/G356</f>
        <v>67.5675675675676</v>
      </c>
      <c r="J356" s="8">
        <f t="shared" ref="J356" si="583">1000/H356</f>
        <v>1.90114068441065</v>
      </c>
      <c r="K356" s="8">
        <f t="shared" ref="K356" si="584">I356*J356</f>
        <v>128.455451649368</v>
      </c>
      <c r="L356" s="8">
        <f t="normal">Agrupados!M860</f>
        <v>234.23088396142</v>
      </c>
      <c r="M356" s="8">
        <f t="normal">Agrupados!Q860</f>
        <v>195.270557820424</v>
      </c>
      <c r="N356" s="13">
        <f t="shared" ref="N356" si="585">L356/K356</f>
        <v>1.82344058546286</v>
      </c>
      <c r="O356" s="13">
        <f t="shared" ref="O356" si="586">M356/K356</f>
        <v>1.52014223852043</v>
      </c>
      <c r="P356" s="6">
        <f t="normal">Agrupados!R860</f>
        <v>0.833666997784061</v>
      </c>
      <c r="Q356" s="23" t="str">
        <f t="normal">Agrupados!AA860</f>
        <v>-</v>
      </c>
      <c r="R356" s="24" t="str">
        <f t="normal">Agrupados!AC860</f>
        <v>-</v>
      </c>
    </row>
    <row r="357" spans="1:18">
      <c r="A357" s="14">
        <f t="normal">Agrupados!D861</f>
        <v>0</v>
      </c>
      <c r="B357" s="14">
        <f t="normal">Agrupados!E861</f>
        <v>0</v>
      </c>
      <c r="C357" s="6">
        <f t="normal">Agrupados!F861</f>
        <v>0</v>
      </c>
      <c r="D357" s="6">
        <f t="normal">Agrupados!G861</f>
        <v>0</v>
      </c>
      <c r="E357" s="14">
        <f t="normal">Agrupados!H861</f>
        <v>0</v>
      </c>
      <c r="F357" s="6">
        <f t="normal">Agrupados!I861</f>
        <v>0</v>
      </c>
      <c r="G357" s="8">
        <f t="normal">Agrupados!T861</f>
        <v>0</v>
      </c>
      <c r="H357" s="8"/>
      <c r="I357" s="8"/>
      <c r="J357" s="8"/>
      <c r="K357" s="8"/>
      <c r="L357" s="8">
        <f t="normal">Agrupados!M861</f>
        <v>0</v>
      </c>
      <c r="M357" s="8">
        <f t="normal">Agrupados!Q861</f>
        <v>0</v>
      </c>
      <c r="N357" s="16"/>
      <c r="O357" s="16"/>
      <c r="P357" s="6">
        <f t="normal">Agrupados!R861</f>
        <v>0</v>
      </c>
      <c r="Q357" s="23">
        <f t="normal">Agrupados!AA861</f>
        <v>0</v>
      </c>
      <c r="R357" s="24">
        <f t="normal">Agrupados!AC861</f>
        <v>0</v>
      </c>
    </row>
    <row r="358" spans="1:18">
      <c r="A358" s="17">
        <f t="normal">Agrupados!D862</f>
        <v>0</v>
      </c>
      <c r="B358" s="17">
        <f t="normal">Agrupados!E862</f>
        <v>0</v>
      </c>
      <c r="C358" s="6">
        <f t="normal">Agrupados!F862</f>
        <v>0</v>
      </c>
      <c r="D358" s="6">
        <f t="normal">Agrupados!G862</f>
        <v>0</v>
      </c>
      <c r="E358" s="17">
        <f t="normal">Agrupados!H862</f>
        <v>0</v>
      </c>
      <c r="F358" s="6">
        <f t="normal">Agrupados!I862</f>
        <v>0</v>
      </c>
      <c r="G358" s="8">
        <f t="normal">Agrupados!T862</f>
        <v>0</v>
      </c>
      <c r="H358" s="8"/>
      <c r="I358" s="8"/>
      <c r="J358" s="8"/>
      <c r="K358" s="8"/>
      <c r="L358" s="8">
        <f t="normal">Agrupados!M862</f>
        <v>0</v>
      </c>
      <c r="M358" s="8">
        <f t="normal">Agrupados!Q862</f>
        <v>0</v>
      </c>
      <c r="N358" s="19"/>
      <c r="O358" s="19"/>
      <c r="P358" s="6">
        <f t="normal">Agrupados!R862</f>
        <v>0</v>
      </c>
      <c r="Q358" s="23">
        <f t="normal">Agrupados!AA862</f>
        <v>0</v>
      </c>
      <c r="R358" s="24">
        <f t="normal">Agrupados!AC862</f>
        <v>0</v>
      </c>
    </row>
    <row r="359" spans="1:18">
      <c r="A359" s="12" t="str">
        <f t="normal">Agrupados!D863</f>
        <v>Agroindústria</v>
      </c>
      <c r="B359" s="12" t="str">
        <f t="normal">Agrupados!E863</f>
        <v>Resíduos de pecuária</v>
      </c>
      <c r="C359" s="6" t="str">
        <f t="normal">Agrupados!F863</f>
        <v>Suinocultura</v>
      </c>
      <c r="D359" s="6" t="str">
        <f t="normal">Agrupados!G863</f>
        <v>Sedimento</v>
      </c>
      <c r="E359" s="12" t="str">
        <f t="normal">Agrupados!H863</f>
        <v>Sala de gestação</v>
      </c>
      <c r="F359" s="6" t="str">
        <f t="normal">Agrupados!I863</f>
        <v>-</v>
      </c>
      <c r="G359" s="8">
        <f t="normal">Agrupados!T863</f>
        <v>5.63333333333333</v>
      </c>
      <c r="H359" s="8">
        <f t="normal">Agrupados!W863</f>
        <v>526</v>
      </c>
      <c r="I359" s="8">
        <f t="shared" ref="I359" si="587">1000/G359</f>
        <v>177.514792899408</v>
      </c>
      <c r="J359" s="8">
        <f t="shared" ref="J359" si="588">1000/H359</f>
        <v>1.90114068441065</v>
      </c>
      <c r="K359" s="8">
        <f t="shared" ref="K359" si="589">I359*J359</f>
        <v>337.480594865795</v>
      </c>
      <c r="L359" s="8">
        <f t="normal">Agrupados!M863</f>
        <v>336.134831460674</v>
      </c>
      <c r="M359" s="8">
        <f t="normal">Agrupados!Q863</f>
        <v>296.601769911504</v>
      </c>
      <c r="N359" s="13">
        <f t="shared" ref="N359" si="590">L359/K359</f>
        <v>0.996012323595506</v>
      </c>
      <c r="O359" s="13">
        <f t="shared" ref="O359" si="591">M359/K359</f>
        <v>0.878870591150442</v>
      </c>
      <c r="P359" s="6">
        <f t="normal">Agrupados!R863</f>
        <v>0.882389274038103</v>
      </c>
      <c r="Q359" s="23" t="str">
        <f t="normal">Agrupados!AA863</f>
        <v>-</v>
      </c>
      <c r="R359" s="24" t="str">
        <f t="normal">Agrupados!AC863</f>
        <v>-</v>
      </c>
    </row>
    <row r="360" spans="1:18">
      <c r="A360" s="14">
        <f t="normal">Agrupados!D864</f>
        <v>0</v>
      </c>
      <c r="B360" s="14">
        <f t="normal">Agrupados!E864</f>
        <v>0</v>
      </c>
      <c r="C360" s="6">
        <f t="normal">Agrupados!F864</f>
        <v>0</v>
      </c>
      <c r="D360" s="6">
        <f t="normal">Agrupados!G864</f>
        <v>0</v>
      </c>
      <c r="E360" s="14">
        <f t="normal">Agrupados!H864</f>
        <v>0</v>
      </c>
      <c r="F360" s="6">
        <f t="normal">Agrupados!I864</f>
        <v>0</v>
      </c>
      <c r="G360" s="8">
        <f t="normal">Agrupados!T864</f>
        <v>0</v>
      </c>
      <c r="H360" s="8"/>
      <c r="I360" s="8"/>
      <c r="J360" s="8"/>
      <c r="K360" s="8"/>
      <c r="L360" s="8">
        <f t="normal">Agrupados!M864</f>
        <v>0</v>
      </c>
      <c r="M360" s="8">
        <f t="normal">Agrupados!Q864</f>
        <v>0</v>
      </c>
      <c r="N360" s="16"/>
      <c r="O360" s="16"/>
      <c r="P360" s="6">
        <f t="normal">Agrupados!R864</f>
        <v>0</v>
      </c>
      <c r="Q360" s="23">
        <f t="normal">Agrupados!AA864</f>
        <v>0</v>
      </c>
      <c r="R360" s="24">
        <f t="normal">Agrupados!AC864</f>
        <v>0</v>
      </c>
    </row>
    <row r="361" spans="1:18">
      <c r="A361" s="17">
        <f t="normal">Agrupados!D865</f>
        <v>0</v>
      </c>
      <c r="B361" s="17">
        <f t="normal">Agrupados!E865</f>
        <v>0</v>
      </c>
      <c r="C361" s="6">
        <f t="normal">Agrupados!F865</f>
        <v>0</v>
      </c>
      <c r="D361" s="6">
        <f t="normal">Agrupados!G865</f>
        <v>0</v>
      </c>
      <c r="E361" s="17">
        <f t="normal">Agrupados!H865</f>
        <v>0</v>
      </c>
      <c r="F361" s="6">
        <f t="normal">Agrupados!I865</f>
        <v>0</v>
      </c>
      <c r="G361" s="8">
        <f t="normal">Agrupados!T865</f>
        <v>0</v>
      </c>
      <c r="H361" s="8"/>
      <c r="I361" s="8"/>
      <c r="J361" s="8"/>
      <c r="K361" s="8"/>
      <c r="L361" s="8">
        <f t="normal">Agrupados!M865</f>
        <v>0</v>
      </c>
      <c r="M361" s="8">
        <f t="normal">Agrupados!Q865</f>
        <v>0</v>
      </c>
      <c r="N361" s="19"/>
      <c r="O361" s="19"/>
      <c r="P361" s="6">
        <f t="normal">Agrupados!R865</f>
        <v>0</v>
      </c>
      <c r="Q361" s="23">
        <f t="normal">Agrupados!AA865</f>
        <v>0</v>
      </c>
      <c r="R361" s="24">
        <f t="normal">Agrupados!AC865</f>
        <v>0</v>
      </c>
    </row>
    <row r="362" spans="1:18">
      <c r="A362" s="12" t="str">
        <f t="normal">Agrupados!D866</f>
        <v>Agroindústria</v>
      </c>
      <c r="B362" s="12" t="str">
        <f t="normal">Agrupados!E866</f>
        <v>Resíduos de pecuária</v>
      </c>
      <c r="C362" s="6" t="str">
        <f t="normal">Agrupados!F866</f>
        <v>Suinocultura</v>
      </c>
      <c r="D362" s="6" t="str">
        <f t="normal">Agrupados!G866</f>
        <v>Efluente bruto</v>
      </c>
      <c r="E362" s="12" t="str">
        <f t="normal">Agrupados!H866</f>
        <v>Sala da maternidade</v>
      </c>
      <c r="F362" s="6" t="str">
        <f t="normal">Agrupados!I866</f>
        <v>-</v>
      </c>
      <c r="G362" s="8">
        <f t="normal">Agrupados!T866</f>
        <v>9.26666666666667</v>
      </c>
      <c r="H362" s="8">
        <f t="normal">Agrupados!W866</f>
        <v>651.95</v>
      </c>
      <c r="I362" s="8">
        <f t="shared" ref="I362" si="592">1000/G362</f>
        <v>107.913669064748</v>
      </c>
      <c r="J362" s="8">
        <f t="shared" ref="J362" si="593">1000/H362</f>
        <v>1.53385995858578</v>
      </c>
      <c r="K362" s="8">
        <f t="shared" ref="K362" si="594">I362*J362</f>
        <v>165.524455962494</v>
      </c>
      <c r="L362" s="8">
        <f t="normal">Agrupados!M866</f>
        <v>814.508501541215</v>
      </c>
      <c r="M362" s="8">
        <f t="normal">Agrupados!Q866</f>
        <v>668.468131649597</v>
      </c>
      <c r="N362" s="13">
        <f t="shared" ref="N362" si="595">L362/K362</f>
        <v>4.92077437623944</v>
      </c>
      <c r="O362" s="13">
        <f t="shared" ref="O362" si="596">M362/K362</f>
        <v>4.03848559877498</v>
      </c>
      <c r="P362" s="6">
        <f t="normal">Agrupados!R866</f>
        <v>0.82070123317893</v>
      </c>
      <c r="Q362" s="23" t="str">
        <f t="normal">Agrupados!AA866</f>
        <v>-</v>
      </c>
      <c r="R362" s="24" t="str">
        <f t="normal">Agrupados!AC866</f>
        <v>-</v>
      </c>
    </row>
    <row r="363" spans="1:18">
      <c r="A363" s="14">
        <f t="normal">Agrupados!D867</f>
        <v>0</v>
      </c>
      <c r="B363" s="14">
        <f t="normal">Agrupados!E867</f>
        <v>0</v>
      </c>
      <c r="C363" s="6">
        <f t="normal">Agrupados!F867</f>
        <v>0</v>
      </c>
      <c r="D363" s="6">
        <f t="normal">Agrupados!G867</f>
        <v>0</v>
      </c>
      <c r="E363" s="14">
        <f t="normal">Agrupados!H867</f>
        <v>0</v>
      </c>
      <c r="F363" s="6">
        <f t="normal">Agrupados!I867</f>
        <v>0</v>
      </c>
      <c r="G363" s="8">
        <f t="normal">Agrupados!T867</f>
        <v>0</v>
      </c>
      <c r="H363" s="8"/>
      <c r="I363" s="8"/>
      <c r="J363" s="8"/>
      <c r="K363" s="8"/>
      <c r="L363" s="8">
        <f t="normal">Agrupados!M867</f>
        <v>0</v>
      </c>
      <c r="M363" s="8">
        <f t="normal">Agrupados!Q867</f>
        <v>0</v>
      </c>
      <c r="N363" s="16"/>
      <c r="O363" s="16"/>
      <c r="P363" s="6">
        <f t="normal">Agrupados!R867</f>
        <v>0</v>
      </c>
      <c r="Q363" s="23">
        <f t="normal">Agrupados!AA867</f>
        <v>0</v>
      </c>
      <c r="R363" s="24">
        <f t="normal">Agrupados!AC867</f>
        <v>0</v>
      </c>
    </row>
    <row r="364" spans="1:18">
      <c r="A364" s="17">
        <f t="normal">Agrupados!D868</f>
        <v>0</v>
      </c>
      <c r="B364" s="17">
        <f t="normal">Agrupados!E868</f>
        <v>0</v>
      </c>
      <c r="C364" s="6">
        <f t="normal">Agrupados!F868</f>
        <v>0</v>
      </c>
      <c r="D364" s="6">
        <f t="normal">Agrupados!G868</f>
        <v>0</v>
      </c>
      <c r="E364" s="17">
        <f t="normal">Agrupados!H868</f>
        <v>0</v>
      </c>
      <c r="F364" s="6">
        <f t="normal">Agrupados!I868</f>
        <v>0</v>
      </c>
      <c r="G364" s="8">
        <f t="normal">Agrupados!T868</f>
        <v>0</v>
      </c>
      <c r="H364" s="8"/>
      <c r="I364" s="8"/>
      <c r="J364" s="8"/>
      <c r="K364" s="8"/>
      <c r="L364" s="8">
        <f t="normal">Agrupados!M868</f>
        <v>0</v>
      </c>
      <c r="M364" s="8">
        <f t="normal">Agrupados!Q868</f>
        <v>0</v>
      </c>
      <c r="N364" s="19"/>
      <c r="O364" s="19"/>
      <c r="P364" s="6">
        <f t="normal">Agrupados!R868</f>
        <v>0</v>
      </c>
      <c r="Q364" s="23">
        <f t="normal">Agrupados!AA868</f>
        <v>0</v>
      </c>
      <c r="R364" s="24">
        <f t="normal">Agrupados!AC868</f>
        <v>0</v>
      </c>
    </row>
    <row r="365" spans="1:18">
      <c r="A365" s="12" t="str">
        <f t="normal">Agrupados!D869</f>
        <v>Agroindústria</v>
      </c>
      <c r="B365" s="12" t="str">
        <f t="normal">Agrupados!E869</f>
        <v>Resíduos de pecuária</v>
      </c>
      <c r="C365" s="6" t="str">
        <f t="normal">Agrupados!F869</f>
        <v>Suinocultura</v>
      </c>
      <c r="D365" s="6" t="str">
        <f t="normal">Agrupados!G869</f>
        <v>Lodo</v>
      </c>
      <c r="E365" s="12" t="str">
        <f t="normal">Agrupados!H869</f>
        <v>Sala da maternidade</v>
      </c>
      <c r="F365" s="6" t="str">
        <f t="normal">Agrupados!I869</f>
        <v>-</v>
      </c>
      <c r="G365" s="8">
        <f t="normal">Agrupados!T869</f>
        <v>13.15</v>
      </c>
      <c r="H365" s="8">
        <f t="normal">Agrupados!W869</f>
        <v>683.85</v>
      </c>
      <c r="I365" s="8">
        <f t="shared" ref="I365" si="597">1000/G365</f>
        <v>76.0456273764259</v>
      </c>
      <c r="J365" s="8">
        <f t="shared" ref="J365" si="598">1000/H365</f>
        <v>1.46230898588872</v>
      </c>
      <c r="K365" s="8">
        <f t="shared" ref="K365" si="599">I365*J365</f>
        <v>111.202204250093</v>
      </c>
      <c r="L365" s="8">
        <f t="normal">Agrupados!M869</f>
        <v>692.845182459978</v>
      </c>
      <c r="M365" s="8">
        <f t="normal">Agrupados!Q869</f>
        <v>585.772297901959</v>
      </c>
      <c r="N365" s="13">
        <f t="shared" ref="N365" si="600">L365/K365</f>
        <v>6.23049864103212</v>
      </c>
      <c r="O365" s="13">
        <f t="shared" ref="O365" si="601">M365/K365</f>
        <v>5.26763207485135</v>
      </c>
      <c r="P365" s="6">
        <f t="normal">Agrupados!R869</f>
        <v>0.845459148351364</v>
      </c>
      <c r="Q365" s="23" t="str">
        <f t="normal">Agrupados!AA869</f>
        <v>-</v>
      </c>
      <c r="R365" s="24" t="str">
        <f t="normal">Agrupados!AC869</f>
        <v>-</v>
      </c>
    </row>
    <row r="366" spans="1:18">
      <c r="A366" s="14">
        <f t="normal">Agrupados!D870</f>
        <v>0</v>
      </c>
      <c r="B366" s="14">
        <f t="normal">Agrupados!E870</f>
        <v>0</v>
      </c>
      <c r="C366" s="6">
        <f t="normal">Agrupados!F870</f>
        <v>0</v>
      </c>
      <c r="D366" s="6">
        <f t="normal">Agrupados!G870</f>
        <v>0</v>
      </c>
      <c r="E366" s="14">
        <f t="normal">Agrupados!H870</f>
        <v>0</v>
      </c>
      <c r="F366" s="6">
        <f t="normal">Agrupados!I870</f>
        <v>0</v>
      </c>
      <c r="G366" s="8">
        <f t="normal">Agrupados!T870</f>
        <v>0</v>
      </c>
      <c r="H366" s="8"/>
      <c r="I366" s="8"/>
      <c r="J366" s="8"/>
      <c r="K366" s="8"/>
      <c r="L366" s="8">
        <f t="normal">Agrupados!M870</f>
        <v>0</v>
      </c>
      <c r="M366" s="8">
        <f t="normal">Agrupados!Q870</f>
        <v>0</v>
      </c>
      <c r="N366" s="16"/>
      <c r="O366" s="16"/>
      <c r="P366" s="6">
        <f t="normal">Agrupados!R870</f>
        <v>0</v>
      </c>
      <c r="Q366" s="23">
        <f t="normal">Agrupados!AA870</f>
        <v>0</v>
      </c>
      <c r="R366" s="24">
        <f t="normal">Agrupados!AC870</f>
        <v>0</v>
      </c>
    </row>
    <row r="367" spans="1:18">
      <c r="A367" s="17">
        <f t="normal">Agrupados!D871</f>
        <v>0</v>
      </c>
      <c r="B367" s="17">
        <f t="normal">Agrupados!E871</f>
        <v>0</v>
      </c>
      <c r="C367" s="6">
        <f t="normal">Agrupados!F871</f>
        <v>0</v>
      </c>
      <c r="D367" s="6">
        <f t="normal">Agrupados!G871</f>
        <v>0</v>
      </c>
      <c r="E367" s="17">
        <f t="normal">Agrupados!H871</f>
        <v>0</v>
      </c>
      <c r="F367" s="6">
        <f t="normal">Agrupados!I871</f>
        <v>0</v>
      </c>
      <c r="G367" s="8">
        <f t="normal">Agrupados!T871</f>
        <v>0</v>
      </c>
      <c r="H367" s="8"/>
      <c r="I367" s="8"/>
      <c r="J367" s="8"/>
      <c r="K367" s="8"/>
      <c r="L367" s="8">
        <f t="normal">Agrupados!M871</f>
        <v>0</v>
      </c>
      <c r="M367" s="8">
        <f t="normal">Agrupados!Q871</f>
        <v>0</v>
      </c>
      <c r="N367" s="19"/>
      <c r="O367" s="19"/>
      <c r="P367" s="6">
        <f t="normal">Agrupados!R871</f>
        <v>0</v>
      </c>
      <c r="Q367" s="23">
        <f t="normal">Agrupados!AA871</f>
        <v>0</v>
      </c>
      <c r="R367" s="24">
        <f t="normal">Agrupados!AC871</f>
        <v>0</v>
      </c>
    </row>
    <row r="368" spans="1:18">
      <c r="A368" s="12" t="str">
        <f t="normal">Agrupados!D875</f>
        <v>Agroindústria</v>
      </c>
      <c r="B368" s="12" t="str">
        <f t="normal">Agrupados!E875</f>
        <v>Resíduos de pecuária</v>
      </c>
      <c r="C368" s="6" t="str">
        <f t="normal">Agrupados!F875</f>
        <v>Suinocultura</v>
      </c>
      <c r="D368" s="6" t="str">
        <f t="normal">Agrupados!G875</f>
        <v>Sedimento</v>
      </c>
      <c r="E368" s="12" t="str">
        <f t="normal">Agrupados!H875</f>
        <v>Sala da maternidade</v>
      </c>
      <c r="F368" s="6" t="str">
        <f t="normal">Agrupados!I875</f>
        <v>-</v>
      </c>
      <c r="G368" s="8">
        <f t="normal">Agrupados!T875</f>
        <v>5.7</v>
      </c>
      <c r="H368" s="8">
        <f t="normal">Agrupados!W875</f>
        <v>576.466666666667</v>
      </c>
      <c r="I368" s="8">
        <f t="shared" ref="I368" si="602">1000/G368</f>
        <v>175.438596491228</v>
      </c>
      <c r="J368" s="8">
        <f t="shared" ref="J368" si="603">1000/H368</f>
        <v>1.73470567826992</v>
      </c>
      <c r="K368" s="8">
        <f t="shared" ref="K368" si="604">I368*J368</f>
        <v>304.334329521039</v>
      </c>
      <c r="L368" s="8">
        <f t="normal">Agrupados!M875</f>
        <v>1077.08262901462</v>
      </c>
      <c r="M368" s="8">
        <f t="normal">Agrupados!Q875</f>
        <v>913.795764144377</v>
      </c>
      <c r="N368" s="13">
        <f t="shared" ref="N368" si="605">L368/K368</f>
        <v>3.53914272737397</v>
      </c>
      <c r="O368" s="13">
        <f t="shared" ref="O368" si="606">M368/K368</f>
        <v>3.00260494957144</v>
      </c>
      <c r="P368" s="6">
        <f t="normal">Agrupados!R875</f>
        <v>0.848398943152927</v>
      </c>
      <c r="Q368" s="23" t="str">
        <f t="normal">Agrupados!AA875</f>
        <v>-</v>
      </c>
      <c r="R368" s="24" t="str">
        <f t="normal">Agrupados!AC875</f>
        <v>-</v>
      </c>
    </row>
    <row r="369" spans="1:18">
      <c r="A369" s="14">
        <f t="normal">Agrupados!D876</f>
        <v>0</v>
      </c>
      <c r="B369" s="14">
        <f t="normal">Agrupados!E876</f>
        <v>0</v>
      </c>
      <c r="C369" s="6">
        <f t="normal">Agrupados!F876</f>
        <v>0</v>
      </c>
      <c r="D369" s="6">
        <f t="normal">Agrupados!G876</f>
        <v>0</v>
      </c>
      <c r="E369" s="14">
        <f t="normal">Agrupados!H876</f>
        <v>0</v>
      </c>
      <c r="F369" s="6">
        <f t="normal">Agrupados!I876</f>
        <v>0</v>
      </c>
      <c r="G369" s="8">
        <f t="normal">Agrupados!T876</f>
        <v>0</v>
      </c>
      <c r="H369" s="8"/>
      <c r="I369" s="8"/>
      <c r="J369" s="8"/>
      <c r="K369" s="8"/>
      <c r="L369" s="8">
        <f t="normal">Agrupados!M876</f>
        <v>0</v>
      </c>
      <c r="M369" s="8">
        <f t="normal">Agrupados!Q876</f>
        <v>0</v>
      </c>
      <c r="N369" s="16"/>
      <c r="O369" s="16"/>
      <c r="P369" s="6">
        <f t="normal">Agrupados!R876</f>
        <v>0</v>
      </c>
      <c r="Q369" s="23">
        <f t="normal">Agrupados!AA876</f>
        <v>0</v>
      </c>
      <c r="R369" s="24">
        <f t="normal">Agrupados!AC876</f>
        <v>0</v>
      </c>
    </row>
    <row r="370" spans="1:18">
      <c r="A370" s="17">
        <f t="normal">Agrupados!D877</f>
        <v>0</v>
      </c>
      <c r="B370" s="17">
        <f t="normal">Agrupados!E877</f>
        <v>0</v>
      </c>
      <c r="C370" s="6">
        <f t="normal">Agrupados!F877</f>
        <v>0</v>
      </c>
      <c r="D370" s="6">
        <f t="normal">Agrupados!G877</f>
        <v>0</v>
      </c>
      <c r="E370" s="17">
        <f t="normal">Agrupados!H877</f>
        <v>0</v>
      </c>
      <c r="F370" s="6">
        <f t="normal">Agrupados!I877</f>
        <v>0</v>
      </c>
      <c r="G370" s="8">
        <f t="normal">Agrupados!T877</f>
        <v>0</v>
      </c>
      <c r="H370" s="8"/>
      <c r="I370" s="8"/>
      <c r="J370" s="8"/>
      <c r="K370" s="8"/>
      <c r="L370" s="8">
        <f t="normal">Agrupados!M877</f>
        <v>0</v>
      </c>
      <c r="M370" s="8">
        <f t="normal">Agrupados!Q877</f>
        <v>0</v>
      </c>
      <c r="N370" s="19"/>
      <c r="O370" s="19"/>
      <c r="P370" s="6">
        <f t="normal">Agrupados!R877</f>
        <v>0</v>
      </c>
      <c r="Q370" s="23">
        <f t="normal">Agrupados!AA877</f>
        <v>0</v>
      </c>
      <c r="R370" s="24">
        <f t="normal">Agrupados!AC877</f>
        <v>0</v>
      </c>
    </row>
    <row r="371" spans="1:18">
      <c r="A371" s="12" t="str">
        <f t="normal">Agrupados!D878</f>
        <v>Agroindústria</v>
      </c>
      <c r="B371" s="12" t="str">
        <f t="normal">Agrupados!E878</f>
        <v>Resíduos de pecuária</v>
      </c>
      <c r="C371" s="6" t="str">
        <f t="normal">Agrupados!F878</f>
        <v>Suinocultura</v>
      </c>
      <c r="D371" s="6" t="str">
        <f t="normal">Agrupados!G878</f>
        <v>Efluente bruto</v>
      </c>
      <c r="E371" s="12" t="str">
        <f t="normal">Agrupados!H878</f>
        <v>Creche</v>
      </c>
      <c r="F371" s="6" t="str">
        <f t="normal">Agrupados!I878</f>
        <v>-</v>
      </c>
      <c r="G371" s="8">
        <f t="normal">Agrupados!T878</f>
        <v>5.1</v>
      </c>
      <c r="H371" s="8">
        <f t="normal">Agrupados!W878</f>
        <v>746.833333333333</v>
      </c>
      <c r="I371" s="8">
        <f t="shared" ref="I371" si="607">1000/G371</f>
        <v>196.078431372549</v>
      </c>
      <c r="J371" s="8">
        <f t="shared" ref="J371" si="608">1000/H371</f>
        <v>1.33898683329614</v>
      </c>
      <c r="K371" s="8">
        <f t="shared" ref="K371" si="609">I371*J371</f>
        <v>262.546437901204</v>
      </c>
      <c r="L371" s="8">
        <f t="normal">Agrupados!M878</f>
        <v>921.1375161579</v>
      </c>
      <c r="M371" s="8">
        <f t="normal">Agrupados!Q878</f>
        <v>757.664512280004</v>
      </c>
      <c r="N371" s="13">
        <f t="shared" ref="N371" si="610">L371/K371</f>
        <v>3.50847462841802</v>
      </c>
      <c r="O371" s="13">
        <f t="shared" ref="O371" si="611">M371/K371</f>
        <v>2.88583047759769</v>
      </c>
      <c r="P371" s="6">
        <f t="normal">Agrupados!R878</f>
        <v>0.822531379940155</v>
      </c>
      <c r="Q371" s="23" t="str">
        <f t="normal">Agrupados!AA878</f>
        <v>-</v>
      </c>
      <c r="R371" s="24" t="str">
        <f t="normal">Agrupados!AC878</f>
        <v>-</v>
      </c>
    </row>
    <row r="372" spans="1:18">
      <c r="A372" s="14">
        <f t="normal">Agrupados!D879</f>
        <v>0</v>
      </c>
      <c r="B372" s="14">
        <f t="normal">Agrupados!E879</f>
        <v>0</v>
      </c>
      <c r="C372" s="6">
        <f t="normal">Agrupados!F879</f>
        <v>0</v>
      </c>
      <c r="D372" s="6">
        <f t="normal">Agrupados!G879</f>
        <v>0</v>
      </c>
      <c r="E372" s="14">
        <f t="normal">Agrupados!H879</f>
        <v>0</v>
      </c>
      <c r="F372" s="6">
        <f t="normal">Agrupados!I879</f>
        <v>0</v>
      </c>
      <c r="G372" s="8">
        <f t="normal">Agrupados!T879</f>
        <v>0</v>
      </c>
      <c r="H372" s="8"/>
      <c r="I372" s="8"/>
      <c r="J372" s="8"/>
      <c r="K372" s="8"/>
      <c r="L372" s="8">
        <f t="normal">Agrupados!M879</f>
        <v>0</v>
      </c>
      <c r="M372" s="8">
        <f t="normal">Agrupados!Q879</f>
        <v>0</v>
      </c>
      <c r="N372" s="16"/>
      <c r="O372" s="16"/>
      <c r="P372" s="6">
        <f t="normal">Agrupados!R879</f>
        <v>0</v>
      </c>
      <c r="Q372" s="23">
        <f t="normal">Agrupados!AA879</f>
        <v>0</v>
      </c>
      <c r="R372" s="24">
        <f t="normal">Agrupados!AC879</f>
        <v>0</v>
      </c>
    </row>
    <row r="373" spans="1:18">
      <c r="A373" s="17">
        <f t="normal">Agrupados!D880</f>
        <v>0</v>
      </c>
      <c r="B373" s="17">
        <f t="normal">Agrupados!E880</f>
        <v>0</v>
      </c>
      <c r="C373" s="6">
        <f t="normal">Agrupados!F880</f>
        <v>0</v>
      </c>
      <c r="D373" s="6">
        <f t="normal">Agrupados!G880</f>
        <v>0</v>
      </c>
      <c r="E373" s="17">
        <f t="normal">Agrupados!H880</f>
        <v>0</v>
      </c>
      <c r="F373" s="6">
        <f t="normal">Agrupados!I880</f>
        <v>0</v>
      </c>
      <c r="G373" s="8">
        <f t="normal">Agrupados!T880</f>
        <v>0</v>
      </c>
      <c r="H373" s="8"/>
      <c r="I373" s="8"/>
      <c r="J373" s="8"/>
      <c r="K373" s="8"/>
      <c r="L373" s="8">
        <f t="normal">Agrupados!M880</f>
        <v>0</v>
      </c>
      <c r="M373" s="8">
        <f t="normal">Agrupados!Q880</f>
        <v>0</v>
      </c>
      <c r="N373" s="19"/>
      <c r="O373" s="19"/>
      <c r="P373" s="6">
        <f t="normal">Agrupados!R880</f>
        <v>0</v>
      </c>
      <c r="Q373" s="23">
        <f t="normal">Agrupados!AA880</f>
        <v>0</v>
      </c>
      <c r="R373" s="24">
        <f t="normal">Agrupados!AC880</f>
        <v>0</v>
      </c>
    </row>
    <row r="374" spans="1:18">
      <c r="A374" s="12" t="str">
        <f t="normal">Agrupados!D881</f>
        <v>Agroindústria</v>
      </c>
      <c r="B374" s="12" t="str">
        <f t="normal">Agrupados!E881</f>
        <v>Resíduos de pecuária</v>
      </c>
      <c r="C374" s="6" t="str">
        <f t="normal">Agrupados!F881</f>
        <v>Suinocultura</v>
      </c>
      <c r="D374" s="6" t="str">
        <f t="normal">Agrupados!G881</f>
        <v>Lodo</v>
      </c>
      <c r="E374" s="12" t="str">
        <f t="normal">Agrupados!H881</f>
        <v>Creche</v>
      </c>
      <c r="F374" s="6" t="str">
        <f t="normal">Agrupados!I881</f>
        <v>-</v>
      </c>
      <c r="G374" s="8">
        <f t="normal">Agrupados!T881</f>
        <v>7.9</v>
      </c>
      <c r="H374" s="8">
        <f t="normal">Agrupados!W881</f>
        <v>788.966666666667</v>
      </c>
      <c r="I374" s="8">
        <f t="shared" ref="I374" si="612">1000/G374</f>
        <v>126.582278481013</v>
      </c>
      <c r="J374" s="8">
        <f t="shared" ref="J374" si="613">1000/H374</f>
        <v>1.26748067091977</v>
      </c>
      <c r="K374" s="8">
        <f t="shared" ref="K374" si="614">I374*J374</f>
        <v>160.440591255667</v>
      </c>
      <c r="L374" s="8">
        <f t="normal">Agrupados!M881</f>
        <v>845.851446753505</v>
      </c>
      <c r="M374" s="8">
        <f t="normal">Agrupados!Q881</f>
        <v>684.46176792284</v>
      </c>
      <c r="N374" s="13">
        <f t="shared" ref="N374" si="615">L374/K374</f>
        <v>5.27205391187829</v>
      </c>
      <c r="O374" s="13">
        <f t="shared" ref="O374" si="616">M374/K374</f>
        <v>4.26613840404097</v>
      </c>
      <c r="P374" s="6">
        <f t="normal">Agrupados!R881</f>
        <v>0.80919855436779</v>
      </c>
      <c r="Q374" s="23" t="str">
        <f t="normal">Agrupados!AA881</f>
        <v>-</v>
      </c>
      <c r="R374" s="24" t="str">
        <f t="normal">Agrupados!AC881</f>
        <v>-</v>
      </c>
    </row>
    <row r="375" spans="1:18">
      <c r="A375" s="14">
        <f t="normal">Agrupados!D882</f>
        <v>0</v>
      </c>
      <c r="B375" s="14">
        <f t="normal">Agrupados!E882</f>
        <v>0</v>
      </c>
      <c r="C375" s="6">
        <f t="normal">Agrupados!F882</f>
        <v>0</v>
      </c>
      <c r="D375" s="6">
        <f t="normal">Agrupados!G882</f>
        <v>0</v>
      </c>
      <c r="E375" s="14">
        <f t="normal">Agrupados!H882</f>
        <v>0</v>
      </c>
      <c r="F375" s="6">
        <f t="normal">Agrupados!I882</f>
        <v>0</v>
      </c>
      <c r="G375" s="8">
        <f t="normal">Agrupados!T882</f>
        <v>0</v>
      </c>
      <c r="H375" s="8"/>
      <c r="I375" s="8"/>
      <c r="J375" s="8"/>
      <c r="K375" s="8"/>
      <c r="L375" s="8">
        <f t="normal">Agrupados!M882</f>
        <v>0</v>
      </c>
      <c r="M375" s="8">
        <f t="normal">Agrupados!Q882</f>
        <v>0</v>
      </c>
      <c r="N375" s="16"/>
      <c r="O375" s="16"/>
      <c r="P375" s="6">
        <f t="normal">Agrupados!R882</f>
        <v>0</v>
      </c>
      <c r="Q375" s="23">
        <f t="normal">Agrupados!AA882</f>
        <v>0</v>
      </c>
      <c r="R375" s="24">
        <f t="normal">Agrupados!AC882</f>
        <v>0</v>
      </c>
    </row>
    <row r="376" spans="1:18">
      <c r="A376" s="17">
        <f t="normal">Agrupados!D883</f>
        <v>0</v>
      </c>
      <c r="B376" s="17">
        <f t="normal">Agrupados!E883</f>
        <v>0</v>
      </c>
      <c r="C376" s="6">
        <f t="normal">Agrupados!F883</f>
        <v>0</v>
      </c>
      <c r="D376" s="6">
        <f t="normal">Agrupados!G883</f>
        <v>0</v>
      </c>
      <c r="E376" s="17">
        <f t="normal">Agrupados!H883</f>
        <v>0</v>
      </c>
      <c r="F376" s="6">
        <f t="normal">Agrupados!I883</f>
        <v>0</v>
      </c>
      <c r="G376" s="8">
        <f t="normal">Agrupados!T883</f>
        <v>0</v>
      </c>
      <c r="H376" s="8"/>
      <c r="I376" s="8"/>
      <c r="J376" s="8"/>
      <c r="K376" s="8"/>
      <c r="L376" s="8">
        <f t="normal">Agrupados!M883</f>
        <v>0</v>
      </c>
      <c r="M376" s="8">
        <f t="normal">Agrupados!Q883</f>
        <v>0</v>
      </c>
      <c r="N376" s="19"/>
      <c r="O376" s="19"/>
      <c r="P376" s="6">
        <f t="normal">Agrupados!R883</f>
        <v>0</v>
      </c>
      <c r="Q376" s="23">
        <f t="normal">Agrupados!AA883</f>
        <v>0</v>
      </c>
      <c r="R376" s="24">
        <f t="normal">Agrupados!AC883</f>
        <v>0</v>
      </c>
    </row>
    <row r="377" spans="1:18">
      <c r="A377" s="12" t="str">
        <f t="normal">Agrupados!D884</f>
        <v>Agroindústria</v>
      </c>
      <c r="B377" s="12" t="str">
        <f t="normal">Agrupados!E884</f>
        <v>Resíduos de pecuária</v>
      </c>
      <c r="C377" s="6" t="str">
        <f t="normal">Agrupados!F884</f>
        <v>Suinocultura</v>
      </c>
      <c r="D377" s="6" t="str">
        <f t="normal">Agrupados!G884</f>
        <v>Sólido</v>
      </c>
      <c r="E377" s="12" t="str">
        <f t="normal">Agrupados!H884</f>
        <v>Creche</v>
      </c>
      <c r="F377" s="6" t="str">
        <f t="normal">Agrupados!I884</f>
        <v>-</v>
      </c>
      <c r="G377" s="8">
        <f t="normal">Agrupados!T884</f>
        <v>174.8</v>
      </c>
      <c r="H377" s="8">
        <f t="normal">Agrupados!W884</f>
        <v>970.733333333333</v>
      </c>
      <c r="I377" s="8">
        <f t="shared" ref="I377" si="617">1000/G377</f>
        <v>5.720823798627</v>
      </c>
      <c r="J377" s="8">
        <f t="shared" ref="J377" si="618">1000/H377</f>
        <v>1.03014902822608</v>
      </c>
      <c r="K377" s="8">
        <f t="shared" ref="K377" si="619">I377*J377</f>
        <v>5.89330107680826</v>
      </c>
      <c r="L377" s="8">
        <f t="normal">Agrupados!M884</f>
        <v>453.470418613901</v>
      </c>
      <c r="M377" s="8">
        <f t="normal">Agrupados!Q884</f>
        <v>305.923038679527</v>
      </c>
      <c r="N377" s="13">
        <f t="shared" ref="N377" si="620">L377/K377</f>
        <v>76.9467591598926</v>
      </c>
      <c r="O377" s="13">
        <f t="shared" ref="O377" si="621">M377/K377</f>
        <v>51.9103020009307</v>
      </c>
      <c r="P377" s="6">
        <f t="normal">Agrupados!R884</f>
        <v>0.674626229456434</v>
      </c>
      <c r="Q377" s="23" t="str">
        <f t="normal">Agrupados!AA884</f>
        <v>-</v>
      </c>
      <c r="R377" s="24" t="str">
        <f t="normal">Agrupados!AC884</f>
        <v>-</v>
      </c>
    </row>
    <row r="378" spans="1:18">
      <c r="A378" s="14">
        <f t="normal">Agrupados!D885</f>
        <v>0</v>
      </c>
      <c r="B378" s="14">
        <f t="normal">Agrupados!E885</f>
        <v>0</v>
      </c>
      <c r="C378" s="6">
        <f t="normal">Agrupados!F885</f>
        <v>0</v>
      </c>
      <c r="D378" s="6">
        <f t="normal">Agrupados!G885</f>
        <v>0</v>
      </c>
      <c r="E378" s="14">
        <f t="normal">Agrupados!H885</f>
        <v>0</v>
      </c>
      <c r="F378" s="6">
        <f t="normal">Agrupados!I885</f>
        <v>0</v>
      </c>
      <c r="G378" s="8">
        <f t="normal">Agrupados!T885</f>
        <v>0</v>
      </c>
      <c r="H378" s="8"/>
      <c r="I378" s="8"/>
      <c r="J378" s="8"/>
      <c r="K378" s="8"/>
      <c r="L378" s="8">
        <f t="normal">Agrupados!M885</f>
        <v>0</v>
      </c>
      <c r="M378" s="8">
        <f t="normal">Agrupados!Q885</f>
        <v>0</v>
      </c>
      <c r="N378" s="16"/>
      <c r="O378" s="16"/>
      <c r="P378" s="6">
        <f t="normal">Agrupados!R885</f>
        <v>0</v>
      </c>
      <c r="Q378" s="23">
        <f t="normal">Agrupados!AA885</f>
        <v>0</v>
      </c>
      <c r="R378" s="24">
        <f t="normal">Agrupados!AC885</f>
        <v>0</v>
      </c>
    </row>
    <row r="379" spans="1:18">
      <c r="A379" s="17">
        <f t="normal">Agrupados!D886</f>
        <v>0</v>
      </c>
      <c r="B379" s="17">
        <f t="normal">Agrupados!E886</f>
        <v>0</v>
      </c>
      <c r="C379" s="6">
        <f t="normal">Agrupados!F886</f>
        <v>0</v>
      </c>
      <c r="D379" s="6">
        <f t="normal">Agrupados!G886</f>
        <v>0</v>
      </c>
      <c r="E379" s="17">
        <f t="normal">Agrupados!H886</f>
        <v>0</v>
      </c>
      <c r="F379" s="6">
        <f t="normal">Agrupados!I886</f>
        <v>0</v>
      </c>
      <c r="G379" s="8">
        <f t="normal">Agrupados!T886</f>
        <v>0</v>
      </c>
      <c r="H379" s="8"/>
      <c r="I379" s="8"/>
      <c r="J379" s="8"/>
      <c r="K379" s="8"/>
      <c r="L379" s="8">
        <f t="normal">Agrupados!M886</f>
        <v>0</v>
      </c>
      <c r="M379" s="8">
        <f t="normal">Agrupados!Q886</f>
        <v>0</v>
      </c>
      <c r="N379" s="19"/>
      <c r="O379" s="19"/>
      <c r="P379" s="6">
        <f t="normal">Agrupados!R886</f>
        <v>0</v>
      </c>
      <c r="Q379" s="23">
        <f t="normal">Agrupados!AA886</f>
        <v>0</v>
      </c>
      <c r="R379" s="24">
        <f t="normal">Agrupados!AC886</f>
        <v>0</v>
      </c>
    </row>
    <row r="380" spans="1:18">
      <c r="A380" s="12" t="str">
        <f t="normal">Agrupados!D887</f>
        <v>Agroindústria</v>
      </c>
      <c r="B380" s="12" t="str">
        <f t="normal">Agrupados!E887</f>
        <v>Resíduos de pecuária</v>
      </c>
      <c r="C380" s="6" t="str">
        <f t="normal">Agrupados!F887</f>
        <v>Suinocultura</v>
      </c>
      <c r="D380" s="6" t="str">
        <f t="normal">Agrupados!G887</f>
        <v>Sedimento</v>
      </c>
      <c r="E380" s="12" t="str">
        <f t="normal">Agrupados!H887</f>
        <v>Creche</v>
      </c>
      <c r="F380" s="6" t="str">
        <f t="normal">Agrupados!I887</f>
        <v>-</v>
      </c>
      <c r="G380" s="8">
        <f t="normal">Agrupados!T887</f>
        <v>3.33333333333333</v>
      </c>
      <c r="H380" s="8">
        <f t="normal">Agrupados!W887</f>
        <v>677.633333333333</v>
      </c>
      <c r="I380" s="8">
        <f t="shared" ref="I380" si="622">1000/G380</f>
        <v>300</v>
      </c>
      <c r="J380" s="8">
        <f t="shared" ref="J380" si="623">1000/H380</f>
        <v>1.47572433469428</v>
      </c>
      <c r="K380" s="8">
        <f t="shared" ref="K380" si="624">I380*J380</f>
        <v>442.717300408284</v>
      </c>
      <c r="L380" s="8">
        <f t="normal">Agrupados!M887</f>
        <v>993.076663020782</v>
      </c>
      <c r="M380" s="8">
        <f t="normal">Agrupados!Q887</f>
        <v>757.757581783832</v>
      </c>
      <c r="N380" s="13">
        <f t="shared" ref="N380" si="625">L380/K380</f>
        <v>2.24313949806105</v>
      </c>
      <c r="O380" s="13">
        <f t="shared" ref="O380" si="626">M380/K380</f>
        <v>1.71160598667595</v>
      </c>
      <c r="P380" s="6">
        <f t="normal">Agrupados!R887</f>
        <v>0.763040367375922</v>
      </c>
      <c r="Q380" s="23" t="str">
        <f t="normal">Agrupados!AA887</f>
        <v>-</v>
      </c>
      <c r="R380" s="24" t="str">
        <f t="normal">Agrupados!AC887</f>
        <v>-</v>
      </c>
    </row>
    <row r="381" spans="1:18">
      <c r="A381" s="14">
        <f t="normal">Agrupados!D888</f>
        <v>0</v>
      </c>
      <c r="B381" s="14">
        <f t="normal">Agrupados!E888</f>
        <v>0</v>
      </c>
      <c r="C381" s="6">
        <f t="normal">Agrupados!F888</f>
        <v>0</v>
      </c>
      <c r="D381" s="6">
        <f t="normal">Agrupados!G888</f>
        <v>0</v>
      </c>
      <c r="E381" s="14">
        <f t="normal">Agrupados!H888</f>
        <v>0</v>
      </c>
      <c r="F381" s="6">
        <f t="normal">Agrupados!I888</f>
        <v>0</v>
      </c>
      <c r="G381" s="8">
        <f t="normal">Agrupados!T888</f>
        <v>0</v>
      </c>
      <c r="H381" s="8"/>
      <c r="I381" s="8"/>
      <c r="J381" s="8"/>
      <c r="K381" s="8"/>
      <c r="L381" s="8">
        <f t="normal">Agrupados!M888</f>
        <v>0</v>
      </c>
      <c r="M381" s="8">
        <f t="normal">Agrupados!Q888</f>
        <v>0</v>
      </c>
      <c r="N381" s="16"/>
      <c r="O381" s="16"/>
      <c r="P381" s="6">
        <f t="normal">Agrupados!R888</f>
        <v>0</v>
      </c>
      <c r="Q381" s="23">
        <f t="normal">Agrupados!AA888</f>
        <v>0</v>
      </c>
      <c r="R381" s="24">
        <f t="normal">Agrupados!AC888</f>
        <v>0</v>
      </c>
    </row>
    <row r="382" spans="1:18">
      <c r="A382" s="17">
        <f t="normal">Agrupados!D889</f>
        <v>0</v>
      </c>
      <c r="B382" s="17">
        <f t="normal">Agrupados!E889</f>
        <v>0</v>
      </c>
      <c r="C382" s="6">
        <f t="normal">Agrupados!F889</f>
        <v>0</v>
      </c>
      <c r="D382" s="6">
        <f t="normal">Agrupados!G889</f>
        <v>0</v>
      </c>
      <c r="E382" s="17">
        <f t="normal">Agrupados!H889</f>
        <v>0</v>
      </c>
      <c r="F382" s="6">
        <f t="normal">Agrupados!I889</f>
        <v>0</v>
      </c>
      <c r="G382" s="8">
        <f t="normal">Agrupados!T889</f>
        <v>0</v>
      </c>
      <c r="H382" s="8"/>
      <c r="I382" s="8"/>
      <c r="J382" s="8"/>
      <c r="K382" s="8"/>
      <c r="L382" s="8">
        <f t="normal">Agrupados!M889</f>
        <v>0</v>
      </c>
      <c r="M382" s="8">
        <f t="normal">Agrupados!Q889</f>
        <v>0</v>
      </c>
      <c r="N382" s="19"/>
      <c r="O382" s="19"/>
      <c r="P382" s="6">
        <f t="normal">Agrupados!R889</f>
        <v>0</v>
      </c>
      <c r="Q382" s="23">
        <f t="normal">Agrupados!AA889</f>
        <v>0</v>
      </c>
      <c r="R382" s="24">
        <f t="normal">Agrupados!AC889</f>
        <v>0</v>
      </c>
    </row>
    <row r="383" spans="1:18">
      <c r="A383" s="12" t="str">
        <f t="normal">Agrupados!D890</f>
        <v>Agroindústria</v>
      </c>
      <c r="B383" s="12" t="str">
        <f t="normal">Agrupados!E890</f>
        <v>Resíduos de pecuária</v>
      </c>
      <c r="C383" s="6" t="str">
        <f t="normal">Agrupados!F890</f>
        <v>Suinocultura</v>
      </c>
      <c r="D383" s="12" t="str">
        <f t="normal">Agrupados!G890</f>
        <v>Efluente bruto</v>
      </c>
      <c r="E383" s="12" t="str">
        <f t="normal">Agrupados!H890</f>
        <v>-</v>
      </c>
      <c r="F383" s="12" t="str">
        <f t="normal">Agrupados!I890</f>
        <v>-</v>
      </c>
      <c r="G383" s="13">
        <f t="normal">Agrupados!T890</f>
        <v>31.6</v>
      </c>
      <c r="H383" s="13">
        <f t="normal">Agrupados!W890</f>
        <v>672.133333333333</v>
      </c>
      <c r="I383" s="8">
        <f t="shared" ref="I383" si="627">1000/G383</f>
        <v>31.6455696202532</v>
      </c>
      <c r="J383" s="8">
        <f t="shared" ref="J383" si="628">1000/H383</f>
        <v>1.48780003967467</v>
      </c>
      <c r="K383" s="8">
        <f t="shared" ref="K383" si="629">I383*J383</f>
        <v>47.0822797365401</v>
      </c>
      <c r="L383" s="13">
        <f t="normal">Agrupados!M890</f>
        <v>437.763150044745</v>
      </c>
      <c r="M383" s="13">
        <f t="normal">Agrupados!Q890</f>
        <v>347.861588943025</v>
      </c>
      <c r="N383" s="13">
        <f t="shared" ref="N383" si="630">L383/K383</f>
        <v>9.29783248590236</v>
      </c>
      <c r="O383" s="13">
        <f t="shared" ref="O383" si="631">M383/K383</f>
        <v>7.388376070351</v>
      </c>
      <c r="P383" s="12">
        <f t="normal">Agrupados!R890</f>
        <v>0.794634242072383</v>
      </c>
      <c r="Q383" s="25" t="str">
        <f t="normal">Agrupados!AA890</f>
        <v>-</v>
      </c>
      <c r="R383" s="26" t="str">
        <f t="normal">Agrupados!AC890</f>
        <v>-</v>
      </c>
    </row>
    <row r="384" spans="1:18">
      <c r="A384" s="14">
        <f t="normal">Agrupados!D891</f>
        <v>0</v>
      </c>
      <c r="B384" s="14">
        <f t="normal">Agrupados!E891</f>
        <v>0</v>
      </c>
      <c r="C384" s="6">
        <f t="normal">Agrupados!F891</f>
        <v>0</v>
      </c>
      <c r="D384" s="14">
        <f t="normal">Agrupados!G891</f>
        <v>0</v>
      </c>
      <c r="E384" s="14">
        <f t="normal">Agrupados!H891</f>
        <v>0</v>
      </c>
      <c r="F384" s="14">
        <f t="normal">Agrupados!I891</f>
        <v>0</v>
      </c>
      <c r="G384" s="16">
        <f t="normal">Agrupados!T891</f>
        <v>0</v>
      </c>
      <c r="H384" s="16"/>
      <c r="I384" s="8"/>
      <c r="J384" s="8"/>
      <c r="K384" s="8"/>
      <c r="L384" s="16">
        <f t="normal">Agrupados!M891</f>
        <v>0</v>
      </c>
      <c r="M384" s="16">
        <f t="normal">Agrupados!Q891</f>
        <v>0</v>
      </c>
      <c r="N384" s="16"/>
      <c r="O384" s="16"/>
      <c r="P384" s="14">
        <f t="normal">Agrupados!R891</f>
        <v>0</v>
      </c>
      <c r="Q384" s="27">
        <f t="normal">Agrupados!AA891</f>
        <v>0</v>
      </c>
      <c r="R384" s="28">
        <f t="normal">Agrupados!AC891</f>
        <v>0</v>
      </c>
    </row>
    <row r="385" spans="1:18">
      <c r="A385" s="17">
        <f t="normal">Agrupados!D892</f>
        <v>0</v>
      </c>
      <c r="B385" s="17">
        <f t="normal">Agrupados!E892</f>
        <v>0</v>
      </c>
      <c r="C385" s="6">
        <f t="normal">Agrupados!F892</f>
        <v>0</v>
      </c>
      <c r="D385" s="17">
        <f t="normal">Agrupados!G892</f>
        <v>0</v>
      </c>
      <c r="E385" s="17">
        <f t="normal">Agrupados!H892</f>
        <v>0</v>
      </c>
      <c r="F385" s="17">
        <f t="normal">Agrupados!I892</f>
        <v>0</v>
      </c>
      <c r="G385" s="19">
        <f t="normal">Agrupados!T892</f>
        <v>0</v>
      </c>
      <c r="H385" s="19"/>
      <c r="I385" s="8"/>
      <c r="J385" s="8"/>
      <c r="K385" s="8"/>
      <c r="L385" s="19">
        <f t="normal">Agrupados!M892</f>
        <v>0</v>
      </c>
      <c r="M385" s="19">
        <f t="normal">Agrupados!Q892</f>
        <v>0</v>
      </c>
      <c r="N385" s="19"/>
      <c r="O385" s="19"/>
      <c r="P385" s="17">
        <f t="normal">Agrupados!R892</f>
        <v>0</v>
      </c>
      <c r="Q385" s="29">
        <f t="normal">Agrupados!AA892</f>
        <v>0</v>
      </c>
      <c r="R385" s="30">
        <f t="normal">Agrupados!AC892</f>
        <v>0</v>
      </c>
    </row>
    <row r="386" spans="1:18">
      <c r="A386" s="12" t="str">
        <f t="normal">Agrupados!D893</f>
        <v>Agroindústria</v>
      </c>
      <c r="B386" s="12" t="str">
        <f t="normal">Agrupados!E893</f>
        <v>Resíduos de pecuária</v>
      </c>
      <c r="C386" s="6" t="str">
        <f t="normal">Agrupados!F893</f>
        <v>Suinocultura</v>
      </c>
      <c r="D386" s="6" t="str">
        <f t="normal">Agrupados!G893</f>
        <v>Lodo</v>
      </c>
      <c r="E386" s="12" t="str">
        <f t="normal">Agrupados!H893</f>
        <v>-</v>
      </c>
      <c r="F386" s="12" t="str">
        <f t="normal">Agrupados!I893</f>
        <v>-</v>
      </c>
      <c r="G386" s="13">
        <f t="normal">Agrupados!T893</f>
        <v>51.8333333333333</v>
      </c>
      <c r="H386" s="13">
        <f t="normal">Agrupados!W893</f>
        <v>710</v>
      </c>
      <c r="I386" s="8">
        <f t="shared" ref="I386" si="632">1000/G386</f>
        <v>19.2926045016077</v>
      </c>
      <c r="J386" s="8">
        <f t="shared" ref="J386" si="633">1000/H386</f>
        <v>1.40845070422535</v>
      </c>
      <c r="K386" s="8">
        <f t="shared" ref="K386" si="634">I386*J386</f>
        <v>27.1726823966306</v>
      </c>
      <c r="L386" s="13">
        <f t="normal">Agrupados!M893</f>
        <v>432.311424878194</v>
      </c>
      <c r="M386" s="13">
        <f t="normal">Agrupados!Q893</f>
        <v>310.734016108183</v>
      </c>
      <c r="N386" s="13">
        <f t="shared" ref="N386" si="635">L386/K386</f>
        <v>15.909780954559</v>
      </c>
      <c r="O386" s="13">
        <f t="shared" ref="O386" si="636">M386/K386</f>
        <v>11.435529682808</v>
      </c>
      <c r="P386" s="12">
        <f t="normal">Agrupados!R893</f>
        <v>0.718773546629572</v>
      </c>
      <c r="Q386" s="25" t="str">
        <f t="normal">Agrupados!AA893</f>
        <v>-</v>
      </c>
      <c r="R386" s="26" t="str">
        <f t="normal">Agrupados!AC893</f>
        <v>-</v>
      </c>
    </row>
    <row r="387" spans="1:18">
      <c r="A387" s="14">
        <f t="normal">Agrupados!D894</f>
        <v>0</v>
      </c>
      <c r="B387" s="14">
        <f t="normal">Agrupados!E894</f>
        <v>0</v>
      </c>
      <c r="C387" s="6">
        <f t="normal">Agrupados!F894</f>
        <v>0</v>
      </c>
      <c r="D387" s="6">
        <f t="normal">Agrupados!G894</f>
        <v>0</v>
      </c>
      <c r="E387" s="14">
        <f t="normal">Agrupados!H894</f>
        <v>0</v>
      </c>
      <c r="F387" s="14">
        <f t="normal">Agrupados!I894</f>
        <v>0</v>
      </c>
      <c r="G387" s="16">
        <f t="normal">Agrupados!T894</f>
        <v>0</v>
      </c>
      <c r="H387" s="16"/>
      <c r="I387" s="8"/>
      <c r="J387" s="8"/>
      <c r="K387" s="8"/>
      <c r="L387" s="16">
        <f t="normal">Agrupados!M894</f>
        <v>0</v>
      </c>
      <c r="M387" s="16">
        <f t="normal">Agrupados!Q894</f>
        <v>0</v>
      </c>
      <c r="N387" s="16"/>
      <c r="O387" s="16"/>
      <c r="P387" s="14">
        <f t="normal">Agrupados!R894</f>
        <v>0</v>
      </c>
      <c r="Q387" s="27">
        <f t="normal">Agrupados!AA894</f>
        <v>0</v>
      </c>
      <c r="R387" s="28">
        <f t="normal">Agrupados!AC894</f>
        <v>0</v>
      </c>
    </row>
    <row r="388" spans="1:18">
      <c r="A388" s="17">
        <f t="normal">Agrupados!D895</f>
        <v>0</v>
      </c>
      <c r="B388" s="17">
        <f t="normal">Agrupados!E895</f>
        <v>0</v>
      </c>
      <c r="C388" s="6">
        <f t="normal">Agrupados!F895</f>
        <v>0</v>
      </c>
      <c r="D388" s="6">
        <f t="normal">Agrupados!G895</f>
        <v>0</v>
      </c>
      <c r="E388" s="17">
        <f t="normal">Agrupados!H895</f>
        <v>0</v>
      </c>
      <c r="F388" s="17">
        <f t="normal">Agrupados!I895</f>
        <v>0</v>
      </c>
      <c r="G388" s="19">
        <f t="normal">Agrupados!T895</f>
        <v>0</v>
      </c>
      <c r="H388" s="19"/>
      <c r="I388" s="8"/>
      <c r="J388" s="8"/>
      <c r="K388" s="8"/>
      <c r="L388" s="19">
        <f t="normal">Agrupados!M895</f>
        <v>0</v>
      </c>
      <c r="M388" s="19">
        <f t="normal">Agrupados!Q895</f>
        <v>0</v>
      </c>
      <c r="N388" s="19"/>
      <c r="O388" s="19"/>
      <c r="P388" s="17">
        <f t="normal">Agrupados!R895</f>
        <v>0</v>
      </c>
      <c r="Q388" s="29">
        <f t="normal">Agrupados!AA895</f>
        <v>0</v>
      </c>
      <c r="R388" s="30">
        <f t="normal">Agrupados!AC895</f>
        <v>0</v>
      </c>
    </row>
    <row r="389" spans="1:18">
      <c r="A389" s="12" t="str">
        <f t="normal">Agrupados!D896</f>
        <v>Agroindústria</v>
      </c>
      <c r="B389" s="12" t="str">
        <f t="normal">Agrupados!E896</f>
        <v>Resíduos de pecuária</v>
      </c>
      <c r="C389" s="6" t="str">
        <f t="normal">Agrupados!F896</f>
        <v>Suinocultura</v>
      </c>
      <c r="D389" s="6" t="str">
        <f t="normal">Agrupados!G896</f>
        <v>Sólido</v>
      </c>
      <c r="E389" s="12" t="str">
        <f t="normal">Agrupados!H896</f>
        <v>-</v>
      </c>
      <c r="F389" s="12" t="str">
        <f t="normal">Agrupados!I896</f>
        <v>-</v>
      </c>
      <c r="G389" s="13">
        <f t="normal">Agrupados!T896</f>
        <v>174.4</v>
      </c>
      <c r="H389" s="13">
        <f t="normal">Agrupados!W896</f>
        <v>862.133333333333</v>
      </c>
      <c r="I389" s="8">
        <f t="shared" ref="I389" si="637">1000/G389</f>
        <v>5.73394495412844</v>
      </c>
      <c r="J389" s="8">
        <f t="shared" ref="J389" si="638">1000/H389</f>
        <v>1.15991339313331</v>
      </c>
      <c r="K389" s="8">
        <f t="shared" ref="K389" si="639">I389*J389</f>
        <v>6.65087954778276</v>
      </c>
      <c r="L389" s="13">
        <f t="normal">Agrupados!M896</f>
        <v>413.253654171224</v>
      </c>
      <c r="M389" s="13">
        <f t="normal">Agrupados!Q896</f>
        <v>222.332305856617</v>
      </c>
      <c r="N389" s="13">
        <f t="shared" ref="N389" si="640">L389/K389</f>
        <v>62.1351884667634</v>
      </c>
      <c r="O389" s="13">
        <f t="shared" ref="O389" si="641">M389/K389</f>
        <v>33.4290080371005</v>
      </c>
      <c r="P389" s="12">
        <f t="normal">Agrupados!R896</f>
        <v>0.538004452259478</v>
      </c>
      <c r="Q389" s="25" t="str">
        <f t="normal">Agrupados!AA896</f>
        <v>-</v>
      </c>
      <c r="R389" s="26" t="str">
        <f t="normal">Agrupados!AC896</f>
        <v>-</v>
      </c>
    </row>
    <row r="390" spans="1:18">
      <c r="A390" s="14">
        <f t="normal">Agrupados!D897</f>
        <v>0</v>
      </c>
      <c r="B390" s="14">
        <f t="normal">Agrupados!E897</f>
        <v>0</v>
      </c>
      <c r="C390" s="6">
        <f t="normal">Agrupados!F897</f>
        <v>0</v>
      </c>
      <c r="D390" s="6">
        <f t="normal">Agrupados!G897</f>
        <v>0</v>
      </c>
      <c r="E390" s="14">
        <f t="normal">Agrupados!H897</f>
        <v>0</v>
      </c>
      <c r="F390" s="14">
        <f t="normal">Agrupados!I897</f>
        <v>0</v>
      </c>
      <c r="G390" s="16">
        <f t="normal">Agrupados!T897</f>
        <v>0</v>
      </c>
      <c r="H390" s="16"/>
      <c r="I390" s="8"/>
      <c r="J390" s="8"/>
      <c r="K390" s="8"/>
      <c r="L390" s="16">
        <f t="normal">Agrupados!M897</f>
        <v>0</v>
      </c>
      <c r="M390" s="16">
        <f t="normal">Agrupados!Q897</f>
        <v>0</v>
      </c>
      <c r="N390" s="16"/>
      <c r="O390" s="16"/>
      <c r="P390" s="14">
        <f t="normal">Agrupados!R897</f>
        <v>0</v>
      </c>
      <c r="Q390" s="27">
        <f t="normal">Agrupados!AA897</f>
        <v>0</v>
      </c>
      <c r="R390" s="28">
        <f t="normal">Agrupados!AC897</f>
        <v>0</v>
      </c>
    </row>
    <row r="391" spans="1:18">
      <c r="A391" s="17">
        <f t="normal">Agrupados!D898</f>
        <v>0</v>
      </c>
      <c r="B391" s="17">
        <f t="normal">Agrupados!E898</f>
        <v>0</v>
      </c>
      <c r="C391" s="6">
        <f t="normal">Agrupados!F898</f>
        <v>0</v>
      </c>
      <c r="D391" s="6">
        <f t="normal">Agrupados!G898</f>
        <v>0</v>
      </c>
      <c r="E391" s="17">
        <f t="normal">Agrupados!H898</f>
        <v>0</v>
      </c>
      <c r="F391" s="17">
        <f t="normal">Agrupados!I898</f>
        <v>0</v>
      </c>
      <c r="G391" s="19">
        <f t="normal">Agrupados!T898</f>
        <v>0</v>
      </c>
      <c r="H391" s="19"/>
      <c r="I391" s="8"/>
      <c r="J391" s="8"/>
      <c r="K391" s="8"/>
      <c r="L391" s="19">
        <f t="normal">Agrupados!M898</f>
        <v>0</v>
      </c>
      <c r="M391" s="19">
        <f t="normal">Agrupados!Q898</f>
        <v>0</v>
      </c>
      <c r="N391" s="19"/>
      <c r="O391" s="19"/>
      <c r="P391" s="17">
        <f t="normal">Agrupados!R898</f>
        <v>0</v>
      </c>
      <c r="Q391" s="29">
        <f t="normal">Agrupados!AA898</f>
        <v>0</v>
      </c>
      <c r="R391" s="30">
        <f t="normal">Agrupados!AC898</f>
        <v>0</v>
      </c>
    </row>
    <row r="392" spans="1:18">
      <c r="A392" s="12" t="str">
        <f t="normal">Agrupados!D899</f>
        <v>Agroindústria</v>
      </c>
      <c r="B392" s="12" t="str">
        <f t="normal">Agrupados!E899</f>
        <v>Resíduos de pecuária</v>
      </c>
      <c r="C392" s="6" t="str">
        <f t="normal">Agrupados!F899</f>
        <v>Suinocultura</v>
      </c>
      <c r="D392" s="6" t="str">
        <f t="normal">Agrupados!G899</f>
        <v>Sedimento</v>
      </c>
      <c r="E392" s="12" t="str">
        <f t="normal">Agrupados!H899</f>
        <v>-</v>
      </c>
      <c r="F392" s="12" t="str">
        <f t="normal">Agrupados!I899</f>
        <v>-</v>
      </c>
      <c r="G392" s="13">
        <f t="normal">Agrupados!T899</f>
        <v>22.7</v>
      </c>
      <c r="H392" s="13">
        <f t="normal">Agrupados!W899</f>
        <v>648.466666666667</v>
      </c>
      <c r="I392" s="8">
        <f t="shared" ref="I392" si="642">1000/G392</f>
        <v>44.0528634361234</v>
      </c>
      <c r="J392" s="8">
        <f t="shared" ref="J392" si="643">1000/H392</f>
        <v>1.54209931119564</v>
      </c>
      <c r="K392" s="8">
        <f t="shared" ref="K392" si="644">I392*J392</f>
        <v>67.9338903610415</v>
      </c>
      <c r="L392" s="13">
        <f t="normal">Agrupados!M899</f>
        <v>478.334294521229</v>
      </c>
      <c r="M392" s="13">
        <f t="normal">Agrupados!Q899</f>
        <v>382.49060355971</v>
      </c>
      <c r="N392" s="13">
        <f t="shared" ref="N392" si="645">L392/K392</f>
        <v>7.0411732933161</v>
      </c>
      <c r="O392" s="13">
        <f t="shared" ref="O392" si="646">M392/K392</f>
        <v>5.63033563258228</v>
      </c>
      <c r="P392" s="12">
        <f t="normal">Agrupados!R899</f>
        <v>0.799630316999431</v>
      </c>
      <c r="Q392" s="25" t="str">
        <f t="normal">Agrupados!AA899</f>
        <v>-</v>
      </c>
      <c r="R392" s="26" t="str">
        <f t="normal">Agrupados!AC899</f>
        <v>-</v>
      </c>
    </row>
    <row r="393" spans="1:18">
      <c r="A393" s="14">
        <f t="normal">Agrupados!D900</f>
        <v>0</v>
      </c>
      <c r="B393" s="14">
        <f t="normal">Agrupados!E900</f>
        <v>0</v>
      </c>
      <c r="C393" s="6">
        <f t="normal">Agrupados!F900</f>
        <v>0</v>
      </c>
      <c r="D393" s="6">
        <f t="normal">Agrupados!G900</f>
        <v>0</v>
      </c>
      <c r="E393" s="14">
        <f t="normal">Agrupados!H900</f>
        <v>0</v>
      </c>
      <c r="F393" s="14">
        <f t="normal">Agrupados!I900</f>
        <v>0</v>
      </c>
      <c r="G393" s="16">
        <f t="normal">Agrupados!T900</f>
        <v>0</v>
      </c>
      <c r="H393" s="16"/>
      <c r="I393" s="8"/>
      <c r="J393" s="8"/>
      <c r="K393" s="8"/>
      <c r="L393" s="16">
        <f t="normal">Agrupados!M900</f>
        <v>0</v>
      </c>
      <c r="M393" s="16">
        <f t="normal">Agrupados!Q900</f>
        <v>0</v>
      </c>
      <c r="N393" s="16"/>
      <c r="O393" s="16"/>
      <c r="P393" s="14">
        <f t="normal">Agrupados!R900</f>
        <v>0</v>
      </c>
      <c r="Q393" s="27">
        <f t="normal">Agrupados!AA900</f>
        <v>0</v>
      </c>
      <c r="R393" s="28">
        <f t="normal">Agrupados!AC900</f>
        <v>0</v>
      </c>
    </row>
    <row r="394" spans="1:18">
      <c r="A394" s="17">
        <f t="normal">Agrupados!D901</f>
        <v>0</v>
      </c>
      <c r="B394" s="17">
        <f t="normal">Agrupados!E901</f>
        <v>0</v>
      </c>
      <c r="C394" s="6">
        <f t="normal">Agrupados!F901</f>
        <v>0</v>
      </c>
      <c r="D394" s="6">
        <f t="normal">Agrupados!G901</f>
        <v>0</v>
      </c>
      <c r="E394" s="17">
        <f t="normal">Agrupados!H901</f>
        <v>0</v>
      </c>
      <c r="F394" s="17">
        <f t="normal">Agrupados!I901</f>
        <v>0</v>
      </c>
      <c r="G394" s="19">
        <f t="normal">Agrupados!T901</f>
        <v>0</v>
      </c>
      <c r="H394" s="19"/>
      <c r="I394" s="8"/>
      <c r="J394" s="8"/>
      <c r="K394" s="8"/>
      <c r="L394" s="19">
        <f t="normal">Agrupados!M901</f>
        <v>0</v>
      </c>
      <c r="M394" s="19">
        <f t="normal">Agrupados!Q901</f>
        <v>0</v>
      </c>
      <c r="N394" s="19"/>
      <c r="O394" s="19"/>
      <c r="P394" s="17">
        <f t="normal">Agrupados!R901</f>
        <v>0</v>
      </c>
      <c r="Q394" s="29">
        <f t="normal">Agrupados!AA901</f>
        <v>0</v>
      </c>
      <c r="R394" s="30">
        <f t="normal">Agrupados!AC901</f>
        <v>0</v>
      </c>
    </row>
    <row r="395" spans="1:18">
      <c r="A395" s="12" t="str">
        <f t="normal">Agrupados!D920</f>
        <v>Resíduo urbano</v>
      </c>
      <c r="B395" s="12" t="str">
        <f t="normal">Agrupados!E920</f>
        <v>Resíduo de tratamento de esgoto</v>
      </c>
      <c r="C395" s="6" t="str">
        <f t="normal">Agrupados!F920</f>
        <v>Esgoto doméstico</v>
      </c>
      <c r="D395" s="6" t="str">
        <f t="normal">Agrupados!G920</f>
        <v>Efluente bruto</v>
      </c>
      <c r="E395" s="12" t="str">
        <f t="normal">Agrupados!H920</f>
        <v>Caixa de gradeamento</v>
      </c>
      <c r="F395" s="6" t="str">
        <f t="normal">Agrupados!I920</f>
        <v>-</v>
      </c>
      <c r="G395" s="8">
        <f t="normal">Agrupados!T920</f>
        <v>1</v>
      </c>
      <c r="H395" s="8">
        <f t="normal">Agrupados!W920</f>
        <v>800.566666666667</v>
      </c>
      <c r="I395" s="8">
        <f t="shared" ref="I395" si="647">1000/G395</f>
        <v>1000</v>
      </c>
      <c r="J395" s="8">
        <f t="shared" ref="J395" si="648">1000/H395</f>
        <v>1.24911521005954</v>
      </c>
      <c r="K395" s="8">
        <f t="shared" ref="K395" si="649">I395*J395</f>
        <v>1249.11521005954</v>
      </c>
      <c r="L395" s="8">
        <f t="normal">Agrupados!M920</f>
        <v>247.368002386398</v>
      </c>
      <c r="M395" s="8">
        <f t="normal">Agrupados!Q920</f>
        <v>128.908421994631</v>
      </c>
      <c r="N395" s="13">
        <f t="shared" ref="N395" si="650">L395/K395</f>
        <v>0.19803457711047</v>
      </c>
      <c r="O395" s="13">
        <f t="shared" ref="O395" si="651">M395/K395</f>
        <v>0.103199785701501</v>
      </c>
      <c r="P395" s="6">
        <f t="normal">Agrupados!R920</f>
        <v>0.521120034729759</v>
      </c>
      <c r="Q395" s="23" t="str">
        <f t="normal">Agrupados!AA920</f>
        <v>-</v>
      </c>
      <c r="R395" s="24">
        <f t="normal">Agrupados!AC920</f>
        <v>6.94333333333333</v>
      </c>
    </row>
    <row r="396" spans="1:18">
      <c r="A396" s="14">
        <f t="normal">Agrupados!D921</f>
        <v>0</v>
      </c>
      <c r="B396" s="14">
        <f t="normal">Agrupados!E921</f>
        <v>0</v>
      </c>
      <c r="C396" s="6">
        <f t="normal">Agrupados!F921</f>
        <v>0</v>
      </c>
      <c r="D396" s="6">
        <f t="normal">Agrupados!G921</f>
        <v>0</v>
      </c>
      <c r="E396" s="14">
        <f t="normal">Agrupados!H921</f>
        <v>0</v>
      </c>
      <c r="F396" s="6">
        <f t="normal">Agrupados!I921</f>
        <v>0</v>
      </c>
      <c r="G396" s="8">
        <f t="normal">Agrupados!T921</f>
        <v>0</v>
      </c>
      <c r="H396" s="8"/>
      <c r="I396" s="8"/>
      <c r="J396" s="8"/>
      <c r="K396" s="8"/>
      <c r="L396" s="8">
        <f t="normal">Agrupados!M921</f>
        <v>0</v>
      </c>
      <c r="M396" s="8">
        <f t="normal">Agrupados!Q921</f>
        <v>0</v>
      </c>
      <c r="N396" s="16"/>
      <c r="O396" s="16"/>
      <c r="P396" s="6">
        <f t="normal">Agrupados!R921</f>
        <v>0</v>
      </c>
      <c r="Q396" s="23">
        <f t="normal">Agrupados!AA921</f>
        <v>0</v>
      </c>
      <c r="R396" s="24">
        <f t="normal">Agrupados!AC921</f>
        <v>0</v>
      </c>
    </row>
    <row r="397" spans="1:18">
      <c r="A397" s="17">
        <f t="normal">Agrupados!D922</f>
        <v>0</v>
      </c>
      <c r="B397" s="17">
        <f t="normal">Agrupados!E922</f>
        <v>0</v>
      </c>
      <c r="C397" s="6">
        <f t="normal">Agrupados!F922</f>
        <v>0</v>
      </c>
      <c r="D397" s="6">
        <f t="normal">Agrupados!G922</f>
        <v>0</v>
      </c>
      <c r="E397" s="17">
        <f t="normal">Agrupados!H922</f>
        <v>0</v>
      </c>
      <c r="F397" s="6">
        <f t="normal">Agrupados!I922</f>
        <v>0</v>
      </c>
      <c r="G397" s="8">
        <f t="normal">Agrupados!T922</f>
        <v>0</v>
      </c>
      <c r="H397" s="8"/>
      <c r="I397" s="8"/>
      <c r="J397" s="8"/>
      <c r="K397" s="8"/>
      <c r="L397" s="8">
        <f t="normal">Agrupados!M922</f>
        <v>0</v>
      </c>
      <c r="M397" s="8">
        <f t="normal">Agrupados!Q922</f>
        <v>0</v>
      </c>
      <c r="N397" s="19"/>
      <c r="O397" s="19"/>
      <c r="P397" s="6">
        <f t="normal">Agrupados!R922</f>
        <v>0</v>
      </c>
      <c r="Q397" s="23">
        <f t="normal">Agrupados!AA922</f>
        <v>0</v>
      </c>
      <c r="R397" s="24">
        <f t="normal">Agrupados!AC922</f>
        <v>0</v>
      </c>
    </row>
    <row r="398" spans="1:18">
      <c r="A398" s="12" t="str">
        <f t="normal">Agrupados!D923</f>
        <v>Resíduo urbano</v>
      </c>
      <c r="B398" s="12" t="str">
        <f t="normal">Agrupados!E923</f>
        <v>Resíduos alimentares</v>
      </c>
      <c r="C398" s="6" t="str">
        <f t="normal">Agrupados!F923</f>
        <v>Resíduo sólido orgânico </v>
      </c>
      <c r="D398" s="6" t="str">
        <f t="normal">Agrupados!G923</f>
        <v>Resíduo de restaurante </v>
      </c>
      <c r="E398" s="12" t="str">
        <f t="normal">Agrupados!H923</f>
        <v>-</v>
      </c>
      <c r="F398" s="6" t="str">
        <f t="normal">Agrupados!I923</f>
        <v>Sem papel</v>
      </c>
      <c r="G398" s="8">
        <f t="normal">Agrupados!T923</f>
        <v>286.2</v>
      </c>
      <c r="H398" s="8">
        <f t="normal">Agrupados!W923</f>
        <v>950.633333333333</v>
      </c>
      <c r="I398" s="8">
        <f t="shared" ref="I398" si="652">1000/G398</f>
        <v>3.49406009783368</v>
      </c>
      <c r="J398" s="8">
        <f t="shared" ref="J398" si="653">1000/H398</f>
        <v>1.05193029208598</v>
      </c>
      <c r="K398" s="8">
        <f t="shared" ref="K398" si="654">I398*J398</f>
        <v>3.67550765928015</v>
      </c>
      <c r="L398" s="8">
        <f t="normal">Agrupados!M923</f>
        <v>725.695137715024</v>
      </c>
      <c r="M398" s="8">
        <f t="normal">Agrupados!Q923</f>
        <v>589.423486129064</v>
      </c>
      <c r="N398" s="13">
        <f t="shared" ref="N398" si="655">L398/K398</f>
        <v>197.440790494</v>
      </c>
      <c r="O398" s="13">
        <f t="shared" ref="O398" si="656">M398/K398</f>
        <v>160.365190544727</v>
      </c>
      <c r="P398" s="6">
        <f t="normal">Agrupados!R923</f>
        <v>0.812219147540337</v>
      </c>
      <c r="Q398" s="23" t="str">
        <f t="normal">Agrupados!AA923</f>
        <v>-</v>
      </c>
      <c r="R398" s="24">
        <f t="normal">Agrupados!AC923</f>
        <v>5.43666666666667</v>
      </c>
    </row>
    <row r="399" spans="1:18">
      <c r="A399" s="14">
        <f t="normal">Agrupados!D924</f>
        <v>0</v>
      </c>
      <c r="B399" s="14">
        <f t="normal">Agrupados!E924</f>
        <v>0</v>
      </c>
      <c r="C399" s="6">
        <f t="normal">Agrupados!F924</f>
        <v>0</v>
      </c>
      <c r="D399" s="6">
        <f t="normal">Agrupados!G924</f>
        <v>0</v>
      </c>
      <c r="E399" s="14">
        <f t="normal">Agrupados!H924</f>
        <v>0</v>
      </c>
      <c r="F399" s="6">
        <f t="normal">Agrupados!I924</f>
        <v>0</v>
      </c>
      <c r="G399" s="8">
        <f t="normal">Agrupados!T924</f>
        <v>0</v>
      </c>
      <c r="H399" s="8"/>
      <c r="I399" s="8"/>
      <c r="J399" s="8"/>
      <c r="K399" s="8"/>
      <c r="L399" s="8">
        <f t="normal">Agrupados!M924</f>
        <v>0</v>
      </c>
      <c r="M399" s="8">
        <f t="normal">Agrupados!Q924</f>
        <v>0</v>
      </c>
      <c r="N399" s="16"/>
      <c r="O399" s="16"/>
      <c r="P399" s="6">
        <f t="normal">Agrupados!R924</f>
        <v>0</v>
      </c>
      <c r="Q399" s="23">
        <f t="normal">Agrupados!AA924</f>
        <v>0</v>
      </c>
      <c r="R399" s="24">
        <f t="normal">Agrupados!AC924</f>
        <v>0</v>
      </c>
    </row>
    <row r="400" spans="1:18">
      <c r="A400" s="17">
        <f t="normal">Agrupados!D925</f>
        <v>0</v>
      </c>
      <c r="B400" s="17">
        <f t="normal">Agrupados!E925</f>
        <v>0</v>
      </c>
      <c r="C400" s="6">
        <f t="normal">Agrupados!F925</f>
        <v>0</v>
      </c>
      <c r="D400" s="6">
        <f t="normal">Agrupados!G925</f>
        <v>0</v>
      </c>
      <c r="E400" s="17">
        <f t="normal">Agrupados!H925</f>
        <v>0</v>
      </c>
      <c r="F400" s="6">
        <f t="normal">Agrupados!I925</f>
        <v>0</v>
      </c>
      <c r="G400" s="8">
        <f t="normal">Agrupados!T925</f>
        <v>0</v>
      </c>
      <c r="H400" s="8"/>
      <c r="I400" s="8"/>
      <c r="J400" s="8"/>
      <c r="K400" s="8"/>
      <c r="L400" s="8">
        <f t="normal">Agrupados!M925</f>
        <v>0</v>
      </c>
      <c r="M400" s="8">
        <f t="normal">Agrupados!Q925</f>
        <v>0</v>
      </c>
      <c r="N400" s="19"/>
      <c r="O400" s="19"/>
      <c r="P400" s="6">
        <f t="normal">Agrupados!R925</f>
        <v>0</v>
      </c>
      <c r="Q400" s="23">
        <f t="normal">Agrupados!AA925</f>
        <v>0</v>
      </c>
      <c r="R400" s="24">
        <f t="normal">Agrupados!AC925</f>
        <v>0</v>
      </c>
    </row>
    <row r="401" spans="1:18">
      <c r="A401" s="12" t="str">
        <f t="normal">Agrupados!D926</f>
        <v>Resíduo urbano</v>
      </c>
      <c r="B401" s="12" t="str">
        <f t="normal">Agrupados!E926</f>
        <v>Resíduos alimentares</v>
      </c>
      <c r="C401" s="6" t="str">
        <f t="normal">Agrupados!F926</f>
        <v>Resíduo sólido orgânico </v>
      </c>
      <c r="D401" s="6" t="str">
        <f t="normal">Agrupados!G926</f>
        <v>Resíduo de restaurante </v>
      </c>
      <c r="E401" s="12" t="str">
        <f t="normal">Agrupados!H926</f>
        <v>-</v>
      </c>
      <c r="F401" s="12" t="str">
        <f t="normal">Agrupados!I926</f>
        <v>Com papel</v>
      </c>
      <c r="G401" s="13">
        <f t="normal">Agrupados!T926</f>
        <v>426.466666666667</v>
      </c>
      <c r="H401" s="13">
        <f t="normal">Agrupados!W926</f>
        <v>854.35</v>
      </c>
      <c r="I401" s="8">
        <f t="shared" ref="I401" si="657">1000/G401</f>
        <v>2.34484914803814</v>
      </c>
      <c r="J401" s="8">
        <f t="shared" ref="J401" si="658">1000/H401</f>
        <v>1.17048048223796</v>
      </c>
      <c r="K401" s="8">
        <f t="shared" ref="K401" si="659">I401*J401</f>
        <v>2.74460016157095</v>
      </c>
      <c r="L401" s="13">
        <f t="normal">Agrupados!M926</f>
        <v>715.317888038182</v>
      </c>
      <c r="M401" s="13">
        <f t="normal">Agrupados!Q926</f>
        <v>569.721388087899</v>
      </c>
      <c r="N401" s="13">
        <f t="shared" ref="N401" si="660">L401/K401</f>
        <v>260.627357694517</v>
      </c>
      <c r="O401" s="13">
        <f t="shared" ref="O401" si="661">M401/K401</f>
        <v>207.579011349253</v>
      </c>
      <c r="P401" s="12">
        <f t="normal">Agrupados!R926</f>
        <v>0.796459025581489</v>
      </c>
      <c r="Q401" s="25" t="str">
        <f t="normal">Agrupados!AA926</f>
        <v>-</v>
      </c>
      <c r="R401" s="26">
        <f t="normal">Agrupados!AC926</f>
        <v>6.29</v>
      </c>
    </row>
    <row r="402" spans="1:18">
      <c r="A402" s="14">
        <f t="normal">Agrupados!D927</f>
        <v>0</v>
      </c>
      <c r="B402" s="14">
        <f t="normal">Agrupados!E927</f>
        <v>0</v>
      </c>
      <c r="C402" s="6">
        <f t="normal">Agrupados!F927</f>
        <v>0</v>
      </c>
      <c r="D402" s="6">
        <f t="normal">Agrupados!G927</f>
        <v>0</v>
      </c>
      <c r="E402" s="14">
        <f t="normal">Agrupados!H927</f>
        <v>0</v>
      </c>
      <c r="F402" s="14">
        <f t="normal">Agrupados!I927</f>
        <v>0</v>
      </c>
      <c r="G402" s="16">
        <f t="normal">Agrupados!T927</f>
        <v>0</v>
      </c>
      <c r="H402" s="16"/>
      <c r="I402" s="8"/>
      <c r="J402" s="8"/>
      <c r="K402" s="8"/>
      <c r="L402" s="16">
        <f t="normal">Agrupados!M927</f>
        <v>0</v>
      </c>
      <c r="M402" s="16">
        <f t="normal">Agrupados!Q927</f>
        <v>0</v>
      </c>
      <c r="N402" s="16"/>
      <c r="O402" s="16"/>
      <c r="P402" s="14">
        <f t="normal">Agrupados!R927</f>
        <v>0</v>
      </c>
      <c r="Q402" s="27">
        <f t="normal">Agrupados!AA927</f>
        <v>0</v>
      </c>
      <c r="R402" s="28">
        <f t="normal">Agrupados!AC927</f>
        <v>0</v>
      </c>
    </row>
    <row r="403" spans="1:18">
      <c r="A403" s="17">
        <f t="normal">Agrupados!D928</f>
        <v>0</v>
      </c>
      <c r="B403" s="17">
        <f t="normal">Agrupados!E928</f>
        <v>0</v>
      </c>
      <c r="C403" s="6">
        <f t="normal">Agrupados!F928</f>
        <v>0</v>
      </c>
      <c r="D403" s="6">
        <f t="normal">Agrupados!G928</f>
        <v>0</v>
      </c>
      <c r="E403" s="17">
        <f t="normal">Agrupados!H928</f>
        <v>0</v>
      </c>
      <c r="F403" s="17">
        <f t="normal">Agrupados!I928</f>
        <v>0</v>
      </c>
      <c r="G403" s="19">
        <f t="normal">Agrupados!T928</f>
        <v>0</v>
      </c>
      <c r="H403" s="19"/>
      <c r="I403" s="8"/>
      <c r="J403" s="8"/>
      <c r="K403" s="8"/>
      <c r="L403" s="19">
        <f t="normal">Agrupados!M928</f>
        <v>0</v>
      </c>
      <c r="M403" s="19">
        <f t="normal">Agrupados!Q928</f>
        <v>0</v>
      </c>
      <c r="N403" s="19"/>
      <c r="O403" s="19"/>
      <c r="P403" s="17">
        <f t="normal">Agrupados!R928</f>
        <v>0</v>
      </c>
      <c r="Q403" s="29">
        <f t="normal">Agrupados!AA928</f>
        <v>0</v>
      </c>
      <c r="R403" s="30">
        <f t="normal">Agrupados!AC928</f>
        <v>0</v>
      </c>
    </row>
    <row r="404" spans="1:18">
      <c r="A404" s="12" t="str">
        <f t="normal">Agrupados!D947</f>
        <v>Cultura energética</v>
      </c>
      <c r="B404" s="12" t="str">
        <f t="normal">Agrupados!E947</f>
        <v>Cultivo energético</v>
      </c>
      <c r="C404" s="6" t="str">
        <f t="normal">Agrupados!F947</f>
        <v>Silagem</v>
      </c>
      <c r="D404" s="6" t="str">
        <f t="normal">Agrupados!G947</f>
        <v>Silagem de trigo</v>
      </c>
      <c r="E404" s="12" t="str">
        <f t="normal">Agrupados!H947</f>
        <v>-</v>
      </c>
      <c r="F404" s="6" t="str">
        <f t="normal">Agrupados!I947</f>
        <v>-</v>
      </c>
      <c r="G404" s="8">
        <f t="normal">Agrupados!T947</f>
        <v>909.966666666667</v>
      </c>
      <c r="H404" s="8">
        <f t="normal">Agrupados!W947</f>
        <v>905.866666666667</v>
      </c>
      <c r="I404" s="8">
        <f t="shared" ref="I404" si="662">1000/G404</f>
        <v>1.09894135316312</v>
      </c>
      <c r="J404" s="8">
        <f t="shared" ref="J404" si="663">1000/H404</f>
        <v>1.10391521931116</v>
      </c>
      <c r="K404" s="8">
        <f t="shared" ref="K404" si="664">I404*J404</f>
        <v>1.21313808488716</v>
      </c>
      <c r="L404" s="8">
        <f t="normal">Agrupados!M947</f>
        <v>337.001093765536</v>
      </c>
      <c r="M404" s="8">
        <f t="normal">Agrupados!Q947</f>
        <v>183.110669185642</v>
      </c>
      <c r="N404" s="13">
        <f t="shared" ref="N404" si="665">L404/K404</f>
        <v>277.792856364642</v>
      </c>
      <c r="O404" s="13">
        <f t="shared" ref="O404" si="666">M404/K404</f>
        <v>150.939675760549</v>
      </c>
      <c r="P404" s="6">
        <f t="normal">Agrupados!R947</f>
        <v>0.543353337936162</v>
      </c>
      <c r="Q404" s="23" t="str">
        <f t="normal">Agrupados!AA947</f>
        <v>-</v>
      </c>
      <c r="R404" s="24" t="str">
        <f t="normal">Agrupados!AC947</f>
        <v>-</v>
      </c>
    </row>
    <row r="405" spans="1:18">
      <c r="A405" s="14">
        <f t="normal">Agrupados!D948</f>
        <v>0</v>
      </c>
      <c r="B405" s="14">
        <f t="normal">Agrupados!E948</f>
        <v>0</v>
      </c>
      <c r="C405" s="6">
        <f t="normal">Agrupados!F948</f>
        <v>0</v>
      </c>
      <c r="D405" s="6">
        <f t="normal">Agrupados!G948</f>
        <v>0</v>
      </c>
      <c r="E405" s="14">
        <f t="normal">Agrupados!H948</f>
        <v>0</v>
      </c>
      <c r="F405" s="6">
        <f t="normal">Agrupados!I948</f>
        <v>0</v>
      </c>
      <c r="G405" s="8">
        <f t="normal">Agrupados!T948</f>
        <v>0</v>
      </c>
      <c r="H405" s="8"/>
      <c r="I405" s="8"/>
      <c r="J405" s="8"/>
      <c r="K405" s="8"/>
      <c r="L405" s="8">
        <f t="normal">Agrupados!M948</f>
        <v>0</v>
      </c>
      <c r="M405" s="8">
        <f t="normal">Agrupados!Q948</f>
        <v>0</v>
      </c>
      <c r="N405" s="16"/>
      <c r="O405" s="16"/>
      <c r="P405" s="6">
        <f t="normal">Agrupados!R948</f>
        <v>0</v>
      </c>
      <c r="Q405" s="23">
        <f t="normal">Agrupados!AA948</f>
        <v>0</v>
      </c>
      <c r="R405" s="24">
        <f t="normal">Agrupados!AC948</f>
        <v>0</v>
      </c>
    </row>
    <row r="406" spans="1:18">
      <c r="A406" s="17">
        <f t="normal">Agrupados!D949</f>
        <v>0</v>
      </c>
      <c r="B406" s="17">
        <f t="normal">Agrupados!E949</f>
        <v>0</v>
      </c>
      <c r="C406" s="6">
        <f t="normal">Agrupados!F949</f>
        <v>0</v>
      </c>
      <c r="D406" s="6">
        <f t="normal">Agrupados!G949</f>
        <v>0</v>
      </c>
      <c r="E406" s="17">
        <f t="normal">Agrupados!H949</f>
        <v>0</v>
      </c>
      <c r="F406" s="6">
        <f t="normal">Agrupados!I949</f>
        <v>0</v>
      </c>
      <c r="G406" s="8">
        <f t="normal">Agrupados!T949</f>
        <v>0</v>
      </c>
      <c r="H406" s="8"/>
      <c r="I406" s="8"/>
      <c r="J406" s="8"/>
      <c r="K406" s="8"/>
      <c r="L406" s="8">
        <f t="normal">Agrupados!M949</f>
        <v>0</v>
      </c>
      <c r="M406" s="8">
        <f t="normal">Agrupados!Q949</f>
        <v>0</v>
      </c>
      <c r="N406" s="19"/>
      <c r="O406" s="19"/>
      <c r="P406" s="6">
        <f t="normal">Agrupados!R949</f>
        <v>0</v>
      </c>
      <c r="Q406" s="23">
        <f t="normal">Agrupados!AA949</f>
        <v>0</v>
      </c>
      <c r="R406" s="24">
        <f t="normal">Agrupados!AC949</f>
        <v>0</v>
      </c>
    </row>
    <row r="407" spans="1:18">
      <c r="A407" s="12" t="str">
        <f t="normal">Agrupados!D959</f>
        <v>Resíduo urbano</v>
      </c>
      <c r="B407" s="12" t="str">
        <f t="normal">Agrupados!E959</f>
        <v>Resíduos alimentares</v>
      </c>
      <c r="C407" s="6" t="str">
        <f t="normal">Agrupados!F959</f>
        <v>Resíduo sólido orgânico </v>
      </c>
      <c r="D407" s="6" t="str">
        <f t="normal">Agrupados!G959</f>
        <v>Resíduo de restaurante </v>
      </c>
      <c r="E407" s="12" t="str">
        <f t="normal">Agrupados!H959</f>
        <v>-</v>
      </c>
      <c r="F407" s="6" t="str">
        <f t="normal">Agrupados!I959</f>
        <v>-</v>
      </c>
      <c r="G407" s="8">
        <f t="normal">Agrupados!T959</f>
        <v>290.2</v>
      </c>
      <c r="H407" s="8">
        <f t="normal">Agrupados!W959</f>
        <v>948.166666666667</v>
      </c>
      <c r="I407" s="8">
        <f t="shared" ref="I407" si="667">1000/G407</f>
        <v>3.44589937973811</v>
      </c>
      <c r="J407" s="8">
        <f t="shared" ref="J407" si="668">1000/H407</f>
        <v>1.05466690103709</v>
      </c>
      <c r="K407" s="8">
        <f t="shared" ref="K407" si="669">I407*J407</f>
        <v>3.63427602011402</v>
      </c>
      <c r="L407" s="8">
        <f t="normal">Agrupados!M959</f>
        <v>723.8772</v>
      </c>
      <c r="M407" s="8">
        <f t="normal">Agrupados!Q959</f>
        <v>539.3124</v>
      </c>
      <c r="N407" s="13">
        <f t="shared" ref="N407" si="670">L407/K407</f>
        <v>199.18057846836</v>
      </c>
      <c r="O407" s="13">
        <f t="shared" ref="O407" si="671">M407/K407</f>
        <v>148.39610338212</v>
      </c>
      <c r="P407" s="6">
        <f t="normal">Agrupados!R959</f>
        <v>0.745032997309488</v>
      </c>
      <c r="Q407" s="23" t="str">
        <f t="normal">Agrupados!AA959</f>
        <v>-</v>
      </c>
      <c r="R407" s="24">
        <f t="normal">Agrupados!AC959</f>
        <v>5.73666666666667</v>
      </c>
    </row>
    <row r="408" spans="1:18">
      <c r="A408" s="14">
        <f t="normal">Agrupados!D960</f>
        <v>0</v>
      </c>
      <c r="B408" s="14">
        <f t="normal">Agrupados!E960</f>
        <v>0</v>
      </c>
      <c r="C408" s="6">
        <f t="normal">Agrupados!F960</f>
        <v>0</v>
      </c>
      <c r="D408" s="6">
        <f t="normal">Agrupados!G960</f>
        <v>0</v>
      </c>
      <c r="E408" s="14">
        <f t="normal">Agrupados!H960</f>
        <v>0</v>
      </c>
      <c r="F408" s="6">
        <f t="normal">Agrupados!I960</f>
        <v>0</v>
      </c>
      <c r="G408" s="8">
        <f t="normal">Agrupados!T960</f>
        <v>0</v>
      </c>
      <c r="H408" s="8"/>
      <c r="I408" s="8"/>
      <c r="J408" s="8"/>
      <c r="K408" s="8"/>
      <c r="L408" s="8">
        <f t="normal">Agrupados!M960</f>
        <v>0</v>
      </c>
      <c r="M408" s="8">
        <f t="normal">Agrupados!Q960</f>
        <v>0</v>
      </c>
      <c r="N408" s="16"/>
      <c r="O408" s="16"/>
      <c r="P408" s="6">
        <f t="normal">Agrupados!R960</f>
        <v>0</v>
      </c>
      <c r="Q408" s="23">
        <f t="normal">Agrupados!AA960</f>
        <v>0</v>
      </c>
      <c r="R408" s="24">
        <f t="normal">Agrupados!AC960</f>
        <v>0</v>
      </c>
    </row>
    <row r="409" spans="1:18">
      <c r="A409" s="17">
        <f t="normal">Agrupados!D961</f>
        <v>0</v>
      </c>
      <c r="B409" s="17">
        <f t="normal">Agrupados!E961</f>
        <v>0</v>
      </c>
      <c r="C409" s="6">
        <f t="normal">Agrupados!F961</f>
        <v>0</v>
      </c>
      <c r="D409" s="6">
        <f t="normal">Agrupados!G961</f>
        <v>0</v>
      </c>
      <c r="E409" s="17">
        <f t="normal">Agrupados!H961</f>
        <v>0</v>
      </c>
      <c r="F409" s="6">
        <f t="normal">Agrupados!I961</f>
        <v>0</v>
      </c>
      <c r="G409" s="8">
        <f t="normal">Agrupados!T961</f>
        <v>0</v>
      </c>
      <c r="H409" s="8"/>
      <c r="I409" s="8"/>
      <c r="J409" s="8"/>
      <c r="K409" s="8"/>
      <c r="L409" s="8">
        <f t="normal">Agrupados!M961</f>
        <v>0</v>
      </c>
      <c r="M409" s="8">
        <f t="normal">Agrupados!Q961</f>
        <v>0</v>
      </c>
      <c r="N409" s="19"/>
      <c r="O409" s="19"/>
      <c r="P409" s="6">
        <f t="normal">Agrupados!R961</f>
        <v>0</v>
      </c>
      <c r="Q409" s="23">
        <f t="normal">Agrupados!AA961</f>
        <v>0</v>
      </c>
      <c r="R409" s="24">
        <f t="normal">Agrupados!AC961</f>
        <v>0</v>
      </c>
    </row>
    <row r="410" spans="1:18">
      <c r="A410" s="12" t="str">
        <f t="normal">Agrupados!D974</f>
        <v>Agroindústria</v>
      </c>
      <c r="B410" s="12" t="str">
        <f t="normal">Agrupados!E974</f>
        <v>Resíduos de pecuária</v>
      </c>
      <c r="C410" s="6" t="str">
        <f t="normal">Agrupados!F974</f>
        <v>Bovinocultura</v>
      </c>
      <c r="D410" s="6" t="str">
        <f t="normal">Agrupados!G974</f>
        <v>-</v>
      </c>
      <c r="E410" s="6" t="str">
        <f t="normal">Agrupados!H974</f>
        <v>Entrada biodigestor</v>
      </c>
      <c r="F410" s="6" t="str">
        <f t="normal">Agrupados!I974</f>
        <v>Bovino leiteiro</v>
      </c>
      <c r="G410" s="8">
        <f t="normal">Agrupados!T974</f>
        <v>45.1333333333333</v>
      </c>
      <c r="H410" s="8">
        <f t="normal">Agrupados!W974</f>
        <v>698.1</v>
      </c>
      <c r="I410" s="8">
        <f t="shared" ref="I410" si="672">1000/G410</f>
        <v>22.1565731166913</v>
      </c>
      <c r="J410" s="8">
        <f t="shared" ref="J410" si="673">1000/H410</f>
        <v>1.43245953301819</v>
      </c>
      <c r="K410" s="8">
        <f t="shared" ref="K410" si="674">I410*J410</f>
        <v>31.738394380019</v>
      </c>
      <c r="L410" s="8">
        <f t="normal">Agrupados!M974</f>
        <v>267.5448</v>
      </c>
      <c r="M410" s="8">
        <f t="normal">Agrupados!Q974</f>
        <v>177.3864</v>
      </c>
      <c r="N410" s="13">
        <f t="shared" ref="N410" si="675">L410/K410</f>
        <v>8.429689189584</v>
      </c>
      <c r="O410" s="13">
        <f t="shared" ref="O410" si="676">M410/K410</f>
        <v>5.589016188912</v>
      </c>
      <c r="P410" s="6">
        <f t="normal">Agrupados!R974</f>
        <v>0.66301568933502</v>
      </c>
      <c r="Q410" s="23">
        <f t="normal">Agrupados!AA974</f>
        <v>2293.66666666667</v>
      </c>
      <c r="R410" s="24">
        <f t="normal">Agrupados!AC974</f>
        <v>7.27</v>
      </c>
    </row>
    <row r="411" spans="1:18">
      <c r="A411" s="14">
        <f t="normal">Agrupados!D975</f>
        <v>0</v>
      </c>
      <c r="B411" s="14">
        <f t="normal">Agrupados!E975</f>
        <v>0</v>
      </c>
      <c r="C411" s="9">
        <f t="normal">Agrupados!F975</f>
        <v>0</v>
      </c>
      <c r="D411" s="6">
        <f t="normal">Agrupados!G975</f>
        <v>0</v>
      </c>
      <c r="E411" s="6">
        <f t="normal">Agrupados!H975</f>
        <v>0</v>
      </c>
      <c r="F411" s="6">
        <f t="normal">Agrupados!I975</f>
        <v>0</v>
      </c>
      <c r="G411" s="8">
        <f t="normal">Agrupados!T975</f>
        <v>0</v>
      </c>
      <c r="H411" s="8"/>
      <c r="I411" s="8"/>
      <c r="J411" s="8"/>
      <c r="K411" s="8"/>
      <c r="L411" s="8">
        <f t="normal">Agrupados!M975</f>
        <v>0</v>
      </c>
      <c r="M411" s="8">
        <f t="normal">Agrupados!Q975</f>
        <v>0</v>
      </c>
      <c r="N411" s="16"/>
      <c r="O411" s="16"/>
      <c r="P411" s="6">
        <f t="normal">Agrupados!R975</f>
        <v>0</v>
      </c>
      <c r="Q411" s="23">
        <f t="normal">Agrupados!AA975</f>
        <v>0</v>
      </c>
      <c r="R411" s="24">
        <f t="normal">Agrupados!AC975</f>
        <v>0</v>
      </c>
    </row>
    <row r="412" spans="1:18">
      <c r="A412" s="17">
        <f t="normal">Agrupados!D976</f>
        <v>0</v>
      </c>
      <c r="B412" s="17">
        <f t="normal">Agrupados!E976</f>
        <v>0</v>
      </c>
      <c r="C412" s="9">
        <f t="normal">Agrupados!F976</f>
        <v>0</v>
      </c>
      <c r="D412" s="6">
        <f t="normal">Agrupados!G976</f>
        <v>0</v>
      </c>
      <c r="E412" s="6">
        <f t="normal">Agrupados!H976</f>
        <v>0</v>
      </c>
      <c r="F412" s="6">
        <f t="normal">Agrupados!I976</f>
        <v>0</v>
      </c>
      <c r="G412" s="8">
        <f t="normal">Agrupados!T976</f>
        <v>0</v>
      </c>
      <c r="H412" s="8"/>
      <c r="I412" s="8"/>
      <c r="J412" s="8"/>
      <c r="K412" s="8"/>
      <c r="L412" s="8">
        <f t="normal">Agrupados!M976</f>
        <v>0</v>
      </c>
      <c r="M412" s="8">
        <f t="normal">Agrupados!Q976</f>
        <v>0</v>
      </c>
      <c r="N412" s="19"/>
      <c r="O412" s="19"/>
      <c r="P412" s="6">
        <f t="normal">Agrupados!R976</f>
        <v>0</v>
      </c>
      <c r="Q412" s="23">
        <f t="normal">Agrupados!AA976</f>
        <v>0</v>
      </c>
      <c r="R412" s="24">
        <f t="normal">Agrupados!AC976</f>
        <v>0</v>
      </c>
    </row>
    <row r="413" spans="1:18">
      <c r="A413" s="12" t="str">
        <f t="normal">Agrupados!D977</f>
        <v>Agroindústria</v>
      </c>
      <c r="B413" s="12" t="str">
        <f t="normal">Agrupados!E977</f>
        <v>Resíduos de pecuária</v>
      </c>
      <c r="C413" s="6" t="str">
        <f t="normal">Agrupados!F977</f>
        <v>Suinocultura</v>
      </c>
      <c r="D413" s="6" t="str">
        <f t="normal">Agrupados!G977</f>
        <v>-</v>
      </c>
      <c r="E413" s="6" t="str">
        <f t="normal">Agrupados!H977</f>
        <v>Entrada biodigestor</v>
      </c>
      <c r="F413" s="6" t="str">
        <f t="normal">Agrupados!I977</f>
        <v>-</v>
      </c>
      <c r="G413" s="8">
        <f t="normal">Agrupados!T977</f>
        <v>10.7</v>
      </c>
      <c r="H413" s="8">
        <f t="normal">Agrupados!W977</f>
        <v>654.966666666667</v>
      </c>
      <c r="I413" s="8">
        <f t="shared" ref="I413" si="677">1000/G413</f>
        <v>93.4579439252336</v>
      </c>
      <c r="J413" s="8">
        <f t="shared" ref="J413" si="678">1000/H413</f>
        <v>1.52679525675607</v>
      </c>
      <c r="K413" s="8">
        <f t="shared" ref="K413" si="679">I413*J413</f>
        <v>142.691145491221</v>
      </c>
      <c r="L413" s="8">
        <f t="normal">Agrupados!M977</f>
        <v>273.0888</v>
      </c>
      <c r="M413" s="8">
        <f t="normal">Agrupados!Q977</f>
        <v>211.7376</v>
      </c>
      <c r="N413" s="13">
        <f t="shared" ref="N413" si="680">L413/K413</f>
        <v>1.913845453128</v>
      </c>
      <c r="O413" s="13">
        <f t="shared" ref="O413" si="681">M413/K413</f>
        <v>1.483887449856</v>
      </c>
      <c r="P413" s="6">
        <f t="normal">Agrupados!R977</f>
        <v>0.77534340478262</v>
      </c>
      <c r="Q413" s="23">
        <f t="normal">Agrupados!AA977</f>
        <v>980.666666666667</v>
      </c>
      <c r="R413" s="24">
        <f t="normal">Agrupados!AC977</f>
        <v>7.23666666666667</v>
      </c>
    </row>
    <row r="414" spans="1:18">
      <c r="A414" s="14">
        <f t="normal">Agrupados!D978</f>
        <v>0</v>
      </c>
      <c r="B414" s="14">
        <f t="normal">Agrupados!E978</f>
        <v>0</v>
      </c>
      <c r="C414" s="6">
        <f t="normal">Agrupados!F978</f>
        <v>0</v>
      </c>
      <c r="D414" s="6">
        <f t="normal">Agrupados!G978</f>
        <v>0</v>
      </c>
      <c r="E414" s="6">
        <f t="normal">Agrupados!H978</f>
        <v>0</v>
      </c>
      <c r="F414" s="6">
        <f t="normal">Agrupados!I978</f>
        <v>0</v>
      </c>
      <c r="G414" s="8">
        <f t="normal">Agrupados!T978</f>
        <v>0</v>
      </c>
      <c r="H414" s="8"/>
      <c r="I414" s="8"/>
      <c r="J414" s="8"/>
      <c r="K414" s="8"/>
      <c r="L414" s="8">
        <f t="normal">Agrupados!M978</f>
        <v>0</v>
      </c>
      <c r="M414" s="8">
        <f t="normal">Agrupados!Q978</f>
        <v>0</v>
      </c>
      <c r="N414" s="16"/>
      <c r="O414" s="16"/>
      <c r="P414" s="6">
        <f t="normal">Agrupados!R978</f>
        <v>0</v>
      </c>
      <c r="Q414" s="23">
        <f t="normal">Agrupados!AA978</f>
        <v>0</v>
      </c>
      <c r="R414" s="24">
        <f t="normal">Agrupados!AC978</f>
        <v>0</v>
      </c>
    </row>
    <row r="415" spans="1:18">
      <c r="A415" s="17">
        <f t="normal">Agrupados!D979</f>
        <v>0</v>
      </c>
      <c r="B415" s="17">
        <f t="normal">Agrupados!E979</f>
        <v>0</v>
      </c>
      <c r="C415" s="6">
        <f t="normal">Agrupados!F979</f>
        <v>0</v>
      </c>
      <c r="D415" s="6">
        <f t="normal">Agrupados!G979</f>
        <v>0</v>
      </c>
      <c r="E415" s="6">
        <f t="normal">Agrupados!H979</f>
        <v>0</v>
      </c>
      <c r="F415" s="6">
        <f t="normal">Agrupados!I979</f>
        <v>0</v>
      </c>
      <c r="G415" s="8">
        <f t="normal">Agrupados!T979</f>
        <v>0</v>
      </c>
      <c r="H415" s="8"/>
      <c r="I415" s="8"/>
      <c r="J415" s="8"/>
      <c r="K415" s="8"/>
      <c r="L415" s="8">
        <f t="normal">Agrupados!M979</f>
        <v>0</v>
      </c>
      <c r="M415" s="8">
        <f t="normal">Agrupados!Q979</f>
        <v>0</v>
      </c>
      <c r="N415" s="19"/>
      <c r="O415" s="19"/>
      <c r="P415" s="6">
        <f t="normal">Agrupados!R979</f>
        <v>0</v>
      </c>
      <c r="Q415" s="23">
        <f t="normal">Agrupados!AA979</f>
        <v>0</v>
      </c>
      <c r="R415" s="24">
        <f t="normal">Agrupados!AC979</f>
        <v>0</v>
      </c>
    </row>
    <row r="416" spans="1:18">
      <c r="A416" s="12" t="str">
        <f t="normal">Agrupados!D980</f>
        <v>Agroindústria</v>
      </c>
      <c r="B416" s="12" t="str">
        <f t="normal">Agrupados!E980</f>
        <v>Resíduos de pecuária</v>
      </c>
      <c r="C416" s="6" t="str">
        <f t="normal">Agrupados!F980</f>
        <v>Suinocultura</v>
      </c>
      <c r="D416" s="6" t="str">
        <f t="normal">Agrupados!G980</f>
        <v>-</v>
      </c>
      <c r="E416" s="6" t="str">
        <f t="normal">Agrupados!H980</f>
        <v>Entrada biodigestor</v>
      </c>
      <c r="F416" s="6" t="str">
        <f t="normal">Agrupados!I980</f>
        <v>-</v>
      </c>
      <c r="G416" s="8">
        <f t="normal">Agrupados!T980</f>
        <v>66.9</v>
      </c>
      <c r="H416" s="8">
        <f t="normal">Agrupados!W980</f>
        <v>822.6</v>
      </c>
      <c r="I416" s="8">
        <f t="shared" ref="I416" si="682">1000/G416</f>
        <v>14.9476831091181</v>
      </c>
      <c r="J416" s="8">
        <f t="shared" ref="J416" si="683">1000/H416</f>
        <v>1.2156576707999</v>
      </c>
      <c r="K416" s="8">
        <f t="shared" ref="K416" si="684">I416*J416</f>
        <v>18.1712656322855</v>
      </c>
      <c r="L416" s="8">
        <f t="normal">Agrupados!M980</f>
        <v>569.7792</v>
      </c>
      <c r="M416" s="8">
        <f t="normal">Agrupados!Q980</f>
        <v>329.6376</v>
      </c>
      <c r="N416" s="13">
        <f t="shared" ref="N416" si="685">L416/K416</f>
        <v>31.356054747648</v>
      </c>
      <c r="O416" s="13">
        <f t="shared" ref="O416" si="686">M416/K416</f>
        <v>18.140596624944</v>
      </c>
      <c r="P416" s="6">
        <f t="normal">Agrupados!R980</f>
        <v>0.578535685402345</v>
      </c>
      <c r="Q416" s="23">
        <f t="normal">Agrupados!AA980</f>
        <v>4133.66666666667</v>
      </c>
      <c r="R416" s="24">
        <f t="normal">Agrupados!AC980</f>
        <v>6.34466666666667</v>
      </c>
    </row>
    <row r="417" spans="1:18">
      <c r="A417" s="14">
        <f t="normal">Agrupados!D981</f>
        <v>0</v>
      </c>
      <c r="B417" s="14">
        <f t="normal">Agrupados!E981</f>
        <v>0</v>
      </c>
      <c r="C417" s="6">
        <f t="normal">Agrupados!F981</f>
        <v>0</v>
      </c>
      <c r="D417" s="6">
        <f t="normal">Agrupados!G981</f>
        <v>0</v>
      </c>
      <c r="E417" s="6">
        <f t="normal">Agrupados!H981</f>
        <v>0</v>
      </c>
      <c r="F417" s="6">
        <f t="normal">Agrupados!I981</f>
        <v>0</v>
      </c>
      <c r="G417" s="8">
        <f t="normal">Agrupados!T981</f>
        <v>0</v>
      </c>
      <c r="H417" s="8"/>
      <c r="I417" s="8"/>
      <c r="J417" s="8"/>
      <c r="K417" s="8"/>
      <c r="L417" s="8">
        <f t="normal">Agrupados!M981</f>
        <v>0</v>
      </c>
      <c r="M417" s="8">
        <f t="normal">Agrupados!Q981</f>
        <v>0</v>
      </c>
      <c r="N417" s="16"/>
      <c r="O417" s="16"/>
      <c r="P417" s="6">
        <f t="normal">Agrupados!R981</f>
        <v>0</v>
      </c>
      <c r="Q417" s="23">
        <f t="normal">Agrupados!AA981</f>
        <v>0</v>
      </c>
      <c r="R417" s="24">
        <f t="normal">Agrupados!AC981</f>
        <v>0</v>
      </c>
    </row>
    <row r="418" spans="1:18">
      <c r="A418" s="17">
        <f t="normal">Agrupados!D982</f>
        <v>0</v>
      </c>
      <c r="B418" s="17">
        <f t="normal">Agrupados!E982</f>
        <v>0</v>
      </c>
      <c r="C418" s="6">
        <f t="normal">Agrupados!F982</f>
        <v>0</v>
      </c>
      <c r="D418" s="6">
        <f t="normal">Agrupados!G982</f>
        <v>0</v>
      </c>
      <c r="E418" s="6">
        <f t="normal">Agrupados!H982</f>
        <v>0</v>
      </c>
      <c r="F418" s="6">
        <f t="normal">Agrupados!I982</f>
        <v>0</v>
      </c>
      <c r="G418" s="8">
        <f t="normal">Agrupados!T982</f>
        <v>0</v>
      </c>
      <c r="H418" s="8"/>
      <c r="I418" s="8"/>
      <c r="J418" s="8"/>
      <c r="K418" s="8"/>
      <c r="L418" s="8">
        <f t="normal">Agrupados!M982</f>
        <v>0</v>
      </c>
      <c r="M418" s="8">
        <f t="normal">Agrupados!Q982</f>
        <v>0</v>
      </c>
      <c r="N418" s="19"/>
      <c r="O418" s="19"/>
      <c r="P418" s="6">
        <f t="normal">Agrupados!R982</f>
        <v>0</v>
      </c>
      <c r="Q418" s="23">
        <f t="normal">Agrupados!AA982</f>
        <v>0</v>
      </c>
      <c r="R418" s="24">
        <f t="normal">Agrupados!AC982</f>
        <v>0</v>
      </c>
    </row>
    <row r="419" spans="1:18">
      <c r="A419" s="12" t="str">
        <f t="normal">Agrupados!D983</f>
        <v>Agroindústria</v>
      </c>
      <c r="B419" s="12" t="str">
        <f t="normal">Agrupados!E983</f>
        <v>Resíduos de pecuária</v>
      </c>
      <c r="C419" s="6" t="str">
        <f t="normal">Agrupados!F983</f>
        <v>Suinocultura</v>
      </c>
      <c r="D419" s="6" t="str">
        <f t="normal">Agrupados!G983</f>
        <v>-</v>
      </c>
      <c r="E419" s="6" t="str">
        <f t="normal">Agrupados!H983</f>
        <v>Entrada biodigestor</v>
      </c>
      <c r="F419" s="6" t="str">
        <f t="normal">Agrupados!I983</f>
        <v>-</v>
      </c>
      <c r="G419" s="8">
        <f t="normal">Agrupados!T983</f>
        <v>75.3666666666667</v>
      </c>
      <c r="H419" s="8">
        <f t="normal">Agrupados!W983</f>
        <v>830.5</v>
      </c>
      <c r="I419" s="8">
        <f t="shared" ref="I419" si="687">1000/G419</f>
        <v>13.2684652808492</v>
      </c>
      <c r="J419" s="8">
        <f t="shared" ref="J419" si="688">1000/H419</f>
        <v>1.20409391932571</v>
      </c>
      <c r="K419" s="8">
        <f t="shared" ref="K419" si="689">I419*J419</f>
        <v>15.9764783634548</v>
      </c>
      <c r="L419" s="8">
        <f t="normal">Agrupados!M983</f>
        <v>541.1232</v>
      </c>
      <c r="M419" s="8">
        <f t="normal">Agrupados!Q983</f>
        <v>299.8584</v>
      </c>
      <c r="N419" s="13">
        <f t="shared" ref="N419" si="690">L419/K419</f>
        <v>33.86999235312</v>
      </c>
      <c r="O419" s="13">
        <f t="shared" ref="O419" si="691">M419/K419</f>
        <v>18.76874197044</v>
      </c>
      <c r="P419" s="6">
        <f t="normal">Agrupados!R983</f>
        <v>0.554140720634414</v>
      </c>
      <c r="Q419" s="23">
        <f t="normal">Agrupados!AA983</f>
        <v>4475</v>
      </c>
      <c r="R419" s="24">
        <f t="normal">Agrupados!AC983</f>
        <v>6.30133333333333</v>
      </c>
    </row>
    <row r="420" spans="1:18">
      <c r="A420" s="14">
        <f t="normal">Agrupados!D984</f>
        <v>0</v>
      </c>
      <c r="B420" s="14">
        <f t="normal">Agrupados!E984</f>
        <v>0</v>
      </c>
      <c r="C420" s="6">
        <f t="normal">Agrupados!F984</f>
        <v>0</v>
      </c>
      <c r="D420" s="6">
        <f t="normal">Agrupados!G984</f>
        <v>0</v>
      </c>
      <c r="E420" s="6">
        <f t="normal">Agrupados!H984</f>
        <v>0</v>
      </c>
      <c r="F420" s="6">
        <f t="normal">Agrupados!I984</f>
        <v>0</v>
      </c>
      <c r="G420" s="8">
        <f t="normal">Agrupados!T984</f>
        <v>0</v>
      </c>
      <c r="H420" s="8"/>
      <c r="I420" s="8"/>
      <c r="J420" s="8"/>
      <c r="K420" s="8"/>
      <c r="L420" s="8">
        <f t="normal">Agrupados!M984</f>
        <v>0</v>
      </c>
      <c r="M420" s="8">
        <f t="normal">Agrupados!Q984</f>
        <v>0</v>
      </c>
      <c r="N420" s="16"/>
      <c r="O420" s="16"/>
      <c r="P420" s="6">
        <f t="normal">Agrupados!R984</f>
        <v>0</v>
      </c>
      <c r="Q420" s="23">
        <f t="normal">Agrupados!AA984</f>
        <v>0</v>
      </c>
      <c r="R420" s="24">
        <f t="normal">Agrupados!AC984</f>
        <v>0</v>
      </c>
    </row>
    <row r="421" spans="1:18">
      <c r="A421" s="17">
        <f t="normal">Agrupados!D985</f>
        <v>0</v>
      </c>
      <c r="B421" s="17">
        <f t="normal">Agrupados!E985</f>
        <v>0</v>
      </c>
      <c r="C421" s="6">
        <f t="normal">Agrupados!F985</f>
        <v>0</v>
      </c>
      <c r="D421" s="6">
        <f t="normal">Agrupados!G985</f>
        <v>0</v>
      </c>
      <c r="E421" s="6">
        <f t="normal">Agrupados!H985</f>
        <v>0</v>
      </c>
      <c r="F421" s="6">
        <f t="normal">Agrupados!I985</f>
        <v>0</v>
      </c>
      <c r="G421" s="8">
        <f t="normal">Agrupados!T985</f>
        <v>0</v>
      </c>
      <c r="H421" s="8"/>
      <c r="I421" s="8"/>
      <c r="J421" s="8"/>
      <c r="K421" s="8"/>
      <c r="L421" s="8">
        <f t="normal">Agrupados!M985</f>
        <v>0</v>
      </c>
      <c r="M421" s="8">
        <f t="normal">Agrupados!Q985</f>
        <v>0</v>
      </c>
      <c r="N421" s="19"/>
      <c r="O421" s="19"/>
      <c r="P421" s="6">
        <f t="normal">Agrupados!R985</f>
        <v>0</v>
      </c>
      <c r="Q421" s="23">
        <f t="normal">Agrupados!AA985</f>
        <v>0</v>
      </c>
      <c r="R421" s="24">
        <f t="normal">Agrupados!AC985</f>
        <v>0</v>
      </c>
    </row>
    <row r="422" spans="1:18">
      <c r="A422" s="12" t="str">
        <f t="normal">Agrupados!D986</f>
        <v>Agroindústria</v>
      </c>
      <c r="B422" s="12" t="str">
        <f t="normal">Agrupados!E986</f>
        <v>Resíduos de pecuária</v>
      </c>
      <c r="C422" s="6" t="str">
        <f t="normal">Agrupados!F986</f>
        <v>Bovinocultura</v>
      </c>
      <c r="D422" s="6" t="str">
        <f t="normal">Agrupados!G986</f>
        <v>-</v>
      </c>
      <c r="E422" s="6" t="str">
        <f t="normal">Agrupados!H986</f>
        <v>Entrada biodigestor</v>
      </c>
      <c r="F422" s="6" t="str">
        <f t="normal">Agrupados!I986</f>
        <v>Bovino leiteiro</v>
      </c>
      <c r="G422" s="8">
        <f t="normal">Agrupados!T986</f>
        <v>95.4333333333333</v>
      </c>
      <c r="H422" s="8">
        <f t="normal">Agrupados!W986</f>
        <v>530.5</v>
      </c>
      <c r="I422" s="8">
        <f t="shared" ref="I422" si="692">1000/G422</f>
        <v>10.4785190359762</v>
      </c>
      <c r="J422" s="8">
        <f t="shared" ref="J422" si="693">1000/H422</f>
        <v>1.88501413760603</v>
      </c>
      <c r="K422" s="8">
        <f t="shared" ref="K422" si="694">I422*J422</f>
        <v>19.7521565239892</v>
      </c>
      <c r="L422" s="8">
        <f t="normal">Agrupados!M986</f>
        <v>340.4628</v>
      </c>
      <c r="M422" s="8">
        <f t="normal">Agrupados!Q986</f>
        <v>212.472</v>
      </c>
      <c r="N422" s="13">
        <f t="shared" ref="N422" si="695">L422/K422</f>
        <v>17.23674068634</v>
      </c>
      <c r="O422" s="13">
        <f t="shared" ref="O422" si="696">M422/K422</f>
        <v>10.7569013916</v>
      </c>
      <c r="P422" s="6">
        <f t="normal">Agrupados!R986</f>
        <v>0.62406818013598</v>
      </c>
      <c r="Q422" s="23">
        <f t="normal">Agrupados!AA986</f>
        <v>3657.66666666667</v>
      </c>
      <c r="R422" s="24">
        <f t="normal">Agrupados!AC986</f>
        <v>6.983</v>
      </c>
    </row>
    <row r="423" spans="1:18">
      <c r="A423" s="14">
        <f t="normal">Agrupados!D987</f>
        <v>0</v>
      </c>
      <c r="B423" s="14">
        <f t="normal">Agrupados!E987</f>
        <v>0</v>
      </c>
      <c r="C423" s="9">
        <f t="normal">Agrupados!F987</f>
        <v>0</v>
      </c>
      <c r="D423" s="6">
        <f t="normal">Agrupados!G987</f>
        <v>0</v>
      </c>
      <c r="E423" s="6">
        <f t="normal">Agrupados!H987</f>
        <v>0</v>
      </c>
      <c r="F423" s="6">
        <f t="normal">Agrupados!I987</f>
        <v>0</v>
      </c>
      <c r="G423" s="8">
        <f t="normal">Agrupados!T987</f>
        <v>0</v>
      </c>
      <c r="H423" s="8"/>
      <c r="I423" s="8"/>
      <c r="J423" s="8"/>
      <c r="K423" s="8"/>
      <c r="L423" s="8">
        <f t="normal">Agrupados!M987</f>
        <v>0</v>
      </c>
      <c r="M423" s="8">
        <f t="normal">Agrupados!Q987</f>
        <v>0</v>
      </c>
      <c r="N423" s="16"/>
      <c r="O423" s="16"/>
      <c r="P423" s="6">
        <f t="normal">Agrupados!R987</f>
        <v>0</v>
      </c>
      <c r="Q423" s="23">
        <f t="normal">Agrupados!AA987</f>
        <v>0</v>
      </c>
      <c r="R423" s="24">
        <f t="normal">Agrupados!AC987</f>
        <v>0</v>
      </c>
    </row>
    <row r="424" spans="1:18">
      <c r="A424" s="17">
        <f t="normal">Agrupados!D988</f>
        <v>0</v>
      </c>
      <c r="B424" s="17">
        <f t="normal">Agrupados!E988</f>
        <v>0</v>
      </c>
      <c r="C424" s="9">
        <f t="normal">Agrupados!F988</f>
        <v>0</v>
      </c>
      <c r="D424" s="6">
        <f t="normal">Agrupados!G988</f>
        <v>0</v>
      </c>
      <c r="E424" s="6">
        <f t="normal">Agrupados!H988</f>
        <v>0</v>
      </c>
      <c r="F424" s="6">
        <f t="normal">Agrupados!I988</f>
        <v>0</v>
      </c>
      <c r="G424" s="8">
        <f t="normal">Agrupados!T988</f>
        <v>0</v>
      </c>
      <c r="H424" s="8"/>
      <c r="I424" s="8"/>
      <c r="J424" s="8"/>
      <c r="K424" s="8"/>
      <c r="L424" s="8">
        <f t="normal">Agrupados!M988</f>
        <v>0</v>
      </c>
      <c r="M424" s="8">
        <f t="normal">Agrupados!Q988</f>
        <v>0</v>
      </c>
      <c r="N424" s="19"/>
      <c r="O424" s="19"/>
      <c r="P424" s="6">
        <f t="normal">Agrupados!R988</f>
        <v>0</v>
      </c>
      <c r="Q424" s="23">
        <f t="normal">Agrupados!AA988</f>
        <v>0</v>
      </c>
      <c r="R424" s="24">
        <f t="normal">Agrupados!AC988</f>
        <v>0</v>
      </c>
    </row>
    <row r="425" spans="1:18">
      <c r="A425" s="12" t="str">
        <f t="normal">Agrupados!D989</f>
        <v>Agroindústria</v>
      </c>
      <c r="B425" s="12" t="str">
        <f t="normal">Agrupados!E989</f>
        <v>Resíduos de pecuária</v>
      </c>
      <c r="C425" s="6" t="str">
        <f t="normal">Agrupados!F989</f>
        <v>Bovinocultura</v>
      </c>
      <c r="D425" s="6" t="str">
        <f t="normal">Agrupados!G989</f>
        <v>-</v>
      </c>
      <c r="E425" s="6" t="str">
        <f t="normal">Agrupados!H989</f>
        <v>Entrada biodigestor</v>
      </c>
      <c r="F425" s="6" t="str">
        <f t="normal">Agrupados!I989</f>
        <v>Bovino leiteiro</v>
      </c>
      <c r="G425" s="8">
        <f t="normal">Agrupados!T989</f>
        <v>19.5333333333333</v>
      </c>
      <c r="H425" s="8">
        <f t="normal">Agrupados!W989</f>
        <v>661.7</v>
      </c>
      <c r="I425" s="8">
        <f t="shared" ref="I425" si="697">1000/G425</f>
        <v>51.1945392491468</v>
      </c>
      <c r="J425" s="8">
        <f t="shared" ref="J425" si="698">1000/H425</f>
        <v>1.51125887864591</v>
      </c>
      <c r="K425" s="8">
        <f t="shared" ref="K425" si="699">I425*J425</f>
        <v>77.3682019784597</v>
      </c>
      <c r="L425" s="8">
        <f t="normal">Agrupados!M989</f>
        <v>411.3756</v>
      </c>
      <c r="M425" s="8">
        <f t="normal">Agrupados!Q989</f>
        <v>290.2392</v>
      </c>
      <c r="N425" s="13">
        <f t="shared" ref="N425" si="700">L425/K425</f>
        <v>5.317114647624</v>
      </c>
      <c r="O425" s="13">
        <f t="shared" ref="O425" si="701">M425/K425</f>
        <v>3.751401642768</v>
      </c>
      <c r="P425" s="6">
        <f t="normal">Agrupados!R989</f>
        <v>0.705533337417192</v>
      </c>
      <c r="Q425" s="23">
        <f t="normal">Agrupados!AA989</f>
        <v>1397</v>
      </c>
      <c r="R425" s="24">
        <f t="normal">Agrupados!AC989</f>
        <v>6.86066666666667</v>
      </c>
    </row>
    <row r="426" spans="1:18">
      <c r="A426" s="14">
        <f t="normal">Agrupados!D990</f>
        <v>0</v>
      </c>
      <c r="B426" s="14">
        <f t="normal">Agrupados!E990</f>
        <v>0</v>
      </c>
      <c r="C426" s="9">
        <f t="normal">Agrupados!F990</f>
        <v>0</v>
      </c>
      <c r="D426" s="6">
        <f t="normal">Agrupados!G990</f>
        <v>0</v>
      </c>
      <c r="E426" s="6">
        <f t="normal">Agrupados!H990</f>
        <v>0</v>
      </c>
      <c r="F426" s="6">
        <f t="normal">Agrupados!I990</f>
        <v>0</v>
      </c>
      <c r="G426" s="8">
        <f t="normal">Agrupados!T990</f>
        <v>0</v>
      </c>
      <c r="H426" s="8"/>
      <c r="I426" s="8"/>
      <c r="J426" s="8"/>
      <c r="K426" s="8"/>
      <c r="L426" s="8">
        <f t="normal">Agrupados!M990</f>
        <v>0</v>
      </c>
      <c r="M426" s="8">
        <f t="normal">Agrupados!Q990</f>
        <v>0</v>
      </c>
      <c r="N426" s="16"/>
      <c r="O426" s="16"/>
      <c r="P426" s="6">
        <f t="normal">Agrupados!R990</f>
        <v>0</v>
      </c>
      <c r="Q426" s="23">
        <f t="normal">Agrupados!AA990</f>
        <v>0</v>
      </c>
      <c r="R426" s="24">
        <f t="normal">Agrupados!AC990</f>
        <v>0</v>
      </c>
    </row>
    <row r="427" spans="1:18">
      <c r="A427" s="17">
        <f t="normal">Agrupados!D991</f>
        <v>0</v>
      </c>
      <c r="B427" s="17">
        <f t="normal">Agrupados!E991</f>
        <v>0</v>
      </c>
      <c r="C427" s="9">
        <f t="normal">Agrupados!F991</f>
        <v>0</v>
      </c>
      <c r="D427" s="6">
        <f t="normal">Agrupados!G991</f>
        <v>0</v>
      </c>
      <c r="E427" s="6">
        <f t="normal">Agrupados!H991</f>
        <v>0</v>
      </c>
      <c r="F427" s="6">
        <f t="normal">Agrupados!I991</f>
        <v>0</v>
      </c>
      <c r="G427" s="8">
        <f t="normal">Agrupados!T991</f>
        <v>0</v>
      </c>
      <c r="H427" s="8"/>
      <c r="I427" s="8"/>
      <c r="J427" s="8"/>
      <c r="K427" s="8"/>
      <c r="L427" s="8">
        <f t="normal">Agrupados!M991</f>
        <v>0</v>
      </c>
      <c r="M427" s="8">
        <f t="normal">Agrupados!Q991</f>
        <v>0</v>
      </c>
      <c r="N427" s="19"/>
      <c r="O427" s="19"/>
      <c r="P427" s="6">
        <f t="normal">Agrupados!R991</f>
        <v>0</v>
      </c>
      <c r="Q427" s="23">
        <f t="normal">Agrupados!AA991</f>
        <v>0</v>
      </c>
      <c r="R427" s="24">
        <f t="normal">Agrupados!AC991</f>
        <v>0</v>
      </c>
    </row>
    <row r="428" spans="1:18">
      <c r="A428" s="12" t="str">
        <f t="normal">Agrupados!D998</f>
        <v>Agroindústria</v>
      </c>
      <c r="B428" s="12" t="str">
        <f t="normal">Agrupados!E998</f>
        <v>Resíduos de pecuária</v>
      </c>
      <c r="C428" s="6" t="str">
        <f t="normal">Agrupados!F998</f>
        <v>Bovinocultura</v>
      </c>
      <c r="D428" s="6" t="str">
        <f t="normal">Agrupados!G998</f>
        <v>Dejeto bovino</v>
      </c>
      <c r="E428" s="12" t="str">
        <f t="normal">Agrupados!H998</f>
        <v>-</v>
      </c>
      <c r="F428" s="6" t="str">
        <f t="normal">Agrupados!I998</f>
        <v>Bovino leiteiro</v>
      </c>
      <c r="G428" s="8">
        <f t="normal">Agrupados!T998</f>
        <v>165.4</v>
      </c>
      <c r="H428" s="8">
        <f t="normal">Agrupados!W998</f>
        <v>837.566666666667</v>
      </c>
      <c r="I428" s="8">
        <f t="shared" ref="I428" si="702">1000/G428</f>
        <v>6.0459492140266</v>
      </c>
      <c r="J428" s="8">
        <f t="shared" ref="J428" si="703">1000/H428</f>
        <v>1.19393481115931</v>
      </c>
      <c r="K428" s="8">
        <f t="shared" ref="K428" si="704">I428*J428</f>
        <v>7.21846923312763</v>
      </c>
      <c r="L428" s="8">
        <f t="normal">Agrupados!M998</f>
        <v>399.604653475191</v>
      </c>
      <c r="M428" s="8">
        <f t="normal">Agrupados!Q998</f>
        <v>216.805409167744</v>
      </c>
      <c r="N428" s="13">
        <f t="shared" ref="N428" si="705">L428/K428</f>
        <v>55.3586419183295</v>
      </c>
      <c r="O428" s="13">
        <f t="shared" ref="O428" si="706">M428/K428</f>
        <v>30.0348179324172</v>
      </c>
      <c r="P428" s="6">
        <f t="normal">Agrupados!R998</f>
        <v>0.542549760825555</v>
      </c>
      <c r="Q428" s="23" t="str">
        <f t="normal">Agrupados!AA998</f>
        <v>-</v>
      </c>
      <c r="R428" s="24">
        <f t="normal">Agrupados!AC998</f>
        <v>5.84866666666667</v>
      </c>
    </row>
    <row r="429" spans="1:18">
      <c r="A429" s="14">
        <f t="normal">Agrupados!D999</f>
        <v>0</v>
      </c>
      <c r="B429" s="14">
        <f t="normal">Agrupados!E999</f>
        <v>0</v>
      </c>
      <c r="C429" s="9">
        <f t="normal">Agrupados!F999</f>
        <v>0</v>
      </c>
      <c r="D429" s="6">
        <f t="normal">Agrupados!G999</f>
        <v>0</v>
      </c>
      <c r="E429" s="14">
        <f t="normal">Agrupados!H999</f>
        <v>0</v>
      </c>
      <c r="F429" s="6">
        <f t="normal">Agrupados!I999</f>
        <v>0</v>
      </c>
      <c r="G429" s="8">
        <f t="normal">Agrupados!T999</f>
        <v>0</v>
      </c>
      <c r="H429" s="8"/>
      <c r="I429" s="8"/>
      <c r="J429" s="8"/>
      <c r="K429" s="8"/>
      <c r="L429" s="8">
        <f t="normal">Agrupados!M999</f>
        <v>0</v>
      </c>
      <c r="M429" s="8">
        <f t="normal">Agrupados!Q999</f>
        <v>0</v>
      </c>
      <c r="N429" s="16"/>
      <c r="O429" s="16"/>
      <c r="P429" s="6">
        <f t="normal">Agrupados!R999</f>
        <v>0</v>
      </c>
      <c r="Q429" s="23">
        <f t="normal">Agrupados!AA999</f>
        <v>0</v>
      </c>
      <c r="R429" s="24">
        <f t="normal">Agrupados!AC999</f>
        <v>0</v>
      </c>
    </row>
    <row r="430" spans="1:18">
      <c r="A430" s="17">
        <f t="normal">Agrupados!D1000</f>
        <v>0</v>
      </c>
      <c r="B430" s="17">
        <f t="normal">Agrupados!E1000</f>
        <v>0</v>
      </c>
      <c r="C430" s="9">
        <f t="normal">Agrupados!F1000</f>
        <v>0</v>
      </c>
      <c r="D430" s="6">
        <f t="normal">Agrupados!G1000</f>
        <v>0</v>
      </c>
      <c r="E430" s="17">
        <f t="normal">Agrupados!H1000</f>
        <v>0</v>
      </c>
      <c r="F430" s="6">
        <f t="normal">Agrupados!I1000</f>
        <v>0</v>
      </c>
      <c r="G430" s="8">
        <f t="normal">Agrupados!T1000</f>
        <v>0</v>
      </c>
      <c r="H430" s="8"/>
      <c r="I430" s="8"/>
      <c r="J430" s="8"/>
      <c r="K430" s="8"/>
      <c r="L430" s="8">
        <f t="normal">Agrupados!M1000</f>
        <v>0</v>
      </c>
      <c r="M430" s="8">
        <f t="normal">Agrupados!Q1000</f>
        <v>0</v>
      </c>
      <c r="N430" s="19"/>
      <c r="O430" s="19"/>
      <c r="P430" s="6">
        <f t="normal">Agrupados!R1000</f>
        <v>0</v>
      </c>
      <c r="Q430" s="23">
        <f t="normal">Agrupados!AA1000</f>
        <v>0</v>
      </c>
      <c r="R430" s="24">
        <f t="normal">Agrupados!AC1000</f>
        <v>0</v>
      </c>
    </row>
    <row r="431" spans="1:18">
      <c r="A431" s="12" t="str">
        <f t="normal">Agrupados!D1001</f>
        <v>Agroindústria</v>
      </c>
      <c r="B431" s="12" t="str">
        <f t="normal">Agrupados!E1001</f>
        <v>Resíduos de pecuária</v>
      </c>
      <c r="C431" s="6" t="str">
        <f t="normal">Agrupados!F1001</f>
        <v>Bovinocultura</v>
      </c>
      <c r="D431" s="6" t="str">
        <f t="normal">Agrupados!G1001</f>
        <v>-</v>
      </c>
      <c r="E431" s="6" t="str">
        <f t="normal">Agrupados!H1001</f>
        <v>Entrada biodigestor</v>
      </c>
      <c r="F431" s="6" t="str">
        <f t="normal">Agrupados!I1001</f>
        <v>Bovino leiteiro</v>
      </c>
      <c r="G431" s="8">
        <f t="normal">Agrupados!T1001</f>
        <v>81.8333333333333</v>
      </c>
      <c r="H431" s="8">
        <f t="normal">Agrupados!W1001</f>
        <v>680.3</v>
      </c>
      <c r="I431" s="8">
        <f t="shared" ref="I431" si="707">1000/G431</f>
        <v>12.2199592668024</v>
      </c>
      <c r="J431" s="8">
        <f t="shared" ref="J431" si="708">1000/H431</f>
        <v>1.46993973247097</v>
      </c>
      <c r="K431" s="8">
        <f t="shared" ref="K431" si="709">I431*J431</f>
        <v>17.9626036554497</v>
      </c>
      <c r="L431" s="8">
        <f t="normal">Agrupados!M1001</f>
        <v>330.790494183156</v>
      </c>
      <c r="M431" s="8">
        <f t="normal">Agrupados!Q1001</f>
        <v>179.201750024858</v>
      </c>
      <c r="N431" s="13">
        <f t="shared" ref="N431" si="710">L431/K431</f>
        <v>18.4155092729442</v>
      </c>
      <c r="O431" s="13">
        <f t="shared" ref="O431" si="711">M431/K431</f>
        <v>9.97637945267973</v>
      </c>
      <c r="P431" s="6">
        <f t="normal">Agrupados!R1001</f>
        <v>0.541737907152906</v>
      </c>
      <c r="Q431" s="23" t="str">
        <f t="normal">Agrupados!AA1001</f>
        <v>-</v>
      </c>
      <c r="R431" s="24">
        <f t="normal">Agrupados!AC1001</f>
        <v>6.14433333333333</v>
      </c>
    </row>
    <row r="432" spans="1:18">
      <c r="A432" s="14">
        <f t="normal">Agrupados!D1002</f>
        <v>0</v>
      </c>
      <c r="B432" s="14">
        <f t="normal">Agrupados!E1002</f>
        <v>0</v>
      </c>
      <c r="C432" s="9">
        <f t="normal">Agrupados!F1002</f>
        <v>0</v>
      </c>
      <c r="D432" s="6">
        <f t="normal">Agrupados!G1002</f>
        <v>0</v>
      </c>
      <c r="E432" s="6">
        <f t="normal">Agrupados!H1002</f>
        <v>0</v>
      </c>
      <c r="F432" s="6">
        <f t="normal">Agrupados!I1002</f>
        <v>0</v>
      </c>
      <c r="G432" s="8">
        <f t="normal">Agrupados!T1002</f>
        <v>0</v>
      </c>
      <c r="H432" s="8"/>
      <c r="I432" s="8"/>
      <c r="J432" s="8"/>
      <c r="K432" s="8"/>
      <c r="L432" s="8">
        <f t="normal">Agrupados!M1002</f>
        <v>0</v>
      </c>
      <c r="M432" s="8">
        <f t="normal">Agrupados!Q1002</f>
        <v>0</v>
      </c>
      <c r="N432" s="16"/>
      <c r="O432" s="16"/>
      <c r="P432" s="6">
        <f t="normal">Agrupados!R1002</f>
        <v>0</v>
      </c>
      <c r="Q432" s="23">
        <f t="normal">Agrupados!AA1002</f>
        <v>0</v>
      </c>
      <c r="R432" s="24">
        <f t="normal">Agrupados!AC1002</f>
        <v>0</v>
      </c>
    </row>
    <row r="433" spans="1:18">
      <c r="A433" s="17">
        <f t="normal">Agrupados!D1003</f>
        <v>0</v>
      </c>
      <c r="B433" s="17">
        <f t="normal">Agrupados!E1003</f>
        <v>0</v>
      </c>
      <c r="C433" s="9">
        <f t="normal">Agrupados!F1003</f>
        <v>0</v>
      </c>
      <c r="D433" s="6">
        <f t="normal">Agrupados!G1003</f>
        <v>0</v>
      </c>
      <c r="E433" s="6">
        <f t="normal">Agrupados!H1003</f>
        <v>0</v>
      </c>
      <c r="F433" s="6">
        <f t="normal">Agrupados!I1003</f>
        <v>0</v>
      </c>
      <c r="G433" s="8">
        <f t="normal">Agrupados!T1003</f>
        <v>0</v>
      </c>
      <c r="H433" s="8"/>
      <c r="I433" s="8"/>
      <c r="J433" s="8"/>
      <c r="K433" s="8"/>
      <c r="L433" s="8">
        <f t="normal">Agrupados!M1003</f>
        <v>0</v>
      </c>
      <c r="M433" s="8">
        <f t="normal">Agrupados!Q1003</f>
        <v>0</v>
      </c>
      <c r="N433" s="19"/>
      <c r="O433" s="19"/>
      <c r="P433" s="6">
        <f t="normal">Agrupados!R1003</f>
        <v>0</v>
      </c>
      <c r="Q433" s="23">
        <f t="normal">Agrupados!AA1003</f>
        <v>0</v>
      </c>
      <c r="R433" s="24">
        <f t="normal">Agrupados!AC1003</f>
        <v>0</v>
      </c>
    </row>
    <row r="434" spans="1:18">
      <c r="A434" s="12" t="str">
        <f t="normal">Agrupados!D1004</f>
        <v>Agroindústria</v>
      </c>
      <c r="B434" s="12" t="str">
        <f t="normal">Agrupados!E1004</f>
        <v>Resíduos de pecuária</v>
      </c>
      <c r="C434" s="6" t="str">
        <f t="normal">Agrupados!F1004</f>
        <v>Bovinocultura</v>
      </c>
      <c r="D434" s="6" t="str">
        <f t="normal">Agrupados!G1004</f>
        <v>Dejeto bovino</v>
      </c>
      <c r="E434" s="12" t="str">
        <f t="normal">Agrupados!H1004</f>
        <v>-</v>
      </c>
      <c r="F434" s="6" t="str">
        <f t="normal">Agrupados!I1004</f>
        <v>Bovino leiteiro</v>
      </c>
      <c r="G434" s="8">
        <f t="normal">Agrupados!T1004</f>
        <v>146.066666666667</v>
      </c>
      <c r="H434" s="8">
        <f t="normal">Agrupados!W1004</f>
        <v>888.3</v>
      </c>
      <c r="I434" s="8">
        <f t="shared" ref="I434" si="712">1000/G434</f>
        <v>6.84618895481515</v>
      </c>
      <c r="J434" s="8">
        <f t="shared" ref="J434" si="713">1000/H434</f>
        <v>1.12574580659687</v>
      </c>
      <c r="K434" s="8">
        <f t="shared" ref="K434" si="714">I434*J434</f>
        <v>7.70706850705297</v>
      </c>
      <c r="L434" s="8">
        <f t="normal">Agrupados!M1004</f>
        <v>364.968479665904</v>
      </c>
      <c r="M434" s="8">
        <f t="normal">Agrupados!Q1004</f>
        <v>215.566868847569</v>
      </c>
      <c r="N434" s="13">
        <f t="shared" ref="N434" si="715">L434/K434</f>
        <v>47.3550325045004</v>
      </c>
      <c r="O434" s="13">
        <f t="shared" ref="O434" si="716">M434/K434</f>
        <v>27.9700211111783</v>
      </c>
      <c r="P434" s="6">
        <f t="normal">Agrupados!R1004</f>
        <v>0.590645167618039</v>
      </c>
      <c r="Q434" s="23" t="str">
        <f t="normal">Agrupados!AA1004</f>
        <v>-</v>
      </c>
      <c r="R434" s="24">
        <f t="normal">Agrupados!AC1004</f>
        <v>6.58066666666667</v>
      </c>
    </row>
    <row r="435" spans="1:18">
      <c r="A435" s="14">
        <f t="normal">Agrupados!D1005</f>
        <v>0</v>
      </c>
      <c r="B435" s="14">
        <f t="normal">Agrupados!E1005</f>
        <v>0</v>
      </c>
      <c r="C435" s="9">
        <f t="normal">Agrupados!F1005</f>
        <v>0</v>
      </c>
      <c r="D435" s="6">
        <f t="normal">Agrupados!G1005</f>
        <v>0</v>
      </c>
      <c r="E435" s="14">
        <f t="normal">Agrupados!H1005</f>
        <v>0</v>
      </c>
      <c r="F435" s="6">
        <f t="normal">Agrupados!I1005</f>
        <v>0</v>
      </c>
      <c r="G435" s="8">
        <f t="normal">Agrupados!T1005</f>
        <v>0</v>
      </c>
      <c r="H435" s="8"/>
      <c r="I435" s="8"/>
      <c r="J435" s="8"/>
      <c r="K435" s="8"/>
      <c r="L435" s="8">
        <f t="normal">Agrupados!M1005</f>
        <v>0</v>
      </c>
      <c r="M435" s="8">
        <f t="normal">Agrupados!Q1005</f>
        <v>0</v>
      </c>
      <c r="N435" s="16"/>
      <c r="O435" s="16"/>
      <c r="P435" s="6">
        <f t="normal">Agrupados!R1005</f>
        <v>0</v>
      </c>
      <c r="Q435" s="23">
        <f t="normal">Agrupados!AA1005</f>
        <v>0</v>
      </c>
      <c r="R435" s="24">
        <f t="normal">Agrupados!AC1005</f>
        <v>0</v>
      </c>
    </row>
    <row r="436" spans="1:18">
      <c r="A436" s="17">
        <f t="normal">Agrupados!D1006</f>
        <v>0</v>
      </c>
      <c r="B436" s="17">
        <f t="normal">Agrupados!E1006</f>
        <v>0</v>
      </c>
      <c r="C436" s="9">
        <f t="normal">Agrupados!F1006</f>
        <v>0</v>
      </c>
      <c r="D436" s="6">
        <f t="normal">Agrupados!G1006</f>
        <v>0</v>
      </c>
      <c r="E436" s="17">
        <f t="normal">Agrupados!H1006</f>
        <v>0</v>
      </c>
      <c r="F436" s="6">
        <f t="normal">Agrupados!I1006</f>
        <v>0</v>
      </c>
      <c r="G436" s="8">
        <f t="normal">Agrupados!T1006</f>
        <v>0</v>
      </c>
      <c r="H436" s="8"/>
      <c r="I436" s="8"/>
      <c r="J436" s="8"/>
      <c r="K436" s="8"/>
      <c r="L436" s="8">
        <f t="normal">Agrupados!M1006</f>
        <v>0</v>
      </c>
      <c r="M436" s="8">
        <f t="normal">Agrupados!Q1006</f>
        <v>0</v>
      </c>
      <c r="N436" s="19"/>
      <c r="O436" s="19"/>
      <c r="P436" s="6">
        <f t="normal">Agrupados!R1006</f>
        <v>0</v>
      </c>
      <c r="Q436" s="23">
        <f t="normal">Agrupados!AA1006</f>
        <v>0</v>
      </c>
      <c r="R436" s="24">
        <f t="normal">Agrupados!AC1006</f>
        <v>0</v>
      </c>
    </row>
    <row r="437" spans="1:18">
      <c r="A437" s="12" t="str">
        <f t="normal">Agrupados!D1007</f>
        <v>Agroindústria</v>
      </c>
      <c r="B437" s="12" t="str">
        <f t="normal">Agrupados!E1007</f>
        <v>Resíduos de pecuária</v>
      </c>
      <c r="C437" s="6" t="str">
        <f t="normal">Agrupados!F1007</f>
        <v>Bovinocultura</v>
      </c>
      <c r="D437" s="6" t="str">
        <f t="normal">Agrupados!G1007</f>
        <v>-</v>
      </c>
      <c r="E437" s="6" t="str">
        <f t="normal">Agrupados!H1007</f>
        <v>Entrada biodigestor</v>
      </c>
      <c r="F437" s="6" t="str">
        <f t="normal">Agrupados!I1007</f>
        <v>Bovino leiteiro</v>
      </c>
      <c r="G437" s="8">
        <f t="normal">Agrupados!T1007</f>
        <v>27.2</v>
      </c>
      <c r="H437" s="8">
        <f t="normal">Agrupados!W1007</f>
        <v>739.466666666667</v>
      </c>
      <c r="I437" s="8">
        <f t="shared" ref="I437" si="717">1000/G437</f>
        <v>36.7647058823529</v>
      </c>
      <c r="J437" s="8">
        <f t="shared" ref="J437" si="718">1000/H437</f>
        <v>1.35232600072124</v>
      </c>
      <c r="K437" s="8">
        <f t="shared" ref="K437" si="719">I437*J437</f>
        <v>49.717867673575</v>
      </c>
      <c r="L437" s="8">
        <f t="normal">Agrupados!M1007</f>
        <v>324.017897981505</v>
      </c>
      <c r="M437" s="8">
        <f t="normal">Agrupados!Q1007</f>
        <v>193.634682310828</v>
      </c>
      <c r="N437" s="13">
        <f t="shared" ref="N437" si="720">L437/K437</f>
        <v>6.51713183093169</v>
      </c>
      <c r="O437" s="13">
        <f t="shared" ref="O437" si="721">M437/K437</f>
        <v>3.89466989176096</v>
      </c>
      <c r="P437" s="6">
        <f t="normal">Agrupados!R1007</f>
        <v>0.597604896263726</v>
      </c>
      <c r="Q437" s="23" t="str">
        <f t="normal">Agrupados!AA1007</f>
        <v>-</v>
      </c>
      <c r="R437" s="24">
        <f t="normal">Agrupados!AC1007</f>
        <v>6.501</v>
      </c>
    </row>
    <row r="438" spans="1:18">
      <c r="A438" s="14">
        <f t="normal">Agrupados!D1008</f>
        <v>0</v>
      </c>
      <c r="B438" s="14">
        <f t="normal">Agrupados!E1008</f>
        <v>0</v>
      </c>
      <c r="C438" s="9">
        <f t="normal">Agrupados!F1008</f>
        <v>0</v>
      </c>
      <c r="D438" s="6">
        <f t="normal">Agrupados!G1008</f>
        <v>0</v>
      </c>
      <c r="E438" s="6">
        <f t="normal">Agrupados!H1008</f>
        <v>0</v>
      </c>
      <c r="F438" s="6">
        <f t="normal">Agrupados!I1008</f>
        <v>0</v>
      </c>
      <c r="G438" s="8">
        <f t="normal">Agrupados!T1008</f>
        <v>0</v>
      </c>
      <c r="H438" s="8"/>
      <c r="I438" s="8"/>
      <c r="J438" s="8"/>
      <c r="K438" s="8"/>
      <c r="L438" s="8">
        <f t="normal">Agrupados!M1008</f>
        <v>0</v>
      </c>
      <c r="M438" s="8">
        <f t="normal">Agrupados!Q1008</f>
        <v>0</v>
      </c>
      <c r="N438" s="16"/>
      <c r="O438" s="16"/>
      <c r="P438" s="6">
        <f t="normal">Agrupados!R1008</f>
        <v>0</v>
      </c>
      <c r="Q438" s="23">
        <f t="normal">Agrupados!AA1008</f>
        <v>0</v>
      </c>
      <c r="R438" s="24">
        <f t="normal">Agrupados!AC1008</f>
        <v>0</v>
      </c>
    </row>
    <row r="439" spans="1:18">
      <c r="A439" s="17">
        <f t="normal">Agrupados!D1009</f>
        <v>0</v>
      </c>
      <c r="B439" s="17">
        <f t="normal">Agrupados!E1009</f>
        <v>0</v>
      </c>
      <c r="C439" s="9">
        <f t="normal">Agrupados!F1009</f>
        <v>0</v>
      </c>
      <c r="D439" s="6">
        <f t="normal">Agrupados!G1009</f>
        <v>0</v>
      </c>
      <c r="E439" s="6">
        <f t="normal">Agrupados!H1009</f>
        <v>0</v>
      </c>
      <c r="F439" s="6">
        <f t="normal">Agrupados!I1009</f>
        <v>0</v>
      </c>
      <c r="G439" s="8">
        <f t="normal">Agrupados!T1009</f>
        <v>0</v>
      </c>
      <c r="H439" s="8"/>
      <c r="I439" s="8"/>
      <c r="J439" s="8"/>
      <c r="K439" s="8"/>
      <c r="L439" s="8">
        <f t="normal">Agrupados!M1009</f>
        <v>0</v>
      </c>
      <c r="M439" s="8">
        <f t="normal">Agrupados!Q1009</f>
        <v>0</v>
      </c>
      <c r="N439" s="19"/>
      <c r="O439" s="19"/>
      <c r="P439" s="6">
        <f t="normal">Agrupados!R1009</f>
        <v>0</v>
      </c>
      <c r="Q439" s="23">
        <f t="normal">Agrupados!AA1009</f>
        <v>0</v>
      </c>
      <c r="R439" s="24">
        <f t="normal">Agrupados!AC1009</f>
        <v>0</v>
      </c>
    </row>
    <row r="440" spans="1:18">
      <c r="A440" s="12" t="str">
        <f t="normal">Agrupados!D1010</f>
        <v>Agroindústria</v>
      </c>
      <c r="B440" s="12" t="str">
        <f t="normal">Agrupados!E1010</f>
        <v>Resíduos de pecuária</v>
      </c>
      <c r="C440" s="6" t="str">
        <f t="normal">Agrupados!F1010</f>
        <v>Bovinocultura</v>
      </c>
      <c r="D440" s="6" t="str">
        <f t="normal">Agrupados!G1010</f>
        <v>Dejeto bovino</v>
      </c>
      <c r="E440" s="12" t="str">
        <f t="normal">Agrupados!H1010</f>
        <v>-</v>
      </c>
      <c r="F440" s="6" t="str">
        <f t="normal">Agrupados!I1010</f>
        <v>Bovino leiteiro</v>
      </c>
      <c r="G440" s="8">
        <f t="normal">Agrupados!T1010</f>
        <v>164.466666666667</v>
      </c>
      <c r="H440" s="8">
        <f t="normal">Agrupados!W1010</f>
        <v>800.066666666667</v>
      </c>
      <c r="I440" s="8">
        <f t="shared" ref="I440" si="722">1000/G440</f>
        <v>6.08025942440211</v>
      </c>
      <c r="J440" s="8">
        <f t="shared" ref="J440" si="723">1000/H440</f>
        <v>1.24989584201317</v>
      </c>
      <c r="K440" s="8">
        <f t="shared" ref="K440" si="724">I440*J440</f>
        <v>7.59969097292156</v>
      </c>
      <c r="L440" s="8">
        <f t="normal">Agrupados!M1010</f>
        <v>490.06105200358</v>
      </c>
      <c r="M440" s="8">
        <f t="normal">Agrupados!Q1010</f>
        <v>266.393556726658</v>
      </c>
      <c r="N440" s="13">
        <f t="shared" ref="N440" si="725">L440/K440</f>
        <v>64.4843393961301</v>
      </c>
      <c r="O440" s="13">
        <f t="shared" ref="O440" si="726">M440/K440</f>
        <v>35.0532090944019</v>
      </c>
      <c r="P440" s="6">
        <f t="normal">Agrupados!R1010</f>
        <v>0.543592590428329</v>
      </c>
      <c r="Q440" s="23" t="str">
        <f t="normal">Agrupados!AA1010</f>
        <v>-</v>
      </c>
      <c r="R440" s="24">
        <f t="normal">Agrupados!AC1010</f>
        <v>5.96566666666667</v>
      </c>
    </row>
    <row r="441" spans="1:18">
      <c r="A441" s="14">
        <f t="normal">Agrupados!D1011</f>
        <v>0</v>
      </c>
      <c r="B441" s="14">
        <f t="normal">Agrupados!E1011</f>
        <v>0</v>
      </c>
      <c r="C441" s="9">
        <f t="normal">Agrupados!F1011</f>
        <v>0</v>
      </c>
      <c r="D441" s="6">
        <f t="normal">Agrupados!G1011</f>
        <v>0</v>
      </c>
      <c r="E441" s="14">
        <f t="normal">Agrupados!H1011</f>
        <v>0</v>
      </c>
      <c r="F441" s="6">
        <f t="normal">Agrupados!I1011</f>
        <v>0</v>
      </c>
      <c r="G441" s="8">
        <f t="normal">Agrupados!T1011</f>
        <v>0</v>
      </c>
      <c r="H441" s="8"/>
      <c r="I441" s="8"/>
      <c r="J441" s="8"/>
      <c r="K441" s="8"/>
      <c r="L441" s="8">
        <f t="normal">Agrupados!M1011</f>
        <v>0</v>
      </c>
      <c r="M441" s="8">
        <f t="normal">Agrupados!Q1011</f>
        <v>0</v>
      </c>
      <c r="N441" s="16"/>
      <c r="O441" s="16"/>
      <c r="P441" s="6">
        <f t="normal">Agrupados!R1011</f>
        <v>0</v>
      </c>
      <c r="Q441" s="23">
        <f t="normal">Agrupados!AA1011</f>
        <v>0</v>
      </c>
      <c r="R441" s="24">
        <f t="normal">Agrupados!AC1011</f>
        <v>0</v>
      </c>
    </row>
    <row r="442" spans="1:18">
      <c r="A442" s="17">
        <f t="normal">Agrupados!D1012</f>
        <v>0</v>
      </c>
      <c r="B442" s="17">
        <f t="normal">Agrupados!E1012</f>
        <v>0</v>
      </c>
      <c r="C442" s="9">
        <f t="normal">Agrupados!F1012</f>
        <v>0</v>
      </c>
      <c r="D442" s="6">
        <f t="normal">Agrupados!G1012</f>
        <v>0</v>
      </c>
      <c r="E442" s="17">
        <f t="normal">Agrupados!H1012</f>
        <v>0</v>
      </c>
      <c r="F442" s="6">
        <f t="normal">Agrupados!I1012</f>
        <v>0</v>
      </c>
      <c r="G442" s="8">
        <f t="normal">Agrupados!T1012</f>
        <v>0</v>
      </c>
      <c r="H442" s="8"/>
      <c r="I442" s="8"/>
      <c r="J442" s="8"/>
      <c r="K442" s="8"/>
      <c r="L442" s="8">
        <f t="normal">Agrupados!M1012</f>
        <v>0</v>
      </c>
      <c r="M442" s="8">
        <f t="normal">Agrupados!Q1012</f>
        <v>0</v>
      </c>
      <c r="N442" s="19"/>
      <c r="O442" s="19"/>
      <c r="P442" s="6">
        <f t="normal">Agrupados!R1012</f>
        <v>0</v>
      </c>
      <c r="Q442" s="23">
        <f t="normal">Agrupados!AA1012</f>
        <v>0</v>
      </c>
      <c r="R442" s="24">
        <f t="normal">Agrupados!AC1012</f>
        <v>0</v>
      </c>
    </row>
    <row r="443" spans="1:18">
      <c r="A443" s="12" t="str">
        <f t="normal">Agrupados!D1013</f>
        <v>Agroindústria</v>
      </c>
      <c r="B443" s="12" t="str">
        <f t="normal">Agrupados!E1013</f>
        <v>Resíduos de pecuária</v>
      </c>
      <c r="C443" s="6" t="str">
        <f t="normal">Agrupados!F1013</f>
        <v>Bovinocultura</v>
      </c>
      <c r="D443" s="6" t="str">
        <f t="normal">Agrupados!G1013</f>
        <v>-</v>
      </c>
      <c r="E443" s="6" t="str">
        <f t="normal">Agrupados!H1013</f>
        <v>Entrada biodigestor</v>
      </c>
      <c r="F443" s="6" t="str">
        <f t="normal">Agrupados!I1013</f>
        <v>Bovino leiteiro</v>
      </c>
      <c r="G443" s="8">
        <f t="normal">Agrupados!T1013</f>
        <v>52.3</v>
      </c>
      <c r="H443" s="8">
        <f t="normal">Agrupados!W1013</f>
        <v>762.433333333333</v>
      </c>
      <c r="I443" s="8">
        <f t="shared" ref="I443" si="727">1000/G443</f>
        <v>19.1204588910134</v>
      </c>
      <c r="J443" s="8">
        <f t="shared" ref="J443" si="728">1000/H443</f>
        <v>1.31159008437896</v>
      </c>
      <c r="K443" s="8">
        <f t="shared" ref="K443" si="729">I443*J443</f>
        <v>25.0782042902287</v>
      </c>
      <c r="L443" s="8">
        <f t="normal">Agrupados!M1013</f>
        <v>397.417520135229</v>
      </c>
      <c r="M443" s="8">
        <f t="normal">Agrupados!Q1013</f>
        <v>228.746942428159</v>
      </c>
      <c r="N443" s="13">
        <f t="shared" ref="N443" si="730">L443/K443</f>
        <v>15.8471282686726</v>
      </c>
      <c r="O443" s="13">
        <f t="shared" ref="O443" si="731">M443/K443</f>
        <v>9.1213445660177</v>
      </c>
      <c r="P443" s="6">
        <f t="normal">Agrupados!R1013</f>
        <v>0.575583437666069</v>
      </c>
      <c r="Q443" s="23" t="str">
        <f t="normal">Agrupados!AA1013</f>
        <v>-</v>
      </c>
      <c r="R443" s="24">
        <f t="normal">Agrupados!AC1013</f>
        <v>6.343</v>
      </c>
    </row>
    <row r="444" spans="1:18">
      <c r="A444" s="14">
        <f t="normal">Agrupados!D1014</f>
        <v>0</v>
      </c>
      <c r="B444" s="14">
        <f t="normal">Agrupados!E1014</f>
        <v>0</v>
      </c>
      <c r="C444" s="9">
        <f t="normal">Agrupados!F1014</f>
        <v>0</v>
      </c>
      <c r="D444" s="6">
        <f t="normal">Agrupados!G1014</f>
        <v>0</v>
      </c>
      <c r="E444" s="6">
        <f t="normal">Agrupados!H1014</f>
        <v>0</v>
      </c>
      <c r="F444" s="6">
        <f t="normal">Agrupados!I1014</f>
        <v>0</v>
      </c>
      <c r="G444" s="8">
        <f t="normal">Agrupados!T1014</f>
        <v>0</v>
      </c>
      <c r="H444" s="8"/>
      <c r="I444" s="8"/>
      <c r="J444" s="8"/>
      <c r="K444" s="8"/>
      <c r="L444" s="8">
        <f t="normal">Agrupados!M1014</f>
        <v>0</v>
      </c>
      <c r="M444" s="8">
        <f t="normal">Agrupados!Q1014</f>
        <v>0</v>
      </c>
      <c r="N444" s="16"/>
      <c r="O444" s="16"/>
      <c r="P444" s="6">
        <f t="normal">Agrupados!R1014</f>
        <v>0</v>
      </c>
      <c r="Q444" s="23">
        <f t="normal">Agrupados!AA1014</f>
        <v>0</v>
      </c>
      <c r="R444" s="24">
        <f t="normal">Agrupados!AC1014</f>
        <v>0</v>
      </c>
    </row>
    <row r="445" spans="1:18">
      <c r="A445" s="17">
        <f t="normal">Agrupados!D1015</f>
        <v>0</v>
      </c>
      <c r="B445" s="17">
        <f t="normal">Agrupados!E1015</f>
        <v>0</v>
      </c>
      <c r="C445" s="9">
        <f t="normal">Agrupados!F1015</f>
        <v>0</v>
      </c>
      <c r="D445" s="6">
        <f t="normal">Agrupados!G1015</f>
        <v>0</v>
      </c>
      <c r="E445" s="6">
        <f t="normal">Agrupados!H1015</f>
        <v>0</v>
      </c>
      <c r="F445" s="6">
        <f t="normal">Agrupados!I1015</f>
        <v>0</v>
      </c>
      <c r="G445" s="8">
        <f t="normal">Agrupados!T1015</f>
        <v>0</v>
      </c>
      <c r="H445" s="8"/>
      <c r="I445" s="8"/>
      <c r="J445" s="8"/>
      <c r="K445" s="8"/>
      <c r="L445" s="8">
        <f t="normal">Agrupados!M1015</f>
        <v>0</v>
      </c>
      <c r="M445" s="8">
        <f t="normal">Agrupados!Q1015</f>
        <v>0</v>
      </c>
      <c r="N445" s="19"/>
      <c r="O445" s="19"/>
      <c r="P445" s="6">
        <f t="normal">Agrupados!R1015</f>
        <v>0</v>
      </c>
      <c r="Q445" s="23">
        <f t="normal">Agrupados!AA1015</f>
        <v>0</v>
      </c>
      <c r="R445" s="24">
        <f t="normal">Agrupados!AC1015</f>
        <v>0</v>
      </c>
    </row>
    <row r="446" spans="1:18">
      <c r="A446" s="12" t="str">
        <f t="normal">Agrupados!D1016</f>
        <v>Agroindústria</v>
      </c>
      <c r="B446" s="12" t="str">
        <f t="normal">Agrupados!E1016</f>
        <v>Resíduos de pecuária</v>
      </c>
      <c r="C446" s="6" t="str">
        <f t="normal">Agrupados!F1016</f>
        <v>Bovinocultura</v>
      </c>
      <c r="D446" s="6" t="str">
        <f t="normal">Agrupados!G1016</f>
        <v>Dejeto bovino</v>
      </c>
      <c r="E446" s="12" t="str">
        <f t="normal">Agrupados!H1016</f>
        <v>-</v>
      </c>
      <c r="F446" s="6" t="str">
        <f t="normal">Agrupados!I1016</f>
        <v>Bovino leiteiro</v>
      </c>
      <c r="G446" s="8">
        <f t="normal">Agrupados!T1016</f>
        <v>144.066666666667</v>
      </c>
      <c r="H446" s="8">
        <f t="normal">Agrupados!W1016</f>
        <v>870.4</v>
      </c>
      <c r="I446" s="8">
        <f t="shared" ref="I446" si="732">1000/G446</f>
        <v>6.94123091161499</v>
      </c>
      <c r="J446" s="8">
        <f t="shared" ref="J446" si="733">1000/H446</f>
        <v>1.14889705882353</v>
      </c>
      <c r="K446" s="8">
        <f t="shared" ref="K446" si="734">I446*J446</f>
        <v>7.97475977896943</v>
      </c>
      <c r="L446" s="8">
        <f t="normal">Agrupados!M1016</f>
        <v>417.83195784031</v>
      </c>
      <c r="M446" s="8">
        <f t="normal">Agrupados!Q1016</f>
        <v>222.217758774983</v>
      </c>
      <c r="N446" s="13">
        <f t="shared" ref="N446" si="735">L446/K446</f>
        <v>52.394300194746</v>
      </c>
      <c r="O446" s="13">
        <f t="shared" ref="O446" si="736">M446/K446</f>
        <v>27.8651351180511</v>
      </c>
      <c r="P446" s="6">
        <f t="normal">Agrupados!R1016</f>
        <v>0.53183523807892</v>
      </c>
      <c r="Q446" s="23" t="str">
        <f t="normal">Agrupados!AA1016</f>
        <v>-</v>
      </c>
      <c r="R446" s="24">
        <f t="normal">Agrupados!AC1016</f>
        <v>6.52866666666667</v>
      </c>
    </row>
    <row r="447" spans="1:18">
      <c r="A447" s="14">
        <f t="normal">Agrupados!D1017</f>
        <v>0</v>
      </c>
      <c r="B447" s="14">
        <f t="normal">Agrupados!E1017</f>
        <v>0</v>
      </c>
      <c r="C447" s="9">
        <f t="normal">Agrupados!F1017</f>
        <v>0</v>
      </c>
      <c r="D447" s="6">
        <f t="normal">Agrupados!G1017</f>
        <v>0</v>
      </c>
      <c r="E447" s="14">
        <f t="normal">Agrupados!H1017</f>
        <v>0</v>
      </c>
      <c r="F447" s="6">
        <f t="normal">Agrupados!I1017</f>
        <v>0</v>
      </c>
      <c r="G447" s="8">
        <f t="normal">Agrupados!T1017</f>
        <v>0</v>
      </c>
      <c r="H447" s="8"/>
      <c r="I447" s="8"/>
      <c r="J447" s="8"/>
      <c r="K447" s="8"/>
      <c r="L447" s="8">
        <f t="normal">Agrupados!M1017</f>
        <v>0</v>
      </c>
      <c r="M447" s="8">
        <f t="normal">Agrupados!Q1017</f>
        <v>0</v>
      </c>
      <c r="N447" s="16"/>
      <c r="O447" s="16"/>
      <c r="P447" s="6">
        <f t="normal">Agrupados!R1017</f>
        <v>0</v>
      </c>
      <c r="Q447" s="23">
        <f t="normal">Agrupados!AA1017</f>
        <v>0</v>
      </c>
      <c r="R447" s="24">
        <f t="normal">Agrupados!AC1017</f>
        <v>0</v>
      </c>
    </row>
    <row r="448" spans="1:18">
      <c r="A448" s="17">
        <f t="normal">Agrupados!D1018</f>
        <v>0</v>
      </c>
      <c r="B448" s="17">
        <f t="normal">Agrupados!E1018</f>
        <v>0</v>
      </c>
      <c r="C448" s="9">
        <f t="normal">Agrupados!F1018</f>
        <v>0</v>
      </c>
      <c r="D448" s="6">
        <f t="normal">Agrupados!G1018</f>
        <v>0</v>
      </c>
      <c r="E448" s="17">
        <f t="normal">Agrupados!H1018</f>
        <v>0</v>
      </c>
      <c r="F448" s="6">
        <f t="normal">Agrupados!I1018</f>
        <v>0</v>
      </c>
      <c r="G448" s="8">
        <f t="normal">Agrupados!T1018</f>
        <v>0</v>
      </c>
      <c r="H448" s="8"/>
      <c r="I448" s="8"/>
      <c r="J448" s="8"/>
      <c r="K448" s="8"/>
      <c r="L448" s="8">
        <f t="normal">Agrupados!M1018</f>
        <v>0</v>
      </c>
      <c r="M448" s="8">
        <f t="normal">Agrupados!Q1018</f>
        <v>0</v>
      </c>
      <c r="N448" s="19"/>
      <c r="O448" s="19"/>
      <c r="P448" s="6">
        <f t="normal">Agrupados!R1018</f>
        <v>0</v>
      </c>
      <c r="Q448" s="23">
        <f t="normal">Agrupados!AA1018</f>
        <v>0</v>
      </c>
      <c r="R448" s="24">
        <f t="normal">Agrupados!AC1018</f>
        <v>0</v>
      </c>
    </row>
    <row r="449" spans="1:18">
      <c r="A449" s="12" t="str">
        <f t="normal">Agrupados!D1019</f>
        <v>Agroindústria</v>
      </c>
      <c r="B449" s="12" t="str">
        <f t="normal">Agrupados!E1019</f>
        <v>Resíduos de pecuária</v>
      </c>
      <c r="C449" s="6" t="str">
        <f t="normal">Agrupados!F1019</f>
        <v>Bovinocultura</v>
      </c>
      <c r="D449" s="6" t="str">
        <f t="normal">Agrupados!G1019</f>
        <v>-</v>
      </c>
      <c r="E449" s="6" t="str">
        <f t="normal">Agrupados!H1019</f>
        <v>Entrada biodigestor</v>
      </c>
      <c r="F449" s="6" t="str">
        <f t="normal">Agrupados!I1019</f>
        <v>Bovino leiteiro</v>
      </c>
      <c r="G449" s="8">
        <f t="normal">Agrupados!T1019</f>
        <v>47.4333333333333</v>
      </c>
      <c r="H449" s="8">
        <f t="normal">Agrupados!W1019</f>
        <v>736.833333333333</v>
      </c>
      <c r="I449" s="8">
        <f t="shared" ref="I449" si="737">1000/G449</f>
        <v>21.0822206605762</v>
      </c>
      <c r="J449" s="8">
        <f t="shared" ref="J449" si="738">1000/H449</f>
        <v>1.35715901379778</v>
      </c>
      <c r="K449" s="8">
        <f t="shared" ref="K449" si="739">I449*J449</f>
        <v>28.6119258003749</v>
      </c>
      <c r="L449" s="8">
        <f t="normal">Agrupados!M1019</f>
        <v>355.364422790097</v>
      </c>
      <c r="M449" s="8">
        <f t="normal">Agrupados!Q1019</f>
        <v>190.663617380929</v>
      </c>
      <c r="N449" s="13">
        <f t="shared" ref="N449" si="740">L449/K449</f>
        <v>12.4201504389977</v>
      </c>
      <c r="O449" s="13">
        <f t="shared" ref="O449" si="741">M449/K449</f>
        <v>6.66378134457592</v>
      </c>
      <c r="P449" s="6">
        <f t="normal">Agrupados!R1019</f>
        <v>0.536529841349786</v>
      </c>
      <c r="Q449" s="23" t="str">
        <f t="normal">Agrupados!AA1019</f>
        <v>-</v>
      </c>
      <c r="R449" s="24">
        <f t="normal">Agrupados!AC1019</f>
        <v>6.80066666666667</v>
      </c>
    </row>
    <row r="450" spans="1:18">
      <c r="A450" s="14">
        <f t="normal">Agrupados!D1020</f>
        <v>0</v>
      </c>
      <c r="B450" s="14">
        <f t="normal">Agrupados!E1020</f>
        <v>0</v>
      </c>
      <c r="C450" s="9">
        <f t="normal">Agrupados!F1020</f>
        <v>0</v>
      </c>
      <c r="D450" s="6">
        <f t="normal">Agrupados!G1020</f>
        <v>0</v>
      </c>
      <c r="E450" s="6">
        <f t="normal">Agrupados!H1020</f>
        <v>0</v>
      </c>
      <c r="F450" s="6">
        <f t="normal">Agrupados!I1020</f>
        <v>0</v>
      </c>
      <c r="G450" s="8">
        <f t="normal">Agrupados!T1020</f>
        <v>0</v>
      </c>
      <c r="H450" s="8"/>
      <c r="I450" s="8"/>
      <c r="J450" s="8"/>
      <c r="K450" s="8"/>
      <c r="L450" s="8">
        <f t="normal">Agrupados!M1020</f>
        <v>0</v>
      </c>
      <c r="M450" s="8">
        <f t="normal">Agrupados!Q1020</f>
        <v>0</v>
      </c>
      <c r="N450" s="16"/>
      <c r="O450" s="16"/>
      <c r="P450" s="6">
        <f t="normal">Agrupados!R1020</f>
        <v>0</v>
      </c>
      <c r="Q450" s="23">
        <f t="normal">Agrupados!AA1020</f>
        <v>0</v>
      </c>
      <c r="R450" s="24">
        <f t="normal">Agrupados!AC1020</f>
        <v>0</v>
      </c>
    </row>
    <row r="451" spans="1:18">
      <c r="A451" s="17">
        <f t="normal">Agrupados!D1021</f>
        <v>0</v>
      </c>
      <c r="B451" s="17">
        <f t="normal">Agrupados!E1021</f>
        <v>0</v>
      </c>
      <c r="C451" s="9">
        <f t="normal">Agrupados!F1021</f>
        <v>0</v>
      </c>
      <c r="D451" s="6">
        <f t="normal">Agrupados!G1021</f>
        <v>0</v>
      </c>
      <c r="E451" s="6">
        <f t="normal">Agrupados!H1021</f>
        <v>0</v>
      </c>
      <c r="F451" s="6">
        <f t="normal">Agrupados!I1021</f>
        <v>0</v>
      </c>
      <c r="G451" s="8">
        <f t="normal">Agrupados!T1021</f>
        <v>0</v>
      </c>
      <c r="H451" s="8"/>
      <c r="I451" s="8"/>
      <c r="J451" s="8"/>
      <c r="K451" s="8"/>
      <c r="L451" s="8">
        <f t="normal">Agrupados!M1021</f>
        <v>0</v>
      </c>
      <c r="M451" s="8">
        <f t="normal">Agrupados!Q1021</f>
        <v>0</v>
      </c>
      <c r="N451" s="19"/>
      <c r="O451" s="19"/>
      <c r="P451" s="6">
        <f t="normal">Agrupados!R1021</f>
        <v>0</v>
      </c>
      <c r="Q451" s="23">
        <f t="normal">Agrupados!AA1021</f>
        <v>0</v>
      </c>
      <c r="R451" s="24">
        <f t="normal">Agrupados!AC1021</f>
        <v>0</v>
      </c>
    </row>
    <row r="452" spans="1:18">
      <c r="A452" s="12" t="str">
        <f t="normal">Agrupados!D1079</f>
        <v>Cultura energética</v>
      </c>
      <c r="B452" s="12" t="str">
        <f t="normal">Agrupados!E1079</f>
        <v>Cultivo energético</v>
      </c>
      <c r="C452" s="6" t="str">
        <f t="normal">Agrupados!F1079</f>
        <v>Silagem</v>
      </c>
      <c r="D452" s="6" t="str">
        <f t="normal">Agrupados!G1079</f>
        <v>Silagem de trigo</v>
      </c>
      <c r="E452" s="12" t="str">
        <f t="normal">Agrupados!H1079</f>
        <v>-</v>
      </c>
      <c r="F452" s="6" t="str">
        <f t="normal">Agrupados!I1079</f>
        <v>Silagem de trigo 1 - Depois da geladeira 72h</v>
      </c>
      <c r="G452" s="8">
        <f t="normal">Agrupados!T1079</f>
        <v>902.566666666667</v>
      </c>
      <c r="H452" s="8">
        <f t="normal">Agrupados!W1079</f>
        <v>899.3</v>
      </c>
      <c r="I452" s="8">
        <f t="shared" ref="I452" si="742">1000/G452</f>
        <v>1.10795139786535</v>
      </c>
      <c r="J452" s="8">
        <f t="shared" ref="J452" si="743">1000/H452</f>
        <v>1.1119759813188</v>
      </c>
      <c r="K452" s="8">
        <f t="shared" ref="K452" si="744">I452*J452</f>
        <v>1.23201534289486</v>
      </c>
      <c r="L452" s="8">
        <f t="normal">Agrupados!M1079</f>
        <v>402.3</v>
      </c>
      <c r="M452" s="8">
        <f t="normal">Agrupados!Q1079</f>
        <v>231.1236</v>
      </c>
      <c r="N452" s="13">
        <f t="shared" ref="N452" si="745">L452/K452</f>
        <v>326.538141201</v>
      </c>
      <c r="O452" s="13">
        <f t="shared" ref="O452" si="746">M452/K452</f>
        <v>187.597988395932</v>
      </c>
      <c r="P452" s="6">
        <f t="normal">Agrupados!R1079</f>
        <v>0.574505592841163</v>
      </c>
      <c r="Q452" s="23" t="str">
        <f t="normal">Agrupados!AA1079</f>
        <v>-</v>
      </c>
      <c r="R452" s="24" t="str">
        <f t="normal">Agrupados!AC1079</f>
        <v>-</v>
      </c>
    </row>
    <row r="453" spans="1:18">
      <c r="A453" s="14">
        <f t="normal">Agrupados!D1080</f>
        <v>0</v>
      </c>
      <c r="B453" s="14">
        <f t="normal">Agrupados!E1080</f>
        <v>0</v>
      </c>
      <c r="C453" s="6">
        <f t="normal">Agrupados!F1080</f>
        <v>0</v>
      </c>
      <c r="D453" s="6">
        <f t="normal">Agrupados!G1080</f>
        <v>0</v>
      </c>
      <c r="E453" s="14">
        <f t="normal">Agrupados!H1080</f>
        <v>0</v>
      </c>
      <c r="F453" s="6">
        <f t="normal">Agrupados!I1080</f>
        <v>0</v>
      </c>
      <c r="G453" s="8">
        <f t="normal">Agrupados!T1080</f>
        <v>0</v>
      </c>
      <c r="H453" s="8"/>
      <c r="I453" s="8"/>
      <c r="J453" s="8"/>
      <c r="K453" s="8"/>
      <c r="L453" s="8">
        <f t="normal">Agrupados!M1080</f>
        <v>0</v>
      </c>
      <c r="M453" s="8">
        <f t="normal">Agrupados!Q1080</f>
        <v>0</v>
      </c>
      <c r="N453" s="16"/>
      <c r="O453" s="16"/>
      <c r="P453" s="6">
        <f t="normal">Agrupados!R1080</f>
        <v>0</v>
      </c>
      <c r="Q453" s="23">
        <f t="normal">Agrupados!AA1080</f>
        <v>0</v>
      </c>
      <c r="R453" s="24">
        <f t="normal">Agrupados!AC1080</f>
        <v>0</v>
      </c>
    </row>
    <row r="454" spans="1:18">
      <c r="A454" s="17">
        <f t="normal">Agrupados!D1081</f>
        <v>0</v>
      </c>
      <c r="B454" s="17">
        <f t="normal">Agrupados!E1081</f>
        <v>0</v>
      </c>
      <c r="C454" s="6">
        <f t="normal">Agrupados!F1081</f>
        <v>0</v>
      </c>
      <c r="D454" s="6">
        <f t="normal">Agrupados!G1081</f>
        <v>0</v>
      </c>
      <c r="E454" s="17">
        <f t="normal">Agrupados!H1081</f>
        <v>0</v>
      </c>
      <c r="F454" s="6">
        <f t="normal">Agrupados!I1081</f>
        <v>0</v>
      </c>
      <c r="G454" s="8">
        <f t="normal">Agrupados!T1081</f>
        <v>0</v>
      </c>
      <c r="H454" s="8"/>
      <c r="I454" s="8"/>
      <c r="J454" s="8"/>
      <c r="K454" s="8"/>
      <c r="L454" s="8">
        <f t="normal">Agrupados!M1081</f>
        <v>0</v>
      </c>
      <c r="M454" s="8">
        <f t="normal">Agrupados!Q1081</f>
        <v>0</v>
      </c>
      <c r="N454" s="19"/>
      <c r="O454" s="19"/>
      <c r="P454" s="6">
        <f t="normal">Agrupados!R1081</f>
        <v>0</v>
      </c>
      <c r="Q454" s="23">
        <f t="normal">Agrupados!AA1081</f>
        <v>0</v>
      </c>
      <c r="R454" s="24">
        <f t="normal">Agrupados!AC1081</f>
        <v>0</v>
      </c>
    </row>
    <row r="455" spans="1:18">
      <c r="A455" s="12" t="str">
        <f t="normal">Agrupados!D1082</f>
        <v>Cultura energética</v>
      </c>
      <c r="B455" s="12" t="str">
        <f t="normal">Agrupados!E1082</f>
        <v>Cultivo energético</v>
      </c>
      <c r="C455" s="6" t="str">
        <f t="normal">Agrupados!F1082</f>
        <v>Silagem</v>
      </c>
      <c r="D455" s="6" t="str">
        <f t="normal">Agrupados!G1082</f>
        <v>Silagem de trigo</v>
      </c>
      <c r="E455" s="12" t="str">
        <f t="normal">Agrupados!H1082</f>
        <v>-</v>
      </c>
      <c r="F455" s="6" t="str">
        <f t="normal">Agrupados!I1082</f>
        <v> Silagem de trigo 2 - Depois da geladeira</v>
      </c>
      <c r="G455" s="8">
        <f t="normal">Agrupados!T1082</f>
        <v>902.566666666667</v>
      </c>
      <c r="H455" s="8">
        <f t="normal">Agrupados!W1082</f>
        <v>899.3</v>
      </c>
      <c r="I455" s="8">
        <f t="shared" ref="I455" si="747">1000/G455</f>
        <v>1.10795139786535</v>
      </c>
      <c r="J455" s="8">
        <f t="shared" ref="J455" si="748">1000/H455</f>
        <v>1.1119759813188</v>
      </c>
      <c r="K455" s="8">
        <f t="shared" ref="K455" si="749">I455*J455</f>
        <v>1.23201534289486</v>
      </c>
      <c r="L455" s="8">
        <f t="normal">Agrupados!M1082</f>
        <v>330.498</v>
      </c>
      <c r="M455" s="8">
        <f t="normal">Agrupados!Q1082</f>
        <v>180.3528</v>
      </c>
      <c r="N455" s="13">
        <f t="shared" ref="N455" si="750">L455/K455</f>
        <v>268.25802284526</v>
      </c>
      <c r="O455" s="13">
        <f t="shared" ref="O455" si="751">M455/K455</f>
        <v>146.388436670136</v>
      </c>
      <c r="P455" s="6">
        <f t="normal">Agrupados!R1082</f>
        <v>0.545700125265508</v>
      </c>
      <c r="Q455" s="23" t="str">
        <f t="normal">Agrupados!AA1082</f>
        <v>-</v>
      </c>
      <c r="R455" s="24" t="str">
        <f t="normal">Agrupados!AC1082</f>
        <v>-</v>
      </c>
    </row>
    <row r="456" spans="1:18">
      <c r="A456" s="14">
        <f t="normal">Agrupados!D1083</f>
        <v>0</v>
      </c>
      <c r="B456" s="14">
        <f t="normal">Agrupados!E1083</f>
        <v>0</v>
      </c>
      <c r="C456" s="6">
        <f t="normal">Agrupados!F1083</f>
        <v>0</v>
      </c>
      <c r="D456" s="6">
        <f t="normal">Agrupados!G1083</f>
        <v>0</v>
      </c>
      <c r="E456" s="14">
        <f t="normal">Agrupados!H1083</f>
        <v>0</v>
      </c>
      <c r="F456" s="6">
        <f t="normal">Agrupados!I1083</f>
        <v>0</v>
      </c>
      <c r="G456" s="8">
        <f t="normal">Agrupados!T1083</f>
        <v>0</v>
      </c>
      <c r="H456" s="8"/>
      <c r="I456" s="8"/>
      <c r="J456" s="8"/>
      <c r="K456" s="8"/>
      <c r="L456" s="8">
        <f t="normal">Agrupados!M1083</f>
        <v>0</v>
      </c>
      <c r="M456" s="8">
        <f t="normal">Agrupados!Q1083</f>
        <v>0</v>
      </c>
      <c r="N456" s="16"/>
      <c r="O456" s="16"/>
      <c r="P456" s="6">
        <f t="normal">Agrupados!R1083</f>
        <v>0</v>
      </c>
      <c r="Q456" s="23">
        <f t="normal">Agrupados!AA1083</f>
        <v>0</v>
      </c>
      <c r="R456" s="24">
        <f t="normal">Agrupados!AC1083</f>
        <v>0</v>
      </c>
    </row>
    <row r="457" spans="1:18">
      <c r="A457" s="17">
        <f t="normal">Agrupados!D1084</f>
        <v>0</v>
      </c>
      <c r="B457" s="17">
        <f t="normal">Agrupados!E1084</f>
        <v>0</v>
      </c>
      <c r="C457" s="6">
        <f t="normal">Agrupados!F1084</f>
        <v>0</v>
      </c>
      <c r="D457" s="6">
        <f t="normal">Agrupados!G1084</f>
        <v>0</v>
      </c>
      <c r="E457" s="17">
        <f t="normal">Agrupados!H1084</f>
        <v>0</v>
      </c>
      <c r="F457" s="6">
        <f t="normal">Agrupados!I1084</f>
        <v>0</v>
      </c>
      <c r="G457" s="8">
        <f t="normal">Agrupados!T1084</f>
        <v>0</v>
      </c>
      <c r="H457" s="8"/>
      <c r="I457" s="8"/>
      <c r="J457" s="8"/>
      <c r="K457" s="8"/>
      <c r="L457" s="8">
        <f t="normal">Agrupados!M1084</f>
        <v>0</v>
      </c>
      <c r="M457" s="8">
        <f t="normal">Agrupados!Q1084</f>
        <v>0</v>
      </c>
      <c r="N457" s="19"/>
      <c r="O457" s="19"/>
      <c r="P457" s="6">
        <f t="normal">Agrupados!R1084</f>
        <v>0</v>
      </c>
      <c r="Q457" s="23">
        <f t="normal">Agrupados!AA1084</f>
        <v>0</v>
      </c>
      <c r="R457" s="24">
        <f t="normal">Agrupados!AC1084</f>
        <v>0</v>
      </c>
    </row>
    <row r="458" spans="1:18">
      <c r="A458" s="12" t="str">
        <f t="normal">Agrupados!D1091</f>
        <v>Cultura energética</v>
      </c>
      <c r="B458" s="12" t="str">
        <f t="normal">Agrupados!E1091</f>
        <v>Cultivo energético</v>
      </c>
      <c r="C458" s="6" t="str">
        <f t="normal">Agrupados!F1091</f>
        <v>Silagem</v>
      </c>
      <c r="D458" s="6" t="str">
        <f t="normal">Agrupados!G1091</f>
        <v>Silagem de trigo</v>
      </c>
      <c r="E458" s="12" t="str">
        <f t="normal">Agrupados!H1091</f>
        <v>-</v>
      </c>
      <c r="F458" s="6" t="str">
        <f t="normal">Agrupados!I1091</f>
        <v>Silagem de trigo 3 - Reator</v>
      </c>
      <c r="G458" s="8">
        <f t="normal">Agrupados!T1091</f>
        <v>902.566666666667</v>
      </c>
      <c r="H458" s="8">
        <f t="normal">Agrupados!W1091</f>
        <v>899.3</v>
      </c>
      <c r="I458" s="8">
        <f t="shared" ref="I458" si="752">1000/G458</f>
        <v>1.10795139786535</v>
      </c>
      <c r="J458" s="8">
        <f t="shared" ref="J458" si="753">1000/H458</f>
        <v>1.1119759813188</v>
      </c>
      <c r="K458" s="8">
        <f t="shared" ref="K458" si="754">I458*J458</f>
        <v>1.23201534289486</v>
      </c>
      <c r="L458" s="8">
        <f t="normal">Agrupados!M1091</f>
        <v>341.2368</v>
      </c>
      <c r="M458" s="8">
        <f t="normal">Agrupados!Q1091</f>
        <v>123.0174</v>
      </c>
      <c r="N458" s="13">
        <f t="shared" ref="N458" si="755">L458/K458</f>
        <v>276.974472735216</v>
      </c>
      <c r="O458" s="13">
        <f t="shared" ref="O458" si="756">M458/K458</f>
        <v>99.850542210738</v>
      </c>
      <c r="P458" s="6">
        <f t="normal">Agrupados!R1091</f>
        <v>0.360504494239777</v>
      </c>
      <c r="Q458" s="23" t="str">
        <f t="normal">Agrupados!AA1091</f>
        <v>-</v>
      </c>
      <c r="R458" s="24" t="str">
        <f t="normal">Agrupados!AC1091</f>
        <v>-</v>
      </c>
    </row>
    <row r="459" spans="1:18">
      <c r="A459" s="14">
        <f t="normal">Agrupados!D1092</f>
        <v>0</v>
      </c>
      <c r="B459" s="14">
        <f t="normal">Agrupados!E1092</f>
        <v>0</v>
      </c>
      <c r="C459" s="6">
        <f t="normal">Agrupados!F1092</f>
        <v>0</v>
      </c>
      <c r="D459" s="6">
        <f t="normal">Agrupados!G1092</f>
        <v>0</v>
      </c>
      <c r="E459" s="14">
        <f t="normal">Agrupados!H1092</f>
        <v>0</v>
      </c>
      <c r="F459" s="6">
        <f t="normal">Agrupados!I1092</f>
        <v>0</v>
      </c>
      <c r="G459" s="8">
        <f t="normal">Agrupados!T1092</f>
        <v>0</v>
      </c>
      <c r="H459" s="8"/>
      <c r="I459" s="8"/>
      <c r="J459" s="8"/>
      <c r="K459" s="8"/>
      <c r="L459" s="8">
        <f t="normal">Agrupados!M1092</f>
        <v>0</v>
      </c>
      <c r="M459" s="8">
        <f t="normal">Agrupados!Q1092</f>
        <v>0</v>
      </c>
      <c r="N459" s="16"/>
      <c r="O459" s="16"/>
      <c r="P459" s="6">
        <f t="normal">Agrupados!R1092</f>
        <v>0</v>
      </c>
      <c r="Q459" s="23">
        <f t="normal">Agrupados!AA1092</f>
        <v>0</v>
      </c>
      <c r="R459" s="24">
        <f t="normal">Agrupados!AC1092</f>
        <v>0</v>
      </c>
    </row>
    <row r="460" spans="1:18">
      <c r="A460" s="17">
        <f t="normal">Agrupados!D1093</f>
        <v>0</v>
      </c>
      <c r="B460" s="17">
        <f t="normal">Agrupados!E1093</f>
        <v>0</v>
      </c>
      <c r="C460" s="6">
        <f t="normal">Agrupados!F1093</f>
        <v>0</v>
      </c>
      <c r="D460" s="6">
        <f t="normal">Agrupados!G1093</f>
        <v>0</v>
      </c>
      <c r="E460" s="17">
        <f t="normal">Agrupados!H1093</f>
        <v>0</v>
      </c>
      <c r="F460" s="6">
        <f t="normal">Agrupados!I1093</f>
        <v>0</v>
      </c>
      <c r="G460" s="8">
        <f t="normal">Agrupados!T1093</f>
        <v>0</v>
      </c>
      <c r="H460" s="8"/>
      <c r="I460" s="8"/>
      <c r="J460" s="8"/>
      <c r="K460" s="8"/>
      <c r="L460" s="8">
        <f t="normal">Agrupados!M1093</f>
        <v>0</v>
      </c>
      <c r="M460" s="8">
        <f t="normal">Agrupados!Q1093</f>
        <v>0</v>
      </c>
      <c r="N460" s="19"/>
      <c r="O460" s="19"/>
      <c r="P460" s="6">
        <f t="normal">Agrupados!R1093</f>
        <v>0</v>
      </c>
      <c r="Q460" s="23">
        <f t="normal">Agrupados!AA1093</f>
        <v>0</v>
      </c>
      <c r="R460" s="24">
        <f t="normal">Agrupados!AC1093</f>
        <v>0</v>
      </c>
    </row>
    <row r="461" spans="1:18">
      <c r="A461" s="12" t="str">
        <f t="normal">Agrupados!D1109</f>
        <v>Agroindústria</v>
      </c>
      <c r="B461" s="12" t="str">
        <f t="normal">Agrupados!E1109</f>
        <v>Resíduos de pecuária</v>
      </c>
      <c r="C461" s="6" t="str">
        <f t="normal">Agrupados!F1109</f>
        <v>Avicultura</v>
      </c>
      <c r="D461" s="6" t="str">
        <f t="normal">Agrupados!G1109</f>
        <v>Cama de aves</v>
      </c>
      <c r="E461" s="12" t="str">
        <f t="normal">Agrupados!H1109</f>
        <v>-</v>
      </c>
      <c r="F461" s="6" t="str">
        <f t="normal">Agrupados!I1109</f>
        <v>-</v>
      </c>
      <c r="G461" s="8">
        <f t="normal">Agrupados!T1109</f>
        <v>819.133333333333</v>
      </c>
      <c r="H461" s="8">
        <f t="normal">Agrupados!W1109</f>
        <v>703.366666666667</v>
      </c>
      <c r="I461" s="8">
        <f t="shared" ref="I461" si="757">1000/G461</f>
        <v>1.22080247415968</v>
      </c>
      <c r="J461" s="8">
        <f t="shared" ref="J461" si="758">1000/H461</f>
        <v>1.42173356712952</v>
      </c>
      <c r="K461" s="8">
        <f t="shared" ref="K461" si="759">I461*J461</f>
        <v>1.73565585634759</v>
      </c>
      <c r="L461" s="8">
        <f t="normal">Agrupados!M1109</f>
        <v>238.6836</v>
      </c>
      <c r="M461" s="8">
        <f t="normal">Agrupados!Q1109</f>
        <v>131.8068</v>
      </c>
      <c r="N461" s="13">
        <f t="shared" ref="N461" si="760">L461/K461</f>
        <v>137.517814448696</v>
      </c>
      <c r="O461" s="13">
        <f t="shared" ref="O461" si="761">M461/K461</f>
        <v>75.940630464248</v>
      </c>
      <c r="P461" s="6">
        <f t="normal">Agrupados!R1109</f>
        <v>0.552223948356737</v>
      </c>
      <c r="Q461" s="23" t="str">
        <f t="normal">Agrupados!AA1109</f>
        <v>-</v>
      </c>
      <c r="R461" s="24" t="str">
        <f t="normal">Agrupados!AC1109</f>
        <v>-</v>
      </c>
    </row>
    <row r="462" spans="1:18">
      <c r="A462" s="14">
        <f t="normal">Agrupados!D1110</f>
        <v>0</v>
      </c>
      <c r="B462" s="14">
        <f t="normal">Agrupados!E1110</f>
        <v>0</v>
      </c>
      <c r="C462" s="9">
        <f t="normal">Agrupados!F1110</f>
        <v>0</v>
      </c>
      <c r="D462" s="6">
        <f t="normal">Agrupados!G1110</f>
        <v>0</v>
      </c>
      <c r="E462" s="14">
        <f t="normal">Agrupados!H1110</f>
        <v>0</v>
      </c>
      <c r="F462" s="6">
        <f t="normal">Agrupados!I1110</f>
        <v>0</v>
      </c>
      <c r="G462" s="8">
        <f t="normal">Agrupados!T1110</f>
        <v>0</v>
      </c>
      <c r="H462" s="8"/>
      <c r="I462" s="8"/>
      <c r="J462" s="8"/>
      <c r="K462" s="8"/>
      <c r="L462" s="8">
        <f t="normal">Agrupados!M1110</f>
        <v>0</v>
      </c>
      <c r="M462" s="8">
        <f t="normal">Agrupados!Q1110</f>
        <v>0</v>
      </c>
      <c r="N462" s="16"/>
      <c r="O462" s="16"/>
      <c r="P462" s="6">
        <f t="normal">Agrupados!R1110</f>
        <v>0</v>
      </c>
      <c r="Q462" s="23">
        <f t="normal">Agrupados!AA1110</f>
        <v>0</v>
      </c>
      <c r="R462" s="24">
        <f t="normal">Agrupados!AC1110</f>
        <v>0</v>
      </c>
    </row>
    <row r="463" spans="1:18">
      <c r="A463" s="17">
        <f t="normal">Agrupados!D1111</f>
        <v>0</v>
      </c>
      <c r="B463" s="17">
        <f t="normal">Agrupados!E1111</f>
        <v>0</v>
      </c>
      <c r="C463" s="9">
        <f t="normal">Agrupados!F1111</f>
        <v>0</v>
      </c>
      <c r="D463" s="6">
        <f t="normal">Agrupados!G1111</f>
        <v>0</v>
      </c>
      <c r="E463" s="17">
        <f t="normal">Agrupados!H1111</f>
        <v>0</v>
      </c>
      <c r="F463" s="6">
        <f t="normal">Agrupados!I1111</f>
        <v>0</v>
      </c>
      <c r="G463" s="8">
        <f t="normal">Agrupados!T1111</f>
        <v>0</v>
      </c>
      <c r="H463" s="8"/>
      <c r="I463" s="8"/>
      <c r="J463" s="8"/>
      <c r="K463" s="8"/>
      <c r="L463" s="8">
        <f t="normal">Agrupados!M1111</f>
        <v>0</v>
      </c>
      <c r="M463" s="8">
        <f t="normal">Agrupados!Q1111</f>
        <v>0</v>
      </c>
      <c r="N463" s="19"/>
      <c r="O463" s="19"/>
      <c r="P463" s="6">
        <f t="normal">Agrupados!R1111</f>
        <v>0</v>
      </c>
      <c r="Q463" s="23">
        <f t="normal">Agrupados!AA1111</f>
        <v>0</v>
      </c>
      <c r="R463" s="24">
        <f t="normal">Agrupados!AC1111</f>
        <v>0</v>
      </c>
    </row>
    <row r="464" spans="1:18">
      <c r="A464" s="12" t="str">
        <f t="normal">Agrupados!D1112</f>
        <v>Cultura energética</v>
      </c>
      <c r="B464" s="12" t="str">
        <f t="normal">Agrupados!E1112</f>
        <v>Cultivo energético</v>
      </c>
      <c r="C464" s="6" t="str">
        <f t="normal">Agrupados!F1112</f>
        <v>Silagem</v>
      </c>
      <c r="D464" s="6" t="str">
        <f t="normal">Agrupados!G1112</f>
        <v>Silagem de trigo </v>
      </c>
      <c r="E464" s="12" t="str">
        <f t="normal">Agrupados!H1112</f>
        <v>-</v>
      </c>
      <c r="F464" s="6" t="str">
        <f t="normal">Agrupados!I1112</f>
        <v>-</v>
      </c>
      <c r="G464" s="8">
        <f t="normal">Agrupados!T1112</f>
        <v>902.566666666667</v>
      </c>
      <c r="H464" s="8">
        <f t="normal">Agrupados!W1112</f>
        <v>899.3</v>
      </c>
      <c r="I464" s="8">
        <f t="shared" ref="I464" si="762">1000/G464</f>
        <v>1.10795139786535</v>
      </c>
      <c r="J464" s="8">
        <f t="shared" ref="J464" si="763">1000/H464</f>
        <v>1.1119759813188</v>
      </c>
      <c r="K464" s="8">
        <f t="shared" ref="K464" si="764">I464*J464</f>
        <v>1.23201534289486</v>
      </c>
      <c r="L464" s="8">
        <f t="normal">Agrupados!M1112</f>
        <v>361.44</v>
      </c>
      <c r="M464" s="8">
        <f t="normal">Agrupados!Q1112</f>
        <v>186.012</v>
      </c>
      <c r="N464" s="13">
        <f t="shared" ref="N464" si="765">L464/K464</f>
        <v>293.3729698128</v>
      </c>
      <c r="O464" s="13">
        <f t="shared" ref="O464" si="766">M464/K464</f>
        <v>150.98188595844</v>
      </c>
      <c r="P464" s="6">
        <f t="normal">Agrupados!R1112</f>
        <v>0.514641434262948</v>
      </c>
      <c r="Q464" s="23" t="str">
        <f t="normal">Agrupados!AA1112</f>
        <v>-</v>
      </c>
      <c r="R464" s="24" t="str">
        <f t="normal">Agrupados!AC1112</f>
        <v>-</v>
      </c>
    </row>
    <row r="465" spans="1:18">
      <c r="A465" s="14">
        <f t="normal">Agrupados!D1113</f>
        <v>0</v>
      </c>
      <c r="B465" s="14">
        <f t="normal">Agrupados!E1113</f>
        <v>0</v>
      </c>
      <c r="C465" s="6">
        <f t="normal">Agrupados!F1113</f>
        <v>0</v>
      </c>
      <c r="D465" s="6">
        <f t="normal">Agrupados!G1113</f>
        <v>0</v>
      </c>
      <c r="E465" s="14">
        <f t="normal">Agrupados!H1113</f>
        <v>0</v>
      </c>
      <c r="F465" s="6">
        <f t="normal">Agrupados!I1113</f>
        <v>0</v>
      </c>
      <c r="G465" s="8">
        <f t="normal">Agrupados!T1113</f>
        <v>0</v>
      </c>
      <c r="H465" s="8"/>
      <c r="I465" s="8"/>
      <c r="J465" s="8"/>
      <c r="K465" s="8"/>
      <c r="L465" s="8">
        <f t="normal">Agrupados!M1113</f>
        <v>0</v>
      </c>
      <c r="M465" s="8">
        <f t="normal">Agrupados!Q1113</f>
        <v>0</v>
      </c>
      <c r="N465" s="16"/>
      <c r="O465" s="16"/>
      <c r="P465" s="6">
        <f t="normal">Agrupados!R1113</f>
        <v>0</v>
      </c>
      <c r="Q465" s="23">
        <f t="normal">Agrupados!AA1113</f>
        <v>0</v>
      </c>
      <c r="R465" s="24">
        <f t="normal">Agrupados!AC1113</f>
        <v>0</v>
      </c>
    </row>
    <row r="466" spans="1:18">
      <c r="A466" s="17">
        <f t="normal">Agrupados!D1114</f>
        <v>0</v>
      </c>
      <c r="B466" s="17">
        <f t="normal">Agrupados!E1114</f>
        <v>0</v>
      </c>
      <c r="C466" s="6">
        <f t="normal">Agrupados!F1114</f>
        <v>0</v>
      </c>
      <c r="D466" s="6">
        <f t="normal">Agrupados!G1114</f>
        <v>0</v>
      </c>
      <c r="E466" s="17">
        <f t="normal">Agrupados!H1114</f>
        <v>0</v>
      </c>
      <c r="F466" s="6">
        <f t="normal">Agrupados!I1114</f>
        <v>0</v>
      </c>
      <c r="G466" s="8">
        <f t="normal">Agrupados!T1114</f>
        <v>0</v>
      </c>
      <c r="H466" s="8"/>
      <c r="I466" s="8"/>
      <c r="J466" s="8"/>
      <c r="K466" s="8"/>
      <c r="L466" s="8">
        <f t="normal">Agrupados!M1114</f>
        <v>0</v>
      </c>
      <c r="M466" s="8">
        <f t="normal">Agrupados!Q1114</f>
        <v>0</v>
      </c>
      <c r="N466" s="19"/>
      <c r="O466" s="19"/>
      <c r="P466" s="6">
        <f t="normal">Agrupados!R1114</f>
        <v>0</v>
      </c>
      <c r="Q466" s="23">
        <f t="normal">Agrupados!AA1114</f>
        <v>0</v>
      </c>
      <c r="R466" s="24">
        <f t="normal">Agrupados!AC1114</f>
        <v>0</v>
      </c>
    </row>
    <row r="467" spans="1:18">
      <c r="A467" s="12" t="str">
        <f t="normal">Agrupados!D1115</f>
        <v>Agroindústria</v>
      </c>
      <c r="B467" s="12" t="str">
        <f t="normal">Agrupados!E1115</f>
        <v>Resíduos de pecuária</v>
      </c>
      <c r="C467" s="6" t="str">
        <f t="normal">Agrupados!F1115</f>
        <v>Avicultura</v>
      </c>
      <c r="D467" s="6" t="str">
        <f t="normal">Agrupados!G1115</f>
        <v>Cama de aves</v>
      </c>
      <c r="E467" s="12" t="str">
        <f t="normal">Agrupados!H1115</f>
        <v>-</v>
      </c>
      <c r="F467" s="6" t="str">
        <f t="normal">Agrupados!I1115</f>
        <v>-</v>
      </c>
      <c r="G467" s="8">
        <f t="normal">Agrupados!T1115</f>
        <v>819.133333333333</v>
      </c>
      <c r="H467" s="8">
        <f t="normal">Agrupados!W1115</f>
        <v>703.366666666667</v>
      </c>
      <c r="I467" s="8">
        <f t="shared" ref="I467" si="767">1000/G467</f>
        <v>1.22080247415968</v>
      </c>
      <c r="J467" s="8">
        <f t="shared" ref="J467" si="768">1000/H467</f>
        <v>1.42173356712952</v>
      </c>
      <c r="K467" s="8">
        <f t="shared" ref="K467" si="769">I467*J467</f>
        <v>1.73565585634759</v>
      </c>
      <c r="L467" s="8">
        <f t="normal">Agrupados!M1115</f>
        <v>322.6428</v>
      </c>
      <c r="M467" s="8">
        <f t="normal">Agrupados!Q1115</f>
        <v>180.27</v>
      </c>
      <c r="N467" s="13">
        <f t="shared" ref="N467" si="770">L467/K467</f>
        <v>185.890998391208</v>
      </c>
      <c r="O467" s="13">
        <f t="shared" ref="O467" si="771">M467/K467</f>
        <v>103.8627555922</v>
      </c>
      <c r="P467" s="6">
        <f t="normal">Agrupados!R1115</f>
        <v>0.558729344029992</v>
      </c>
      <c r="Q467" s="23" t="str">
        <f t="normal">Agrupados!AA1115</f>
        <v>-</v>
      </c>
      <c r="R467" s="24" t="str">
        <f t="normal">Agrupados!AC1115</f>
        <v>-</v>
      </c>
    </row>
    <row r="468" spans="1:18">
      <c r="A468" s="14">
        <f t="normal">Agrupados!D1116</f>
        <v>0</v>
      </c>
      <c r="B468" s="14">
        <f t="normal">Agrupados!E1116</f>
        <v>0</v>
      </c>
      <c r="C468" s="9">
        <f t="normal">Agrupados!F1116</f>
        <v>0</v>
      </c>
      <c r="D468" s="6">
        <f t="normal">Agrupados!G1116</f>
        <v>0</v>
      </c>
      <c r="E468" s="14">
        <f t="normal">Agrupados!H1116</f>
        <v>0</v>
      </c>
      <c r="F468" s="6">
        <f t="normal">Agrupados!I1116</f>
        <v>0</v>
      </c>
      <c r="G468" s="8">
        <f t="normal">Agrupados!T1116</f>
        <v>0</v>
      </c>
      <c r="H468" s="8"/>
      <c r="I468" s="8"/>
      <c r="J468" s="8"/>
      <c r="K468" s="8"/>
      <c r="L468" s="8">
        <f t="normal">Agrupados!M1116</f>
        <v>0</v>
      </c>
      <c r="M468" s="8">
        <f t="normal">Agrupados!Q1116</f>
        <v>0</v>
      </c>
      <c r="N468" s="16"/>
      <c r="O468" s="16"/>
      <c r="P468" s="6">
        <f t="normal">Agrupados!R1116</f>
        <v>0</v>
      </c>
      <c r="Q468" s="23">
        <f t="normal">Agrupados!AA1116</f>
        <v>0</v>
      </c>
      <c r="R468" s="24">
        <f t="normal">Agrupados!AC1116</f>
        <v>0</v>
      </c>
    </row>
    <row r="469" spans="1:18">
      <c r="A469" s="17">
        <f t="normal">Agrupados!D1117</f>
        <v>0</v>
      </c>
      <c r="B469" s="17">
        <f t="normal">Agrupados!E1117</f>
        <v>0</v>
      </c>
      <c r="C469" s="9">
        <f t="normal">Agrupados!F1117</f>
        <v>0</v>
      </c>
      <c r="D469" s="6">
        <f t="normal">Agrupados!G1117</f>
        <v>0</v>
      </c>
      <c r="E469" s="17">
        <f t="normal">Agrupados!H1117</f>
        <v>0</v>
      </c>
      <c r="F469" s="6">
        <f t="normal">Agrupados!I1117</f>
        <v>0</v>
      </c>
      <c r="G469" s="8">
        <f t="normal">Agrupados!T1117</f>
        <v>0</v>
      </c>
      <c r="H469" s="8"/>
      <c r="I469" s="8"/>
      <c r="J469" s="8"/>
      <c r="K469" s="8"/>
      <c r="L469" s="8">
        <f t="normal">Agrupados!M1117</f>
        <v>0</v>
      </c>
      <c r="M469" s="8">
        <f t="normal">Agrupados!Q1117</f>
        <v>0</v>
      </c>
      <c r="N469" s="19"/>
      <c r="O469" s="19"/>
      <c r="P469" s="6">
        <f t="normal">Agrupados!R1117</f>
        <v>0</v>
      </c>
      <c r="Q469" s="23">
        <f t="normal">Agrupados!AA1117</f>
        <v>0</v>
      </c>
      <c r="R469" s="24">
        <f t="normal">Agrupados!AC1117</f>
        <v>0</v>
      </c>
    </row>
    <row r="470" spans="1:18">
      <c r="A470" s="12" t="str">
        <f t="normal">Agrupados!D1148</f>
        <v>Cultura energética</v>
      </c>
      <c r="B470" s="12" t="str">
        <f t="normal">Agrupados!E1148</f>
        <v>Cultivo energético</v>
      </c>
      <c r="C470" s="6" t="str">
        <f t="normal">Agrupados!F1148</f>
        <v>Silagem </v>
      </c>
      <c r="D470" s="6" t="str">
        <f t="normal">Agrupados!G1148</f>
        <v>Silagem de trigo</v>
      </c>
      <c r="E470" s="12" t="str">
        <f t="normal">Agrupados!H1148</f>
        <v>-</v>
      </c>
      <c r="F470" s="6" t="str">
        <f t="normal">Agrupados!I1148</f>
        <v>Silagem de trigo - 5</v>
      </c>
      <c r="G470" s="8">
        <f t="normal">Agrupados!T1148</f>
        <v>902.566666666667</v>
      </c>
      <c r="H470" s="8">
        <f t="normal">Agrupados!W1148</f>
        <v>899.3</v>
      </c>
      <c r="I470" s="8">
        <f t="shared" ref="I470" si="772">1000/G470</f>
        <v>1.10795139786535</v>
      </c>
      <c r="J470" s="8">
        <f t="shared" ref="J470" si="773">1000/H470</f>
        <v>1.1119759813188</v>
      </c>
      <c r="K470" s="8">
        <f t="shared" ref="K470" si="774">I470*J470</f>
        <v>1.23201534289486</v>
      </c>
      <c r="L470" s="8">
        <f t="normal">Agrupados!M1148</f>
        <v>340.1316</v>
      </c>
      <c r="M470" s="8">
        <f t="normal">Agrupados!Q1148</f>
        <v>170.9604</v>
      </c>
      <c r="N470" s="13">
        <f t="shared" ref="N470" si="775">L470/K470</f>
        <v>276.077405984892</v>
      </c>
      <c r="O470" s="13">
        <f t="shared" ref="O470" si="776">M470/K470</f>
        <v>138.764830313148</v>
      </c>
      <c r="P470" s="6">
        <f t="normal">Agrupados!R1148</f>
        <v>0.502630158444555</v>
      </c>
      <c r="Q470" s="23" t="str">
        <f t="normal">Agrupados!AA1148</f>
        <v>-</v>
      </c>
      <c r="R470" s="24" t="str">
        <f t="normal">Agrupados!AC1148</f>
        <v>-</v>
      </c>
    </row>
    <row r="471" spans="1:18">
      <c r="A471" s="14">
        <f t="normal">Agrupados!D1149</f>
        <v>0</v>
      </c>
      <c r="B471" s="14">
        <f t="normal">Agrupados!E1149</f>
        <v>0</v>
      </c>
      <c r="C471" s="6">
        <f t="normal">Agrupados!F1149</f>
        <v>0</v>
      </c>
      <c r="D471" s="6">
        <f t="normal">Agrupados!G1149</f>
        <v>0</v>
      </c>
      <c r="E471" s="14">
        <f t="normal">Agrupados!H1149</f>
        <v>0</v>
      </c>
      <c r="F471" s="6">
        <f t="normal">Agrupados!I1149</f>
        <v>0</v>
      </c>
      <c r="G471" s="8">
        <f t="normal">Agrupados!T1149</f>
        <v>0</v>
      </c>
      <c r="H471" s="8"/>
      <c r="I471" s="8"/>
      <c r="J471" s="8"/>
      <c r="K471" s="8"/>
      <c r="L471" s="8">
        <f t="normal">Agrupados!M1149</f>
        <v>0</v>
      </c>
      <c r="M471" s="8">
        <f t="normal">Agrupados!Q1149</f>
        <v>0</v>
      </c>
      <c r="N471" s="16"/>
      <c r="O471" s="16"/>
      <c r="P471" s="6">
        <f t="normal">Agrupados!R1149</f>
        <v>0</v>
      </c>
      <c r="Q471" s="23">
        <f t="normal">Agrupados!AA1149</f>
        <v>0</v>
      </c>
      <c r="R471" s="24">
        <f t="normal">Agrupados!AC1149</f>
        <v>0</v>
      </c>
    </row>
    <row r="472" spans="1:18">
      <c r="A472" s="17">
        <f t="normal">Agrupados!D1150</f>
        <v>0</v>
      </c>
      <c r="B472" s="17">
        <f t="normal">Agrupados!E1150</f>
        <v>0</v>
      </c>
      <c r="C472" s="6">
        <f t="normal">Agrupados!F1150</f>
        <v>0</v>
      </c>
      <c r="D472" s="6">
        <f t="normal">Agrupados!G1150</f>
        <v>0</v>
      </c>
      <c r="E472" s="17">
        <f t="normal">Agrupados!H1150</f>
        <v>0</v>
      </c>
      <c r="F472" s="6">
        <f t="normal">Agrupados!I1150</f>
        <v>0</v>
      </c>
      <c r="G472" s="8">
        <f t="normal">Agrupados!T1150</f>
        <v>0</v>
      </c>
      <c r="H472" s="8"/>
      <c r="I472" s="8"/>
      <c r="J472" s="8"/>
      <c r="K472" s="8"/>
      <c r="L472" s="8">
        <f t="normal">Agrupados!M1150</f>
        <v>0</v>
      </c>
      <c r="M472" s="8">
        <f t="normal">Agrupados!Q1150</f>
        <v>0</v>
      </c>
      <c r="N472" s="19"/>
      <c r="O472" s="19"/>
      <c r="P472" s="6">
        <f t="normal">Agrupados!R1150</f>
        <v>0</v>
      </c>
      <c r="Q472" s="23">
        <f t="normal">Agrupados!AA1150</f>
        <v>0</v>
      </c>
      <c r="R472" s="24">
        <f t="normal">Agrupados!AC1150</f>
        <v>0</v>
      </c>
    </row>
    <row r="473" spans="1:18">
      <c r="A473" s="12" t="str">
        <f t="normal">Agrupados!D1151</f>
        <v>Agroindústria</v>
      </c>
      <c r="B473" s="12" t="str">
        <f t="normal">Agrupados!E1151</f>
        <v>Codigestão</v>
      </c>
      <c r="C473" s="6" t="str">
        <f t="normal">Agrupados!F1151</f>
        <v>Codigestão</v>
      </c>
      <c r="D473" s="6" t="str">
        <f t="normal">Agrupados!G1151</f>
        <v>bovino + aves poedeiras</v>
      </c>
      <c r="E473" s="12" t="str">
        <f t="normal">Agrupados!H1151</f>
        <v>Entrada biodigestor</v>
      </c>
      <c r="F473" s="6" t="str">
        <f t="normal">Agrupados!I1151</f>
        <v>-</v>
      </c>
      <c r="G473" s="8">
        <f t="normal">Agrupados!T1151</f>
        <v>24.8</v>
      </c>
      <c r="H473" s="8">
        <f t="normal">Agrupados!W1151</f>
        <v>623.8</v>
      </c>
      <c r="I473" s="8">
        <f t="shared" ref="I473" si="777">1000/G473</f>
        <v>40.3225806451613</v>
      </c>
      <c r="J473" s="8">
        <f t="shared" ref="J473" si="778">1000/H473</f>
        <v>1.60307790958641</v>
      </c>
      <c r="K473" s="8">
        <f t="shared" ref="K473" si="779">I473*J473</f>
        <v>64.6402382897744</v>
      </c>
      <c r="L473" s="8">
        <f t="normal">Agrupados!M1151</f>
        <v>575.3916</v>
      </c>
      <c r="M473" s="8">
        <f t="normal">Agrupados!Q1151</f>
        <v>453.186</v>
      </c>
      <c r="N473" s="13">
        <f t="shared" ref="N473" si="780">L473/K473</f>
        <v>8.901446145984</v>
      </c>
      <c r="O473" s="13">
        <f t="shared" ref="O473" si="781">M473/K473</f>
        <v>7.01089618464</v>
      </c>
      <c r="P473" s="6">
        <f t="normal">Agrupados!R1151</f>
        <v>0.787613166407018</v>
      </c>
      <c r="Q473" s="23" t="str">
        <f t="normal">Agrupados!AA1151</f>
        <v>-</v>
      </c>
      <c r="R473" s="24">
        <f t="normal">Agrupados!AC1151</f>
        <v>6.84</v>
      </c>
    </row>
    <row r="474" spans="1:18">
      <c r="A474" s="14">
        <f t="normal">Agrupados!D1152</f>
        <v>0</v>
      </c>
      <c r="B474" s="14">
        <f t="normal">Agrupados!E1152</f>
        <v>0</v>
      </c>
      <c r="C474" s="6">
        <f t="normal">Agrupados!F1152</f>
        <v>0</v>
      </c>
      <c r="D474" s="6">
        <f t="normal">Agrupados!G1152</f>
        <v>0</v>
      </c>
      <c r="E474" s="14">
        <f t="normal">Agrupados!H1152</f>
        <v>0</v>
      </c>
      <c r="F474" s="6">
        <f t="normal">Agrupados!I1152</f>
        <v>0</v>
      </c>
      <c r="G474" s="8">
        <f t="normal">Agrupados!T1152</f>
        <v>0</v>
      </c>
      <c r="H474" s="8"/>
      <c r="I474" s="8"/>
      <c r="J474" s="8"/>
      <c r="K474" s="8"/>
      <c r="L474" s="8">
        <f t="normal">Agrupados!M1152</f>
        <v>0</v>
      </c>
      <c r="M474" s="8">
        <f t="normal">Agrupados!Q1152</f>
        <v>0</v>
      </c>
      <c r="N474" s="16"/>
      <c r="O474" s="16"/>
      <c r="P474" s="6">
        <f t="normal">Agrupados!R1152</f>
        <v>0</v>
      </c>
      <c r="Q474" s="23">
        <f t="normal">Agrupados!AA1152</f>
        <v>0</v>
      </c>
      <c r="R474" s="24">
        <f t="normal">Agrupados!AC1152</f>
        <v>0</v>
      </c>
    </row>
    <row r="475" spans="1:18">
      <c r="A475" s="17">
        <f t="normal">Agrupados!D1153</f>
        <v>0</v>
      </c>
      <c r="B475" s="17">
        <f t="normal">Agrupados!E1153</f>
        <v>0</v>
      </c>
      <c r="C475" s="6">
        <f t="normal">Agrupados!F1153</f>
        <v>0</v>
      </c>
      <c r="D475" s="6">
        <f t="normal">Agrupados!G1153</f>
        <v>0</v>
      </c>
      <c r="E475" s="17">
        <f t="normal">Agrupados!H1153</f>
        <v>0</v>
      </c>
      <c r="F475" s="6">
        <f t="normal">Agrupados!I1153</f>
        <v>0</v>
      </c>
      <c r="G475" s="8">
        <f t="normal">Agrupados!T1153</f>
        <v>0</v>
      </c>
      <c r="H475" s="8"/>
      <c r="I475" s="8"/>
      <c r="J475" s="8"/>
      <c r="K475" s="8"/>
      <c r="L475" s="8">
        <f t="normal">Agrupados!M1153</f>
        <v>0</v>
      </c>
      <c r="M475" s="8">
        <f t="normal">Agrupados!Q1153</f>
        <v>0</v>
      </c>
      <c r="N475" s="19"/>
      <c r="O475" s="19"/>
      <c r="P475" s="6">
        <f t="normal">Agrupados!R1153</f>
        <v>0</v>
      </c>
      <c r="Q475" s="23">
        <f t="normal">Agrupados!AA1153</f>
        <v>0</v>
      </c>
      <c r="R475" s="24">
        <f t="normal">Agrupados!AC1153</f>
        <v>0</v>
      </c>
    </row>
    <row r="476" spans="1:18">
      <c r="A476" s="12" t="str">
        <f t="normal">Agrupados!D1154</f>
        <v>Agroindústria</v>
      </c>
      <c r="B476" s="12" t="str">
        <f t="normal">Agrupados!E1154</f>
        <v>Resíduos de pecuária</v>
      </c>
      <c r="C476" s="6" t="str">
        <f t="normal">Agrupados!F1154</f>
        <v>Bovinocultura</v>
      </c>
      <c r="D476" s="6" t="str">
        <f t="normal">Agrupados!G1154</f>
        <v>-</v>
      </c>
      <c r="E476" s="6" t="str">
        <f t="normal">Agrupados!H1154</f>
        <v>Entrada biodigestor</v>
      </c>
      <c r="F476" s="6" t="str">
        <f t="normal">Agrupados!I1154</f>
        <v>Bovino leiteiro</v>
      </c>
      <c r="G476" s="8">
        <f t="normal">Agrupados!T1154</f>
        <v>51.3</v>
      </c>
      <c r="H476" s="8">
        <f t="normal">Agrupados!W1154</f>
        <v>781.4</v>
      </c>
      <c r="I476" s="8">
        <f t="shared" ref="I476" si="782">1000/G476</f>
        <v>19.4931773879142</v>
      </c>
      <c r="J476" s="8">
        <f t="shared" ref="J476" si="783">1000/H476</f>
        <v>1.27975428717686</v>
      </c>
      <c r="K476" s="8">
        <f t="shared" ref="K476" si="784">I476*J476</f>
        <v>24.9464773328823</v>
      </c>
      <c r="L476" s="8">
        <f t="normal">Agrupados!M1154</f>
        <v>251.9532</v>
      </c>
      <c r="M476" s="8">
        <f t="normal">Agrupados!Q1154</f>
        <v>154.602</v>
      </c>
      <c r="N476" s="13">
        <f t="shared" ref="N476" si="785">L476/K476</f>
        <v>10.099750623624</v>
      </c>
      <c r="O476" s="13">
        <f t="shared" ref="O476" si="786">M476/K476</f>
        <v>6.19734794364</v>
      </c>
      <c r="P476" s="6">
        <f t="normal">Agrupados!R1154</f>
        <v>0.613613956877706</v>
      </c>
      <c r="Q476" s="23" t="str">
        <f t="normal">Agrupados!AA1154</f>
        <v>-</v>
      </c>
      <c r="R476" s="24">
        <f t="normal">Agrupados!AC1154</f>
        <v>7.89666666666667</v>
      </c>
    </row>
    <row r="477" spans="1:18">
      <c r="A477" s="14">
        <f t="normal">Agrupados!D1155</f>
        <v>0</v>
      </c>
      <c r="B477" s="14">
        <f t="normal">Agrupados!E1155</f>
        <v>0</v>
      </c>
      <c r="C477" s="9">
        <f t="normal">Agrupados!F1155</f>
        <v>0</v>
      </c>
      <c r="D477" s="6">
        <f t="normal">Agrupados!G1155</f>
        <v>0</v>
      </c>
      <c r="E477" s="6">
        <f t="normal">Agrupados!H1155</f>
        <v>0</v>
      </c>
      <c r="F477" s="6">
        <f t="normal">Agrupados!I1155</f>
        <v>0</v>
      </c>
      <c r="G477" s="8">
        <f t="normal">Agrupados!T1155</f>
        <v>0</v>
      </c>
      <c r="H477" s="8"/>
      <c r="I477" s="8"/>
      <c r="J477" s="8"/>
      <c r="K477" s="8"/>
      <c r="L477" s="8">
        <f t="normal">Agrupados!M1155</f>
        <v>0</v>
      </c>
      <c r="M477" s="8">
        <f t="normal">Agrupados!Q1155</f>
        <v>0</v>
      </c>
      <c r="N477" s="16"/>
      <c r="O477" s="16"/>
      <c r="P477" s="6">
        <f t="normal">Agrupados!R1155</f>
        <v>0</v>
      </c>
      <c r="Q477" s="23">
        <f t="normal">Agrupados!AA1155</f>
        <v>0</v>
      </c>
      <c r="R477" s="24">
        <f t="normal">Agrupados!AC1155</f>
        <v>0</v>
      </c>
    </row>
    <row r="478" spans="1:18">
      <c r="A478" s="17">
        <f t="normal">Agrupados!D1156</f>
        <v>0</v>
      </c>
      <c r="B478" s="17">
        <f t="normal">Agrupados!E1156</f>
        <v>0</v>
      </c>
      <c r="C478" s="9">
        <f t="normal">Agrupados!F1156</f>
        <v>0</v>
      </c>
      <c r="D478" s="6">
        <f t="normal">Agrupados!G1156</f>
        <v>0</v>
      </c>
      <c r="E478" s="6">
        <f t="normal">Agrupados!H1156</f>
        <v>0</v>
      </c>
      <c r="F478" s="6">
        <f t="normal">Agrupados!I1156</f>
        <v>0</v>
      </c>
      <c r="G478" s="8">
        <f t="normal">Agrupados!T1156</f>
        <v>0</v>
      </c>
      <c r="H478" s="8"/>
      <c r="I478" s="8"/>
      <c r="J478" s="8"/>
      <c r="K478" s="8"/>
      <c r="L478" s="8">
        <f t="normal">Agrupados!M1156</f>
        <v>0</v>
      </c>
      <c r="M478" s="8">
        <f t="normal">Agrupados!Q1156</f>
        <v>0</v>
      </c>
      <c r="N478" s="19"/>
      <c r="O478" s="19"/>
      <c r="P478" s="6">
        <f t="normal">Agrupados!R1156</f>
        <v>0</v>
      </c>
      <c r="Q478" s="23">
        <f t="normal">Agrupados!AA1156</f>
        <v>0</v>
      </c>
      <c r="R478" s="24">
        <f t="normal">Agrupados!AC1156</f>
        <v>0</v>
      </c>
    </row>
    <row r="479" spans="1:18">
      <c r="A479" s="12" t="str">
        <f t="normal">Agrupados!D1157</f>
        <v>Agroindústria</v>
      </c>
      <c r="B479" s="12" t="str">
        <f t="normal">Agrupados!E1157</f>
        <v>Resíduos de pecuária</v>
      </c>
      <c r="C479" s="6" t="str">
        <f t="normal">Agrupados!F1157</f>
        <v>Suinocultura</v>
      </c>
      <c r="D479" s="6" t="str">
        <f t="normal">Agrupados!G1157</f>
        <v>-</v>
      </c>
      <c r="E479" s="6" t="str">
        <f t="normal">Agrupados!H1157</f>
        <v>Entrada biodigestor</v>
      </c>
      <c r="F479" s="6" t="str">
        <f t="normal">Agrupados!I1157</f>
        <v>-</v>
      </c>
      <c r="G479" s="8">
        <f t="normal">Agrupados!T1157</f>
        <v>20.3666666666667</v>
      </c>
      <c r="H479" s="8">
        <f t="normal">Agrupados!W1157</f>
        <v>656.033333333333</v>
      </c>
      <c r="I479" s="8">
        <f t="shared" ref="I479" si="787">1000/G479</f>
        <v>49.0998363338789</v>
      </c>
      <c r="J479" s="8">
        <f t="shared" ref="J479" si="788">1000/H479</f>
        <v>1.5243127889843</v>
      </c>
      <c r="K479" s="8">
        <f t="shared" ref="K479" si="789">I479*J479</f>
        <v>74.8435084607676</v>
      </c>
      <c r="L479" s="8">
        <f t="normal">Agrupados!M1157</f>
        <v>488.2896</v>
      </c>
      <c r="M479" s="8">
        <f t="normal">Agrupados!Q1157</f>
        <v>411.84</v>
      </c>
      <c r="N479" s="13">
        <f t="shared" ref="N479" si="790">L479/K479</f>
        <v>6.524140971504</v>
      </c>
      <c r="O479" s="13">
        <f t="shared" ref="O479" si="791">M479/K479</f>
        <v>5.5026816416</v>
      </c>
      <c r="P479" s="6">
        <f t="normal">Agrupados!R1157</f>
        <v>0.843433896605621</v>
      </c>
      <c r="Q479" s="23" t="str">
        <f t="normal">Agrupados!AA1157</f>
        <v>-</v>
      </c>
      <c r="R479" s="24">
        <f t="normal">Agrupados!AC1157</f>
        <v>7.95333333333333</v>
      </c>
    </row>
    <row r="480" spans="1:18">
      <c r="A480" s="14">
        <f t="normal">Agrupados!D1158</f>
        <v>0</v>
      </c>
      <c r="B480" s="14">
        <f t="normal">Agrupados!E1158</f>
        <v>0</v>
      </c>
      <c r="C480" s="6">
        <f t="normal">Agrupados!F1158</f>
        <v>0</v>
      </c>
      <c r="D480" s="6">
        <f t="normal">Agrupados!G1158</f>
        <v>0</v>
      </c>
      <c r="E480" s="6">
        <f t="normal">Agrupados!H1158</f>
        <v>0</v>
      </c>
      <c r="F480" s="6">
        <f t="normal">Agrupados!I1158</f>
        <v>0</v>
      </c>
      <c r="G480" s="8">
        <f t="normal">Agrupados!T1158</f>
        <v>0</v>
      </c>
      <c r="H480" s="8"/>
      <c r="I480" s="8"/>
      <c r="J480" s="8"/>
      <c r="K480" s="8"/>
      <c r="L480" s="8">
        <f t="normal">Agrupados!M1158</f>
        <v>0</v>
      </c>
      <c r="M480" s="8">
        <f t="normal">Agrupados!Q1158</f>
        <v>0</v>
      </c>
      <c r="N480" s="16"/>
      <c r="O480" s="16"/>
      <c r="P480" s="6">
        <f t="normal">Agrupados!R1158</f>
        <v>0</v>
      </c>
      <c r="Q480" s="23">
        <f t="normal">Agrupados!AA1158</f>
        <v>0</v>
      </c>
      <c r="R480" s="24">
        <f t="normal">Agrupados!AC1158</f>
        <v>0</v>
      </c>
    </row>
    <row r="481" spans="1:18">
      <c r="A481" s="17">
        <f t="normal">Agrupados!D1159</f>
        <v>0</v>
      </c>
      <c r="B481" s="17">
        <f t="normal">Agrupados!E1159</f>
        <v>0</v>
      </c>
      <c r="C481" s="6">
        <f t="normal">Agrupados!F1159</f>
        <v>0</v>
      </c>
      <c r="D481" s="6">
        <f t="normal">Agrupados!G1159</f>
        <v>0</v>
      </c>
      <c r="E481" s="6">
        <f t="normal">Agrupados!H1159</f>
        <v>0</v>
      </c>
      <c r="F481" s="6">
        <f t="normal">Agrupados!I1159</f>
        <v>0</v>
      </c>
      <c r="G481" s="8">
        <f t="normal">Agrupados!T1159</f>
        <v>0</v>
      </c>
      <c r="H481" s="8"/>
      <c r="I481" s="8"/>
      <c r="J481" s="8"/>
      <c r="K481" s="8"/>
      <c r="L481" s="8">
        <f t="normal">Agrupados!M1159</f>
        <v>0</v>
      </c>
      <c r="M481" s="8">
        <f t="normal">Agrupados!Q1159</f>
        <v>0</v>
      </c>
      <c r="N481" s="19"/>
      <c r="O481" s="19"/>
      <c r="P481" s="6">
        <f t="normal">Agrupados!R1159</f>
        <v>0</v>
      </c>
      <c r="Q481" s="23">
        <f t="normal">Agrupados!AA1159</f>
        <v>0</v>
      </c>
      <c r="R481" s="24">
        <f t="normal">Agrupados!AC1159</f>
        <v>0</v>
      </c>
    </row>
    <row r="482" spans="1:18">
      <c r="A482" s="12" t="str">
        <f t="normal">Agrupados!D1160</f>
        <v>Agroindústria</v>
      </c>
      <c r="B482" s="12" t="str">
        <f t="normal">Agrupados!E1160</f>
        <v>Resíduos de pecuária</v>
      </c>
      <c r="C482" s="6" t="str">
        <f t="normal">Agrupados!F1160</f>
        <v>Bovinocultura</v>
      </c>
      <c r="D482" s="6" t="str">
        <f t="normal">Agrupados!G1160</f>
        <v>-</v>
      </c>
      <c r="E482" s="6" t="str">
        <f t="normal">Agrupados!H1160</f>
        <v>Entrada biodigestor</v>
      </c>
      <c r="F482" s="6" t="str">
        <f t="normal">Agrupados!I1160</f>
        <v>Bovino leiteiro</v>
      </c>
      <c r="G482" s="8">
        <f t="normal">Agrupados!T1160</f>
        <v>51.1</v>
      </c>
      <c r="H482" s="8">
        <f t="normal">Agrupados!W1160</f>
        <v>720</v>
      </c>
      <c r="I482" s="8">
        <f t="shared" ref="I482" si="792">1000/G482</f>
        <v>19.5694716242661</v>
      </c>
      <c r="J482" s="8">
        <f t="shared" ref="J482" si="793">1000/H482</f>
        <v>1.38888888888889</v>
      </c>
      <c r="K482" s="8">
        <f t="shared" ref="K482" si="794">I482*J482</f>
        <v>27.1798217003696</v>
      </c>
      <c r="L482" s="8">
        <f t="normal">Agrupados!M1160</f>
        <v>282.132</v>
      </c>
      <c r="M482" s="8">
        <f t="normal">Agrupados!Q1160</f>
        <v>160.6752</v>
      </c>
      <c r="N482" s="13">
        <f t="shared" ref="N482" si="795">L482/K482</f>
        <v>10.380200544</v>
      </c>
      <c r="O482" s="13">
        <f t="shared" ref="O482" si="796">M482/K482</f>
        <v>5.9115619584</v>
      </c>
      <c r="P482" s="6">
        <f t="normal">Agrupados!R1160</f>
        <v>0.569503636595636</v>
      </c>
      <c r="Q482" s="23" t="str">
        <f t="normal">Agrupados!AA1160</f>
        <v>-</v>
      </c>
      <c r="R482" s="24">
        <f t="normal">Agrupados!AC1160</f>
        <v>6.88</v>
      </c>
    </row>
    <row r="483" spans="1:18">
      <c r="A483" s="14">
        <f t="normal">Agrupados!D1161</f>
        <v>0</v>
      </c>
      <c r="B483" s="14">
        <f t="normal">Agrupados!E1161</f>
        <v>0</v>
      </c>
      <c r="C483" s="9">
        <f t="normal">Agrupados!F1161</f>
        <v>0</v>
      </c>
      <c r="D483" s="6">
        <f t="normal">Agrupados!G1161</f>
        <v>0</v>
      </c>
      <c r="E483" s="6">
        <f t="normal">Agrupados!H1161</f>
        <v>0</v>
      </c>
      <c r="F483" s="6">
        <f t="normal">Agrupados!I1161</f>
        <v>0</v>
      </c>
      <c r="G483" s="8">
        <f t="normal">Agrupados!T1161</f>
        <v>0</v>
      </c>
      <c r="H483" s="8"/>
      <c r="I483" s="8"/>
      <c r="J483" s="8"/>
      <c r="K483" s="8"/>
      <c r="L483" s="8">
        <f t="normal">Agrupados!M1161</f>
        <v>0</v>
      </c>
      <c r="M483" s="8">
        <f t="normal">Agrupados!Q1161</f>
        <v>0</v>
      </c>
      <c r="N483" s="16"/>
      <c r="O483" s="16"/>
      <c r="P483" s="6">
        <f t="normal">Agrupados!R1161</f>
        <v>0</v>
      </c>
      <c r="Q483" s="23">
        <f t="normal">Agrupados!AA1161</f>
        <v>0</v>
      </c>
      <c r="R483" s="24">
        <f t="normal">Agrupados!AC1161</f>
        <v>0</v>
      </c>
    </row>
    <row r="484" spans="1:18">
      <c r="A484" s="17">
        <f t="normal">Agrupados!D1162</f>
        <v>0</v>
      </c>
      <c r="B484" s="17">
        <f t="normal">Agrupados!E1162</f>
        <v>0</v>
      </c>
      <c r="C484" s="9">
        <f t="normal">Agrupados!F1162</f>
        <v>0</v>
      </c>
      <c r="D484" s="6">
        <f t="normal">Agrupados!G1162</f>
        <v>0</v>
      </c>
      <c r="E484" s="6">
        <f t="normal">Agrupados!H1162</f>
        <v>0</v>
      </c>
      <c r="F484" s="6">
        <f t="normal">Agrupados!I1162</f>
        <v>0</v>
      </c>
      <c r="G484" s="8">
        <f t="normal">Agrupados!T1162</f>
        <v>0</v>
      </c>
      <c r="H484" s="8"/>
      <c r="I484" s="8"/>
      <c r="J484" s="8"/>
      <c r="K484" s="8"/>
      <c r="L484" s="8">
        <f t="normal">Agrupados!M1162</f>
        <v>0</v>
      </c>
      <c r="M484" s="8">
        <f t="normal">Agrupados!Q1162</f>
        <v>0</v>
      </c>
      <c r="N484" s="19"/>
      <c r="O484" s="19"/>
      <c r="P484" s="6">
        <f t="normal">Agrupados!R1162</f>
        <v>0</v>
      </c>
      <c r="Q484" s="23">
        <f t="normal">Agrupados!AA1162</f>
        <v>0</v>
      </c>
      <c r="R484" s="24">
        <f t="normal">Agrupados!AC1162</f>
        <v>0</v>
      </c>
    </row>
    <row r="485" spans="1:18">
      <c r="A485" s="12" t="str">
        <f t="normal">Agrupados!D1163</f>
        <v>Agroindústria</v>
      </c>
      <c r="B485" s="12" t="str">
        <f t="normal">Agrupados!E1163</f>
        <v>Resíduos de matadouro e restos de animais</v>
      </c>
      <c r="C485" s="6" t="str">
        <f t="normal">Agrupados!F1163</f>
        <v>Resíduo de pescado</v>
      </c>
      <c r="D485" s="6" t="str">
        <f t="normal">Agrupados!G1163</f>
        <v>Vísceras </v>
      </c>
      <c r="E485" s="12" t="str">
        <f t="normal">Agrupados!H1163</f>
        <v>-</v>
      </c>
      <c r="F485" s="6" t="str">
        <f t="normal">Agrupados!I1163</f>
        <v>Vísceras Peixe Pargo -Projeto FAO</v>
      </c>
      <c r="G485" s="8">
        <f t="normal">Agrupados!T1163</f>
        <v>367.8</v>
      </c>
      <c r="H485" s="8">
        <f t="normal">Agrupados!W1163</f>
        <v>665.25</v>
      </c>
      <c r="I485" s="8">
        <f t="shared" ref="I485" si="797">1000/G485</f>
        <v>2.71886895051658</v>
      </c>
      <c r="J485" s="8">
        <f t="shared" ref="J485" si="798">1000/H485</f>
        <v>1.50319428786171</v>
      </c>
      <c r="K485" s="8">
        <f t="shared" ref="K485" si="799">I485*J485</f>
        <v>4.08698827586108</v>
      </c>
      <c r="L485" s="8">
        <f t="normal">Agrupados!M1163</f>
        <v>592.9776</v>
      </c>
      <c r="M485" s="8">
        <f t="normal">Agrupados!Q1163</f>
        <v>493.7184</v>
      </c>
      <c r="N485" s="13">
        <f t="shared" ref="N485" si="800">L485/K485</f>
        <v>145.08913654152</v>
      </c>
      <c r="O485" s="13">
        <f t="shared" ref="O485" si="801">M485/K485</f>
        <v>120.80249970768</v>
      </c>
      <c r="P485" s="6">
        <f t="normal">Agrupados!R1163</f>
        <v>0.832608854027538</v>
      </c>
      <c r="Q485" s="23" t="str">
        <f t="normal">Agrupados!AA1163</f>
        <v>-</v>
      </c>
      <c r="R485" s="24">
        <f t="normal">Agrupados!AC1163</f>
        <v>7.03333333333333</v>
      </c>
    </row>
    <row r="486" spans="1:18">
      <c r="A486" s="14">
        <f t="normal">Agrupados!D1164</f>
        <v>0</v>
      </c>
      <c r="B486" s="14">
        <f t="normal">Agrupados!E1164</f>
        <v>0</v>
      </c>
      <c r="C486" s="6">
        <f t="normal">Agrupados!F1164</f>
        <v>0</v>
      </c>
      <c r="D486" s="6">
        <f t="normal">Agrupados!G1164</f>
        <v>0</v>
      </c>
      <c r="E486" s="14">
        <f t="normal">Agrupados!H1164</f>
        <v>0</v>
      </c>
      <c r="F486" s="6">
        <f t="normal">Agrupados!I1164</f>
        <v>0</v>
      </c>
      <c r="G486" s="8">
        <f t="normal">Agrupados!T1164</f>
        <v>0</v>
      </c>
      <c r="H486" s="8"/>
      <c r="I486" s="8"/>
      <c r="J486" s="8"/>
      <c r="K486" s="8"/>
      <c r="L486" s="8">
        <f t="normal">Agrupados!M1164</f>
        <v>0</v>
      </c>
      <c r="M486" s="8">
        <f t="normal">Agrupados!Q1164</f>
        <v>0</v>
      </c>
      <c r="N486" s="16"/>
      <c r="O486" s="16"/>
      <c r="P486" s="6">
        <f t="normal">Agrupados!R1164</f>
        <v>0</v>
      </c>
      <c r="Q486" s="23">
        <f t="normal">Agrupados!AA1164</f>
        <v>0</v>
      </c>
      <c r="R486" s="24">
        <f t="normal">Agrupados!AC1164</f>
        <v>0</v>
      </c>
    </row>
    <row r="487" spans="1:18">
      <c r="A487" s="17">
        <f t="normal">Agrupados!D1165</f>
        <v>0</v>
      </c>
      <c r="B487" s="17">
        <f t="normal">Agrupados!E1165</f>
        <v>0</v>
      </c>
      <c r="C487" s="6">
        <f t="normal">Agrupados!F1165</f>
        <v>0</v>
      </c>
      <c r="D487" s="6">
        <f t="normal">Agrupados!G1165</f>
        <v>0</v>
      </c>
      <c r="E487" s="17">
        <f t="normal">Agrupados!H1165</f>
        <v>0</v>
      </c>
      <c r="F487" s="6">
        <f t="normal">Agrupados!I1165</f>
        <v>0</v>
      </c>
      <c r="G487" s="8">
        <f t="normal">Agrupados!T1165</f>
        <v>0</v>
      </c>
      <c r="H487" s="8"/>
      <c r="I487" s="8"/>
      <c r="J487" s="8"/>
      <c r="K487" s="8"/>
      <c r="L487" s="8">
        <f t="normal">Agrupados!M1165</f>
        <v>0</v>
      </c>
      <c r="M487" s="8">
        <f t="normal">Agrupados!Q1165</f>
        <v>0</v>
      </c>
      <c r="N487" s="19"/>
      <c r="O487" s="19"/>
      <c r="P487" s="6">
        <f t="normal">Agrupados!R1165</f>
        <v>0</v>
      </c>
      <c r="Q487" s="23">
        <f t="normal">Agrupados!AA1165</f>
        <v>0</v>
      </c>
      <c r="R487" s="24">
        <f t="normal">Agrupados!AC1165</f>
        <v>0</v>
      </c>
    </row>
    <row r="488" spans="1:18">
      <c r="A488" s="12" t="str">
        <f t="normal">Agrupados!D1166</f>
        <v>Agroindústria</v>
      </c>
      <c r="B488" s="12" t="str">
        <f t="normal">Agrupados!E1166</f>
        <v>Resíduos de matadouro e restos de animais</v>
      </c>
      <c r="C488" s="6" t="str">
        <f t="normal">Agrupados!F1166</f>
        <v>Resíduo de pescado</v>
      </c>
      <c r="D488" s="6" t="str">
        <f t="normal">Agrupados!G1166</f>
        <v>Vísceras</v>
      </c>
      <c r="E488" s="12" t="str">
        <f t="normal">Agrupados!H1166</f>
        <v>-</v>
      </c>
      <c r="F488" s="6" t="str">
        <f t="normal">Agrupados!I1166</f>
        <v>Vísceras Camarão Chileno -Projeto FAO</v>
      </c>
      <c r="G488" s="8">
        <f t="normal">Agrupados!T1166</f>
        <v>209.5</v>
      </c>
      <c r="H488" s="8">
        <f t="normal">Agrupados!W1166</f>
        <v>804.066666666667</v>
      </c>
      <c r="I488" s="8">
        <f t="shared" ref="I488" si="802">1000/G488</f>
        <v>4.77326968973747</v>
      </c>
      <c r="J488" s="8">
        <f t="shared" ref="J488" si="803">1000/H488</f>
        <v>1.24367797031755</v>
      </c>
      <c r="K488" s="8">
        <f t="shared" ref="K488" si="804">I488*J488</f>
        <v>5.93641035951099</v>
      </c>
      <c r="L488" s="8">
        <f t="normal">Agrupados!M1166</f>
        <v>564.1056</v>
      </c>
      <c r="M488" s="8">
        <f t="normal">Agrupados!Q1166</f>
        <v>459.1836</v>
      </c>
      <c r="N488" s="13">
        <f t="shared" ref="N488" si="805">L488/K488</f>
        <v>95.02469772768</v>
      </c>
      <c r="O488" s="13">
        <f t="shared" ref="O488" si="806">M488/K488</f>
        <v>77.35038048108</v>
      </c>
      <c r="P488" s="6">
        <f t="normal">Agrupados!R1166</f>
        <v>0.814002910093429</v>
      </c>
      <c r="Q488" s="23" t="str">
        <f t="normal">Agrupados!AA1166</f>
        <v>-</v>
      </c>
      <c r="R488" s="24">
        <f t="normal">Agrupados!AC1166</f>
        <v>8.20666666666667</v>
      </c>
    </row>
    <row r="489" spans="1:18">
      <c r="A489" s="14">
        <f t="normal">Agrupados!D1167</f>
        <v>0</v>
      </c>
      <c r="B489" s="14">
        <f t="normal">Agrupados!E1167</f>
        <v>0</v>
      </c>
      <c r="C489" s="6">
        <f t="normal">Agrupados!F1167</f>
        <v>0</v>
      </c>
      <c r="D489" s="6">
        <f t="normal">Agrupados!G1167</f>
        <v>0</v>
      </c>
      <c r="E489" s="14">
        <f t="normal">Agrupados!H1167</f>
        <v>0</v>
      </c>
      <c r="F489" s="6">
        <f t="normal">Agrupados!I1167</f>
        <v>0</v>
      </c>
      <c r="G489" s="8">
        <f t="normal">Agrupados!T1167</f>
        <v>0</v>
      </c>
      <c r="H489" s="8"/>
      <c r="I489" s="8"/>
      <c r="J489" s="8"/>
      <c r="K489" s="8"/>
      <c r="L489" s="8">
        <f t="normal">Agrupados!M1167</f>
        <v>0</v>
      </c>
      <c r="M489" s="8">
        <f t="normal">Agrupados!Q1167</f>
        <v>0</v>
      </c>
      <c r="N489" s="16"/>
      <c r="O489" s="16"/>
      <c r="P489" s="6">
        <f t="normal">Agrupados!R1167</f>
        <v>0</v>
      </c>
      <c r="Q489" s="23">
        <f t="normal">Agrupados!AA1167</f>
        <v>0</v>
      </c>
      <c r="R489" s="24">
        <f t="normal">Agrupados!AC1167</f>
        <v>0</v>
      </c>
    </row>
    <row r="490" spans="1:18">
      <c r="A490" s="17">
        <f t="normal">Agrupados!D1168</f>
        <v>0</v>
      </c>
      <c r="B490" s="17">
        <f t="normal">Agrupados!E1168</f>
        <v>0</v>
      </c>
      <c r="C490" s="6">
        <f t="normal">Agrupados!F1168</f>
        <v>0</v>
      </c>
      <c r="D490" s="6">
        <f t="normal">Agrupados!G1168</f>
        <v>0</v>
      </c>
      <c r="E490" s="17">
        <f t="normal">Agrupados!H1168</f>
        <v>0</v>
      </c>
      <c r="F490" s="6">
        <f t="normal">Agrupados!I1168</f>
        <v>0</v>
      </c>
      <c r="G490" s="8">
        <f t="normal">Agrupados!T1168</f>
        <v>0</v>
      </c>
      <c r="H490" s="8"/>
      <c r="I490" s="8"/>
      <c r="J490" s="8"/>
      <c r="K490" s="8"/>
      <c r="L490" s="8">
        <f t="normal">Agrupados!M1168</f>
        <v>0</v>
      </c>
      <c r="M490" s="8">
        <f t="normal">Agrupados!Q1168</f>
        <v>0</v>
      </c>
      <c r="N490" s="19"/>
      <c r="O490" s="19"/>
      <c r="P490" s="6">
        <f t="normal">Agrupados!R1168</f>
        <v>0</v>
      </c>
      <c r="Q490" s="23">
        <f t="normal">Agrupados!AA1168</f>
        <v>0</v>
      </c>
      <c r="R490" s="24">
        <f t="normal">Agrupados!AC1168</f>
        <v>0</v>
      </c>
    </row>
    <row r="491" spans="1:18">
      <c r="A491" s="12" t="str">
        <f t="normal">Agrupados!D1181</f>
        <v>Cultura energética</v>
      </c>
      <c r="B491" s="12" t="str">
        <f t="normal">Agrupados!E1181</f>
        <v>Cultivo energético</v>
      </c>
      <c r="C491" s="12" t="str">
        <f t="normal">Agrupados!F1181</f>
        <v>Silagem </v>
      </c>
      <c r="D491" s="12" t="str">
        <f t="normal">Agrupados!G1181</f>
        <v>Silagem de trigo</v>
      </c>
      <c r="E491" s="12" t="str">
        <f t="normal">Agrupados!H1181</f>
        <v>-</v>
      </c>
      <c r="F491" s="12" t="str">
        <f t="normal">Agrupados!I1181</f>
        <v>Silagem de trigo 6 - Ju Interlaboratorial</v>
      </c>
      <c r="G491" s="13">
        <f t="normal">Agrupados!T1181</f>
        <v>902.566666666667</v>
      </c>
      <c r="H491" s="13">
        <f t="normal">Agrupados!W1181</f>
        <v>899.3</v>
      </c>
      <c r="I491" s="8">
        <f t="shared" ref="I491" si="807">1000/G491</f>
        <v>1.10795139786535</v>
      </c>
      <c r="J491" s="8">
        <f t="shared" ref="J491" si="808">1000/H491</f>
        <v>1.1119759813188</v>
      </c>
      <c r="K491" s="8">
        <f t="shared" ref="K491" si="809">I491*J491</f>
        <v>1.23201534289486</v>
      </c>
      <c r="L491" s="13">
        <f t="normal">Agrupados!M1181</f>
        <v>316.5642</v>
      </c>
      <c r="M491" s="13">
        <f t="normal">Agrupados!Q1181</f>
        <v>179.3286</v>
      </c>
      <c r="N491" s="13">
        <f t="shared" ref="N491" si="810">L491/K491</f>
        <v>256.948261095654</v>
      </c>
      <c r="O491" s="13">
        <f t="shared" ref="O491" si="811">M491/K491</f>
        <v>145.557115854282</v>
      </c>
      <c r="P491" s="12">
        <f t="normal">Agrupados!R1181</f>
        <v>0.566484144448425</v>
      </c>
      <c r="Q491" s="25" t="str">
        <f t="normal">Agrupados!AA1181</f>
        <v>-</v>
      </c>
      <c r="R491" s="26" t="str">
        <f t="normal">Agrupados!AC1181</f>
        <v>-</v>
      </c>
    </row>
    <row r="492" spans="1:18">
      <c r="A492" s="14">
        <f t="normal">Agrupados!D1182</f>
        <v>0</v>
      </c>
      <c r="B492" s="14">
        <f t="normal">Agrupados!E1182</f>
        <v>0</v>
      </c>
      <c r="C492" s="14">
        <f t="normal">Agrupados!F1182</f>
        <v>0</v>
      </c>
      <c r="D492" s="14">
        <f t="normal">Agrupados!G1182</f>
        <v>0</v>
      </c>
      <c r="E492" s="14">
        <f t="normal">Agrupados!H1182</f>
        <v>0</v>
      </c>
      <c r="F492" s="14">
        <f t="normal">Agrupados!I1182</f>
        <v>0</v>
      </c>
      <c r="G492" s="16">
        <f t="normal">Agrupados!T1182</f>
        <v>0</v>
      </c>
      <c r="H492" s="16"/>
      <c r="I492" s="8"/>
      <c r="J492" s="8"/>
      <c r="K492" s="8"/>
      <c r="L492" s="16">
        <f t="normal">Agrupados!M1182</f>
        <v>0</v>
      </c>
      <c r="M492" s="16">
        <f t="normal">Agrupados!Q1182</f>
        <v>0</v>
      </c>
      <c r="N492" s="16"/>
      <c r="O492" s="16"/>
      <c r="P492" s="14">
        <f t="normal">Agrupados!R1182</f>
        <v>0</v>
      </c>
      <c r="Q492" s="27">
        <f t="normal">Agrupados!AA1182</f>
        <v>0</v>
      </c>
      <c r="R492" s="28">
        <f t="normal">Agrupados!AC1182</f>
        <v>0</v>
      </c>
    </row>
    <row r="493" spans="1:18">
      <c r="A493" s="17">
        <f t="normal">Agrupados!D1183</f>
        <v>0</v>
      </c>
      <c r="B493" s="17">
        <f t="normal">Agrupados!E1183</f>
        <v>0</v>
      </c>
      <c r="C493" s="17">
        <f t="normal">Agrupados!F1183</f>
        <v>0</v>
      </c>
      <c r="D493" s="17">
        <f t="normal">Agrupados!G1183</f>
        <v>0</v>
      </c>
      <c r="E493" s="17">
        <f t="normal">Agrupados!H1183</f>
        <v>0</v>
      </c>
      <c r="F493" s="17">
        <f t="normal">Agrupados!I1183</f>
        <v>0</v>
      </c>
      <c r="G493" s="19">
        <f t="normal">Agrupados!T1183</f>
        <v>0</v>
      </c>
      <c r="H493" s="19"/>
      <c r="I493" s="8"/>
      <c r="J493" s="8"/>
      <c r="K493" s="8"/>
      <c r="L493" s="19">
        <f t="normal">Agrupados!M1183</f>
        <v>0</v>
      </c>
      <c r="M493" s="19">
        <f t="normal">Agrupados!Q1183</f>
        <v>0</v>
      </c>
      <c r="N493" s="19"/>
      <c r="O493" s="19"/>
      <c r="P493" s="17">
        <f t="normal">Agrupados!R1183</f>
        <v>0</v>
      </c>
      <c r="Q493" s="29">
        <f t="normal">Agrupados!AA1183</f>
        <v>0</v>
      </c>
      <c r="R493" s="30">
        <f t="normal">Agrupados!AC1183</f>
        <v>0</v>
      </c>
    </row>
    <row r="494" spans="1:18">
      <c r="A494" s="12" t="str">
        <f t="normal">Agrupados!D1184</f>
        <v>Cultura energética</v>
      </c>
      <c r="B494" s="12" t="str">
        <f t="normal">Agrupados!E1184</f>
        <v>Cultivo energético</v>
      </c>
      <c r="C494" s="12" t="str">
        <f t="normal">Agrupados!F1184</f>
        <v>Silagem</v>
      </c>
      <c r="D494" s="12" t="str">
        <f t="normal">Agrupados!G1184</f>
        <v>Silagem de trigo </v>
      </c>
      <c r="E494" s="12" t="str">
        <f t="normal">Agrupados!H1184</f>
        <v>-</v>
      </c>
      <c r="F494" s="12" t="str">
        <f t="normal">Agrupados!I1184</f>
        <v>Silagem de trigo 7 - Lais Interlaboratorial</v>
      </c>
      <c r="G494" s="13">
        <f t="normal">Agrupados!T1184</f>
        <v>902.566666666667</v>
      </c>
      <c r="H494" s="13">
        <f t="normal">Agrupados!W1184</f>
        <v>899.3</v>
      </c>
      <c r="I494" s="8">
        <f t="shared" ref="I494" si="812">1000/G494</f>
        <v>1.10795139786535</v>
      </c>
      <c r="J494" s="8">
        <f t="shared" ref="J494" si="813">1000/H494</f>
        <v>1.1119759813188</v>
      </c>
      <c r="K494" s="8">
        <f t="shared" ref="K494" si="814">I494*J494</f>
        <v>1.23201534289486</v>
      </c>
      <c r="L494" s="13">
        <f t="normal">Agrupados!M1184</f>
        <v>296.1252</v>
      </c>
      <c r="M494" s="13">
        <f t="normal">Agrupados!Q1184</f>
        <v>159.3108</v>
      </c>
      <c r="N494" s="13">
        <f t="shared" ref="N494" si="815">L494/K494</f>
        <v>240.358370297724</v>
      </c>
      <c r="O494" s="13">
        <f t="shared" ref="O494" si="816">M494/K494</f>
        <v>129.309103915596</v>
      </c>
      <c r="P494" s="12">
        <f t="normal">Agrupados!R1184</f>
        <v>0.53798460921259</v>
      </c>
      <c r="Q494" s="25" t="str">
        <f t="normal">Agrupados!AA1184</f>
        <v>-</v>
      </c>
      <c r="R494" s="26" t="str">
        <f t="normal">Agrupados!AC1184</f>
        <v>-</v>
      </c>
    </row>
    <row r="495" spans="1:18">
      <c r="A495" s="14">
        <f t="normal">Agrupados!D1185</f>
        <v>0</v>
      </c>
      <c r="B495" s="14">
        <f t="normal">Agrupados!E1185</f>
        <v>0</v>
      </c>
      <c r="C495" s="14">
        <f t="normal">Agrupados!F1185</f>
        <v>0</v>
      </c>
      <c r="D495" s="14">
        <f t="normal">Agrupados!G1185</f>
        <v>0</v>
      </c>
      <c r="E495" s="14">
        <f t="normal">Agrupados!H1185</f>
        <v>0</v>
      </c>
      <c r="F495" s="14">
        <f t="normal">Agrupados!I1185</f>
        <v>0</v>
      </c>
      <c r="G495" s="16">
        <f t="normal">Agrupados!T1185</f>
        <v>0</v>
      </c>
      <c r="H495" s="16"/>
      <c r="I495" s="8"/>
      <c r="J495" s="8"/>
      <c r="K495" s="8"/>
      <c r="L495" s="16">
        <f t="normal">Agrupados!M1185</f>
        <v>0</v>
      </c>
      <c r="M495" s="16">
        <f t="normal">Agrupados!Q1185</f>
        <v>0</v>
      </c>
      <c r="N495" s="16"/>
      <c r="O495" s="16"/>
      <c r="P495" s="14">
        <f t="normal">Agrupados!R1185</f>
        <v>0</v>
      </c>
      <c r="Q495" s="27">
        <f t="normal">Agrupados!AA1185</f>
        <v>0</v>
      </c>
      <c r="R495" s="28">
        <f t="normal">Agrupados!AC1185</f>
        <v>0</v>
      </c>
    </row>
    <row r="496" spans="1:18">
      <c r="A496" s="17">
        <f t="normal">Agrupados!D1186</f>
        <v>0</v>
      </c>
      <c r="B496" s="17">
        <f t="normal">Agrupados!E1186</f>
        <v>0</v>
      </c>
      <c r="C496" s="17">
        <f t="normal">Agrupados!F1186</f>
        <v>0</v>
      </c>
      <c r="D496" s="17">
        <f t="normal">Agrupados!G1186</f>
        <v>0</v>
      </c>
      <c r="E496" s="17">
        <f t="normal">Agrupados!H1186</f>
        <v>0</v>
      </c>
      <c r="F496" s="17">
        <f t="normal">Agrupados!I1186</f>
        <v>0</v>
      </c>
      <c r="G496" s="19">
        <f t="normal">Agrupados!T1186</f>
        <v>0</v>
      </c>
      <c r="H496" s="19"/>
      <c r="I496" s="8"/>
      <c r="J496" s="8"/>
      <c r="K496" s="8"/>
      <c r="L496" s="19">
        <f t="normal">Agrupados!M1186</f>
        <v>0</v>
      </c>
      <c r="M496" s="19">
        <f t="normal">Agrupados!Q1186</f>
        <v>0</v>
      </c>
      <c r="N496" s="19"/>
      <c r="O496" s="19"/>
      <c r="P496" s="17">
        <f t="normal">Agrupados!R1186</f>
        <v>0</v>
      </c>
      <c r="Q496" s="29">
        <f t="normal">Agrupados!AA1186</f>
        <v>0</v>
      </c>
      <c r="R496" s="30">
        <f t="normal">Agrupados!AC1186</f>
        <v>0</v>
      </c>
    </row>
    <row r="497" spans="1:18">
      <c r="A497" s="12" t="str">
        <f t="normal">Agrupados!D1193</f>
        <v>Agroindústria</v>
      </c>
      <c r="B497" s="12" t="str">
        <f t="normal">Agrupados!E1193</f>
        <v>Resíduos de pecuária</v>
      </c>
      <c r="C497" s="12" t="str">
        <f t="normal">Agrupados!F1193</f>
        <v>Suinocultura</v>
      </c>
      <c r="D497" s="12" t="str">
        <f t="normal">Agrupados!G1193</f>
        <v>Terminação</v>
      </c>
      <c r="E497" s="12" t="str">
        <f t="normal">Agrupados!H1193</f>
        <v>Entrada biodigestor</v>
      </c>
      <c r="F497" s="12" t="str">
        <f t="normal">Agrupados!I1193</f>
        <v>-</v>
      </c>
      <c r="G497" s="13">
        <f t="normal">Agrupados!T1193</f>
        <v>26.4333333333333</v>
      </c>
      <c r="H497" s="13">
        <f t="normal">Agrupados!W1193</f>
        <v>709.033333333333</v>
      </c>
      <c r="I497" s="8">
        <f t="shared" ref="I497" si="817">1000/G497</f>
        <v>37.8310214375788</v>
      </c>
      <c r="J497" s="8">
        <f t="shared" ref="J497" si="818">1000/H497</f>
        <v>1.41037092755395</v>
      </c>
      <c r="K497" s="8">
        <f t="shared" ref="K497" si="819">I497*J497</f>
        <v>53.3557727952313</v>
      </c>
      <c r="L497" s="13">
        <f t="normal">Agrupados!M1193</f>
        <v>355.453912697624</v>
      </c>
      <c r="M497" s="13">
        <f t="normal">Agrupados!Q1193</f>
        <v>298.89808093865</v>
      </c>
      <c r="N497" s="13">
        <f t="shared" ref="N497" si="820">L497/K497</f>
        <v>6.66195791150443</v>
      </c>
      <c r="O497" s="13">
        <f t="shared" ref="O497" si="821">M497/K497</f>
        <v>5.60198204017699</v>
      </c>
      <c r="P497" s="12">
        <f t="normal">Agrupados!R1193</f>
        <v>0.840891238670695</v>
      </c>
      <c r="Q497" s="25">
        <f t="normal">Agrupados!AA1193</f>
        <v>43870</v>
      </c>
      <c r="R497" s="26" t="str">
        <f t="normal">Agrupados!AC1193</f>
        <v>-</v>
      </c>
    </row>
    <row r="498" spans="1:18">
      <c r="A498" s="14">
        <f t="normal">Agrupados!D1194</f>
        <v>0</v>
      </c>
      <c r="B498" s="14">
        <f t="normal">Agrupados!E1194</f>
        <v>0</v>
      </c>
      <c r="C498" s="14">
        <f t="normal">Agrupados!F1194</f>
        <v>0</v>
      </c>
      <c r="D498" s="14">
        <f t="normal">Agrupados!G1194</f>
        <v>0</v>
      </c>
      <c r="E498" s="14">
        <f t="normal">Agrupados!H1194</f>
        <v>0</v>
      </c>
      <c r="F498" s="14">
        <f t="normal">Agrupados!I1194</f>
        <v>0</v>
      </c>
      <c r="G498" s="16">
        <f t="normal">Agrupados!T1194</f>
        <v>0</v>
      </c>
      <c r="H498" s="16"/>
      <c r="I498" s="8"/>
      <c r="J498" s="8"/>
      <c r="K498" s="8"/>
      <c r="L498" s="16">
        <f t="normal">Agrupados!M1194</f>
        <v>0</v>
      </c>
      <c r="M498" s="16">
        <f t="normal">Agrupados!Q1194</f>
        <v>0</v>
      </c>
      <c r="N498" s="16"/>
      <c r="O498" s="16"/>
      <c r="P498" s="14">
        <f t="normal">Agrupados!R1194</f>
        <v>0</v>
      </c>
      <c r="Q498" s="27">
        <f t="normal">Agrupados!AA1194</f>
        <v>0</v>
      </c>
      <c r="R498" s="28">
        <f t="normal">Agrupados!AC1194</f>
        <v>0</v>
      </c>
    </row>
    <row r="499" spans="1:18">
      <c r="A499" s="17">
        <f t="normal">Agrupados!D1195</f>
        <v>0</v>
      </c>
      <c r="B499" s="17">
        <f t="normal">Agrupados!E1195</f>
        <v>0</v>
      </c>
      <c r="C499" s="17">
        <f t="normal">Agrupados!F1195</f>
        <v>0</v>
      </c>
      <c r="D499" s="17">
        <f t="normal">Agrupados!G1195</f>
        <v>0</v>
      </c>
      <c r="E499" s="17">
        <f t="normal">Agrupados!H1195</f>
        <v>0</v>
      </c>
      <c r="F499" s="17">
        <f t="normal">Agrupados!I1195</f>
        <v>0</v>
      </c>
      <c r="G499" s="19">
        <f t="normal">Agrupados!T1195</f>
        <v>0</v>
      </c>
      <c r="H499" s="19"/>
      <c r="I499" s="8"/>
      <c r="J499" s="8"/>
      <c r="K499" s="8"/>
      <c r="L499" s="19">
        <f t="normal">Agrupados!M1195</f>
        <v>0</v>
      </c>
      <c r="M499" s="19">
        <f t="normal">Agrupados!Q1195</f>
        <v>0</v>
      </c>
      <c r="N499" s="19"/>
      <c r="O499" s="19"/>
      <c r="P499" s="17">
        <f t="normal">Agrupados!R1195</f>
        <v>0</v>
      </c>
      <c r="Q499" s="29">
        <f t="normal">Agrupados!AA1195</f>
        <v>0</v>
      </c>
      <c r="R499" s="30">
        <f t="normal">Agrupados!AC1195</f>
        <v>0</v>
      </c>
    </row>
    <row r="500" spans="1:18">
      <c r="A500" s="12" t="str">
        <f t="normal">Agrupados!D1196</f>
        <v>Agroindústria</v>
      </c>
      <c r="B500" s="12" t="str">
        <f t="normal">Agrupados!E1196</f>
        <v>Codigestão</v>
      </c>
      <c r="C500" s="6" t="str">
        <f t="normal">Agrupados!F1196</f>
        <v>Codigestão</v>
      </c>
      <c r="D500" s="6" t="str">
        <f t="normal">Agrupados!G1196</f>
        <v>bovino + aves poedeiras</v>
      </c>
      <c r="E500" s="12" t="str">
        <f t="normal">Agrupados!H1196</f>
        <v>Entrada calha</v>
      </c>
      <c r="F500" s="6" t="str">
        <f t="normal">Agrupados!I1196</f>
        <v>-</v>
      </c>
      <c r="G500" s="8">
        <f t="normal">Agrupados!T1196</f>
        <v>36.49</v>
      </c>
      <c r="H500" s="8">
        <f t="normal">Agrupados!W1196</f>
        <v>417.67</v>
      </c>
      <c r="I500" s="8">
        <f t="shared" ref="I500" si="822">1000/G500</f>
        <v>27.4047684297068</v>
      </c>
      <c r="J500" s="8">
        <f t="shared" ref="J500" si="823">1000/H500</f>
        <v>2.39423468288362</v>
      </c>
      <c r="K500" s="8">
        <f t="shared" ref="K500" si="824">I500*J500</f>
        <v>65.6134470507979</v>
      </c>
      <c r="L500" s="8">
        <f t="normal">Agrupados!M1196</f>
        <v>195.632097046833</v>
      </c>
      <c r="M500" s="8">
        <f t="normal">Agrupados!Q1196</f>
        <v>152.623247489311</v>
      </c>
      <c r="N500" s="13">
        <f t="shared" ref="N500" si="825">L500/K500</f>
        <v>2.98158541945487</v>
      </c>
      <c r="O500" s="13">
        <f t="shared" ref="O500" si="826">M500/K500</f>
        <v>2.32609707841062</v>
      </c>
      <c r="P500" s="6">
        <f t="normal">Agrupados!R1196</f>
        <v>0.780154431676792</v>
      </c>
      <c r="Q500" s="23" t="str">
        <f t="normal">Agrupados!AA1196</f>
        <v>-</v>
      </c>
      <c r="R500" s="24">
        <f t="normal">Agrupados!AC1196</f>
        <v>7.34</v>
      </c>
    </row>
    <row r="501" spans="1:18">
      <c r="A501" s="14">
        <f t="normal">Agrupados!D1197</f>
        <v>0</v>
      </c>
      <c r="B501" s="14">
        <f t="normal">Agrupados!E1197</f>
        <v>0</v>
      </c>
      <c r="C501" s="6">
        <f t="normal">Agrupados!F1197</f>
        <v>0</v>
      </c>
      <c r="D501" s="6">
        <f t="normal">Agrupados!G1197</f>
        <v>0</v>
      </c>
      <c r="E501" s="14">
        <f t="normal">Agrupados!H1197</f>
        <v>0</v>
      </c>
      <c r="F501" s="6">
        <f t="normal">Agrupados!I1197</f>
        <v>0</v>
      </c>
      <c r="G501" s="8">
        <f t="normal">Agrupados!T1197</f>
        <v>0</v>
      </c>
      <c r="H501" s="8"/>
      <c r="I501" s="8"/>
      <c r="J501" s="8"/>
      <c r="K501" s="8"/>
      <c r="L501" s="8">
        <f t="normal">Agrupados!M1197</f>
        <v>0</v>
      </c>
      <c r="M501" s="8">
        <f t="normal">Agrupados!Q1197</f>
        <v>0</v>
      </c>
      <c r="N501" s="16"/>
      <c r="O501" s="16"/>
      <c r="P501" s="6">
        <f t="normal">Agrupados!R1197</f>
        <v>0</v>
      </c>
      <c r="Q501" s="23">
        <f t="normal">Agrupados!AA1197</f>
        <v>0</v>
      </c>
      <c r="R501" s="24">
        <f t="normal">Agrupados!AC1197</f>
        <v>0</v>
      </c>
    </row>
    <row r="502" spans="1:18">
      <c r="A502" s="17">
        <f t="normal">Agrupados!D1198</f>
        <v>0</v>
      </c>
      <c r="B502" s="17">
        <f t="normal">Agrupados!E1198</f>
        <v>0</v>
      </c>
      <c r="C502" s="6">
        <f t="normal">Agrupados!F1198</f>
        <v>0</v>
      </c>
      <c r="D502" s="6">
        <f t="normal">Agrupados!G1198</f>
        <v>0</v>
      </c>
      <c r="E502" s="17">
        <f t="normal">Agrupados!H1198</f>
        <v>0</v>
      </c>
      <c r="F502" s="6">
        <f t="normal">Agrupados!I1198</f>
        <v>0</v>
      </c>
      <c r="G502" s="8">
        <f t="normal">Agrupados!T1198</f>
        <v>0</v>
      </c>
      <c r="H502" s="8"/>
      <c r="I502" s="8"/>
      <c r="J502" s="8"/>
      <c r="K502" s="8"/>
      <c r="L502" s="8">
        <f t="normal">Agrupados!M1198</f>
        <v>0</v>
      </c>
      <c r="M502" s="8">
        <f t="normal">Agrupados!Q1198</f>
        <v>0</v>
      </c>
      <c r="N502" s="19"/>
      <c r="O502" s="19"/>
      <c r="P502" s="6">
        <f t="normal">Agrupados!R1198</f>
        <v>0</v>
      </c>
      <c r="Q502" s="23">
        <f t="normal">Agrupados!AA1198</f>
        <v>0</v>
      </c>
      <c r="R502" s="24">
        <f t="normal">Agrupados!AC1198</f>
        <v>0</v>
      </c>
    </row>
    <row r="503" spans="1:18">
      <c r="A503" s="12" t="str">
        <f t="normal">Agrupados!D1199</f>
        <v>Agroindústria</v>
      </c>
      <c r="B503" s="12" t="str">
        <f t="normal">Agrupados!E1199</f>
        <v>Codigestão</v>
      </c>
      <c r="C503" s="6" t="str">
        <f t="normal">Agrupados!F1199</f>
        <v>Codigestão</v>
      </c>
      <c r="D503" s="6" t="str">
        <f t="normal">Agrupados!G1199</f>
        <v>bovino + aves poedeiras</v>
      </c>
      <c r="E503" s="12" t="str">
        <f t="normal">Agrupados!H1199</f>
        <v>Entrada biodigestor</v>
      </c>
      <c r="F503" s="6" t="str">
        <f t="normal">Agrupados!I1199</f>
        <v>-</v>
      </c>
      <c r="G503" s="8">
        <f t="normal">Agrupados!T1199</f>
        <v>35.73</v>
      </c>
      <c r="H503" s="8">
        <f t="normal">Agrupados!W1199</f>
        <v>421.59</v>
      </c>
      <c r="I503" s="8">
        <f t="shared" ref="I503" si="827">1000/G503</f>
        <v>27.9876854184159</v>
      </c>
      <c r="J503" s="8">
        <f t="shared" ref="J503" si="828">1000/H503</f>
        <v>2.3719727697526</v>
      </c>
      <c r="K503" s="8">
        <f t="shared" ref="K503" si="829">I503*J503</f>
        <v>66.3860277008845</v>
      </c>
      <c r="L503" s="8">
        <f t="normal">Agrupados!M1199</f>
        <v>247.899572437109</v>
      </c>
      <c r="M503" s="8">
        <f t="normal">Agrupados!Q1199</f>
        <v>183.327234761857</v>
      </c>
      <c r="N503" s="13">
        <f t="shared" ref="N503" si="830">L503/K503</f>
        <v>3.73421307197457</v>
      </c>
      <c r="O503" s="13">
        <f t="shared" ref="O503" si="831">M503/K503</f>
        <v>2.76153342971318</v>
      </c>
      <c r="P503" s="6">
        <f t="normal">Agrupados!R1199</f>
        <v>0.739522190214213</v>
      </c>
      <c r="Q503" s="23" t="str">
        <f t="normal">Agrupados!AA1199</f>
        <v>-</v>
      </c>
      <c r="R503" s="24">
        <f t="normal">Agrupados!AC1199</f>
        <v>7.33</v>
      </c>
    </row>
    <row r="504" spans="1:18">
      <c r="A504" s="14">
        <f t="normal">Agrupados!D1200</f>
        <v>0</v>
      </c>
      <c r="B504" s="14">
        <f t="normal">Agrupados!E1200</f>
        <v>0</v>
      </c>
      <c r="C504" s="6">
        <f t="normal">Agrupados!F1200</f>
        <v>0</v>
      </c>
      <c r="D504" s="6">
        <f t="normal">Agrupados!G1200</f>
        <v>0</v>
      </c>
      <c r="E504" s="14">
        <f t="normal">Agrupados!H1200</f>
        <v>0</v>
      </c>
      <c r="F504" s="6">
        <f t="normal">Agrupados!I1200</f>
        <v>0</v>
      </c>
      <c r="G504" s="8">
        <f t="normal">Agrupados!T1200</f>
        <v>0</v>
      </c>
      <c r="H504" s="8"/>
      <c r="I504" s="8"/>
      <c r="J504" s="8"/>
      <c r="K504" s="8"/>
      <c r="L504" s="8">
        <f t="normal">Agrupados!M1200</f>
        <v>0</v>
      </c>
      <c r="M504" s="8">
        <f t="normal">Agrupados!Q1200</f>
        <v>0</v>
      </c>
      <c r="N504" s="16"/>
      <c r="O504" s="16"/>
      <c r="P504" s="6">
        <f t="normal">Agrupados!R1200</f>
        <v>0</v>
      </c>
      <c r="Q504" s="23">
        <f t="normal">Agrupados!AA1200</f>
        <v>0</v>
      </c>
      <c r="R504" s="24">
        <f t="normal">Agrupados!AC1200</f>
        <v>0</v>
      </c>
    </row>
    <row r="505" spans="1:18">
      <c r="A505" s="17">
        <f t="normal">Agrupados!D1201</f>
        <v>0</v>
      </c>
      <c r="B505" s="17">
        <f t="normal">Agrupados!E1201</f>
        <v>0</v>
      </c>
      <c r="C505" s="6">
        <f t="normal">Agrupados!F1201</f>
        <v>0</v>
      </c>
      <c r="D505" s="6">
        <f t="normal">Agrupados!G1201</f>
        <v>0</v>
      </c>
      <c r="E505" s="17">
        <f t="normal">Agrupados!H1201</f>
        <v>0</v>
      </c>
      <c r="F505" s="6">
        <f t="normal">Agrupados!I1201</f>
        <v>0</v>
      </c>
      <c r="G505" s="8">
        <f t="normal">Agrupados!T1201</f>
        <v>0</v>
      </c>
      <c r="H505" s="8"/>
      <c r="I505" s="8"/>
      <c r="J505" s="8"/>
      <c r="K505" s="8"/>
      <c r="L505" s="8">
        <f t="normal">Agrupados!M1201</f>
        <v>0</v>
      </c>
      <c r="M505" s="8">
        <f t="normal">Agrupados!Q1201</f>
        <v>0</v>
      </c>
      <c r="N505" s="19"/>
      <c r="O505" s="19"/>
      <c r="P505" s="6">
        <f t="normal">Agrupados!R1201</f>
        <v>0</v>
      </c>
      <c r="Q505" s="23">
        <f t="normal">Agrupados!AA1201</f>
        <v>0</v>
      </c>
      <c r="R505" s="24">
        <f t="normal">Agrupados!AC1201</f>
        <v>0</v>
      </c>
    </row>
    <row r="506" spans="1:18">
      <c r="A506" s="12" t="str">
        <f t="normal">Agrupados!D1223</f>
        <v>Cultura energética</v>
      </c>
      <c r="B506" s="12" t="str">
        <f t="normal">Agrupados!E1223</f>
        <v>Cultivo energético</v>
      </c>
      <c r="C506" s="12" t="str">
        <f t="normal">Agrupados!F1223</f>
        <v>Macrófita</v>
      </c>
      <c r="D506" s="12" t="str">
        <f t="normal">Agrupados!G1223</f>
        <v>Wolffia</v>
      </c>
      <c r="E506" s="12" t="str">
        <f t="normal">Agrupados!H1223</f>
        <v>-</v>
      </c>
      <c r="F506" s="12" t="str">
        <f t="normal">Agrupados!I1223</f>
        <v>-</v>
      </c>
      <c r="G506" s="13">
        <f t="normal">Agrupados!T1223</f>
        <v>889.066666666666</v>
      </c>
      <c r="H506" s="13">
        <f t="normal">Agrupados!W1223</f>
        <v>849.6</v>
      </c>
      <c r="I506" s="8">
        <f t="shared" ref="I506" si="832">1000/G506</f>
        <v>1.124775044991</v>
      </c>
      <c r="J506" s="8">
        <f t="shared" ref="J506" si="833">1000/H506</f>
        <v>1.17702448210923</v>
      </c>
      <c r="K506" s="8">
        <f t="shared" ref="K506" si="834">I506*J506</f>
        <v>1.32388776481992</v>
      </c>
      <c r="L506" s="13">
        <f t="normal">Agrupados!M1223</f>
        <v>177.565874515263</v>
      </c>
      <c r="M506" s="13">
        <f t="normal">Agrupados!Q1223</f>
        <v>110.330317192006</v>
      </c>
      <c r="N506" s="13">
        <f t="shared" ref="N506" si="835">L506/K506</f>
        <v>134.124567983613</v>
      </c>
      <c r="O506" s="13">
        <f t="shared" ref="O506" si="836">M506/K506</f>
        <v>83.3381198345112</v>
      </c>
      <c r="P506" s="12">
        <f t="normal">Agrupados!R1223</f>
        <v>0.621348654369519</v>
      </c>
      <c r="Q506" s="25" t="str">
        <f t="normal">Agrupados!AA1223</f>
        <v>-</v>
      </c>
      <c r="R506" s="26" t="str">
        <f t="normal">Agrupados!AC1223</f>
        <v>-</v>
      </c>
    </row>
    <row r="507" spans="1:18">
      <c r="A507" s="14">
        <f t="normal">Agrupados!D1224</f>
        <v>0</v>
      </c>
      <c r="B507" s="14">
        <f t="normal">Agrupados!E1224</f>
        <v>0</v>
      </c>
      <c r="C507" s="14">
        <f t="normal">Agrupados!F1224</f>
        <v>0</v>
      </c>
      <c r="D507" s="14">
        <f t="normal">Agrupados!G1224</f>
        <v>0</v>
      </c>
      <c r="E507" s="14">
        <f t="normal">Agrupados!H1224</f>
        <v>0</v>
      </c>
      <c r="F507" s="14">
        <f t="normal">Agrupados!I1224</f>
        <v>0</v>
      </c>
      <c r="G507" s="16">
        <f t="normal">Agrupados!T1224</f>
        <v>0</v>
      </c>
      <c r="H507" s="16"/>
      <c r="I507" s="8"/>
      <c r="J507" s="8"/>
      <c r="K507" s="8"/>
      <c r="L507" s="16">
        <f t="normal">Agrupados!M1224</f>
        <v>0</v>
      </c>
      <c r="M507" s="16">
        <f t="normal">Agrupados!Q1224</f>
        <v>0</v>
      </c>
      <c r="N507" s="16"/>
      <c r="O507" s="16"/>
      <c r="P507" s="14">
        <f t="normal">Agrupados!R1224</f>
        <v>0</v>
      </c>
      <c r="Q507" s="27">
        <f t="normal">Agrupados!AA1224</f>
        <v>0</v>
      </c>
      <c r="R507" s="28">
        <f t="normal">Agrupados!AC1224</f>
        <v>0</v>
      </c>
    </row>
    <row r="508" spans="1:18">
      <c r="A508" s="17">
        <f t="normal">Agrupados!D1225</f>
        <v>0</v>
      </c>
      <c r="B508" s="17">
        <f t="normal">Agrupados!E1225</f>
        <v>0</v>
      </c>
      <c r="C508" s="17">
        <f t="normal">Agrupados!F1225</f>
        <v>0</v>
      </c>
      <c r="D508" s="17">
        <f t="normal">Agrupados!G1225</f>
        <v>0</v>
      </c>
      <c r="E508" s="17">
        <f t="normal">Agrupados!H1225</f>
        <v>0</v>
      </c>
      <c r="F508" s="17">
        <f t="normal">Agrupados!I1225</f>
        <v>0</v>
      </c>
      <c r="G508" s="19">
        <f t="normal">Agrupados!T1225</f>
        <v>0</v>
      </c>
      <c r="H508" s="19"/>
      <c r="I508" s="8"/>
      <c r="J508" s="8"/>
      <c r="K508" s="8"/>
      <c r="L508" s="19">
        <f t="normal">Agrupados!M1225</f>
        <v>0</v>
      </c>
      <c r="M508" s="19">
        <f t="normal">Agrupados!Q1225</f>
        <v>0</v>
      </c>
      <c r="N508" s="19"/>
      <c r="O508" s="19"/>
      <c r="P508" s="17">
        <f t="normal">Agrupados!R1225</f>
        <v>0</v>
      </c>
      <c r="Q508" s="29">
        <f t="normal">Agrupados!AA1225</f>
        <v>0</v>
      </c>
      <c r="R508" s="30">
        <f t="normal">Agrupados!AC1225</f>
        <v>0</v>
      </c>
    </row>
    <row r="509" spans="1:18">
      <c r="A509" s="12" t="str">
        <f t="normal">Agrupados!D1226</f>
        <v>Cultura energética</v>
      </c>
      <c r="B509" s="12" t="str">
        <f t="normal">Agrupados!E1226</f>
        <v>Cultivo energético</v>
      </c>
      <c r="C509" s="6" t="str">
        <f t="normal">Agrupados!F1226</f>
        <v>Macrófita</v>
      </c>
      <c r="D509" s="6" t="str">
        <f t="normal">Agrupados!G1226</f>
        <v>Wolffia</v>
      </c>
      <c r="E509" s="12" t="str">
        <f t="normal">Agrupados!H1226</f>
        <v>-</v>
      </c>
      <c r="F509" s="12" t="str">
        <f t="normal">Agrupados!I1226</f>
        <v>-</v>
      </c>
      <c r="G509" s="13">
        <f t="normal">Agrupados!T1226</f>
        <v>886.5</v>
      </c>
      <c r="H509" s="13">
        <f t="normal">Agrupados!W1226</f>
        <v>843.7</v>
      </c>
      <c r="I509" s="8">
        <f t="shared" ref="I509" si="837">1000/G509</f>
        <v>1.12803158488438</v>
      </c>
      <c r="J509" s="8">
        <f t="shared" ref="J509" si="838">1000/H509</f>
        <v>1.18525542254356</v>
      </c>
      <c r="K509" s="8">
        <f t="shared" ref="K509" si="839">I509*J509</f>
        <v>1.33700555278461</v>
      </c>
      <c r="L509" s="13">
        <f t="normal">Agrupados!M1226</f>
        <v>390.380033807299</v>
      </c>
      <c r="M509" s="13">
        <f t="normal">Agrupados!Q1226</f>
        <v>240.402107984488</v>
      </c>
      <c r="N509" s="13">
        <f t="shared" ref="N509" si="840">L509/K509</f>
        <v>291.980862004833</v>
      </c>
      <c r="O509" s="13">
        <f t="shared" ref="O509" si="841">M509/K509</f>
        <v>179.806364666024</v>
      </c>
      <c r="P509" s="12">
        <f t="normal">Agrupados!R1226</f>
        <v>0.615815582676949</v>
      </c>
      <c r="Q509" s="25" t="str">
        <f t="normal">Agrupados!AA1226</f>
        <v>-</v>
      </c>
      <c r="R509" s="26" t="str">
        <f t="normal">Agrupados!AC1226</f>
        <v>-</v>
      </c>
    </row>
    <row r="510" spans="1:18">
      <c r="A510" s="14">
        <f t="normal">Agrupados!D1227</f>
        <v>0</v>
      </c>
      <c r="B510" s="14">
        <f t="normal">Agrupados!E1227</f>
        <v>0</v>
      </c>
      <c r="C510" s="6">
        <f t="normal">Agrupados!F1227</f>
        <v>0</v>
      </c>
      <c r="D510" s="6">
        <f t="normal">Agrupados!G1227</f>
        <v>0</v>
      </c>
      <c r="E510" s="14">
        <f t="normal">Agrupados!H1227</f>
        <v>0</v>
      </c>
      <c r="F510" s="14">
        <f t="normal">Agrupados!I1227</f>
        <v>0</v>
      </c>
      <c r="G510" s="16">
        <f t="normal">Agrupados!T1227</f>
        <v>0</v>
      </c>
      <c r="H510" s="16"/>
      <c r="I510" s="8"/>
      <c r="J510" s="8"/>
      <c r="K510" s="8"/>
      <c r="L510" s="16">
        <f t="normal">Agrupados!M1227</f>
        <v>0</v>
      </c>
      <c r="M510" s="16">
        <f t="normal">Agrupados!Q1227</f>
        <v>0</v>
      </c>
      <c r="N510" s="16"/>
      <c r="O510" s="16"/>
      <c r="P510" s="14">
        <f t="normal">Agrupados!R1227</f>
        <v>0</v>
      </c>
      <c r="Q510" s="27">
        <f t="normal">Agrupados!AA1227</f>
        <v>0</v>
      </c>
      <c r="R510" s="28">
        <f t="normal">Agrupados!AC1227</f>
        <v>0</v>
      </c>
    </row>
    <row r="511" spans="1:18">
      <c r="A511" s="17">
        <f t="normal">Agrupados!D1228</f>
        <v>0</v>
      </c>
      <c r="B511" s="17">
        <f t="normal">Agrupados!E1228</f>
        <v>0</v>
      </c>
      <c r="C511" s="6">
        <f t="normal">Agrupados!F1228</f>
        <v>0</v>
      </c>
      <c r="D511" s="6">
        <f t="normal">Agrupados!G1228</f>
        <v>0</v>
      </c>
      <c r="E511" s="17">
        <f t="normal">Agrupados!H1228</f>
        <v>0</v>
      </c>
      <c r="F511" s="17">
        <f t="normal">Agrupados!I1228</f>
        <v>0</v>
      </c>
      <c r="G511" s="19">
        <f t="normal">Agrupados!T1228</f>
        <v>0</v>
      </c>
      <c r="H511" s="19"/>
      <c r="I511" s="8"/>
      <c r="J511" s="8"/>
      <c r="K511" s="8"/>
      <c r="L511" s="19">
        <f t="normal">Agrupados!M1228</f>
        <v>0</v>
      </c>
      <c r="M511" s="19">
        <f t="normal">Agrupados!Q1228</f>
        <v>0</v>
      </c>
      <c r="N511" s="19"/>
      <c r="O511" s="19"/>
      <c r="P511" s="17">
        <f t="normal">Agrupados!R1228</f>
        <v>0</v>
      </c>
      <c r="Q511" s="29">
        <f t="normal">Agrupados!AA1228</f>
        <v>0</v>
      </c>
      <c r="R511" s="30">
        <f t="normal">Agrupados!AC1228</f>
        <v>0</v>
      </c>
    </row>
    <row r="512" spans="1:18">
      <c r="A512" s="12" t="str">
        <f t="normal">Agrupados!D1229</f>
        <v>Agroindústria</v>
      </c>
      <c r="B512" s="12" t="str">
        <f t="normal">Agrupados!E1229</f>
        <v>Resíduos de pecuária</v>
      </c>
      <c r="C512" s="12" t="str">
        <f t="normal">Agrupados!F1229</f>
        <v>Suinocultura</v>
      </c>
      <c r="D512" s="12" t="str">
        <f t="normal">Agrupados!G1229</f>
        <v>-</v>
      </c>
      <c r="E512" s="12" t="str">
        <f t="normal">Agrupados!H1229</f>
        <v>-</v>
      </c>
      <c r="F512" s="12" t="str">
        <f t="normal">Agrupados!I1229</f>
        <v>-</v>
      </c>
      <c r="G512" s="13">
        <f t="normal">Agrupados!T1229</f>
        <v>41.5</v>
      </c>
      <c r="H512" s="13">
        <f t="normal">Agrupados!W1229</f>
        <v>700.2</v>
      </c>
      <c r="I512" s="8">
        <f t="shared" ref="I512" si="842">1000/G512</f>
        <v>24.0963855421687</v>
      </c>
      <c r="J512" s="8">
        <f t="shared" ref="J512" si="843">1000/H512</f>
        <v>1.42816338189089</v>
      </c>
      <c r="K512" s="8">
        <f t="shared" ref="K512" si="844">I512*J512</f>
        <v>34.4135754672503</v>
      </c>
      <c r="L512" s="13">
        <f t="normal">Agrupados!M1229</f>
        <v>460.608133638262</v>
      </c>
      <c r="M512" s="13">
        <f t="normal">Agrupados!Q1229</f>
        <v>315.913691955852</v>
      </c>
      <c r="N512" s="13">
        <f t="shared" ref="N512" si="845">L512/K512</f>
        <v>13.3844893297007</v>
      </c>
      <c r="O512" s="13">
        <f t="shared" ref="O512" si="846">M512/K512</f>
        <v>9.17991483496072</v>
      </c>
      <c r="P512" s="12">
        <f t="normal">Agrupados!R1229</f>
        <v>0.685862165438776</v>
      </c>
      <c r="Q512" s="25" t="str">
        <f t="normal">Agrupados!AA1229</f>
        <v>-</v>
      </c>
      <c r="R512" s="26">
        <f t="normal">Agrupados!AC1229</f>
        <v>7.32</v>
      </c>
    </row>
    <row r="513" spans="1:18">
      <c r="A513" s="14">
        <f t="normal">Agrupados!D1230</f>
        <v>0</v>
      </c>
      <c r="B513" s="14">
        <f t="normal">Agrupados!E1230</f>
        <v>0</v>
      </c>
      <c r="C513" s="14">
        <f t="normal">Agrupados!F1230</f>
        <v>0</v>
      </c>
      <c r="D513" s="14">
        <f t="normal">Agrupados!G1230</f>
        <v>0</v>
      </c>
      <c r="E513" s="14">
        <f t="normal">Agrupados!H1230</f>
        <v>0</v>
      </c>
      <c r="F513" s="14">
        <f t="normal">Agrupados!I1230</f>
        <v>0</v>
      </c>
      <c r="G513" s="16">
        <f t="normal">Agrupados!T1230</f>
        <v>0</v>
      </c>
      <c r="H513" s="16"/>
      <c r="I513" s="8"/>
      <c r="J513" s="8"/>
      <c r="K513" s="8"/>
      <c r="L513" s="16">
        <f t="normal">Agrupados!M1230</f>
        <v>0</v>
      </c>
      <c r="M513" s="16">
        <f t="normal">Agrupados!Q1230</f>
        <v>0</v>
      </c>
      <c r="N513" s="16"/>
      <c r="O513" s="16"/>
      <c r="P513" s="14">
        <f t="normal">Agrupados!R1230</f>
        <v>0</v>
      </c>
      <c r="Q513" s="27">
        <f t="normal">Agrupados!AA1230</f>
        <v>0</v>
      </c>
      <c r="R513" s="28">
        <f t="normal">Agrupados!AC1230</f>
        <v>0</v>
      </c>
    </row>
    <row r="514" spans="1:18">
      <c r="A514" s="17">
        <f t="normal">Agrupados!D1231</f>
        <v>0</v>
      </c>
      <c r="B514" s="17">
        <f t="normal">Agrupados!E1231</f>
        <v>0</v>
      </c>
      <c r="C514" s="17">
        <f t="normal">Agrupados!F1231</f>
        <v>0</v>
      </c>
      <c r="D514" s="17">
        <f t="normal">Agrupados!G1231</f>
        <v>0</v>
      </c>
      <c r="E514" s="17">
        <f t="normal">Agrupados!H1231</f>
        <v>0</v>
      </c>
      <c r="F514" s="17">
        <f t="normal">Agrupados!I1231</f>
        <v>0</v>
      </c>
      <c r="G514" s="19">
        <f t="normal">Agrupados!T1231</f>
        <v>0</v>
      </c>
      <c r="H514" s="19"/>
      <c r="I514" s="8"/>
      <c r="J514" s="8"/>
      <c r="K514" s="8"/>
      <c r="L514" s="19">
        <f t="normal">Agrupados!M1231</f>
        <v>0</v>
      </c>
      <c r="M514" s="19">
        <f t="normal">Agrupados!Q1231</f>
        <v>0</v>
      </c>
      <c r="N514" s="19"/>
      <c r="O514" s="19"/>
      <c r="P514" s="17">
        <f t="normal">Agrupados!R1231</f>
        <v>0</v>
      </c>
      <c r="Q514" s="29">
        <f t="normal">Agrupados!AA1231</f>
        <v>0</v>
      </c>
      <c r="R514" s="30">
        <f t="normal">Agrupados!AC1231</f>
        <v>0</v>
      </c>
    </row>
    <row r="515" spans="1:18">
      <c r="A515" s="12" t="str">
        <f t="normal">Agrupados!D1232</f>
        <v>Agroindústria</v>
      </c>
      <c r="B515" s="12" t="str">
        <f t="normal">Agrupados!E1232</f>
        <v>Resíduos de pecuária</v>
      </c>
      <c r="C515" s="12" t="str">
        <f t="normal">Agrupados!F1232</f>
        <v>Bovinocultura</v>
      </c>
      <c r="D515" s="12" t="str">
        <f t="normal">Agrupados!G1232</f>
        <v>-</v>
      </c>
      <c r="E515" s="12" t="str">
        <f t="normal">Agrupados!H1232</f>
        <v>Entrada biodigestor</v>
      </c>
      <c r="F515" s="12" t="str">
        <f t="normal">Agrupados!I1232</f>
        <v>Bovino leiteiro</v>
      </c>
      <c r="G515" s="13">
        <f t="normal">Agrupados!T1232</f>
        <v>58</v>
      </c>
      <c r="H515" s="13">
        <f t="normal">Agrupados!W1232</f>
        <v>256.4</v>
      </c>
      <c r="I515" s="8">
        <f t="shared" ref="I515" si="847">1000/G515</f>
        <v>17.2413793103448</v>
      </c>
      <c r="J515" s="8">
        <f t="shared" ref="J515" si="848">1000/H515</f>
        <v>3.90015600624025</v>
      </c>
      <c r="K515" s="8">
        <f t="shared" ref="K515" si="849">I515*J515</f>
        <v>67.2440690731078</v>
      </c>
      <c r="L515" s="13">
        <f t="normal">Agrupados!M1232</f>
        <v>293.999403400616</v>
      </c>
      <c r="M515" s="13">
        <f t="normal">Agrupados!Q1232</f>
        <v>185.122402306851</v>
      </c>
      <c r="N515" s="13">
        <f t="shared" ref="N515" si="850">L515/K515</f>
        <v>4.37212392785125</v>
      </c>
      <c r="O515" s="13">
        <f t="shared" ref="O515" si="851">M515/K515</f>
        <v>2.75299226918564</v>
      </c>
      <c r="P515" s="12">
        <f t="normal">Agrupados!R1232</f>
        <v>0.62966931281352</v>
      </c>
      <c r="Q515" s="25" t="str">
        <f t="normal">Agrupados!AA1232</f>
        <v>-</v>
      </c>
      <c r="R515" s="26">
        <f t="normal">Agrupados!AC1232</f>
        <v>6.52</v>
      </c>
    </row>
    <row r="516" spans="1:18">
      <c r="A516" s="14">
        <f t="normal">Agrupados!D1233</f>
        <v>0</v>
      </c>
      <c r="B516" s="14">
        <f t="normal">Agrupados!E1233</f>
        <v>0</v>
      </c>
      <c r="C516" s="15">
        <f t="normal">Agrupados!F1233</f>
        <v>0</v>
      </c>
      <c r="D516" s="14">
        <f t="normal">Agrupados!G1233</f>
        <v>0</v>
      </c>
      <c r="E516" s="14">
        <f t="normal">Agrupados!H1233</f>
        <v>0</v>
      </c>
      <c r="F516" s="14">
        <f t="normal">Agrupados!I1233</f>
        <v>0</v>
      </c>
      <c r="G516" s="16">
        <f t="normal">Agrupados!T1233</f>
        <v>0</v>
      </c>
      <c r="H516" s="16"/>
      <c r="I516" s="8"/>
      <c r="J516" s="8"/>
      <c r="K516" s="8"/>
      <c r="L516" s="16">
        <f t="normal">Agrupados!M1233</f>
        <v>0</v>
      </c>
      <c r="M516" s="16">
        <f t="normal">Agrupados!Q1233</f>
        <v>0</v>
      </c>
      <c r="N516" s="16"/>
      <c r="O516" s="16"/>
      <c r="P516" s="14">
        <f t="normal">Agrupados!R1233</f>
        <v>0</v>
      </c>
      <c r="Q516" s="27">
        <f t="normal">Agrupados!AA1233</f>
        <v>0</v>
      </c>
      <c r="R516" s="28">
        <f t="normal">Agrupados!AC1233</f>
        <v>0</v>
      </c>
    </row>
    <row r="517" spans="1:18">
      <c r="A517" s="17">
        <f t="normal">Agrupados!D1234</f>
        <v>0</v>
      </c>
      <c r="B517" s="17">
        <f t="normal">Agrupados!E1234</f>
        <v>0</v>
      </c>
      <c r="C517" s="18">
        <f t="normal">Agrupados!F1234</f>
        <v>0</v>
      </c>
      <c r="D517" s="17">
        <f t="normal">Agrupados!G1234</f>
        <v>0</v>
      </c>
      <c r="E517" s="17">
        <f t="normal">Agrupados!H1234</f>
        <v>0</v>
      </c>
      <c r="F517" s="17">
        <f t="normal">Agrupados!I1234</f>
        <v>0</v>
      </c>
      <c r="G517" s="19">
        <f t="normal">Agrupados!T1234</f>
        <v>0</v>
      </c>
      <c r="H517" s="19"/>
      <c r="I517" s="8"/>
      <c r="J517" s="8"/>
      <c r="K517" s="8"/>
      <c r="L517" s="19">
        <f t="normal">Agrupados!M1234</f>
        <v>0</v>
      </c>
      <c r="M517" s="19">
        <f t="normal">Agrupados!Q1234</f>
        <v>0</v>
      </c>
      <c r="N517" s="19"/>
      <c r="O517" s="19"/>
      <c r="P517" s="17">
        <f t="normal">Agrupados!R1234</f>
        <v>0</v>
      </c>
      <c r="Q517" s="29">
        <f t="normal">Agrupados!AA1234</f>
        <v>0</v>
      </c>
      <c r="R517" s="30">
        <f t="normal">Agrupados!AC1234</f>
        <v>0</v>
      </c>
    </row>
    <row r="518" spans="1:18">
      <c r="A518" s="12" t="str">
        <f t="normal">Agrupados!D1235</f>
        <v>Agroindústria</v>
      </c>
      <c r="B518" s="12" t="str">
        <f t="normal">Agrupados!E1235</f>
        <v>Resíduos de pecuária</v>
      </c>
      <c r="C518" s="12" t="str">
        <f t="normal">Agrupados!F1235</f>
        <v>Bovinocultura</v>
      </c>
      <c r="D518" s="12" t="str">
        <f t="normal">Agrupados!G1235</f>
        <v>Efluente bruto</v>
      </c>
      <c r="E518" s="12" t="str">
        <f t="normal">Agrupados!H1235</f>
        <v>-</v>
      </c>
      <c r="F518" s="12" t="str">
        <f t="normal">Agrupados!I1235</f>
        <v>Bovino leiteiro</v>
      </c>
      <c r="G518" s="13">
        <f t="normal">Agrupados!T1235</f>
        <v>12.1666666666667</v>
      </c>
      <c r="H518" s="13">
        <f t="normal">Agrupados!W1235</f>
        <v>761.233333333333</v>
      </c>
      <c r="I518" s="8">
        <f t="shared" ref="I518" si="852">1000/G518</f>
        <v>82.1917808219178</v>
      </c>
      <c r="J518" s="8">
        <f t="shared" ref="J518" si="853">1000/H518</f>
        <v>1.31365766081359</v>
      </c>
      <c r="K518" s="8">
        <f t="shared" ref="K518" si="854">I518*J518</f>
        <v>107.971862532624</v>
      </c>
      <c r="L518" s="13">
        <f t="normal">Agrupados!M1235</f>
        <v>390.532166650094</v>
      </c>
      <c r="M518" s="13">
        <f t="normal">Agrupados!Q1235</f>
        <v>279.44476484041</v>
      </c>
      <c r="N518" s="13">
        <f t="shared" ref="N518" si="855">L518/K518</f>
        <v>3.61698091974744</v>
      </c>
      <c r="O518" s="13">
        <f t="shared" ref="O518" si="856">M518/K518</f>
        <v>2.58812581616784</v>
      </c>
      <c r="P518" s="12">
        <f t="normal">Agrupados!R1235</f>
        <v>0.71554865054377</v>
      </c>
      <c r="Q518" s="25" t="str">
        <f t="normal">Agrupados!AA1235</f>
        <v>-</v>
      </c>
      <c r="R518" s="26">
        <f t="normal">Agrupados!AC1235</f>
        <v>7.53666666666667</v>
      </c>
    </row>
    <row r="519" spans="1:18">
      <c r="A519" s="14">
        <f t="normal">Agrupados!D1236</f>
        <v>0</v>
      </c>
      <c r="B519" s="14">
        <f t="normal">Agrupados!E1236</f>
        <v>0</v>
      </c>
      <c r="C519" s="15">
        <f t="normal">Agrupados!F1236</f>
        <v>0</v>
      </c>
      <c r="D519" s="14">
        <f t="normal">Agrupados!G1236</f>
        <v>0</v>
      </c>
      <c r="E519" s="14">
        <f t="normal">Agrupados!H1236</f>
        <v>0</v>
      </c>
      <c r="F519" s="14">
        <f t="normal">Agrupados!I1236</f>
        <v>0</v>
      </c>
      <c r="G519" s="16">
        <f t="normal">Agrupados!T1236</f>
        <v>0</v>
      </c>
      <c r="H519" s="16"/>
      <c r="I519" s="8"/>
      <c r="J519" s="8"/>
      <c r="K519" s="8"/>
      <c r="L519" s="16">
        <f t="normal">Agrupados!M1236</f>
        <v>0</v>
      </c>
      <c r="M519" s="16">
        <f t="normal">Agrupados!Q1236</f>
        <v>0</v>
      </c>
      <c r="N519" s="16"/>
      <c r="O519" s="16"/>
      <c r="P519" s="14">
        <f t="normal">Agrupados!R1236</f>
        <v>0</v>
      </c>
      <c r="Q519" s="27">
        <f t="normal">Agrupados!AA1236</f>
        <v>0</v>
      </c>
      <c r="R519" s="28">
        <f t="normal">Agrupados!AC1236</f>
        <v>0</v>
      </c>
    </row>
    <row r="520" spans="1:18">
      <c r="A520" s="17">
        <f t="normal">Agrupados!D1237</f>
        <v>0</v>
      </c>
      <c r="B520" s="17">
        <f t="normal">Agrupados!E1237</f>
        <v>0</v>
      </c>
      <c r="C520" s="18">
        <f t="normal">Agrupados!F1237</f>
        <v>0</v>
      </c>
      <c r="D520" s="17">
        <f t="normal">Agrupados!G1237</f>
        <v>0</v>
      </c>
      <c r="E520" s="17">
        <f t="normal">Agrupados!H1237</f>
        <v>0</v>
      </c>
      <c r="F520" s="17">
        <f t="normal">Agrupados!I1237</f>
        <v>0</v>
      </c>
      <c r="G520" s="19">
        <f t="normal">Agrupados!T1237</f>
        <v>0</v>
      </c>
      <c r="H520" s="19"/>
      <c r="I520" s="8"/>
      <c r="J520" s="8"/>
      <c r="K520" s="8"/>
      <c r="L520" s="19">
        <f t="normal">Agrupados!M1237</f>
        <v>0</v>
      </c>
      <c r="M520" s="19">
        <f t="normal">Agrupados!Q1237</f>
        <v>0</v>
      </c>
      <c r="N520" s="19"/>
      <c r="O520" s="19"/>
      <c r="P520" s="17">
        <f t="normal">Agrupados!R1237</f>
        <v>0</v>
      </c>
      <c r="Q520" s="29">
        <f t="normal">Agrupados!AA1237</f>
        <v>0</v>
      </c>
      <c r="R520" s="30">
        <f t="normal">Agrupados!AC1237</f>
        <v>0</v>
      </c>
    </row>
    <row r="521" spans="1:18">
      <c r="A521" s="12" t="str">
        <f t="normal">Agrupados!D1238</f>
        <v>Agroindústria</v>
      </c>
      <c r="B521" s="12" t="str">
        <f t="normal">Agrupados!E1238</f>
        <v>Resíduos de pecuária</v>
      </c>
      <c r="C521" s="12" t="str">
        <f t="normal">Agrupados!F1238</f>
        <v>Bovinocultura</v>
      </c>
      <c r="D521" s="12" t="str">
        <f t="normal">Agrupados!G1238</f>
        <v>Resíduo sólido extrusora</v>
      </c>
      <c r="E521" s="12" t="str">
        <f t="normal">Agrupados!H1238</f>
        <v>-</v>
      </c>
      <c r="F521" s="12" t="str">
        <f t="normal">Agrupados!I1238</f>
        <v>Bovino leiteiro</v>
      </c>
      <c r="G521" s="13">
        <f t="normal">Agrupados!T1238</f>
        <v>232.233333333333</v>
      </c>
      <c r="H521" s="13">
        <f t="normal">Agrupados!W1238</f>
        <v>954.4</v>
      </c>
      <c r="I521" s="8">
        <f t="shared" ref="I521" si="857">1000/G521</f>
        <v>4.30601406631262</v>
      </c>
      <c r="J521" s="8">
        <f t="shared" ref="J521" si="858">1000/H521</f>
        <v>1.04777870913663</v>
      </c>
      <c r="K521" s="8">
        <f t="shared" ref="K521" si="859">I521*J521</f>
        <v>4.51174985992521</v>
      </c>
      <c r="L521" s="13">
        <f t="normal">Agrupados!M1238</f>
        <v>257.999403400616</v>
      </c>
      <c r="M521" s="13">
        <f t="normal">Agrupados!Q1238</f>
        <v>145.238540320175</v>
      </c>
      <c r="N521" s="13">
        <f t="shared" ref="N521" si="860">L521/K521</f>
        <v>57.1838890476285</v>
      </c>
      <c r="O521" s="13">
        <f t="shared" ref="O521" si="861">M521/K521</f>
        <v>32.1911774431978</v>
      </c>
      <c r="P521" s="12">
        <f t="normal">Agrupados!R1238</f>
        <v>0.562941380506417</v>
      </c>
      <c r="Q521" s="25" t="str">
        <f t="normal">Agrupados!AA1238</f>
        <v>-</v>
      </c>
      <c r="R521" s="26" t="str">
        <f t="normal">Agrupados!AC1238</f>
        <v>-</v>
      </c>
    </row>
    <row r="522" spans="1:18">
      <c r="A522" s="14">
        <f t="normal">Agrupados!D1239</f>
        <v>0</v>
      </c>
      <c r="B522" s="14">
        <f t="normal">Agrupados!E1239</f>
        <v>0</v>
      </c>
      <c r="C522" s="15">
        <f t="normal">Agrupados!F1239</f>
        <v>0</v>
      </c>
      <c r="D522" s="14">
        <f t="normal">Agrupados!G1239</f>
        <v>0</v>
      </c>
      <c r="E522" s="14">
        <f t="normal">Agrupados!H1239</f>
        <v>0</v>
      </c>
      <c r="F522" s="14">
        <f t="normal">Agrupados!I1239</f>
        <v>0</v>
      </c>
      <c r="G522" s="16">
        <f t="normal">Agrupados!T1239</f>
        <v>0</v>
      </c>
      <c r="H522" s="16"/>
      <c r="I522" s="8"/>
      <c r="J522" s="8"/>
      <c r="K522" s="8"/>
      <c r="L522" s="16">
        <f t="normal">Agrupados!M1239</f>
        <v>0</v>
      </c>
      <c r="M522" s="16">
        <f t="normal">Agrupados!Q1239</f>
        <v>0</v>
      </c>
      <c r="N522" s="16"/>
      <c r="O522" s="16"/>
      <c r="P522" s="14">
        <f t="normal">Agrupados!R1239</f>
        <v>0</v>
      </c>
      <c r="Q522" s="27">
        <f t="normal">Agrupados!AA1239</f>
        <v>0</v>
      </c>
      <c r="R522" s="28">
        <f t="normal">Agrupados!AC1239</f>
        <v>0</v>
      </c>
    </row>
    <row r="523" spans="1:18">
      <c r="A523" s="17">
        <f t="normal">Agrupados!D1240</f>
        <v>0</v>
      </c>
      <c r="B523" s="17">
        <f t="normal">Agrupados!E1240</f>
        <v>0</v>
      </c>
      <c r="C523" s="18">
        <f t="normal">Agrupados!F1240</f>
        <v>0</v>
      </c>
      <c r="D523" s="17">
        <f t="normal">Agrupados!G1240</f>
        <v>0</v>
      </c>
      <c r="E523" s="17">
        <f t="normal">Agrupados!H1240</f>
        <v>0</v>
      </c>
      <c r="F523" s="17">
        <f t="normal">Agrupados!I1240</f>
        <v>0</v>
      </c>
      <c r="G523" s="19">
        <f t="normal">Agrupados!T1240</f>
        <v>0</v>
      </c>
      <c r="H523" s="19"/>
      <c r="I523" s="8"/>
      <c r="J523" s="8"/>
      <c r="K523" s="8"/>
      <c r="L523" s="19">
        <f t="normal">Agrupados!M1240</f>
        <v>0</v>
      </c>
      <c r="M523" s="19">
        <f t="normal">Agrupados!Q1240</f>
        <v>0</v>
      </c>
      <c r="N523" s="19"/>
      <c r="O523" s="19"/>
      <c r="P523" s="17">
        <f t="normal">Agrupados!R1240</f>
        <v>0</v>
      </c>
      <c r="Q523" s="29">
        <f t="normal">Agrupados!AA1240</f>
        <v>0</v>
      </c>
      <c r="R523" s="30">
        <f t="normal">Agrupados!AC1240</f>
        <v>0</v>
      </c>
    </row>
    <row r="524" spans="1:18">
      <c r="A524" s="12" t="str">
        <f t="normal">Agrupados!D1241</f>
        <v>Agroindústria</v>
      </c>
      <c r="B524" s="12" t="str">
        <f t="normal">Agrupados!E1241</f>
        <v>Resíduos de pecuária</v>
      </c>
      <c r="C524" s="12" t="str">
        <f t="normal">Agrupados!F1241</f>
        <v>Bovinocultura</v>
      </c>
      <c r="D524" s="12" t="str">
        <f t="normal">Agrupados!G1241</f>
        <v>-</v>
      </c>
      <c r="E524" s="12" t="str">
        <f t="normal">Agrupados!H1241</f>
        <v>Saída extrusora</v>
      </c>
      <c r="F524" s="12" t="str">
        <f t="normal">Agrupados!I1241</f>
        <v>Bovino leiteiro</v>
      </c>
      <c r="G524" s="13">
        <f t="normal">Agrupados!T1241</f>
        <v>15.5</v>
      </c>
      <c r="H524" s="13">
        <f t="normal">Agrupados!W1241</f>
        <v>791.533333333333</v>
      </c>
      <c r="I524" s="8">
        <f t="shared" ref="I524" si="862">1000/G524</f>
        <v>64.5161290322581</v>
      </c>
      <c r="J524" s="8">
        <f t="shared" ref="J524" si="863">1000/H524</f>
        <v>1.26337067295545</v>
      </c>
      <c r="K524" s="8">
        <f t="shared" ref="K524" si="864">I524*J524</f>
        <v>81.5077853519642</v>
      </c>
      <c r="L524" s="13">
        <f t="normal">Agrupados!M1241</f>
        <v>405.160186934474</v>
      </c>
      <c r="M524" s="13">
        <f t="normal">Agrupados!Q1241</f>
        <v>253.127572834841</v>
      </c>
      <c r="N524" s="13">
        <f t="shared" ref="N524" si="865">L524/K524</f>
        <v>4.9708157961221</v>
      </c>
      <c r="O524" s="13">
        <f t="shared" ref="O524" si="866">M524/K524</f>
        <v>3.10556312801034</v>
      </c>
      <c r="P524" s="12">
        <f t="normal">Agrupados!R1241</f>
        <v>0.624759245843125</v>
      </c>
      <c r="Q524" s="25" t="str">
        <f t="normal">Agrupados!AA1241</f>
        <v>-</v>
      </c>
      <c r="R524" s="26">
        <f t="normal">Agrupados!AC1241</f>
        <v>7.10333333333333</v>
      </c>
    </row>
    <row r="525" spans="1:18">
      <c r="A525" s="14">
        <f t="normal">Agrupados!D1242</f>
        <v>0</v>
      </c>
      <c r="B525" s="14">
        <f t="normal">Agrupados!E1242</f>
        <v>0</v>
      </c>
      <c r="C525" s="15">
        <f t="normal">Agrupados!F1242</f>
        <v>0</v>
      </c>
      <c r="D525" s="14">
        <f t="normal">Agrupados!G1242</f>
        <v>0</v>
      </c>
      <c r="E525" s="14">
        <f t="normal">Agrupados!H1242</f>
        <v>0</v>
      </c>
      <c r="F525" s="14">
        <f t="normal">Agrupados!I1242</f>
        <v>0</v>
      </c>
      <c r="G525" s="16">
        <f t="normal">Agrupados!T1242</f>
        <v>0</v>
      </c>
      <c r="H525" s="16"/>
      <c r="I525" s="8"/>
      <c r="J525" s="8"/>
      <c r="K525" s="8"/>
      <c r="L525" s="16">
        <f t="normal">Agrupados!M1242</f>
        <v>0</v>
      </c>
      <c r="M525" s="16">
        <f t="normal">Agrupados!Q1242</f>
        <v>0</v>
      </c>
      <c r="N525" s="16"/>
      <c r="O525" s="16"/>
      <c r="P525" s="14">
        <f t="normal">Agrupados!R1242</f>
        <v>0</v>
      </c>
      <c r="Q525" s="27">
        <f t="normal">Agrupados!AA1242</f>
        <v>0</v>
      </c>
      <c r="R525" s="28">
        <f t="normal">Agrupados!AC1242</f>
        <v>0</v>
      </c>
    </row>
    <row r="526" spans="1:18">
      <c r="A526" s="17">
        <f t="normal">Agrupados!D1243</f>
        <v>0</v>
      </c>
      <c r="B526" s="17">
        <f t="normal">Agrupados!E1243</f>
        <v>0</v>
      </c>
      <c r="C526" s="18">
        <f t="normal">Agrupados!F1243</f>
        <v>0</v>
      </c>
      <c r="D526" s="17">
        <f t="normal">Agrupados!G1243</f>
        <v>0</v>
      </c>
      <c r="E526" s="17">
        <f t="normal">Agrupados!H1243</f>
        <v>0</v>
      </c>
      <c r="F526" s="17">
        <f t="normal">Agrupados!I1243</f>
        <v>0</v>
      </c>
      <c r="G526" s="19">
        <f t="normal">Agrupados!T1243</f>
        <v>0</v>
      </c>
      <c r="H526" s="19"/>
      <c r="I526" s="8"/>
      <c r="J526" s="8"/>
      <c r="K526" s="8"/>
      <c r="L526" s="19">
        <f t="normal">Agrupados!M1243</f>
        <v>0</v>
      </c>
      <c r="M526" s="19">
        <f t="normal">Agrupados!Q1243</f>
        <v>0</v>
      </c>
      <c r="N526" s="19"/>
      <c r="O526" s="19"/>
      <c r="P526" s="17">
        <f t="normal">Agrupados!R1243</f>
        <v>0</v>
      </c>
      <c r="Q526" s="29">
        <f t="normal">Agrupados!AA1243</f>
        <v>0</v>
      </c>
      <c r="R526" s="30">
        <f t="normal">Agrupados!AC1243</f>
        <v>0</v>
      </c>
    </row>
    <row r="527" spans="1:18">
      <c r="A527" s="12" t="str">
        <f t="normal">Agrupados!D1244</f>
        <v>Agroindústria</v>
      </c>
      <c r="B527" s="12" t="str">
        <f t="normal">Agrupados!E1244</f>
        <v>Resíduos de pecuária</v>
      </c>
      <c r="C527" s="12" t="str">
        <f t="normal">Agrupados!F1244</f>
        <v>Bovinocultura</v>
      </c>
      <c r="D527" s="12" t="str">
        <f t="normal">Agrupados!G1244</f>
        <v>Efluente bruto</v>
      </c>
      <c r="E527" s="12" t="str">
        <f t="normal">Agrupados!H1244</f>
        <v>-</v>
      </c>
      <c r="F527" s="12" t="str">
        <f t="normal">Agrupados!I1244</f>
        <v>Bovino leiteiro</v>
      </c>
      <c r="G527" s="13">
        <f t="normal">Agrupados!T1244</f>
        <v>43.4</v>
      </c>
      <c r="H527" s="13">
        <f t="normal">Agrupados!W1244</f>
        <v>662.25</v>
      </c>
      <c r="I527" s="8">
        <f t="shared" ref="I527" si="867">1000/G527</f>
        <v>23.0414746543779</v>
      </c>
      <c r="J527" s="8">
        <f t="shared" ref="J527" si="868">1000/H527</f>
        <v>1.51000377500944</v>
      </c>
      <c r="K527" s="8">
        <f t="shared" ref="K527" si="869">I527*J527</f>
        <v>34.7927137098949</v>
      </c>
      <c r="L527" s="13">
        <f t="normal">Agrupados!M1244</f>
        <v>114.118307387889</v>
      </c>
      <c r="M527" s="13" t="str">
        <f t="normal">Agrupados!Q1244</f>
        <v>-</v>
      </c>
      <c r="N527" s="13">
        <f t="shared" ref="N527" si="870">L527/K527</f>
        <v>3.27994844953512</v>
      </c>
      <c r="O527" s="13" t="s">
        <v>34</v>
      </c>
      <c r="P527" s="12" t="str">
        <f t="normal">Agrupados!R1244</f>
        <v>-</v>
      </c>
      <c r="Q527" s="25" t="str">
        <f t="normal">Agrupados!AA1244</f>
        <v>-</v>
      </c>
      <c r="R527" s="26" t="str">
        <f t="normal">Agrupados!AC1244</f>
        <v>-</v>
      </c>
    </row>
    <row r="528" spans="1:18">
      <c r="A528" s="14">
        <f t="normal">Agrupados!D1245</f>
        <v>0</v>
      </c>
      <c r="B528" s="14">
        <f t="normal">Agrupados!E1245</f>
        <v>0</v>
      </c>
      <c r="C528" s="15">
        <f t="normal">Agrupados!F1245</f>
        <v>0</v>
      </c>
      <c r="D528" s="14">
        <f t="normal">Agrupados!G1245</f>
        <v>0</v>
      </c>
      <c r="E528" s="14">
        <f t="normal">Agrupados!H1245</f>
        <v>0</v>
      </c>
      <c r="F528" s="14">
        <f t="normal">Agrupados!I1245</f>
        <v>0</v>
      </c>
      <c r="G528" s="16">
        <f t="normal">Agrupados!T1245</f>
        <v>0</v>
      </c>
      <c r="H528" s="16"/>
      <c r="I528" s="8"/>
      <c r="J528" s="8"/>
      <c r="K528" s="8"/>
      <c r="L528" s="16">
        <f t="normal">Agrupados!M1245</f>
        <v>0</v>
      </c>
      <c r="M528" s="16">
        <f t="normal">Agrupados!Q1245</f>
        <v>0</v>
      </c>
      <c r="N528" s="16"/>
      <c r="O528" s="16"/>
      <c r="P528" s="14">
        <f t="normal">Agrupados!R1245</f>
        <v>0</v>
      </c>
      <c r="Q528" s="27">
        <f t="normal">Agrupados!AA1245</f>
        <v>0</v>
      </c>
      <c r="R528" s="28">
        <f t="normal">Agrupados!AC1245</f>
        <v>0</v>
      </c>
    </row>
    <row r="529" spans="1:18">
      <c r="A529" s="17">
        <f t="normal">Agrupados!D1246</f>
        <v>0</v>
      </c>
      <c r="B529" s="17">
        <f t="normal">Agrupados!E1246</f>
        <v>0</v>
      </c>
      <c r="C529" s="18">
        <f t="normal">Agrupados!F1246</f>
        <v>0</v>
      </c>
      <c r="D529" s="17">
        <f t="normal">Agrupados!G1246</f>
        <v>0</v>
      </c>
      <c r="E529" s="17">
        <f t="normal">Agrupados!H1246</f>
        <v>0</v>
      </c>
      <c r="F529" s="17">
        <f t="normal">Agrupados!I1246</f>
        <v>0</v>
      </c>
      <c r="G529" s="19">
        <f t="normal">Agrupados!T1246</f>
        <v>0</v>
      </c>
      <c r="H529" s="19"/>
      <c r="I529" s="8"/>
      <c r="J529" s="8"/>
      <c r="K529" s="8"/>
      <c r="L529" s="19">
        <f t="normal">Agrupados!M1246</f>
        <v>0</v>
      </c>
      <c r="M529" s="19">
        <f t="normal">Agrupados!Q1246</f>
        <v>0</v>
      </c>
      <c r="N529" s="19"/>
      <c r="O529" s="19"/>
      <c r="P529" s="17">
        <f t="normal">Agrupados!R1246</f>
        <v>0</v>
      </c>
      <c r="Q529" s="29">
        <f t="normal">Agrupados!AA1246</f>
        <v>0</v>
      </c>
      <c r="R529" s="30">
        <f t="normal">Agrupados!AC1246</f>
        <v>0</v>
      </c>
    </row>
    <row r="530" spans="1:18">
      <c r="A530" s="12" t="str">
        <f t="normal">Agrupados!D1316</f>
        <v>Agroindústria</v>
      </c>
      <c r="B530" s="12" t="str">
        <f t="normal">Agrupados!E1316</f>
        <v>Resíduos de pecuária</v>
      </c>
      <c r="C530" s="6" t="str">
        <f t="normal">Agrupados!F1316</f>
        <v>Bovinocultura</v>
      </c>
      <c r="D530" s="6" t="str">
        <f t="normal">Agrupados!G1316</f>
        <v>Dejeto bovino</v>
      </c>
      <c r="E530" s="12" t="str">
        <f t="normal">Agrupados!H1316</f>
        <v>-</v>
      </c>
      <c r="F530" s="6" t="str">
        <f t="normal">Agrupados!I1316</f>
        <v>Bovino leiteiro</v>
      </c>
      <c r="G530" s="8">
        <f t="normal">Agrupados!T1316</f>
        <v>30.4662582277054</v>
      </c>
      <c r="H530" s="8">
        <f t="normal">Agrupados!W1316</f>
        <v>682.182305154863</v>
      </c>
      <c r="I530" s="8">
        <f t="shared" ref="I530" si="871">1000/G530</f>
        <v>32.823197142425</v>
      </c>
      <c r="J530" s="8">
        <f t="shared" ref="J530" si="872">1000/H530</f>
        <v>1.46588381499134</v>
      </c>
      <c r="K530" s="8">
        <f t="shared" ref="K530" si="873">I530*J530</f>
        <v>48.1149934473509</v>
      </c>
      <c r="L530" s="8">
        <f t="normal">Agrupados!M1316</f>
        <v>370.612533601999</v>
      </c>
      <c r="M530" s="8">
        <f t="normal">Agrupados!Q1316</f>
        <v>210.716036679309</v>
      </c>
      <c r="N530" s="13">
        <f t="shared" ref="N530" si="874">L530/K530</f>
        <v>7.7026412568784</v>
      </c>
      <c r="O530" s="13">
        <f t="shared" ref="O530" si="875">M530/K530</f>
        <v>4.37942565470537</v>
      </c>
      <c r="P530" s="6">
        <f t="normal">Agrupados!R1316</f>
        <v>0.56856155033763</v>
      </c>
      <c r="Q530" s="23" t="str">
        <f t="normal">Agrupados!AA1316</f>
        <v>-</v>
      </c>
      <c r="R530" s="24" t="str">
        <f t="normal">Agrupados!AC1316</f>
        <v>-</v>
      </c>
    </row>
    <row r="531" spans="1:18">
      <c r="A531" s="14">
        <f t="normal">Agrupados!D1317</f>
        <v>0</v>
      </c>
      <c r="B531" s="14">
        <f t="normal">Agrupados!E1317</f>
        <v>0</v>
      </c>
      <c r="C531" s="9">
        <f t="normal">Agrupados!F1317</f>
        <v>0</v>
      </c>
      <c r="D531" s="6">
        <f t="normal">Agrupados!G1317</f>
        <v>0</v>
      </c>
      <c r="E531" s="14">
        <f t="normal">Agrupados!H1317</f>
        <v>0</v>
      </c>
      <c r="F531" s="6">
        <f t="normal">Agrupados!I1317</f>
        <v>0</v>
      </c>
      <c r="G531" s="8">
        <f t="normal">Agrupados!T1317</f>
        <v>0</v>
      </c>
      <c r="H531" s="8"/>
      <c r="I531" s="8"/>
      <c r="J531" s="8"/>
      <c r="K531" s="8"/>
      <c r="L531" s="8">
        <f t="normal">Agrupados!M1317</f>
        <v>0</v>
      </c>
      <c r="M531" s="8">
        <f t="normal">Agrupados!Q1317</f>
        <v>0</v>
      </c>
      <c r="N531" s="16"/>
      <c r="O531" s="16"/>
      <c r="P531" s="6">
        <f t="normal">Agrupados!R1317</f>
        <v>0</v>
      </c>
      <c r="Q531" s="23">
        <f t="normal">Agrupados!AA1317</f>
        <v>0</v>
      </c>
      <c r="R531" s="24">
        <f t="normal">Agrupados!AC1317</f>
        <v>0</v>
      </c>
    </row>
    <row r="532" spans="1:18">
      <c r="A532" s="17">
        <f t="normal">Agrupados!D1318</f>
        <v>0</v>
      </c>
      <c r="B532" s="17">
        <f t="normal">Agrupados!E1318</f>
        <v>0</v>
      </c>
      <c r="C532" s="9">
        <f t="normal">Agrupados!F1318</f>
        <v>0</v>
      </c>
      <c r="D532" s="6">
        <f t="normal">Agrupados!G1318</f>
        <v>0</v>
      </c>
      <c r="E532" s="17">
        <f t="normal">Agrupados!H1318</f>
        <v>0</v>
      </c>
      <c r="F532" s="6">
        <f t="normal">Agrupados!I1318</f>
        <v>0</v>
      </c>
      <c r="G532" s="8">
        <f t="normal">Agrupados!T1318</f>
        <v>0</v>
      </c>
      <c r="H532" s="8"/>
      <c r="I532" s="8"/>
      <c r="J532" s="8"/>
      <c r="K532" s="8"/>
      <c r="L532" s="8">
        <f t="normal">Agrupados!M1318</f>
        <v>0</v>
      </c>
      <c r="M532" s="8">
        <f t="normal">Agrupados!Q1318</f>
        <v>0</v>
      </c>
      <c r="N532" s="19"/>
      <c r="O532" s="19"/>
      <c r="P532" s="6">
        <f t="normal">Agrupados!R1318</f>
        <v>0</v>
      </c>
      <c r="Q532" s="23">
        <f t="normal">Agrupados!AA1318</f>
        <v>0</v>
      </c>
      <c r="R532" s="24">
        <f t="normal">Agrupados!AC1318</f>
        <v>0</v>
      </c>
    </row>
    <row r="533" spans="1:18">
      <c r="A533" s="12" t="str">
        <f t="normal">Agrupados!D1319</f>
        <v>Agroindústria</v>
      </c>
      <c r="B533" s="12" t="str">
        <f t="normal">Agrupados!E1319</f>
        <v>Resíduos de pecuária</v>
      </c>
      <c r="C533" s="6" t="str">
        <f t="normal">Agrupados!F1319</f>
        <v>Suinocultura</v>
      </c>
      <c r="D533" s="6" t="str">
        <f t="normal">Agrupados!G1319</f>
        <v>-</v>
      </c>
      <c r="E533" s="6" t="str">
        <f t="normal">Agrupados!H1319</f>
        <v>Entrada biodigestor </v>
      </c>
      <c r="F533" s="6" t="str">
        <f t="normal">Agrupados!I1319</f>
        <v>-</v>
      </c>
      <c r="G533" s="8">
        <f t="normal">Agrupados!T1319</f>
        <v>21.0782766117569</v>
      </c>
      <c r="H533" s="8">
        <f t="normal">Agrupados!W1319</f>
        <v>657.697742035562</v>
      </c>
      <c r="I533" s="8">
        <f t="shared" ref="I533" si="876">1000/G533</f>
        <v>47.4422087924507</v>
      </c>
      <c r="J533" s="8">
        <f t="shared" ref="J533" si="877">1000/H533</f>
        <v>1.52045527312443</v>
      </c>
      <c r="K533" s="8">
        <f t="shared" ref="K533" si="878">I533*J533</f>
        <v>72.1337565271518</v>
      </c>
      <c r="L533" s="8">
        <f t="normal">Agrupados!M1319</f>
        <v>515.392366582072</v>
      </c>
      <c r="M533" s="8">
        <f t="normal">Agrupados!Q1319</f>
        <v>405.844723377505</v>
      </c>
      <c r="N533" s="13">
        <f t="shared" ref="N533" si="879">L533/K533</f>
        <v>7.14495392165072</v>
      </c>
      <c r="O533" s="13">
        <f t="shared" ref="O533" si="880">M533/K533</f>
        <v>5.62628016225304</v>
      </c>
      <c r="P533" s="6">
        <f t="normal">Agrupados!R1319</f>
        <v>0.787448068097993</v>
      </c>
      <c r="Q533" s="23" t="str">
        <f t="normal">Agrupados!AA1319</f>
        <v>-</v>
      </c>
      <c r="R533" s="24" t="str">
        <f t="normal">Agrupados!AC1319</f>
        <v>-</v>
      </c>
    </row>
    <row r="534" spans="1:18">
      <c r="A534" s="14">
        <f t="normal">Agrupados!D1320</f>
        <v>0</v>
      </c>
      <c r="B534" s="14">
        <f t="normal">Agrupados!E1320</f>
        <v>0</v>
      </c>
      <c r="C534" s="6">
        <f t="normal">Agrupados!F1320</f>
        <v>0</v>
      </c>
      <c r="D534" s="6">
        <f t="normal">Agrupados!G1320</f>
        <v>0</v>
      </c>
      <c r="E534" s="6">
        <f t="normal">Agrupados!H1320</f>
        <v>0</v>
      </c>
      <c r="F534" s="6">
        <f t="normal">Agrupados!I1320</f>
        <v>0</v>
      </c>
      <c r="G534" s="8">
        <f t="normal">Agrupados!T1320</f>
        <v>0</v>
      </c>
      <c r="H534" s="8"/>
      <c r="I534" s="8"/>
      <c r="J534" s="8"/>
      <c r="K534" s="8"/>
      <c r="L534" s="8">
        <f t="normal">Agrupados!M1320</f>
        <v>0</v>
      </c>
      <c r="M534" s="8">
        <f t="normal">Agrupados!Q1320</f>
        <v>0</v>
      </c>
      <c r="N534" s="16"/>
      <c r="O534" s="16"/>
      <c r="P534" s="6">
        <f t="normal">Agrupados!R1320</f>
        <v>0</v>
      </c>
      <c r="Q534" s="23">
        <f t="normal">Agrupados!AA1320</f>
        <v>0</v>
      </c>
      <c r="R534" s="24">
        <f t="normal">Agrupados!AC1320</f>
        <v>0</v>
      </c>
    </row>
    <row r="535" spans="1:18">
      <c r="A535" s="17">
        <f t="normal">Agrupados!D1321</f>
        <v>0</v>
      </c>
      <c r="B535" s="17">
        <f t="normal">Agrupados!E1321</f>
        <v>0</v>
      </c>
      <c r="C535" s="6">
        <f t="normal">Agrupados!F1321</f>
        <v>0</v>
      </c>
      <c r="D535" s="6">
        <f t="normal">Agrupados!G1321</f>
        <v>0</v>
      </c>
      <c r="E535" s="6">
        <f t="normal">Agrupados!H1321</f>
        <v>0</v>
      </c>
      <c r="F535" s="6">
        <f t="normal">Agrupados!I1321</f>
        <v>0</v>
      </c>
      <c r="G535" s="8">
        <f t="normal">Agrupados!T1321</f>
        <v>0</v>
      </c>
      <c r="H535" s="8"/>
      <c r="I535" s="8"/>
      <c r="J535" s="8"/>
      <c r="K535" s="8"/>
      <c r="L535" s="8">
        <f t="normal">Agrupados!M1321</f>
        <v>0</v>
      </c>
      <c r="M535" s="8">
        <f t="normal">Agrupados!Q1321</f>
        <v>0</v>
      </c>
      <c r="N535" s="19"/>
      <c r="O535" s="19"/>
      <c r="P535" s="6">
        <f t="normal">Agrupados!R1321</f>
        <v>0</v>
      </c>
      <c r="Q535" s="23">
        <f t="normal">Agrupados!AA1321</f>
        <v>0</v>
      </c>
      <c r="R535" s="24">
        <f t="normal">Agrupados!AC1321</f>
        <v>0</v>
      </c>
    </row>
    <row r="536" spans="1:18">
      <c r="A536" s="12" t="str">
        <f t="normal">Agrupados!D1331</f>
        <v>Agroindústria</v>
      </c>
      <c r="B536" s="12" t="str">
        <f t="normal">Agrupados!E1331</f>
        <v>Resíduos de pecuária</v>
      </c>
      <c r="C536" s="6" t="str">
        <f t="normal">Agrupados!F1331</f>
        <v>Suinocultura</v>
      </c>
      <c r="D536" s="6" t="str">
        <f t="normal">Agrupados!G1331</f>
        <v>-</v>
      </c>
      <c r="E536" s="6" t="str">
        <f t="normal">Agrupados!H1331</f>
        <v>Entrada biodigestor </v>
      </c>
      <c r="F536" s="6" t="str">
        <f t="normal">Agrupados!I1331</f>
        <v>-</v>
      </c>
      <c r="G536" s="8">
        <f t="normal">Agrupados!T1331</f>
        <v>21.0782766117569</v>
      </c>
      <c r="H536" s="8">
        <f t="normal">Agrupados!W1331</f>
        <v>657.697742035562</v>
      </c>
      <c r="I536" s="8">
        <f t="shared" ref="I536" si="881">1000/G536</f>
        <v>47.4422087924507</v>
      </c>
      <c r="J536" s="8">
        <f t="shared" ref="J536" si="882">1000/H536</f>
        <v>1.52045527312443</v>
      </c>
      <c r="K536" s="8">
        <f t="shared" ref="K536" si="883">I536*J536</f>
        <v>72.1337565271518</v>
      </c>
      <c r="L536" s="8">
        <f t="normal">Agrupados!M1331</f>
        <v>515.392366582072</v>
      </c>
      <c r="M536" s="8">
        <f t="normal">Agrupados!Q1331</f>
        <v>409.127367827652</v>
      </c>
      <c r="N536" s="13">
        <f t="shared" ref="N536" si="884">L536/K536</f>
        <v>7.14495392165072</v>
      </c>
      <c r="O536" s="13">
        <f t="shared" ref="O536" si="885">M536/K536</f>
        <v>5.67178790520431</v>
      </c>
      <c r="P536" s="6">
        <f t="normal">Agrupados!R1331</f>
        <v>0.793817282434473</v>
      </c>
      <c r="Q536" s="23" t="str">
        <f t="normal">Agrupados!AA1331</f>
        <v>-</v>
      </c>
      <c r="R536" s="24" t="str">
        <f t="normal">Agrupados!AC1331</f>
        <v>-</v>
      </c>
    </row>
    <row r="537" spans="1:18">
      <c r="A537" s="14">
        <f t="normal">Agrupados!D1332</f>
        <v>0</v>
      </c>
      <c r="B537" s="14">
        <f t="normal">Agrupados!E1332</f>
        <v>0</v>
      </c>
      <c r="C537" s="6">
        <f t="normal">Agrupados!F1332</f>
        <v>0</v>
      </c>
      <c r="D537" s="6">
        <f t="normal">Agrupados!G1332</f>
        <v>0</v>
      </c>
      <c r="E537" s="6">
        <f t="normal">Agrupados!H1332</f>
        <v>0</v>
      </c>
      <c r="F537" s="6">
        <f t="normal">Agrupados!I1332</f>
        <v>0</v>
      </c>
      <c r="G537" s="8">
        <f t="normal">Agrupados!T1332</f>
        <v>0</v>
      </c>
      <c r="H537" s="8"/>
      <c r="I537" s="8"/>
      <c r="J537" s="8"/>
      <c r="K537" s="8"/>
      <c r="L537" s="8">
        <f t="normal">Agrupados!M1332</f>
        <v>0</v>
      </c>
      <c r="M537" s="8">
        <f t="normal">Agrupados!Q1332</f>
        <v>0</v>
      </c>
      <c r="N537" s="16"/>
      <c r="O537" s="16"/>
      <c r="P537" s="6">
        <f t="normal">Agrupados!R1332</f>
        <v>0</v>
      </c>
      <c r="Q537" s="23">
        <f t="normal">Agrupados!AA1332</f>
        <v>0</v>
      </c>
      <c r="R537" s="24">
        <f t="normal">Agrupados!AC1332</f>
        <v>0</v>
      </c>
    </row>
    <row r="538" spans="1:18">
      <c r="A538" s="17">
        <f t="normal">Agrupados!D1333</f>
        <v>0</v>
      </c>
      <c r="B538" s="17">
        <f t="normal">Agrupados!E1333</f>
        <v>0</v>
      </c>
      <c r="C538" s="6">
        <f t="normal">Agrupados!F1333</f>
        <v>0</v>
      </c>
      <c r="D538" s="6">
        <f t="normal">Agrupados!G1333</f>
        <v>0</v>
      </c>
      <c r="E538" s="6">
        <f t="normal">Agrupados!H1333</f>
        <v>0</v>
      </c>
      <c r="F538" s="6">
        <f t="normal">Agrupados!I1333</f>
        <v>0</v>
      </c>
      <c r="G538" s="8">
        <f t="normal">Agrupados!T1333</f>
        <v>0</v>
      </c>
      <c r="H538" s="8"/>
      <c r="I538" s="8"/>
      <c r="J538" s="8"/>
      <c r="K538" s="8"/>
      <c r="L538" s="8">
        <f t="normal">Agrupados!M1333</f>
        <v>0</v>
      </c>
      <c r="M538" s="8">
        <f t="normal">Agrupados!Q1333</f>
        <v>0</v>
      </c>
      <c r="N538" s="19"/>
      <c r="O538" s="19"/>
      <c r="P538" s="6">
        <f t="normal">Agrupados!R1333</f>
        <v>0</v>
      </c>
      <c r="Q538" s="23">
        <f t="normal">Agrupados!AA1333</f>
        <v>0</v>
      </c>
      <c r="R538" s="24">
        <f t="normal">Agrupados!AC1333</f>
        <v>0</v>
      </c>
    </row>
    <row r="539" spans="1:18">
      <c r="A539" s="12" t="str">
        <f t="normal">Agrupados!D1334</f>
        <v>Cultura energética</v>
      </c>
      <c r="B539" s="12" t="str">
        <f t="normal">Agrupados!E1334</f>
        <v>Cultivo energético</v>
      </c>
      <c r="C539" s="6" t="str">
        <f t="normal">Agrupados!F1334</f>
        <v>Macrófita</v>
      </c>
      <c r="D539" s="6" t="str">
        <f t="normal">Agrupados!G1334</f>
        <v>Wolffia</v>
      </c>
      <c r="E539" s="12" t="str">
        <f t="normal">Agrupados!H1334</f>
        <v>Lagoa</v>
      </c>
      <c r="F539" s="6" t="str">
        <f t="normal">Agrupados!I1334</f>
        <v>-</v>
      </c>
      <c r="G539" s="8">
        <f t="normal">Agrupados!T1334</f>
        <v>885.765741598031</v>
      </c>
      <c r="H539" s="8">
        <f t="normal">Agrupados!W1334</f>
        <v>818.638932667078</v>
      </c>
      <c r="I539" s="8">
        <f t="shared" ref="I539" si="886">1000/G539</f>
        <v>1.12896667034771</v>
      </c>
      <c r="J539" s="8">
        <f t="shared" ref="J539" si="887">1000/H539</f>
        <v>1.22153975348089</v>
      </c>
      <c r="K539" s="8">
        <f t="shared" ref="K539" si="888">I539*J539</f>
        <v>1.37907766818468</v>
      </c>
      <c r="L539" s="8">
        <f t="normal">Agrupados!M1334</f>
        <v>468.56850760619</v>
      </c>
      <c r="M539" s="8">
        <f t="normal">Agrupados!Q1334</f>
        <v>271.54748780565</v>
      </c>
      <c r="N539" s="13">
        <f t="shared" ref="N539" si="889">L539/K539</f>
        <v>339.769483921075</v>
      </c>
      <c r="O539" s="13">
        <f t="shared" ref="O539" si="890">M539/K539</f>
        <v>196.905144699425</v>
      </c>
      <c r="P539" s="6">
        <f t="normal">Agrupados!R1334</f>
        <v>0.579525690262294</v>
      </c>
      <c r="Q539" s="23" t="str">
        <f t="normal">Agrupados!AA1334</f>
        <v>-</v>
      </c>
      <c r="R539" s="24" t="str">
        <f t="normal">Agrupados!AC1334</f>
        <v>-</v>
      </c>
    </row>
    <row r="540" spans="1:18">
      <c r="A540" s="14">
        <f t="normal">Agrupados!D1335</f>
        <v>0</v>
      </c>
      <c r="B540" s="14">
        <f t="normal">Agrupados!E1335</f>
        <v>0</v>
      </c>
      <c r="C540" s="6">
        <f t="normal">Agrupados!F1335</f>
        <v>0</v>
      </c>
      <c r="D540" s="6">
        <f t="normal">Agrupados!G1335</f>
        <v>0</v>
      </c>
      <c r="E540" s="14">
        <f t="normal">Agrupados!H1335</f>
        <v>0</v>
      </c>
      <c r="F540" s="6">
        <f t="normal">Agrupados!I1335</f>
        <v>0</v>
      </c>
      <c r="G540" s="8">
        <f t="normal">Agrupados!T1335</f>
        <v>0</v>
      </c>
      <c r="H540" s="8"/>
      <c r="I540" s="8"/>
      <c r="J540" s="8"/>
      <c r="K540" s="8"/>
      <c r="L540" s="8">
        <f t="normal">Agrupados!M1335</f>
        <v>0</v>
      </c>
      <c r="M540" s="8">
        <f t="normal">Agrupados!Q1335</f>
        <v>0</v>
      </c>
      <c r="N540" s="16"/>
      <c r="O540" s="16"/>
      <c r="P540" s="6">
        <f t="normal">Agrupados!R1335</f>
        <v>0</v>
      </c>
      <c r="Q540" s="23">
        <f t="normal">Agrupados!AA1335</f>
        <v>0</v>
      </c>
      <c r="R540" s="24">
        <f t="normal">Agrupados!AC1335</f>
        <v>0</v>
      </c>
    </row>
    <row r="541" spans="1:18">
      <c r="A541" s="17">
        <f t="normal">Agrupados!D1336</f>
        <v>0</v>
      </c>
      <c r="B541" s="17">
        <f t="normal">Agrupados!E1336</f>
        <v>0</v>
      </c>
      <c r="C541" s="6">
        <f t="normal">Agrupados!F1336</f>
        <v>0</v>
      </c>
      <c r="D541" s="6">
        <f t="normal">Agrupados!G1336</f>
        <v>0</v>
      </c>
      <c r="E541" s="17">
        <f t="normal">Agrupados!H1336</f>
        <v>0</v>
      </c>
      <c r="F541" s="6">
        <f t="normal">Agrupados!I1336</f>
        <v>0</v>
      </c>
      <c r="G541" s="8">
        <f t="normal">Agrupados!T1336</f>
        <v>0</v>
      </c>
      <c r="H541" s="8"/>
      <c r="I541" s="8"/>
      <c r="J541" s="8"/>
      <c r="K541" s="8"/>
      <c r="L541" s="8">
        <f t="normal">Agrupados!M1336</f>
        <v>0</v>
      </c>
      <c r="M541" s="8">
        <f t="normal">Agrupados!Q1336</f>
        <v>0</v>
      </c>
      <c r="N541" s="19"/>
      <c r="O541" s="19"/>
      <c r="P541" s="6">
        <f t="normal">Agrupados!R1336</f>
        <v>0</v>
      </c>
      <c r="Q541" s="23">
        <f t="normal">Agrupados!AA1336</f>
        <v>0</v>
      </c>
      <c r="R541" s="24">
        <f t="normal">Agrupados!AC1336</f>
        <v>0</v>
      </c>
    </row>
    <row r="542" spans="1:18">
      <c r="A542" s="12" t="str">
        <f t="normal">Agrupados!D1337</f>
        <v>Cultura energética</v>
      </c>
      <c r="B542" s="12" t="str">
        <f t="normal">Agrupados!E1337</f>
        <v>Cultivo energético</v>
      </c>
      <c r="C542" s="6" t="str">
        <f t="normal">Agrupados!F1337</f>
        <v>Macrófita</v>
      </c>
      <c r="D542" s="6" t="str">
        <f t="normal">Agrupados!G1337</f>
        <v>Wolffia</v>
      </c>
      <c r="E542" s="12" t="str">
        <f t="normal">Agrupados!H1337</f>
        <v>Lagoa de decantação</v>
      </c>
      <c r="F542" s="6" t="str">
        <f t="normal">Agrupados!I1337</f>
        <v>-</v>
      </c>
      <c r="G542" s="8">
        <f t="normal">Agrupados!T1337</f>
        <v>879.974277347499</v>
      </c>
      <c r="H542" s="8">
        <f t="normal">Agrupados!W1337</f>
        <v>840.582469543148</v>
      </c>
      <c r="I542" s="8">
        <f t="shared" ref="I542" si="891">1000/G542</f>
        <v>1.13639685356974</v>
      </c>
      <c r="J542" s="8">
        <f t="shared" ref="J542" si="892">1000/H542</f>
        <v>1.18965126710708</v>
      </c>
      <c r="K542" s="8">
        <f t="shared" ref="K542" si="893">I542*J542</f>
        <v>1.35191595678573</v>
      </c>
      <c r="L542" s="8">
        <f t="normal">Agrupados!M1337</f>
        <v>376.790769258995</v>
      </c>
      <c r="M542" s="8">
        <f t="normal">Agrupados!Q1337</f>
        <v>212.723132570892</v>
      </c>
      <c r="N542" s="13">
        <f t="shared" ref="N542" si="894">L542/K542</f>
        <v>278.708722511746</v>
      </c>
      <c r="O542" s="13">
        <f t="shared" ref="O542" si="895">M542/K542</f>
        <v>157.349376270886</v>
      </c>
      <c r="P542" s="6">
        <f t="normal">Agrupados!R1337</f>
        <v>0.564565668604987</v>
      </c>
      <c r="Q542" s="23" t="str">
        <f t="normal">Agrupados!AA1337</f>
        <v>-</v>
      </c>
      <c r="R542" s="24" t="str">
        <f t="normal">Agrupados!AC1337</f>
        <v>-</v>
      </c>
    </row>
    <row r="543" spans="1:18">
      <c r="A543" s="14">
        <f t="normal">Agrupados!D1338</f>
        <v>0</v>
      </c>
      <c r="B543" s="14">
        <f t="normal">Agrupados!E1338</f>
        <v>0</v>
      </c>
      <c r="C543" s="6">
        <f t="normal">Agrupados!F1338</f>
        <v>0</v>
      </c>
      <c r="D543" s="6">
        <f t="normal">Agrupados!G1338</f>
        <v>0</v>
      </c>
      <c r="E543" s="14">
        <f t="normal">Agrupados!H1338</f>
        <v>0</v>
      </c>
      <c r="F543" s="6">
        <f t="normal">Agrupados!I1338</f>
        <v>0</v>
      </c>
      <c r="G543" s="8">
        <f t="normal">Agrupados!T1338</f>
        <v>0</v>
      </c>
      <c r="H543" s="8"/>
      <c r="I543" s="8"/>
      <c r="J543" s="8"/>
      <c r="K543" s="8"/>
      <c r="L543" s="8">
        <f t="normal">Agrupados!M1338</f>
        <v>0</v>
      </c>
      <c r="M543" s="8">
        <f t="normal">Agrupados!Q1338</f>
        <v>0</v>
      </c>
      <c r="N543" s="16"/>
      <c r="O543" s="16"/>
      <c r="P543" s="6">
        <f t="normal">Agrupados!R1338</f>
        <v>0</v>
      </c>
      <c r="Q543" s="23">
        <f t="normal">Agrupados!AA1338</f>
        <v>0</v>
      </c>
      <c r="R543" s="24">
        <f t="normal">Agrupados!AC1338</f>
        <v>0</v>
      </c>
    </row>
    <row r="544" spans="1:18">
      <c r="A544" s="17">
        <f t="normal">Agrupados!D1339</f>
        <v>0</v>
      </c>
      <c r="B544" s="17">
        <f t="normal">Agrupados!E1339</f>
        <v>0</v>
      </c>
      <c r="C544" s="6">
        <f t="normal">Agrupados!F1339</f>
        <v>0</v>
      </c>
      <c r="D544" s="6">
        <f t="normal">Agrupados!G1339</f>
        <v>0</v>
      </c>
      <c r="E544" s="17">
        <f t="normal">Agrupados!H1339</f>
        <v>0</v>
      </c>
      <c r="F544" s="6">
        <f t="normal">Agrupados!I1339</f>
        <v>0</v>
      </c>
      <c r="G544" s="8">
        <f t="normal">Agrupados!T1339</f>
        <v>0</v>
      </c>
      <c r="H544" s="8"/>
      <c r="I544" s="8"/>
      <c r="J544" s="8"/>
      <c r="K544" s="8"/>
      <c r="L544" s="8">
        <f t="normal">Agrupados!M1339</f>
        <v>0</v>
      </c>
      <c r="M544" s="8">
        <f t="normal">Agrupados!Q1339</f>
        <v>0</v>
      </c>
      <c r="N544" s="19"/>
      <c r="O544" s="19"/>
      <c r="P544" s="6">
        <f t="normal">Agrupados!R1339</f>
        <v>0</v>
      </c>
      <c r="Q544" s="23">
        <f t="normal">Agrupados!AA1339</f>
        <v>0</v>
      </c>
      <c r="R544" s="24">
        <f t="normal">Agrupados!AC1339</f>
        <v>0</v>
      </c>
    </row>
    <row r="545" spans="1:18">
      <c r="A545" s="31" t="str">
        <f t="normal">Agrupados!D1403</f>
        <v>Indústria</v>
      </c>
      <c r="B545" s="31" t="str">
        <f t="normal">Agrupados!E1403</f>
        <v>Resíduos diversos da indústria de alimentos</v>
      </c>
      <c r="C545" s="34" t="str">
        <f t="normal">Agrupados!F1403</f>
        <v>Gelatina</v>
      </c>
      <c r="D545" s="31" t="str">
        <f t="normal">Agrupados!G1403</f>
        <v>Gelatina </v>
      </c>
      <c r="E545" s="31" t="str">
        <f t="normal">Agrupados!H1403</f>
        <v>-</v>
      </c>
      <c r="F545" s="34" t="str">
        <f t="normal">Agrupados!I1403</f>
        <v>Sintética - Interlaboratorial</v>
      </c>
      <c r="G545" s="35">
        <f t="normal">Agrupados!T1403</f>
        <v>896.36281205914</v>
      </c>
      <c r="H545" s="35">
        <f t="normal">Agrupados!W1403</f>
        <v>990.478360617225</v>
      </c>
      <c r="I545" s="8">
        <f t="shared" ref="I545" si="896">1000/G545</f>
        <v>1.11561968719205</v>
      </c>
      <c r="J545" s="8">
        <f t="shared" ref="J545" si="897">1000/H545</f>
        <v>1.00961317254507</v>
      </c>
      <c r="K545" s="8">
        <f t="shared" ref="K545" si="898">I545*J545</f>
        <v>1.1263443317397</v>
      </c>
      <c r="L545" s="35">
        <f t="normal">Agrupados!M1403</f>
        <v>538.903436912512</v>
      </c>
      <c r="M545" s="35" t="str">
        <f t="normal">Agrupados!Q1403</f>
        <v>-</v>
      </c>
      <c r="N545" s="13">
        <f t="shared" ref="N545" si="899">L545/K545</f>
        <v>478.453543669142</v>
      </c>
      <c r="O545" s="13" t="s">
        <v>34</v>
      </c>
      <c r="P545" s="34" t="str">
        <f t="normal">Agrupados!R1403</f>
        <v>-</v>
      </c>
      <c r="Q545" s="36" t="str">
        <f t="normal">Agrupados!AA1403</f>
        <v>-</v>
      </c>
      <c r="R545" s="37" t="str">
        <f t="normal">Agrupados!AC1403</f>
        <v>-</v>
      </c>
    </row>
    <row r="546" spans="1:18">
      <c r="A546" s="32">
        <f t="normal">Agrupados!D1404</f>
        <v>0</v>
      </c>
      <c r="B546" s="32">
        <f t="normal">Agrupados!E1404</f>
        <v>0</v>
      </c>
      <c r="C546" s="34">
        <f t="normal">Agrupados!F1404</f>
        <v>0</v>
      </c>
      <c r="D546" s="32">
        <f t="normal">Agrupados!G1404</f>
        <v>0</v>
      </c>
      <c r="E546" s="32">
        <f t="normal">Agrupados!H1404</f>
        <v>0</v>
      </c>
      <c r="F546" s="34">
        <f t="normal">Agrupados!I1404</f>
        <v>0</v>
      </c>
      <c r="G546" s="35">
        <f t="normal">Agrupados!T1404</f>
        <v>0</v>
      </c>
      <c r="H546" s="35"/>
      <c r="I546" s="8"/>
      <c r="J546" s="8"/>
      <c r="K546" s="8"/>
      <c r="L546" s="35">
        <f t="normal">Agrupados!M1404</f>
        <v>0</v>
      </c>
      <c r="M546" s="35">
        <f t="normal">Agrupados!Q1404</f>
        <v>0</v>
      </c>
      <c r="N546" s="16"/>
      <c r="O546" s="16"/>
      <c r="P546" s="34">
        <f t="normal">Agrupados!R1404</f>
        <v>0</v>
      </c>
      <c r="Q546" s="36">
        <f t="normal">Agrupados!AA1404</f>
        <v>0</v>
      </c>
      <c r="R546" s="37">
        <f t="normal">Agrupados!AC1404</f>
        <v>0</v>
      </c>
    </row>
    <row r="547" spans="1:18">
      <c r="A547" s="33">
        <f t="normal">Agrupados!D1405</f>
        <v>0</v>
      </c>
      <c r="B547" s="33">
        <f t="normal">Agrupados!E1405</f>
        <v>0</v>
      </c>
      <c r="C547" s="34">
        <f t="normal">Agrupados!F1405</f>
        <v>0</v>
      </c>
      <c r="D547" s="33">
        <f t="normal">Agrupados!G1405</f>
        <v>0</v>
      </c>
      <c r="E547" s="33">
        <f t="normal">Agrupados!H1405</f>
        <v>0</v>
      </c>
      <c r="F547" s="34">
        <f t="normal">Agrupados!I1405</f>
        <v>0</v>
      </c>
      <c r="G547" s="35">
        <f t="normal">Agrupados!T1405</f>
        <v>0</v>
      </c>
      <c r="H547" s="35"/>
      <c r="I547" s="8"/>
      <c r="J547" s="8"/>
      <c r="K547" s="8"/>
      <c r="L547" s="35">
        <f t="normal">Agrupados!M1405</f>
        <v>0</v>
      </c>
      <c r="M547" s="35">
        <f t="normal">Agrupados!Q1405</f>
        <v>0</v>
      </c>
      <c r="N547" s="19"/>
      <c r="O547" s="19"/>
      <c r="P547" s="34">
        <f t="normal">Agrupados!R1405</f>
        <v>0</v>
      </c>
      <c r="Q547" s="36">
        <f t="normal">Agrupados!AA1405</f>
        <v>0</v>
      </c>
      <c r="R547" s="37">
        <f t="normal">Agrupados!AC1405</f>
        <v>0</v>
      </c>
    </row>
    <row r="548" spans="1:18">
      <c r="A548" s="31" t="str">
        <f t="normal">Agrupados!D1406</f>
        <v>Resíduo urbano</v>
      </c>
      <c r="B548" s="31" t="str">
        <f t="normal">Agrupados!E1406</f>
        <v>Resíduo de tratamento de esgoto</v>
      </c>
      <c r="C548" s="34" t="str">
        <f t="normal">Agrupados!F1406</f>
        <v>Lodo</v>
      </c>
      <c r="D548" s="34" t="str">
        <f t="normal">Agrupados!G1406</f>
        <v>Lodo </v>
      </c>
      <c r="E548" s="31" t="str">
        <f t="normal">Agrupados!H1406</f>
        <v>-</v>
      </c>
      <c r="F548" s="34" t="str">
        <f t="normal">Agrupados!I1406</f>
        <v>Amostra Natural - Lodo ETE - Interlaboratorial</v>
      </c>
      <c r="G548" s="35">
        <f t="normal">Agrupados!T1406</f>
        <v>896.459116657072</v>
      </c>
      <c r="H548" s="35">
        <f t="normal">Agrupados!W1406</f>
        <v>688.471287039397</v>
      </c>
      <c r="I548" s="8">
        <f t="shared" ref="I548" si="900">1000/G548</f>
        <v>1.11549983866418</v>
      </c>
      <c r="J548" s="8">
        <f t="shared" ref="J548" si="901">1000/H548</f>
        <v>1.45249339925308</v>
      </c>
      <c r="K548" s="8">
        <f t="shared" ref="K548" si="902">I548*J548</f>
        <v>1.62025615252761</v>
      </c>
      <c r="L548" s="35">
        <f t="normal">Agrupados!M1406</f>
        <v>307.298676306217</v>
      </c>
      <c r="M548" s="35" t="str">
        <f t="normal">Agrupados!Q1406</f>
        <v>-</v>
      </c>
      <c r="N548" s="13">
        <f t="shared" ref="N548" si="903">L548/K548</f>
        <v>189.660552022487</v>
      </c>
      <c r="O548" s="13" t="s">
        <v>34</v>
      </c>
      <c r="P548" s="34" t="str">
        <f t="normal">Agrupados!R1406</f>
        <v>-</v>
      </c>
      <c r="Q548" s="36" t="str">
        <f t="normal">Agrupados!AA1406</f>
        <v>-</v>
      </c>
      <c r="R548" s="37" t="str">
        <f t="normal">Agrupados!AC1406</f>
        <v>-</v>
      </c>
    </row>
    <row r="549" spans="1:18">
      <c r="A549" s="32">
        <f t="normal">Agrupados!D1407</f>
        <v>0</v>
      </c>
      <c r="B549" s="32">
        <f t="normal">Agrupados!E1407</f>
        <v>0</v>
      </c>
      <c r="C549" s="34">
        <f t="normal">Agrupados!F1407</f>
        <v>0</v>
      </c>
      <c r="D549" s="34">
        <f t="normal">Agrupados!G1407</f>
        <v>0</v>
      </c>
      <c r="E549" s="32">
        <f t="normal">Agrupados!H1407</f>
        <v>0</v>
      </c>
      <c r="F549" s="34">
        <f t="normal">Agrupados!I1407</f>
        <v>0</v>
      </c>
      <c r="G549" s="35">
        <f t="normal">Agrupados!T1407</f>
        <v>0</v>
      </c>
      <c r="H549" s="35"/>
      <c r="I549" s="8"/>
      <c r="J549" s="8"/>
      <c r="K549" s="8"/>
      <c r="L549" s="35">
        <f t="normal">Agrupados!M1407</f>
        <v>0</v>
      </c>
      <c r="M549" s="35">
        <f t="normal">Agrupados!Q1407</f>
        <v>0</v>
      </c>
      <c r="N549" s="16"/>
      <c r="O549" s="16"/>
      <c r="P549" s="34">
        <f t="normal">Agrupados!R1407</f>
        <v>0</v>
      </c>
      <c r="Q549" s="36">
        <f t="normal">Agrupados!AA1407</f>
        <v>0</v>
      </c>
      <c r="R549" s="37">
        <f t="normal">Agrupados!AC1407</f>
        <v>0</v>
      </c>
    </row>
    <row r="550" spans="1:18">
      <c r="A550" s="33">
        <f t="normal">Agrupados!D1408</f>
        <v>0</v>
      </c>
      <c r="B550" s="33">
        <f t="normal">Agrupados!E1408</f>
        <v>0</v>
      </c>
      <c r="C550" s="34">
        <f t="normal">Agrupados!F1408</f>
        <v>0</v>
      </c>
      <c r="D550" s="34">
        <f t="normal">Agrupados!G1408</f>
        <v>0</v>
      </c>
      <c r="E550" s="33">
        <f t="normal">Agrupados!H1408</f>
        <v>0</v>
      </c>
      <c r="F550" s="34">
        <f t="normal">Agrupados!I1408</f>
        <v>0</v>
      </c>
      <c r="G550" s="35">
        <f t="normal">Agrupados!T1408</f>
        <v>0</v>
      </c>
      <c r="H550" s="35"/>
      <c r="I550" s="8"/>
      <c r="J550" s="8"/>
      <c r="K550" s="8"/>
      <c r="L550" s="35">
        <f t="normal">Agrupados!M1408</f>
        <v>0</v>
      </c>
      <c r="M550" s="35">
        <f t="normal">Agrupados!Q1408</f>
        <v>0</v>
      </c>
      <c r="N550" s="19"/>
      <c r="O550" s="19"/>
      <c r="P550" s="34">
        <f t="normal">Agrupados!R1408</f>
        <v>0</v>
      </c>
      <c r="Q550" s="36">
        <f t="normal">Agrupados!AA1408</f>
        <v>0</v>
      </c>
      <c r="R550" s="37">
        <f t="normal">Agrupados!AC1408</f>
        <v>0</v>
      </c>
    </row>
    <row r="551" spans="1:18">
      <c r="A551" s="12" t="str">
        <f t="normal">Agrupados!D1418</f>
        <v>Agroindústria</v>
      </c>
      <c r="B551" s="12" t="str">
        <f t="normal">Agrupados!E1418</f>
        <v>Resíduos da indústria agropecuária</v>
      </c>
      <c r="C551" s="6" t="str">
        <f t="normal">Agrupados!F1418</f>
        <v>Indústria de beneficiamento de arroz</v>
      </c>
      <c r="D551" s="6" t="str">
        <f t="normal">Agrupados!G1418</f>
        <v>Resíduo de secagem de arroz</v>
      </c>
      <c r="E551" s="12" t="str">
        <f t="normal">Agrupados!H1418</f>
        <v>-</v>
      </c>
      <c r="F551" s="6" t="str">
        <f t="normal">Agrupados!I1418</f>
        <v>-</v>
      </c>
      <c r="G551" s="8">
        <f t="normal">Agrupados!T1418</f>
        <v>687.399993909135</v>
      </c>
      <c r="H551" s="8">
        <f t="normal">Agrupados!W1418</f>
        <v>914.290377026982</v>
      </c>
      <c r="I551" s="8">
        <f t="shared" ref="I551" si="904">1000/G551</f>
        <v>1.45475706846193</v>
      </c>
      <c r="J551" s="8">
        <f t="shared" ref="J551" si="905">1000/H551</f>
        <v>1.09374442204207</v>
      </c>
      <c r="K551" s="8">
        <f t="shared" ref="K551" si="906">I551*J551</f>
        <v>1.5911324290565</v>
      </c>
      <c r="L551" s="8">
        <f t="normal">Agrupados!M1418</f>
        <v>104.210320826685</v>
      </c>
      <c r="M551" s="8">
        <f t="normal">Agrupados!Q1418</f>
        <v>52.7764390378403</v>
      </c>
      <c r="N551" s="13">
        <f t="shared" ref="N551" si="907">L551/K551</f>
        <v>65.4944358644481</v>
      </c>
      <c r="O551" s="13">
        <f t="shared" ref="O551" si="908">M551/K551</f>
        <v>33.1691052699713</v>
      </c>
      <c r="P551" s="6">
        <f t="normal">Agrupados!R1418</f>
        <v>0.506441575260232</v>
      </c>
      <c r="Q551" s="23" t="str">
        <f t="normal">Agrupados!AA1418</f>
        <v>-</v>
      </c>
      <c r="R551" s="24" t="str">
        <f t="normal">Agrupados!AC1418</f>
        <v>-</v>
      </c>
    </row>
    <row r="552" spans="1:18">
      <c r="A552" s="14">
        <f t="normal">Agrupados!D1419</f>
        <v>0</v>
      </c>
      <c r="B552" s="14">
        <f t="normal">Agrupados!E1419</f>
        <v>0</v>
      </c>
      <c r="C552" s="6">
        <f t="normal">Agrupados!F1419</f>
        <v>0</v>
      </c>
      <c r="D552" s="6">
        <f t="normal">Agrupados!G1419</f>
        <v>0</v>
      </c>
      <c r="E552" s="14">
        <f t="normal">Agrupados!H1419</f>
        <v>0</v>
      </c>
      <c r="F552" s="6">
        <f t="normal">Agrupados!I1419</f>
        <v>0</v>
      </c>
      <c r="G552" s="8">
        <f t="normal">Agrupados!T1419</f>
        <v>0</v>
      </c>
      <c r="H552" s="8"/>
      <c r="I552" s="8"/>
      <c r="J552" s="8"/>
      <c r="K552" s="8"/>
      <c r="L552" s="8">
        <f t="normal">Agrupados!M1419</f>
        <v>0</v>
      </c>
      <c r="M552" s="8">
        <f t="normal">Agrupados!Q1419</f>
        <v>0</v>
      </c>
      <c r="N552" s="16"/>
      <c r="O552" s="16"/>
      <c r="P552" s="6">
        <f t="normal">Agrupados!R1419</f>
        <v>0</v>
      </c>
      <c r="Q552" s="23">
        <f t="normal">Agrupados!AA1419</f>
        <v>0</v>
      </c>
      <c r="R552" s="24">
        <f t="normal">Agrupados!AC1419</f>
        <v>0</v>
      </c>
    </row>
    <row r="553" spans="1:18">
      <c r="A553" s="17">
        <f t="normal">Agrupados!D1420</f>
        <v>0</v>
      </c>
      <c r="B553" s="17">
        <f t="normal">Agrupados!E1420</f>
        <v>0</v>
      </c>
      <c r="C553" s="6">
        <f t="normal">Agrupados!F1420</f>
        <v>0</v>
      </c>
      <c r="D553" s="6">
        <f t="normal">Agrupados!G1420</f>
        <v>0</v>
      </c>
      <c r="E553" s="17">
        <f t="normal">Agrupados!H1420</f>
        <v>0</v>
      </c>
      <c r="F553" s="6">
        <f t="normal">Agrupados!I1420</f>
        <v>0</v>
      </c>
      <c r="G553" s="8">
        <f t="normal">Agrupados!T1420</f>
        <v>0</v>
      </c>
      <c r="H553" s="8"/>
      <c r="I553" s="8"/>
      <c r="J553" s="8"/>
      <c r="K553" s="8"/>
      <c r="L553" s="8">
        <f t="normal">Agrupados!M1420</f>
        <v>0</v>
      </c>
      <c r="M553" s="8">
        <f t="normal">Agrupados!Q1420</f>
        <v>0</v>
      </c>
      <c r="N553" s="19"/>
      <c r="O553" s="19"/>
      <c r="P553" s="6">
        <f t="normal">Agrupados!R1420</f>
        <v>0</v>
      </c>
      <c r="Q553" s="23">
        <f t="normal">Agrupados!AA1420</f>
        <v>0</v>
      </c>
      <c r="R553" s="24">
        <f t="normal">Agrupados!AC1420</f>
        <v>0</v>
      </c>
    </row>
    <row r="554" spans="1:18">
      <c r="A554" s="12" t="str">
        <f t="normal">Agrupados!D1421</f>
        <v>Agroindústria</v>
      </c>
      <c r="B554" s="12" t="str">
        <f t="normal">Agrupados!E1421</f>
        <v>Resíduos da indústria agropecuária</v>
      </c>
      <c r="C554" s="6" t="str">
        <f t="normal">Agrupados!F1421</f>
        <v>Indústria de beneficiamento de arroz</v>
      </c>
      <c r="D554" s="6" t="str">
        <f t="normal">Agrupados!G1421</f>
        <v>Resíduo de secagem de arroz</v>
      </c>
      <c r="E554" s="12" t="str">
        <f t="normal">Agrupados!H1421</f>
        <v>-</v>
      </c>
      <c r="F554" s="6" t="str">
        <f t="normal">Agrupados!I1421</f>
        <v>-</v>
      </c>
      <c r="G554" s="8">
        <f t="normal">Agrupados!T1421</f>
        <v>687.399993909135</v>
      </c>
      <c r="H554" s="8">
        <f t="normal">Agrupados!W1421</f>
        <v>914.290377026982</v>
      </c>
      <c r="I554" s="8">
        <f t="shared" ref="I554" si="909">1000/G554</f>
        <v>1.45475706846193</v>
      </c>
      <c r="J554" s="8">
        <f t="shared" ref="J554" si="910">1000/H554</f>
        <v>1.09374442204207</v>
      </c>
      <c r="K554" s="8">
        <f t="shared" ref="K554" si="911">I554*J554</f>
        <v>1.5911324290565</v>
      </c>
      <c r="L554" s="8">
        <f t="normal">Agrupados!M1421</f>
        <v>121.819125312718</v>
      </c>
      <c r="M554" s="8">
        <f t="normal">Agrupados!Q1421</f>
        <v>58.3504986226711</v>
      </c>
      <c r="N554" s="13">
        <f t="shared" ref="N554" si="912">L554/K554</f>
        <v>76.561273648953</v>
      </c>
      <c r="O554" s="13">
        <f t="shared" ref="O554" si="913">M554/K554</f>
        <v>36.6723080726042</v>
      </c>
      <c r="P554" s="6">
        <f t="normal">Agrupados!R1421</f>
        <v>0.478992920634435</v>
      </c>
      <c r="Q554" s="23" t="str">
        <f t="normal">Agrupados!AA1421</f>
        <v>-</v>
      </c>
      <c r="R554" s="24" t="str">
        <f t="normal">Agrupados!AC1421</f>
        <v>-</v>
      </c>
    </row>
    <row r="555" spans="1:18">
      <c r="A555" s="14">
        <f t="normal">Agrupados!D1422</f>
        <v>0</v>
      </c>
      <c r="B555" s="14">
        <f t="normal">Agrupados!E1422</f>
        <v>0</v>
      </c>
      <c r="C555" s="6">
        <f t="normal">Agrupados!F1422</f>
        <v>0</v>
      </c>
      <c r="D555" s="6">
        <f t="normal">Agrupados!G1422</f>
        <v>0</v>
      </c>
      <c r="E555" s="14">
        <f t="normal">Agrupados!H1422</f>
        <v>0</v>
      </c>
      <c r="F555" s="6">
        <f t="normal">Agrupados!I1422</f>
        <v>0</v>
      </c>
      <c r="G555" s="8">
        <f t="normal">Agrupados!T1422</f>
        <v>0</v>
      </c>
      <c r="H555" s="8"/>
      <c r="I555" s="8"/>
      <c r="J555" s="8"/>
      <c r="K555" s="8"/>
      <c r="L555" s="8">
        <f t="normal">Agrupados!M1422</f>
        <v>0</v>
      </c>
      <c r="M555" s="8">
        <f t="normal">Agrupados!Q1422</f>
        <v>0</v>
      </c>
      <c r="N555" s="16"/>
      <c r="O555" s="16"/>
      <c r="P555" s="6">
        <f t="normal">Agrupados!R1422</f>
        <v>0</v>
      </c>
      <c r="Q555" s="23">
        <f t="normal">Agrupados!AA1422</f>
        <v>0</v>
      </c>
      <c r="R555" s="24">
        <f t="normal">Agrupados!AC1422</f>
        <v>0</v>
      </c>
    </row>
    <row r="556" spans="1:18">
      <c r="A556" s="17">
        <f t="normal">Agrupados!D1423</f>
        <v>0</v>
      </c>
      <c r="B556" s="17">
        <f t="normal">Agrupados!E1423</f>
        <v>0</v>
      </c>
      <c r="C556" s="6">
        <f t="normal">Agrupados!F1423</f>
        <v>0</v>
      </c>
      <c r="D556" s="6">
        <f t="normal">Agrupados!G1423</f>
        <v>0</v>
      </c>
      <c r="E556" s="17">
        <f t="normal">Agrupados!H1423</f>
        <v>0</v>
      </c>
      <c r="F556" s="6">
        <f t="normal">Agrupados!I1423</f>
        <v>0</v>
      </c>
      <c r="G556" s="8">
        <f t="normal">Agrupados!T1423</f>
        <v>0</v>
      </c>
      <c r="H556" s="8"/>
      <c r="I556" s="8"/>
      <c r="J556" s="8"/>
      <c r="K556" s="8"/>
      <c r="L556" s="8">
        <f t="normal">Agrupados!M1423</f>
        <v>0</v>
      </c>
      <c r="M556" s="8">
        <f t="normal">Agrupados!Q1423</f>
        <v>0</v>
      </c>
      <c r="N556" s="19"/>
      <c r="O556" s="19"/>
      <c r="P556" s="6">
        <f t="normal">Agrupados!R1423</f>
        <v>0</v>
      </c>
      <c r="Q556" s="23">
        <f t="normal">Agrupados!AA1423</f>
        <v>0</v>
      </c>
      <c r="R556" s="24">
        <f t="normal">Agrupados!AC1423</f>
        <v>0</v>
      </c>
    </row>
    <row r="557" spans="1:18">
      <c r="A557" s="12" t="str">
        <f t="normal">Agrupados!D1424</f>
        <v>Cultura energética</v>
      </c>
      <c r="B557" s="12" t="str">
        <f t="normal">Agrupados!E1424</f>
        <v>Cultivo energético</v>
      </c>
      <c r="C557" s="6" t="str">
        <f t="normal">Agrupados!F1424</f>
        <v>Grama </v>
      </c>
      <c r="D557" s="6" t="str">
        <f t="normal">Agrupados!G1424</f>
        <v>Silagem de grama</v>
      </c>
      <c r="E557" s="12" t="str">
        <f t="normal">Agrupados!H1424</f>
        <v>-</v>
      </c>
      <c r="F557" s="6" t="str">
        <f t="normal">Agrupados!I1424</f>
        <v> N°1 - 45 dias de incubação</v>
      </c>
      <c r="G557" s="8">
        <f t="normal">Agrupados!T1424</f>
        <v>814.075057285636</v>
      </c>
      <c r="H557" s="8">
        <f t="normal">Agrupados!W1424</f>
        <v>917.198213095028</v>
      </c>
      <c r="I557" s="8">
        <f t="shared" ref="I557" si="914">1000/G557</f>
        <v>1.22838796134387</v>
      </c>
      <c r="J557" s="8">
        <f t="shared" ref="J557" si="915">1000/H557</f>
        <v>1.09027687333315</v>
      </c>
      <c r="K557" s="8">
        <f t="shared" ref="K557" si="916">I557*J557</f>
        <v>1.33928298573408</v>
      </c>
      <c r="L557" s="8">
        <f t="normal">Agrupados!M1424</f>
        <v>265.149075490962</v>
      </c>
      <c r="M557" s="8">
        <f t="normal">Agrupados!Q1424</f>
        <v>134.301460494643</v>
      </c>
      <c r="N557" s="13">
        <f t="shared" ref="N557" si="917">L557/K557</f>
        <v>197.978379711611</v>
      </c>
      <c r="O557" s="13">
        <f t="shared" ref="O557" si="918">M557/K557</f>
        <v>100.278628135509</v>
      </c>
      <c r="P557" s="6">
        <f t="normal">Agrupados!R1424</f>
        <v>0.506513025723225</v>
      </c>
      <c r="Q557" s="23" t="str">
        <f t="normal">Agrupados!AA1424</f>
        <v>-</v>
      </c>
      <c r="R557" s="24" t="str">
        <f t="normal">Agrupados!AC1424</f>
        <v>-</v>
      </c>
    </row>
    <row r="558" spans="1:18">
      <c r="A558" s="14">
        <f t="normal">Agrupados!D1425</f>
        <v>0</v>
      </c>
      <c r="B558" s="14">
        <f t="normal">Agrupados!E1425</f>
        <v>0</v>
      </c>
      <c r="C558" s="6">
        <f t="normal">Agrupados!F1425</f>
        <v>0</v>
      </c>
      <c r="D558" s="6">
        <f t="normal">Agrupados!G1425</f>
        <v>0</v>
      </c>
      <c r="E558" s="14">
        <f t="normal">Agrupados!H1425</f>
        <v>0</v>
      </c>
      <c r="F558" s="6">
        <f t="normal">Agrupados!I1425</f>
        <v>0</v>
      </c>
      <c r="G558" s="8">
        <f t="normal">Agrupados!T1425</f>
        <v>0</v>
      </c>
      <c r="H558" s="8"/>
      <c r="I558" s="8"/>
      <c r="J558" s="8"/>
      <c r="K558" s="8"/>
      <c r="L558" s="8">
        <f t="normal">Agrupados!M1425</f>
        <v>0</v>
      </c>
      <c r="M558" s="8">
        <f t="normal">Agrupados!Q1425</f>
        <v>0</v>
      </c>
      <c r="N558" s="16"/>
      <c r="O558" s="16"/>
      <c r="P558" s="6">
        <f t="normal">Agrupados!R1425</f>
        <v>0</v>
      </c>
      <c r="Q558" s="23">
        <f t="normal">Agrupados!AA1425</f>
        <v>0</v>
      </c>
      <c r="R558" s="24">
        <f t="normal">Agrupados!AC1425</f>
        <v>0</v>
      </c>
    </row>
    <row r="559" spans="1:18">
      <c r="A559" s="17">
        <f t="normal">Agrupados!D1426</f>
        <v>0</v>
      </c>
      <c r="B559" s="17">
        <f t="normal">Agrupados!E1426</f>
        <v>0</v>
      </c>
      <c r="C559" s="6">
        <f t="normal">Agrupados!F1426</f>
        <v>0</v>
      </c>
      <c r="D559" s="6">
        <f t="normal">Agrupados!G1426</f>
        <v>0</v>
      </c>
      <c r="E559" s="17">
        <f t="normal">Agrupados!H1426</f>
        <v>0</v>
      </c>
      <c r="F559" s="6">
        <f t="normal">Agrupados!I1426</f>
        <v>0</v>
      </c>
      <c r="G559" s="8">
        <f t="normal">Agrupados!T1426</f>
        <v>0</v>
      </c>
      <c r="H559" s="8"/>
      <c r="I559" s="8"/>
      <c r="J559" s="8"/>
      <c r="K559" s="8"/>
      <c r="L559" s="8">
        <f t="normal">Agrupados!M1426</f>
        <v>0</v>
      </c>
      <c r="M559" s="8">
        <f t="normal">Agrupados!Q1426</f>
        <v>0</v>
      </c>
      <c r="N559" s="19"/>
      <c r="O559" s="19"/>
      <c r="P559" s="6">
        <f t="normal">Agrupados!R1426</f>
        <v>0</v>
      </c>
      <c r="Q559" s="23">
        <f t="normal">Agrupados!AA1426</f>
        <v>0</v>
      </c>
      <c r="R559" s="24">
        <f t="normal">Agrupados!AC1426</f>
        <v>0</v>
      </c>
    </row>
    <row r="560" spans="1:18">
      <c r="A560" s="12" t="str">
        <f t="normal">Agrupados!D1427</f>
        <v>Cultura energética</v>
      </c>
      <c r="B560" s="12" t="str">
        <f t="normal">Agrupados!E1427</f>
        <v>Cultivo energético</v>
      </c>
      <c r="C560" s="6" t="str">
        <f t="normal">Agrupados!F1427</f>
        <v>Grama </v>
      </c>
      <c r="D560" s="6" t="str">
        <f t="normal">Agrupados!G1427</f>
        <v>Silagem de grama </v>
      </c>
      <c r="E560" s="12" t="str">
        <f t="normal">Agrupados!H1427</f>
        <v>-</v>
      </c>
      <c r="F560" s="6" t="str">
        <f t="normal">Agrupados!I1427</f>
        <v> N°2</v>
      </c>
      <c r="G560" s="8">
        <f t="normal">Agrupados!T1427</f>
        <v>915.296919545087</v>
      </c>
      <c r="H560" s="8">
        <f t="normal">Agrupados!W1427</f>
        <v>923.09545687577</v>
      </c>
      <c r="I560" s="8">
        <f t="shared" ref="I560" si="919">1000/G560</f>
        <v>1.09254164265844</v>
      </c>
      <c r="J560" s="8">
        <f t="shared" ref="J560" si="920">1000/H560</f>
        <v>1.0833115822978</v>
      </c>
      <c r="K560" s="8">
        <f t="shared" ref="K560" si="921">I560*J560</f>
        <v>1.18356301563455</v>
      </c>
      <c r="L560" s="8">
        <f t="normal">Agrupados!M1427</f>
        <v>295.94685880247</v>
      </c>
      <c r="M560" s="8">
        <f t="normal">Agrupados!Q1427</f>
        <v>154.750890966128</v>
      </c>
      <c r="N560" s="13">
        <f t="shared" ref="N560" si="922">L560/K560</f>
        <v>250.047403385448</v>
      </c>
      <c r="O560" s="13">
        <f t="shared" ref="O560" si="923">M560/K560</f>
        <v>130.750022535269</v>
      </c>
      <c r="P560" s="6">
        <f t="normal">Agrupados!R1427</f>
        <v>0.522900941041638</v>
      </c>
      <c r="Q560" s="23" t="str">
        <f t="normal">Agrupados!AA1427</f>
        <v>-</v>
      </c>
      <c r="R560" s="24" t="str">
        <f t="normal">Agrupados!AC1427</f>
        <v>-</v>
      </c>
    </row>
    <row r="561" spans="1:18">
      <c r="A561" s="14">
        <f t="normal">Agrupados!D1428</f>
        <v>0</v>
      </c>
      <c r="B561" s="14">
        <f t="normal">Agrupados!E1428</f>
        <v>0</v>
      </c>
      <c r="C561" s="6">
        <f t="normal">Agrupados!F1428</f>
        <v>0</v>
      </c>
      <c r="D561" s="6">
        <f t="normal">Agrupados!G1428</f>
        <v>0</v>
      </c>
      <c r="E561" s="14">
        <f t="normal">Agrupados!H1428</f>
        <v>0</v>
      </c>
      <c r="F561" s="6">
        <f t="normal">Agrupados!I1428</f>
        <v>0</v>
      </c>
      <c r="G561" s="8">
        <f t="normal">Agrupados!T1428</f>
        <v>0</v>
      </c>
      <c r="H561" s="8"/>
      <c r="I561" s="8"/>
      <c r="J561" s="8"/>
      <c r="K561" s="8"/>
      <c r="L561" s="8">
        <f t="normal">Agrupados!M1428</f>
        <v>0</v>
      </c>
      <c r="M561" s="8">
        <f t="normal">Agrupados!Q1428</f>
        <v>0</v>
      </c>
      <c r="N561" s="16"/>
      <c r="O561" s="16"/>
      <c r="P561" s="6">
        <f t="normal">Agrupados!R1428</f>
        <v>0</v>
      </c>
      <c r="Q561" s="23">
        <f t="normal">Agrupados!AA1428</f>
        <v>0</v>
      </c>
      <c r="R561" s="24">
        <f t="normal">Agrupados!AC1428</f>
        <v>0</v>
      </c>
    </row>
    <row r="562" spans="1:18">
      <c r="A562" s="17">
        <f t="normal">Agrupados!D1429</f>
        <v>0</v>
      </c>
      <c r="B562" s="17">
        <f t="normal">Agrupados!E1429</f>
        <v>0</v>
      </c>
      <c r="C562" s="6">
        <f t="normal">Agrupados!F1429</f>
        <v>0</v>
      </c>
      <c r="D562" s="6">
        <f t="normal">Agrupados!G1429</f>
        <v>0</v>
      </c>
      <c r="E562" s="17">
        <f t="normal">Agrupados!H1429</f>
        <v>0</v>
      </c>
      <c r="F562" s="6">
        <f t="normal">Agrupados!I1429</f>
        <v>0</v>
      </c>
      <c r="G562" s="8">
        <f t="normal">Agrupados!T1429</f>
        <v>0</v>
      </c>
      <c r="H562" s="8"/>
      <c r="I562" s="8"/>
      <c r="J562" s="8"/>
      <c r="K562" s="8"/>
      <c r="L562" s="8">
        <f t="normal">Agrupados!M1429</f>
        <v>0</v>
      </c>
      <c r="M562" s="8">
        <f t="normal">Agrupados!Q1429</f>
        <v>0</v>
      </c>
      <c r="N562" s="19"/>
      <c r="O562" s="19"/>
      <c r="P562" s="6">
        <f t="normal">Agrupados!R1429</f>
        <v>0</v>
      </c>
      <c r="Q562" s="23">
        <f t="normal">Agrupados!AA1429</f>
        <v>0</v>
      </c>
      <c r="R562" s="24">
        <f t="normal">Agrupados!AC1429</f>
        <v>0</v>
      </c>
    </row>
    <row r="563" spans="1:18">
      <c r="A563" s="12" t="str">
        <f t="normal">Agrupados!D1442</f>
        <v>Agroindústria</v>
      </c>
      <c r="B563" s="12" t="str">
        <f t="normal">Agrupados!E1442</f>
        <v>Resíduos de matadouro e restos de animais</v>
      </c>
      <c r="C563" s="6" t="str">
        <f t="normal">Agrupados!F1442</f>
        <v>Resíduo de pescado</v>
      </c>
      <c r="D563" s="6" t="str">
        <f t="normal">Agrupados!G1442</f>
        <v>Dejeto de salmão</v>
      </c>
      <c r="E563" s="12" t="str">
        <f t="normal">Agrupados!H1442</f>
        <v>-</v>
      </c>
      <c r="F563" s="6" t="str">
        <f t="normal">Agrupados!I1442</f>
        <v>Cultivo no oceano Atlântico</v>
      </c>
      <c r="G563" s="8">
        <f t="normal">Agrupados!T1442</f>
        <v>15.7624670032524</v>
      </c>
      <c r="H563" s="8">
        <f t="normal">Agrupados!W1442</f>
        <v>817.550954792727</v>
      </c>
      <c r="I563" s="8">
        <f t="shared" ref="I563" si="924">1000/G563</f>
        <v>63.4418457335176</v>
      </c>
      <c r="J563" s="8">
        <f t="shared" ref="J563" si="925">1000/H563</f>
        <v>1.22316535029126</v>
      </c>
      <c r="K563" s="8">
        <f t="shared" ref="K563" si="926">I563*J563</f>
        <v>77.5998674597621</v>
      </c>
      <c r="L563" s="8">
        <f t="normal">Agrupados!M1442</f>
        <v>732.230222611856</v>
      </c>
      <c r="M563" s="8">
        <f t="normal">Agrupados!Q1442</f>
        <v>567.019458039561</v>
      </c>
      <c r="N563" s="13">
        <f t="shared" ref="N563" si="927">L563/K563</f>
        <v>9.43597259352974</v>
      </c>
      <c r="O563" s="13">
        <f t="shared" ref="O563" si="928">M563/K563</f>
        <v>7.30696425910235</v>
      </c>
      <c r="P563" s="6">
        <f t="normal">Agrupados!R1442</f>
        <v>0.774373196475024</v>
      </c>
      <c r="Q563" s="23" t="str">
        <f t="normal">Agrupados!AA1442</f>
        <v>-</v>
      </c>
      <c r="R563" s="24">
        <f t="normal">Agrupados!AC1442</f>
        <v>6.19766666666667</v>
      </c>
    </row>
    <row r="564" spans="1:18">
      <c r="A564" s="14">
        <f t="normal">Agrupados!D1443</f>
        <v>0</v>
      </c>
      <c r="B564" s="14">
        <f t="normal">Agrupados!E1443</f>
        <v>0</v>
      </c>
      <c r="C564" s="6">
        <f t="normal">Agrupados!F1443</f>
        <v>0</v>
      </c>
      <c r="D564" s="6">
        <f t="normal">Agrupados!G1443</f>
        <v>0</v>
      </c>
      <c r="E564" s="14">
        <f t="normal">Agrupados!H1443</f>
        <v>0</v>
      </c>
      <c r="F564" s="6">
        <f t="normal">Agrupados!I1443</f>
        <v>0</v>
      </c>
      <c r="G564" s="8">
        <f t="normal">Agrupados!T1443</f>
        <v>0</v>
      </c>
      <c r="H564" s="8"/>
      <c r="I564" s="8"/>
      <c r="J564" s="8"/>
      <c r="K564" s="8"/>
      <c r="L564" s="8">
        <f t="normal">Agrupados!M1443</f>
        <v>0</v>
      </c>
      <c r="M564" s="8">
        <f t="normal">Agrupados!Q1443</f>
        <v>0</v>
      </c>
      <c r="N564" s="16"/>
      <c r="O564" s="16"/>
      <c r="P564" s="6">
        <f t="normal">Agrupados!R1443</f>
        <v>0</v>
      </c>
      <c r="Q564" s="23">
        <f t="normal">Agrupados!AA1443</f>
        <v>0</v>
      </c>
      <c r="R564" s="24">
        <f t="normal">Agrupados!AC1443</f>
        <v>0</v>
      </c>
    </row>
    <row r="565" spans="1:18">
      <c r="A565" s="17">
        <f t="normal">Agrupados!D1444</f>
        <v>0</v>
      </c>
      <c r="B565" s="17">
        <f t="normal">Agrupados!E1444</f>
        <v>0</v>
      </c>
      <c r="C565" s="6">
        <f t="normal">Agrupados!F1444</f>
        <v>0</v>
      </c>
      <c r="D565" s="6">
        <f t="normal">Agrupados!G1444</f>
        <v>0</v>
      </c>
      <c r="E565" s="17">
        <f t="normal">Agrupados!H1444</f>
        <v>0</v>
      </c>
      <c r="F565" s="6">
        <f t="normal">Agrupados!I1444</f>
        <v>0</v>
      </c>
      <c r="G565" s="8">
        <f t="normal">Agrupados!T1444</f>
        <v>0</v>
      </c>
      <c r="H565" s="8"/>
      <c r="I565" s="8"/>
      <c r="J565" s="8"/>
      <c r="K565" s="8"/>
      <c r="L565" s="8">
        <f t="normal">Agrupados!M1444</f>
        <v>0</v>
      </c>
      <c r="M565" s="8">
        <f t="normal">Agrupados!Q1444</f>
        <v>0</v>
      </c>
      <c r="N565" s="19"/>
      <c r="O565" s="19"/>
      <c r="P565" s="6">
        <f t="normal">Agrupados!R1444</f>
        <v>0</v>
      </c>
      <c r="Q565" s="23">
        <f t="normal">Agrupados!AA1444</f>
        <v>0</v>
      </c>
      <c r="R565" s="24">
        <f t="normal">Agrupados!AC1444</f>
        <v>0</v>
      </c>
    </row>
    <row r="566" spans="1:18">
      <c r="A566" s="31" t="str">
        <f t="normal">Agrupados!D1445</f>
        <v>Agroindústria</v>
      </c>
      <c r="B566" s="31" t="str">
        <f t="normal">Agrupados!E1445</f>
        <v>Resíduos de pecuária</v>
      </c>
      <c r="C566" s="6" t="str">
        <f t="normal">Agrupados!F1445</f>
        <v>Avicultura</v>
      </c>
      <c r="D566" s="6" t="str">
        <f t="normal">Agrupados!G1445</f>
        <v>Cama de aves</v>
      </c>
      <c r="E566" s="31" t="str">
        <f t="normal">Agrupados!H1445</f>
        <v>-</v>
      </c>
      <c r="F566" s="6" t="str">
        <f t="normal">Agrupados!I1445</f>
        <v>-</v>
      </c>
      <c r="G566" s="8">
        <f t="normal">Agrupados!T1445</f>
        <v>919.317902491518</v>
      </c>
      <c r="H566" s="8">
        <f t="normal">Agrupados!W1445</f>
        <v>794.288507582132</v>
      </c>
      <c r="I566" s="8">
        <f t="shared" ref="I566" si="929">1000/G566</f>
        <v>1.08776300047004</v>
      </c>
      <c r="J566" s="8">
        <f t="shared" ref="J566" si="930">1000/H566</f>
        <v>1.25898837822049</v>
      </c>
      <c r="K566" s="8">
        <f t="shared" ref="K566" si="931">I566*J566</f>
        <v>1.36948097585003</v>
      </c>
      <c r="L566" s="8">
        <f t="normal">Agrupados!M1445</f>
        <v>191.498146787438</v>
      </c>
      <c r="M566" s="8">
        <f t="normal">Agrupados!Q1445</f>
        <v>115.861473814034</v>
      </c>
      <c r="N566" s="13">
        <f t="shared" ref="N566" si="932">L566/K566</f>
        <v>139.832644749648</v>
      </c>
      <c r="O566" s="13">
        <f t="shared" ref="O566" si="933">M566/K566</f>
        <v>84.6024704666812</v>
      </c>
      <c r="P566" s="6">
        <f t="normal">Agrupados!R1445</f>
        <v>0.605026606041465</v>
      </c>
      <c r="Q566" s="23" t="str">
        <f t="normal">Agrupados!AA1445</f>
        <v>-</v>
      </c>
      <c r="R566" s="24" t="str">
        <f t="normal">Agrupados!AC1445</f>
        <v>-</v>
      </c>
    </row>
    <row r="567" spans="1:18">
      <c r="A567" s="32">
        <f t="normal">Agrupados!D1446</f>
        <v>0</v>
      </c>
      <c r="B567" s="32">
        <f t="normal">Agrupados!E1446</f>
        <v>0</v>
      </c>
      <c r="C567" s="9">
        <f t="normal">Agrupados!F1446</f>
        <v>0</v>
      </c>
      <c r="D567" s="6">
        <f t="normal">Agrupados!G1446</f>
        <v>0</v>
      </c>
      <c r="E567" s="32">
        <f t="normal">Agrupados!H1446</f>
        <v>0</v>
      </c>
      <c r="F567" s="6">
        <f t="normal">Agrupados!I1446</f>
        <v>0</v>
      </c>
      <c r="G567" s="8">
        <f t="normal">Agrupados!T1446</f>
        <v>0</v>
      </c>
      <c r="H567" s="8"/>
      <c r="I567" s="8"/>
      <c r="J567" s="8"/>
      <c r="K567" s="8"/>
      <c r="L567" s="8">
        <f t="normal">Agrupados!M1446</f>
        <v>0</v>
      </c>
      <c r="M567" s="8">
        <f t="normal">Agrupados!Q1446</f>
        <v>0</v>
      </c>
      <c r="N567" s="16"/>
      <c r="O567" s="16"/>
      <c r="P567" s="6">
        <f t="normal">Agrupados!R1446</f>
        <v>0</v>
      </c>
      <c r="Q567" s="23">
        <f t="normal">Agrupados!AA1446</f>
        <v>0</v>
      </c>
      <c r="R567" s="24">
        <f t="normal">Agrupados!AC1446</f>
        <v>0</v>
      </c>
    </row>
    <row r="568" spans="1:18">
      <c r="A568" s="33">
        <f t="normal">Agrupados!D1447</f>
        <v>0</v>
      </c>
      <c r="B568" s="33">
        <f t="normal">Agrupados!E1447</f>
        <v>0</v>
      </c>
      <c r="C568" s="9">
        <f t="normal">Agrupados!F1447</f>
        <v>0</v>
      </c>
      <c r="D568" s="6">
        <f t="normal">Agrupados!G1447</f>
        <v>0</v>
      </c>
      <c r="E568" s="33">
        <f t="normal">Agrupados!H1447</f>
        <v>0</v>
      </c>
      <c r="F568" s="6">
        <f t="normal">Agrupados!I1447</f>
        <v>0</v>
      </c>
      <c r="G568" s="8">
        <f t="normal">Agrupados!T1447</f>
        <v>0</v>
      </c>
      <c r="H568" s="8"/>
      <c r="I568" s="8"/>
      <c r="J568" s="8"/>
      <c r="K568" s="8"/>
      <c r="L568" s="8">
        <f t="normal">Agrupados!M1447</f>
        <v>0</v>
      </c>
      <c r="M568" s="8">
        <f t="normal">Agrupados!Q1447</f>
        <v>0</v>
      </c>
      <c r="N568" s="19"/>
      <c r="O568" s="19"/>
      <c r="P568" s="6">
        <f t="normal">Agrupados!R1447</f>
        <v>0</v>
      </c>
      <c r="Q568" s="23">
        <f t="normal">Agrupados!AA1447</f>
        <v>0</v>
      </c>
      <c r="R568" s="24">
        <f t="normal">Agrupados!AC1447</f>
        <v>0</v>
      </c>
    </row>
    <row r="569" spans="1:18">
      <c r="A569" s="12" t="str">
        <f t="normal">Agrupados!D1448</f>
        <v>Agroindústria</v>
      </c>
      <c r="B569" s="12" t="str">
        <f t="normal">Agrupados!E1448</f>
        <v>Resíduos de pecuária</v>
      </c>
      <c r="C569" s="6" t="str">
        <f t="normal">Agrupados!F1448</f>
        <v>Avicultura</v>
      </c>
      <c r="D569" s="6" t="str">
        <f t="normal">Agrupados!G1448</f>
        <v>Cama de aves</v>
      </c>
      <c r="E569" s="12" t="str">
        <f t="normal">Agrupados!H1448</f>
        <v>-</v>
      </c>
      <c r="F569" s="6" t="str">
        <f t="normal">Agrupados!I1448</f>
        <v>-</v>
      </c>
      <c r="G569" s="8">
        <f t="normal">Agrupados!T1448</f>
        <v>919.317902491518</v>
      </c>
      <c r="H569" s="8">
        <f t="normal">Agrupados!W1448</f>
        <v>794.288507582132</v>
      </c>
      <c r="I569" s="8">
        <f t="shared" ref="I569" si="934">1000/G569</f>
        <v>1.08776300047004</v>
      </c>
      <c r="J569" s="8">
        <f t="shared" ref="J569" si="935">1000/H569</f>
        <v>1.25898837822049</v>
      </c>
      <c r="K569" s="8">
        <f t="shared" ref="K569" si="936">I569*J569</f>
        <v>1.36948097585003</v>
      </c>
      <c r="L569" s="8">
        <f t="normal">Agrupados!M1448</f>
        <v>208.476950175388</v>
      </c>
      <c r="M569" s="8">
        <f t="normal">Agrupados!Q1448</f>
        <v>113.6312302834</v>
      </c>
      <c r="N569" s="13">
        <f t="shared" ref="N569" si="937">L569/K569</f>
        <v>152.230628867252</v>
      </c>
      <c r="O569" s="13">
        <f t="shared" ref="O569" si="938">M569/K569</f>
        <v>82.973938511902</v>
      </c>
      <c r="P569" s="6">
        <f t="normal">Agrupados!R1448</f>
        <v>0.545054166361337</v>
      </c>
      <c r="Q569" s="23" t="str">
        <f t="normal">Agrupados!AA1448</f>
        <v>-</v>
      </c>
      <c r="R569" s="24" t="str">
        <f t="normal">Agrupados!AC1448</f>
        <v>-</v>
      </c>
    </row>
    <row r="570" spans="1:18">
      <c r="A570" s="14">
        <f t="normal">Agrupados!D1449</f>
        <v>0</v>
      </c>
      <c r="B570" s="14">
        <f t="normal">Agrupados!E1449</f>
        <v>0</v>
      </c>
      <c r="C570" s="9">
        <f t="normal">Agrupados!F1449</f>
        <v>0</v>
      </c>
      <c r="D570" s="6">
        <f t="normal">Agrupados!G1449</f>
        <v>0</v>
      </c>
      <c r="E570" s="14">
        <f t="normal">Agrupados!H1449</f>
        <v>0</v>
      </c>
      <c r="F570" s="6">
        <f t="normal">Agrupados!I1449</f>
        <v>0</v>
      </c>
      <c r="G570" s="8">
        <f t="normal">Agrupados!T1449</f>
        <v>0</v>
      </c>
      <c r="H570" s="8"/>
      <c r="I570" s="8"/>
      <c r="J570" s="8"/>
      <c r="K570" s="8"/>
      <c r="L570" s="8">
        <f t="normal">Agrupados!M1449</f>
        <v>0</v>
      </c>
      <c r="M570" s="8">
        <f t="normal">Agrupados!Q1449</f>
        <v>0</v>
      </c>
      <c r="N570" s="16"/>
      <c r="O570" s="16"/>
      <c r="P570" s="6">
        <f t="normal">Agrupados!R1449</f>
        <v>0</v>
      </c>
      <c r="Q570" s="23">
        <f t="normal">Agrupados!AA1449</f>
        <v>0</v>
      </c>
      <c r="R570" s="24">
        <f t="normal">Agrupados!AC1449</f>
        <v>0</v>
      </c>
    </row>
    <row r="571" spans="1:18">
      <c r="A571" s="17">
        <f t="normal">Agrupados!D1450</f>
        <v>0</v>
      </c>
      <c r="B571" s="17">
        <f t="normal">Agrupados!E1450</f>
        <v>0</v>
      </c>
      <c r="C571" s="9">
        <f t="normal">Agrupados!F1450</f>
        <v>0</v>
      </c>
      <c r="D571" s="6">
        <f t="normal">Agrupados!G1450</f>
        <v>0</v>
      </c>
      <c r="E571" s="17">
        <f t="normal">Agrupados!H1450</f>
        <v>0</v>
      </c>
      <c r="F571" s="6">
        <f t="normal">Agrupados!I1450</f>
        <v>0</v>
      </c>
      <c r="G571" s="8">
        <f t="normal">Agrupados!T1450</f>
        <v>0</v>
      </c>
      <c r="H571" s="8"/>
      <c r="I571" s="8"/>
      <c r="J571" s="8"/>
      <c r="K571" s="8"/>
      <c r="L571" s="8">
        <f t="normal">Agrupados!M1450</f>
        <v>0</v>
      </c>
      <c r="M571" s="8">
        <f t="normal">Agrupados!Q1450</f>
        <v>0</v>
      </c>
      <c r="N571" s="19"/>
      <c r="O571" s="19"/>
      <c r="P571" s="6">
        <f t="normal">Agrupados!R1450</f>
        <v>0</v>
      </c>
      <c r="Q571" s="23">
        <f t="normal">Agrupados!AA1450</f>
        <v>0</v>
      </c>
      <c r="R571" s="24">
        <f t="normal">Agrupados!AC1450</f>
        <v>0</v>
      </c>
    </row>
    <row r="572" spans="1:18">
      <c r="A572" s="12" t="str">
        <f t="normal">Agrupados!D1451</f>
        <v>Agroindústria</v>
      </c>
      <c r="B572" s="12" t="str">
        <f t="normal">Agrupados!E1451</f>
        <v>Resíduos de pecuária</v>
      </c>
      <c r="C572" s="6" t="str">
        <f t="normal">Agrupados!F1451</f>
        <v>Bovinocultura</v>
      </c>
      <c r="D572" s="6" t="str">
        <f t="normal">Agrupados!G1451</f>
        <v>-</v>
      </c>
      <c r="E572" s="6" t="str">
        <f t="normal">Agrupados!H1451</f>
        <v>Entrada biodigestor</v>
      </c>
      <c r="F572" s="6" t="str">
        <f t="normal">Agrupados!I1451</f>
        <v>Bovino leiteiro</v>
      </c>
      <c r="G572" s="8">
        <f t="normal">Agrupados!T1451</f>
        <v>21.8089755399744</v>
      </c>
      <c r="H572" s="8">
        <f t="normal">Agrupados!W1451</f>
        <v>796.424548363549</v>
      </c>
      <c r="I572" s="8">
        <f t="shared" ref="I572" si="939">1000/G572</f>
        <v>45.8526810746827</v>
      </c>
      <c r="J572" s="8">
        <f t="shared" ref="J572" si="940">1000/H572</f>
        <v>1.25561172374049</v>
      </c>
      <c r="K572" s="8">
        <f t="shared" ref="K572" si="941">I572*J572</f>
        <v>57.5731639223054</v>
      </c>
      <c r="L572" s="8">
        <f t="normal">Agrupados!M1451</f>
        <v>272.995018627035</v>
      </c>
      <c r="M572" s="8">
        <f t="normal">Agrupados!Q1451</f>
        <v>173.586279337742</v>
      </c>
      <c r="N572" s="13">
        <f t="shared" ref="N572" si="942">L572/K572</f>
        <v>4.74170603157123</v>
      </c>
      <c r="O572" s="13">
        <f t="shared" ref="O572" si="943">M572/K572</f>
        <v>3.01505540970434</v>
      </c>
      <c r="P572" s="6">
        <f t="normal">Agrupados!R1451</f>
        <v>0.635858779441302</v>
      </c>
      <c r="Q572" s="23" t="str">
        <f t="normal">Agrupados!AA1451</f>
        <v>-</v>
      </c>
      <c r="R572" s="24">
        <f t="normal">Agrupados!AC1451</f>
        <v>7.904</v>
      </c>
    </row>
    <row r="573" spans="1:18">
      <c r="A573" s="14">
        <f t="normal">Agrupados!D1452</f>
        <v>0</v>
      </c>
      <c r="B573" s="14">
        <f t="normal">Agrupados!E1452</f>
        <v>0</v>
      </c>
      <c r="C573" s="9">
        <f t="normal">Agrupados!F1452</f>
        <v>0</v>
      </c>
      <c r="D573" s="6">
        <f t="normal">Agrupados!G1452</f>
        <v>0</v>
      </c>
      <c r="E573" s="6">
        <f t="normal">Agrupados!H1452</f>
        <v>0</v>
      </c>
      <c r="F573" s="6">
        <f t="normal">Agrupados!I1452</f>
        <v>0</v>
      </c>
      <c r="G573" s="8">
        <f t="normal">Agrupados!T1452</f>
        <v>0</v>
      </c>
      <c r="H573" s="8"/>
      <c r="I573" s="8"/>
      <c r="J573" s="8"/>
      <c r="K573" s="8"/>
      <c r="L573" s="8">
        <f t="normal">Agrupados!M1452</f>
        <v>0</v>
      </c>
      <c r="M573" s="8">
        <f t="normal">Agrupados!Q1452</f>
        <v>0</v>
      </c>
      <c r="N573" s="16"/>
      <c r="O573" s="16"/>
      <c r="P573" s="6">
        <f t="normal">Agrupados!R1452</f>
        <v>0</v>
      </c>
      <c r="Q573" s="23">
        <f t="normal">Agrupados!AA1452</f>
        <v>0</v>
      </c>
      <c r="R573" s="24">
        <f t="normal">Agrupados!AC1452</f>
        <v>0</v>
      </c>
    </row>
    <row r="574" spans="1:18">
      <c r="A574" s="17">
        <f t="normal">Agrupados!D1453</f>
        <v>0</v>
      </c>
      <c r="B574" s="17">
        <f t="normal">Agrupados!E1453</f>
        <v>0</v>
      </c>
      <c r="C574" s="9">
        <f t="normal">Agrupados!F1453</f>
        <v>0</v>
      </c>
      <c r="D574" s="6">
        <f t="normal">Agrupados!G1453</f>
        <v>0</v>
      </c>
      <c r="E574" s="6">
        <f t="normal">Agrupados!H1453</f>
        <v>0</v>
      </c>
      <c r="F574" s="6">
        <f t="normal">Agrupados!I1453</f>
        <v>0</v>
      </c>
      <c r="G574" s="8">
        <f t="normal">Agrupados!T1453</f>
        <v>0</v>
      </c>
      <c r="H574" s="8"/>
      <c r="I574" s="8"/>
      <c r="J574" s="8"/>
      <c r="K574" s="8"/>
      <c r="L574" s="8">
        <f t="normal">Agrupados!M1453</f>
        <v>0</v>
      </c>
      <c r="M574" s="8">
        <f t="normal">Agrupados!Q1453</f>
        <v>0</v>
      </c>
      <c r="N574" s="19"/>
      <c r="O574" s="19"/>
      <c r="P574" s="6">
        <f t="normal">Agrupados!R1453</f>
        <v>0</v>
      </c>
      <c r="Q574" s="23">
        <f t="normal">Agrupados!AA1453</f>
        <v>0</v>
      </c>
      <c r="R574" s="24">
        <f t="normal">Agrupados!AC1453</f>
        <v>0</v>
      </c>
    </row>
    <row r="575" spans="1:18">
      <c r="A575" s="12" t="str">
        <f t="normal">Agrupados!D1454</f>
        <v>Agroindústria</v>
      </c>
      <c r="B575" s="12" t="str">
        <f t="normal">Agrupados!E1454</f>
        <v>Resíduos de pecuária</v>
      </c>
      <c r="C575" s="6" t="str">
        <f t="normal">Agrupados!F1454</f>
        <v>Bovinocultura</v>
      </c>
      <c r="D575" s="6" t="str">
        <f t="normal">Agrupados!G1454</f>
        <v>-</v>
      </c>
      <c r="E575" s="6" t="str">
        <f t="normal">Agrupados!H1454</f>
        <v>Entrada biodigestor </v>
      </c>
      <c r="F575" s="6" t="str">
        <f t="normal">Agrupados!I1454</f>
        <v>Bovino leiteiro</v>
      </c>
      <c r="G575" s="8">
        <f t="normal">Agrupados!T1454</f>
        <v>9.97610278019374</v>
      </c>
      <c r="H575" s="8">
        <f t="normal">Agrupados!W1454</f>
        <v>745.720913397303</v>
      </c>
      <c r="I575" s="8">
        <f t="shared" ref="I575" si="944">1000/G575</f>
        <v>100.239544643162</v>
      </c>
      <c r="J575" s="8">
        <f t="shared" ref="J575" si="945">1000/H575</f>
        <v>1.34098425031996</v>
      </c>
      <c r="K575" s="8">
        <f t="shared" ref="K575" si="946">I575*J575</f>
        <v>134.419650625725</v>
      </c>
      <c r="L575" s="8">
        <f t="normal">Agrupados!M1454</f>
        <v>321.53316452938</v>
      </c>
      <c r="M575" s="8">
        <f t="normal">Agrupados!Q1454</f>
        <v>228.954511191405</v>
      </c>
      <c r="N575" s="13">
        <f t="shared" ref="N575" si="947">L575/K575</f>
        <v>2.39201011929908</v>
      </c>
      <c r="O575" s="13">
        <f t="shared" ref="O575" si="948">M575/K575</f>
        <v>1.70328155240413</v>
      </c>
      <c r="P575" s="6">
        <f t="normal">Agrupados!R1454</f>
        <v>0.712071215193367</v>
      </c>
      <c r="Q575" s="23" t="str">
        <f t="normal">Agrupados!AA1454</f>
        <v>-</v>
      </c>
      <c r="R575" s="24">
        <f t="normal">Agrupados!AC1454</f>
        <v>7.41733333333333</v>
      </c>
    </row>
    <row r="576" spans="1:18">
      <c r="A576" s="14">
        <f t="normal">Agrupados!D1455</f>
        <v>0</v>
      </c>
      <c r="B576" s="14">
        <f t="normal">Agrupados!E1455</f>
        <v>0</v>
      </c>
      <c r="C576" s="9">
        <f t="normal">Agrupados!F1455</f>
        <v>0</v>
      </c>
      <c r="D576" s="6">
        <f t="normal">Agrupados!G1455</f>
        <v>0</v>
      </c>
      <c r="E576" s="6">
        <f t="normal">Agrupados!H1455</f>
        <v>0</v>
      </c>
      <c r="F576" s="6">
        <f t="normal">Agrupados!I1455</f>
        <v>0</v>
      </c>
      <c r="G576" s="8">
        <f t="normal">Agrupados!T1455</f>
        <v>0</v>
      </c>
      <c r="H576" s="8"/>
      <c r="I576" s="8"/>
      <c r="J576" s="8"/>
      <c r="K576" s="8"/>
      <c r="L576" s="8">
        <f t="normal">Agrupados!M1455</f>
        <v>0</v>
      </c>
      <c r="M576" s="8">
        <f t="normal">Agrupados!Q1455</f>
        <v>0</v>
      </c>
      <c r="N576" s="16"/>
      <c r="O576" s="16"/>
      <c r="P576" s="6">
        <f t="normal">Agrupados!R1455</f>
        <v>0</v>
      </c>
      <c r="Q576" s="23">
        <f t="normal">Agrupados!AA1455</f>
        <v>0</v>
      </c>
      <c r="R576" s="24">
        <f t="normal">Agrupados!AC1455</f>
        <v>0</v>
      </c>
    </row>
    <row r="577" spans="1:18">
      <c r="A577" s="17">
        <f t="normal">Agrupados!D1456</f>
        <v>0</v>
      </c>
      <c r="B577" s="17">
        <f t="normal">Agrupados!E1456</f>
        <v>0</v>
      </c>
      <c r="C577" s="9">
        <f t="normal">Agrupados!F1456</f>
        <v>0</v>
      </c>
      <c r="D577" s="6">
        <f t="normal">Agrupados!G1456</f>
        <v>0</v>
      </c>
      <c r="E577" s="6">
        <f t="normal">Agrupados!H1456</f>
        <v>0</v>
      </c>
      <c r="F577" s="6">
        <f t="normal">Agrupados!I1456</f>
        <v>0</v>
      </c>
      <c r="G577" s="8">
        <f t="normal">Agrupados!T1456</f>
        <v>0</v>
      </c>
      <c r="H577" s="8"/>
      <c r="I577" s="8"/>
      <c r="J577" s="8"/>
      <c r="K577" s="8"/>
      <c r="L577" s="8">
        <f t="normal">Agrupados!M1456</f>
        <v>0</v>
      </c>
      <c r="M577" s="8">
        <f t="normal">Agrupados!Q1456</f>
        <v>0</v>
      </c>
      <c r="N577" s="19"/>
      <c r="O577" s="19"/>
      <c r="P577" s="6">
        <f t="normal">Agrupados!R1456</f>
        <v>0</v>
      </c>
      <c r="Q577" s="23">
        <f t="normal">Agrupados!AA1456</f>
        <v>0</v>
      </c>
      <c r="R577" s="24">
        <f t="normal">Agrupados!AC1456</f>
        <v>0</v>
      </c>
    </row>
    <row r="578" spans="1:18">
      <c r="A578" s="12" t="str">
        <f t="normal">Agrupados!D1466</f>
        <v>Agroindústria</v>
      </c>
      <c r="B578" s="12" t="str">
        <f t="normal">Agrupados!E1466</f>
        <v>Resíduos diversos da indústria de alimentos</v>
      </c>
      <c r="C578" s="6" t="str">
        <f t="normal">Agrupados!F1466</f>
        <v>Laticínio</v>
      </c>
      <c r="D578" s="6" t="str">
        <f t="normal">Agrupados!G1466</f>
        <v>Água residual</v>
      </c>
      <c r="E578" s="12" t="str">
        <f t="normal">Agrupados!H1466</f>
        <v>-</v>
      </c>
      <c r="F578" s="6" t="str">
        <f t="normal">Agrupados!I1466</f>
        <v>-</v>
      </c>
      <c r="G578" s="8">
        <f t="normal">Agrupados!T1466</f>
        <v>8.41377326136647</v>
      </c>
      <c r="H578" s="8">
        <f t="normal">Agrupados!W1466</f>
        <v>759.201650413746</v>
      </c>
      <c r="I578" s="8">
        <f t="shared" ref="I578" si="949">1000/G578</f>
        <v>118.852739304457</v>
      </c>
      <c r="J578" s="8">
        <f t="shared" ref="J578" si="950">1000/H578</f>
        <v>1.31717311132691</v>
      </c>
      <c r="K578" s="8">
        <f t="shared" ref="K578" si="951">I578*J578</f>
        <v>156.549632419378</v>
      </c>
      <c r="L578" s="8">
        <f t="normal">Agrupados!M1466</f>
        <v>567.968525342295</v>
      </c>
      <c r="M578" s="8">
        <f t="normal">Agrupados!Q1466</f>
        <v>353.944097181049</v>
      </c>
      <c r="N578" s="13">
        <f t="shared" ref="N578" si="952">L578/K578</f>
        <v>3.62804125800036</v>
      </c>
      <c r="O578" s="13">
        <f t="shared" ref="O578" si="953">M578/K578</f>
        <v>2.26090660010542</v>
      </c>
      <c r="P578" s="6">
        <f t="normal">Agrupados!R1466</f>
        <v>0.62317554827134</v>
      </c>
      <c r="Q578" s="23">
        <f t="normal">Agrupados!AA1466</f>
        <v>7711.66666666667</v>
      </c>
      <c r="R578" s="24">
        <f t="normal">Agrupados!AC1466</f>
        <v>6.38033333333333</v>
      </c>
    </row>
    <row r="579" spans="1:18">
      <c r="A579" s="14">
        <f t="normal">Agrupados!D1467</f>
        <v>0</v>
      </c>
      <c r="B579" s="14">
        <f t="normal">Agrupados!E1467</f>
        <v>0</v>
      </c>
      <c r="C579" s="6">
        <f t="normal">Agrupados!F1467</f>
        <v>0</v>
      </c>
      <c r="D579" s="6">
        <f t="normal">Agrupados!G1467</f>
        <v>0</v>
      </c>
      <c r="E579" s="14">
        <f t="normal">Agrupados!H1467</f>
        <v>0</v>
      </c>
      <c r="F579" s="6">
        <f t="normal">Agrupados!I1467</f>
        <v>0</v>
      </c>
      <c r="G579" s="8">
        <f t="normal">Agrupados!T1467</f>
        <v>0</v>
      </c>
      <c r="H579" s="8"/>
      <c r="I579" s="8"/>
      <c r="J579" s="8"/>
      <c r="K579" s="8"/>
      <c r="L579" s="8">
        <f t="normal">Agrupados!M1467</f>
        <v>0</v>
      </c>
      <c r="M579" s="8">
        <f t="normal">Agrupados!Q1467</f>
        <v>0</v>
      </c>
      <c r="N579" s="16"/>
      <c r="O579" s="16"/>
      <c r="P579" s="6">
        <f t="normal">Agrupados!R1467</f>
        <v>0</v>
      </c>
      <c r="Q579" s="23">
        <f t="normal">Agrupados!AA1467</f>
        <v>0</v>
      </c>
      <c r="R579" s="24">
        <f t="normal">Agrupados!AC1467</f>
        <v>0</v>
      </c>
    </row>
    <row r="580" spans="1:18">
      <c r="A580" s="17">
        <f t="normal">Agrupados!D1468</f>
        <v>0</v>
      </c>
      <c r="B580" s="17">
        <f t="normal">Agrupados!E1468</f>
        <v>0</v>
      </c>
      <c r="C580" s="6">
        <f t="normal">Agrupados!F1468</f>
        <v>0</v>
      </c>
      <c r="D580" s="6">
        <f t="normal">Agrupados!G1468</f>
        <v>0</v>
      </c>
      <c r="E580" s="17">
        <f t="normal">Agrupados!H1468</f>
        <v>0</v>
      </c>
      <c r="F580" s="6">
        <f t="normal">Agrupados!I1468</f>
        <v>0</v>
      </c>
      <c r="G580" s="8">
        <f t="normal">Agrupados!T1468</f>
        <v>0</v>
      </c>
      <c r="H580" s="8"/>
      <c r="I580" s="8"/>
      <c r="J580" s="8"/>
      <c r="K580" s="8"/>
      <c r="L580" s="8">
        <f t="normal">Agrupados!M1468</f>
        <v>0</v>
      </c>
      <c r="M580" s="8">
        <f t="normal">Agrupados!Q1468</f>
        <v>0</v>
      </c>
      <c r="N580" s="19"/>
      <c r="O580" s="19"/>
      <c r="P580" s="6">
        <f t="normal">Agrupados!R1468</f>
        <v>0</v>
      </c>
      <c r="Q580" s="23">
        <f t="normal">Agrupados!AA1468</f>
        <v>0</v>
      </c>
      <c r="R580" s="24">
        <f t="normal">Agrupados!AC1468</f>
        <v>0</v>
      </c>
    </row>
    <row r="581" spans="1:18">
      <c r="A581" s="12" t="str">
        <f t="normal">Agrupados!D1469</f>
        <v>Agroindústria</v>
      </c>
      <c r="B581" s="12" t="str">
        <f t="normal">Agrupados!E1469</f>
        <v>Resíduos diversos da indústria de alimentos</v>
      </c>
      <c r="C581" s="6" t="str">
        <f t="normal">Agrupados!F1469</f>
        <v>Laticínio</v>
      </c>
      <c r="D581" s="6" t="str">
        <f t="normal">Agrupados!G1469</f>
        <v>Água residual</v>
      </c>
      <c r="E581" s="12" t="str">
        <f t="normal">Agrupados!H1469</f>
        <v>-</v>
      </c>
      <c r="F581" s="6" t="str">
        <f t="normal">Agrupados!I1469</f>
        <v>-</v>
      </c>
      <c r="G581" s="8">
        <f t="normal">Agrupados!T1469</f>
        <v>8.41377326136647</v>
      </c>
      <c r="H581" s="8">
        <f t="normal">Agrupados!W1469</f>
        <v>759.201650413746</v>
      </c>
      <c r="I581" s="8">
        <f t="shared" ref="I581" si="954">1000/G581</f>
        <v>118.852739304457</v>
      </c>
      <c r="J581" s="8">
        <f t="shared" ref="J581" si="955">1000/H581</f>
        <v>1.31717311132691</v>
      </c>
      <c r="K581" s="8">
        <f t="shared" ref="K581" si="956">I581*J581</f>
        <v>156.549632419378</v>
      </c>
      <c r="L581" s="8">
        <f t="normal">Agrupados!M1469</f>
        <v>579.964150511848</v>
      </c>
      <c r="M581" s="8">
        <f t="normal">Agrupados!Q1469</f>
        <v>352.225295392716</v>
      </c>
      <c r="N581" s="13">
        <f t="shared" ref="N581" si="957">L581/K581</f>
        <v>3.70466631922963</v>
      </c>
      <c r="O581" s="13">
        <f t="shared" ref="O581" si="958">M581/K581</f>
        <v>2.24992732304312</v>
      </c>
      <c r="P581" s="6">
        <f t="normal">Agrupados!R1469</f>
        <v>0.607322530335468</v>
      </c>
      <c r="Q581" s="23">
        <f t="normal">Agrupados!AA1469</f>
        <v>7711.66666666667</v>
      </c>
      <c r="R581" s="24">
        <f t="normal">Agrupados!AC1469</f>
        <v>6.38033333333333</v>
      </c>
    </row>
    <row r="582" spans="1:18">
      <c r="A582" s="14">
        <f t="normal">Agrupados!D1470</f>
        <v>0</v>
      </c>
      <c r="B582" s="14">
        <f t="normal">Agrupados!E1470</f>
        <v>0</v>
      </c>
      <c r="C582" s="6">
        <f t="normal">Agrupados!F1470</f>
        <v>0</v>
      </c>
      <c r="D582" s="6">
        <f t="normal">Agrupados!G1470</f>
        <v>0</v>
      </c>
      <c r="E582" s="14">
        <f t="normal">Agrupados!H1470</f>
        <v>0</v>
      </c>
      <c r="F582" s="6">
        <f t="normal">Agrupados!I1470</f>
        <v>0</v>
      </c>
      <c r="G582" s="8">
        <f t="normal">Agrupados!T1470</f>
        <v>0</v>
      </c>
      <c r="H582" s="8"/>
      <c r="I582" s="8"/>
      <c r="J582" s="8"/>
      <c r="K582" s="8"/>
      <c r="L582" s="8">
        <f t="normal">Agrupados!M1470</f>
        <v>0</v>
      </c>
      <c r="M582" s="8">
        <f t="normal">Agrupados!Q1470</f>
        <v>0</v>
      </c>
      <c r="N582" s="16"/>
      <c r="O582" s="16"/>
      <c r="P582" s="6">
        <f t="normal">Agrupados!R1470</f>
        <v>0</v>
      </c>
      <c r="Q582" s="23">
        <f t="normal">Agrupados!AA1470</f>
        <v>0</v>
      </c>
      <c r="R582" s="24">
        <f t="normal">Agrupados!AC1470</f>
        <v>0</v>
      </c>
    </row>
    <row r="583" spans="1:18">
      <c r="A583" s="17">
        <f t="normal">Agrupados!D1471</f>
        <v>0</v>
      </c>
      <c r="B583" s="17">
        <f t="normal">Agrupados!E1471</f>
        <v>0</v>
      </c>
      <c r="C583" s="6">
        <f t="normal">Agrupados!F1471</f>
        <v>0</v>
      </c>
      <c r="D583" s="6">
        <f t="normal">Agrupados!G1471</f>
        <v>0</v>
      </c>
      <c r="E583" s="17">
        <f t="normal">Agrupados!H1471</f>
        <v>0</v>
      </c>
      <c r="F583" s="6">
        <f t="normal">Agrupados!I1471</f>
        <v>0</v>
      </c>
      <c r="G583" s="8">
        <f t="normal">Agrupados!T1471</f>
        <v>0</v>
      </c>
      <c r="H583" s="8"/>
      <c r="I583" s="8"/>
      <c r="J583" s="8"/>
      <c r="K583" s="8"/>
      <c r="L583" s="8">
        <f t="normal">Agrupados!M1471</f>
        <v>0</v>
      </c>
      <c r="M583" s="8">
        <f t="normal">Agrupados!Q1471</f>
        <v>0</v>
      </c>
      <c r="N583" s="19"/>
      <c r="O583" s="19"/>
      <c r="P583" s="6">
        <f t="normal">Agrupados!R1471</f>
        <v>0</v>
      </c>
      <c r="Q583" s="23">
        <f t="normal">Agrupados!AA1471</f>
        <v>0</v>
      </c>
      <c r="R583" s="24">
        <f t="normal">Agrupados!AC1471</f>
        <v>0</v>
      </c>
    </row>
    <row r="584" spans="1:18">
      <c r="A584" s="12" t="str">
        <f t="normal">Agrupados!D1472</f>
        <v>Resíduo urbano</v>
      </c>
      <c r="B584" s="12" t="str">
        <f t="normal">Agrupados!E1472</f>
        <v>Resíduos alimentares</v>
      </c>
      <c r="C584" s="6" t="str">
        <f t="normal">Agrupados!F1472</f>
        <v>Gordura </v>
      </c>
      <c r="D584" s="6" t="str">
        <f t="normal">Agrupados!G1472</f>
        <v>Gordura animal </v>
      </c>
      <c r="E584" s="12" t="str">
        <f t="normal">Agrupados!H1472</f>
        <v>-</v>
      </c>
      <c r="F584" s="38" t="str">
        <f t="normal">Agrupados!I1472</f>
        <v>Gordura animal 1-3</v>
      </c>
      <c r="G584" s="8">
        <f t="normal">Agrupados!T1472</f>
        <v>999.5</v>
      </c>
      <c r="H584" s="8">
        <f t="normal">Agrupados!W1472</f>
        <v>999.9</v>
      </c>
      <c r="I584" s="8">
        <f t="shared" ref="I584" si="959">1000/G584</f>
        <v>1.00050025012506</v>
      </c>
      <c r="J584" s="8">
        <f t="shared" ref="J584" si="960">1000/H584</f>
        <v>1.000100010001</v>
      </c>
      <c r="K584" s="8">
        <f t="shared" ref="K584" si="961">I584*J584</f>
        <v>1.00060031015608</v>
      </c>
      <c r="L584" s="8">
        <f t="normal">Agrupados!M1472</f>
        <v>1040.3078310058</v>
      </c>
      <c r="M584" s="8">
        <f t="normal">Agrupados!Q1472</f>
        <v>481.580403115969</v>
      </c>
      <c r="N584" s="13">
        <f t="shared" ref="N584" si="962">L584/K584</f>
        <v>1039.68369832258</v>
      </c>
      <c r="O584" s="13">
        <f t="shared" ref="O584" si="963">M584/K584</f>
        <v>481.29147895312</v>
      </c>
      <c r="P584" s="6">
        <f t="normal">Agrupados!R1472</f>
        <v>0.46292105928912</v>
      </c>
      <c r="Q584" s="23" t="str">
        <f t="normal">Agrupados!AA1472</f>
        <v>-</v>
      </c>
      <c r="R584" s="24" t="str">
        <f t="normal">Agrupados!AC1472</f>
        <v>-</v>
      </c>
    </row>
    <row r="585" spans="1:18">
      <c r="A585" s="14">
        <f t="normal">Agrupados!D1473</f>
        <v>0</v>
      </c>
      <c r="B585" s="14">
        <f t="normal">Agrupados!E1473</f>
        <v>0</v>
      </c>
      <c r="C585" s="6">
        <f t="normal">Agrupados!F1473</f>
        <v>0</v>
      </c>
      <c r="D585" s="6">
        <f t="normal">Agrupados!G1473</f>
        <v>0</v>
      </c>
      <c r="E585" s="14">
        <f t="normal">Agrupados!H1473</f>
        <v>0</v>
      </c>
      <c r="F585" s="6">
        <f t="normal">Agrupados!I1473</f>
        <v>0</v>
      </c>
      <c r="G585" s="8">
        <f t="normal">Agrupados!T1473</f>
        <v>0</v>
      </c>
      <c r="H585" s="8"/>
      <c r="I585" s="8"/>
      <c r="J585" s="8"/>
      <c r="K585" s="8"/>
      <c r="L585" s="8">
        <f t="normal">Agrupados!M1473</f>
        <v>0</v>
      </c>
      <c r="M585" s="8">
        <f t="normal">Agrupados!Q1473</f>
        <v>0</v>
      </c>
      <c r="N585" s="16"/>
      <c r="O585" s="16"/>
      <c r="P585" s="6">
        <f t="normal">Agrupados!R1473</f>
        <v>0</v>
      </c>
      <c r="Q585" s="23">
        <f t="normal">Agrupados!AA1473</f>
        <v>0</v>
      </c>
      <c r="R585" s="24">
        <f t="normal">Agrupados!AC1473</f>
        <v>0</v>
      </c>
    </row>
    <row r="586" spans="1:18">
      <c r="A586" s="17">
        <f t="normal">Agrupados!D1474</f>
        <v>0</v>
      </c>
      <c r="B586" s="17">
        <f t="normal">Agrupados!E1474</f>
        <v>0</v>
      </c>
      <c r="C586" s="6">
        <f t="normal">Agrupados!F1474</f>
        <v>0</v>
      </c>
      <c r="D586" s="6">
        <f t="normal">Agrupados!G1474</f>
        <v>0</v>
      </c>
      <c r="E586" s="17">
        <f t="normal">Agrupados!H1474</f>
        <v>0</v>
      </c>
      <c r="F586" s="6">
        <f t="normal">Agrupados!I1474</f>
        <v>0</v>
      </c>
      <c r="G586" s="8">
        <f t="normal">Agrupados!T1474</f>
        <v>0</v>
      </c>
      <c r="H586" s="8"/>
      <c r="I586" s="8"/>
      <c r="J586" s="8"/>
      <c r="K586" s="8"/>
      <c r="L586" s="8">
        <f t="normal">Agrupados!M1474</f>
        <v>0</v>
      </c>
      <c r="M586" s="8">
        <f t="normal">Agrupados!Q1474</f>
        <v>0</v>
      </c>
      <c r="N586" s="19"/>
      <c r="O586" s="19"/>
      <c r="P586" s="6">
        <f t="normal">Agrupados!R1474</f>
        <v>0</v>
      </c>
      <c r="Q586" s="23">
        <f t="normal">Agrupados!AA1474</f>
        <v>0</v>
      </c>
      <c r="R586" s="24">
        <f t="normal">Agrupados!AC1474</f>
        <v>0</v>
      </c>
    </row>
    <row r="587" spans="1:18">
      <c r="A587" s="12" t="str">
        <f t="normal">Agrupados!D1475</f>
        <v>Resíduo urbano</v>
      </c>
      <c r="B587" s="12" t="str">
        <f t="normal">Agrupados!E1475</f>
        <v>Resíduos alimentares</v>
      </c>
      <c r="C587" s="6" t="str">
        <f t="normal">Agrupados!F1475</f>
        <v>Gordura </v>
      </c>
      <c r="D587" s="6" t="str">
        <f t="normal">Agrupados!G1475</f>
        <v>Gordura animal</v>
      </c>
      <c r="E587" s="12" t="str">
        <f t="normal">Agrupados!H1475</f>
        <v>-</v>
      </c>
      <c r="F587" s="38" t="str">
        <f t="normal">Agrupados!I1475</f>
        <v>Gordura animal 4-6</v>
      </c>
      <c r="G587" s="8">
        <f t="normal">Agrupados!T1475</f>
        <v>999.5</v>
      </c>
      <c r="H587" s="8">
        <f t="normal">Agrupados!W1475</f>
        <v>999.9</v>
      </c>
      <c r="I587" s="8">
        <f t="shared" ref="I587" si="964">1000/G587</f>
        <v>1.00050025012506</v>
      </c>
      <c r="J587" s="8">
        <f t="shared" ref="J587" si="965">1000/H587</f>
        <v>1.000100010001</v>
      </c>
      <c r="K587" s="8">
        <f t="shared" ref="K587" si="966">I587*J587</f>
        <v>1.00060031015608</v>
      </c>
      <c r="L587" s="8">
        <f t="normal">Agrupados!M1475</f>
        <v>1062.58759509248</v>
      </c>
      <c r="M587" s="8">
        <f t="normal">Agrupados!Q1475</f>
        <v>463.354948424143</v>
      </c>
      <c r="N587" s="13">
        <f t="shared" ref="N587" si="967">L587/K587</f>
        <v>1061.9500956648</v>
      </c>
      <c r="O587" s="13">
        <f t="shared" ref="O587" si="968">M587/K587</f>
        <v>463.076958622836</v>
      </c>
      <c r="P587" s="6">
        <f t="normal">Agrupados!R1475</f>
        <v>0.43606282490416</v>
      </c>
      <c r="Q587" s="23" t="str">
        <f t="normal">Agrupados!AA1475</f>
        <v>-</v>
      </c>
      <c r="R587" s="24" t="str">
        <f t="normal">Agrupados!AC1475</f>
        <v>-</v>
      </c>
    </row>
    <row r="588" spans="1:18">
      <c r="A588" s="14">
        <f t="normal">Agrupados!D1476</f>
        <v>0</v>
      </c>
      <c r="B588" s="14">
        <f t="normal">Agrupados!E1476</f>
        <v>0</v>
      </c>
      <c r="C588" s="6">
        <f t="normal">Agrupados!F1476</f>
        <v>0</v>
      </c>
      <c r="D588" s="6">
        <f t="normal">Agrupados!G1476</f>
        <v>0</v>
      </c>
      <c r="E588" s="14">
        <f t="normal">Agrupados!H1476</f>
        <v>0</v>
      </c>
      <c r="F588" s="6">
        <f t="normal">Agrupados!I1476</f>
        <v>0</v>
      </c>
      <c r="G588" s="8">
        <f t="normal">Agrupados!T1476</f>
        <v>0</v>
      </c>
      <c r="H588" s="8"/>
      <c r="I588" s="8"/>
      <c r="J588" s="8"/>
      <c r="K588" s="8"/>
      <c r="L588" s="8">
        <f t="normal">Agrupados!M1476</f>
        <v>0</v>
      </c>
      <c r="M588" s="8">
        <f t="normal">Agrupados!Q1476</f>
        <v>0</v>
      </c>
      <c r="N588" s="16"/>
      <c r="O588" s="16"/>
      <c r="P588" s="6">
        <f t="normal">Agrupados!R1476</f>
        <v>0</v>
      </c>
      <c r="Q588" s="23">
        <f t="normal">Agrupados!AA1476</f>
        <v>0</v>
      </c>
      <c r="R588" s="24">
        <f t="normal">Agrupados!AC1476</f>
        <v>0</v>
      </c>
    </row>
    <row r="589" spans="1:18">
      <c r="A589" s="17">
        <f t="normal">Agrupados!D1477</f>
        <v>0</v>
      </c>
      <c r="B589" s="17">
        <f t="normal">Agrupados!E1477</f>
        <v>0</v>
      </c>
      <c r="C589" s="6">
        <f t="normal">Agrupados!F1477</f>
        <v>0</v>
      </c>
      <c r="D589" s="6">
        <f t="normal">Agrupados!G1477</f>
        <v>0</v>
      </c>
      <c r="E589" s="17">
        <f t="normal">Agrupados!H1477</f>
        <v>0</v>
      </c>
      <c r="F589" s="6">
        <f t="normal">Agrupados!I1477</f>
        <v>0</v>
      </c>
      <c r="G589" s="8">
        <f t="normal">Agrupados!T1477</f>
        <v>0</v>
      </c>
      <c r="H589" s="8"/>
      <c r="I589" s="8"/>
      <c r="J589" s="8"/>
      <c r="K589" s="8"/>
      <c r="L589" s="8">
        <f t="normal">Agrupados!M1477</f>
        <v>0</v>
      </c>
      <c r="M589" s="8">
        <f t="normal">Agrupados!Q1477</f>
        <v>0</v>
      </c>
      <c r="N589" s="19"/>
      <c r="O589" s="19"/>
      <c r="P589" s="6">
        <f t="normal">Agrupados!R1477</f>
        <v>0</v>
      </c>
      <c r="Q589" s="23">
        <f t="normal">Agrupados!AA1477</f>
        <v>0</v>
      </c>
      <c r="R589" s="24">
        <f t="normal">Agrupados!AC1477</f>
        <v>0</v>
      </c>
    </row>
    <row r="590" spans="1:18">
      <c r="A590" s="12" t="str">
        <f t="normal">Agrupados!D1478</f>
        <v>Resíduo urbano</v>
      </c>
      <c r="B590" s="12" t="str">
        <f t="normal">Agrupados!E1478</f>
        <v>Resíduos alimentares</v>
      </c>
      <c r="C590" s="6" t="str">
        <f t="normal">Agrupados!F1478</f>
        <v>Gordura </v>
      </c>
      <c r="D590" s="6" t="str">
        <f t="normal">Agrupados!G1478</f>
        <v>Gordura animal </v>
      </c>
      <c r="E590" s="12" t="str">
        <f t="normal">Agrupados!H1478</f>
        <v>-</v>
      </c>
      <c r="F590" s="6" t="str">
        <f t="normal">Agrupados!I1478</f>
        <v>Gordura animal 7-9</v>
      </c>
      <c r="G590" s="8">
        <f t="normal">Agrupados!T1478</f>
        <v>999.5</v>
      </c>
      <c r="H590" s="8">
        <f t="normal">Agrupados!W1478</f>
        <v>999.9</v>
      </c>
      <c r="I590" s="8">
        <f t="shared" ref="I590" si="969">1000/G590</f>
        <v>1.00050025012506</v>
      </c>
      <c r="J590" s="8">
        <f t="shared" ref="J590" si="970">1000/H590</f>
        <v>1.000100010001</v>
      </c>
      <c r="K590" s="8">
        <f t="shared" ref="K590" si="971">I590*J590</f>
        <v>1.00060031015608</v>
      </c>
      <c r="L590" s="8">
        <f t="normal">Agrupados!M1478</f>
        <v>1107.85162453851</v>
      </c>
      <c r="M590" s="8">
        <f t="normal">Agrupados!Q1478</f>
        <v>534.321932141494</v>
      </c>
      <c r="N590" s="13">
        <f t="shared" ref="N590" si="972">L590/K590</f>
        <v>1107.18696895637</v>
      </c>
      <c r="O590" s="13">
        <f t="shared" ref="O590" si="973">M590/K590</f>
        <v>534.001365698305</v>
      </c>
      <c r="P590" s="6">
        <f t="normal">Agrupados!R1478</f>
        <v>0.482304597751592</v>
      </c>
      <c r="Q590" s="23" t="str">
        <f t="normal">Agrupados!AA1478</f>
        <v>-</v>
      </c>
      <c r="R590" s="24" t="str">
        <f t="normal">Agrupados!AC1478</f>
        <v>-</v>
      </c>
    </row>
    <row r="591" spans="1:18">
      <c r="A591" s="14">
        <f t="normal">Agrupados!D1479</f>
        <v>0</v>
      </c>
      <c r="B591" s="14">
        <f t="normal">Agrupados!E1479</f>
        <v>0</v>
      </c>
      <c r="C591" s="6">
        <f t="normal">Agrupados!F1479</f>
        <v>0</v>
      </c>
      <c r="D591" s="6">
        <f t="normal">Agrupados!G1479</f>
        <v>0</v>
      </c>
      <c r="E591" s="14">
        <f t="normal">Agrupados!H1479</f>
        <v>0</v>
      </c>
      <c r="F591" s="6">
        <f t="normal">Agrupados!I1479</f>
        <v>0</v>
      </c>
      <c r="G591" s="8">
        <f t="normal">Agrupados!T1479</f>
        <v>0</v>
      </c>
      <c r="H591" s="8"/>
      <c r="I591" s="8"/>
      <c r="J591" s="8"/>
      <c r="K591" s="8"/>
      <c r="L591" s="8">
        <f t="normal">Agrupados!M1479</f>
        <v>0</v>
      </c>
      <c r="M591" s="8">
        <f t="normal">Agrupados!Q1479</f>
        <v>0</v>
      </c>
      <c r="N591" s="16"/>
      <c r="O591" s="16"/>
      <c r="P591" s="6">
        <f t="normal">Agrupados!R1479</f>
        <v>0</v>
      </c>
      <c r="Q591" s="23">
        <f t="normal">Agrupados!AA1479</f>
        <v>0</v>
      </c>
      <c r="R591" s="24">
        <f t="normal">Agrupados!AC1479</f>
        <v>0</v>
      </c>
    </row>
    <row r="592" spans="1:18">
      <c r="A592" s="17">
        <f t="normal">Agrupados!D1480</f>
        <v>0</v>
      </c>
      <c r="B592" s="17">
        <f t="normal">Agrupados!E1480</f>
        <v>0</v>
      </c>
      <c r="C592" s="6">
        <f t="normal">Agrupados!F1480</f>
        <v>0</v>
      </c>
      <c r="D592" s="6">
        <f t="normal">Agrupados!G1480</f>
        <v>0</v>
      </c>
      <c r="E592" s="17">
        <f t="normal">Agrupados!H1480</f>
        <v>0</v>
      </c>
      <c r="F592" s="6">
        <f t="normal">Agrupados!I1480</f>
        <v>0</v>
      </c>
      <c r="G592" s="8">
        <f t="normal">Agrupados!T1480</f>
        <v>0</v>
      </c>
      <c r="H592" s="8"/>
      <c r="I592" s="8"/>
      <c r="J592" s="8"/>
      <c r="K592" s="8"/>
      <c r="L592" s="8">
        <f t="normal">Agrupados!M1480</f>
        <v>0</v>
      </c>
      <c r="M592" s="8">
        <f t="normal">Agrupados!Q1480</f>
        <v>0</v>
      </c>
      <c r="N592" s="19"/>
      <c r="O592" s="19"/>
      <c r="P592" s="6">
        <f t="normal">Agrupados!R1480</f>
        <v>0</v>
      </c>
      <c r="Q592" s="23">
        <f t="normal">Agrupados!AA1480</f>
        <v>0</v>
      </c>
      <c r="R592" s="24">
        <f t="normal">Agrupados!AC1480</f>
        <v>0</v>
      </c>
    </row>
    <row r="593" spans="1:18">
      <c r="A593" s="12" t="str">
        <f t="normal">Agrupados!D1481</f>
        <v>Resíduo urbano</v>
      </c>
      <c r="B593" s="12" t="str">
        <f t="normal">Agrupados!E1481</f>
        <v>Resíduo de tratamento de esgoto</v>
      </c>
      <c r="C593" s="6" t="str">
        <f t="normal">Agrupados!F1481</f>
        <v>Lodo</v>
      </c>
      <c r="D593" s="34" t="str">
        <f t="normal">Agrupados!G1481</f>
        <v> Lodo </v>
      </c>
      <c r="E593" s="12" t="str">
        <f t="normal">Agrupados!H1481</f>
        <v>-</v>
      </c>
      <c r="F593" s="6" t="str">
        <f t="normal">Agrupados!I1481</f>
        <v>Amostra Natural - Lodo ETE - Interlaboratorial</v>
      </c>
      <c r="G593" s="8">
        <f t="normal">Agrupados!T1481</f>
        <v>896.459116657072</v>
      </c>
      <c r="H593" s="8">
        <f t="normal">Agrupados!W1481</f>
        <v>688.471287039397</v>
      </c>
      <c r="I593" s="8">
        <f t="shared" ref="I593" si="974">1000/G593</f>
        <v>1.11549983866418</v>
      </c>
      <c r="J593" s="8">
        <f t="shared" ref="J593" si="975">1000/H593</f>
        <v>1.45249339925308</v>
      </c>
      <c r="K593" s="8">
        <f t="shared" ref="K593" si="976">I593*J593</f>
        <v>1.62025615252761</v>
      </c>
      <c r="L593" s="8">
        <f t="normal">Agrupados!M1481</f>
        <v>314.78104640429</v>
      </c>
      <c r="M593" s="8">
        <f t="normal">Agrupados!Q1481</f>
        <v>204.175705933068</v>
      </c>
      <c r="N593" s="13">
        <f t="shared" ref="N593" si="977">L593/K593</f>
        <v>194.278568801131</v>
      </c>
      <c r="O593" s="13">
        <f t="shared" ref="O593" si="978">M593/K593</f>
        <v>126.014461117492</v>
      </c>
      <c r="P593" s="6">
        <f t="normal">Agrupados!R1481</f>
        <v>0.648627699365463</v>
      </c>
      <c r="Q593" s="23" t="str">
        <f t="normal">Agrupados!AA1481</f>
        <v>-</v>
      </c>
      <c r="R593" s="24" t="str">
        <f t="normal">Agrupados!AC1481</f>
        <v>-</v>
      </c>
    </row>
    <row r="594" spans="1:18">
      <c r="A594" s="14">
        <f t="normal">Agrupados!D1482</f>
        <v>0</v>
      </c>
      <c r="B594" s="14">
        <f t="normal">Agrupados!E1482</f>
        <v>0</v>
      </c>
      <c r="C594" s="6">
        <f t="normal">Agrupados!F1482</f>
        <v>0</v>
      </c>
      <c r="D594" s="34">
        <f t="normal">Agrupados!G1482</f>
        <v>0</v>
      </c>
      <c r="E594" s="14">
        <f t="normal">Agrupados!H1482</f>
        <v>0</v>
      </c>
      <c r="F594" s="6">
        <f t="normal">Agrupados!I1482</f>
        <v>0</v>
      </c>
      <c r="G594" s="8">
        <f t="normal">Agrupados!T1482</f>
        <v>0</v>
      </c>
      <c r="H594" s="8"/>
      <c r="I594" s="8"/>
      <c r="J594" s="8"/>
      <c r="K594" s="8"/>
      <c r="L594" s="8">
        <f t="normal">Agrupados!M1482</f>
        <v>0</v>
      </c>
      <c r="M594" s="8">
        <f t="normal">Agrupados!Q1482</f>
        <v>0</v>
      </c>
      <c r="N594" s="16"/>
      <c r="O594" s="16"/>
      <c r="P594" s="6">
        <f t="normal">Agrupados!R1482</f>
        <v>0</v>
      </c>
      <c r="Q594" s="23">
        <f t="normal">Agrupados!AA1482</f>
        <v>0</v>
      </c>
      <c r="R594" s="24">
        <f t="normal">Agrupados!AC1482</f>
        <v>0</v>
      </c>
    </row>
    <row r="595" spans="1:18">
      <c r="A595" s="17">
        <f t="normal">Agrupados!D1483</f>
        <v>0</v>
      </c>
      <c r="B595" s="17">
        <f t="normal">Agrupados!E1483</f>
        <v>0</v>
      </c>
      <c r="C595" s="6">
        <f t="normal">Agrupados!F1483</f>
        <v>0</v>
      </c>
      <c r="D595" s="34">
        <f t="normal">Agrupados!G1483</f>
        <v>0</v>
      </c>
      <c r="E595" s="17">
        <f t="normal">Agrupados!H1483</f>
        <v>0</v>
      </c>
      <c r="F595" s="6">
        <f t="normal">Agrupados!I1483</f>
        <v>0</v>
      </c>
      <c r="G595" s="8">
        <f t="normal">Agrupados!T1483</f>
        <v>0</v>
      </c>
      <c r="H595" s="8"/>
      <c r="I595" s="8"/>
      <c r="J595" s="8"/>
      <c r="K595" s="8"/>
      <c r="L595" s="8">
        <f t="normal">Agrupados!M1483</f>
        <v>0</v>
      </c>
      <c r="M595" s="8">
        <f t="normal">Agrupados!Q1483</f>
        <v>0</v>
      </c>
      <c r="N595" s="19"/>
      <c r="O595" s="19"/>
      <c r="P595" s="6">
        <f t="normal">Agrupados!R1483</f>
        <v>0</v>
      </c>
      <c r="Q595" s="23">
        <f t="normal">Agrupados!AA1483</f>
        <v>0</v>
      </c>
      <c r="R595" s="24">
        <f t="normal">Agrupados!AC1483</f>
        <v>0</v>
      </c>
    </row>
    <row r="596" spans="1:18">
      <c r="A596" s="12" t="str">
        <f t="normal">Agrupados!D1484</f>
        <v>Indústria</v>
      </c>
      <c r="B596" s="12" t="str">
        <f t="normal">Agrupados!E1484</f>
        <v>Resíduos diversos da indústria de alimentos</v>
      </c>
      <c r="C596" s="6" t="str">
        <f t="normal">Agrupados!F1484</f>
        <v>Gelatina</v>
      </c>
      <c r="D596" s="31" t="str">
        <f t="normal">Agrupados!G1484</f>
        <v>Gelatina </v>
      </c>
      <c r="E596" s="12" t="str">
        <f t="normal">Agrupados!H1484</f>
        <v>-</v>
      </c>
      <c r="F596" s="6" t="str">
        <f t="normal">Agrupados!I1484</f>
        <v>Sintética - Interlaboratorial</v>
      </c>
      <c r="G596" s="8">
        <f t="normal">Agrupados!T1484</f>
        <v>896.36281205914</v>
      </c>
      <c r="H596" s="8">
        <f t="normal">Agrupados!W1484</f>
        <v>990.478360617225</v>
      </c>
      <c r="I596" s="8">
        <f t="shared" ref="I596" si="979">1000/G596</f>
        <v>1.11561968719205</v>
      </c>
      <c r="J596" s="8">
        <f t="shared" ref="J596" si="980">1000/H596</f>
        <v>1.00961317254507</v>
      </c>
      <c r="K596" s="8">
        <f t="shared" ref="K596" si="981">I596*J596</f>
        <v>1.1263443317397</v>
      </c>
      <c r="L596" s="8">
        <f t="normal">Agrupados!M1484</f>
        <v>546.830588665906</v>
      </c>
      <c r="M596" s="8">
        <f t="normal">Agrupados!Q1484</f>
        <v>394.052605341894</v>
      </c>
      <c r="N596" s="13">
        <f t="shared" ref="N596" si="982">L596/K596</f>
        <v>485.491490707193</v>
      </c>
      <c r="O596" s="13">
        <f t="shared" ref="O596" si="983">M596/K596</f>
        <v>349.850924124826</v>
      </c>
      <c r="P596" s="6">
        <f t="normal">Agrupados!R1484</f>
        <v>0.720611855864278</v>
      </c>
      <c r="Q596" s="23" t="str">
        <f t="normal">Agrupados!AA1484</f>
        <v>-</v>
      </c>
      <c r="R596" s="24" t="str">
        <f t="normal">Agrupados!AC1484</f>
        <v>-</v>
      </c>
    </row>
    <row r="597" spans="1:18">
      <c r="A597" s="14">
        <f t="normal">Agrupados!D1485</f>
        <v>0</v>
      </c>
      <c r="B597" s="14">
        <f t="normal">Agrupados!E1485</f>
        <v>0</v>
      </c>
      <c r="C597" s="6">
        <f t="normal">Agrupados!F1485</f>
        <v>0</v>
      </c>
      <c r="D597" s="32">
        <f t="normal">Agrupados!G1485</f>
        <v>0</v>
      </c>
      <c r="E597" s="14">
        <f t="normal">Agrupados!H1485</f>
        <v>0</v>
      </c>
      <c r="F597" s="6">
        <f t="normal">Agrupados!I1485</f>
        <v>0</v>
      </c>
      <c r="G597" s="8">
        <f t="normal">Agrupados!T1485</f>
        <v>0</v>
      </c>
      <c r="H597" s="8"/>
      <c r="I597" s="8"/>
      <c r="J597" s="8"/>
      <c r="K597" s="8"/>
      <c r="L597" s="8">
        <f t="normal">Agrupados!M1485</f>
        <v>0</v>
      </c>
      <c r="M597" s="8">
        <f t="normal">Agrupados!Q1485</f>
        <v>0</v>
      </c>
      <c r="N597" s="16"/>
      <c r="O597" s="16"/>
      <c r="P597" s="6">
        <f t="normal">Agrupados!R1485</f>
        <v>0</v>
      </c>
      <c r="Q597" s="23">
        <f t="normal">Agrupados!AA1485</f>
        <v>0</v>
      </c>
      <c r="R597" s="24">
        <f t="normal">Agrupados!AC1485</f>
        <v>0</v>
      </c>
    </row>
    <row r="598" spans="1:18">
      <c r="A598" s="17">
        <f t="normal">Agrupados!D1486</f>
        <v>0</v>
      </c>
      <c r="B598" s="17">
        <f t="normal">Agrupados!E1486</f>
        <v>0</v>
      </c>
      <c r="C598" s="6">
        <f t="normal">Agrupados!F1486</f>
        <v>0</v>
      </c>
      <c r="D598" s="33">
        <f t="normal">Agrupados!G1486</f>
        <v>0</v>
      </c>
      <c r="E598" s="17">
        <f t="normal">Agrupados!H1486</f>
        <v>0</v>
      </c>
      <c r="F598" s="6">
        <f t="normal">Agrupados!I1486</f>
        <v>0</v>
      </c>
      <c r="G598" s="8">
        <f t="normal">Agrupados!T1486</f>
        <v>0</v>
      </c>
      <c r="H598" s="8"/>
      <c r="I598" s="8"/>
      <c r="J598" s="8"/>
      <c r="K598" s="8"/>
      <c r="L598" s="8">
        <f t="normal">Agrupados!M1486</f>
        <v>0</v>
      </c>
      <c r="M598" s="8">
        <f t="normal">Agrupados!Q1486</f>
        <v>0</v>
      </c>
      <c r="N598" s="19"/>
      <c r="O598" s="19"/>
      <c r="P598" s="6">
        <f t="normal">Agrupados!R1486</f>
        <v>0</v>
      </c>
      <c r="Q598" s="23">
        <f t="normal">Agrupados!AA1486</f>
        <v>0</v>
      </c>
      <c r="R598" s="24">
        <f t="normal">Agrupados!AC1486</f>
        <v>0</v>
      </c>
    </row>
    <row r="599" spans="1:18">
      <c r="A599" s="12" t="str">
        <f t="normal">Agrupados!D1574</f>
        <v>Agroindústria</v>
      </c>
      <c r="B599" s="12" t="str">
        <f t="normal">Agrupados!E1574</f>
        <v>Resíduos de pecuária</v>
      </c>
      <c r="C599" s="12" t="str">
        <f t="normal">Agrupados!F1574</f>
        <v>Avicultura</v>
      </c>
      <c r="D599" s="12" t="str">
        <f t="normal">Agrupados!G1574</f>
        <v>Cama de aves </v>
      </c>
      <c r="E599" s="12" t="str">
        <f t="normal">Agrupados!H1574</f>
        <v>-</v>
      </c>
      <c r="F599" s="12" t="str">
        <f t="normal">Agrupados!I1574</f>
        <v>6° lote</v>
      </c>
      <c r="G599" s="13">
        <f t="normal">Agrupados!T1574</f>
        <v>745.318822739914</v>
      </c>
      <c r="H599" s="13">
        <f t="normal">Agrupados!W1574</f>
        <v>618.874040636945</v>
      </c>
      <c r="I599" s="8">
        <f t="shared" ref="I599" si="984">1000/G599</f>
        <v>1.34170769540455</v>
      </c>
      <c r="J599" s="8">
        <f t="shared" ref="J599" si="985">1000/H599</f>
        <v>1.61583768963843</v>
      </c>
      <c r="K599" s="8">
        <f t="shared" ref="K599" si="986">I599*J599</f>
        <v>2.16798186271258</v>
      </c>
      <c r="L599" s="13">
        <f t="normal">Agrupados!M1574</f>
        <v>264.155055582302</v>
      </c>
      <c r="M599" s="13">
        <f t="normal">Agrupados!Q1574</f>
        <v>223.417030453797</v>
      </c>
      <c r="N599" s="13">
        <f t="shared" ref="N599" si="987">L599/K599</f>
        <v>121.843757148314</v>
      </c>
      <c r="O599" s="13">
        <f t="shared" ref="O599" si="988">M599/K599</f>
        <v>103.052997950018</v>
      </c>
      <c r="P599" s="12">
        <f t="normal">Agrupados!R1574</f>
        <v>0.845779877130487</v>
      </c>
      <c r="Q599" s="25" t="str">
        <f t="normal">Agrupados!AA1574</f>
        <v>-</v>
      </c>
      <c r="R599" s="26" t="str">
        <f t="normal">Agrupados!AC1574</f>
        <v>-</v>
      </c>
    </row>
    <row r="600" spans="1:18">
      <c r="A600" s="14">
        <f t="normal">Agrupados!D1575</f>
        <v>0</v>
      </c>
      <c r="B600" s="14">
        <f t="normal">Agrupados!E1575</f>
        <v>0</v>
      </c>
      <c r="C600" s="15">
        <f t="normal">Agrupados!F1575</f>
        <v>0</v>
      </c>
      <c r="D600" s="14">
        <f t="normal">Agrupados!G1575</f>
        <v>0</v>
      </c>
      <c r="E600" s="14">
        <f t="normal">Agrupados!H1575</f>
        <v>0</v>
      </c>
      <c r="F600" s="14">
        <f t="normal">Agrupados!I1575</f>
        <v>0</v>
      </c>
      <c r="G600" s="16">
        <f t="normal">Agrupados!T1575</f>
        <v>0</v>
      </c>
      <c r="H600" s="16"/>
      <c r="I600" s="8"/>
      <c r="J600" s="8"/>
      <c r="K600" s="8"/>
      <c r="L600" s="16">
        <f t="normal">Agrupados!M1575</f>
        <v>0</v>
      </c>
      <c r="M600" s="16">
        <f t="normal">Agrupados!Q1575</f>
        <v>0</v>
      </c>
      <c r="N600" s="16"/>
      <c r="O600" s="16"/>
      <c r="P600" s="14">
        <f t="normal">Agrupados!R1575</f>
        <v>0</v>
      </c>
      <c r="Q600" s="27">
        <f t="normal">Agrupados!AA1575</f>
        <v>0</v>
      </c>
      <c r="R600" s="28">
        <f t="normal">Agrupados!AC1575</f>
        <v>0</v>
      </c>
    </row>
    <row r="601" spans="1:18">
      <c r="A601" s="17">
        <f t="normal">Agrupados!D1576</f>
        <v>0</v>
      </c>
      <c r="B601" s="17">
        <f t="normal">Agrupados!E1576</f>
        <v>0</v>
      </c>
      <c r="C601" s="18">
        <f t="normal">Agrupados!F1576</f>
        <v>0</v>
      </c>
      <c r="D601" s="17">
        <f t="normal">Agrupados!G1576</f>
        <v>0</v>
      </c>
      <c r="E601" s="17">
        <f t="normal">Agrupados!H1576</f>
        <v>0</v>
      </c>
      <c r="F601" s="17">
        <f t="normal">Agrupados!I1576</f>
        <v>0</v>
      </c>
      <c r="G601" s="19">
        <f t="normal">Agrupados!T1576</f>
        <v>0</v>
      </c>
      <c r="H601" s="19"/>
      <c r="I601" s="8"/>
      <c r="J601" s="8"/>
      <c r="K601" s="8"/>
      <c r="L601" s="19">
        <f t="normal">Agrupados!M1576</f>
        <v>0</v>
      </c>
      <c r="M601" s="19">
        <f t="normal">Agrupados!Q1576</f>
        <v>0</v>
      </c>
      <c r="N601" s="19"/>
      <c r="O601" s="19"/>
      <c r="P601" s="17">
        <f t="normal">Agrupados!R1576</f>
        <v>0</v>
      </c>
      <c r="Q601" s="29">
        <f t="normal">Agrupados!AA1576</f>
        <v>0</v>
      </c>
      <c r="R601" s="30">
        <f t="normal">Agrupados!AC1576</f>
        <v>0</v>
      </c>
    </row>
    <row r="602" spans="1:18">
      <c r="A602" s="12" t="str">
        <f t="normal">Agrupados!D1598</f>
        <v>Agroindústria</v>
      </c>
      <c r="B602" s="12" t="str">
        <f t="normal">Agrupados!E1598</f>
        <v>Resíduos de pecuária</v>
      </c>
      <c r="C602" s="12" t="str">
        <f t="normal">Agrupados!F1598</f>
        <v>Bovinocultura</v>
      </c>
      <c r="D602" s="12" t="str">
        <f t="normal">Agrupados!G1598</f>
        <v>-</v>
      </c>
      <c r="E602" s="12" t="str">
        <f t="normal">Agrupados!H1598</f>
        <v>Entrada biodigestor</v>
      </c>
      <c r="F602" s="12" t="str">
        <f t="normal">Agrupados!I1598</f>
        <v>Bovino leiteiro</v>
      </c>
      <c r="G602" s="13">
        <f t="normal">Agrupados!T1598</f>
        <v>45.5370756562206</v>
      </c>
      <c r="H602" s="13">
        <f t="normal">Agrupados!W1598</f>
        <v>816.963281421428</v>
      </c>
      <c r="I602" s="8">
        <f t="shared" ref="I602" si="989">1000/G602</f>
        <v>21.9601277769666</v>
      </c>
      <c r="J602" s="8">
        <f t="shared" ref="J602" si="990">1000/H602</f>
        <v>1.22404522056378</v>
      </c>
      <c r="K602" s="8">
        <f t="shared" ref="K602" si="991">I602*J602</f>
        <v>26.8801894483658</v>
      </c>
      <c r="L602" s="13">
        <f t="normal">Agrupados!M1598</f>
        <v>190.250708747681</v>
      </c>
      <c r="M602" s="13">
        <f t="normal">Agrupados!Q1598</f>
        <v>112.143067161849</v>
      </c>
      <c r="N602" s="13">
        <f t="shared" ref="N602" si="992">L602/K602</f>
        <v>7.07772945994797</v>
      </c>
      <c r="O602" s="13">
        <f t="shared" ref="O602" si="993">M602/K602</f>
        <v>4.17195970204246</v>
      </c>
      <c r="P602" s="12">
        <f t="normal">Agrupados!R1598</f>
        <v>0.589448879849263</v>
      </c>
      <c r="Q602" s="25" t="str">
        <f t="normal">Agrupados!AA1598</f>
        <v>-</v>
      </c>
      <c r="R602" s="26">
        <f t="normal">Agrupados!AC1598</f>
        <v>7.04033333333333</v>
      </c>
    </row>
    <row r="603" spans="1:18">
      <c r="A603" s="14">
        <f t="normal">Agrupados!D1599</f>
        <v>0</v>
      </c>
      <c r="B603" s="14">
        <f t="normal">Agrupados!E1599</f>
        <v>0</v>
      </c>
      <c r="C603" s="15">
        <f t="normal">Agrupados!F1599</f>
        <v>0</v>
      </c>
      <c r="D603" s="14">
        <f t="normal">Agrupados!G1599</f>
        <v>0</v>
      </c>
      <c r="E603" s="14">
        <f t="normal">Agrupados!H1599</f>
        <v>0</v>
      </c>
      <c r="F603" s="14">
        <f t="normal">Agrupados!I1599</f>
        <v>0</v>
      </c>
      <c r="G603" s="16">
        <f t="normal">Agrupados!T1599</f>
        <v>0</v>
      </c>
      <c r="H603" s="16"/>
      <c r="I603" s="8"/>
      <c r="J603" s="8"/>
      <c r="K603" s="8"/>
      <c r="L603" s="16">
        <f t="normal">Agrupados!M1599</f>
        <v>0</v>
      </c>
      <c r="M603" s="16">
        <f t="normal">Agrupados!Q1599</f>
        <v>0</v>
      </c>
      <c r="N603" s="16"/>
      <c r="O603" s="16"/>
      <c r="P603" s="14">
        <f t="normal">Agrupados!R1599</f>
        <v>0</v>
      </c>
      <c r="Q603" s="27">
        <f t="normal">Agrupados!AA1599</f>
        <v>0</v>
      </c>
      <c r="R603" s="28">
        <f t="normal">Agrupados!AC1599</f>
        <v>0</v>
      </c>
    </row>
    <row r="604" spans="1:18">
      <c r="A604" s="17">
        <f t="normal">Agrupados!D1600</f>
        <v>0</v>
      </c>
      <c r="B604" s="17">
        <f t="normal">Agrupados!E1600</f>
        <v>0</v>
      </c>
      <c r="C604" s="18">
        <f t="normal">Agrupados!F1600</f>
        <v>0</v>
      </c>
      <c r="D604" s="17">
        <f t="normal">Agrupados!G1600</f>
        <v>0</v>
      </c>
      <c r="E604" s="17">
        <f t="normal">Agrupados!H1600</f>
        <v>0</v>
      </c>
      <c r="F604" s="17">
        <f t="normal">Agrupados!I1600</f>
        <v>0</v>
      </c>
      <c r="G604" s="19">
        <f t="normal">Agrupados!T1600</f>
        <v>0</v>
      </c>
      <c r="H604" s="19"/>
      <c r="I604" s="8"/>
      <c r="J604" s="8"/>
      <c r="K604" s="8"/>
      <c r="L604" s="19">
        <f t="normal">Agrupados!M1600</f>
        <v>0</v>
      </c>
      <c r="M604" s="19">
        <f t="normal">Agrupados!Q1600</f>
        <v>0</v>
      </c>
      <c r="N604" s="19"/>
      <c r="O604" s="19"/>
      <c r="P604" s="17">
        <f t="normal">Agrupados!R1600</f>
        <v>0</v>
      </c>
      <c r="Q604" s="29">
        <f t="normal">Agrupados!AA1600</f>
        <v>0</v>
      </c>
      <c r="R604" s="30">
        <f t="normal">Agrupados!AC1600</f>
        <v>0</v>
      </c>
    </row>
    <row r="605" spans="1:18">
      <c r="A605" s="12" t="str">
        <f t="normal">Agrupados!D1601</f>
        <v>Agroindústria</v>
      </c>
      <c r="B605" s="12" t="str">
        <f t="normal">Agrupados!E1601</f>
        <v>Resíduos de pecuária</v>
      </c>
      <c r="C605" s="12" t="str">
        <f t="normal">Agrupados!F1601</f>
        <v>Suinocultura</v>
      </c>
      <c r="D605" s="12" t="str">
        <f t="normal">Agrupados!G1601</f>
        <v>Terminação</v>
      </c>
      <c r="E605" s="12" t="str">
        <f t="normal">Agrupados!H1601</f>
        <v>Entrada biodigestor</v>
      </c>
      <c r="F605" s="12" t="str">
        <f t="normal">Agrupados!I1601</f>
        <v>-</v>
      </c>
      <c r="G605" s="13">
        <f t="normal">Agrupados!T1601</f>
        <v>36.9420770411879</v>
      </c>
      <c r="H605" s="13">
        <f t="normal">Agrupados!W1601</f>
        <v>710.845368246744</v>
      </c>
      <c r="I605" s="8">
        <f t="shared" ref="I605" si="994">1000/G605</f>
        <v>27.0694037827128</v>
      </c>
      <c r="J605" s="8">
        <f t="shared" ref="J605" si="995">1000/H605</f>
        <v>1.40677571335442</v>
      </c>
      <c r="K605" s="8">
        <f t="shared" ref="K605" si="996">I605*J605</f>
        <v>38.0805798165047</v>
      </c>
      <c r="L605" s="13">
        <f t="normal">Agrupados!M1601</f>
        <v>350.225395831929</v>
      </c>
      <c r="M605" s="13">
        <f t="normal">Agrupados!Q1601</f>
        <v>268.377182052608</v>
      </c>
      <c r="N605" s="13">
        <f t="shared" ref="N605" si="997">L605/K605</f>
        <v>9.19695544341833</v>
      </c>
      <c r="O605" s="13">
        <f t="shared" ref="O605" si="998">M605/K605</f>
        <v>7.04761280804577</v>
      </c>
      <c r="P605" s="12">
        <f t="normal">Agrupados!R1601</f>
        <v>0.766298461638116</v>
      </c>
      <c r="Q605" s="25" t="str">
        <f t="normal">Agrupados!AA1601</f>
        <v>-</v>
      </c>
      <c r="R605" s="26">
        <f t="normal">Agrupados!AC1601</f>
        <v>8.322</v>
      </c>
    </row>
    <row r="606" spans="1:18">
      <c r="A606" s="14">
        <f t="normal">Agrupados!D1602</f>
        <v>0</v>
      </c>
      <c r="B606" s="14">
        <f t="normal">Agrupados!E1602</f>
        <v>0</v>
      </c>
      <c r="C606" s="14">
        <f t="normal">Agrupados!F1602</f>
        <v>0</v>
      </c>
      <c r="D606" s="14">
        <f t="normal">Agrupados!G1602</f>
        <v>0</v>
      </c>
      <c r="E606" s="14">
        <f t="normal">Agrupados!H1602</f>
        <v>0</v>
      </c>
      <c r="F606" s="14">
        <f t="normal">Agrupados!I1602</f>
        <v>0</v>
      </c>
      <c r="G606" s="16">
        <f t="normal">Agrupados!T1602</f>
        <v>0</v>
      </c>
      <c r="H606" s="16"/>
      <c r="I606" s="8"/>
      <c r="J606" s="8"/>
      <c r="K606" s="8"/>
      <c r="L606" s="16">
        <f t="normal">Agrupados!M1602</f>
        <v>0</v>
      </c>
      <c r="M606" s="16">
        <f t="normal">Agrupados!Q1602</f>
        <v>0</v>
      </c>
      <c r="N606" s="16"/>
      <c r="O606" s="16"/>
      <c r="P606" s="14">
        <f t="normal">Agrupados!R1602</f>
        <v>0</v>
      </c>
      <c r="Q606" s="27">
        <f t="normal">Agrupados!AA1602</f>
        <v>0</v>
      </c>
      <c r="R606" s="28">
        <f t="normal">Agrupados!AC1602</f>
        <v>0</v>
      </c>
    </row>
    <row r="607" spans="1:18">
      <c r="A607" s="17">
        <f t="normal">Agrupados!D1603</f>
        <v>0</v>
      </c>
      <c r="B607" s="17">
        <f t="normal">Agrupados!E1603</f>
        <v>0</v>
      </c>
      <c r="C607" s="17">
        <f t="normal">Agrupados!F1603</f>
        <v>0</v>
      </c>
      <c r="D607" s="17">
        <f t="normal">Agrupados!G1603</f>
        <v>0</v>
      </c>
      <c r="E607" s="17">
        <f t="normal">Agrupados!H1603</f>
        <v>0</v>
      </c>
      <c r="F607" s="17">
        <f t="normal">Agrupados!I1603</f>
        <v>0</v>
      </c>
      <c r="G607" s="19">
        <f t="normal">Agrupados!T1603</f>
        <v>0</v>
      </c>
      <c r="H607" s="19"/>
      <c r="I607" s="8"/>
      <c r="J607" s="8"/>
      <c r="K607" s="8"/>
      <c r="L607" s="19">
        <f t="normal">Agrupados!M1603</f>
        <v>0</v>
      </c>
      <c r="M607" s="19">
        <f t="normal">Agrupados!Q1603</f>
        <v>0</v>
      </c>
      <c r="N607" s="19"/>
      <c r="O607" s="19"/>
      <c r="P607" s="17">
        <f t="normal">Agrupados!R1603</f>
        <v>0</v>
      </c>
      <c r="Q607" s="29">
        <f t="normal">Agrupados!AA1603</f>
        <v>0</v>
      </c>
      <c r="R607" s="30">
        <f t="normal">Agrupados!AC1603</f>
        <v>0</v>
      </c>
    </row>
    <row r="608" spans="1:18">
      <c r="A608" s="12" t="str">
        <f t="normal">Agrupados!D1604</f>
        <v>Agroindústria</v>
      </c>
      <c r="B608" s="12" t="str">
        <f t="normal">Agrupados!E1604</f>
        <v>Resíduos de pecuária</v>
      </c>
      <c r="C608" s="12" t="str">
        <f t="normal">Agrupados!F1604</f>
        <v>Suinocultura</v>
      </c>
      <c r="D608" s="12" t="str">
        <f t="normal">Agrupados!G1604</f>
        <v>Terminação</v>
      </c>
      <c r="E608" s="12" t="str">
        <f t="normal">Agrupados!H1604</f>
        <v>Entrada biodigestor</v>
      </c>
      <c r="F608" s="12" t="str">
        <f t="normal">Agrupados!I1604</f>
        <v>-</v>
      </c>
      <c r="G608" s="13">
        <f t="normal">Agrupados!T1604</f>
        <v>21.1863016090108</v>
      </c>
      <c r="H608" s="13">
        <f t="normal">Agrupados!W1604</f>
        <v>579.151820441543</v>
      </c>
      <c r="I608" s="8">
        <f t="shared" ref="I608" si="999">1000/G608</f>
        <v>47.200309825415</v>
      </c>
      <c r="J608" s="8">
        <f t="shared" ref="J608" si="1000">1000/H608</f>
        <v>1.7266629659173</v>
      </c>
      <c r="K608" s="8">
        <f t="shared" ref="K608" si="1001">I608*J608</f>
        <v>81.4990269553667</v>
      </c>
      <c r="L608" s="13">
        <f t="normal">Agrupados!M1604</f>
        <v>200.592177231992</v>
      </c>
      <c r="M608" s="13">
        <f t="normal">Agrupados!Q1604</f>
        <v>148.419891400147</v>
      </c>
      <c r="N608" s="13">
        <f t="shared" ref="N608" si="1002">L608/K608</f>
        <v>2.46128309411408</v>
      </c>
      <c r="O608" s="13">
        <f t="shared" ref="O608" si="1003">M608/K608</f>
        <v>1.82112470473334</v>
      </c>
      <c r="P608" s="12">
        <f t="normal">Agrupados!R1604</f>
        <v>0.739908671655197</v>
      </c>
      <c r="Q608" s="25" t="str">
        <f t="normal">Agrupados!AA1604</f>
        <v>-</v>
      </c>
      <c r="R608" s="26">
        <f t="normal">Agrupados!AC1604</f>
        <v>7.51533333333333</v>
      </c>
    </row>
    <row r="609" spans="1:18">
      <c r="A609" s="14">
        <f t="normal">Agrupados!D1605</f>
        <v>0</v>
      </c>
      <c r="B609" s="14">
        <f t="normal">Agrupados!E1605</f>
        <v>0</v>
      </c>
      <c r="C609" s="14">
        <f t="normal">Agrupados!F1605</f>
        <v>0</v>
      </c>
      <c r="D609" s="14">
        <f t="normal">Agrupados!G1605</f>
        <v>0</v>
      </c>
      <c r="E609" s="14">
        <f t="normal">Agrupados!H1605</f>
        <v>0</v>
      </c>
      <c r="F609" s="14">
        <f t="normal">Agrupados!I1605</f>
        <v>0</v>
      </c>
      <c r="G609" s="16">
        <f t="normal">Agrupados!T1605</f>
        <v>0</v>
      </c>
      <c r="H609" s="16"/>
      <c r="I609" s="8"/>
      <c r="J609" s="8"/>
      <c r="K609" s="8"/>
      <c r="L609" s="16">
        <f t="normal">Agrupados!M1605</f>
        <v>0</v>
      </c>
      <c r="M609" s="16">
        <f t="normal">Agrupados!Q1605</f>
        <v>0</v>
      </c>
      <c r="N609" s="16"/>
      <c r="O609" s="16"/>
      <c r="P609" s="14">
        <f t="normal">Agrupados!R1605</f>
        <v>0</v>
      </c>
      <c r="Q609" s="27">
        <f t="normal">Agrupados!AA1605</f>
        <v>0</v>
      </c>
      <c r="R609" s="28">
        <f t="normal">Agrupados!AC1605</f>
        <v>0</v>
      </c>
    </row>
    <row r="610" spans="1:18">
      <c r="A610" s="17">
        <f t="normal">Agrupados!D1606</f>
        <v>0</v>
      </c>
      <c r="B610" s="17">
        <f t="normal">Agrupados!E1606</f>
        <v>0</v>
      </c>
      <c r="C610" s="17">
        <f t="normal">Agrupados!F1606</f>
        <v>0</v>
      </c>
      <c r="D610" s="17">
        <f t="normal">Agrupados!G1606</f>
        <v>0</v>
      </c>
      <c r="E610" s="17">
        <f t="normal">Agrupados!H1606</f>
        <v>0</v>
      </c>
      <c r="F610" s="17">
        <f t="normal">Agrupados!I1606</f>
        <v>0</v>
      </c>
      <c r="G610" s="19">
        <f t="normal">Agrupados!T1606</f>
        <v>0</v>
      </c>
      <c r="H610" s="19"/>
      <c r="I610" s="8"/>
      <c r="J610" s="8"/>
      <c r="K610" s="8"/>
      <c r="L610" s="19">
        <f t="normal">Agrupados!M1606</f>
        <v>0</v>
      </c>
      <c r="M610" s="19">
        <f t="normal">Agrupados!Q1606</f>
        <v>0</v>
      </c>
      <c r="N610" s="19"/>
      <c r="O610" s="19"/>
      <c r="P610" s="17">
        <f t="normal">Agrupados!R1606</f>
        <v>0</v>
      </c>
      <c r="Q610" s="29">
        <f t="normal">Agrupados!AA1606</f>
        <v>0</v>
      </c>
      <c r="R610" s="30">
        <f t="normal">Agrupados!AC1606</f>
        <v>0</v>
      </c>
    </row>
    <row r="611" spans="1:18">
      <c r="A611" s="12" t="str">
        <f t="normal">Agrupados!D1607</f>
        <v>Agroindústria</v>
      </c>
      <c r="B611" s="12" t="str">
        <f t="normal">Agrupados!E1607</f>
        <v>Resíduos de pecuária</v>
      </c>
      <c r="C611" s="12" t="str">
        <f t="normal">Agrupados!F1607</f>
        <v>Bovinocultura</v>
      </c>
      <c r="D611" s="12" t="str">
        <f t="normal">Agrupados!G1607</f>
        <v>-</v>
      </c>
      <c r="E611" s="12" t="str">
        <f t="normal">Agrupados!H1607</f>
        <v>Entrada biodigestor</v>
      </c>
      <c r="F611" s="12" t="str">
        <f t="normal">Agrupados!I1607</f>
        <v>Bovino leiteiro</v>
      </c>
      <c r="G611" s="13">
        <f t="normal">Agrupados!T1607</f>
        <v>54.4369436356196</v>
      </c>
      <c r="H611" s="13">
        <f t="normal">Agrupados!W1607</f>
        <v>771.190013013591</v>
      </c>
      <c r="I611" s="8">
        <f t="shared" ref="I611" si="1004">1000/G611</f>
        <v>18.3698777560626</v>
      </c>
      <c r="J611" s="8">
        <f t="shared" ref="J611" si="1005">1000/H611</f>
        <v>1.29669729006511</v>
      </c>
      <c r="K611" s="8">
        <f t="shared" ref="K611" si="1006">I611*J611</f>
        <v>23.8201707051137</v>
      </c>
      <c r="L611" s="13">
        <f t="normal">Agrupados!M1607</f>
        <v>350.192343679909</v>
      </c>
      <c r="M611" s="13">
        <f t="normal">Agrupados!Q1607</f>
        <v>219.043292533335</v>
      </c>
      <c r="N611" s="13">
        <f t="shared" ref="N611" si="1007">L611/K611</f>
        <v>14.7015043685111</v>
      </c>
      <c r="O611" s="13">
        <f t="shared" ref="O611" si="1008">M611/K611</f>
        <v>9.1957062459805</v>
      </c>
      <c r="P611" s="12">
        <f t="normal">Agrupados!R1607</f>
        <v>0.625494236200523</v>
      </c>
      <c r="Q611" s="25" t="str">
        <f t="normal">Agrupados!AA1607</f>
        <v>-</v>
      </c>
      <c r="R611" s="26">
        <f t="normal">Agrupados!AC1607</f>
        <v>6.525</v>
      </c>
    </row>
    <row r="612" spans="1:18">
      <c r="A612" s="14">
        <f t="normal">Agrupados!D1608</f>
        <v>0</v>
      </c>
      <c r="B612" s="14">
        <f t="normal">Agrupados!E1608</f>
        <v>0</v>
      </c>
      <c r="C612" s="15">
        <f t="normal">Agrupados!F1608</f>
        <v>0</v>
      </c>
      <c r="D612" s="14">
        <f t="normal">Agrupados!G1608</f>
        <v>0</v>
      </c>
      <c r="E612" s="14">
        <f t="normal">Agrupados!H1608</f>
        <v>0</v>
      </c>
      <c r="F612" s="14">
        <f t="normal">Agrupados!I1608</f>
        <v>0</v>
      </c>
      <c r="G612" s="16">
        <f t="normal">Agrupados!T1608</f>
        <v>0</v>
      </c>
      <c r="H612" s="16"/>
      <c r="I612" s="8"/>
      <c r="J612" s="8"/>
      <c r="K612" s="8"/>
      <c r="L612" s="16">
        <f t="normal">Agrupados!M1608</f>
        <v>0</v>
      </c>
      <c r="M612" s="16">
        <f t="normal">Agrupados!Q1608</f>
        <v>0</v>
      </c>
      <c r="N612" s="16"/>
      <c r="O612" s="16"/>
      <c r="P612" s="14">
        <f t="normal">Agrupados!R1608</f>
        <v>0</v>
      </c>
      <c r="Q612" s="27">
        <f t="normal">Agrupados!AA1608</f>
        <v>0</v>
      </c>
      <c r="R612" s="28">
        <f t="normal">Agrupados!AC1608</f>
        <v>0</v>
      </c>
    </row>
    <row r="613" spans="1:18">
      <c r="A613" s="17">
        <f t="normal">Agrupados!D1609</f>
        <v>0</v>
      </c>
      <c r="B613" s="17">
        <f t="normal">Agrupados!E1609</f>
        <v>0</v>
      </c>
      <c r="C613" s="18">
        <f t="normal">Agrupados!F1609</f>
        <v>0</v>
      </c>
      <c r="D613" s="17">
        <f t="normal">Agrupados!G1609</f>
        <v>0</v>
      </c>
      <c r="E613" s="17">
        <f t="normal">Agrupados!H1609</f>
        <v>0</v>
      </c>
      <c r="F613" s="17">
        <f t="normal">Agrupados!I1609</f>
        <v>0</v>
      </c>
      <c r="G613" s="19">
        <f t="normal">Agrupados!T1609</f>
        <v>0</v>
      </c>
      <c r="H613" s="19"/>
      <c r="I613" s="8"/>
      <c r="J613" s="8"/>
      <c r="K613" s="8"/>
      <c r="L613" s="19">
        <f t="normal">Agrupados!M1609</f>
        <v>0</v>
      </c>
      <c r="M613" s="19">
        <f t="normal">Agrupados!Q1609</f>
        <v>0</v>
      </c>
      <c r="N613" s="19"/>
      <c r="O613" s="19"/>
      <c r="P613" s="17">
        <f t="normal">Agrupados!R1609</f>
        <v>0</v>
      </c>
      <c r="Q613" s="29">
        <f t="normal">Agrupados!AA1609</f>
        <v>0</v>
      </c>
      <c r="R613" s="30">
        <f t="normal">Agrupados!AC1609</f>
        <v>0</v>
      </c>
    </row>
    <row r="614" spans="1:18">
      <c r="A614" s="12" t="str">
        <f t="normal">Agrupados!D1610</f>
        <v>Agroindústria</v>
      </c>
      <c r="B614" s="12" t="str">
        <f t="normal">Agrupados!E1610</f>
        <v>Resíduos de pecuária</v>
      </c>
      <c r="C614" s="12" t="str">
        <f t="normal">Agrupados!F1610</f>
        <v>Bovinocultura</v>
      </c>
      <c r="D614" s="12" t="str">
        <f t="normal">Agrupados!G1610</f>
        <v>-</v>
      </c>
      <c r="E614" s="12" t="str">
        <f t="normal">Agrupados!H1610</f>
        <v>Entrada biodigestor</v>
      </c>
      <c r="F614" s="12" t="str">
        <f t="normal">Agrupados!I1610</f>
        <v>Bovino leiteiro</v>
      </c>
      <c r="G614" s="13">
        <f t="normal">Agrupados!T1610</f>
        <v>30.7294008739002</v>
      </c>
      <c r="H614" s="13">
        <f t="normal">Agrupados!W1610</f>
        <v>707.510659683256</v>
      </c>
      <c r="I614" s="8">
        <f t="shared" ref="I614" si="1009">1000/G614</f>
        <v>32.542124856373</v>
      </c>
      <c r="J614" s="8">
        <f t="shared" ref="J614" si="1010">1000/H614</f>
        <v>1.41340626648323</v>
      </c>
      <c r="K614" s="8">
        <f t="shared" ref="K614" si="1011">I614*J614</f>
        <v>45.9952431966774</v>
      </c>
      <c r="L614" s="13">
        <f t="normal">Agrupados!M1610</f>
        <v>244.991467068908</v>
      </c>
      <c r="M614" s="13">
        <f t="normal">Agrupados!Q1610</f>
        <v>144.852064945907</v>
      </c>
      <c r="N614" s="13">
        <f t="shared" ref="N614" si="1012">L614/K614</f>
        <v>5.32645225988511</v>
      </c>
      <c r="O614" s="13">
        <f t="shared" ref="O614" si="1013">M614/K614</f>
        <v>3.14928359714317</v>
      </c>
      <c r="P614" s="12">
        <f t="normal">Agrupados!R1610</f>
        <v>0.59125351049539</v>
      </c>
      <c r="Q614" s="25" t="str">
        <f t="normal">Agrupados!AA1610</f>
        <v>-</v>
      </c>
      <c r="R614" s="26">
        <f t="normal">Agrupados!AC1610</f>
        <v>6.855</v>
      </c>
    </row>
    <row r="615" spans="1:18">
      <c r="A615" s="14">
        <f t="normal">Agrupados!D1611</f>
        <v>0</v>
      </c>
      <c r="B615" s="14">
        <f t="normal">Agrupados!E1611</f>
        <v>0</v>
      </c>
      <c r="C615" s="15">
        <f t="normal">Agrupados!F1611</f>
        <v>0</v>
      </c>
      <c r="D615" s="14">
        <f t="normal">Agrupados!G1611</f>
        <v>0</v>
      </c>
      <c r="E615" s="14">
        <f t="normal">Agrupados!H1611</f>
        <v>0</v>
      </c>
      <c r="F615" s="14">
        <f t="normal">Agrupados!I1611</f>
        <v>0</v>
      </c>
      <c r="G615" s="16">
        <f t="normal">Agrupados!T1611</f>
        <v>0</v>
      </c>
      <c r="H615" s="16"/>
      <c r="I615" s="8"/>
      <c r="J615" s="8"/>
      <c r="K615" s="8"/>
      <c r="L615" s="16">
        <f t="normal">Agrupados!M1611</f>
        <v>0</v>
      </c>
      <c r="M615" s="16">
        <f t="normal">Agrupados!Q1611</f>
        <v>0</v>
      </c>
      <c r="N615" s="16"/>
      <c r="O615" s="16"/>
      <c r="P615" s="14">
        <f t="normal">Agrupados!R1611</f>
        <v>0</v>
      </c>
      <c r="Q615" s="27">
        <f t="normal">Agrupados!AA1611</f>
        <v>0</v>
      </c>
      <c r="R615" s="28">
        <f t="normal">Agrupados!AC1611</f>
        <v>0</v>
      </c>
    </row>
    <row r="616" spans="1:18">
      <c r="A616" s="17">
        <f t="normal">Agrupados!D1612</f>
        <v>0</v>
      </c>
      <c r="B616" s="17">
        <f t="normal">Agrupados!E1612</f>
        <v>0</v>
      </c>
      <c r="C616" s="18">
        <f t="normal">Agrupados!F1612</f>
        <v>0</v>
      </c>
      <c r="D616" s="17">
        <f t="normal">Agrupados!G1612</f>
        <v>0</v>
      </c>
      <c r="E616" s="17">
        <f t="normal">Agrupados!H1612</f>
        <v>0</v>
      </c>
      <c r="F616" s="17">
        <f t="normal">Agrupados!I1612</f>
        <v>0</v>
      </c>
      <c r="G616" s="19">
        <f t="normal">Agrupados!T1612</f>
        <v>0</v>
      </c>
      <c r="H616" s="19"/>
      <c r="I616" s="8"/>
      <c r="J616" s="8"/>
      <c r="K616" s="8"/>
      <c r="L616" s="19">
        <f t="normal">Agrupados!M1612</f>
        <v>0</v>
      </c>
      <c r="M616" s="19">
        <f t="normal">Agrupados!Q1612</f>
        <v>0</v>
      </c>
      <c r="N616" s="19"/>
      <c r="O616" s="19"/>
      <c r="P616" s="17">
        <f t="normal">Agrupados!R1612</f>
        <v>0</v>
      </c>
      <c r="Q616" s="29">
        <f t="normal">Agrupados!AA1612</f>
        <v>0</v>
      </c>
      <c r="R616" s="30">
        <f t="normal">Agrupados!AC1612</f>
        <v>0</v>
      </c>
    </row>
    <row r="617" spans="1:18">
      <c r="A617" s="12" t="str">
        <f t="normal">Agrupados!D1613</f>
        <v>Agroindústria</v>
      </c>
      <c r="B617" s="12" t="str">
        <f t="normal">Agrupados!E1613</f>
        <v>Resíduos de pecuária</v>
      </c>
      <c r="C617" s="6" t="str">
        <f t="normal">Agrupados!F1613</f>
        <v>Suinocultura</v>
      </c>
      <c r="D617" s="12" t="str">
        <f t="normal">Agrupados!G1613</f>
        <v>-</v>
      </c>
      <c r="E617" s="12" t="str">
        <f t="normal">Agrupados!H1613</f>
        <v>Entrada biodigestor</v>
      </c>
      <c r="F617" s="12" t="str">
        <f t="normal">Agrupados!I1613</f>
        <v>-</v>
      </c>
      <c r="G617" s="13">
        <f t="normal">Agrupados!T1613</f>
        <v>64.3978633813696</v>
      </c>
      <c r="H617" s="13">
        <f t="normal">Agrupados!W1613</f>
        <v>768.487841996623</v>
      </c>
      <c r="I617" s="8">
        <f t="shared" ref="I617" si="1014">1000/G617</f>
        <v>15.5284655032406</v>
      </c>
      <c r="J617" s="8">
        <f t="shared" ref="J617" si="1015">1000/H617</f>
        <v>1.30125676081209</v>
      </c>
      <c r="K617" s="8">
        <f t="shared" ref="K617" si="1016">I617*J617</f>
        <v>20.2065207211292</v>
      </c>
      <c r="L617" s="13">
        <f t="normal">Agrupados!M1613</f>
        <v>456.973682496704</v>
      </c>
      <c r="M617" s="13">
        <f t="normal">Agrupados!Q1613</f>
        <v>302.186043129542</v>
      </c>
      <c r="N617" s="13">
        <f t="shared" ref="N617" si="1017">L617/K617</f>
        <v>22.6151591757637</v>
      </c>
      <c r="O617" s="13">
        <f t="shared" ref="O617" si="1018">M617/K617</f>
        <v>14.9548775516587</v>
      </c>
      <c r="P617" s="12">
        <f t="normal">Agrupados!R1613</f>
        <v>0.661276687704486</v>
      </c>
      <c r="Q617" s="25" t="str">
        <f t="normal">Agrupados!AA1613</f>
        <v>-</v>
      </c>
      <c r="R617" s="26">
        <f t="normal">Agrupados!AC1613</f>
        <v>7.529</v>
      </c>
    </row>
    <row r="618" spans="1:18">
      <c r="A618" s="14">
        <f t="normal">Agrupados!D1614</f>
        <v>0</v>
      </c>
      <c r="B618" s="14">
        <f t="normal">Agrupados!E1614</f>
        <v>0</v>
      </c>
      <c r="C618" s="6">
        <f t="normal">Agrupados!F1614</f>
        <v>0</v>
      </c>
      <c r="D618" s="14">
        <f t="normal">Agrupados!G1614</f>
        <v>0</v>
      </c>
      <c r="E618" s="14">
        <f t="normal">Agrupados!H1614</f>
        <v>0</v>
      </c>
      <c r="F618" s="14">
        <f t="normal">Agrupados!I1614</f>
        <v>0</v>
      </c>
      <c r="G618" s="16">
        <f t="normal">Agrupados!T1614</f>
        <v>0</v>
      </c>
      <c r="H618" s="16"/>
      <c r="I618" s="8"/>
      <c r="J618" s="8"/>
      <c r="K618" s="8"/>
      <c r="L618" s="16">
        <f t="normal">Agrupados!M1614</f>
        <v>0</v>
      </c>
      <c r="M618" s="16">
        <f t="normal">Agrupados!Q1614</f>
        <v>0</v>
      </c>
      <c r="N618" s="16"/>
      <c r="O618" s="16"/>
      <c r="P618" s="14">
        <f t="normal">Agrupados!R1614</f>
        <v>0</v>
      </c>
      <c r="Q618" s="27">
        <f t="normal">Agrupados!AA1614</f>
        <v>0</v>
      </c>
      <c r="R618" s="28">
        <f t="normal">Agrupados!AC1614</f>
        <v>0</v>
      </c>
    </row>
    <row r="619" spans="1:18">
      <c r="A619" s="17">
        <f t="normal">Agrupados!D1615</f>
        <v>0</v>
      </c>
      <c r="B619" s="17">
        <f t="normal">Agrupados!E1615</f>
        <v>0</v>
      </c>
      <c r="C619" s="6">
        <f t="normal">Agrupados!F1615</f>
        <v>0</v>
      </c>
      <c r="D619" s="17">
        <f t="normal">Agrupados!G1615</f>
        <v>0</v>
      </c>
      <c r="E619" s="17">
        <f t="normal">Agrupados!H1615</f>
        <v>0</v>
      </c>
      <c r="F619" s="17">
        <f t="normal">Agrupados!I1615</f>
        <v>0</v>
      </c>
      <c r="G619" s="19">
        <f t="normal">Agrupados!T1615</f>
        <v>0</v>
      </c>
      <c r="H619" s="19"/>
      <c r="I619" s="8"/>
      <c r="J619" s="8"/>
      <c r="K619" s="8"/>
      <c r="L619" s="19">
        <f t="normal">Agrupados!M1615</f>
        <v>0</v>
      </c>
      <c r="M619" s="19">
        <f t="normal">Agrupados!Q1615</f>
        <v>0</v>
      </c>
      <c r="N619" s="19"/>
      <c r="O619" s="19"/>
      <c r="P619" s="17">
        <f t="normal">Agrupados!R1615</f>
        <v>0</v>
      </c>
      <c r="Q619" s="29">
        <f t="normal">Agrupados!AA1615</f>
        <v>0</v>
      </c>
      <c r="R619" s="30">
        <f t="normal">Agrupados!AC1615</f>
        <v>0</v>
      </c>
    </row>
    <row r="620" spans="1:18">
      <c r="A620" s="12" t="str">
        <f t="normal">Agrupados!D1640</f>
        <v>Resíduo urbano</v>
      </c>
      <c r="B620" s="12" t="str">
        <f t="normal">Agrupados!E1640</f>
        <v>Resíduo de tratamento de esgoto</v>
      </c>
      <c r="C620" s="12" t="str">
        <f t="normal">Agrupados!F1640</f>
        <v>Esgoto doméstico</v>
      </c>
      <c r="D620" s="12" t="str">
        <f t="normal">Agrupados!G1640</f>
        <v>Esgoto doméstico</v>
      </c>
      <c r="E620" s="12" t="str">
        <f t="normal">Agrupados!H1640</f>
        <v>-</v>
      </c>
      <c r="F620" s="12" t="str">
        <f t="normal">Agrupados!I1640</f>
        <v>-</v>
      </c>
      <c r="G620" s="13">
        <f t="normal">Agrupados!T1640</f>
        <v>1.24121638527764</v>
      </c>
      <c r="H620" s="13">
        <f t="normal">Agrupados!W1640</f>
        <v>775.456287203099</v>
      </c>
      <c r="I620" s="8">
        <f t="normal">1000/G620</f>
        <v>805.661294727687</v>
      </c>
      <c r="J620" s="8">
        <f t="shared" ref="J620" si="1019">1000/H620</f>
        <v>1.28956334032287</v>
      </c>
      <c r="K620" s="8">
        <f t="normal">I620*J620</f>
        <v>1038.95127039789</v>
      </c>
      <c r="L620" s="13">
        <f t="normal">Agrupados!M1640</f>
        <v>246.268384769605</v>
      </c>
      <c r="M620" s="13">
        <f t="normal">Agrupados!Q1640</f>
        <v>140.663823535274</v>
      </c>
      <c r="N620" s="13">
        <f t="normal">L620/K620</f>
        <v>0.237035549006348</v>
      </c>
      <c r="O620" s="13">
        <f t="shared" ref="O620" si="1020">M620/K620</f>
        <v>0.135390203124161</v>
      </c>
      <c r="P620" s="12">
        <f t="normal">Agrupados!R1640</f>
        <v>0.571181005092763</v>
      </c>
      <c r="Q620" s="25" t="str">
        <f t="normal">Agrupados!AA1640</f>
        <v>-</v>
      </c>
      <c r="R620" s="26">
        <f t="normal">Agrupados!AC1640</f>
        <v>5.24066666666667</v>
      </c>
    </row>
    <row r="621" spans="1:18">
      <c r="A621" s="14">
        <f t="normal">Agrupados!D1641</f>
        <v>0</v>
      </c>
      <c r="B621" s="14">
        <f t="normal">Agrupados!E1641</f>
        <v>0</v>
      </c>
      <c r="C621" s="14">
        <f t="normal">Agrupados!F1641</f>
        <v>0</v>
      </c>
      <c r="D621" s="14">
        <f t="normal">Agrupados!G1641</f>
        <v>0</v>
      </c>
      <c r="E621" s="14">
        <f t="normal">Agrupados!H1641</f>
        <v>0</v>
      </c>
      <c r="F621" s="14">
        <f t="normal">Agrupados!I1641</f>
        <v>0</v>
      </c>
      <c r="G621" s="16">
        <f t="normal">Agrupados!T1641</f>
        <v>0</v>
      </c>
      <c r="H621" s="16"/>
      <c r="I621" s="8"/>
      <c r="J621" s="8"/>
      <c r="K621" s="8"/>
      <c r="L621" s="16">
        <f t="normal">Agrupados!M1641</f>
        <v>0</v>
      </c>
      <c r="M621" s="16">
        <f t="normal">Agrupados!Q1641</f>
        <v>0</v>
      </c>
      <c r="N621" s="16"/>
      <c r="O621" s="16"/>
      <c r="P621" s="14">
        <f t="normal">Agrupados!R1641</f>
        <v>0</v>
      </c>
      <c r="Q621" s="27">
        <f t="normal">Agrupados!AA1641</f>
        <v>0</v>
      </c>
      <c r="R621" s="28">
        <f t="normal">Agrupados!AC1641</f>
        <v>0</v>
      </c>
    </row>
    <row r="622" spans="1:18">
      <c r="A622" s="17">
        <f t="normal">Agrupados!D1642</f>
        <v>0</v>
      </c>
      <c r="B622" s="17">
        <f t="normal">Agrupados!E1642</f>
        <v>0</v>
      </c>
      <c r="C622" s="17">
        <f t="normal">Agrupados!F1642</f>
        <v>0</v>
      </c>
      <c r="D622" s="17">
        <f t="normal">Agrupados!G1642</f>
        <v>0</v>
      </c>
      <c r="E622" s="17">
        <f t="normal">Agrupados!H1642</f>
        <v>0</v>
      </c>
      <c r="F622" s="17">
        <f t="normal">Agrupados!I1642</f>
        <v>0</v>
      </c>
      <c r="G622" s="19">
        <f t="normal">Agrupados!T1642</f>
        <v>0</v>
      </c>
      <c r="H622" s="19"/>
      <c r="I622" s="8"/>
      <c r="J622" s="8"/>
      <c r="K622" s="8"/>
      <c r="L622" s="19">
        <f t="normal">Agrupados!M1642</f>
        <v>0</v>
      </c>
      <c r="M622" s="19">
        <f t="normal">Agrupados!Q1642</f>
        <v>0</v>
      </c>
      <c r="N622" s="19"/>
      <c r="O622" s="19"/>
      <c r="P622" s="17">
        <f t="normal">Agrupados!R1642</f>
        <v>0</v>
      </c>
      <c r="Q622" s="29">
        <f t="normal">Agrupados!AA1642</f>
        <v>0</v>
      </c>
      <c r="R622" s="30">
        <f t="normal">Agrupados!AC1642</f>
        <v>0</v>
      </c>
    </row>
    <row r="623" spans="1:18">
      <c r="A623" s="12" t="str">
        <f t="normal">Agrupados!D1643</f>
        <v>Resíduo urbano</v>
      </c>
      <c r="B623" s="12" t="str">
        <f t="normal">Agrupados!E1643</f>
        <v>Resíduos alimentares</v>
      </c>
      <c r="C623" s="12" t="str">
        <f t="normal">Agrupados!F1643</f>
        <v>Resíduo sólido orgânico </v>
      </c>
      <c r="D623" s="12" t="str">
        <f t="normal">Agrupados!G1643</f>
        <v>Café</v>
      </c>
      <c r="E623" s="12" t="str">
        <f t="normal">Agrupados!H1643</f>
        <v>-</v>
      </c>
      <c r="F623" s="12" t="str">
        <f t="normal">Agrupados!I1643</f>
        <v>Borra de café passado</v>
      </c>
      <c r="G623" s="13">
        <f t="normal">Agrupados!T1643</f>
        <v>290.723150789356</v>
      </c>
      <c r="H623" s="13">
        <f t="normal">Agrupados!W1643</f>
        <v>985.167757865049</v>
      </c>
      <c r="I623" s="8">
        <f t="shared" ref="I623" si="1021">1000/G623</f>
        <v>3.43969854923783</v>
      </c>
      <c r="J623" s="8">
        <f t="shared" ref="J623" si="1022">1000/H623</f>
        <v>1.01505554969348</v>
      </c>
      <c r="K623" s="8">
        <f t="shared" ref="K623" si="1023">I623*J623</f>
        <v>3.49148510167647</v>
      </c>
      <c r="L623" s="13">
        <f t="normal">Agrupados!M1643</f>
        <v>387.506747272446</v>
      </c>
      <c r="M623" s="13">
        <f t="normal">Agrupados!Q1643</f>
        <v>237.727189995674</v>
      </c>
      <c r="N623" s="13">
        <f t="shared" ref="N623" si="1024">L623/K623</f>
        <v>110.986223909814</v>
      </c>
      <c r="O623" s="13">
        <f t="shared" ref="O623" si="1025">M623/K623</f>
        <v>68.0876999536751</v>
      </c>
      <c r="P623" s="12">
        <f t="normal">Agrupados!R1643</f>
        <v>0.613478840482058</v>
      </c>
      <c r="Q623" s="25" t="str">
        <f t="normal">Agrupados!AA1643</f>
        <v>-</v>
      </c>
      <c r="R623" s="26" t="str">
        <f t="normal">Agrupados!AC1643</f>
        <v>-</v>
      </c>
    </row>
    <row r="624" spans="1:18">
      <c r="A624" s="14">
        <f t="normal">Agrupados!D1644</f>
        <v>0</v>
      </c>
      <c r="B624" s="14">
        <f t="normal">Agrupados!E1644</f>
        <v>0</v>
      </c>
      <c r="C624" s="14">
        <f t="normal">Agrupados!F1644</f>
        <v>0</v>
      </c>
      <c r="D624" s="14">
        <f t="normal">Agrupados!G1644</f>
        <v>0</v>
      </c>
      <c r="E624" s="14">
        <f t="normal">Agrupados!H1644</f>
        <v>0</v>
      </c>
      <c r="F624" s="14">
        <f t="normal">Agrupados!I1644</f>
        <v>0</v>
      </c>
      <c r="G624" s="16">
        <f t="normal">Agrupados!T1644</f>
        <v>0</v>
      </c>
      <c r="H624" s="16"/>
      <c r="I624" s="8"/>
      <c r="J624" s="8"/>
      <c r="K624" s="8"/>
      <c r="L624" s="16">
        <f t="normal">Agrupados!M1644</f>
        <v>0</v>
      </c>
      <c r="M624" s="16">
        <f t="normal">Agrupados!Q1644</f>
        <v>0</v>
      </c>
      <c r="N624" s="16"/>
      <c r="O624" s="16"/>
      <c r="P624" s="14">
        <f t="normal">Agrupados!R1644</f>
        <v>0</v>
      </c>
      <c r="Q624" s="27">
        <f t="normal">Agrupados!AA1644</f>
        <v>0</v>
      </c>
      <c r="R624" s="28">
        <f t="normal">Agrupados!AC1644</f>
        <v>0</v>
      </c>
    </row>
    <row r="625" spans="1:18">
      <c r="A625" s="17">
        <f t="normal">Agrupados!D1645</f>
        <v>0</v>
      </c>
      <c r="B625" s="17">
        <f t="normal">Agrupados!E1645</f>
        <v>0</v>
      </c>
      <c r="C625" s="17">
        <f t="normal">Agrupados!F1645</f>
        <v>0</v>
      </c>
      <c r="D625" s="17">
        <f t="normal">Agrupados!G1645</f>
        <v>0</v>
      </c>
      <c r="E625" s="17">
        <f t="normal">Agrupados!H1645</f>
        <v>0</v>
      </c>
      <c r="F625" s="17">
        <f t="normal">Agrupados!I1645</f>
        <v>0</v>
      </c>
      <c r="G625" s="19">
        <f t="normal">Agrupados!T1645</f>
        <v>0</v>
      </c>
      <c r="H625" s="19"/>
      <c r="I625" s="8"/>
      <c r="J625" s="8"/>
      <c r="K625" s="8"/>
      <c r="L625" s="19">
        <f t="normal">Agrupados!M1645</f>
        <v>0</v>
      </c>
      <c r="M625" s="19">
        <f t="normal">Agrupados!Q1645</f>
        <v>0</v>
      </c>
      <c r="N625" s="19"/>
      <c r="O625" s="19"/>
      <c r="P625" s="17">
        <f t="normal">Agrupados!R1645</f>
        <v>0</v>
      </c>
      <c r="Q625" s="29">
        <f t="normal">Agrupados!AA1645</f>
        <v>0</v>
      </c>
      <c r="R625" s="30">
        <f t="normal">Agrupados!AC1645</f>
        <v>0</v>
      </c>
    </row>
    <row r="626" spans="1:18">
      <c r="A626" s="12" t="str">
        <f t="normal">Agrupados!D1646</f>
        <v>Resíduo urbano</v>
      </c>
      <c r="B626" s="12" t="str">
        <f t="normal">Agrupados!E1646</f>
        <v>Resíduos alimentares</v>
      </c>
      <c r="C626" s="12" t="str">
        <f t="normal">Agrupados!F1646</f>
        <v>Resíduo sólido orgânico </v>
      </c>
      <c r="D626" s="12" t="str">
        <f t="normal">Agrupados!G1646</f>
        <v>Resíduo de restaurante</v>
      </c>
      <c r="E626" s="12" t="str">
        <f t="normal">Agrupados!H1646</f>
        <v>-</v>
      </c>
      <c r="F626" s="12" t="str">
        <f t="normal">Agrupados!I1646</f>
        <v>-</v>
      </c>
      <c r="G626" s="13">
        <f t="normal">Agrupados!T1646</f>
        <v>288.941912715055</v>
      </c>
      <c r="H626" s="13">
        <f t="normal">Agrupados!W1646</f>
        <v>954.263467265718</v>
      </c>
      <c r="I626" s="8">
        <f t="shared" ref="I626" si="1026">1000/G626</f>
        <v>3.46090323346813</v>
      </c>
      <c r="J626" s="8">
        <f t="shared" ref="J626" si="1027">1000/H626</f>
        <v>1.04792862171003</v>
      </c>
      <c r="K626" s="8">
        <f t="shared" ref="K626" si="1028">I626*J626</f>
        <v>3.62677955532005</v>
      </c>
      <c r="L626" s="13">
        <f t="normal">Agrupados!M1646</f>
        <v>704.263735909689</v>
      </c>
      <c r="M626" s="13">
        <f t="normal">Agrupados!Q1646</f>
        <v>494.700122210118</v>
      </c>
      <c r="N626" s="13">
        <f t="shared" ref="N626" si="1029">L626/K626</f>
        <v>194.184323907038</v>
      </c>
      <c r="O626" s="13">
        <f t="shared" ref="O626" si="1030">M626/K626</f>
        <v>136.402037858754</v>
      </c>
      <c r="P626" s="12">
        <f t="normal">Agrupados!R1646</f>
        <v>0.702435887276121</v>
      </c>
      <c r="Q626" s="25" t="str">
        <f t="normal">Agrupados!AA1646</f>
        <v>-</v>
      </c>
      <c r="R626" s="26" t="str">
        <f t="normal">Agrupados!AC1646</f>
        <v>-</v>
      </c>
    </row>
    <row r="627" spans="1:18">
      <c r="A627" s="14">
        <f t="normal">Agrupados!D1647</f>
        <v>0</v>
      </c>
      <c r="B627" s="14">
        <f t="normal">Agrupados!E1647</f>
        <v>0</v>
      </c>
      <c r="C627" s="14">
        <f t="normal">Agrupados!F1647</f>
        <v>0</v>
      </c>
      <c r="D627" s="14">
        <f t="normal">Agrupados!G1647</f>
        <v>0</v>
      </c>
      <c r="E627" s="14">
        <f t="normal">Agrupados!H1647</f>
        <v>0</v>
      </c>
      <c r="F627" s="14">
        <f t="normal">Agrupados!I1647</f>
        <v>0</v>
      </c>
      <c r="G627" s="16">
        <f t="normal">Agrupados!T1647</f>
        <v>0</v>
      </c>
      <c r="H627" s="16"/>
      <c r="I627" s="8"/>
      <c r="J627" s="8"/>
      <c r="K627" s="8"/>
      <c r="L627" s="16">
        <f t="normal">Agrupados!M1647</f>
        <v>0</v>
      </c>
      <c r="M627" s="16">
        <f t="normal">Agrupados!Q1647</f>
        <v>0</v>
      </c>
      <c r="N627" s="16"/>
      <c r="O627" s="16"/>
      <c r="P627" s="14">
        <f t="normal">Agrupados!R1647</f>
        <v>0</v>
      </c>
      <c r="Q627" s="27">
        <f t="normal">Agrupados!AA1647</f>
        <v>0</v>
      </c>
      <c r="R627" s="28">
        <f t="normal">Agrupados!AC1647</f>
        <v>0</v>
      </c>
    </row>
    <row r="628" spans="1:18">
      <c r="A628" s="17">
        <f t="normal">Agrupados!D1648</f>
        <v>0</v>
      </c>
      <c r="B628" s="17">
        <f t="normal">Agrupados!E1648</f>
        <v>0</v>
      </c>
      <c r="C628" s="17">
        <f t="normal">Agrupados!F1648</f>
        <v>0</v>
      </c>
      <c r="D628" s="17">
        <f t="normal">Agrupados!G1648</f>
        <v>0</v>
      </c>
      <c r="E628" s="17">
        <f t="normal">Agrupados!H1648</f>
        <v>0</v>
      </c>
      <c r="F628" s="17">
        <f t="normal">Agrupados!I1648</f>
        <v>0</v>
      </c>
      <c r="G628" s="19">
        <f t="normal">Agrupados!T1648</f>
        <v>0</v>
      </c>
      <c r="H628" s="19"/>
      <c r="I628" s="8"/>
      <c r="J628" s="8"/>
      <c r="K628" s="8"/>
      <c r="L628" s="19">
        <f t="normal">Agrupados!M1648</f>
        <v>0</v>
      </c>
      <c r="M628" s="19">
        <f t="normal">Agrupados!Q1648</f>
        <v>0</v>
      </c>
      <c r="N628" s="19"/>
      <c r="O628" s="19"/>
      <c r="P628" s="17">
        <f t="normal">Agrupados!R1648</f>
        <v>0</v>
      </c>
      <c r="Q628" s="29">
        <f t="normal">Agrupados!AA1648</f>
        <v>0</v>
      </c>
      <c r="R628" s="30">
        <f t="normal">Agrupados!AC1648</f>
        <v>0</v>
      </c>
    </row>
    <row r="629" spans="1:18">
      <c r="A629" s="12" t="str">
        <f t="normal">Agrupados!D1649</f>
        <v>Cultura energética</v>
      </c>
      <c r="B629" s="12" t="str">
        <f t="normal">Agrupados!E1649</f>
        <v>Cultivo energético</v>
      </c>
      <c r="C629" s="12" t="str">
        <f t="normal">Agrupados!F1649</f>
        <v>Grama </v>
      </c>
      <c r="D629" s="12" t="str">
        <f t="normal">Agrupados!G1649</f>
        <v>Grama</v>
      </c>
      <c r="E629" s="12" t="str">
        <f t="normal">Agrupados!H1649</f>
        <v>-</v>
      </c>
      <c r="F629" s="12" t="str">
        <f t="normal">Agrupados!I1649</f>
        <v>-</v>
      </c>
      <c r="G629" s="13">
        <f t="normal">Agrupados!T1649</f>
        <v>856.687572978835</v>
      </c>
      <c r="H629" s="13">
        <f t="normal">Agrupados!W1649</f>
        <v>909.715419298384</v>
      </c>
      <c r="I629" s="8">
        <f t="shared" ref="I629" si="1031">1000/G629</f>
        <v>1.16728668833475</v>
      </c>
      <c r="J629" s="8">
        <f t="shared" ref="J629" si="1032">1000/H629</f>
        <v>1.0992448613999</v>
      </c>
      <c r="K629" s="8">
        <f t="shared" ref="K629" si="1033">I629*J629</f>
        <v>1.28313389393248</v>
      </c>
      <c r="L629" s="13">
        <f t="normal">Agrupados!M1649</f>
        <v>339.853505252856</v>
      </c>
      <c r="M629" s="13">
        <f t="normal">Agrupados!Q1649</f>
        <v>200.815814734374</v>
      </c>
      <c r="N629" s="13">
        <f t="shared" ref="N629" si="1034">L629/K629</f>
        <v>264.862074690656</v>
      </c>
      <c r="O629" s="13">
        <f t="shared" ref="O629" si="1035">M629/K629</f>
        <v>156.50417753281</v>
      </c>
      <c r="P629" s="12">
        <f t="normal">Agrupados!R1649</f>
        <v>0.590889343880577</v>
      </c>
      <c r="Q629" s="25" t="str">
        <f t="normal">Agrupados!AA1649</f>
        <v>-</v>
      </c>
      <c r="R629" s="26" t="str">
        <f t="normal">Agrupados!AC1649</f>
        <v>-</v>
      </c>
    </row>
    <row r="630" spans="1:18">
      <c r="A630" s="14">
        <f t="normal">Agrupados!D1650</f>
        <v>0</v>
      </c>
      <c r="B630" s="14">
        <f t="normal">Agrupados!E1650</f>
        <v>0</v>
      </c>
      <c r="C630" s="14">
        <f t="normal">Agrupados!F1650</f>
        <v>0</v>
      </c>
      <c r="D630" s="14">
        <f t="normal">Agrupados!G1650</f>
        <v>0</v>
      </c>
      <c r="E630" s="14">
        <f t="normal">Agrupados!H1650</f>
        <v>0</v>
      </c>
      <c r="F630" s="14">
        <f t="normal">Agrupados!I1650</f>
        <v>0</v>
      </c>
      <c r="G630" s="16">
        <f t="normal">Agrupados!T1650</f>
        <v>0</v>
      </c>
      <c r="H630" s="16"/>
      <c r="I630" s="8"/>
      <c r="J630" s="8"/>
      <c r="K630" s="8"/>
      <c r="L630" s="16">
        <f t="normal">Agrupados!M1650</f>
        <v>0</v>
      </c>
      <c r="M630" s="16">
        <f t="normal">Agrupados!Q1650</f>
        <v>0</v>
      </c>
      <c r="N630" s="16"/>
      <c r="O630" s="16"/>
      <c r="P630" s="14">
        <f t="normal">Agrupados!R1650</f>
        <v>0</v>
      </c>
      <c r="Q630" s="27">
        <f t="normal">Agrupados!AA1650</f>
        <v>0</v>
      </c>
      <c r="R630" s="28">
        <f t="normal">Agrupados!AC1650</f>
        <v>0</v>
      </c>
    </row>
    <row r="631" spans="1:18">
      <c r="A631" s="17">
        <f t="normal">Agrupados!D1651</f>
        <v>0</v>
      </c>
      <c r="B631" s="17">
        <f t="normal">Agrupados!E1651</f>
        <v>0</v>
      </c>
      <c r="C631" s="17">
        <f t="normal">Agrupados!F1651</f>
        <v>0</v>
      </c>
      <c r="D631" s="17">
        <f t="normal">Agrupados!G1651</f>
        <v>0</v>
      </c>
      <c r="E631" s="17">
        <f t="normal">Agrupados!H1651</f>
        <v>0</v>
      </c>
      <c r="F631" s="17">
        <f t="normal">Agrupados!I1651</f>
        <v>0</v>
      </c>
      <c r="G631" s="19">
        <f t="normal">Agrupados!T1651</f>
        <v>0</v>
      </c>
      <c r="H631" s="19"/>
      <c r="I631" s="8"/>
      <c r="J631" s="8"/>
      <c r="K631" s="8"/>
      <c r="L631" s="19">
        <f t="normal">Agrupados!M1651</f>
        <v>0</v>
      </c>
      <c r="M631" s="19">
        <f t="normal">Agrupados!Q1651</f>
        <v>0</v>
      </c>
      <c r="N631" s="19"/>
      <c r="O631" s="19"/>
      <c r="P631" s="17">
        <f t="normal">Agrupados!R1651</f>
        <v>0</v>
      </c>
      <c r="Q631" s="29">
        <f t="normal">Agrupados!AA1651</f>
        <v>0</v>
      </c>
      <c r="R631" s="30">
        <f t="normal">Agrupados!AC1651</f>
        <v>0</v>
      </c>
    </row>
    <row r="632" spans="1:18">
      <c r="A632" s="12" t="str">
        <f t="normal">Agrupados!D1715</f>
        <v>Resíduo urbano</v>
      </c>
      <c r="B632" s="12" t="str">
        <f t="normal">Agrupados!E1715</f>
        <v>Resíduos alimentares</v>
      </c>
      <c r="C632" s="12" t="str">
        <f t="normal">Agrupados!F1715</f>
        <v>Gordura </v>
      </c>
      <c r="D632" s="12" t="str">
        <f t="normal">Agrupados!G1715</f>
        <v>Gordura animal </v>
      </c>
      <c r="E632" s="12" t="str">
        <f t="normal">Agrupados!H1715</f>
        <v>-</v>
      </c>
      <c r="F632" s="12" t="str">
        <f t="normal">Agrupados!I1715</f>
        <v>-</v>
      </c>
      <c r="G632" s="13">
        <f t="normal">Agrupados!T1715</f>
        <v>999.5</v>
      </c>
      <c r="H632" s="13">
        <f t="normal">Agrupados!W1715</f>
        <v>999.9</v>
      </c>
      <c r="I632" s="8">
        <f t="shared" ref="I632" si="1036">1000/G632</f>
        <v>1.00050025012506</v>
      </c>
      <c r="J632" s="8">
        <f t="shared" ref="J632" si="1037">1000/H632</f>
        <v>1.000100010001</v>
      </c>
      <c r="K632" s="8">
        <f t="shared" ref="K632" si="1038">I632*J632</f>
        <v>1.00060031015608</v>
      </c>
      <c r="L632" s="13">
        <f t="normal">Agrupados!M1715</f>
        <v>1193.94133282714</v>
      </c>
      <c r="M632" s="13">
        <f t="normal">Agrupados!Q1715</f>
        <v>1024.00464775775</v>
      </c>
      <c r="N632" s="13">
        <f t="shared" ref="N632" si="1039">L632/K632</f>
        <v>1193.22502772451</v>
      </c>
      <c r="O632" s="13">
        <f t="shared" ref="O632" si="1040">M632/K632</f>
        <v>1023.39029616933</v>
      </c>
      <c r="P632" s="12">
        <f t="normal">Agrupados!R1715</f>
        <v>0.857667474609496</v>
      </c>
      <c r="Q632" s="25" t="str">
        <f t="normal">Agrupados!AA1715</f>
        <v>-</v>
      </c>
      <c r="R632" s="26" t="str">
        <f t="normal">Agrupados!AC1715</f>
        <v>-</v>
      </c>
    </row>
    <row r="633" spans="1:18">
      <c r="A633" s="14">
        <f t="normal">Agrupados!D1716</f>
        <v>0</v>
      </c>
      <c r="B633" s="14">
        <f t="normal">Agrupados!E1716</f>
        <v>0</v>
      </c>
      <c r="C633" s="14">
        <f t="normal">Agrupados!F1716</f>
        <v>0</v>
      </c>
      <c r="D633" s="14">
        <f t="normal">Agrupados!G1716</f>
        <v>0</v>
      </c>
      <c r="E633" s="14">
        <f t="normal">Agrupados!H1716</f>
        <v>0</v>
      </c>
      <c r="F633" s="14">
        <f t="normal">Agrupados!I1716</f>
        <v>0</v>
      </c>
      <c r="G633" s="16">
        <f t="normal">Agrupados!T1716</f>
        <v>0</v>
      </c>
      <c r="H633" s="16"/>
      <c r="I633" s="8"/>
      <c r="J633" s="8"/>
      <c r="K633" s="8"/>
      <c r="L633" s="16">
        <f t="normal">Agrupados!M1716</f>
        <v>0</v>
      </c>
      <c r="M633" s="16">
        <f t="normal">Agrupados!Q1716</f>
        <v>0</v>
      </c>
      <c r="N633" s="16"/>
      <c r="O633" s="16"/>
      <c r="P633" s="14">
        <f t="normal">Agrupados!R1716</f>
        <v>0</v>
      </c>
      <c r="Q633" s="27">
        <f t="normal">Agrupados!AA1716</f>
        <v>0</v>
      </c>
      <c r="R633" s="28">
        <f t="normal">Agrupados!AC1716</f>
        <v>0</v>
      </c>
    </row>
    <row r="634" spans="1:18">
      <c r="A634" s="17">
        <f t="normal">Agrupados!D1717</f>
        <v>0</v>
      </c>
      <c r="B634" s="17">
        <f t="normal">Agrupados!E1717</f>
        <v>0</v>
      </c>
      <c r="C634" s="17">
        <f t="normal">Agrupados!F1717</f>
        <v>0</v>
      </c>
      <c r="D634" s="17">
        <f t="normal">Agrupados!G1717</f>
        <v>0</v>
      </c>
      <c r="E634" s="17">
        <f t="normal">Agrupados!H1717</f>
        <v>0</v>
      </c>
      <c r="F634" s="17">
        <f t="normal">Agrupados!I1717</f>
        <v>0</v>
      </c>
      <c r="G634" s="19">
        <f t="normal">Agrupados!T1717</f>
        <v>0</v>
      </c>
      <c r="H634" s="19"/>
      <c r="I634" s="8"/>
      <c r="J634" s="8"/>
      <c r="K634" s="8"/>
      <c r="L634" s="19">
        <f t="normal">Agrupados!M1717</f>
        <v>0</v>
      </c>
      <c r="M634" s="19">
        <f t="normal">Agrupados!Q1717</f>
        <v>0</v>
      </c>
      <c r="N634" s="19"/>
      <c r="O634" s="19"/>
      <c r="P634" s="17">
        <f t="normal">Agrupados!R1717</f>
        <v>0</v>
      </c>
      <c r="Q634" s="29">
        <f t="normal">Agrupados!AA1717</f>
        <v>0</v>
      </c>
      <c r="R634" s="30">
        <f t="normal">Agrupados!AC1717</f>
        <v>0</v>
      </c>
    </row>
    <row r="635" spans="1:18">
      <c r="A635" s="12" t="str">
        <f t="normal">Agrupados!D1748</f>
        <v>Agroindústria</v>
      </c>
      <c r="B635" s="12" t="str">
        <f t="normal">Agrupados!E1748</f>
        <v>Resíduos de pecuária</v>
      </c>
      <c r="C635" s="12" t="str">
        <f t="normal">Agrupados!F1748</f>
        <v>Avicultura</v>
      </c>
      <c r="D635" s="12" t="str">
        <f t="normal">Agrupados!G1748</f>
        <v>Cama de aves</v>
      </c>
      <c r="E635" s="12" t="str">
        <f t="normal">Agrupados!H1748</f>
        <v>-</v>
      </c>
      <c r="F635" s="39">
        <f t="normal">Agrupados!I1748</f>
        <v>42205</v>
      </c>
      <c r="G635" s="13">
        <f t="normal">Agrupados!T1748</f>
        <v>919.317902491518</v>
      </c>
      <c r="H635" s="13">
        <f t="normal">Agrupados!W1748</f>
        <v>794.288507582132</v>
      </c>
      <c r="I635" s="8">
        <f t="shared" ref="I635" si="1041">1000/G635</f>
        <v>1.08776300047004</v>
      </c>
      <c r="J635" s="8">
        <f t="shared" ref="J635" si="1042">1000/H635</f>
        <v>1.25898837822049</v>
      </c>
      <c r="K635" s="8">
        <f t="shared" ref="K635" si="1043">I635*J635</f>
        <v>1.36948097585003</v>
      </c>
      <c r="L635" s="13">
        <f t="normal">Agrupados!M1748</f>
        <v>239.594018218433</v>
      </c>
      <c r="M635" s="13">
        <f t="normal">Agrupados!Q1748</f>
        <v>134.102781324171</v>
      </c>
      <c r="N635" s="13">
        <f t="shared" ref="N635" si="1044">L635/K635</f>
        <v>174.952425366638</v>
      </c>
      <c r="O635" s="13">
        <f t="shared" ref="O635" si="1045">M635/K635</f>
        <v>97.9223396958355</v>
      </c>
      <c r="P635" s="12">
        <f t="normal">Agrupados!R1748</f>
        <v>0.559708386383472</v>
      </c>
      <c r="Q635" s="25" t="str">
        <f t="normal">Agrupados!AA1748</f>
        <v>-</v>
      </c>
      <c r="R635" s="26" t="str">
        <f t="normal">Agrupados!AC1748</f>
        <v>-</v>
      </c>
    </row>
    <row r="636" spans="1:18">
      <c r="A636" s="14">
        <f t="normal">Agrupados!D1749</f>
        <v>0</v>
      </c>
      <c r="B636" s="14">
        <f t="normal">Agrupados!E1749</f>
        <v>0</v>
      </c>
      <c r="C636" s="15">
        <f t="normal">Agrupados!F1749</f>
        <v>0</v>
      </c>
      <c r="D636" s="14">
        <f t="normal">Agrupados!G1749</f>
        <v>0</v>
      </c>
      <c r="E636" s="14">
        <f t="normal">Agrupados!H1749</f>
        <v>0</v>
      </c>
      <c r="F636" s="14">
        <f t="normal">Agrupados!I1749</f>
        <v>0</v>
      </c>
      <c r="G636" s="16">
        <f t="normal">Agrupados!T1749</f>
        <v>0</v>
      </c>
      <c r="H636" s="16"/>
      <c r="I636" s="8"/>
      <c r="J636" s="8"/>
      <c r="K636" s="8"/>
      <c r="L636" s="16">
        <f t="normal">Agrupados!M1749</f>
        <v>0</v>
      </c>
      <c r="M636" s="16">
        <f t="normal">Agrupados!Q1749</f>
        <v>0</v>
      </c>
      <c r="N636" s="16"/>
      <c r="O636" s="16"/>
      <c r="P636" s="14">
        <f t="normal">Agrupados!R1749</f>
        <v>0</v>
      </c>
      <c r="Q636" s="27">
        <f t="normal">Agrupados!AA1749</f>
        <v>0</v>
      </c>
      <c r="R636" s="28">
        <f t="normal">Agrupados!AC1749</f>
        <v>0</v>
      </c>
    </row>
    <row r="637" spans="1:18">
      <c r="A637" s="17">
        <f t="normal">Agrupados!D1750</f>
        <v>0</v>
      </c>
      <c r="B637" s="17">
        <f t="normal">Agrupados!E1750</f>
        <v>0</v>
      </c>
      <c r="C637" s="18">
        <f t="normal">Agrupados!F1750</f>
        <v>0</v>
      </c>
      <c r="D637" s="17">
        <f t="normal">Agrupados!G1750</f>
        <v>0</v>
      </c>
      <c r="E637" s="17">
        <f t="normal">Agrupados!H1750</f>
        <v>0</v>
      </c>
      <c r="F637" s="17">
        <f t="normal">Agrupados!I1750</f>
        <v>0</v>
      </c>
      <c r="G637" s="19">
        <f t="normal">Agrupados!T1750</f>
        <v>0</v>
      </c>
      <c r="H637" s="19"/>
      <c r="I637" s="8"/>
      <c r="J637" s="8"/>
      <c r="K637" s="8"/>
      <c r="L637" s="19">
        <f t="normal">Agrupados!M1750</f>
        <v>0</v>
      </c>
      <c r="M637" s="19">
        <f t="normal">Agrupados!Q1750</f>
        <v>0</v>
      </c>
      <c r="N637" s="19"/>
      <c r="O637" s="19"/>
      <c r="P637" s="17">
        <f t="normal">Agrupados!R1750</f>
        <v>0</v>
      </c>
      <c r="Q637" s="29">
        <f t="normal">Agrupados!AA1750</f>
        <v>0</v>
      </c>
      <c r="R637" s="30">
        <f t="normal">Agrupados!AC1750</f>
        <v>0</v>
      </c>
    </row>
    <row r="638" spans="1:18">
      <c r="A638" s="12" t="str">
        <f t="normal">Agrupados!D1751</f>
        <v>Agroindústria</v>
      </c>
      <c r="B638" s="12" t="str">
        <f t="normal">Agrupados!E1751</f>
        <v>Resíduos de pecuária</v>
      </c>
      <c r="C638" s="12" t="str">
        <f t="normal">Agrupados!F1751</f>
        <v>Avicultura</v>
      </c>
      <c r="D638" s="12" t="str">
        <f t="normal">Agrupados!G1751</f>
        <v>Cama de aves</v>
      </c>
      <c r="E638" s="12" t="str">
        <f t="normal">Agrupados!H1751</f>
        <v>-</v>
      </c>
      <c r="F638" s="39">
        <f t="normal">Agrupados!I1751</f>
        <v>42205</v>
      </c>
      <c r="G638" s="13">
        <f t="normal">Agrupados!T1751</f>
        <v>919.317902491518</v>
      </c>
      <c r="H638" s="13">
        <f t="normal">Agrupados!W1751</f>
        <v>794.288507582132</v>
      </c>
      <c r="I638" s="8">
        <f t="shared" ref="I638" si="1046">1000/G638</f>
        <v>1.08776300047004</v>
      </c>
      <c r="J638" s="8">
        <f t="shared" ref="J638" si="1047">1000/H638</f>
        <v>1.25898837822049</v>
      </c>
      <c r="K638" s="8">
        <f t="shared" ref="K638" si="1048">I638*J638</f>
        <v>1.36948097585003</v>
      </c>
      <c r="L638" s="13">
        <f t="normal">Agrupados!M1751</f>
        <v>224.710689813091</v>
      </c>
      <c r="M638" s="13">
        <f t="normal">Agrupados!Q1751</f>
        <v>124.927974730056</v>
      </c>
      <c r="N638" s="13">
        <f t="shared" ref="N638" si="1049">L638/K638</f>
        <v>164.084564718845</v>
      </c>
      <c r="O638" s="13">
        <f t="shared" ref="O638" si="1050">M638/K638</f>
        <v>91.2228624808119</v>
      </c>
      <c r="P638" s="12">
        <f t="normal">Agrupados!R1751</f>
        <v>0.555950296952796</v>
      </c>
      <c r="Q638" s="25" t="str">
        <f t="normal">Agrupados!AA1751</f>
        <v>-</v>
      </c>
      <c r="R638" s="26" t="str">
        <f t="normal">Agrupados!AC1751</f>
        <v>-</v>
      </c>
    </row>
    <row r="639" spans="1:18">
      <c r="A639" s="14">
        <f t="normal">Agrupados!D1752</f>
        <v>0</v>
      </c>
      <c r="B639" s="14">
        <f t="normal">Agrupados!E1752</f>
        <v>0</v>
      </c>
      <c r="C639" s="15">
        <f t="normal">Agrupados!F1752</f>
        <v>0</v>
      </c>
      <c r="D639" s="14">
        <f t="normal">Agrupados!G1752</f>
        <v>0</v>
      </c>
      <c r="E639" s="14">
        <f t="normal">Agrupados!H1752</f>
        <v>0</v>
      </c>
      <c r="F639" s="14">
        <f t="normal">Agrupados!I1752</f>
        <v>0</v>
      </c>
      <c r="G639" s="16">
        <f t="normal">Agrupados!T1752</f>
        <v>0</v>
      </c>
      <c r="H639" s="16"/>
      <c r="I639" s="8"/>
      <c r="J639" s="8"/>
      <c r="K639" s="8"/>
      <c r="L639" s="16">
        <f t="normal">Agrupados!M1752</f>
        <v>0</v>
      </c>
      <c r="M639" s="16">
        <f t="normal">Agrupados!Q1752</f>
        <v>0</v>
      </c>
      <c r="N639" s="16"/>
      <c r="O639" s="16"/>
      <c r="P639" s="14">
        <f t="normal">Agrupados!R1752</f>
        <v>0</v>
      </c>
      <c r="Q639" s="27">
        <f t="normal">Agrupados!AA1752</f>
        <v>0</v>
      </c>
      <c r="R639" s="28">
        <f t="normal">Agrupados!AC1752</f>
        <v>0</v>
      </c>
    </row>
    <row r="640" spans="1:18">
      <c r="A640" s="17">
        <f t="normal">Agrupados!D1753</f>
        <v>0</v>
      </c>
      <c r="B640" s="17">
        <f t="normal">Agrupados!E1753</f>
        <v>0</v>
      </c>
      <c r="C640" s="18">
        <f t="normal">Agrupados!F1753</f>
        <v>0</v>
      </c>
      <c r="D640" s="17">
        <f t="normal">Agrupados!G1753</f>
        <v>0</v>
      </c>
      <c r="E640" s="17">
        <f t="normal">Agrupados!H1753</f>
        <v>0</v>
      </c>
      <c r="F640" s="17">
        <f t="normal">Agrupados!I1753</f>
        <v>0</v>
      </c>
      <c r="G640" s="19">
        <f t="normal">Agrupados!T1753</f>
        <v>0</v>
      </c>
      <c r="H640" s="19"/>
      <c r="I640" s="8"/>
      <c r="J640" s="8"/>
      <c r="K640" s="8"/>
      <c r="L640" s="19">
        <f t="normal">Agrupados!M1753</f>
        <v>0</v>
      </c>
      <c r="M640" s="19">
        <f t="normal">Agrupados!Q1753</f>
        <v>0</v>
      </c>
      <c r="N640" s="19"/>
      <c r="O640" s="19"/>
      <c r="P640" s="17">
        <f t="normal">Agrupados!R1753</f>
        <v>0</v>
      </c>
      <c r="Q640" s="29">
        <f t="normal">Agrupados!AA1753</f>
        <v>0</v>
      </c>
      <c r="R640" s="30">
        <f t="normal">Agrupados!AC1753</f>
        <v>0</v>
      </c>
    </row>
    <row r="641" spans="1:18">
      <c r="A641" s="12" t="str">
        <f t="normal">Agrupados!D1754</f>
        <v>Cultura energética</v>
      </c>
      <c r="B641" s="12" t="str">
        <f t="normal">Agrupados!E1754</f>
        <v>Cultivo energético</v>
      </c>
      <c r="C641" s="12" t="str">
        <f t="normal">Agrupados!F1754</f>
        <v>Grama </v>
      </c>
      <c r="D641" s="12" t="str">
        <f t="normal">Agrupados!G1754</f>
        <v>Silagem de grama</v>
      </c>
      <c r="E641" s="12" t="str">
        <f t="normal">Agrupados!H1754</f>
        <v>-</v>
      </c>
      <c r="F641" s="12" t="str">
        <f t="normal">Agrupados!I1754</f>
        <v>container 1</v>
      </c>
      <c r="G641" s="13">
        <f t="normal">Agrupados!T1754</f>
        <v>873.772049041651</v>
      </c>
      <c r="H641" s="13">
        <f t="normal">Agrupados!W1754</f>
        <v>923.020853230039</v>
      </c>
      <c r="I641" s="8">
        <f t="shared" ref="I641" si="1051">1000/G641</f>
        <v>1.14446325113832</v>
      </c>
      <c r="J641" s="8">
        <f t="shared" ref="J641" si="1052">1000/H641</f>
        <v>1.08339914152598</v>
      </c>
      <c r="K641" s="8">
        <f t="shared" ref="K641" si="1053">I641*J641</f>
        <v>1.23991050379129</v>
      </c>
      <c r="L641" s="13">
        <f t="normal">Agrupados!M1754</f>
        <v>354.57674532663</v>
      </c>
      <c r="M641" s="13">
        <f t="normal">Agrupados!Q1754</f>
        <v>172.548846524182</v>
      </c>
      <c r="N641" s="13">
        <f t="shared" ref="N641" si="1054">L641/K641</f>
        <v>285.969627842039</v>
      </c>
      <c r="O641" s="13">
        <f t="shared" ref="O641" si="1055">M641/K641</f>
        <v>139.162339537069</v>
      </c>
      <c r="P641" s="12">
        <f t="normal">Agrupados!R1754</f>
        <v>0.486633285454839</v>
      </c>
      <c r="Q641" s="25" t="str">
        <f t="normal">Agrupados!AA1754</f>
        <v>-</v>
      </c>
      <c r="R641" s="26" t="str">
        <f t="normal">Agrupados!AC1754</f>
        <v>-</v>
      </c>
    </row>
    <row r="642" spans="1:18">
      <c r="A642" s="14">
        <f t="normal">Agrupados!D1755</f>
        <v>0</v>
      </c>
      <c r="B642" s="14">
        <f t="normal">Agrupados!E1755</f>
        <v>0</v>
      </c>
      <c r="C642" s="14">
        <f t="normal">Agrupados!F1755</f>
        <v>0</v>
      </c>
      <c r="D642" s="14">
        <f t="normal">Agrupados!G1755</f>
        <v>0</v>
      </c>
      <c r="E642" s="14">
        <f t="normal">Agrupados!H1755</f>
        <v>0</v>
      </c>
      <c r="F642" s="14">
        <f t="normal">Agrupados!I1755</f>
        <v>0</v>
      </c>
      <c r="G642" s="16">
        <f t="normal">Agrupados!T1755</f>
        <v>0</v>
      </c>
      <c r="H642" s="16"/>
      <c r="I642" s="8"/>
      <c r="J642" s="8"/>
      <c r="K642" s="8"/>
      <c r="L642" s="16">
        <f t="normal">Agrupados!M1755</f>
        <v>0</v>
      </c>
      <c r="M642" s="16">
        <f t="normal">Agrupados!Q1755</f>
        <v>0</v>
      </c>
      <c r="N642" s="16"/>
      <c r="O642" s="16"/>
      <c r="P642" s="14">
        <f t="normal">Agrupados!R1755</f>
        <v>0</v>
      </c>
      <c r="Q642" s="27">
        <f t="normal">Agrupados!AA1755</f>
        <v>0</v>
      </c>
      <c r="R642" s="28">
        <f t="normal">Agrupados!AC1755</f>
        <v>0</v>
      </c>
    </row>
    <row r="643" spans="1:18">
      <c r="A643" s="17">
        <f t="normal">Agrupados!D1756</f>
        <v>0</v>
      </c>
      <c r="B643" s="17">
        <f t="normal">Agrupados!E1756</f>
        <v>0</v>
      </c>
      <c r="C643" s="17">
        <f t="normal">Agrupados!F1756</f>
        <v>0</v>
      </c>
      <c r="D643" s="17">
        <f t="normal">Agrupados!G1756</f>
        <v>0</v>
      </c>
      <c r="E643" s="17">
        <f t="normal">Agrupados!H1756</f>
        <v>0</v>
      </c>
      <c r="F643" s="17">
        <f t="normal">Agrupados!I1756</f>
        <v>0</v>
      </c>
      <c r="G643" s="19">
        <f t="normal">Agrupados!T1756</f>
        <v>0</v>
      </c>
      <c r="H643" s="19"/>
      <c r="I643" s="8"/>
      <c r="J643" s="8"/>
      <c r="K643" s="8"/>
      <c r="L643" s="19">
        <f t="normal">Agrupados!M1756</f>
        <v>0</v>
      </c>
      <c r="M643" s="19">
        <f t="normal">Agrupados!Q1756</f>
        <v>0</v>
      </c>
      <c r="N643" s="19"/>
      <c r="O643" s="19"/>
      <c r="P643" s="17">
        <f t="normal">Agrupados!R1756</f>
        <v>0</v>
      </c>
      <c r="Q643" s="29">
        <f t="normal">Agrupados!AA1756</f>
        <v>0</v>
      </c>
      <c r="R643" s="30">
        <f t="normal">Agrupados!AC1756</f>
        <v>0</v>
      </c>
    </row>
    <row r="644" spans="1:18">
      <c r="A644" s="12" t="str">
        <f t="normal">Agrupados!D1757</f>
        <v>Cultura energética</v>
      </c>
      <c r="B644" s="12" t="str">
        <f t="normal">Agrupados!E1757</f>
        <v>Cultivo energético</v>
      </c>
      <c r="C644" s="12" t="str">
        <f t="normal">Agrupados!F1757</f>
        <v>Grama </v>
      </c>
      <c r="D644" s="12" t="str">
        <f t="normal">Agrupados!G1757</f>
        <v>Silagem de grama </v>
      </c>
      <c r="E644" s="12" t="str">
        <f t="normal">Agrupados!H1757</f>
        <v>-</v>
      </c>
      <c r="F644" s="12" t="str">
        <f t="normal">Agrupados!I1757</f>
        <v>container 2</v>
      </c>
      <c r="G644" s="13">
        <f t="normal">Agrupados!T1757</f>
        <v>893.722712014856</v>
      </c>
      <c r="H644" s="13">
        <f t="normal">Agrupados!W1757</f>
        <v>927.566324818612</v>
      </c>
      <c r="I644" s="8">
        <f t="shared" ref="I644" si="1056">1000/G644</f>
        <v>1.1189152816152</v>
      </c>
      <c r="J644" s="8">
        <f t="shared" ref="J644" si="1057">1000/H644</f>
        <v>1.07809002250653</v>
      </c>
      <c r="K644" s="8">
        <f t="shared" ref="K644" si="1058">I644*J644</f>
        <v>1.20629140113943</v>
      </c>
      <c r="L644" s="13">
        <f t="normal">Agrupados!M1757</f>
        <v>408.655126300939</v>
      </c>
      <c r="M644" s="13">
        <f t="normal">Agrupados!Q1757</f>
        <v>200.341056971109</v>
      </c>
      <c r="N644" s="13">
        <f t="shared" ref="N644" si="1059">L644/K644</f>
        <v>338.76982453405</v>
      </c>
      <c r="O644" s="13">
        <f t="shared" ref="O644" si="1060">M644/K644</f>
        <v>166.080150104586</v>
      </c>
      <c r="P644" s="12">
        <f t="normal">Agrupados!R1757</f>
        <v>0.490244815437786</v>
      </c>
      <c r="Q644" s="25" t="str">
        <f t="normal">Agrupados!AA1757</f>
        <v>-</v>
      </c>
      <c r="R644" s="26" t="str">
        <f t="normal">Agrupados!AC1757</f>
        <v>-</v>
      </c>
    </row>
    <row r="645" spans="1:18">
      <c r="A645" s="14">
        <f t="normal">Agrupados!D1758</f>
        <v>0</v>
      </c>
      <c r="B645" s="14">
        <f t="normal">Agrupados!E1758</f>
        <v>0</v>
      </c>
      <c r="C645" s="14">
        <f t="normal">Agrupados!F1758</f>
        <v>0</v>
      </c>
      <c r="D645" s="14">
        <f t="normal">Agrupados!G1758</f>
        <v>0</v>
      </c>
      <c r="E645" s="14">
        <f t="normal">Agrupados!H1758</f>
        <v>0</v>
      </c>
      <c r="F645" s="14">
        <f t="normal">Agrupados!I1758</f>
        <v>0</v>
      </c>
      <c r="G645" s="16">
        <f t="normal">Agrupados!T1758</f>
        <v>0</v>
      </c>
      <c r="H645" s="16"/>
      <c r="I645" s="8"/>
      <c r="J645" s="8"/>
      <c r="K645" s="8"/>
      <c r="L645" s="16">
        <f t="normal">Agrupados!M1758</f>
        <v>0</v>
      </c>
      <c r="M645" s="16">
        <f t="normal">Agrupados!Q1758</f>
        <v>0</v>
      </c>
      <c r="N645" s="16"/>
      <c r="O645" s="16"/>
      <c r="P645" s="14">
        <f t="normal">Agrupados!R1758</f>
        <v>0</v>
      </c>
      <c r="Q645" s="27">
        <f t="normal">Agrupados!AA1758</f>
        <v>0</v>
      </c>
      <c r="R645" s="28">
        <f t="normal">Agrupados!AC1758</f>
        <v>0</v>
      </c>
    </row>
    <row r="646" spans="1:18">
      <c r="A646" s="17">
        <f t="normal">Agrupados!D1759</f>
        <v>0</v>
      </c>
      <c r="B646" s="17">
        <f t="normal">Agrupados!E1759</f>
        <v>0</v>
      </c>
      <c r="C646" s="17">
        <f t="normal">Agrupados!F1759</f>
        <v>0</v>
      </c>
      <c r="D646" s="17">
        <f t="normal">Agrupados!G1759</f>
        <v>0</v>
      </c>
      <c r="E646" s="17">
        <f t="normal">Agrupados!H1759</f>
        <v>0</v>
      </c>
      <c r="F646" s="17">
        <f t="normal">Agrupados!I1759</f>
        <v>0</v>
      </c>
      <c r="G646" s="19">
        <f t="normal">Agrupados!T1759</f>
        <v>0</v>
      </c>
      <c r="H646" s="19"/>
      <c r="I646" s="8"/>
      <c r="J646" s="8"/>
      <c r="K646" s="8"/>
      <c r="L646" s="19">
        <f t="normal">Agrupados!M1759</f>
        <v>0</v>
      </c>
      <c r="M646" s="19">
        <f t="normal">Agrupados!Q1759</f>
        <v>0</v>
      </c>
      <c r="N646" s="19"/>
      <c r="O646" s="19"/>
      <c r="P646" s="17">
        <f t="normal">Agrupados!R1759</f>
        <v>0</v>
      </c>
      <c r="Q646" s="29">
        <f t="normal">Agrupados!AA1759</f>
        <v>0</v>
      </c>
      <c r="R646" s="30">
        <f t="normal">Agrupados!AC1759</f>
        <v>0</v>
      </c>
    </row>
    <row r="647" spans="1:18">
      <c r="A647" s="12" t="str">
        <f t="normal">Agrupados!D1760</f>
        <v>Cultura energética</v>
      </c>
      <c r="B647" s="12" t="str">
        <f t="normal">Agrupados!E1760</f>
        <v>Cultivo energético</v>
      </c>
      <c r="C647" s="12" t="str">
        <f t="normal">Agrupados!F1760</f>
        <v>Grama </v>
      </c>
      <c r="D647" s="12" t="str">
        <f t="normal">Agrupados!G1760</f>
        <v>Silagem de grama </v>
      </c>
      <c r="E647" s="12" t="str">
        <f t="normal">Agrupados!H1760</f>
        <v>-</v>
      </c>
      <c r="F647" s="12" t="str">
        <f t="normal">Agrupados!I1760</f>
        <v>container 3</v>
      </c>
      <c r="G647" s="13">
        <f t="normal">Agrupados!T1760</f>
        <v>866.52924230234</v>
      </c>
      <c r="H647" s="13">
        <f t="normal">Agrupados!W1760</f>
        <v>918.80374237559</v>
      </c>
      <c r="I647" s="8">
        <f t="shared" ref="I647" si="1061">1000/G647</f>
        <v>1.15402914429412</v>
      </c>
      <c r="J647" s="8">
        <f t="shared" ref="J647" si="1062">1000/H647</f>
        <v>1.08837170973474</v>
      </c>
      <c r="K647" s="8">
        <f t="shared" ref="K647" si="1063">I647*J647</f>
        <v>1.25601267285911</v>
      </c>
      <c r="L647" s="13">
        <f t="normal">Agrupados!M1760</f>
        <v>330.985110548752</v>
      </c>
      <c r="M647" s="13">
        <f t="normal">Agrupados!Q1760</f>
        <v>155.211456696025</v>
      </c>
      <c r="N647" s="13">
        <f t="shared" ref="N647" si="1064">L647/K647</f>
        <v>263.520518304419</v>
      </c>
      <c r="O647" s="13">
        <f t="shared" ref="O647" si="1065">M647/K647</f>
        <v>123.574753702693</v>
      </c>
      <c r="P647" s="12">
        <f t="normal">Agrupados!R1760</f>
        <v>0.468937881944885</v>
      </c>
      <c r="Q647" s="25" t="str">
        <f t="normal">Agrupados!AA1760</f>
        <v>-</v>
      </c>
      <c r="R647" s="26" t="str">
        <f t="normal">Agrupados!AC1760</f>
        <v>-</v>
      </c>
    </row>
    <row r="648" spans="1:18">
      <c r="A648" s="14">
        <f t="normal">Agrupados!D1761</f>
        <v>0</v>
      </c>
      <c r="B648" s="14">
        <f t="normal">Agrupados!E1761</f>
        <v>0</v>
      </c>
      <c r="C648" s="14">
        <f t="normal">Agrupados!F1761</f>
        <v>0</v>
      </c>
      <c r="D648" s="14">
        <f t="normal">Agrupados!G1761</f>
        <v>0</v>
      </c>
      <c r="E648" s="14">
        <f t="normal">Agrupados!H1761</f>
        <v>0</v>
      </c>
      <c r="F648" s="14">
        <f t="normal">Agrupados!I1761</f>
        <v>0</v>
      </c>
      <c r="G648" s="16">
        <f t="normal">Agrupados!T1761</f>
        <v>0</v>
      </c>
      <c r="H648" s="16"/>
      <c r="I648" s="8"/>
      <c r="J648" s="8"/>
      <c r="K648" s="8"/>
      <c r="L648" s="16">
        <f t="normal">Agrupados!M1761</f>
        <v>0</v>
      </c>
      <c r="M648" s="16">
        <f t="normal">Agrupados!Q1761</f>
        <v>0</v>
      </c>
      <c r="N648" s="16"/>
      <c r="O648" s="16"/>
      <c r="P648" s="14">
        <f t="normal">Agrupados!R1761</f>
        <v>0</v>
      </c>
      <c r="Q648" s="27">
        <f t="normal">Agrupados!AA1761</f>
        <v>0</v>
      </c>
      <c r="R648" s="28">
        <f t="normal">Agrupados!AC1761</f>
        <v>0</v>
      </c>
    </row>
    <row r="649" spans="1:18">
      <c r="A649" s="17">
        <f t="normal">Agrupados!D1762</f>
        <v>0</v>
      </c>
      <c r="B649" s="17">
        <f t="normal">Agrupados!E1762</f>
        <v>0</v>
      </c>
      <c r="C649" s="17">
        <f t="normal">Agrupados!F1762</f>
        <v>0</v>
      </c>
      <c r="D649" s="17">
        <f t="normal">Agrupados!G1762</f>
        <v>0</v>
      </c>
      <c r="E649" s="17">
        <f t="normal">Agrupados!H1762</f>
        <v>0</v>
      </c>
      <c r="F649" s="17">
        <f t="normal">Agrupados!I1762</f>
        <v>0</v>
      </c>
      <c r="G649" s="19">
        <f t="normal">Agrupados!T1762</f>
        <v>0</v>
      </c>
      <c r="H649" s="19"/>
      <c r="I649" s="8"/>
      <c r="J649" s="8"/>
      <c r="K649" s="8"/>
      <c r="L649" s="19">
        <f t="normal">Agrupados!M1762</f>
        <v>0</v>
      </c>
      <c r="M649" s="19">
        <f t="normal">Agrupados!Q1762</f>
        <v>0</v>
      </c>
      <c r="N649" s="19"/>
      <c r="O649" s="19"/>
      <c r="P649" s="17">
        <f t="normal">Agrupados!R1762</f>
        <v>0</v>
      </c>
      <c r="Q649" s="29">
        <f t="normal">Agrupados!AA1762</f>
        <v>0</v>
      </c>
      <c r="R649" s="30">
        <f t="normal">Agrupados!AC1762</f>
        <v>0</v>
      </c>
    </row>
    <row r="650" spans="1:18">
      <c r="A650" s="12" t="str">
        <f t="normal">Agrupados!D1787</f>
        <v>Agroindústria</v>
      </c>
      <c r="B650" s="12" t="str">
        <f t="normal">Agrupados!E1787</f>
        <v>Resíduos da produção de açúcar, amido e produtos secundários</v>
      </c>
      <c r="C650" s="6" t="str">
        <f t="normal">Agrupados!F1787</f>
        <v>Indústria sucroalcoleira</v>
      </c>
      <c r="D650" s="12" t="str">
        <f t="normal">Agrupados!G1787</f>
        <v>Vinhaça</v>
      </c>
      <c r="E650" s="12" t="str">
        <f t="normal">Agrupados!H1787</f>
        <v>-</v>
      </c>
      <c r="F650" s="12" t="str">
        <f t="normal">Agrupados!I1787</f>
        <v>-</v>
      </c>
      <c r="G650" s="13">
        <f t="normal">Agrupados!T1787</f>
        <v>29.8537739826968</v>
      </c>
      <c r="H650" s="13">
        <f t="normal">Agrupados!W1787</f>
        <v>791.227494853213</v>
      </c>
      <c r="I650" s="8">
        <f t="shared" ref="I650" si="1066">1000/G650</f>
        <v>33.4966024925223</v>
      </c>
      <c r="J650" s="8">
        <f t="shared" ref="J650" si="1067">1000/H650</f>
        <v>1.26385901211069</v>
      </c>
      <c r="K650" s="8">
        <f t="shared" ref="K650" si="1068">I650*J650</f>
        <v>42.3349829352638</v>
      </c>
      <c r="L650" s="13">
        <f t="normal">Agrupados!M1787</f>
        <v>568.217008161964</v>
      </c>
      <c r="M650" s="13">
        <f t="normal">Agrupados!Q1787</f>
        <v>377.429812803089</v>
      </c>
      <c r="N650" s="13">
        <f t="shared" ref="N650" si="1069">L650/K650</f>
        <v>13.4219259998486</v>
      </c>
      <c r="O650" s="13">
        <f t="shared" ref="O650" si="1070">M650/K650</f>
        <v>8.91531746641382</v>
      </c>
      <c r="P650" s="12">
        <f t="normal">Agrupados!R1787</f>
        <v>0.664235331539929</v>
      </c>
      <c r="Q650" s="25" t="str">
        <f t="normal">Agrupados!AA1787</f>
        <v>-</v>
      </c>
      <c r="R650" s="26" t="str">
        <f t="normal">Agrupados!AC1787</f>
        <v>-</v>
      </c>
    </row>
    <row r="651" spans="1:18">
      <c r="A651" s="14">
        <f t="normal">Agrupados!D1788</f>
        <v>0</v>
      </c>
      <c r="B651" s="14">
        <f t="normal">Agrupados!E1788</f>
        <v>0</v>
      </c>
      <c r="C651" s="6">
        <f t="normal">Agrupados!F1788</f>
        <v>0</v>
      </c>
      <c r="D651" s="14">
        <f t="normal">Agrupados!G1788</f>
        <v>0</v>
      </c>
      <c r="E651" s="14">
        <f t="normal">Agrupados!H1788</f>
        <v>0</v>
      </c>
      <c r="F651" s="14">
        <f t="normal">Agrupados!I1788</f>
        <v>0</v>
      </c>
      <c r="G651" s="16">
        <f t="normal">Agrupados!T1788</f>
        <v>0</v>
      </c>
      <c r="H651" s="16"/>
      <c r="I651" s="8"/>
      <c r="J651" s="8"/>
      <c r="K651" s="8"/>
      <c r="L651" s="16">
        <f t="normal">Agrupados!M1788</f>
        <v>0</v>
      </c>
      <c r="M651" s="16">
        <f t="normal">Agrupados!Q1788</f>
        <v>0</v>
      </c>
      <c r="N651" s="16"/>
      <c r="O651" s="16"/>
      <c r="P651" s="14">
        <f t="normal">Agrupados!R1788</f>
        <v>0</v>
      </c>
      <c r="Q651" s="27">
        <f t="normal">Agrupados!AA1788</f>
        <v>0</v>
      </c>
      <c r="R651" s="28">
        <f t="normal">Agrupados!AC1788</f>
        <v>0</v>
      </c>
    </row>
    <row r="652" spans="1:18">
      <c r="A652" s="17">
        <f t="normal">Agrupados!D1789</f>
        <v>0</v>
      </c>
      <c r="B652" s="17">
        <f t="normal">Agrupados!E1789</f>
        <v>0</v>
      </c>
      <c r="C652" s="6">
        <f t="normal">Agrupados!F1789</f>
        <v>0</v>
      </c>
      <c r="D652" s="17">
        <f t="normal">Agrupados!G1789</f>
        <v>0</v>
      </c>
      <c r="E652" s="17">
        <f t="normal">Agrupados!H1789</f>
        <v>0</v>
      </c>
      <c r="F652" s="17">
        <f t="normal">Agrupados!I1789</f>
        <v>0</v>
      </c>
      <c r="G652" s="19">
        <f t="normal">Agrupados!T1789</f>
        <v>0</v>
      </c>
      <c r="H652" s="19"/>
      <c r="I652" s="8"/>
      <c r="J652" s="8"/>
      <c r="K652" s="8"/>
      <c r="L652" s="19">
        <f t="normal">Agrupados!M1789</f>
        <v>0</v>
      </c>
      <c r="M652" s="19">
        <f t="normal">Agrupados!Q1789</f>
        <v>0</v>
      </c>
      <c r="N652" s="19"/>
      <c r="O652" s="19"/>
      <c r="P652" s="17">
        <f t="normal">Agrupados!R1789</f>
        <v>0</v>
      </c>
      <c r="Q652" s="29">
        <f t="normal">Agrupados!AA1789</f>
        <v>0</v>
      </c>
      <c r="R652" s="30">
        <f t="normal">Agrupados!AC1789</f>
        <v>0</v>
      </c>
    </row>
    <row r="653" spans="1:18">
      <c r="A653" s="12" t="str">
        <f t="normal">Agrupados!D1883</f>
        <v>Agroindústria</v>
      </c>
      <c r="B653" s="12" t="str">
        <f t="normal">Agrupados!E1883</f>
        <v>Resíduos da indústria agropecuária</v>
      </c>
      <c r="C653" s="12" t="str">
        <f t="normal">Agrupados!F1883</f>
        <v>Indústria de beneficiamento de arroz</v>
      </c>
      <c r="D653" s="12" t="str">
        <f t="normal">Agrupados!G1883</f>
        <v>Resíduo de limpeza do secador de arroz</v>
      </c>
      <c r="E653" s="12" t="str">
        <f t="normal">Agrupados!H1883</f>
        <v>-</v>
      </c>
      <c r="F653" s="12" t="str">
        <f t="normal">Agrupados!I1883</f>
        <v>-</v>
      </c>
      <c r="G653" s="13">
        <f t="normal">Agrupados!T1883</f>
        <v>889.348240530855</v>
      </c>
      <c r="H653" s="13">
        <f t="normal">Agrupados!W1883</f>
        <v>843.479441169644</v>
      </c>
      <c r="I653" s="8">
        <f t="shared" ref="I653" si="1071">1000/G653</f>
        <v>1.12441893335629</v>
      </c>
      <c r="J653" s="8">
        <f t="shared" ref="J653" si="1072">1000/H653</f>
        <v>1.18556535131824</v>
      </c>
      <c r="K653" s="8">
        <f t="shared" ref="K653" si="1073">I653*J653</f>
        <v>1.33307212775343</v>
      </c>
      <c r="L653" s="13">
        <f t="normal">Agrupados!M1883</f>
        <v>364.929901190973</v>
      </c>
      <c r="M653" s="13">
        <f t="normal">Agrupados!Q1883</f>
        <v>180.175540958924</v>
      </c>
      <c r="N653" s="13">
        <f t="shared" ref="N653" si="1074">L653/K653</f>
        <v>273.751054870507</v>
      </c>
      <c r="O653" s="13">
        <f t="shared" ref="O653" si="1075">M653/K653</f>
        <v>135.158133763224</v>
      </c>
      <c r="P653" s="12">
        <f t="normal">Agrupados!R1883</f>
        <v>0.493726439984527</v>
      </c>
      <c r="Q653" s="25" t="str">
        <f t="normal">Agrupados!AA1883</f>
        <v>-</v>
      </c>
      <c r="R653" s="26" t="str">
        <f t="normal">Agrupados!AC1883</f>
        <v>-</v>
      </c>
    </row>
    <row r="654" spans="1:18">
      <c r="A654" s="14">
        <f t="normal">Agrupados!D1884</f>
        <v>0</v>
      </c>
      <c r="B654" s="14">
        <f t="normal">Agrupados!E1884</f>
        <v>0</v>
      </c>
      <c r="C654" s="14">
        <f t="normal">Agrupados!F1884</f>
        <v>0</v>
      </c>
      <c r="D654" s="14">
        <f t="normal">Agrupados!G1884</f>
        <v>0</v>
      </c>
      <c r="E654" s="14">
        <f t="normal">Agrupados!H1884</f>
        <v>0</v>
      </c>
      <c r="F654" s="14">
        <f t="normal">Agrupados!I1884</f>
        <v>0</v>
      </c>
      <c r="G654" s="16">
        <f t="normal">Agrupados!T1884</f>
        <v>0</v>
      </c>
      <c r="H654" s="16"/>
      <c r="I654" s="8"/>
      <c r="J654" s="8"/>
      <c r="K654" s="8"/>
      <c r="L654" s="16">
        <f t="normal">Agrupados!M1884</f>
        <v>0</v>
      </c>
      <c r="M654" s="16">
        <f t="normal">Agrupados!Q1884</f>
        <v>0</v>
      </c>
      <c r="N654" s="16"/>
      <c r="O654" s="16"/>
      <c r="P654" s="14">
        <f t="normal">Agrupados!R1884</f>
        <v>0</v>
      </c>
      <c r="Q654" s="27">
        <f t="normal">Agrupados!AA1884</f>
        <v>0</v>
      </c>
      <c r="R654" s="28">
        <f t="normal">Agrupados!AC1884</f>
        <v>0</v>
      </c>
    </row>
    <row r="655" spans="1:18">
      <c r="A655" s="17">
        <f t="normal">Agrupados!D1885</f>
        <v>0</v>
      </c>
      <c r="B655" s="17">
        <f t="normal">Agrupados!E1885</f>
        <v>0</v>
      </c>
      <c r="C655" s="17">
        <f t="normal">Agrupados!F1885</f>
        <v>0</v>
      </c>
      <c r="D655" s="17">
        <f t="normal">Agrupados!G1885</f>
        <v>0</v>
      </c>
      <c r="E655" s="17">
        <f t="normal">Agrupados!H1885</f>
        <v>0</v>
      </c>
      <c r="F655" s="17">
        <f t="normal">Agrupados!I1885</f>
        <v>0</v>
      </c>
      <c r="G655" s="19">
        <f t="normal">Agrupados!T1885</f>
        <v>0</v>
      </c>
      <c r="H655" s="19"/>
      <c r="I655" s="8"/>
      <c r="J655" s="8"/>
      <c r="K655" s="8"/>
      <c r="L655" s="19">
        <f t="normal">Agrupados!M1885</f>
        <v>0</v>
      </c>
      <c r="M655" s="19">
        <f t="normal">Agrupados!Q1885</f>
        <v>0</v>
      </c>
      <c r="N655" s="19"/>
      <c r="O655" s="19"/>
      <c r="P655" s="17">
        <f t="normal">Agrupados!R1885</f>
        <v>0</v>
      </c>
      <c r="Q655" s="29">
        <f t="normal">Agrupados!AA1885</f>
        <v>0</v>
      </c>
      <c r="R655" s="30">
        <f t="normal">Agrupados!AC1885</f>
        <v>0</v>
      </c>
    </row>
    <row r="656" spans="1:18">
      <c r="A656" s="12" t="str">
        <f t="normal">Agrupados!D1886</f>
        <v>Cultura energética</v>
      </c>
      <c r="B656" s="12" t="str">
        <f t="normal">Agrupados!E1886</f>
        <v>Cultivo energético</v>
      </c>
      <c r="C656" s="12" t="str">
        <f t="normal">Agrupados!F1886</f>
        <v>Grama</v>
      </c>
      <c r="D656" s="12" t="str">
        <f t="normal">Agrupados!G1886</f>
        <v>Silagem de grama </v>
      </c>
      <c r="E656" s="12" t="str">
        <f t="normal">Agrupados!H1886</f>
        <v>-</v>
      </c>
      <c r="F656" s="12" t="str">
        <f t="normal">Agrupados!I1886</f>
        <v>51 dias</v>
      </c>
      <c r="G656" s="13">
        <f t="normal">Agrupados!T1886</f>
        <v>859.911630498263</v>
      </c>
      <c r="H656" s="13">
        <f t="normal">Agrupados!W1886</f>
        <v>923.432956742693</v>
      </c>
      <c r="I656" s="8">
        <f t="shared" ref="I656" si="1076">1000/G656</f>
        <v>1.16291019278407</v>
      </c>
      <c r="J656" s="8">
        <f t="shared" ref="J656" si="1077">1000/H656</f>
        <v>1.08291564936927</v>
      </c>
      <c r="K656" s="8">
        <f t="shared" ref="K656" si="1078">I656*J656</f>
        <v>1.25933364657691</v>
      </c>
      <c r="L656" s="13">
        <f t="normal">Agrupados!M1886</f>
        <v>347.317322763947</v>
      </c>
      <c r="M656" s="13">
        <f t="normal">Agrupados!Q1886</f>
        <v>170.576309129366</v>
      </c>
      <c r="N656" s="13">
        <f t="shared" ref="N656" si="1079">L656/K656</f>
        <v>275.794523324313</v>
      </c>
      <c r="O656" s="13">
        <f t="shared" ref="O656" si="1080">M656/K656</f>
        <v>135.449655929565</v>
      </c>
      <c r="P656" s="12">
        <f t="normal">Agrupados!R1886</f>
        <v>0.491125256212163</v>
      </c>
      <c r="Q656" s="25" t="str">
        <f t="normal">Agrupados!AA1886</f>
        <v>-</v>
      </c>
      <c r="R656" s="26" t="str">
        <f t="normal">Agrupados!AC1886</f>
        <v>-</v>
      </c>
    </row>
    <row r="657" spans="1:18">
      <c r="A657" s="14">
        <f t="normal">Agrupados!D1887</f>
        <v>0</v>
      </c>
      <c r="B657" s="14">
        <f t="normal">Agrupados!E1887</f>
        <v>0</v>
      </c>
      <c r="C657" s="14">
        <f t="normal">Agrupados!F1887</f>
        <v>0</v>
      </c>
      <c r="D657" s="14">
        <f t="normal">Agrupados!G1887</f>
        <v>0</v>
      </c>
      <c r="E657" s="14">
        <f t="normal">Agrupados!H1887</f>
        <v>0</v>
      </c>
      <c r="F657" s="14">
        <f t="normal">Agrupados!I1887</f>
        <v>0</v>
      </c>
      <c r="G657" s="16">
        <f t="normal">Agrupados!T1887</f>
        <v>0</v>
      </c>
      <c r="H657" s="16"/>
      <c r="I657" s="8"/>
      <c r="J657" s="8"/>
      <c r="K657" s="8"/>
      <c r="L657" s="16">
        <f t="normal">Agrupados!M1887</f>
        <v>0</v>
      </c>
      <c r="M657" s="16">
        <f t="normal">Agrupados!Q1887</f>
        <v>0</v>
      </c>
      <c r="N657" s="16"/>
      <c r="O657" s="16"/>
      <c r="P657" s="14">
        <f t="normal">Agrupados!R1887</f>
        <v>0</v>
      </c>
      <c r="Q657" s="27">
        <f t="normal">Agrupados!AA1887</f>
        <v>0</v>
      </c>
      <c r="R657" s="28">
        <f t="normal">Agrupados!AC1887</f>
        <v>0</v>
      </c>
    </row>
    <row r="658" spans="1:18">
      <c r="A658" s="17">
        <f t="normal">Agrupados!D1888</f>
        <v>0</v>
      </c>
      <c r="B658" s="17">
        <f t="normal">Agrupados!E1888</f>
        <v>0</v>
      </c>
      <c r="C658" s="17">
        <f t="normal">Agrupados!F1888</f>
        <v>0</v>
      </c>
      <c r="D658" s="17">
        <f t="normal">Agrupados!G1888</f>
        <v>0</v>
      </c>
      <c r="E658" s="17">
        <f t="normal">Agrupados!H1888</f>
        <v>0</v>
      </c>
      <c r="F658" s="17">
        <f t="normal">Agrupados!I1888</f>
        <v>0</v>
      </c>
      <c r="G658" s="19">
        <f t="normal">Agrupados!T1888</f>
        <v>0</v>
      </c>
      <c r="H658" s="19"/>
      <c r="I658" s="8"/>
      <c r="J658" s="8"/>
      <c r="K658" s="8"/>
      <c r="L658" s="19">
        <f t="normal">Agrupados!M1888</f>
        <v>0</v>
      </c>
      <c r="M658" s="19">
        <f t="normal">Agrupados!Q1888</f>
        <v>0</v>
      </c>
      <c r="N658" s="19"/>
      <c r="O658" s="19"/>
      <c r="P658" s="17">
        <f t="normal">Agrupados!R1888</f>
        <v>0</v>
      </c>
      <c r="Q658" s="29">
        <f t="normal">Agrupados!AA1888</f>
        <v>0</v>
      </c>
      <c r="R658" s="30">
        <f t="normal">Agrupados!AC1888</f>
        <v>0</v>
      </c>
    </row>
    <row r="659" spans="1:18">
      <c r="A659" s="12" t="str">
        <f t="normal">Agrupados!D1889</f>
        <v>Cultura energética</v>
      </c>
      <c r="B659" s="12" t="str">
        <f t="normal">Agrupados!E1889</f>
        <v>Cultivo energético</v>
      </c>
      <c r="C659" s="12" t="str">
        <f t="normal">Agrupados!F1889</f>
        <v>Grama</v>
      </c>
      <c r="D659" s="12" t="str">
        <f t="normal">Agrupados!G1889</f>
        <v>Silagem de grama </v>
      </c>
      <c r="E659" s="12" t="str">
        <f t="normal">Agrupados!H1889</f>
        <v>-</v>
      </c>
      <c r="F659" s="12" t="str">
        <f t="normal">Agrupados!I1889</f>
        <v>42 dias </v>
      </c>
      <c r="G659" s="13">
        <f t="normal">Agrupados!T1889</f>
        <v>898.277283451944</v>
      </c>
      <c r="H659" s="13">
        <f t="normal">Agrupados!W1889</f>
        <v>926.722581255918</v>
      </c>
      <c r="I659" s="8">
        <f t="shared" ref="I659" si="1081">1000/G659</f>
        <v>1.11324200046243</v>
      </c>
      <c r="J659" s="8">
        <f t="shared" ref="J659" si="1082">1000/H659</f>
        <v>1.07907158002428</v>
      </c>
      <c r="K659" s="8">
        <f t="shared" ref="K659" si="1083">I659*J659</f>
        <v>1.20126780438838</v>
      </c>
      <c r="L659" s="13">
        <f t="normal">Agrupados!M1889</f>
        <v>372.097448895527</v>
      </c>
      <c r="M659" s="13">
        <f t="normal">Agrupados!Q1889</f>
        <v>193.042214190687</v>
      </c>
      <c r="N659" s="13">
        <f t="shared" ref="N659" si="1084">L659/K659</f>
        <v>309.753951230698</v>
      </c>
      <c r="O659" s="13">
        <f t="shared" ref="O659" si="1085">M659/K659</f>
        <v>160.698733026457</v>
      </c>
      <c r="P659" s="12">
        <f t="normal">Agrupados!R1889</f>
        <v>0.518794780140744</v>
      </c>
      <c r="Q659" s="25" t="str">
        <f t="normal">Agrupados!AA1889</f>
        <v>-</v>
      </c>
      <c r="R659" s="26" t="str">
        <f t="normal">Agrupados!AC1889</f>
        <v>-</v>
      </c>
    </row>
    <row r="660" spans="1:18">
      <c r="A660" s="14">
        <f t="normal">Agrupados!D1890</f>
        <v>0</v>
      </c>
      <c r="B660" s="14">
        <f t="normal">Agrupados!E1890</f>
        <v>0</v>
      </c>
      <c r="C660" s="14">
        <f t="normal">Agrupados!F1890</f>
        <v>0</v>
      </c>
      <c r="D660" s="14">
        <f t="normal">Agrupados!G1890</f>
        <v>0</v>
      </c>
      <c r="E660" s="14">
        <f t="normal">Agrupados!H1890</f>
        <v>0</v>
      </c>
      <c r="F660" s="14">
        <f t="normal">Agrupados!I1890</f>
        <v>0</v>
      </c>
      <c r="G660" s="16">
        <f t="normal">Agrupados!T1890</f>
        <v>0</v>
      </c>
      <c r="H660" s="16"/>
      <c r="I660" s="8"/>
      <c r="J660" s="8"/>
      <c r="K660" s="8"/>
      <c r="L660" s="16">
        <f t="normal">Agrupados!M1890</f>
        <v>0</v>
      </c>
      <c r="M660" s="16">
        <f t="normal">Agrupados!Q1890</f>
        <v>0</v>
      </c>
      <c r="N660" s="16"/>
      <c r="O660" s="16"/>
      <c r="P660" s="14">
        <f t="normal">Agrupados!R1890</f>
        <v>0</v>
      </c>
      <c r="Q660" s="27">
        <f t="normal">Agrupados!AA1890</f>
        <v>0</v>
      </c>
      <c r="R660" s="28">
        <f t="normal">Agrupados!AC1890</f>
        <v>0</v>
      </c>
    </row>
    <row r="661" spans="1:18">
      <c r="A661" s="17">
        <f t="normal">Agrupados!D1891</f>
        <v>0</v>
      </c>
      <c r="B661" s="17">
        <f t="normal">Agrupados!E1891</f>
        <v>0</v>
      </c>
      <c r="C661" s="17">
        <f t="normal">Agrupados!F1891</f>
        <v>0</v>
      </c>
      <c r="D661" s="17">
        <f t="normal">Agrupados!G1891</f>
        <v>0</v>
      </c>
      <c r="E661" s="17">
        <f t="normal">Agrupados!H1891</f>
        <v>0</v>
      </c>
      <c r="F661" s="17">
        <f t="normal">Agrupados!I1891</f>
        <v>0</v>
      </c>
      <c r="G661" s="19">
        <f t="normal">Agrupados!T1891</f>
        <v>0</v>
      </c>
      <c r="H661" s="19"/>
      <c r="I661" s="8"/>
      <c r="J661" s="8"/>
      <c r="K661" s="8"/>
      <c r="L661" s="19">
        <f t="normal">Agrupados!M1891</f>
        <v>0</v>
      </c>
      <c r="M661" s="19">
        <f t="normal">Agrupados!Q1891</f>
        <v>0</v>
      </c>
      <c r="N661" s="19"/>
      <c r="O661" s="19"/>
      <c r="P661" s="17">
        <f t="normal">Agrupados!R1891</f>
        <v>0</v>
      </c>
      <c r="Q661" s="29">
        <f t="normal">Agrupados!AA1891</f>
        <v>0</v>
      </c>
      <c r="R661" s="30">
        <f t="normal">Agrupados!AC1891</f>
        <v>0</v>
      </c>
    </row>
    <row r="662" spans="1:18">
      <c r="A662" s="6" t="str">
        <f t="normal">Agrupados!D1898</f>
        <v>Agroindústria</v>
      </c>
      <c r="B662" s="6" t="str">
        <f t="normal">Agrupados!E1898</f>
        <v>Resíduos de matadouro e restos de animais</v>
      </c>
      <c r="C662" s="6" t="str">
        <f t="normal">Agrupados!F1898</f>
        <v>Resíduo de pescado</v>
      </c>
      <c r="D662" s="6" t="str">
        <f t="normal">Agrupados!G1898</f>
        <v>Dejeto de salmão</v>
      </c>
      <c r="E662" s="6" t="str">
        <f t="normal">Agrupados!H1898</f>
        <v>-</v>
      </c>
      <c r="F662" s="6" t="str">
        <f t="normal">Agrupados!I1898</f>
        <v>Cultivo no oceano Atlântico</v>
      </c>
      <c r="G662" s="8">
        <f t="normal">Agrupados!T1898</f>
        <v>177.6</v>
      </c>
      <c r="H662" s="8">
        <f t="normal">Agrupados!W1898</f>
        <v>922.1</v>
      </c>
      <c r="I662" s="8">
        <f t="shared" ref="I662" si="1086">1000/G662</f>
        <v>5.63063063063063</v>
      </c>
      <c r="J662" s="8">
        <f t="shared" ref="J662" si="1087">1000/H662</f>
        <v>1.08448107580523</v>
      </c>
      <c r="K662" s="8">
        <f t="shared" ref="K662" si="1088">I662*J662</f>
        <v>6.10631236376817</v>
      </c>
      <c r="L662" s="8">
        <f t="normal">Agrupados!M1898</f>
        <v>705.5244</v>
      </c>
      <c r="M662" s="8">
        <f t="normal">Agrupados!Q1898</f>
        <v>563.4504</v>
      </c>
      <c r="N662" s="13">
        <f t="shared" ref="N662" si="1089">L662/K662</f>
        <v>115.540175145024</v>
      </c>
      <c r="O662" s="13">
        <f t="shared" ref="O662" si="1090">M662/K662</f>
        <v>92.273432217984</v>
      </c>
      <c r="P662" s="6">
        <f t="normal">Agrupados!R1898</f>
        <v>0.798626383439042</v>
      </c>
      <c r="Q662" s="23" t="str">
        <f t="normal">Agrupados!AA1898</f>
        <v>-</v>
      </c>
      <c r="R662" s="24" t="str">
        <f t="normal">Agrupados!AC1898</f>
        <v>-</v>
      </c>
    </row>
    <row r="663" spans="1:18">
      <c r="A663" s="6">
        <f t="normal">Agrupados!D1899</f>
        <v>0</v>
      </c>
      <c r="B663" s="6">
        <f t="normal">Agrupados!E1899</f>
        <v>0</v>
      </c>
      <c r="C663" s="6">
        <f t="normal">Agrupados!F1899</f>
        <v>0</v>
      </c>
      <c r="D663" s="6">
        <f t="normal">Agrupados!G1899</f>
        <v>0</v>
      </c>
      <c r="E663" s="6">
        <f t="normal">Agrupados!H1899</f>
        <v>0</v>
      </c>
      <c r="F663" s="6">
        <f t="normal">Agrupados!I1899</f>
        <v>0</v>
      </c>
      <c r="G663" s="8">
        <f t="normal">Agrupados!T1899</f>
        <v>0</v>
      </c>
      <c r="H663" s="8"/>
      <c r="I663" s="8"/>
      <c r="J663" s="8"/>
      <c r="K663" s="8"/>
      <c r="L663" s="8">
        <f t="normal">Agrupados!M1899</f>
        <v>0</v>
      </c>
      <c r="M663" s="8">
        <f t="normal">Agrupados!Q1899</f>
        <v>0</v>
      </c>
      <c r="N663" s="16"/>
      <c r="O663" s="16"/>
      <c r="P663" s="6">
        <f t="normal">Agrupados!R1899</f>
        <v>0</v>
      </c>
      <c r="Q663" s="23">
        <f t="normal">Agrupados!AA1899</f>
        <v>0</v>
      </c>
      <c r="R663" s="24">
        <f t="normal">Agrupados!AC1899</f>
        <v>0</v>
      </c>
    </row>
    <row r="664" spans="1:18">
      <c r="A664" s="6">
        <f t="normal">Agrupados!D1900</f>
        <v>0</v>
      </c>
      <c r="B664" s="6">
        <f t="normal">Agrupados!E1900</f>
        <v>0</v>
      </c>
      <c r="C664" s="6">
        <f t="normal">Agrupados!F1900</f>
        <v>0</v>
      </c>
      <c r="D664" s="6">
        <f t="normal">Agrupados!G1900</f>
        <v>0</v>
      </c>
      <c r="E664" s="6">
        <f t="normal">Agrupados!H1900</f>
        <v>0</v>
      </c>
      <c r="F664" s="6">
        <f t="normal">Agrupados!I1900</f>
        <v>0</v>
      </c>
      <c r="G664" s="8">
        <f t="normal">Agrupados!T1900</f>
        <v>0</v>
      </c>
      <c r="H664" s="8"/>
      <c r="I664" s="8"/>
      <c r="J664" s="8"/>
      <c r="K664" s="8"/>
      <c r="L664" s="8">
        <f t="normal">Agrupados!M1900</f>
        <v>0</v>
      </c>
      <c r="M664" s="8">
        <f t="normal">Agrupados!Q1900</f>
        <v>0</v>
      </c>
      <c r="N664" s="19"/>
      <c r="O664" s="19"/>
      <c r="P664" s="6">
        <f t="normal">Agrupados!R1900</f>
        <v>0</v>
      </c>
      <c r="Q664" s="23">
        <f t="normal">Agrupados!AA1900</f>
        <v>0</v>
      </c>
      <c r="R664" s="24">
        <f t="normal">Agrupados!AC1900</f>
        <v>0</v>
      </c>
    </row>
    <row r="665" spans="1:18">
      <c r="A665" s="6" t="str">
        <f t="normal">Agrupados!D1901</f>
        <v>Agroindústria</v>
      </c>
      <c r="B665" s="6" t="str">
        <f t="normal">Agrupados!E1901</f>
        <v>Resíduos de pecuária</v>
      </c>
      <c r="C665" s="6" t="str">
        <f t="normal">Agrupados!F1901</f>
        <v>Bovinocultura</v>
      </c>
      <c r="D665" s="6" t="str">
        <f t="normal">Agrupados!G1901</f>
        <v>-</v>
      </c>
      <c r="E665" s="6" t="str">
        <f t="normal">Agrupados!H1901</f>
        <v>Entrada biodigestor</v>
      </c>
      <c r="F665" s="6" t="str">
        <f t="normal">Agrupados!I1901</f>
        <v>Bovino leiteiro</v>
      </c>
      <c r="G665" s="8">
        <f t="normal">Agrupados!T1901</f>
        <v>30.9</v>
      </c>
      <c r="H665" s="8">
        <f t="normal">Agrupados!W1901</f>
        <v>822.4</v>
      </c>
      <c r="I665" s="8">
        <f t="shared" ref="I665" si="1091">1000/G665</f>
        <v>32.3624595469256</v>
      </c>
      <c r="J665" s="8">
        <f t="shared" ref="J665" si="1092">1000/H665</f>
        <v>1.215953307393</v>
      </c>
      <c r="K665" s="8">
        <f t="shared" ref="K665" si="1093">I665*J665</f>
        <v>39.3512397214562</v>
      </c>
      <c r="L665" s="8">
        <f t="normal">Agrupados!M1901</f>
        <v>212.4864</v>
      </c>
      <c r="M665" s="8">
        <f t="normal">Agrupados!Q1901</f>
        <v>147.9276</v>
      </c>
      <c r="N665" s="13">
        <f t="shared" ref="N665" si="1094">L665/K665</f>
        <v>5.399738394624</v>
      </c>
      <c r="O665" s="13">
        <f t="shared" ref="O665" si="1095">M665/K665</f>
        <v>3.759159839616</v>
      </c>
      <c r="P665" s="6">
        <f t="normal">Agrupados!R1901</f>
        <v>0.696174437516942</v>
      </c>
      <c r="Q665" s="23">
        <f t="normal">Agrupados!AA1901</f>
        <v>19250.6666666667</v>
      </c>
      <c r="R665" s="24">
        <f t="normal">Agrupados!AC1901</f>
        <v>8.295</v>
      </c>
    </row>
    <row r="666" spans="1:18">
      <c r="A666" s="6">
        <f t="normal">Agrupados!D1902</f>
        <v>0</v>
      </c>
      <c r="B666" s="6">
        <f t="normal">Agrupados!E1902</f>
        <v>0</v>
      </c>
      <c r="C666" s="9">
        <f t="normal">Agrupados!F1902</f>
        <v>0</v>
      </c>
      <c r="D666" s="6">
        <f t="normal">Agrupados!G1902</f>
        <v>0</v>
      </c>
      <c r="E666" s="6">
        <f t="normal">Agrupados!H1902</f>
        <v>0</v>
      </c>
      <c r="F666" s="6">
        <f t="normal">Agrupados!I1902</f>
        <v>0</v>
      </c>
      <c r="G666" s="8">
        <f t="normal">Agrupados!T1902</f>
        <v>0</v>
      </c>
      <c r="H666" s="8"/>
      <c r="I666" s="8"/>
      <c r="J666" s="8"/>
      <c r="K666" s="8"/>
      <c r="L666" s="8">
        <f t="normal">Agrupados!M1902</f>
        <v>0</v>
      </c>
      <c r="M666" s="8">
        <f t="normal">Agrupados!Q1902</f>
        <v>0</v>
      </c>
      <c r="N666" s="16"/>
      <c r="O666" s="16"/>
      <c r="P666" s="6">
        <f t="normal">Agrupados!R1902</f>
        <v>0</v>
      </c>
      <c r="Q666" s="23">
        <f t="normal">Agrupados!AA1902</f>
        <v>0</v>
      </c>
      <c r="R666" s="24">
        <f t="normal">Agrupados!AC1902</f>
        <v>0</v>
      </c>
    </row>
    <row r="667" spans="1:18">
      <c r="A667" s="6">
        <f t="normal">Agrupados!D1903</f>
        <v>0</v>
      </c>
      <c r="B667" s="6">
        <f t="normal">Agrupados!E1903</f>
        <v>0</v>
      </c>
      <c r="C667" s="9">
        <f t="normal">Agrupados!F1903</f>
        <v>0</v>
      </c>
      <c r="D667" s="6">
        <f t="normal">Agrupados!G1903</f>
        <v>0</v>
      </c>
      <c r="E667" s="6">
        <f t="normal">Agrupados!H1903</f>
        <v>0</v>
      </c>
      <c r="F667" s="6">
        <f t="normal">Agrupados!I1903</f>
        <v>0</v>
      </c>
      <c r="G667" s="8">
        <f t="normal">Agrupados!T1903</f>
        <v>0</v>
      </c>
      <c r="H667" s="8"/>
      <c r="I667" s="8"/>
      <c r="J667" s="8"/>
      <c r="K667" s="8"/>
      <c r="L667" s="8">
        <f t="normal">Agrupados!M1903</f>
        <v>0</v>
      </c>
      <c r="M667" s="8">
        <f t="normal">Agrupados!Q1903</f>
        <v>0</v>
      </c>
      <c r="N667" s="19"/>
      <c r="O667" s="19"/>
      <c r="P667" s="6">
        <f t="normal">Agrupados!R1903</f>
        <v>0</v>
      </c>
      <c r="Q667" s="23">
        <f t="normal">Agrupados!AA1903</f>
        <v>0</v>
      </c>
      <c r="R667" s="24">
        <f t="normal">Agrupados!AC1903</f>
        <v>0</v>
      </c>
    </row>
    <row r="668" spans="1:18">
      <c r="A668" s="6" t="str">
        <f t="normal">Agrupados!D1904</f>
        <v>Agroindústria</v>
      </c>
      <c r="B668" s="6" t="str">
        <f t="normal">Agrupados!E1904</f>
        <v>Resíduos da produção de açúcar, amido e produtos secundários</v>
      </c>
      <c r="C668" s="6" t="str">
        <f t="normal">Agrupados!F1904</f>
        <v>Indústria sucroalcoleira</v>
      </c>
      <c r="D668" s="6" t="str">
        <f t="normal">Agrupados!G1904</f>
        <v>Vinhaça</v>
      </c>
      <c r="E668" s="6" t="str">
        <f t="normal">Agrupados!H1904</f>
        <v>Saída coluna de destilação</v>
      </c>
      <c r="F668" s="6" t="str">
        <f t="normal">Agrupados!I1904</f>
        <v>-</v>
      </c>
      <c r="G668" s="8">
        <f t="normal">Agrupados!T1904</f>
        <v>22.8666666666667</v>
      </c>
      <c r="H668" s="8">
        <f t="normal">Agrupados!W1904</f>
        <v>923.6</v>
      </c>
      <c r="I668" s="8">
        <f t="shared" ref="I668" si="1096">1000/G668</f>
        <v>43.731778425656</v>
      </c>
      <c r="J668" s="8">
        <f t="shared" ref="J668" si="1097">1000/H668</f>
        <v>1.0827197921178</v>
      </c>
      <c r="K668" s="8">
        <f t="shared" ref="K668" si="1098">I668*J668</f>
        <v>47.3492620459679</v>
      </c>
      <c r="L668" s="8">
        <f t="normal">Agrupados!M1904</f>
        <v>1003.572</v>
      </c>
      <c r="M668" s="8">
        <f t="normal">Agrupados!Q1904</f>
        <v>800.1432</v>
      </c>
      <c r="N668" s="13">
        <f t="shared" ref="N668" si="1099">L668/K668</f>
        <v>21.19509273504</v>
      </c>
      <c r="O668" s="13">
        <f t="shared" ref="O668" si="1100">M668/K668</f>
        <v>16.898747001024</v>
      </c>
      <c r="P668" s="6">
        <f t="normal">Agrupados!R1904</f>
        <v>0.797295261326541</v>
      </c>
      <c r="Q668" s="23" t="str">
        <f t="normal">Agrupados!AA1904</f>
        <v>-</v>
      </c>
      <c r="R668" s="24">
        <f t="normal">Agrupados!AC1904</f>
        <v>3.58333333333333</v>
      </c>
    </row>
    <row r="669" spans="1:18">
      <c r="A669" s="6">
        <f t="normal">Agrupados!D1905</f>
        <v>0</v>
      </c>
      <c r="B669" s="6">
        <f t="normal">Agrupados!E1905</f>
        <v>0</v>
      </c>
      <c r="C669" s="6">
        <f t="normal">Agrupados!F1905</f>
        <v>0</v>
      </c>
      <c r="D669" s="6">
        <f t="normal">Agrupados!G1905</f>
        <v>0</v>
      </c>
      <c r="E669" s="6">
        <f t="normal">Agrupados!H1905</f>
        <v>0</v>
      </c>
      <c r="F669" s="6">
        <f t="normal">Agrupados!I1905</f>
        <v>0</v>
      </c>
      <c r="G669" s="8">
        <f t="normal">Agrupados!T1905</f>
        <v>0</v>
      </c>
      <c r="H669" s="8"/>
      <c r="I669" s="8"/>
      <c r="J669" s="8"/>
      <c r="K669" s="8"/>
      <c r="L669" s="8">
        <f t="normal">Agrupados!M1905</f>
        <v>0</v>
      </c>
      <c r="M669" s="8">
        <f t="normal">Agrupados!Q1905</f>
        <v>0</v>
      </c>
      <c r="N669" s="16"/>
      <c r="O669" s="16"/>
      <c r="P669" s="6">
        <f t="normal">Agrupados!R1905</f>
        <v>0</v>
      </c>
      <c r="Q669" s="23">
        <f t="normal">Agrupados!AA1905</f>
        <v>0</v>
      </c>
      <c r="R669" s="24">
        <f t="normal">Agrupados!AC1905</f>
        <v>0</v>
      </c>
    </row>
    <row r="670" spans="1:18">
      <c r="A670" s="6">
        <f t="normal">Agrupados!D1906</f>
        <v>0</v>
      </c>
      <c r="B670" s="6">
        <f t="normal">Agrupados!E1906</f>
        <v>0</v>
      </c>
      <c r="C670" s="6">
        <f t="normal">Agrupados!F1906</f>
        <v>0</v>
      </c>
      <c r="D670" s="6">
        <f t="normal">Agrupados!G1906</f>
        <v>0</v>
      </c>
      <c r="E670" s="6">
        <f t="normal">Agrupados!H1906</f>
        <v>0</v>
      </c>
      <c r="F670" s="6">
        <f t="normal">Agrupados!I1906</f>
        <v>0</v>
      </c>
      <c r="G670" s="8">
        <f t="normal">Agrupados!T1906</f>
        <v>0</v>
      </c>
      <c r="H670" s="8"/>
      <c r="I670" s="8"/>
      <c r="J670" s="8"/>
      <c r="K670" s="8"/>
      <c r="L670" s="8">
        <f t="normal">Agrupados!M1906</f>
        <v>0</v>
      </c>
      <c r="M670" s="8">
        <f t="normal">Agrupados!Q1906</f>
        <v>0</v>
      </c>
      <c r="N670" s="19"/>
      <c r="O670" s="19"/>
      <c r="P670" s="6">
        <f t="normal">Agrupados!R1906</f>
        <v>0</v>
      </c>
      <c r="Q670" s="23">
        <f t="normal">Agrupados!AA1906</f>
        <v>0</v>
      </c>
      <c r="R670" s="24">
        <f t="normal">Agrupados!AC1906</f>
        <v>0</v>
      </c>
    </row>
    <row r="671" spans="1:18">
      <c r="A671" s="12" t="str">
        <f t="normal">Agrupados!D1916</f>
        <v>Agroindústria</v>
      </c>
      <c r="B671" s="12" t="str">
        <f t="normal">Agrupados!E1916</f>
        <v>Codigestão</v>
      </c>
      <c r="C671" s="6" t="str">
        <f t="normal">Agrupados!F1916</f>
        <v>Codigestão</v>
      </c>
      <c r="D671" s="6" t="str">
        <f t="normal">Agrupados!G1916</f>
        <v>bovino + aves poedeiras</v>
      </c>
      <c r="E671" s="6" t="str">
        <f t="normal">Agrupados!H1916</f>
        <v>Entrada biodigestor</v>
      </c>
      <c r="F671" s="6" t="str">
        <f t="normal">Agrupados!I1916</f>
        <v>-</v>
      </c>
      <c r="G671" s="8">
        <f t="normal">Agrupados!T1916</f>
        <v>46.3</v>
      </c>
      <c r="H671" s="8">
        <f t="normal">Agrupados!W1916</f>
        <v>671.6</v>
      </c>
      <c r="I671" s="8">
        <f t="shared" ref="I671" si="1101">1000/G671</f>
        <v>21.5982721382289</v>
      </c>
      <c r="J671" s="8">
        <f t="shared" ref="J671" si="1102">1000/H671</f>
        <v>1.48898153662895</v>
      </c>
      <c r="K671" s="8">
        <f t="shared" ref="K671" si="1103">I671*J671</f>
        <v>32.1594284369103</v>
      </c>
      <c r="L671" s="8">
        <f t="normal">Agrupados!M1916</f>
        <v>621.4536</v>
      </c>
      <c r="M671" s="8">
        <f t="normal">Agrupados!Q1916</f>
        <v>458.4492</v>
      </c>
      <c r="N671" s="13">
        <f t="shared" ref="N671" si="1104">L671/K671</f>
        <v>19.324149408288</v>
      </c>
      <c r="O671" s="13">
        <f t="shared" ref="O671" si="1105">M671/K671</f>
        <v>14.255514549936</v>
      </c>
      <c r="P671" s="6">
        <f t="normal">Agrupados!R1916</f>
        <v>0.737704633137534</v>
      </c>
      <c r="Q671" s="23">
        <f t="normal">Agrupados!AA1916</f>
        <v>68930</v>
      </c>
      <c r="R671" s="24">
        <f t="normal">Agrupados!AC1916</f>
        <v>7.01633333333333</v>
      </c>
    </row>
    <row r="672" spans="1:18">
      <c r="A672" s="14">
        <f t="normal">Agrupados!D1917</f>
        <v>0</v>
      </c>
      <c r="B672" s="14">
        <f t="normal">Agrupados!E1917</f>
        <v>0</v>
      </c>
      <c r="C672" s="9">
        <f t="normal">Agrupados!F1917</f>
        <v>0</v>
      </c>
      <c r="D672" s="6">
        <f t="normal">Agrupados!G1917</f>
        <v>0</v>
      </c>
      <c r="E672" s="6">
        <f t="normal">Agrupados!H1917</f>
        <v>0</v>
      </c>
      <c r="F672" s="6">
        <f t="normal">Agrupados!I1917</f>
        <v>0</v>
      </c>
      <c r="G672" s="8">
        <f t="normal">Agrupados!T1917</f>
        <v>0</v>
      </c>
      <c r="H672" s="8"/>
      <c r="I672" s="8"/>
      <c r="J672" s="8"/>
      <c r="K672" s="8"/>
      <c r="L672" s="8">
        <f t="normal">Agrupados!M1917</f>
        <v>0</v>
      </c>
      <c r="M672" s="8">
        <f t="normal">Agrupados!Q1917</f>
        <v>0</v>
      </c>
      <c r="N672" s="16"/>
      <c r="O672" s="16"/>
      <c r="P672" s="6">
        <f t="normal">Agrupados!R1917</f>
        <v>0</v>
      </c>
      <c r="Q672" s="23">
        <f t="normal">Agrupados!AA1917</f>
        <v>0</v>
      </c>
      <c r="R672" s="24">
        <f t="normal">Agrupados!AC1917</f>
        <v>0</v>
      </c>
    </row>
    <row r="673" spans="1:18">
      <c r="A673" s="17">
        <f t="normal">Agrupados!D1918</f>
        <v>0</v>
      </c>
      <c r="B673" s="17">
        <f t="normal">Agrupados!E1918</f>
        <v>0</v>
      </c>
      <c r="C673" s="9">
        <f t="normal">Agrupados!F1918</f>
        <v>0</v>
      </c>
      <c r="D673" s="6">
        <f t="normal">Agrupados!G1918</f>
        <v>0</v>
      </c>
      <c r="E673" s="6">
        <f t="normal">Agrupados!H1918</f>
        <v>0</v>
      </c>
      <c r="F673" s="6">
        <f t="normal">Agrupados!I1918</f>
        <v>0</v>
      </c>
      <c r="G673" s="8">
        <f t="normal">Agrupados!T1918</f>
        <v>0</v>
      </c>
      <c r="H673" s="8"/>
      <c r="I673" s="8"/>
      <c r="J673" s="8"/>
      <c r="K673" s="8"/>
      <c r="L673" s="8">
        <f t="normal">Agrupados!M1918</f>
        <v>0</v>
      </c>
      <c r="M673" s="8">
        <f t="normal">Agrupados!Q1918</f>
        <v>0</v>
      </c>
      <c r="N673" s="19"/>
      <c r="O673" s="19"/>
      <c r="P673" s="6">
        <f t="normal">Agrupados!R1918</f>
        <v>0</v>
      </c>
      <c r="Q673" s="23">
        <f t="normal">Agrupados!AA1918</f>
        <v>0</v>
      </c>
      <c r="R673" s="24">
        <f t="normal">Agrupados!AC1918</f>
        <v>0</v>
      </c>
    </row>
    <row r="674" spans="1:18">
      <c r="A674" s="12" t="str">
        <f t="normal">Agrupados!D1919</f>
        <v>Agroindústria</v>
      </c>
      <c r="B674" s="12" t="str">
        <f t="normal">Agrupados!E1919</f>
        <v>Codigestão</v>
      </c>
      <c r="C674" s="6" t="str">
        <f t="normal">Agrupados!F1919</f>
        <v>Codigestão</v>
      </c>
      <c r="D674" s="6" t="str">
        <f t="normal">Agrupados!G1919</f>
        <v>bovino + aves poedeiras</v>
      </c>
      <c r="E674" s="6" t="str">
        <f t="normal">Agrupados!H1919</f>
        <v>Entrada biodigestor</v>
      </c>
      <c r="F674" s="6" t="str">
        <f t="normal">Agrupados!I1919</f>
        <v>-</v>
      </c>
      <c r="G674" s="8">
        <f t="normal">Agrupados!T1919</f>
        <v>46.3</v>
      </c>
      <c r="H674" s="8">
        <f t="normal">Agrupados!W1919</f>
        <v>671.6</v>
      </c>
      <c r="I674" s="8">
        <f t="shared" ref="I674" si="1106">1000/G674</f>
        <v>21.5982721382289</v>
      </c>
      <c r="J674" s="8">
        <f t="shared" ref="J674" si="1107">1000/H674</f>
        <v>1.48898153662895</v>
      </c>
      <c r="K674" s="8">
        <f t="shared" ref="K674" si="1108">I674*J674</f>
        <v>32.1594284369103</v>
      </c>
      <c r="L674" s="8">
        <f t="normal">Agrupados!M1919</f>
        <v>628.8552</v>
      </c>
      <c r="M674" s="8">
        <f t="normal">Agrupados!Q1919</f>
        <v>450.1512</v>
      </c>
      <c r="N674" s="13">
        <f t="shared" ref="N674" si="1109">L674/K674</f>
        <v>19.554302752416</v>
      </c>
      <c r="O674" s="13">
        <f t="shared" ref="O674" si="1110">M674/K674</f>
        <v>13.997487576096</v>
      </c>
      <c r="P674" s="6">
        <f t="normal">Agrupados!R1919</f>
        <v>0.715826473248532</v>
      </c>
      <c r="Q674" s="23">
        <f t="normal">Agrupados!AA1919</f>
        <v>68930</v>
      </c>
      <c r="R674" s="24">
        <f t="normal">Agrupados!AC1919</f>
        <v>7.01633333333333</v>
      </c>
    </row>
    <row r="675" spans="1:18">
      <c r="A675" s="14">
        <f t="normal">Agrupados!D1920</f>
        <v>0</v>
      </c>
      <c r="B675" s="14">
        <f t="normal">Agrupados!E1920</f>
        <v>0</v>
      </c>
      <c r="C675" s="18">
        <f t="normal">Agrupados!F1920</f>
        <v>0</v>
      </c>
      <c r="D675" s="6">
        <f t="normal">Agrupados!G1920</f>
        <v>0</v>
      </c>
      <c r="E675" s="6">
        <f t="normal">Agrupados!H1920</f>
        <v>0</v>
      </c>
      <c r="F675" s="6">
        <f t="normal">Agrupados!I1920</f>
        <v>0</v>
      </c>
      <c r="G675" s="8">
        <f t="normal">Agrupados!T1920</f>
        <v>0</v>
      </c>
      <c r="H675" s="8"/>
      <c r="I675" s="8"/>
      <c r="J675" s="8"/>
      <c r="K675" s="8"/>
      <c r="L675" s="8">
        <f t="normal">Agrupados!M1920</f>
        <v>0</v>
      </c>
      <c r="M675" s="8">
        <f t="normal">Agrupados!Q1920</f>
        <v>0</v>
      </c>
      <c r="N675" s="16"/>
      <c r="O675" s="16"/>
      <c r="P675" s="6">
        <f t="normal">Agrupados!R1920</f>
        <v>0</v>
      </c>
      <c r="Q675" s="23">
        <f t="normal">Agrupados!AA1920</f>
        <v>0</v>
      </c>
      <c r="R675" s="24">
        <f t="normal">Agrupados!AC1920</f>
        <v>0</v>
      </c>
    </row>
    <row r="676" spans="1:18">
      <c r="A676" s="17">
        <f t="normal">Agrupados!D1921</f>
        <v>0</v>
      </c>
      <c r="B676" s="17">
        <f t="normal">Agrupados!E1921</f>
        <v>0</v>
      </c>
      <c r="C676" s="9">
        <f t="normal">Agrupados!F1921</f>
        <v>0</v>
      </c>
      <c r="D676" s="6">
        <f t="normal">Agrupados!G1921</f>
        <v>0</v>
      </c>
      <c r="E676" s="6">
        <f t="normal">Agrupados!H1921</f>
        <v>0</v>
      </c>
      <c r="F676" s="6">
        <f t="normal">Agrupados!I1921</f>
        <v>0</v>
      </c>
      <c r="G676" s="8">
        <f t="normal">Agrupados!T1921</f>
        <v>0</v>
      </c>
      <c r="H676" s="8"/>
      <c r="I676" s="8"/>
      <c r="J676" s="8"/>
      <c r="K676" s="8"/>
      <c r="L676" s="8">
        <f t="normal">Agrupados!M1921</f>
        <v>0</v>
      </c>
      <c r="M676" s="8">
        <f t="normal">Agrupados!Q1921</f>
        <v>0</v>
      </c>
      <c r="N676" s="19"/>
      <c r="O676" s="19"/>
      <c r="P676" s="6">
        <f t="normal">Agrupados!R1921</f>
        <v>0</v>
      </c>
      <c r="Q676" s="23">
        <f t="normal">Agrupados!AA1921</f>
        <v>0</v>
      </c>
      <c r="R676" s="24">
        <f t="normal">Agrupados!AC1921</f>
        <v>0</v>
      </c>
    </row>
    <row r="677" spans="1:18">
      <c r="A677" s="12" t="str">
        <f t="normal">Agrupados!D1931</f>
        <v>Cultura energética</v>
      </c>
      <c r="B677" s="12" t="str">
        <f t="normal">Agrupados!E1931</f>
        <v>Cultivo energético</v>
      </c>
      <c r="C677" s="6" t="str">
        <f t="normal">Agrupados!F1931</f>
        <v>Grama</v>
      </c>
      <c r="D677" s="6" t="str">
        <f t="normal">Agrupados!G1931</f>
        <v>Grama </v>
      </c>
      <c r="E677" s="12" t="str">
        <f t="normal">Agrupados!H1931</f>
        <v>-</v>
      </c>
      <c r="F677" s="6" t="str">
        <f t="normal">Agrupados!I1931</f>
        <v>Baia 13</v>
      </c>
      <c r="G677" s="8">
        <f t="normal">Agrupados!T1931</f>
        <v>893.3</v>
      </c>
      <c r="H677" s="8">
        <f t="normal">Agrupados!W1931</f>
        <v>895.433333333333</v>
      </c>
      <c r="I677" s="8">
        <f t="shared" ref="I677" si="1111">1000/G677</f>
        <v>1.11944475540132</v>
      </c>
      <c r="J677" s="8">
        <f t="shared" ref="J677" si="1112">1000/H677</f>
        <v>1.116777724007</v>
      </c>
      <c r="K677" s="8">
        <f t="shared" ref="K677" si="1113">I677*J677</f>
        <v>1.25017096608866</v>
      </c>
      <c r="L677" s="8">
        <f t="normal">Agrupados!M1931</f>
        <v>330.1848</v>
      </c>
      <c r="M677" s="8">
        <f t="normal">Agrupados!Q1931</f>
        <v>174.2148</v>
      </c>
      <c r="N677" s="13">
        <f t="shared" ref="N677" si="1114">L677/K677</f>
        <v>264.111716682264</v>
      </c>
      <c r="O677" s="13">
        <f t="shared" ref="O677" si="1115">M677/K677</f>
        <v>139.352780320164</v>
      </c>
      <c r="P677" s="6">
        <f t="normal">Agrupados!R1931</f>
        <v>0.527628164591465</v>
      </c>
      <c r="Q677" s="23" t="str">
        <f t="normal">Agrupados!AA1931</f>
        <v>-</v>
      </c>
      <c r="R677" s="24" t="str">
        <f t="normal">Agrupados!AC1931</f>
        <v>-</v>
      </c>
    </row>
    <row r="678" spans="1:18">
      <c r="A678" s="14">
        <f t="normal">Agrupados!D1932</f>
        <v>0</v>
      </c>
      <c r="B678" s="14">
        <f t="normal">Agrupados!E1932</f>
        <v>0</v>
      </c>
      <c r="C678" s="6">
        <f t="normal">Agrupados!F1932</f>
        <v>0</v>
      </c>
      <c r="D678" s="6">
        <f t="normal">Agrupados!G1932</f>
        <v>0</v>
      </c>
      <c r="E678" s="14">
        <f t="normal">Agrupados!H1932</f>
        <v>0</v>
      </c>
      <c r="F678" s="6">
        <f t="normal">Agrupados!I1932</f>
        <v>0</v>
      </c>
      <c r="G678" s="8">
        <f t="normal">Agrupados!T1932</f>
        <v>0</v>
      </c>
      <c r="H678" s="8"/>
      <c r="I678" s="8"/>
      <c r="J678" s="8"/>
      <c r="K678" s="8"/>
      <c r="L678" s="8">
        <f t="normal">Agrupados!M1932</f>
        <v>0</v>
      </c>
      <c r="M678" s="8">
        <f t="normal">Agrupados!Q1932</f>
        <v>0</v>
      </c>
      <c r="N678" s="16"/>
      <c r="O678" s="16"/>
      <c r="P678" s="6">
        <f t="normal">Agrupados!R1932</f>
        <v>0</v>
      </c>
      <c r="Q678" s="23">
        <f t="normal">Agrupados!AA1932</f>
        <v>0</v>
      </c>
      <c r="R678" s="24">
        <f t="normal">Agrupados!AC1932</f>
        <v>0</v>
      </c>
    </row>
    <row r="679" spans="1:18">
      <c r="A679" s="17">
        <f t="normal">Agrupados!D1933</f>
        <v>0</v>
      </c>
      <c r="B679" s="17">
        <f t="normal">Agrupados!E1933</f>
        <v>0</v>
      </c>
      <c r="C679" s="6">
        <f t="normal">Agrupados!F1933</f>
        <v>0</v>
      </c>
      <c r="D679" s="6">
        <f t="normal">Agrupados!G1933</f>
        <v>0</v>
      </c>
      <c r="E679" s="17">
        <f t="normal">Agrupados!H1933</f>
        <v>0</v>
      </c>
      <c r="F679" s="6">
        <f t="normal">Agrupados!I1933</f>
        <v>0</v>
      </c>
      <c r="G679" s="8">
        <f t="normal">Agrupados!T1933</f>
        <v>0</v>
      </c>
      <c r="H679" s="8"/>
      <c r="I679" s="8"/>
      <c r="J679" s="8"/>
      <c r="K679" s="8"/>
      <c r="L679" s="8">
        <f t="normal">Agrupados!M1933</f>
        <v>0</v>
      </c>
      <c r="M679" s="8">
        <f t="normal">Agrupados!Q1933</f>
        <v>0</v>
      </c>
      <c r="N679" s="19"/>
      <c r="O679" s="19"/>
      <c r="P679" s="6">
        <f t="normal">Agrupados!R1933</f>
        <v>0</v>
      </c>
      <c r="Q679" s="23">
        <f t="normal">Agrupados!AA1933</f>
        <v>0</v>
      </c>
      <c r="R679" s="24">
        <f t="normal">Agrupados!AC1933</f>
        <v>0</v>
      </c>
    </row>
    <row r="680" spans="1:18">
      <c r="A680" s="12" t="str">
        <f t="normal">Agrupados!D1934</f>
        <v>Cultura energética</v>
      </c>
      <c r="B680" s="12" t="str">
        <f t="normal">Agrupados!E1934</f>
        <v>Cultivo energético</v>
      </c>
      <c r="C680" s="6" t="str">
        <f t="normal">Agrupados!F1934</f>
        <v>Grama</v>
      </c>
      <c r="D680" s="6" t="str">
        <f t="normal">Agrupados!G1934</f>
        <v>Grama</v>
      </c>
      <c r="E680" s="12" t="str">
        <f t="normal">Agrupados!H1934</f>
        <v>-</v>
      </c>
      <c r="F680" s="6" t="str">
        <f t="normal">Agrupados!I1934</f>
        <v>Baia 4</v>
      </c>
      <c r="G680" s="8">
        <f t="normal">Agrupados!T1934</f>
        <v>875.766666666667</v>
      </c>
      <c r="H680" s="8">
        <f t="normal">Agrupados!W1934</f>
        <v>889.466666666667</v>
      </c>
      <c r="I680" s="8">
        <f t="shared" ref="I680" si="1116">1000/G680</f>
        <v>1.14185665892742</v>
      </c>
      <c r="J680" s="8">
        <f t="shared" ref="J680" si="1117">1000/H680</f>
        <v>1.12426922500375</v>
      </c>
      <c r="K680" s="8">
        <f t="shared" ref="K680" si="1118">I680*J680</f>
        <v>1.28375430099769</v>
      </c>
      <c r="L680" s="8">
        <f t="normal">Agrupados!M1934</f>
        <v>243.6192</v>
      </c>
      <c r="M680" s="8">
        <f t="normal">Agrupados!Q1934</f>
        <v>131.9544</v>
      </c>
      <c r="N680" s="13">
        <f t="shared" ref="N680" si="1119">L680/K680</f>
        <v>189.770892927616</v>
      </c>
      <c r="O680" s="13">
        <f t="shared" ref="O680" si="1120">M680/K680</f>
        <v>102.787893210912</v>
      </c>
      <c r="P680" s="6">
        <f t="normal">Agrupados!R1934</f>
        <v>0.541642038065965</v>
      </c>
      <c r="Q680" s="23" t="str">
        <f t="normal">Agrupados!AA1934</f>
        <v>-</v>
      </c>
      <c r="R680" s="24" t="str">
        <f t="normal">Agrupados!AC1934</f>
        <v>-</v>
      </c>
    </row>
    <row r="681" spans="1:18">
      <c r="A681" s="14">
        <f t="normal">Agrupados!D1935</f>
        <v>0</v>
      </c>
      <c r="B681" s="14">
        <f t="normal">Agrupados!E1935</f>
        <v>0</v>
      </c>
      <c r="C681" s="6">
        <f t="normal">Agrupados!F1935</f>
        <v>0</v>
      </c>
      <c r="D681" s="6">
        <f t="normal">Agrupados!G1935</f>
        <v>0</v>
      </c>
      <c r="E681" s="14">
        <f t="normal">Agrupados!H1935</f>
        <v>0</v>
      </c>
      <c r="F681" s="6">
        <f t="normal">Agrupados!I1935</f>
        <v>0</v>
      </c>
      <c r="G681" s="8">
        <f t="normal">Agrupados!T1935</f>
        <v>0</v>
      </c>
      <c r="H681" s="8"/>
      <c r="I681" s="8"/>
      <c r="J681" s="8"/>
      <c r="K681" s="8"/>
      <c r="L681" s="8">
        <f t="normal">Agrupados!M1935</f>
        <v>0</v>
      </c>
      <c r="M681" s="8">
        <f t="normal">Agrupados!Q1935</f>
        <v>0</v>
      </c>
      <c r="N681" s="16"/>
      <c r="O681" s="16"/>
      <c r="P681" s="6">
        <f t="normal">Agrupados!R1935</f>
        <v>0</v>
      </c>
      <c r="Q681" s="23">
        <f t="normal">Agrupados!AA1935</f>
        <v>0</v>
      </c>
      <c r="R681" s="24">
        <f t="normal">Agrupados!AC1935</f>
        <v>0</v>
      </c>
    </row>
    <row r="682" spans="1:18">
      <c r="A682" s="17">
        <f t="normal">Agrupados!D1936</f>
        <v>0</v>
      </c>
      <c r="B682" s="17">
        <f t="normal">Agrupados!E1936</f>
        <v>0</v>
      </c>
      <c r="C682" s="6">
        <f t="normal">Agrupados!F1936</f>
        <v>0</v>
      </c>
      <c r="D682" s="6">
        <f t="normal">Agrupados!G1936</f>
        <v>0</v>
      </c>
      <c r="E682" s="17">
        <f t="normal">Agrupados!H1936</f>
        <v>0</v>
      </c>
      <c r="F682" s="6">
        <f t="normal">Agrupados!I1936</f>
        <v>0</v>
      </c>
      <c r="G682" s="8">
        <f t="normal">Agrupados!T1936</f>
        <v>0</v>
      </c>
      <c r="H682" s="8"/>
      <c r="I682" s="8"/>
      <c r="J682" s="8"/>
      <c r="K682" s="8"/>
      <c r="L682" s="8">
        <f t="normal">Agrupados!M1936</f>
        <v>0</v>
      </c>
      <c r="M682" s="8">
        <f t="normal">Agrupados!Q1936</f>
        <v>0</v>
      </c>
      <c r="N682" s="19"/>
      <c r="O682" s="19"/>
      <c r="P682" s="6">
        <f t="normal">Agrupados!R1936</f>
        <v>0</v>
      </c>
      <c r="Q682" s="23">
        <f t="normal">Agrupados!AA1936</f>
        <v>0</v>
      </c>
      <c r="R682" s="24">
        <f t="normal">Agrupados!AC1936</f>
        <v>0</v>
      </c>
    </row>
    <row r="683" spans="1:18">
      <c r="A683" s="12" t="str">
        <f t="normal">Agrupados!D1937</f>
        <v>Agroindústria</v>
      </c>
      <c r="B683" s="12" t="str">
        <f t="normal">Agrupados!E1937</f>
        <v>Resíduos de pecuária</v>
      </c>
      <c r="C683" s="6" t="str">
        <f t="normal">Agrupados!F1937</f>
        <v>Suinocultura</v>
      </c>
      <c r="D683" s="6" t="str">
        <f t="normal">Agrupados!G1937</f>
        <v>Terminação</v>
      </c>
      <c r="E683" s="6" t="str">
        <f t="normal">Agrupados!H1937</f>
        <v>Entrada biodigestor</v>
      </c>
      <c r="F683" s="6" t="str">
        <f t="normal">Agrupados!I1937</f>
        <v>-</v>
      </c>
      <c r="G683" s="8">
        <f t="normal">Agrupados!T1937</f>
        <v>16.1666666666667</v>
      </c>
      <c r="H683" s="8">
        <f t="normal">Agrupados!W1937</f>
        <v>714.2</v>
      </c>
      <c r="I683" s="8">
        <f t="shared" ref="I683" si="1121">1000/G683</f>
        <v>61.8556701030928</v>
      </c>
      <c r="J683" s="8">
        <f t="shared" ref="J683" si="1122">1000/H683</f>
        <v>1.40016802016242</v>
      </c>
      <c r="K683" s="8">
        <f t="shared" ref="K683" si="1123">I683*J683</f>
        <v>86.6083311440672</v>
      </c>
      <c r="L683" s="8">
        <f t="normal">Agrupados!M1937</f>
        <v>575.4672</v>
      </c>
      <c r="M683" s="8">
        <f t="normal">Agrupados!Q1937</f>
        <v>452.016</v>
      </c>
      <c r="N683" s="13">
        <f t="shared" ref="N683" si="1124">L683/K683</f>
        <v>6.64447856688</v>
      </c>
      <c r="O683" s="13">
        <f t="shared" ref="O683" si="1125">M683/K683</f>
        <v>5.2190822064</v>
      </c>
      <c r="P683" s="6">
        <f t="normal">Agrupados!R1937</f>
        <v>0.785476565823387</v>
      </c>
      <c r="Q683" s="23">
        <f t="normal">Agrupados!AA1937</f>
        <v>22248.3333333333</v>
      </c>
      <c r="R683" s="24">
        <f t="normal">Agrupados!AC1937</f>
        <v>7.81766666666667</v>
      </c>
    </row>
    <row r="684" spans="1:18">
      <c r="A684" s="14">
        <f t="normal">Agrupados!D1938</f>
        <v>0</v>
      </c>
      <c r="B684" s="14">
        <f t="normal">Agrupados!E1938</f>
        <v>0</v>
      </c>
      <c r="C684" s="6">
        <f t="normal">Agrupados!F1938</f>
        <v>0</v>
      </c>
      <c r="D684" s="6">
        <f t="normal">Agrupados!G1938</f>
        <v>0</v>
      </c>
      <c r="E684" s="6">
        <f t="normal">Agrupados!H1938</f>
        <v>0</v>
      </c>
      <c r="F684" s="6">
        <f t="normal">Agrupados!I1938</f>
        <v>0</v>
      </c>
      <c r="G684" s="8">
        <f t="normal">Agrupados!T1938</f>
        <v>0</v>
      </c>
      <c r="H684" s="8"/>
      <c r="I684" s="8"/>
      <c r="J684" s="8"/>
      <c r="K684" s="8"/>
      <c r="L684" s="8">
        <f t="normal">Agrupados!M1938</f>
        <v>0</v>
      </c>
      <c r="M684" s="8">
        <f t="normal">Agrupados!Q1938</f>
        <v>0</v>
      </c>
      <c r="N684" s="16"/>
      <c r="O684" s="16"/>
      <c r="P684" s="6">
        <f t="normal">Agrupados!R1938</f>
        <v>0</v>
      </c>
      <c r="Q684" s="23">
        <f t="normal">Agrupados!AA1938</f>
        <v>0</v>
      </c>
      <c r="R684" s="24">
        <f t="normal">Agrupados!AC1938</f>
        <v>0</v>
      </c>
    </row>
    <row r="685" spans="1:18">
      <c r="A685" s="17">
        <f t="normal">Agrupados!D1939</f>
        <v>0</v>
      </c>
      <c r="B685" s="17">
        <f t="normal">Agrupados!E1939</f>
        <v>0</v>
      </c>
      <c r="C685" s="6">
        <f t="normal">Agrupados!F1939</f>
        <v>0</v>
      </c>
      <c r="D685" s="6">
        <f t="normal">Agrupados!G1939</f>
        <v>0</v>
      </c>
      <c r="E685" s="6">
        <f t="normal">Agrupados!H1939</f>
        <v>0</v>
      </c>
      <c r="F685" s="6">
        <f t="normal">Agrupados!I1939</f>
        <v>0</v>
      </c>
      <c r="G685" s="8">
        <f t="normal">Agrupados!T1939</f>
        <v>0</v>
      </c>
      <c r="H685" s="8"/>
      <c r="I685" s="8"/>
      <c r="J685" s="8"/>
      <c r="K685" s="8"/>
      <c r="L685" s="8">
        <f t="normal">Agrupados!M1939</f>
        <v>0</v>
      </c>
      <c r="M685" s="8">
        <f t="normal">Agrupados!Q1939</f>
        <v>0</v>
      </c>
      <c r="N685" s="19"/>
      <c r="O685" s="19"/>
      <c r="P685" s="6">
        <f t="normal">Agrupados!R1939</f>
        <v>0</v>
      </c>
      <c r="Q685" s="23">
        <f t="normal">Agrupados!AA1939</f>
        <v>0</v>
      </c>
      <c r="R685" s="24">
        <f t="normal">Agrupados!AC1939</f>
        <v>0</v>
      </c>
    </row>
    <row r="686" spans="1:18">
      <c r="A686" s="12" t="str">
        <f t="normal">Agrupados!D1940</f>
        <v>Agroindústria</v>
      </c>
      <c r="B686" s="12" t="str">
        <f t="normal">Agrupados!E1940</f>
        <v>Resíduos de pecuária</v>
      </c>
      <c r="C686" s="6" t="str">
        <f t="normal">Agrupados!F1940</f>
        <v>Suinocultura</v>
      </c>
      <c r="D686" s="6" t="str">
        <f t="normal">Agrupados!G1940</f>
        <v>Terminação</v>
      </c>
      <c r="E686" s="6" t="str">
        <f t="normal">Agrupados!H1940</f>
        <v>Entrada biodigestor</v>
      </c>
      <c r="F686" s="6" t="str">
        <f t="normal">Agrupados!I1940</f>
        <v>-</v>
      </c>
      <c r="G686" s="8">
        <f t="normal">Agrupados!T1940</f>
        <v>21.6666666666667</v>
      </c>
      <c r="H686" s="8">
        <f t="normal">Agrupados!W1940</f>
        <v>621.033333333333</v>
      </c>
      <c r="I686" s="8">
        <f t="shared" ref="I686" si="1126">1000/G686</f>
        <v>46.1538461538462</v>
      </c>
      <c r="J686" s="8">
        <f t="shared" ref="J686" si="1127">1000/H686</f>
        <v>1.61021952659546</v>
      </c>
      <c r="K686" s="8">
        <f t="shared" ref="K686" si="1128">I686*J686</f>
        <v>74.3178243044058</v>
      </c>
      <c r="L686" s="8">
        <f t="normal">Agrupados!M1940</f>
        <v>398.412</v>
      </c>
      <c r="M686" s="8">
        <f t="normal">Agrupados!Q1940</f>
        <v>306.378</v>
      </c>
      <c r="N686" s="13">
        <f t="shared" ref="N686" si="1129">L686/K686</f>
        <v>5.360921202</v>
      </c>
      <c r="O686" s="13">
        <f t="shared" ref="O686" si="1130">M686/K686</f>
        <v>4.122537263</v>
      </c>
      <c r="P686" s="6">
        <f t="normal">Agrupados!R1940</f>
        <v>0.768997921749345</v>
      </c>
      <c r="Q686" s="23">
        <f t="normal">Agrupados!AA1940</f>
        <v>25167.6666666667</v>
      </c>
      <c r="R686" s="24">
        <f t="normal">Agrupados!AC1940</f>
        <v>7.56133333333333</v>
      </c>
    </row>
    <row r="687" spans="1:18">
      <c r="A687" s="14">
        <f t="normal">Agrupados!D1941</f>
        <v>0</v>
      </c>
      <c r="B687" s="14">
        <f t="normal">Agrupados!E1941</f>
        <v>0</v>
      </c>
      <c r="C687" s="6">
        <f t="normal">Agrupados!F1941</f>
        <v>0</v>
      </c>
      <c r="D687" s="6">
        <f t="normal">Agrupados!G1941</f>
        <v>0</v>
      </c>
      <c r="E687" s="6">
        <f t="normal">Agrupados!H1941</f>
        <v>0</v>
      </c>
      <c r="F687" s="6">
        <f t="normal">Agrupados!I1941</f>
        <v>0</v>
      </c>
      <c r="G687" s="8">
        <f t="normal">Agrupados!T1941</f>
        <v>0</v>
      </c>
      <c r="H687" s="8"/>
      <c r="I687" s="8"/>
      <c r="J687" s="8"/>
      <c r="K687" s="8"/>
      <c r="L687" s="8">
        <f t="normal">Agrupados!M1941</f>
        <v>0</v>
      </c>
      <c r="M687" s="8">
        <f t="normal">Agrupados!Q1941</f>
        <v>0</v>
      </c>
      <c r="N687" s="16"/>
      <c r="O687" s="16"/>
      <c r="P687" s="6">
        <f t="normal">Agrupados!R1941</f>
        <v>0</v>
      </c>
      <c r="Q687" s="23">
        <f t="normal">Agrupados!AA1941</f>
        <v>0</v>
      </c>
      <c r="R687" s="24">
        <f t="normal">Agrupados!AC1941</f>
        <v>0</v>
      </c>
    </row>
    <row r="688" spans="1:18">
      <c r="A688" s="17">
        <f t="normal">Agrupados!D1942</f>
        <v>0</v>
      </c>
      <c r="B688" s="17">
        <f t="normal">Agrupados!E1942</f>
        <v>0</v>
      </c>
      <c r="C688" s="6">
        <f t="normal">Agrupados!F1942</f>
        <v>0</v>
      </c>
      <c r="D688" s="6">
        <f t="normal">Agrupados!G1942</f>
        <v>0</v>
      </c>
      <c r="E688" s="6">
        <f t="normal">Agrupados!H1942</f>
        <v>0</v>
      </c>
      <c r="F688" s="6">
        <f t="normal">Agrupados!I1942</f>
        <v>0</v>
      </c>
      <c r="G688" s="8">
        <f t="normal">Agrupados!T1942</f>
        <v>0</v>
      </c>
      <c r="H688" s="8"/>
      <c r="I688" s="8"/>
      <c r="J688" s="8"/>
      <c r="K688" s="8"/>
      <c r="L688" s="8">
        <f t="normal">Agrupados!M1942</f>
        <v>0</v>
      </c>
      <c r="M688" s="8">
        <f t="normal">Agrupados!Q1942</f>
        <v>0</v>
      </c>
      <c r="N688" s="19"/>
      <c r="O688" s="19"/>
      <c r="P688" s="6">
        <f t="normal">Agrupados!R1942</f>
        <v>0</v>
      </c>
      <c r="Q688" s="23">
        <f t="normal">Agrupados!AA1942</f>
        <v>0</v>
      </c>
      <c r="R688" s="24">
        <f t="normal">Agrupados!AC1942</f>
        <v>0</v>
      </c>
    </row>
    <row r="689" spans="1:18">
      <c r="A689" s="12" t="str">
        <f t="normal">Agrupados!D1952</f>
        <v>Cultura energética</v>
      </c>
      <c r="B689" s="12" t="str">
        <f t="normal">Agrupados!E1952</f>
        <v>Cultivo energético</v>
      </c>
      <c r="C689" s="6" t="str">
        <f t="normal">Agrupados!F1952</f>
        <v>Grama</v>
      </c>
      <c r="D689" s="6" t="str">
        <f t="normal">Agrupados!G1952</f>
        <v>Grama  </v>
      </c>
      <c r="E689" s="12" t="str">
        <f t="normal">Agrupados!H1952</f>
        <v>-</v>
      </c>
      <c r="F689" s="6" t="str">
        <f t="normal">Agrupados!I1952</f>
        <v>Baia 4</v>
      </c>
      <c r="G689" s="8">
        <f t="normal">Agrupados!T1952</f>
        <v>885.7</v>
      </c>
      <c r="H689" s="8">
        <f t="normal">Agrupados!W1952</f>
        <v>903.733333333333</v>
      </c>
      <c r="I689" s="8">
        <f t="shared" ref="I689" si="1131">1000/G689</f>
        <v>1.12905046855594</v>
      </c>
      <c r="J689" s="8">
        <f t="shared" ref="J689" si="1132">1000/H689</f>
        <v>1.10652109766893</v>
      </c>
      <c r="K689" s="8">
        <f t="shared" ref="K689" si="1133">I689*J689</f>
        <v>1.24931816379014</v>
      </c>
      <c r="L689" s="8">
        <f t="normal">Agrupados!M1952</f>
        <v>317.6064</v>
      </c>
      <c r="M689" s="8">
        <f t="normal">Agrupados!Q1952</f>
        <v>168.6528</v>
      </c>
      <c r="N689" s="13">
        <f t="shared" ref="N689" si="1134">L689/K689</f>
        <v>254.223791188992</v>
      </c>
      <c r="O689" s="13">
        <f t="shared" ref="O689" si="1135">M689/K689</f>
        <v>134.995876061184</v>
      </c>
      <c r="P689" s="6">
        <f t="normal">Agrupados!R1952</f>
        <v>0.5310119695321</v>
      </c>
      <c r="Q689" s="23" t="str">
        <f t="normal">Agrupados!AA1952</f>
        <v>-</v>
      </c>
      <c r="R689" s="24" t="str">
        <f t="normal">Agrupados!AC1952</f>
        <v>-</v>
      </c>
    </row>
    <row r="690" spans="1:18">
      <c r="A690" s="14">
        <f t="normal">Agrupados!D1953</f>
        <v>0</v>
      </c>
      <c r="B690" s="14">
        <f t="normal">Agrupados!E1953</f>
        <v>0</v>
      </c>
      <c r="C690" s="6">
        <f t="normal">Agrupados!F1953</f>
        <v>0</v>
      </c>
      <c r="D690" s="6">
        <f t="normal">Agrupados!G1953</f>
        <v>0</v>
      </c>
      <c r="E690" s="14">
        <f t="normal">Agrupados!H1953</f>
        <v>0</v>
      </c>
      <c r="F690" s="6">
        <f t="normal">Agrupados!I1953</f>
        <v>0</v>
      </c>
      <c r="G690" s="8">
        <f t="normal">Agrupados!T1953</f>
        <v>0</v>
      </c>
      <c r="H690" s="8"/>
      <c r="I690" s="8"/>
      <c r="J690" s="8"/>
      <c r="K690" s="8"/>
      <c r="L690" s="8">
        <f t="normal">Agrupados!M1953</f>
        <v>0</v>
      </c>
      <c r="M690" s="8">
        <f t="normal">Agrupados!Q1953</f>
        <v>0</v>
      </c>
      <c r="N690" s="16"/>
      <c r="O690" s="16"/>
      <c r="P690" s="6">
        <f t="normal">Agrupados!R1953</f>
        <v>0</v>
      </c>
      <c r="Q690" s="23">
        <f t="normal">Agrupados!AA1953</f>
        <v>0</v>
      </c>
      <c r="R690" s="24">
        <f t="normal">Agrupados!AC1953</f>
        <v>0</v>
      </c>
    </row>
    <row r="691" spans="1:18">
      <c r="A691" s="17">
        <f t="normal">Agrupados!D1954</f>
        <v>0</v>
      </c>
      <c r="B691" s="17">
        <f t="normal">Agrupados!E1954</f>
        <v>0</v>
      </c>
      <c r="C691" s="6">
        <f t="normal">Agrupados!F1954</f>
        <v>0</v>
      </c>
      <c r="D691" s="6">
        <f t="normal">Agrupados!G1954</f>
        <v>0</v>
      </c>
      <c r="E691" s="17">
        <f t="normal">Agrupados!H1954</f>
        <v>0</v>
      </c>
      <c r="F691" s="6">
        <f t="normal">Agrupados!I1954</f>
        <v>0</v>
      </c>
      <c r="G691" s="8">
        <f t="normal">Agrupados!T1954</f>
        <v>0</v>
      </c>
      <c r="H691" s="8"/>
      <c r="I691" s="8"/>
      <c r="J691" s="8"/>
      <c r="K691" s="8"/>
      <c r="L691" s="8">
        <f t="normal">Agrupados!M1954</f>
        <v>0</v>
      </c>
      <c r="M691" s="8">
        <f t="normal">Agrupados!Q1954</f>
        <v>0</v>
      </c>
      <c r="N691" s="19"/>
      <c r="O691" s="19"/>
      <c r="P691" s="6">
        <f t="normal">Agrupados!R1954</f>
        <v>0</v>
      </c>
      <c r="Q691" s="23">
        <f t="normal">Agrupados!AA1954</f>
        <v>0</v>
      </c>
      <c r="R691" s="24">
        <f t="normal">Agrupados!AC1954</f>
        <v>0</v>
      </c>
    </row>
    <row r="692" spans="1:18">
      <c r="A692" s="12" t="str">
        <f t="normal">Agrupados!D1955</f>
        <v>Cultura energética</v>
      </c>
      <c r="B692" s="12" t="str">
        <f t="normal">Agrupados!E1955</f>
        <v>Cultivo energético</v>
      </c>
      <c r="C692" s="6" t="str">
        <f t="normal">Agrupados!F1955</f>
        <v>Grama</v>
      </c>
      <c r="D692" s="6" t="str">
        <f t="normal">Agrupados!G1955</f>
        <v>Grama</v>
      </c>
      <c r="E692" s="12" t="str">
        <f t="normal">Agrupados!H1955</f>
        <v>-</v>
      </c>
      <c r="F692" s="6" t="str">
        <f t="normal">Agrupados!I1955</f>
        <v>Baia 8</v>
      </c>
      <c r="G692" s="8">
        <f t="normal">Agrupados!T1955</f>
        <v>877.166666666667</v>
      </c>
      <c r="H692" s="8">
        <f t="normal">Agrupados!W1955</f>
        <v>909</v>
      </c>
      <c r="I692" s="8">
        <f t="shared" ref="I692" si="1136">1000/G692</f>
        <v>1.14003420102603</v>
      </c>
      <c r="J692" s="8">
        <f t="shared" ref="J692" si="1137">1000/H692</f>
        <v>1.1001100110011</v>
      </c>
      <c r="K692" s="8">
        <f t="shared" ref="K692" si="1138">I692*J692</f>
        <v>1.25416303743238</v>
      </c>
      <c r="L692" s="8">
        <f t="normal">Agrupados!M1955</f>
        <v>345.744</v>
      </c>
      <c r="M692" s="8">
        <f t="normal">Agrupados!Q1955</f>
        <v>178.0488</v>
      </c>
      <c r="N692" s="13">
        <f t="shared" ref="N692" si="1139">L692/K692</f>
        <v>275.677076808</v>
      </c>
      <c r="O692" s="13">
        <f t="shared" ref="O692" si="1140">M692/K692</f>
        <v>141.9662314116</v>
      </c>
      <c r="P692" s="6">
        <f t="normal">Agrupados!R1955</f>
        <v>0.514972927946689</v>
      </c>
      <c r="Q692" s="23" t="str">
        <f t="normal">Agrupados!AA1955</f>
        <v>-</v>
      </c>
      <c r="R692" s="24" t="str">
        <f t="normal">Agrupados!AC1955</f>
        <v>-</v>
      </c>
    </row>
    <row r="693" spans="1:18">
      <c r="A693" s="14">
        <f t="normal">Agrupados!D1956</f>
        <v>0</v>
      </c>
      <c r="B693" s="14">
        <f t="normal">Agrupados!E1956</f>
        <v>0</v>
      </c>
      <c r="C693" s="6">
        <f t="normal">Agrupados!F1956</f>
        <v>0</v>
      </c>
      <c r="D693" s="6">
        <f t="normal">Agrupados!G1956</f>
        <v>0</v>
      </c>
      <c r="E693" s="14">
        <f t="normal">Agrupados!H1956</f>
        <v>0</v>
      </c>
      <c r="F693" s="6">
        <f t="normal">Agrupados!I1956</f>
        <v>0</v>
      </c>
      <c r="G693" s="8">
        <f t="normal">Agrupados!T1956</f>
        <v>0</v>
      </c>
      <c r="H693" s="8"/>
      <c r="I693" s="8"/>
      <c r="J693" s="8"/>
      <c r="K693" s="8"/>
      <c r="L693" s="8">
        <f t="normal">Agrupados!M1956</f>
        <v>0</v>
      </c>
      <c r="M693" s="8">
        <f t="normal">Agrupados!Q1956</f>
        <v>0</v>
      </c>
      <c r="N693" s="16"/>
      <c r="O693" s="16"/>
      <c r="P693" s="6">
        <f t="normal">Agrupados!R1956</f>
        <v>0</v>
      </c>
      <c r="Q693" s="23">
        <f t="normal">Agrupados!AA1956</f>
        <v>0</v>
      </c>
      <c r="R693" s="24">
        <f t="normal">Agrupados!AC1956</f>
        <v>0</v>
      </c>
    </row>
    <row r="694" spans="1:18">
      <c r="A694" s="17">
        <f t="normal">Agrupados!D1957</f>
        <v>0</v>
      </c>
      <c r="B694" s="17">
        <f t="normal">Agrupados!E1957</f>
        <v>0</v>
      </c>
      <c r="C694" s="6">
        <f t="normal">Agrupados!F1957</f>
        <v>0</v>
      </c>
      <c r="D694" s="6">
        <f t="normal">Agrupados!G1957</f>
        <v>0</v>
      </c>
      <c r="E694" s="17">
        <f t="normal">Agrupados!H1957</f>
        <v>0</v>
      </c>
      <c r="F694" s="6">
        <f t="normal">Agrupados!I1957</f>
        <v>0</v>
      </c>
      <c r="G694" s="8">
        <f t="normal">Agrupados!T1957</f>
        <v>0</v>
      </c>
      <c r="H694" s="8"/>
      <c r="I694" s="8"/>
      <c r="J694" s="8"/>
      <c r="K694" s="8"/>
      <c r="L694" s="8">
        <f t="normal">Agrupados!M1957</f>
        <v>0</v>
      </c>
      <c r="M694" s="8">
        <f t="normal">Agrupados!Q1957</f>
        <v>0</v>
      </c>
      <c r="N694" s="19"/>
      <c r="O694" s="19"/>
      <c r="P694" s="6">
        <f t="normal">Agrupados!R1957</f>
        <v>0</v>
      </c>
      <c r="Q694" s="23">
        <f t="normal">Agrupados!AA1957</f>
        <v>0</v>
      </c>
      <c r="R694" s="24">
        <f t="normal">Agrupados!AC1957</f>
        <v>0</v>
      </c>
    </row>
    <row r="695" spans="1:18">
      <c r="A695" s="12" t="str">
        <f t="normal">Agrupados!D1958</f>
        <v>Cultura energética</v>
      </c>
      <c r="B695" s="12" t="str">
        <f t="normal">Agrupados!E1958</f>
        <v>Cultivo energético</v>
      </c>
      <c r="C695" s="6" t="str">
        <f t="normal">Agrupados!F1958</f>
        <v>Grama</v>
      </c>
      <c r="D695" s="6" t="str">
        <f t="normal">Agrupados!G1958</f>
        <v>Grama</v>
      </c>
      <c r="E695" s="12" t="str">
        <f t="normal">Agrupados!H1958</f>
        <v>-</v>
      </c>
      <c r="F695" s="6" t="str">
        <f t="normal">Agrupados!I1958</f>
        <v>Baia 13</v>
      </c>
      <c r="G695" s="8">
        <f t="normal">Agrupados!T1958</f>
        <v>879.333333333333</v>
      </c>
      <c r="H695" s="8">
        <f t="normal">Agrupados!W1958</f>
        <v>905.166666666667</v>
      </c>
      <c r="I695" s="8">
        <f t="shared" ref="I695" si="1141">1000/G695</f>
        <v>1.13722517058378</v>
      </c>
      <c r="J695" s="8">
        <f t="shared" ref="J695" si="1142">1000/H695</f>
        <v>1.10476891916774</v>
      </c>
      <c r="K695" s="8">
        <f t="shared" ref="K695" si="1143">I695*J695</f>
        <v>1.25637102255619</v>
      </c>
      <c r="L695" s="8">
        <f t="normal">Agrupados!M1958</f>
        <v>284.2056</v>
      </c>
      <c r="M695" s="8">
        <f t="normal">Agrupados!Q1958</f>
        <v>149.1696</v>
      </c>
      <c r="N695" s="13">
        <f t="shared" ref="N695" si="1144">L695/K695</f>
        <v>226.2115210376</v>
      </c>
      <c r="O695" s="13">
        <f t="shared" ref="O695" si="1145">M695/K695</f>
        <v>118.7305320816</v>
      </c>
      <c r="P695" s="6">
        <f t="normal">Agrupados!R1958</f>
        <v>0.524865097661693</v>
      </c>
      <c r="Q695" s="23" t="str">
        <f t="normal">Agrupados!AA1958</f>
        <v>-</v>
      </c>
      <c r="R695" s="24" t="str">
        <f t="normal">Agrupados!AC1958</f>
        <v>-</v>
      </c>
    </row>
    <row r="696" spans="1:18">
      <c r="A696" s="14">
        <f t="normal">Agrupados!D1959</f>
        <v>0</v>
      </c>
      <c r="B696" s="14">
        <f t="normal">Agrupados!E1959</f>
        <v>0</v>
      </c>
      <c r="C696" s="6">
        <f t="normal">Agrupados!F1959</f>
        <v>0</v>
      </c>
      <c r="D696" s="6">
        <f t="normal">Agrupados!G1959</f>
        <v>0</v>
      </c>
      <c r="E696" s="14">
        <f t="normal">Agrupados!H1959</f>
        <v>0</v>
      </c>
      <c r="F696" s="6">
        <f t="normal">Agrupados!I1959</f>
        <v>0</v>
      </c>
      <c r="G696" s="8">
        <f t="normal">Agrupados!T1959</f>
        <v>0</v>
      </c>
      <c r="H696" s="8"/>
      <c r="I696" s="8"/>
      <c r="J696" s="8"/>
      <c r="K696" s="8"/>
      <c r="L696" s="8">
        <f t="normal">Agrupados!M1959</f>
        <v>0</v>
      </c>
      <c r="M696" s="8">
        <f t="normal">Agrupados!Q1959</f>
        <v>0</v>
      </c>
      <c r="N696" s="16"/>
      <c r="O696" s="16"/>
      <c r="P696" s="6">
        <f t="normal">Agrupados!R1959</f>
        <v>0</v>
      </c>
      <c r="Q696" s="23">
        <f t="normal">Agrupados!AA1959</f>
        <v>0</v>
      </c>
      <c r="R696" s="24">
        <f t="normal">Agrupados!AC1959</f>
        <v>0</v>
      </c>
    </row>
    <row r="697" spans="1:18">
      <c r="A697" s="17">
        <f t="normal">Agrupados!D1960</f>
        <v>0</v>
      </c>
      <c r="B697" s="17">
        <f t="normal">Agrupados!E1960</f>
        <v>0</v>
      </c>
      <c r="C697" s="6">
        <f t="normal">Agrupados!F1960</f>
        <v>0</v>
      </c>
      <c r="D697" s="6">
        <f t="normal">Agrupados!G1960</f>
        <v>0</v>
      </c>
      <c r="E697" s="17">
        <f t="normal">Agrupados!H1960</f>
        <v>0</v>
      </c>
      <c r="F697" s="6">
        <f t="normal">Agrupados!I1960</f>
        <v>0</v>
      </c>
      <c r="G697" s="8">
        <f t="normal">Agrupados!T1960</f>
        <v>0</v>
      </c>
      <c r="H697" s="8"/>
      <c r="I697" s="8"/>
      <c r="J697" s="8"/>
      <c r="K697" s="8"/>
      <c r="L697" s="8">
        <f t="normal">Agrupados!M1960</f>
        <v>0</v>
      </c>
      <c r="M697" s="8">
        <f t="normal">Agrupados!Q1960</f>
        <v>0</v>
      </c>
      <c r="N697" s="19"/>
      <c r="O697" s="19"/>
      <c r="P697" s="6">
        <f t="normal">Agrupados!R1960</f>
        <v>0</v>
      </c>
      <c r="Q697" s="23">
        <f t="normal">Agrupados!AA1960</f>
        <v>0</v>
      </c>
      <c r="R697" s="24">
        <f t="normal">Agrupados!AC1960</f>
        <v>0</v>
      </c>
    </row>
    <row r="698" spans="1:18">
      <c r="A698" s="12" t="str">
        <f t="normal">Agrupados!D1961</f>
        <v>Agroindústria</v>
      </c>
      <c r="B698" s="12" t="str">
        <f t="normal">Agrupados!E1961</f>
        <v>Resíduos de pecuária</v>
      </c>
      <c r="C698" s="6" t="str">
        <f t="normal">Agrupados!F1961</f>
        <v>Suinocultura</v>
      </c>
      <c r="D698" s="6" t="str">
        <f t="normal">Agrupados!G1961</f>
        <v>Terminação</v>
      </c>
      <c r="E698" s="6" t="str">
        <f t="normal">Agrupados!H1961</f>
        <v>Entrada biodigestor</v>
      </c>
      <c r="F698" s="6" t="str">
        <f t="normal">Agrupados!I1961</f>
        <v>-</v>
      </c>
      <c r="G698" s="8">
        <f t="normal">Agrupados!T1961</f>
        <v>20.7</v>
      </c>
      <c r="H698" s="8">
        <f t="normal">Agrupados!W1961</f>
        <v>645.566666666667</v>
      </c>
      <c r="I698" s="8">
        <f t="shared" ref="I698" si="1146">1000/G698</f>
        <v>48.3091787439614</v>
      </c>
      <c r="J698" s="8">
        <f t="shared" ref="J698" si="1147">1000/H698</f>
        <v>1.54902669489338</v>
      </c>
      <c r="K698" s="8">
        <f t="shared" ref="K698" si="1148">I698*J698</f>
        <v>74.8322074827718</v>
      </c>
      <c r="L698" s="8">
        <f t="normal">Agrupados!M1961</f>
        <v>663.03</v>
      </c>
      <c r="M698" s="8">
        <f t="normal">Agrupados!Q1961</f>
        <v>500.9184</v>
      </c>
      <c r="N698" s="13">
        <f t="shared" ref="N698" si="1149">L698/K698</f>
        <v>8.8602223869</v>
      </c>
      <c r="O698" s="13">
        <f t="shared" ref="O698" si="1150">M698/K698</f>
        <v>6.693887790432</v>
      </c>
      <c r="P698" s="6">
        <f t="normal">Agrupados!R1961</f>
        <v>0.755498846206054</v>
      </c>
      <c r="Q698" s="23" t="str">
        <f t="normal">Agrupados!AA1961</f>
        <v>-</v>
      </c>
      <c r="R698" s="24" t="str">
        <f t="normal">Agrupados!AC1961</f>
        <v>-</v>
      </c>
    </row>
    <row r="699" spans="1:18">
      <c r="A699" s="14">
        <f t="normal">Agrupados!D1962</f>
        <v>0</v>
      </c>
      <c r="B699" s="14">
        <f t="normal">Agrupados!E1962</f>
        <v>0</v>
      </c>
      <c r="C699" s="6">
        <f t="normal">Agrupados!F1962</f>
        <v>0</v>
      </c>
      <c r="D699" s="6">
        <f t="normal">Agrupados!G1962</f>
        <v>0</v>
      </c>
      <c r="E699" s="6">
        <f t="normal">Agrupados!H1962</f>
        <v>0</v>
      </c>
      <c r="F699" s="6">
        <f t="normal">Agrupados!I1962</f>
        <v>0</v>
      </c>
      <c r="G699" s="8">
        <f t="normal">Agrupados!T1962</f>
        <v>0</v>
      </c>
      <c r="H699" s="8"/>
      <c r="I699" s="8"/>
      <c r="J699" s="8"/>
      <c r="K699" s="8"/>
      <c r="L699" s="8">
        <f t="normal">Agrupados!M1962</f>
        <v>0</v>
      </c>
      <c r="M699" s="8">
        <f t="normal">Agrupados!Q1962</f>
        <v>0</v>
      </c>
      <c r="N699" s="16"/>
      <c r="O699" s="16"/>
      <c r="P699" s="6">
        <f t="normal">Agrupados!R1962</f>
        <v>0</v>
      </c>
      <c r="Q699" s="23">
        <f t="normal">Agrupados!AA1962</f>
        <v>0</v>
      </c>
      <c r="R699" s="24">
        <f t="normal">Agrupados!AC1962</f>
        <v>0</v>
      </c>
    </row>
    <row r="700" spans="1:18">
      <c r="A700" s="17">
        <f t="normal">Agrupados!D1963</f>
        <v>0</v>
      </c>
      <c r="B700" s="17">
        <f t="normal">Agrupados!E1963</f>
        <v>0</v>
      </c>
      <c r="C700" s="6">
        <f t="normal">Agrupados!F1963</f>
        <v>0</v>
      </c>
      <c r="D700" s="6">
        <f t="normal">Agrupados!G1963</f>
        <v>0</v>
      </c>
      <c r="E700" s="6">
        <f t="normal">Agrupados!H1963</f>
        <v>0</v>
      </c>
      <c r="F700" s="6">
        <f t="normal">Agrupados!I1963</f>
        <v>0</v>
      </c>
      <c r="G700" s="8">
        <f t="normal">Agrupados!T1963</f>
        <v>0</v>
      </c>
      <c r="H700" s="8"/>
      <c r="I700" s="8"/>
      <c r="J700" s="8"/>
      <c r="K700" s="8"/>
      <c r="L700" s="8">
        <f t="normal">Agrupados!M1963</f>
        <v>0</v>
      </c>
      <c r="M700" s="8">
        <f t="normal">Agrupados!Q1963</f>
        <v>0</v>
      </c>
      <c r="N700" s="19"/>
      <c r="O700" s="19"/>
      <c r="P700" s="6">
        <f t="normal">Agrupados!R1963</f>
        <v>0</v>
      </c>
      <c r="Q700" s="23">
        <f t="normal">Agrupados!AA1963</f>
        <v>0</v>
      </c>
      <c r="R700" s="24">
        <f t="normal">Agrupados!AC1963</f>
        <v>0</v>
      </c>
    </row>
    <row r="701" spans="1:18">
      <c r="A701" s="12" t="str">
        <f t="normal">Agrupados!D1973</f>
        <v>Agroindústria</v>
      </c>
      <c r="B701" s="12" t="str">
        <f t="normal">Agrupados!E1973</f>
        <v>Resíduos de pecuária</v>
      </c>
      <c r="C701" s="6" t="str">
        <f t="normal">Agrupados!F1973</f>
        <v>Bovinocultura </v>
      </c>
      <c r="D701" s="6" t="str">
        <f t="normal">Agrupados!G1973</f>
        <v>-</v>
      </c>
      <c r="E701" s="6" t="str">
        <f t="normal">Agrupados!H1973</f>
        <v>Entrada biodigestor </v>
      </c>
      <c r="F701" s="6" t="str">
        <f t="normal">Agrupados!I1973</f>
        <v>Bovino leiteiro</v>
      </c>
      <c r="G701" s="8">
        <f t="normal">Agrupados!T1973</f>
        <v>48.0666666666667</v>
      </c>
      <c r="H701" s="8">
        <f t="normal">Agrupados!W1973</f>
        <v>706.266666666667</v>
      </c>
      <c r="I701" s="8">
        <f t="shared" ref="I701" si="1151">1000/G701</f>
        <v>20.8044382801664</v>
      </c>
      <c r="J701" s="8">
        <f t="shared" ref="J701" si="1152">1000/H701</f>
        <v>1.41589579006985</v>
      </c>
      <c r="K701" s="8">
        <f t="shared" ref="K701" si="1153">I701*J701</f>
        <v>29.4569165756557</v>
      </c>
      <c r="L701" s="8">
        <f t="normal">Agrupados!M1973</f>
        <v>289.222626832207</v>
      </c>
      <c r="M701" s="8">
        <f t="normal">Agrupados!Q1973</f>
        <v>206.722015295369</v>
      </c>
      <c r="N701" s="13">
        <f t="shared" ref="N701" si="1154">L701/K701</f>
        <v>9.81849631441843</v>
      </c>
      <c r="O701" s="13">
        <f t="shared" ref="O701" si="1155">M701/K701</f>
        <v>7.01777508736987</v>
      </c>
      <c r="P701" s="6">
        <f t="normal">Agrupados!R1973</f>
        <v>0.714750493623376</v>
      </c>
      <c r="Q701" s="23">
        <f t="normal">Agrupados!AA1973</f>
        <v>27428.3333333333</v>
      </c>
      <c r="R701" s="24">
        <f t="normal">Agrupados!AC1973</f>
        <v>7.05133333333333</v>
      </c>
    </row>
    <row r="702" spans="1:18">
      <c r="A702" s="14">
        <f t="normal">Agrupados!D1974</f>
        <v>0</v>
      </c>
      <c r="B702" s="14">
        <f t="normal">Agrupados!E1974</f>
        <v>0</v>
      </c>
      <c r="C702" s="9">
        <f t="normal">Agrupados!F1974</f>
        <v>0</v>
      </c>
      <c r="D702" s="6">
        <f t="normal">Agrupados!G1974</f>
        <v>0</v>
      </c>
      <c r="E702" s="6">
        <f t="normal">Agrupados!H1974</f>
        <v>0</v>
      </c>
      <c r="F702" s="6">
        <f t="normal">Agrupados!I1974</f>
        <v>0</v>
      </c>
      <c r="G702" s="8">
        <f t="normal">Agrupados!T1974</f>
        <v>0</v>
      </c>
      <c r="H702" s="8"/>
      <c r="I702" s="8"/>
      <c r="J702" s="8"/>
      <c r="K702" s="8"/>
      <c r="L702" s="8">
        <f t="normal">Agrupados!M1974</f>
        <v>0</v>
      </c>
      <c r="M702" s="8">
        <f t="normal">Agrupados!Q1974</f>
        <v>0</v>
      </c>
      <c r="N702" s="16"/>
      <c r="O702" s="16"/>
      <c r="P702" s="6">
        <f t="normal">Agrupados!R1974</f>
        <v>0</v>
      </c>
      <c r="Q702" s="23">
        <f t="normal">Agrupados!AA1974</f>
        <v>0</v>
      </c>
      <c r="R702" s="24">
        <f t="normal">Agrupados!AC1974</f>
        <v>0</v>
      </c>
    </row>
    <row r="703" spans="1:18">
      <c r="A703" s="17">
        <f t="normal">Agrupados!D1975</f>
        <v>0</v>
      </c>
      <c r="B703" s="17">
        <f t="normal">Agrupados!E1975</f>
        <v>0</v>
      </c>
      <c r="C703" s="9">
        <f t="normal">Agrupados!F1975</f>
        <v>0</v>
      </c>
      <c r="D703" s="6">
        <f t="normal">Agrupados!G1975</f>
        <v>0</v>
      </c>
      <c r="E703" s="6">
        <f t="normal">Agrupados!H1975</f>
        <v>0</v>
      </c>
      <c r="F703" s="6">
        <f t="normal">Agrupados!I1975</f>
        <v>0</v>
      </c>
      <c r="G703" s="8">
        <f t="normal">Agrupados!T1975</f>
        <v>0</v>
      </c>
      <c r="H703" s="8"/>
      <c r="I703" s="8"/>
      <c r="J703" s="8"/>
      <c r="K703" s="8"/>
      <c r="L703" s="8">
        <f t="normal">Agrupados!M1975</f>
        <v>0</v>
      </c>
      <c r="M703" s="8">
        <f t="normal">Agrupados!Q1975</f>
        <v>0</v>
      </c>
      <c r="N703" s="19"/>
      <c r="O703" s="19"/>
      <c r="P703" s="6">
        <f t="normal">Agrupados!R1975</f>
        <v>0</v>
      </c>
      <c r="Q703" s="23">
        <f t="normal">Agrupados!AA1975</f>
        <v>0</v>
      </c>
      <c r="R703" s="24">
        <f t="normal">Agrupados!AC1975</f>
        <v>0</v>
      </c>
    </row>
    <row r="704" spans="1:18">
      <c r="A704" s="34" t="str">
        <f t="normal">Agrupados!D1976</f>
        <v>Cultura energética</v>
      </c>
      <c r="B704" s="34" t="str">
        <f t="normal">Agrupados!E1976</f>
        <v>Cultivo energético</v>
      </c>
      <c r="C704" s="34" t="str">
        <f t="normal">Agrupados!F1976</f>
        <v>Macrófita</v>
      </c>
      <c r="D704" s="34" t="str">
        <f t="normal">Agrupados!G1976</f>
        <v>Salvínia</v>
      </c>
      <c r="E704" s="34" t="str">
        <f t="normal">Agrupados!H1976</f>
        <v>-</v>
      </c>
      <c r="F704" s="34" t="str">
        <f t="normal">Agrupados!I1976</f>
        <v>Salvínia Seca</v>
      </c>
      <c r="G704" s="35">
        <f t="normal">Agrupados!T1976</f>
        <v>896.520300262005</v>
      </c>
      <c r="H704" s="35">
        <f t="normal">Agrupados!W1976</f>
        <v>637.60140765568</v>
      </c>
      <c r="I704" s="8">
        <f t="shared" ref="I704" si="1156">1000/G704</f>
        <v>1.11542371065971</v>
      </c>
      <c r="J704" s="8">
        <f t="shared" ref="J704" si="1157">1000/H704</f>
        <v>1.56837796779148</v>
      </c>
      <c r="K704" s="8">
        <f t="shared" ref="K704" si="1158">I704*J704</f>
        <v>1.7494059725509</v>
      </c>
      <c r="L704" s="35">
        <f t="normal">Agrupados!M1976</f>
        <v>45.7135814852033</v>
      </c>
      <c r="M704" s="35">
        <f t="normal">Agrupados!Q1976</f>
        <v>27.9593787495563</v>
      </c>
      <c r="N704" s="13">
        <f t="shared" ref="N704" si="1159">L704/K704</f>
        <v>26.1309165525175</v>
      </c>
      <c r="O704" s="13">
        <f t="shared" ref="O704" si="1160">M704/K704</f>
        <v>15.9822129272757</v>
      </c>
      <c r="P704" s="34">
        <f t="normal">Agrupados!R1976</f>
        <v>0.611620832172301</v>
      </c>
      <c r="Q704" s="36" t="str">
        <f t="normal">Agrupados!AA1976</f>
        <v>-</v>
      </c>
      <c r="R704" s="37" t="str">
        <f t="normal">Agrupados!AC1976</f>
        <v>-</v>
      </c>
    </row>
    <row r="705" spans="1:18">
      <c r="A705" s="32">
        <f t="normal">Agrupados!D1977</f>
        <v>0</v>
      </c>
      <c r="B705" s="32">
        <f t="normal">Agrupados!E1977</f>
        <v>0</v>
      </c>
      <c r="C705" s="33">
        <f t="normal">Agrupados!F1977</f>
        <v>0</v>
      </c>
      <c r="D705" s="33">
        <f t="normal">Agrupados!G1977</f>
        <v>0</v>
      </c>
      <c r="E705" s="32">
        <f t="normal">Agrupados!H1977</f>
        <v>0</v>
      </c>
      <c r="F705" s="33">
        <f t="normal">Agrupados!I1977</f>
        <v>0</v>
      </c>
      <c r="G705" s="40">
        <f t="normal">Agrupados!T1977</f>
        <v>0</v>
      </c>
      <c r="H705" s="40"/>
      <c r="I705" s="8"/>
      <c r="J705" s="8"/>
      <c r="K705" s="8"/>
      <c r="L705" s="40">
        <f t="normal">Agrupados!M1977</f>
        <v>0</v>
      </c>
      <c r="M705" s="40">
        <f t="normal">Agrupados!Q1977</f>
        <v>0</v>
      </c>
      <c r="N705" s="16"/>
      <c r="O705" s="16"/>
      <c r="P705" s="33">
        <f t="normal">Agrupados!R1977</f>
        <v>0</v>
      </c>
      <c r="Q705" s="36">
        <f t="normal">Agrupados!AA1977</f>
        <v>0</v>
      </c>
      <c r="R705" s="37">
        <f t="normal">Agrupados!AC1977</f>
        <v>0</v>
      </c>
    </row>
    <row r="706" spans="1:18">
      <c r="A706" s="33">
        <f t="normal">Agrupados!D1978</f>
        <v>0</v>
      </c>
      <c r="B706" s="33">
        <f t="normal">Agrupados!E1978</f>
        <v>0</v>
      </c>
      <c r="C706" s="34">
        <f t="normal">Agrupados!F1978</f>
        <v>0</v>
      </c>
      <c r="D706" s="34">
        <f t="normal">Agrupados!G1978</f>
        <v>0</v>
      </c>
      <c r="E706" s="33">
        <f t="normal">Agrupados!H1978</f>
        <v>0</v>
      </c>
      <c r="F706" s="34">
        <f t="normal">Agrupados!I1978</f>
        <v>0</v>
      </c>
      <c r="G706" s="35">
        <f t="normal">Agrupados!T1978</f>
        <v>0</v>
      </c>
      <c r="H706" s="35"/>
      <c r="I706" s="8"/>
      <c r="J706" s="8"/>
      <c r="K706" s="8"/>
      <c r="L706" s="35">
        <f t="normal">Agrupados!M1978</f>
        <v>0</v>
      </c>
      <c r="M706" s="35">
        <f t="normal">Agrupados!Q1978</f>
        <v>0</v>
      </c>
      <c r="N706" s="19"/>
      <c r="O706" s="19"/>
      <c r="P706" s="34">
        <f t="normal">Agrupados!R1978</f>
        <v>0</v>
      </c>
      <c r="Q706" s="36">
        <f t="normal">Agrupados!AA1978</f>
        <v>0</v>
      </c>
      <c r="R706" s="37">
        <f t="normal">Agrupados!AC1978</f>
        <v>0</v>
      </c>
    </row>
    <row r="707" spans="1:18">
      <c r="A707" s="31" t="str">
        <f t="normal">Agrupados!D1991</f>
        <v>Agroindústria</v>
      </c>
      <c r="B707" s="31" t="str">
        <f t="normal">Agrupados!E1991</f>
        <v>Resíduos de pecuária</v>
      </c>
      <c r="C707" s="34" t="str">
        <f t="normal">Agrupados!F1991</f>
        <v>Avicultura</v>
      </c>
      <c r="D707" s="34" t="str">
        <f t="normal">Agrupados!G1991</f>
        <v>Cama de aves</v>
      </c>
      <c r="E707" s="31" t="str">
        <f t="normal">Agrupados!H1991</f>
        <v>-</v>
      </c>
      <c r="F707" s="34" t="str">
        <f t="normal">Agrupados!I1991</f>
        <v>6° lote</v>
      </c>
      <c r="G707" s="35">
        <f t="normal">Agrupados!T1991</f>
        <v>744.959493208259</v>
      </c>
      <c r="H707" s="35">
        <f t="normal">Agrupados!W1991</f>
        <v>620.564186426819</v>
      </c>
      <c r="I707" s="8">
        <f t="shared" ref="I707" si="1161">1000/G707</f>
        <v>1.34235486508586</v>
      </c>
      <c r="J707" s="8">
        <f t="shared" ref="J707" si="1162">1000/H707</f>
        <v>1.61143685354767</v>
      </c>
      <c r="K707" s="8">
        <f t="shared" ref="K707" si="1163">I707*J707</f>
        <v>2.16312010013835</v>
      </c>
      <c r="L707" s="35">
        <f t="normal">Agrupados!M1991</f>
        <v>179.145360928156</v>
      </c>
      <c r="M707" s="35">
        <f t="normal">Agrupados!Q1991</f>
        <v>113.323004934114</v>
      </c>
      <c r="N707" s="13">
        <f t="shared" ref="N707" si="1164">L707/K707</f>
        <v>82.8180372031577</v>
      </c>
      <c r="O707" s="13">
        <f t="shared" ref="O707" si="1165">M707/K707</f>
        <v>52.3886791708262</v>
      </c>
      <c r="P707" s="34">
        <f t="normal">Agrupados!R1991</f>
        <v>0.632575715871092</v>
      </c>
      <c r="Q707" s="36" t="str">
        <f t="normal">Agrupados!AA1991</f>
        <v>-</v>
      </c>
      <c r="R707" s="37" t="str">
        <f t="normal">Agrupados!AC1991</f>
        <v>-</v>
      </c>
    </row>
    <row r="708" spans="1:18">
      <c r="A708" s="32">
        <f t="normal">Agrupados!D1992</f>
        <v>0</v>
      </c>
      <c r="B708" s="32">
        <f t="normal">Agrupados!E1992</f>
        <v>0</v>
      </c>
      <c r="C708" s="41">
        <f t="normal">Agrupados!F1992</f>
        <v>0</v>
      </c>
      <c r="D708" s="34">
        <f t="normal">Agrupados!G1992</f>
        <v>0</v>
      </c>
      <c r="E708" s="32">
        <f t="normal">Agrupados!H1992</f>
        <v>0</v>
      </c>
      <c r="F708" s="34">
        <f t="normal">Agrupados!I1992</f>
        <v>0</v>
      </c>
      <c r="G708" s="35">
        <f t="normal">Agrupados!T1992</f>
        <v>0</v>
      </c>
      <c r="H708" s="35"/>
      <c r="I708" s="8"/>
      <c r="J708" s="8"/>
      <c r="K708" s="8"/>
      <c r="L708" s="35">
        <f t="normal">Agrupados!M1992</f>
        <v>0</v>
      </c>
      <c r="M708" s="35">
        <f t="normal">Agrupados!Q1992</f>
        <v>0</v>
      </c>
      <c r="N708" s="16"/>
      <c r="O708" s="16"/>
      <c r="P708" s="34">
        <f t="normal">Agrupados!R1992</f>
        <v>0</v>
      </c>
      <c r="Q708" s="36">
        <f t="normal">Agrupados!AA1992</f>
        <v>0</v>
      </c>
      <c r="R708" s="37">
        <f t="normal">Agrupados!AC1992</f>
        <v>0</v>
      </c>
    </row>
    <row r="709" spans="1:18">
      <c r="A709" s="33">
        <f t="normal">Agrupados!D1993</f>
        <v>0</v>
      </c>
      <c r="B709" s="33">
        <f t="normal">Agrupados!E1993</f>
        <v>0</v>
      </c>
      <c r="C709" s="41">
        <f t="normal">Agrupados!F1993</f>
        <v>0</v>
      </c>
      <c r="D709" s="34">
        <f t="normal">Agrupados!G1993</f>
        <v>0</v>
      </c>
      <c r="E709" s="33">
        <f t="normal">Agrupados!H1993</f>
        <v>0</v>
      </c>
      <c r="F709" s="34">
        <f t="normal">Agrupados!I1993</f>
        <v>0</v>
      </c>
      <c r="G709" s="35">
        <f t="normal">Agrupados!T1993</f>
        <v>0</v>
      </c>
      <c r="H709" s="35"/>
      <c r="I709" s="8"/>
      <c r="J709" s="8"/>
      <c r="K709" s="8"/>
      <c r="L709" s="35">
        <f t="normal">Agrupados!M1993</f>
        <v>0</v>
      </c>
      <c r="M709" s="35">
        <f t="normal">Agrupados!Q1993</f>
        <v>0</v>
      </c>
      <c r="N709" s="19"/>
      <c r="O709" s="19"/>
      <c r="P709" s="34">
        <f t="normal">Agrupados!R1993</f>
        <v>0</v>
      </c>
      <c r="Q709" s="36">
        <f t="normal">Agrupados!AA1993</f>
        <v>0</v>
      </c>
      <c r="R709" s="37">
        <f t="normal">Agrupados!AC1993</f>
        <v>0</v>
      </c>
    </row>
    <row r="710" spans="1:18">
      <c r="A710" s="31" t="str">
        <f t="normal">Agrupados!D1994</f>
        <v>Agroindústria</v>
      </c>
      <c r="B710" s="31" t="str">
        <f t="normal">Agrupados!E1994</f>
        <v>Resíduos de pecuária</v>
      </c>
      <c r="C710" s="34" t="str">
        <f t="normal">Agrupados!F1994</f>
        <v>Avicultura</v>
      </c>
      <c r="D710" s="34" t="str">
        <f t="normal">Agrupados!G1994</f>
        <v>Cama de aves</v>
      </c>
      <c r="E710" s="31" t="str">
        <f t="normal">Agrupados!H1994</f>
        <v>-</v>
      </c>
      <c r="F710" s="34" t="str">
        <f t="normal">Agrupados!I1994</f>
        <v> 6° lote</v>
      </c>
      <c r="G710" s="35">
        <f t="normal">Agrupados!T1994</f>
        <v>744.959493208259</v>
      </c>
      <c r="H710" s="35">
        <f t="normal">Agrupados!W1994</f>
        <v>620.564186426819</v>
      </c>
      <c r="I710" s="8">
        <f t="shared" ref="I710" si="1166">1000/G710</f>
        <v>1.34235486508586</v>
      </c>
      <c r="J710" s="8">
        <f t="shared" ref="J710" si="1167">1000/H710</f>
        <v>1.61143685354767</v>
      </c>
      <c r="K710" s="8">
        <f t="shared" ref="K710" si="1168">I710*J710</f>
        <v>2.16312010013835</v>
      </c>
      <c r="L710" s="35">
        <f t="normal">Agrupados!M1994</f>
        <v>225.476805694636</v>
      </c>
      <c r="M710" s="35">
        <f t="normal">Agrupados!Q1994</f>
        <v>126.197948445329</v>
      </c>
      <c r="N710" s="13">
        <f t="shared" ref="N710" si="1169">L710/K710</f>
        <v>104.236840885633</v>
      </c>
      <c r="O710" s="13">
        <f t="shared" ref="O710" si="1170">M710/K710</f>
        <v>58.3407035223136</v>
      </c>
      <c r="P710" s="34">
        <f t="normal">Agrupados!R1994</f>
        <v>0.559693703556539</v>
      </c>
      <c r="Q710" s="36" t="str">
        <f t="normal">Agrupados!AA1994</f>
        <v>-</v>
      </c>
      <c r="R710" s="37" t="str">
        <f t="normal">Agrupados!AC1994</f>
        <v>-</v>
      </c>
    </row>
    <row r="711" spans="1:18">
      <c r="A711" s="32">
        <f t="normal">Agrupados!D1995</f>
        <v>0</v>
      </c>
      <c r="B711" s="32">
        <f t="normal">Agrupados!E1995</f>
        <v>0</v>
      </c>
      <c r="C711" s="41">
        <f t="normal">Agrupados!F1995</f>
        <v>0</v>
      </c>
      <c r="D711" s="34">
        <f t="normal">Agrupados!G1995</f>
        <v>0</v>
      </c>
      <c r="E711" s="32">
        <f t="normal">Agrupados!H1995</f>
        <v>0</v>
      </c>
      <c r="F711" s="34">
        <f t="normal">Agrupados!I1995</f>
        <v>0</v>
      </c>
      <c r="G711" s="35">
        <f t="normal">Agrupados!T1995</f>
        <v>0</v>
      </c>
      <c r="H711" s="35"/>
      <c r="I711" s="8"/>
      <c r="J711" s="8"/>
      <c r="K711" s="8"/>
      <c r="L711" s="35">
        <f t="normal">Agrupados!M1995</f>
        <v>0</v>
      </c>
      <c r="M711" s="35">
        <f t="normal">Agrupados!Q1995</f>
        <v>0</v>
      </c>
      <c r="N711" s="16"/>
      <c r="O711" s="16"/>
      <c r="P711" s="34">
        <f t="normal">Agrupados!R1995</f>
        <v>0</v>
      </c>
      <c r="Q711" s="36">
        <f t="normal">Agrupados!AA1995</f>
        <v>0</v>
      </c>
      <c r="R711" s="37">
        <f t="normal">Agrupados!AC1995</f>
        <v>0</v>
      </c>
    </row>
    <row r="712" spans="1:18">
      <c r="A712" s="33">
        <f t="normal">Agrupados!D1996</f>
        <v>0</v>
      </c>
      <c r="B712" s="33">
        <f t="normal">Agrupados!E1996</f>
        <v>0</v>
      </c>
      <c r="C712" s="41">
        <f t="normal">Agrupados!F1996</f>
        <v>0</v>
      </c>
      <c r="D712" s="34">
        <f t="normal">Agrupados!G1996</f>
        <v>0</v>
      </c>
      <c r="E712" s="33">
        <f t="normal">Agrupados!H1996</f>
        <v>0</v>
      </c>
      <c r="F712" s="34">
        <f t="normal">Agrupados!I1996</f>
        <v>0</v>
      </c>
      <c r="G712" s="35">
        <f t="normal">Agrupados!T1996</f>
        <v>0</v>
      </c>
      <c r="H712" s="35"/>
      <c r="I712" s="8"/>
      <c r="J712" s="8"/>
      <c r="K712" s="8"/>
      <c r="L712" s="35">
        <f t="normal">Agrupados!M1996</f>
        <v>0</v>
      </c>
      <c r="M712" s="35">
        <f t="normal">Agrupados!Q1996</f>
        <v>0</v>
      </c>
      <c r="N712" s="19"/>
      <c r="O712" s="19"/>
      <c r="P712" s="34">
        <f t="normal">Agrupados!R1996</f>
        <v>0</v>
      </c>
      <c r="Q712" s="36">
        <f t="normal">Agrupados!AA1996</f>
        <v>0</v>
      </c>
      <c r="R712" s="37">
        <f t="normal">Agrupados!AC1996</f>
        <v>0</v>
      </c>
    </row>
    <row r="713" spans="1:18">
      <c r="A713" s="12" t="str">
        <f t="normal">Agrupados!D1997</f>
        <v>Agroindústria</v>
      </c>
      <c r="B713" s="12" t="str">
        <f t="normal">Agrupados!E1997</f>
        <v>Codigestão</v>
      </c>
      <c r="C713" s="34" t="str">
        <f t="normal">Agrupados!F1997</f>
        <v>Codigestão</v>
      </c>
      <c r="D713" s="6" t="str">
        <f t="normal">Agrupados!G1997</f>
        <v>bovino + aves poedeiras</v>
      </c>
      <c r="E713" s="6" t="str">
        <f t="normal">Agrupados!H1997</f>
        <v>Entrada biodigestor</v>
      </c>
      <c r="F713" s="6" t="str">
        <f t="normal">Agrupados!I1997</f>
        <v>-</v>
      </c>
      <c r="G713" s="8">
        <f t="normal">Agrupados!T1997</f>
        <v>42.2</v>
      </c>
      <c r="H713" s="8">
        <f t="normal">Agrupados!W1997</f>
        <v>649.933333333333</v>
      </c>
      <c r="I713" s="8">
        <f t="shared" ref="I713" si="1171">1000/G713</f>
        <v>23.696682464455</v>
      </c>
      <c r="J713" s="8">
        <f t="shared" ref="J713" si="1172">1000/H713</f>
        <v>1.5386193455739</v>
      </c>
      <c r="K713" s="8">
        <f t="shared" ref="K713" si="1173">I713*J713</f>
        <v>36.4601740657323</v>
      </c>
      <c r="L713" s="8">
        <f t="normal">Agrupados!M1997</f>
        <v>381.108702234409</v>
      </c>
      <c r="M713" s="8">
        <f t="normal">Agrupados!Q1997</f>
        <v>277.074786988619</v>
      </c>
      <c r="N713" s="13">
        <f t="shared" ref="N713" si="1174">L713/K713</f>
        <v>10.4527395164742</v>
      </c>
      <c r="O713" s="13">
        <f t="shared" ref="O713" si="1175">M713/K713</f>
        <v>7.59938190336375</v>
      </c>
      <c r="P713" s="6">
        <f t="normal">Agrupados!R1997</f>
        <v>0.727022986786058</v>
      </c>
      <c r="Q713" s="23" t="str">
        <f t="normal">Agrupados!AA1997</f>
        <v>-</v>
      </c>
      <c r="R713" s="24">
        <f t="normal">Agrupados!AC1997</f>
        <v>6.50533333333333</v>
      </c>
    </row>
    <row r="714" spans="1:18">
      <c r="A714" s="14">
        <f t="normal">Agrupados!D1998</f>
        <v>0</v>
      </c>
      <c r="B714" s="14">
        <f t="normal">Agrupados!E1998</f>
        <v>0</v>
      </c>
      <c r="C714" s="42">
        <f t="normal">Agrupados!F1998</f>
        <v>0</v>
      </c>
      <c r="D714" s="6">
        <f t="normal">Agrupados!G1998</f>
        <v>0</v>
      </c>
      <c r="E714" s="6">
        <f t="normal">Agrupados!H1998</f>
        <v>0</v>
      </c>
      <c r="F714" s="6">
        <f t="normal">Agrupados!I1998</f>
        <v>0</v>
      </c>
      <c r="G714" s="8">
        <f t="normal">Agrupados!T1998</f>
        <v>0</v>
      </c>
      <c r="H714" s="8"/>
      <c r="I714" s="8"/>
      <c r="J714" s="8"/>
      <c r="K714" s="8"/>
      <c r="L714" s="8">
        <f t="normal">Agrupados!M1998</f>
        <v>0</v>
      </c>
      <c r="M714" s="8">
        <f t="normal">Agrupados!Q1998</f>
        <v>0</v>
      </c>
      <c r="N714" s="16"/>
      <c r="O714" s="16"/>
      <c r="P714" s="6">
        <f t="normal">Agrupados!R1998</f>
        <v>0</v>
      </c>
      <c r="Q714" s="23">
        <f t="normal">Agrupados!AA1998</f>
        <v>0</v>
      </c>
      <c r="R714" s="24">
        <f t="normal">Agrupados!AC1998</f>
        <v>0</v>
      </c>
    </row>
    <row r="715" spans="1:18">
      <c r="A715" s="17">
        <f t="normal">Agrupados!D1999</f>
        <v>0</v>
      </c>
      <c r="B715" s="17">
        <f t="normal">Agrupados!E1999</f>
        <v>0</v>
      </c>
      <c r="C715" s="41">
        <f t="normal">Agrupados!F1999</f>
        <v>0</v>
      </c>
      <c r="D715" s="6">
        <f t="normal">Agrupados!G1999</f>
        <v>0</v>
      </c>
      <c r="E715" s="6">
        <f t="normal">Agrupados!H1999</f>
        <v>0</v>
      </c>
      <c r="F715" s="6">
        <f t="normal">Agrupados!I1999</f>
        <v>0</v>
      </c>
      <c r="G715" s="8">
        <f t="normal">Agrupados!T1999</f>
        <v>0</v>
      </c>
      <c r="H715" s="8"/>
      <c r="I715" s="8"/>
      <c r="J715" s="8"/>
      <c r="K715" s="8"/>
      <c r="L715" s="8">
        <f t="normal">Agrupados!M1999</f>
        <v>0</v>
      </c>
      <c r="M715" s="8">
        <f t="normal">Agrupados!Q1999</f>
        <v>0</v>
      </c>
      <c r="N715" s="19"/>
      <c r="O715" s="19"/>
      <c r="P715" s="6">
        <f t="normal">Agrupados!R1999</f>
        <v>0</v>
      </c>
      <c r="Q715" s="23">
        <f t="normal">Agrupados!AA1999</f>
        <v>0</v>
      </c>
      <c r="R715" s="24">
        <f t="normal">Agrupados!AC1999</f>
        <v>0</v>
      </c>
    </row>
    <row r="716" spans="1:18">
      <c r="A716" s="12" t="str">
        <f t="normal">Agrupados!D2009</f>
        <v>Indústria</v>
      </c>
      <c r="B716" s="12" t="str">
        <f t="normal">Agrupados!E2009</f>
        <v>Resíduos diversos da indústria de alimentos</v>
      </c>
      <c r="C716" s="6" t="str">
        <f t="normal">Agrupados!F2009</f>
        <v>Gelatina</v>
      </c>
      <c r="D716" s="6" t="str">
        <f t="normal">Agrupados!G2009</f>
        <v>Gelatina </v>
      </c>
      <c r="E716" s="12" t="str">
        <f t="normal">Agrupados!H2009</f>
        <v>-</v>
      </c>
      <c r="F716" s="6" t="str">
        <f t="normal">Agrupados!I2009</f>
        <v> Interlaboratorial</v>
      </c>
      <c r="G716" s="8">
        <f t="normal">Agrupados!T2009</f>
        <v>889.5</v>
      </c>
      <c r="H716" s="8">
        <f t="normal">Agrupados!W2009</f>
        <v>990.3</v>
      </c>
      <c r="I716" s="8">
        <f t="shared" ref="I716" si="1176">1000/G716</f>
        <v>1.12422709387296</v>
      </c>
      <c r="J716" s="8">
        <f t="shared" ref="J716" si="1177">1000/H716</f>
        <v>1.00979501161264</v>
      </c>
      <c r="K716" s="8">
        <f t="shared" ref="K716" si="1178">I716*J716</f>
        <v>1.1352389113127</v>
      </c>
      <c r="L716" s="8">
        <f t="normal">Agrupados!M2009</f>
        <v>536.353233109531</v>
      </c>
      <c r="M716" s="8">
        <f t="normal">Agrupados!Q2009</f>
        <v>404.272995761004</v>
      </c>
      <c r="N716" s="13">
        <f t="shared" ref="N716" si="1179">L716/K716</f>
        <v>472.458464702674</v>
      </c>
      <c r="O716" s="13">
        <f t="shared" ref="O716" si="1180">M716/K716</f>
        <v>356.112701681038</v>
      </c>
      <c r="P716" s="6">
        <f t="normal">Agrupados!R2009</f>
        <v>0.753743933670752</v>
      </c>
      <c r="Q716" s="23" t="str">
        <f t="normal">Agrupados!AA2009</f>
        <v>-</v>
      </c>
      <c r="R716" s="24" t="str">
        <f t="normal">Agrupados!AC2009</f>
        <v>-</v>
      </c>
    </row>
    <row r="717" spans="1:18">
      <c r="A717" s="14">
        <f t="normal">Agrupados!D2010</f>
        <v>0</v>
      </c>
      <c r="B717" s="14">
        <f t="normal">Agrupados!E2010</f>
        <v>0</v>
      </c>
      <c r="C717" s="6">
        <f t="normal">Agrupados!F2010</f>
        <v>0</v>
      </c>
      <c r="D717" s="6">
        <f t="normal">Agrupados!G2010</f>
        <v>0</v>
      </c>
      <c r="E717" s="14">
        <f t="normal">Agrupados!H2010</f>
        <v>0</v>
      </c>
      <c r="F717" s="6">
        <f t="normal">Agrupados!I2010</f>
        <v>0</v>
      </c>
      <c r="G717" s="8">
        <f t="normal">Agrupados!T2010</f>
        <v>0</v>
      </c>
      <c r="H717" s="8"/>
      <c r="I717" s="8"/>
      <c r="J717" s="8"/>
      <c r="K717" s="8"/>
      <c r="L717" s="8">
        <f t="normal">Agrupados!M2010</f>
        <v>0</v>
      </c>
      <c r="M717" s="8">
        <f t="normal">Agrupados!Q2010</f>
        <v>0</v>
      </c>
      <c r="N717" s="16"/>
      <c r="O717" s="16"/>
      <c r="P717" s="6">
        <f t="normal">Agrupados!R2010</f>
        <v>0</v>
      </c>
      <c r="Q717" s="23">
        <f t="normal">Agrupados!AA2010</f>
        <v>0</v>
      </c>
      <c r="R717" s="24">
        <f t="normal">Agrupados!AC2010</f>
        <v>0</v>
      </c>
    </row>
    <row r="718" spans="1:18">
      <c r="A718" s="17">
        <f t="normal">Agrupados!D2011</f>
        <v>0</v>
      </c>
      <c r="B718" s="17">
        <f t="normal">Agrupados!E2011</f>
        <v>0</v>
      </c>
      <c r="C718" s="6">
        <f t="normal">Agrupados!F2011</f>
        <v>0</v>
      </c>
      <c r="D718" s="6">
        <f t="normal">Agrupados!G2011</f>
        <v>0</v>
      </c>
      <c r="E718" s="17">
        <f t="normal">Agrupados!H2011</f>
        <v>0</v>
      </c>
      <c r="F718" s="6">
        <f t="normal">Agrupados!I2011</f>
        <v>0</v>
      </c>
      <c r="G718" s="8">
        <f t="normal">Agrupados!T2011</f>
        <v>0</v>
      </c>
      <c r="H718" s="8"/>
      <c r="I718" s="8"/>
      <c r="J718" s="8"/>
      <c r="K718" s="8"/>
      <c r="L718" s="8">
        <f t="normal">Agrupados!M2011</f>
        <v>0</v>
      </c>
      <c r="M718" s="8">
        <f t="normal">Agrupados!Q2011</f>
        <v>0</v>
      </c>
      <c r="N718" s="19"/>
      <c r="O718" s="19"/>
      <c r="P718" s="6">
        <f t="normal">Agrupados!R2011</f>
        <v>0</v>
      </c>
      <c r="Q718" s="23">
        <f t="normal">Agrupados!AA2011</f>
        <v>0</v>
      </c>
      <c r="R718" s="24">
        <f t="normal">Agrupados!AC2011</f>
        <v>0</v>
      </c>
    </row>
    <row r="719" spans="1:18">
      <c r="A719" s="12" t="str">
        <f t="normal">Agrupados!D2012</f>
        <v>Agroindústria</v>
      </c>
      <c r="B719" s="12" t="str">
        <f t="normal">Agrupados!E2012</f>
        <v>Resíduos de pecuária</v>
      </c>
      <c r="C719" s="6" t="str">
        <f t="normal">Agrupados!F2012</f>
        <v>Avicultura</v>
      </c>
      <c r="D719" s="6" t="str">
        <f t="normal">Agrupados!G2012</f>
        <v>Cama de aves</v>
      </c>
      <c r="E719" s="12" t="str">
        <f t="normal">Agrupados!H2012</f>
        <v>-</v>
      </c>
      <c r="F719" s="6" t="str">
        <f t="normal">Agrupados!I2012</f>
        <v> Interlaboratorial</v>
      </c>
      <c r="G719" s="8">
        <f t="normal">Agrupados!T2012</f>
        <v>910.6</v>
      </c>
      <c r="H719" s="8">
        <f t="normal">Agrupados!W2012</f>
        <v>799.3</v>
      </c>
      <c r="I719" s="8">
        <f t="shared" ref="I719" si="1181">1000/G719</f>
        <v>1.09817702613661</v>
      </c>
      <c r="J719" s="8">
        <f t="shared" ref="J719" si="1182">1000/H719</f>
        <v>1.25109470786939</v>
      </c>
      <c r="K719" s="8">
        <f t="shared" ref="K719" si="1183">I719*J719</f>
        <v>1.37392346570326</v>
      </c>
      <c r="L719" s="8">
        <f t="normal">Agrupados!M2012</f>
        <v>232.957705604149</v>
      </c>
      <c r="M719" s="8">
        <f t="normal">Agrupados!Q2012</f>
        <v>123.403776920479</v>
      </c>
      <c r="N719" s="13">
        <f t="shared" ref="N719" si="1184">L719/K719</f>
        <v>169.556537477804</v>
      </c>
      <c r="O719" s="13">
        <f t="shared" ref="O719" si="1185">M719/K719</f>
        <v>89.818523375546</v>
      </c>
      <c r="P719" s="6">
        <f t="normal">Agrupados!R2012</f>
        <v>0.529726100282649</v>
      </c>
      <c r="Q719" s="23" t="str">
        <f t="normal">Agrupados!AA2012</f>
        <v>-</v>
      </c>
      <c r="R719" s="24" t="str">
        <f t="normal">Agrupados!AC2012</f>
        <v>-</v>
      </c>
    </row>
    <row r="720" spans="1:18">
      <c r="A720" s="14">
        <f t="normal">Agrupados!D2013</f>
        <v>0</v>
      </c>
      <c r="B720" s="14">
        <f t="normal">Agrupados!E2013</f>
        <v>0</v>
      </c>
      <c r="C720" s="9">
        <f t="normal">Agrupados!F2013</f>
        <v>0</v>
      </c>
      <c r="D720" s="6">
        <f t="normal">Agrupados!G2013</f>
        <v>0</v>
      </c>
      <c r="E720" s="14">
        <f t="normal">Agrupados!H2013</f>
        <v>0</v>
      </c>
      <c r="F720" s="6">
        <f t="normal">Agrupados!I2013</f>
        <v>0</v>
      </c>
      <c r="G720" s="8">
        <f t="normal">Agrupados!T2013</f>
        <v>0</v>
      </c>
      <c r="H720" s="8"/>
      <c r="I720" s="8"/>
      <c r="J720" s="8"/>
      <c r="K720" s="8"/>
      <c r="L720" s="8">
        <f t="normal">Agrupados!M2013</f>
        <v>0</v>
      </c>
      <c r="M720" s="8">
        <f t="normal">Agrupados!Q2013</f>
        <v>0</v>
      </c>
      <c r="N720" s="16"/>
      <c r="O720" s="16"/>
      <c r="P720" s="6">
        <f t="normal">Agrupados!R2013</f>
        <v>0</v>
      </c>
      <c r="Q720" s="23">
        <f t="normal">Agrupados!AA2013</f>
        <v>0</v>
      </c>
      <c r="R720" s="24">
        <f t="normal">Agrupados!AC2013</f>
        <v>0</v>
      </c>
    </row>
    <row r="721" spans="1:18">
      <c r="A721" s="17">
        <f t="normal">Agrupados!D2014</f>
        <v>0</v>
      </c>
      <c r="B721" s="17">
        <f t="normal">Agrupados!E2014</f>
        <v>0</v>
      </c>
      <c r="C721" s="9">
        <f t="normal">Agrupados!F2014</f>
        <v>0</v>
      </c>
      <c r="D721" s="6">
        <f t="normal">Agrupados!G2014</f>
        <v>0</v>
      </c>
      <c r="E721" s="17">
        <f t="normal">Agrupados!H2014</f>
        <v>0</v>
      </c>
      <c r="F721" s="6">
        <f t="normal">Agrupados!I2014</f>
        <v>0</v>
      </c>
      <c r="G721" s="8">
        <f t="normal">Agrupados!T2014</f>
        <v>0</v>
      </c>
      <c r="H721" s="8"/>
      <c r="I721" s="8"/>
      <c r="J721" s="8"/>
      <c r="K721" s="8"/>
      <c r="L721" s="8">
        <f t="normal">Agrupados!M2014</f>
        <v>0</v>
      </c>
      <c r="M721" s="8">
        <f t="normal">Agrupados!Q2014</f>
        <v>0</v>
      </c>
      <c r="N721" s="19"/>
      <c r="O721" s="19"/>
      <c r="P721" s="6">
        <f t="normal">Agrupados!R2014</f>
        <v>0</v>
      </c>
      <c r="Q721" s="23">
        <f t="normal">Agrupados!AA2014</f>
        <v>0</v>
      </c>
      <c r="R721" s="24">
        <f t="normal">Agrupados!AC2014</f>
        <v>0</v>
      </c>
    </row>
    <row r="722" spans="1:18">
      <c r="A722" s="12" t="str">
        <f t="normal">Agrupados!D2015</f>
        <v>Agroindústria</v>
      </c>
      <c r="B722" s="12" t="str">
        <f t="normal">Agrupados!E2015</f>
        <v>Resíduos da indústria agropecuária</v>
      </c>
      <c r="C722" s="6" t="str">
        <f t="normal">Agrupados!F2015</f>
        <v>Ração animal</v>
      </c>
      <c r="D722" s="6" t="str">
        <f t="normal">Agrupados!G2015</f>
        <v>Ração animal </v>
      </c>
      <c r="E722" s="12" t="str">
        <f t="normal">Agrupados!H2015</f>
        <v>-</v>
      </c>
      <c r="F722" s="6" t="str">
        <f t="normal">Agrupados!I2015</f>
        <v> Interlaboratorial</v>
      </c>
      <c r="G722" s="8">
        <f t="normal">Agrupados!T2015</f>
        <v>913.7</v>
      </c>
      <c r="H722" s="8">
        <f t="normal">Agrupados!W2015</f>
        <v>952.2</v>
      </c>
      <c r="I722" s="8">
        <f t="shared" ref="I722" si="1186">1000/G722</f>
        <v>1.09445113275692</v>
      </c>
      <c r="J722" s="8">
        <f t="shared" ref="J722" si="1187">1000/H722</f>
        <v>1.0501995379122</v>
      </c>
      <c r="K722" s="8">
        <f t="shared" ref="K722" si="1188">I722*J722</f>
        <v>1.14939207388881</v>
      </c>
      <c r="L722" s="8">
        <f t="normal">Agrupados!M2015</f>
        <v>615.699314864762</v>
      </c>
      <c r="M722" s="8">
        <f t="normal">Agrupados!Q2015</f>
        <v>428.438425429192</v>
      </c>
      <c r="N722" s="13">
        <f t="shared" ref="N722" si="1189">L722/K722</f>
        <v>535.673882613119</v>
      </c>
      <c r="O722" s="13">
        <f t="shared" ref="O722" si="1190">M722/K722</f>
        <v>372.752201065413</v>
      </c>
      <c r="P722" s="6">
        <f t="normal">Agrupados!R2015</f>
        <v>0.695856589548582</v>
      </c>
      <c r="Q722" s="23" t="str">
        <f t="normal">Agrupados!AA2015</f>
        <v>-</v>
      </c>
      <c r="R722" s="24" t="str">
        <f t="normal">Agrupados!AC2015</f>
        <v>-</v>
      </c>
    </row>
    <row r="723" spans="1:18">
      <c r="A723" s="14">
        <f t="normal">Agrupados!D2016</f>
        <v>0</v>
      </c>
      <c r="B723" s="14">
        <f t="normal">Agrupados!E2016</f>
        <v>0</v>
      </c>
      <c r="C723" s="6">
        <f t="normal">Agrupados!F2016</f>
        <v>0</v>
      </c>
      <c r="D723" s="6">
        <f t="normal">Agrupados!G2016</f>
        <v>0</v>
      </c>
      <c r="E723" s="14">
        <f t="normal">Agrupados!H2016</f>
        <v>0</v>
      </c>
      <c r="F723" s="6">
        <f t="normal">Agrupados!I2016</f>
        <v>0</v>
      </c>
      <c r="G723" s="8">
        <f t="normal">Agrupados!T2016</f>
        <v>0</v>
      </c>
      <c r="H723" s="8"/>
      <c r="I723" s="8"/>
      <c r="J723" s="8"/>
      <c r="K723" s="8"/>
      <c r="L723" s="8">
        <f t="normal">Agrupados!M2016</f>
        <v>0</v>
      </c>
      <c r="M723" s="8">
        <f t="normal">Agrupados!Q2016</f>
        <v>0</v>
      </c>
      <c r="N723" s="16"/>
      <c r="O723" s="16"/>
      <c r="P723" s="6">
        <f t="normal">Agrupados!R2016</f>
        <v>0</v>
      </c>
      <c r="Q723" s="23">
        <f t="normal">Agrupados!AA2016</f>
        <v>0</v>
      </c>
      <c r="R723" s="24">
        <f t="normal">Agrupados!AC2016</f>
        <v>0</v>
      </c>
    </row>
    <row r="724" spans="1:18">
      <c r="A724" s="17">
        <f t="normal">Agrupados!D2017</f>
        <v>0</v>
      </c>
      <c r="B724" s="17">
        <f t="normal">Agrupados!E2017</f>
        <v>0</v>
      </c>
      <c r="C724" s="6">
        <f t="normal">Agrupados!F2017</f>
        <v>0</v>
      </c>
      <c r="D724" s="6">
        <f t="normal">Agrupados!G2017</f>
        <v>0</v>
      </c>
      <c r="E724" s="17">
        <f t="normal">Agrupados!H2017</f>
        <v>0</v>
      </c>
      <c r="F724" s="6">
        <f t="normal">Agrupados!I2017</f>
        <v>0</v>
      </c>
      <c r="G724" s="8">
        <f t="normal">Agrupados!T2017</f>
        <v>0</v>
      </c>
      <c r="H724" s="8"/>
      <c r="I724" s="8"/>
      <c r="J724" s="8"/>
      <c r="K724" s="8"/>
      <c r="L724" s="8">
        <f t="normal">Agrupados!M2017</f>
        <v>0</v>
      </c>
      <c r="M724" s="8">
        <f t="normal">Agrupados!Q2017</f>
        <v>0</v>
      </c>
      <c r="N724" s="19"/>
      <c r="O724" s="19"/>
      <c r="P724" s="6">
        <f t="normal">Agrupados!R2017</f>
        <v>0</v>
      </c>
      <c r="Q724" s="23">
        <f t="normal">Agrupados!AA2017</f>
        <v>0</v>
      </c>
      <c r="R724" s="24">
        <f t="normal">Agrupados!AC2017</f>
        <v>0</v>
      </c>
    </row>
    <row r="725" spans="1:18">
      <c r="A725" s="12" t="str">
        <f t="normal">Agrupados!D2027</f>
        <v>Cultura energética</v>
      </c>
      <c r="B725" s="12" t="str">
        <f t="normal">Agrupados!E2027</f>
        <v>Cultivo energético</v>
      </c>
      <c r="C725" s="34" t="str">
        <f t="normal">Agrupados!F2027</f>
        <v>Alga</v>
      </c>
      <c r="D725" s="12" t="str">
        <f t="normal">Agrupados!G2027</f>
        <v>Chlorella</v>
      </c>
      <c r="E725" s="12" t="str">
        <f t="normal">Agrupados!H2027</f>
        <v>-</v>
      </c>
      <c r="F725" s="12" t="str">
        <f t="normal">Agrupados!I2027</f>
        <v>Biomassa liofilizada microalga</v>
      </c>
      <c r="G725" s="13">
        <f t="normal">Agrupados!T2027</f>
        <v>891.40730434656</v>
      </c>
      <c r="H725" s="13">
        <f t="normal">Agrupados!W2027</f>
        <v>960.235434807028</v>
      </c>
      <c r="I725" s="8">
        <f t="shared" ref="I725" si="1191">1000/G725</f>
        <v>1.12182163543415</v>
      </c>
      <c r="J725" s="8">
        <f t="shared" ref="J725" si="1192">1000/H725</f>
        <v>1.04141126618699</v>
      </c>
      <c r="K725" s="8">
        <f t="shared" ref="K725" si="1193">I725*J725</f>
        <v>1.16827768979343</v>
      </c>
      <c r="L725" s="13">
        <f t="normal">Agrupados!M2027</f>
        <v>572.536894265103</v>
      </c>
      <c r="M725" s="13">
        <f t="normal">Agrupados!Q2027</f>
        <v>433.967779166541</v>
      </c>
      <c r="N725" s="13">
        <f t="shared" ref="N725" si="1194">L725/K725</f>
        <v>490.069184122087</v>
      </c>
      <c r="O725" s="13">
        <f t="shared" ref="O725" si="1195">M725/K725</f>
        <v>371.459442355073</v>
      </c>
      <c r="P725" s="12">
        <f t="normal">Agrupados!R2027</f>
        <v>0.75797347474624</v>
      </c>
      <c r="Q725" s="25" t="str">
        <f t="normal">Agrupados!AA2027</f>
        <v>-</v>
      </c>
      <c r="R725" s="26" t="str">
        <f t="normal">Agrupados!AC2027</f>
        <v>-</v>
      </c>
    </row>
    <row r="726" spans="1:18">
      <c r="A726" s="14">
        <f t="normal">Agrupados!D2028</f>
        <v>0</v>
      </c>
      <c r="B726" s="14">
        <f t="normal">Agrupados!E2028</f>
        <v>0</v>
      </c>
      <c r="C726" s="41">
        <f t="normal">Agrupados!F2028</f>
        <v>0</v>
      </c>
      <c r="D726" s="14">
        <f t="normal">Agrupados!G2028</f>
        <v>0</v>
      </c>
      <c r="E726" s="14">
        <f t="normal">Agrupados!H2028</f>
        <v>0</v>
      </c>
      <c r="F726" s="14">
        <f t="normal">Agrupados!I2028</f>
        <v>0</v>
      </c>
      <c r="G726" s="16">
        <f t="normal">Agrupados!T2028</f>
        <v>0</v>
      </c>
      <c r="H726" s="16"/>
      <c r="I726" s="8"/>
      <c r="J726" s="8"/>
      <c r="K726" s="8"/>
      <c r="L726" s="16">
        <f t="normal">Agrupados!M2028</f>
        <v>0</v>
      </c>
      <c r="M726" s="16">
        <f t="normal">Agrupados!Q2028</f>
        <v>0</v>
      </c>
      <c r="N726" s="16"/>
      <c r="O726" s="16"/>
      <c r="P726" s="14">
        <f t="normal">Agrupados!R2028</f>
        <v>0</v>
      </c>
      <c r="Q726" s="27">
        <f t="normal">Agrupados!AA2028</f>
        <v>0</v>
      </c>
      <c r="R726" s="28">
        <f t="normal">Agrupados!AC2028</f>
        <v>0</v>
      </c>
    </row>
    <row r="727" spans="1:18">
      <c r="A727" s="17">
        <f t="normal">Agrupados!D2029</f>
        <v>0</v>
      </c>
      <c r="B727" s="17">
        <f t="normal">Agrupados!E2029</f>
        <v>0</v>
      </c>
      <c r="C727" s="41">
        <f t="normal">Agrupados!F2029</f>
        <v>0</v>
      </c>
      <c r="D727" s="17">
        <f t="normal">Agrupados!G2029</f>
        <v>0</v>
      </c>
      <c r="E727" s="17">
        <f t="normal">Agrupados!H2029</f>
        <v>0</v>
      </c>
      <c r="F727" s="17">
        <f t="normal">Agrupados!I2029</f>
        <v>0</v>
      </c>
      <c r="G727" s="19">
        <f t="normal">Agrupados!T2029</f>
        <v>0</v>
      </c>
      <c r="H727" s="19"/>
      <c r="I727" s="8"/>
      <c r="J727" s="8"/>
      <c r="K727" s="8"/>
      <c r="L727" s="19">
        <f t="normal">Agrupados!M2029</f>
        <v>0</v>
      </c>
      <c r="M727" s="19">
        <f t="normal">Agrupados!Q2029</f>
        <v>0</v>
      </c>
      <c r="N727" s="19"/>
      <c r="O727" s="19"/>
      <c r="P727" s="17">
        <f t="normal">Agrupados!R2029</f>
        <v>0</v>
      </c>
      <c r="Q727" s="29">
        <f t="normal">Agrupados!AA2029</f>
        <v>0</v>
      </c>
      <c r="R727" s="30">
        <f t="normal">Agrupados!AC2029</f>
        <v>0</v>
      </c>
    </row>
    <row r="728" spans="1:18">
      <c r="A728" s="31" t="str">
        <f t="normal">Agrupados!D2030</f>
        <v>Cultura energética</v>
      </c>
      <c r="B728" s="31" t="str">
        <f t="normal">Agrupados!E2030</f>
        <v>Cultivo energético</v>
      </c>
      <c r="C728" s="6" t="str">
        <f t="normal">Agrupados!F2030</f>
        <v>Macrófita</v>
      </c>
      <c r="D728" s="6" t="str">
        <f t="normal">Agrupados!G2030</f>
        <v>Salvínia </v>
      </c>
      <c r="E728" s="31" t="str">
        <f t="normal">Agrupados!H2030</f>
        <v>-</v>
      </c>
      <c r="F728" s="6" t="str">
        <f t="normal">Agrupados!I2030</f>
        <v>Salvinia úmida </v>
      </c>
      <c r="G728" s="8">
        <f t="normal">Agrupados!T2030</f>
        <v>81.4333306192715</v>
      </c>
      <c r="H728" s="8">
        <f t="normal">Agrupados!W2030</f>
        <v>776.97444249904</v>
      </c>
      <c r="I728" s="8">
        <f t="shared" ref="I728" si="1196">1000/G728</f>
        <v>12.2799840359636</v>
      </c>
      <c r="J728" s="8">
        <f t="shared" ref="J728" si="1197">1000/H728</f>
        <v>1.28704362113074</v>
      </c>
      <c r="K728" s="8">
        <f t="shared" ref="K728" si="1198">I728*J728</f>
        <v>15.8048751210742</v>
      </c>
      <c r="L728" s="8">
        <f t="normal">Agrupados!M2030</f>
        <v>116.679224613279</v>
      </c>
      <c r="M728" s="8">
        <f t="normal">Agrupados!Q2030</f>
        <v>68.1561919889228</v>
      </c>
      <c r="N728" s="13">
        <f t="shared" ref="N728" si="1199">L728/K728</f>
        <v>7.38248317177142</v>
      </c>
      <c r="O728" s="13">
        <f t="shared" ref="O728" si="1200">M728/K728</f>
        <v>4.31235245244319</v>
      </c>
      <c r="P728" s="6">
        <f t="normal">Agrupados!R2030</f>
        <v>0.584133055518831</v>
      </c>
      <c r="Q728" s="23" t="str">
        <f t="normal">Agrupados!AA2030</f>
        <v>-</v>
      </c>
      <c r="R728" s="24" t="str">
        <f t="normal">Agrupados!AC2030</f>
        <v>-</v>
      </c>
    </row>
    <row r="729" spans="1:18">
      <c r="A729" s="32">
        <f t="normal">Agrupados!D2031</f>
        <v>0</v>
      </c>
      <c r="B729" s="32">
        <f t="normal">Agrupados!E2031</f>
        <v>0</v>
      </c>
      <c r="C729" s="6">
        <f t="normal">Agrupados!F2031</f>
        <v>0</v>
      </c>
      <c r="D729" s="6">
        <f t="normal">Agrupados!G2031</f>
        <v>0</v>
      </c>
      <c r="E729" s="32">
        <f t="normal">Agrupados!H2031</f>
        <v>0</v>
      </c>
      <c r="F729" s="6">
        <f t="normal">Agrupados!I2031</f>
        <v>0</v>
      </c>
      <c r="G729" s="8">
        <f t="normal">Agrupados!T2031</f>
        <v>0</v>
      </c>
      <c r="H729" s="8"/>
      <c r="I729" s="8"/>
      <c r="J729" s="8"/>
      <c r="K729" s="8"/>
      <c r="L729" s="8">
        <f t="normal">Agrupados!M2031</f>
        <v>0</v>
      </c>
      <c r="M729" s="8">
        <f t="normal">Agrupados!Q2031</f>
        <v>0</v>
      </c>
      <c r="N729" s="16"/>
      <c r="O729" s="16"/>
      <c r="P729" s="6">
        <f t="normal">Agrupados!R2031</f>
        <v>0</v>
      </c>
      <c r="Q729" s="23">
        <f t="normal">Agrupados!AA2031</f>
        <v>0</v>
      </c>
      <c r="R729" s="24">
        <f t="normal">Agrupados!AC2031</f>
        <v>0</v>
      </c>
    </row>
    <row r="730" spans="1:18">
      <c r="A730" s="33">
        <f t="normal">Agrupados!D2032</f>
        <v>0</v>
      </c>
      <c r="B730" s="33">
        <f t="normal">Agrupados!E2032</f>
        <v>0</v>
      </c>
      <c r="C730" s="6">
        <f t="normal">Agrupados!F2032</f>
        <v>0</v>
      </c>
      <c r="D730" s="6">
        <f t="normal">Agrupados!G2032</f>
        <v>0</v>
      </c>
      <c r="E730" s="33">
        <f t="normal">Agrupados!H2032</f>
        <v>0</v>
      </c>
      <c r="F730" s="6">
        <f t="normal">Agrupados!I2032</f>
        <v>0</v>
      </c>
      <c r="G730" s="8">
        <f t="normal">Agrupados!T2032</f>
        <v>0</v>
      </c>
      <c r="H730" s="8"/>
      <c r="I730" s="8"/>
      <c r="J730" s="8"/>
      <c r="K730" s="8"/>
      <c r="L730" s="8">
        <f t="normal">Agrupados!M2032</f>
        <v>0</v>
      </c>
      <c r="M730" s="8">
        <f t="normal">Agrupados!Q2032</f>
        <v>0</v>
      </c>
      <c r="N730" s="19"/>
      <c r="O730" s="19"/>
      <c r="P730" s="6">
        <f t="normal">Agrupados!R2032</f>
        <v>0</v>
      </c>
      <c r="Q730" s="23">
        <f t="normal">Agrupados!AA2032</f>
        <v>0</v>
      </c>
      <c r="R730" s="24">
        <f t="normal">Agrupados!AC2032</f>
        <v>0</v>
      </c>
    </row>
    <row r="731" spans="1:18">
      <c r="A731" s="31" t="str">
        <f t="normal">Agrupados!D2033</f>
        <v>Cultura energética</v>
      </c>
      <c r="B731" s="31" t="str">
        <f t="normal">Agrupados!E2033</f>
        <v>Cultivo energético</v>
      </c>
      <c r="C731" s="6" t="str">
        <f t="normal">Agrupados!F2033</f>
        <v>Macrófita</v>
      </c>
      <c r="D731" s="6" t="str">
        <f t="normal">Agrupados!G2033</f>
        <v>Salvínia</v>
      </c>
      <c r="E731" s="31" t="str">
        <f t="normal">Agrupados!H2033</f>
        <v>-</v>
      </c>
      <c r="F731" s="6" t="str">
        <f t="normal">Agrupados!I2033</f>
        <v>Salvinia Desidratada </v>
      </c>
      <c r="G731" s="8">
        <f t="normal">Agrupados!T2033</f>
        <v>866.4282422117</v>
      </c>
      <c r="H731" s="8">
        <f t="normal">Agrupados!W2033</f>
        <v>806.340693121086</v>
      </c>
      <c r="I731" s="8">
        <f t="shared" ref="I731" si="1201">1000/G731</f>
        <v>1.15416367020463</v>
      </c>
      <c r="J731" s="8">
        <f t="shared" ref="J731" si="1202">1000/H731</f>
        <v>1.24017057371782</v>
      </c>
      <c r="K731" s="8">
        <f t="shared" ref="K731" si="1203">I731*J731</f>
        <v>1.43135982104194</v>
      </c>
      <c r="L731" s="8">
        <f t="normal">Agrupados!M2033</f>
        <v>107.717112616665</v>
      </c>
      <c r="M731" s="8">
        <f t="normal">Agrupados!Q2033</f>
        <v>55.9950843312972</v>
      </c>
      <c r="N731" s="13">
        <f t="shared" ref="N731" si="1204">L731/K731</f>
        <v>75.2550903226096</v>
      </c>
      <c r="O731" s="13">
        <f t="shared" ref="O731" si="1205">M731/K731</f>
        <v>39.1202012995841</v>
      </c>
      <c r="P731" s="6">
        <f t="normal">Agrupados!R2033</f>
        <v>0.519834620248018</v>
      </c>
      <c r="Q731" s="23" t="str">
        <f t="normal">Agrupados!AA2033</f>
        <v>-</v>
      </c>
      <c r="R731" s="24" t="str">
        <f t="normal">Agrupados!AC2033</f>
        <v>-</v>
      </c>
    </row>
    <row r="732" spans="1:18">
      <c r="A732" s="32">
        <f t="normal">Agrupados!D2034</f>
        <v>0</v>
      </c>
      <c r="B732" s="32">
        <f t="normal">Agrupados!E2034</f>
        <v>0</v>
      </c>
      <c r="C732" s="6">
        <f t="normal">Agrupados!F2034</f>
        <v>0</v>
      </c>
      <c r="D732" s="6">
        <f t="normal">Agrupados!G2034</f>
        <v>0</v>
      </c>
      <c r="E732" s="32">
        <f t="normal">Agrupados!H2034</f>
        <v>0</v>
      </c>
      <c r="F732" s="6">
        <f t="normal">Agrupados!I2034</f>
        <v>0</v>
      </c>
      <c r="G732" s="8">
        <f t="normal">Agrupados!T2034</f>
        <v>0</v>
      </c>
      <c r="H732" s="8"/>
      <c r="I732" s="8"/>
      <c r="J732" s="8"/>
      <c r="K732" s="8"/>
      <c r="L732" s="8">
        <f t="normal">Agrupados!M2034</f>
        <v>0</v>
      </c>
      <c r="M732" s="8">
        <f t="normal">Agrupados!Q2034</f>
        <v>0</v>
      </c>
      <c r="N732" s="16"/>
      <c r="O732" s="16"/>
      <c r="P732" s="6">
        <f t="normal">Agrupados!R2034</f>
        <v>0</v>
      </c>
      <c r="Q732" s="23">
        <f t="normal">Agrupados!AA2034</f>
        <v>0</v>
      </c>
      <c r="R732" s="24">
        <f t="normal">Agrupados!AC2034</f>
        <v>0</v>
      </c>
    </row>
    <row r="733" spans="1:18">
      <c r="A733" s="33">
        <f t="normal">Agrupados!D2035</f>
        <v>0</v>
      </c>
      <c r="B733" s="33">
        <f t="normal">Agrupados!E2035</f>
        <v>0</v>
      </c>
      <c r="C733" s="6">
        <f t="normal">Agrupados!F2035</f>
        <v>0</v>
      </c>
      <c r="D733" s="6">
        <f t="normal">Agrupados!G2035</f>
        <v>0</v>
      </c>
      <c r="E733" s="33">
        <f t="normal">Agrupados!H2035</f>
        <v>0</v>
      </c>
      <c r="F733" s="6">
        <f t="normal">Agrupados!I2035</f>
        <v>0</v>
      </c>
      <c r="G733" s="8">
        <f t="normal">Agrupados!T2035</f>
        <v>0</v>
      </c>
      <c r="H733" s="8"/>
      <c r="I733" s="8"/>
      <c r="J733" s="8"/>
      <c r="K733" s="8"/>
      <c r="L733" s="8">
        <f t="normal">Agrupados!M2035</f>
        <v>0</v>
      </c>
      <c r="M733" s="8">
        <f t="normal">Agrupados!Q2035</f>
        <v>0</v>
      </c>
      <c r="N733" s="19"/>
      <c r="O733" s="19"/>
      <c r="P733" s="6">
        <f t="normal">Agrupados!R2035</f>
        <v>0</v>
      </c>
      <c r="Q733" s="23">
        <f t="normal">Agrupados!AA2035</f>
        <v>0</v>
      </c>
      <c r="R733" s="24">
        <f t="normal">Agrupados!AC2035</f>
        <v>0</v>
      </c>
    </row>
    <row r="734" spans="1:18">
      <c r="A734" s="12" t="str">
        <f t="normal">Agrupados!D2036</f>
        <v>Agroindústria</v>
      </c>
      <c r="B734" s="12" t="str">
        <f t="normal">Agrupados!E2036</f>
        <v>Resíduos de pecuária</v>
      </c>
      <c r="C734" s="6" t="str">
        <f t="normal">Agrupados!F2036</f>
        <v>Bovinocultura </v>
      </c>
      <c r="D734" s="6" t="str">
        <f t="normal">Agrupados!G2036</f>
        <v>-</v>
      </c>
      <c r="E734" s="6" t="str">
        <f t="normal">Agrupados!H2036</f>
        <v>Entrada biodigestor </v>
      </c>
      <c r="F734" s="6" t="str">
        <f t="normal">Agrupados!I2036</f>
        <v>Bovino leiteiro</v>
      </c>
      <c r="G734" s="8">
        <f t="normal">Agrupados!T2036</f>
        <v>55.1129358475361</v>
      </c>
      <c r="H734" s="8">
        <f t="normal">Agrupados!W2036</f>
        <v>723.895428784979</v>
      </c>
      <c r="I734" s="8">
        <f t="shared" ref="I734" si="1206">1000/G734</f>
        <v>18.1445605214426</v>
      </c>
      <c r="J734" s="8">
        <f t="shared" ref="J734" si="1207">1000/H734</f>
        <v>1.38141499481278</v>
      </c>
      <c r="K734" s="8">
        <f t="shared" ref="K734" si="1208">I734*J734</f>
        <v>25.0651679786088</v>
      </c>
      <c r="L734" s="8">
        <f t="normal">Agrupados!M2036</f>
        <v>343.77750197672</v>
      </c>
      <c r="M734" s="8">
        <f t="normal">Agrupados!Q2036</f>
        <v>230.255158030469</v>
      </c>
      <c r="N734" s="13">
        <f t="shared" ref="N734" si="1209">L734/K734</f>
        <v>13.7153480188167</v>
      </c>
      <c r="O734" s="13">
        <f t="shared" ref="O734" si="1210">M734/K734</f>
        <v>9.18626032057609</v>
      </c>
      <c r="P734" s="6">
        <f t="normal">Agrupados!R2036</f>
        <v>0.669779600778125</v>
      </c>
      <c r="Q734" s="23" t="str">
        <f t="normal">Agrupados!AA2036</f>
        <v>-</v>
      </c>
      <c r="R734" s="24" t="str">
        <f t="normal">Agrupados!AC2036</f>
        <v>-</v>
      </c>
    </row>
    <row r="735" spans="1:18">
      <c r="A735" s="14">
        <f t="normal">Agrupados!D2037</f>
        <v>0</v>
      </c>
      <c r="B735" s="14">
        <f t="normal">Agrupados!E2037</f>
        <v>0</v>
      </c>
      <c r="C735" s="9">
        <f t="normal">Agrupados!F2037</f>
        <v>0</v>
      </c>
      <c r="D735" s="6">
        <f t="normal">Agrupados!G2037</f>
        <v>0</v>
      </c>
      <c r="E735" s="6">
        <f t="normal">Agrupados!H2037</f>
        <v>0</v>
      </c>
      <c r="F735" s="6">
        <f t="normal">Agrupados!I2037</f>
        <v>0</v>
      </c>
      <c r="G735" s="8">
        <f t="normal">Agrupados!T2037</f>
        <v>0</v>
      </c>
      <c r="H735" s="8"/>
      <c r="I735" s="8"/>
      <c r="J735" s="8"/>
      <c r="K735" s="8"/>
      <c r="L735" s="8">
        <f t="normal">Agrupados!M2037</f>
        <v>0</v>
      </c>
      <c r="M735" s="8">
        <f t="normal">Agrupados!Q2037</f>
        <v>0</v>
      </c>
      <c r="N735" s="16"/>
      <c r="O735" s="16"/>
      <c r="P735" s="6">
        <f t="normal">Agrupados!R2037</f>
        <v>0</v>
      </c>
      <c r="Q735" s="23">
        <f t="normal">Agrupados!AA2037</f>
        <v>0</v>
      </c>
      <c r="R735" s="24">
        <f t="normal">Agrupados!AC2037</f>
        <v>0</v>
      </c>
    </row>
    <row r="736" spans="1:18">
      <c r="A736" s="17">
        <f t="normal">Agrupados!D2038</f>
        <v>0</v>
      </c>
      <c r="B736" s="17">
        <f t="normal">Agrupados!E2038</f>
        <v>0</v>
      </c>
      <c r="C736" s="9">
        <f t="normal">Agrupados!F2038</f>
        <v>0</v>
      </c>
      <c r="D736" s="6">
        <f t="normal">Agrupados!G2038</f>
        <v>0</v>
      </c>
      <c r="E736" s="6">
        <f t="normal">Agrupados!H2038</f>
        <v>0</v>
      </c>
      <c r="F736" s="6">
        <f t="normal">Agrupados!I2038</f>
        <v>0</v>
      </c>
      <c r="G736" s="8">
        <f t="normal">Agrupados!T2038</f>
        <v>0</v>
      </c>
      <c r="H736" s="8"/>
      <c r="I736" s="8"/>
      <c r="J736" s="8"/>
      <c r="K736" s="8"/>
      <c r="L736" s="8">
        <f t="normal">Agrupados!M2038</f>
        <v>0</v>
      </c>
      <c r="M736" s="8">
        <f t="normal">Agrupados!Q2038</f>
        <v>0</v>
      </c>
      <c r="N736" s="19"/>
      <c r="O736" s="19"/>
      <c r="P736" s="6">
        <f t="normal">Agrupados!R2038</f>
        <v>0</v>
      </c>
      <c r="Q736" s="23">
        <f t="normal">Agrupados!AA2038</f>
        <v>0</v>
      </c>
      <c r="R736" s="24">
        <f t="normal">Agrupados!AC2038</f>
        <v>0</v>
      </c>
    </row>
    <row r="737" spans="1:18">
      <c r="A737" s="12" t="str">
        <f t="normal">Agrupados!D2051</f>
        <v>Agroindústria</v>
      </c>
      <c r="B737" s="12" t="str">
        <f t="normal">Agrupados!E2051</f>
        <v>Resíduos da indústria agropecuária</v>
      </c>
      <c r="C737" s="6" t="str">
        <f t="normal">Agrupados!F2051</f>
        <v>Indústria de beneficiamento de arroz</v>
      </c>
      <c r="D737" s="6" t="str">
        <f t="normal">Agrupados!G2051</f>
        <v>Casca de arroz</v>
      </c>
      <c r="E737" s="12" t="str">
        <f t="normal">Agrupados!H2051</f>
        <v>-</v>
      </c>
      <c r="F737" s="6" t="str">
        <f t="normal">Agrupados!I2051</f>
        <v>Resíduo limpeza secador</v>
      </c>
      <c r="G737" s="8">
        <f t="normal">Agrupados!T2051</f>
        <v>737.9</v>
      </c>
      <c r="H737" s="8">
        <f t="normal">Agrupados!W2051</f>
        <v>910.1</v>
      </c>
      <c r="I737" s="8">
        <f t="shared" ref="I737" si="1211">1000/G737</f>
        <v>1.35519718118986</v>
      </c>
      <c r="J737" s="8">
        <f t="shared" ref="J737" si="1212">1000/H737</f>
        <v>1.09878035380727</v>
      </c>
      <c r="K737" s="8">
        <f t="shared" ref="K737" si="1213">I737*J737</f>
        <v>1.48906403822642</v>
      </c>
      <c r="L737" s="8">
        <f t="normal">Agrupados!M2051</f>
        <v>184.2408</v>
      </c>
      <c r="M737" s="8">
        <f t="normal">Agrupados!Q2051</f>
        <v>109.3356</v>
      </c>
      <c r="N737" s="13">
        <f t="shared" ref="N737" si="1214">L737/K737</f>
        <v>123.729265679832</v>
      </c>
      <c r="O737" s="13">
        <f t="shared" ref="O737" si="1215">M737/K737</f>
        <v>73.425720582324</v>
      </c>
      <c r="P737" s="6">
        <f t="normal">Agrupados!R2051</f>
        <v>0.593438586892805</v>
      </c>
      <c r="Q737" s="23" t="str">
        <f t="normal">Agrupados!AA2051</f>
        <v>-</v>
      </c>
      <c r="R737" s="24" t="str">
        <f t="normal">Agrupados!AC2051</f>
        <v>-</v>
      </c>
    </row>
    <row r="738" spans="1:18">
      <c r="A738" s="14">
        <f t="normal">Agrupados!D2052</f>
        <v>0</v>
      </c>
      <c r="B738" s="14">
        <f t="normal">Agrupados!E2052</f>
        <v>0</v>
      </c>
      <c r="C738" s="6">
        <f t="normal">Agrupados!F2052</f>
        <v>0</v>
      </c>
      <c r="D738" s="6">
        <f t="normal">Agrupados!G2052</f>
        <v>0</v>
      </c>
      <c r="E738" s="14">
        <f t="normal">Agrupados!H2052</f>
        <v>0</v>
      </c>
      <c r="F738" s="6">
        <f t="normal">Agrupados!I2052</f>
        <v>0</v>
      </c>
      <c r="G738" s="8">
        <f t="normal">Agrupados!T2052</f>
        <v>0</v>
      </c>
      <c r="H738" s="8"/>
      <c r="I738" s="8"/>
      <c r="J738" s="8"/>
      <c r="K738" s="8"/>
      <c r="L738" s="8">
        <f t="normal">Agrupados!M2052</f>
        <v>0</v>
      </c>
      <c r="M738" s="8">
        <f t="normal">Agrupados!Q2052</f>
        <v>0</v>
      </c>
      <c r="N738" s="16"/>
      <c r="O738" s="16"/>
      <c r="P738" s="6">
        <f t="normal">Agrupados!R2052</f>
        <v>0</v>
      </c>
      <c r="Q738" s="23">
        <f t="normal">Agrupados!AA2052</f>
        <v>0</v>
      </c>
      <c r="R738" s="24">
        <f t="normal">Agrupados!AC2052</f>
        <v>0</v>
      </c>
    </row>
    <row r="739" spans="1:18">
      <c r="A739" s="17">
        <f t="normal">Agrupados!D2053</f>
        <v>0</v>
      </c>
      <c r="B739" s="17">
        <f t="normal">Agrupados!E2053</f>
        <v>0</v>
      </c>
      <c r="C739" s="6">
        <f t="normal">Agrupados!F2053</f>
        <v>0</v>
      </c>
      <c r="D739" s="6">
        <f t="normal">Agrupados!G2053</f>
        <v>0</v>
      </c>
      <c r="E739" s="17">
        <f t="normal">Agrupados!H2053</f>
        <v>0</v>
      </c>
      <c r="F739" s="6">
        <f t="normal">Agrupados!I2053</f>
        <v>0</v>
      </c>
      <c r="G739" s="8">
        <f t="normal">Agrupados!T2053</f>
        <v>0</v>
      </c>
      <c r="H739" s="8"/>
      <c r="I739" s="8"/>
      <c r="J739" s="8"/>
      <c r="K739" s="8"/>
      <c r="L739" s="8">
        <f t="normal">Agrupados!M2053</f>
        <v>0</v>
      </c>
      <c r="M739" s="8">
        <f t="normal">Agrupados!Q2053</f>
        <v>0</v>
      </c>
      <c r="N739" s="19"/>
      <c r="O739" s="19"/>
      <c r="P739" s="6">
        <f t="normal">Agrupados!R2053</f>
        <v>0</v>
      </c>
      <c r="Q739" s="23">
        <f t="normal">Agrupados!AA2053</f>
        <v>0</v>
      </c>
      <c r="R739" s="24">
        <f t="normal">Agrupados!AC2053</f>
        <v>0</v>
      </c>
    </row>
    <row r="740" spans="1:18">
      <c r="A740" s="12" t="str">
        <f t="normal">Agrupados!D2054</f>
        <v>Agroindústria</v>
      </c>
      <c r="B740" s="12" t="str">
        <f t="normal">Agrupados!E2054</f>
        <v>Resíduos de pecuária</v>
      </c>
      <c r="C740" s="12" t="str">
        <f t="normal">Agrupados!F2054</f>
        <v>Suinocultura</v>
      </c>
      <c r="D740" s="12" t="str">
        <f t="normal">Agrupados!G2054</f>
        <v>Terminação</v>
      </c>
      <c r="E740" s="12" t="str">
        <f t="normal">Agrupados!H2054</f>
        <v>Entrada biodigestor</v>
      </c>
      <c r="F740" s="12" t="str">
        <f t="normal">Agrupados!I2054</f>
        <v>Incremento</v>
      </c>
      <c r="G740" s="13">
        <f t="normal">Agrupados!T2054</f>
        <v>18.9</v>
      </c>
      <c r="H740" s="13">
        <f t="normal">Agrupados!W2054</f>
        <v>276.766666666667</v>
      </c>
      <c r="I740" s="8">
        <f t="shared" ref="I740" si="1216">1000/G740</f>
        <v>52.9100529100529</v>
      </c>
      <c r="J740" s="8">
        <f t="shared" ref="J740" si="1217">1000/H740</f>
        <v>3.61315187281705</v>
      </c>
      <c r="K740" s="8">
        <f t="shared" ref="K740" si="1218">I740*J740</f>
        <v>191.172056762807</v>
      </c>
      <c r="L740" s="13">
        <f t="normal">Agrupados!M2054</f>
        <v>71.8686</v>
      </c>
      <c r="M740" s="13">
        <f t="normal">Agrupados!Q2054</f>
        <v>48.2166</v>
      </c>
      <c r="N740" s="13">
        <f t="shared" ref="N740" si="1219">L740/K740</f>
        <v>0.375936741054</v>
      </c>
      <c r="O740" s="13">
        <f t="shared" ref="O740" si="1220">M740/K740</f>
        <v>0.252215730774</v>
      </c>
      <c r="P740" s="12">
        <f t="normal">Agrupados!R2054</f>
        <v>0.670899391389285</v>
      </c>
      <c r="Q740" s="25" t="str">
        <f t="normal">Agrupados!AA2054</f>
        <v>-</v>
      </c>
      <c r="R740" s="26" t="str">
        <f t="normal">Agrupados!AC2054</f>
        <v>-</v>
      </c>
    </row>
    <row r="741" spans="1:18">
      <c r="A741" s="14">
        <f t="normal">Agrupados!D2055</f>
        <v>0</v>
      </c>
      <c r="B741" s="14">
        <f t="normal">Agrupados!E2055</f>
        <v>0</v>
      </c>
      <c r="C741" s="14">
        <f t="normal">Agrupados!F2055</f>
        <v>0</v>
      </c>
      <c r="D741" s="14">
        <f t="normal">Agrupados!G2055</f>
        <v>0</v>
      </c>
      <c r="E741" s="14">
        <f t="normal">Agrupados!H2055</f>
        <v>0</v>
      </c>
      <c r="F741" s="14">
        <f t="normal">Agrupados!I2055</f>
        <v>0</v>
      </c>
      <c r="G741" s="16">
        <f t="normal">Agrupados!T2055</f>
        <v>0</v>
      </c>
      <c r="H741" s="16"/>
      <c r="I741" s="8"/>
      <c r="J741" s="8"/>
      <c r="K741" s="8"/>
      <c r="L741" s="16">
        <f t="normal">Agrupados!M2055</f>
        <v>0</v>
      </c>
      <c r="M741" s="16">
        <f t="normal">Agrupados!Q2055</f>
        <v>0</v>
      </c>
      <c r="N741" s="16"/>
      <c r="O741" s="16"/>
      <c r="P741" s="14">
        <f t="normal">Agrupados!R2055</f>
        <v>0</v>
      </c>
      <c r="Q741" s="27">
        <f t="normal">Agrupados!AA2055</f>
        <v>0</v>
      </c>
      <c r="R741" s="28">
        <f t="normal">Agrupados!AC2055</f>
        <v>0</v>
      </c>
    </row>
    <row r="742" spans="1:18">
      <c r="A742" s="17">
        <f t="normal">Agrupados!D2056</f>
        <v>0</v>
      </c>
      <c r="B742" s="17">
        <f t="normal">Agrupados!E2056</f>
        <v>0</v>
      </c>
      <c r="C742" s="17">
        <f t="normal">Agrupados!F2056</f>
        <v>0</v>
      </c>
      <c r="D742" s="17">
        <f t="normal">Agrupados!G2056</f>
        <v>0</v>
      </c>
      <c r="E742" s="17">
        <f t="normal">Agrupados!H2056</f>
        <v>0</v>
      </c>
      <c r="F742" s="17">
        <f t="normal">Agrupados!I2056</f>
        <v>0</v>
      </c>
      <c r="G742" s="19">
        <f t="normal">Agrupados!T2056</f>
        <v>0</v>
      </c>
      <c r="H742" s="19"/>
      <c r="I742" s="8"/>
      <c r="J742" s="8"/>
      <c r="K742" s="8"/>
      <c r="L742" s="19">
        <f t="normal">Agrupados!M2056</f>
        <v>0</v>
      </c>
      <c r="M742" s="19">
        <f t="normal">Agrupados!Q2056</f>
        <v>0</v>
      </c>
      <c r="N742" s="19"/>
      <c r="O742" s="19"/>
      <c r="P742" s="17">
        <f t="normal">Agrupados!R2056</f>
        <v>0</v>
      </c>
      <c r="Q742" s="29">
        <f t="normal">Agrupados!AA2056</f>
        <v>0</v>
      </c>
      <c r="R742" s="30">
        <f t="normal">Agrupados!AC2056</f>
        <v>0</v>
      </c>
    </row>
    <row r="743" spans="1:18">
      <c r="A743" s="12" t="str">
        <f t="normal">Agrupados!D2057</f>
        <v>Cultura energética</v>
      </c>
      <c r="B743" s="12" t="str">
        <f t="normal">Agrupados!E2057</f>
        <v>Cultivo energético</v>
      </c>
      <c r="C743" s="12" t="str">
        <f t="normal">Agrupados!F2057</f>
        <v>Macrófita</v>
      </c>
      <c r="D743" s="12" t="str">
        <f t="normal">Agrupados!G2057</f>
        <v>Wolffia </v>
      </c>
      <c r="E743" s="12" t="str">
        <f t="normal">Agrupados!H2057</f>
        <v>-</v>
      </c>
      <c r="F743" s="12" t="str">
        <f t="normal">Agrupados!I2057</f>
        <v>Lemnaceae fresca </v>
      </c>
      <c r="G743" s="13">
        <f t="normal">Agrupados!T2057</f>
        <v>65.6333333333333</v>
      </c>
      <c r="H743" s="13">
        <f t="normal">Agrupados!W2057</f>
        <v>888.233333333333</v>
      </c>
      <c r="I743" s="8">
        <f t="shared" ref="I743" si="1221">1000/G743</f>
        <v>15.2361604875571</v>
      </c>
      <c r="J743" s="8">
        <f t="shared" ref="J743" si="1222">1000/H743</f>
        <v>1.12583029984614</v>
      </c>
      <c r="K743" s="8">
        <f t="shared" ref="K743" si="1223">I743*J743</f>
        <v>17.1533311302103</v>
      </c>
      <c r="L743" s="13">
        <f t="normal">Agrupados!M2057</f>
        <v>585.9288</v>
      </c>
      <c r="M743" s="13">
        <f t="normal">Agrupados!Q2057</f>
        <v>389.898</v>
      </c>
      <c r="N743" s="13">
        <f t="shared" ref="N743" si="1224">L743/K743</f>
        <v>34.158309867176</v>
      </c>
      <c r="O743" s="13">
        <f t="shared" ref="O743" si="1225">M743/K743</f>
        <v>22.73016226646</v>
      </c>
      <c r="P743" s="12">
        <f t="normal">Agrupados!R2057</f>
        <v>0.665435800390764</v>
      </c>
      <c r="Q743" s="25" t="str">
        <f t="normal">Agrupados!AA2057</f>
        <v>-</v>
      </c>
      <c r="R743" s="26" t="str">
        <f t="normal">Agrupados!AC2057</f>
        <v>-</v>
      </c>
    </row>
    <row r="744" spans="1:18">
      <c r="A744" s="14">
        <f t="normal">Agrupados!D2058</f>
        <v>0</v>
      </c>
      <c r="B744" s="14">
        <f t="normal">Agrupados!E2058</f>
        <v>0</v>
      </c>
      <c r="C744" s="14">
        <f t="normal">Agrupados!F2058</f>
        <v>0</v>
      </c>
      <c r="D744" s="14">
        <f t="normal">Agrupados!G2058</f>
        <v>0</v>
      </c>
      <c r="E744" s="14">
        <f t="normal">Agrupados!H2058</f>
        <v>0</v>
      </c>
      <c r="F744" s="14">
        <f t="normal">Agrupados!I2058</f>
        <v>0</v>
      </c>
      <c r="G744" s="16">
        <f t="normal">Agrupados!T2058</f>
        <v>0</v>
      </c>
      <c r="H744" s="16"/>
      <c r="I744" s="8"/>
      <c r="J744" s="8"/>
      <c r="K744" s="8"/>
      <c r="L744" s="16">
        <f t="normal">Agrupados!M2058</f>
        <v>0</v>
      </c>
      <c r="M744" s="16">
        <f t="normal">Agrupados!Q2058</f>
        <v>0</v>
      </c>
      <c r="N744" s="16"/>
      <c r="O744" s="16"/>
      <c r="P744" s="14">
        <f t="normal">Agrupados!R2058</f>
        <v>0</v>
      </c>
      <c r="Q744" s="27">
        <f t="normal">Agrupados!AA2058</f>
        <v>0</v>
      </c>
      <c r="R744" s="28">
        <f t="normal">Agrupados!AC2058</f>
        <v>0</v>
      </c>
    </row>
    <row r="745" spans="1:18">
      <c r="A745" s="17">
        <f t="normal">Agrupados!D2059</f>
        <v>0</v>
      </c>
      <c r="B745" s="17">
        <f t="normal">Agrupados!E2059</f>
        <v>0</v>
      </c>
      <c r="C745" s="17">
        <f t="normal">Agrupados!F2059</f>
        <v>0</v>
      </c>
      <c r="D745" s="17">
        <f t="normal">Agrupados!G2059</f>
        <v>0</v>
      </c>
      <c r="E745" s="17">
        <f t="normal">Agrupados!H2059</f>
        <v>0</v>
      </c>
      <c r="F745" s="17">
        <f t="normal">Agrupados!I2059</f>
        <v>0</v>
      </c>
      <c r="G745" s="19">
        <f t="normal">Agrupados!T2059</f>
        <v>0</v>
      </c>
      <c r="H745" s="19"/>
      <c r="I745" s="8"/>
      <c r="J745" s="8"/>
      <c r="K745" s="8"/>
      <c r="L745" s="19">
        <f t="normal">Agrupados!M2059</f>
        <v>0</v>
      </c>
      <c r="M745" s="19">
        <f t="normal">Agrupados!Q2059</f>
        <v>0</v>
      </c>
      <c r="N745" s="19"/>
      <c r="O745" s="19"/>
      <c r="P745" s="17">
        <f t="normal">Agrupados!R2059</f>
        <v>0</v>
      </c>
      <c r="Q745" s="29">
        <f t="normal">Agrupados!AA2059</f>
        <v>0</v>
      </c>
      <c r="R745" s="30">
        <f t="normal">Agrupados!AC2059</f>
        <v>0</v>
      </c>
    </row>
    <row r="746" spans="1:18">
      <c r="A746" s="12" t="str">
        <f t="normal">Agrupados!D2060</f>
        <v>Cultura energética</v>
      </c>
      <c r="B746" s="12" t="str">
        <f t="normal">Agrupados!E2060</f>
        <v>Cultivo energético</v>
      </c>
      <c r="C746" s="12" t="str">
        <f t="normal">Agrupados!F2060</f>
        <v>Macrófita</v>
      </c>
      <c r="D746" s="12" t="str">
        <f t="normal">Agrupados!G2060</f>
        <v>Wolffia </v>
      </c>
      <c r="E746" s="12" t="str">
        <f t="normal">Agrupados!H2060</f>
        <v>-</v>
      </c>
      <c r="F746" s="12" t="str">
        <f t="normal">Agrupados!I2060</f>
        <v>Lemnaceae desidratada - </v>
      </c>
      <c r="G746" s="13">
        <f t="normal">Agrupados!T2060</f>
        <v>896.633333333333</v>
      </c>
      <c r="H746" s="13">
        <f t="normal">Agrupados!W2060</f>
        <v>875.966666666666</v>
      </c>
      <c r="I746" s="8">
        <f t="shared" ref="I746" si="1226">1000/G746</f>
        <v>1.11528309602587</v>
      </c>
      <c r="J746" s="8">
        <f t="shared" ref="J746" si="1227">1000/H746</f>
        <v>1.14159595113969</v>
      </c>
      <c r="K746" s="8">
        <f t="shared" ref="K746" si="1228">I746*J746</f>
        <v>1.27320266679768</v>
      </c>
      <c r="L746" s="13">
        <f t="normal">Agrupados!M2060</f>
        <v>447.3468</v>
      </c>
      <c r="M746" s="13">
        <f t="normal">Agrupados!Q2060</f>
        <v>290.4948</v>
      </c>
      <c r="N746" s="13">
        <f t="shared" ref="N746" si="1229">L746/K746</f>
        <v>351.355531735692</v>
      </c>
      <c r="O746" s="13">
        <f t="shared" ref="O746" si="1230">M746/K746</f>
        <v>228.160690811812</v>
      </c>
      <c r="P746" s="12">
        <f t="normal">Agrupados!R2060</f>
        <v>0.649372701447736</v>
      </c>
      <c r="Q746" s="25" t="str">
        <f t="normal">Agrupados!AA2060</f>
        <v>-</v>
      </c>
      <c r="R746" s="26" t="str">
        <f t="normal">Agrupados!AC2060</f>
        <v>-</v>
      </c>
    </row>
    <row r="747" spans="1:18">
      <c r="A747" s="14">
        <f t="normal">Agrupados!D2061</f>
        <v>0</v>
      </c>
      <c r="B747" s="14">
        <f t="normal">Agrupados!E2061</f>
        <v>0</v>
      </c>
      <c r="C747" s="14">
        <f t="normal">Agrupados!F2061</f>
        <v>0</v>
      </c>
      <c r="D747" s="14">
        <f t="normal">Agrupados!G2061</f>
        <v>0</v>
      </c>
      <c r="E747" s="14">
        <f t="normal">Agrupados!H2061</f>
        <v>0</v>
      </c>
      <c r="F747" s="14">
        <f t="normal">Agrupados!I2061</f>
        <v>0</v>
      </c>
      <c r="G747" s="16">
        <f t="normal">Agrupados!T2061</f>
        <v>0</v>
      </c>
      <c r="H747" s="16"/>
      <c r="I747" s="8"/>
      <c r="J747" s="8"/>
      <c r="K747" s="8"/>
      <c r="L747" s="16">
        <f t="normal">Agrupados!M2061</f>
        <v>0</v>
      </c>
      <c r="M747" s="16">
        <f t="normal">Agrupados!Q2061</f>
        <v>0</v>
      </c>
      <c r="N747" s="16"/>
      <c r="O747" s="16"/>
      <c r="P747" s="14">
        <f t="normal">Agrupados!R2061</f>
        <v>0</v>
      </c>
      <c r="Q747" s="27">
        <f t="normal">Agrupados!AA2061</f>
        <v>0</v>
      </c>
      <c r="R747" s="28">
        <f t="normal">Agrupados!AC2061</f>
        <v>0</v>
      </c>
    </row>
    <row r="748" spans="1:18">
      <c r="A748" s="17">
        <f t="normal">Agrupados!D2062</f>
        <v>0</v>
      </c>
      <c r="B748" s="17">
        <f t="normal">Agrupados!E2062</f>
        <v>0</v>
      </c>
      <c r="C748" s="17">
        <f t="normal">Agrupados!F2062</f>
        <v>0</v>
      </c>
      <c r="D748" s="17">
        <f t="normal">Agrupados!G2062</f>
        <v>0</v>
      </c>
      <c r="E748" s="17">
        <f t="normal">Agrupados!H2062</f>
        <v>0</v>
      </c>
      <c r="F748" s="17">
        <f t="normal">Agrupados!I2062</f>
        <v>0</v>
      </c>
      <c r="G748" s="19">
        <f t="normal">Agrupados!T2062</f>
        <v>0</v>
      </c>
      <c r="H748" s="19"/>
      <c r="I748" s="8"/>
      <c r="J748" s="8"/>
      <c r="K748" s="8"/>
      <c r="L748" s="19">
        <f t="normal">Agrupados!M2062</f>
        <v>0</v>
      </c>
      <c r="M748" s="19">
        <f t="normal">Agrupados!Q2062</f>
        <v>0</v>
      </c>
      <c r="N748" s="19"/>
      <c r="O748" s="19"/>
      <c r="P748" s="17">
        <f t="normal">Agrupados!R2062</f>
        <v>0</v>
      </c>
      <c r="Q748" s="29">
        <f t="normal">Agrupados!AA2062</f>
        <v>0</v>
      </c>
      <c r="R748" s="30">
        <f t="normal">Agrupados!AC2062</f>
        <v>0</v>
      </c>
    </row>
    <row r="749" spans="1:18">
      <c r="A749" s="6" t="str">
        <f t="normal">Agrupados!D2069</f>
        <v>Agroindústria</v>
      </c>
      <c r="B749" s="6" t="str">
        <f t="normal">Agrupados!E2069</f>
        <v>Resíduos de pecuária</v>
      </c>
      <c r="C749" s="6" t="str">
        <f t="normal">Agrupados!F2069</f>
        <v>Suinocultura</v>
      </c>
      <c r="D749" s="6" t="str">
        <f t="normal">Agrupados!G2069</f>
        <v>-</v>
      </c>
      <c r="E749" s="6" t="str">
        <f t="normal">Agrupados!H2069</f>
        <v>Entrada da esterqueira</v>
      </c>
      <c r="F749" s="6" t="str">
        <f t="normal">Agrupados!I2069</f>
        <v>1450 animais/ 40 kg</v>
      </c>
      <c r="G749" s="8">
        <f t="normal">Agrupados!T2069</f>
        <v>25.4333333333333</v>
      </c>
      <c r="H749" s="8">
        <f t="normal">Agrupados!W2069</f>
        <v>730.233333333333</v>
      </c>
      <c r="I749" s="8">
        <f t="shared" ref="I749" si="1231">1000/G749</f>
        <v>39.3184796854522</v>
      </c>
      <c r="J749" s="8">
        <f t="shared" ref="J749" si="1232">1000/H749</f>
        <v>1.36942529785</v>
      </c>
      <c r="K749" s="8">
        <f t="shared" ref="K749" si="1233">I749*J749</f>
        <v>53.8437207542596</v>
      </c>
      <c r="L749" s="8">
        <f t="normal">Agrupados!M2069</f>
        <v>430.4376</v>
      </c>
      <c r="M749" s="8">
        <f t="normal">Agrupados!Q2069</f>
        <v>222.9228</v>
      </c>
      <c r="N749" s="13">
        <f t="shared" ref="N749" si="1234">L749/K749</f>
        <v>7.994202368824</v>
      </c>
      <c r="O749" s="13">
        <f t="shared" ref="O749" si="1235">M749/K749</f>
        <v>4.140181935372</v>
      </c>
      <c r="P749" s="6">
        <f t="normal">Agrupados!R2069</f>
        <v>0.517898064667213</v>
      </c>
      <c r="Q749" s="23" t="str">
        <f t="normal">Agrupados!AA2069</f>
        <v>-</v>
      </c>
      <c r="R749" s="24" t="str">
        <f t="normal">Agrupados!AC2069</f>
        <v>-</v>
      </c>
    </row>
    <row r="750" spans="1:18">
      <c r="A750" s="6">
        <f t="normal">Agrupados!D2070</f>
        <v>0</v>
      </c>
      <c r="B750" s="6">
        <f t="normal">Agrupados!E2070</f>
        <v>0</v>
      </c>
      <c r="C750" s="6">
        <f t="normal">Agrupados!F2070</f>
        <v>0</v>
      </c>
      <c r="D750" s="6">
        <f t="normal">Agrupados!G2070</f>
        <v>0</v>
      </c>
      <c r="E750" s="6">
        <f t="normal">Agrupados!H2070</f>
        <v>0</v>
      </c>
      <c r="F750" s="6">
        <f t="normal">Agrupados!I2070</f>
        <v>0</v>
      </c>
      <c r="G750" s="8">
        <f t="normal">Agrupados!T2070</f>
        <v>0</v>
      </c>
      <c r="H750" s="8"/>
      <c r="I750" s="8"/>
      <c r="J750" s="8"/>
      <c r="K750" s="8"/>
      <c r="L750" s="8">
        <f t="normal">Agrupados!M2070</f>
        <v>0</v>
      </c>
      <c r="M750" s="8">
        <f t="normal">Agrupados!Q2070</f>
        <v>0</v>
      </c>
      <c r="N750" s="16"/>
      <c r="O750" s="16"/>
      <c r="P750" s="6">
        <f t="normal">Agrupados!R2070</f>
        <v>0</v>
      </c>
      <c r="Q750" s="23">
        <f t="normal">Agrupados!AA2070</f>
        <v>0</v>
      </c>
      <c r="R750" s="24">
        <f t="normal">Agrupados!AC2070</f>
        <v>0</v>
      </c>
    </row>
    <row r="751" spans="1:18">
      <c r="A751" s="6">
        <f t="normal">Agrupados!D2071</f>
        <v>0</v>
      </c>
      <c r="B751" s="6">
        <f t="normal">Agrupados!E2071</f>
        <v>0</v>
      </c>
      <c r="C751" s="6">
        <f t="normal">Agrupados!F2071</f>
        <v>0</v>
      </c>
      <c r="D751" s="6">
        <f t="normal">Agrupados!G2071</f>
        <v>0</v>
      </c>
      <c r="E751" s="6">
        <f t="normal">Agrupados!H2071</f>
        <v>0</v>
      </c>
      <c r="F751" s="6">
        <f t="normal">Agrupados!I2071</f>
        <v>0</v>
      </c>
      <c r="G751" s="8">
        <f t="normal">Agrupados!T2071</f>
        <v>0</v>
      </c>
      <c r="H751" s="8"/>
      <c r="I751" s="8"/>
      <c r="J751" s="8"/>
      <c r="K751" s="8"/>
      <c r="L751" s="8">
        <f t="normal">Agrupados!M2071</f>
        <v>0</v>
      </c>
      <c r="M751" s="8">
        <f t="normal">Agrupados!Q2071</f>
        <v>0</v>
      </c>
      <c r="N751" s="19"/>
      <c r="O751" s="19"/>
      <c r="P751" s="6">
        <f t="normal">Agrupados!R2071</f>
        <v>0</v>
      </c>
      <c r="Q751" s="23">
        <f t="normal">Agrupados!AA2071</f>
        <v>0</v>
      </c>
      <c r="R751" s="24">
        <f t="normal">Agrupados!AC2071</f>
        <v>0</v>
      </c>
    </row>
    <row r="752" spans="1:18">
      <c r="A752" s="6" t="str">
        <f t="normal">Agrupados!D2072</f>
        <v>Agroindústria</v>
      </c>
      <c r="B752" s="6" t="str">
        <f t="normal">Agrupados!E2072</f>
        <v>Resíduos de pecuária</v>
      </c>
      <c r="C752" s="6" t="str">
        <f t="normal">Agrupados!F2072</f>
        <v>Suinocultura</v>
      </c>
      <c r="D752" s="6" t="str">
        <f t="normal">Agrupados!G2072</f>
        <v>-</v>
      </c>
      <c r="E752" s="6" t="str">
        <f t="normal">Agrupados!H2072</f>
        <v>Entrada da esterqueira</v>
      </c>
      <c r="F752" s="6" t="str">
        <f t="normal">Agrupados!I2072</f>
        <v>2000 animais/ 65 kg</v>
      </c>
      <c r="G752" s="8">
        <f t="normal">Agrupados!T2072</f>
        <v>6.76666666666667</v>
      </c>
      <c r="H752" s="8">
        <f t="normal">Agrupados!W2072</f>
        <v>560.266666666667</v>
      </c>
      <c r="I752" s="8">
        <f t="shared" ref="I752" si="1236">1000/G752</f>
        <v>147.783251231527</v>
      </c>
      <c r="J752" s="8">
        <f t="shared" ref="J752" si="1237">1000/H752</f>
        <v>1.78486435030938</v>
      </c>
      <c r="K752" s="8">
        <f t="shared" ref="K752" si="1238">I752*J752</f>
        <v>263.773056695967</v>
      </c>
      <c r="L752" s="8">
        <f t="normal">Agrupados!M2072</f>
        <v>192.564</v>
      </c>
      <c r="M752" s="8">
        <f t="normal">Agrupados!Q2072</f>
        <v>161.7696</v>
      </c>
      <c r="N752" s="13">
        <f t="shared" ref="N752" si="1239">L752/K752</f>
        <v>0.73003665504</v>
      </c>
      <c r="O752" s="13">
        <f t="shared" ref="O752" si="1240">M752/K752</f>
        <v>0.613290841856</v>
      </c>
      <c r="P752" s="6">
        <f t="normal">Agrupados!R2072</f>
        <v>0.84008225836605</v>
      </c>
      <c r="Q752" s="23" t="str">
        <f t="normal">Agrupados!AA2072</f>
        <v>-</v>
      </c>
      <c r="R752" s="24" t="str">
        <f t="normal">Agrupados!AC2072</f>
        <v>-</v>
      </c>
    </row>
    <row r="753" spans="1:18">
      <c r="A753" s="6">
        <f t="normal">Agrupados!D2073</f>
        <v>0</v>
      </c>
      <c r="B753" s="6">
        <f t="normal">Agrupados!E2073</f>
        <v>0</v>
      </c>
      <c r="C753" s="6">
        <f t="normal">Agrupados!F2073</f>
        <v>0</v>
      </c>
      <c r="D753" s="6">
        <f t="normal">Agrupados!G2073</f>
        <v>0</v>
      </c>
      <c r="E753" s="6">
        <f t="normal">Agrupados!H2073</f>
        <v>0</v>
      </c>
      <c r="F753" s="6">
        <f t="normal">Agrupados!I2073</f>
        <v>0</v>
      </c>
      <c r="G753" s="8">
        <f t="normal">Agrupados!T2073</f>
        <v>0</v>
      </c>
      <c r="H753" s="8"/>
      <c r="I753" s="8"/>
      <c r="J753" s="8"/>
      <c r="K753" s="8"/>
      <c r="L753" s="8">
        <f t="normal">Agrupados!M2073</f>
        <v>0</v>
      </c>
      <c r="M753" s="8">
        <f t="normal">Agrupados!Q2073</f>
        <v>0</v>
      </c>
      <c r="N753" s="16"/>
      <c r="O753" s="16"/>
      <c r="P753" s="6">
        <f t="normal">Agrupados!R2073</f>
        <v>0</v>
      </c>
      <c r="Q753" s="23">
        <f t="normal">Agrupados!AA2073</f>
        <v>0</v>
      </c>
      <c r="R753" s="24">
        <f t="normal">Agrupados!AC2073</f>
        <v>0</v>
      </c>
    </row>
    <row r="754" spans="1:18">
      <c r="A754" s="6">
        <f t="normal">Agrupados!D2074</f>
        <v>0</v>
      </c>
      <c r="B754" s="6">
        <f t="normal">Agrupados!E2074</f>
        <v>0</v>
      </c>
      <c r="C754" s="6">
        <f t="normal">Agrupados!F2074</f>
        <v>0</v>
      </c>
      <c r="D754" s="6">
        <f t="normal">Agrupados!G2074</f>
        <v>0</v>
      </c>
      <c r="E754" s="6">
        <f t="normal">Agrupados!H2074</f>
        <v>0</v>
      </c>
      <c r="F754" s="6">
        <f t="normal">Agrupados!I2074</f>
        <v>0</v>
      </c>
      <c r="G754" s="8">
        <f t="normal">Agrupados!T2074</f>
        <v>0</v>
      </c>
      <c r="H754" s="8"/>
      <c r="I754" s="8"/>
      <c r="J754" s="8"/>
      <c r="K754" s="8"/>
      <c r="L754" s="8">
        <f t="normal">Agrupados!M2074</f>
        <v>0</v>
      </c>
      <c r="M754" s="8">
        <f t="normal">Agrupados!Q2074</f>
        <v>0</v>
      </c>
      <c r="N754" s="19"/>
      <c r="O754" s="19"/>
      <c r="P754" s="6">
        <f t="normal">Agrupados!R2074</f>
        <v>0</v>
      </c>
      <c r="Q754" s="23">
        <f t="normal">Agrupados!AA2074</f>
        <v>0</v>
      </c>
      <c r="R754" s="24">
        <f t="normal">Agrupados!AC2074</f>
        <v>0</v>
      </c>
    </row>
    <row r="755" spans="1:18">
      <c r="A755" s="6" t="str">
        <f t="normal">Agrupados!D2075</f>
        <v>Agroindústria</v>
      </c>
      <c r="B755" s="6" t="str">
        <f t="normal">Agrupados!E2075</f>
        <v>Resíduos de pecuária</v>
      </c>
      <c r="C755" s="6" t="str">
        <f t="normal">Agrupados!F2075</f>
        <v>Suinocultura</v>
      </c>
      <c r="D755" s="6" t="str">
        <f t="normal">Agrupados!G2075</f>
        <v>-</v>
      </c>
      <c r="E755" s="6" t="str">
        <f t="normal">Agrupados!H2075</f>
        <v>Entrada da esterqueira</v>
      </c>
      <c r="F755" s="6" t="str">
        <f t="normal">Agrupados!I2075</f>
        <v>500 animais/ 40-70 kg</v>
      </c>
      <c r="G755" s="8">
        <f t="normal">Agrupados!T2075</f>
        <v>9.2</v>
      </c>
      <c r="H755" s="8">
        <f t="normal">Agrupados!W2075</f>
        <v>537.7</v>
      </c>
      <c r="I755" s="8">
        <f t="shared" ref="I755" si="1241">1000/G755</f>
        <v>108.695652173913</v>
      </c>
      <c r="J755" s="8">
        <f t="shared" ref="J755" si="1242">1000/H755</f>
        <v>1.85977310768086</v>
      </c>
      <c r="K755" s="8">
        <f t="shared" ref="K755" si="1243">I755*J755</f>
        <v>202.149250834876</v>
      </c>
      <c r="L755" s="8">
        <f t="normal">Agrupados!M2075</f>
        <v>843.8724</v>
      </c>
      <c r="M755" s="8">
        <f t="normal">Agrupados!Q2075</f>
        <v>723.042</v>
      </c>
      <c r="N755" s="13">
        <f t="shared" ref="N755" si="1244">L755/K755</f>
        <v>4.174501743216</v>
      </c>
      <c r="O755" s="13">
        <f t="shared" ref="O755" si="1245">M755/K755</f>
        <v>3.57677308728</v>
      </c>
      <c r="P755" s="6">
        <f t="normal">Agrupados!R2075</f>
        <v>0.856814371461847</v>
      </c>
      <c r="Q755" s="23" t="str">
        <f t="normal">Agrupados!AA2075</f>
        <v>-</v>
      </c>
      <c r="R755" s="24" t="str">
        <f t="normal">Agrupados!AC2075</f>
        <v>-</v>
      </c>
    </row>
    <row r="756" spans="1:18">
      <c r="A756" s="6">
        <f t="normal">Agrupados!D2076</f>
        <v>0</v>
      </c>
      <c r="B756" s="6">
        <f t="normal">Agrupados!E2076</f>
        <v>0</v>
      </c>
      <c r="C756" s="6">
        <f t="normal">Agrupados!F2076</f>
        <v>0</v>
      </c>
      <c r="D756" s="6">
        <f t="normal">Agrupados!G2076</f>
        <v>0</v>
      </c>
      <c r="E756" s="6">
        <f t="normal">Agrupados!H2076</f>
        <v>0</v>
      </c>
      <c r="F756" s="6">
        <f t="normal">Agrupados!I2076</f>
        <v>0</v>
      </c>
      <c r="G756" s="8">
        <f t="normal">Agrupados!T2076</f>
        <v>0</v>
      </c>
      <c r="H756" s="8"/>
      <c r="I756" s="8"/>
      <c r="J756" s="8"/>
      <c r="K756" s="8"/>
      <c r="L756" s="8">
        <f t="normal">Agrupados!M2076</f>
        <v>0</v>
      </c>
      <c r="M756" s="8">
        <f t="normal">Agrupados!Q2076</f>
        <v>0</v>
      </c>
      <c r="N756" s="16"/>
      <c r="O756" s="16"/>
      <c r="P756" s="6">
        <f t="normal">Agrupados!R2076</f>
        <v>0</v>
      </c>
      <c r="Q756" s="23">
        <f t="normal">Agrupados!AA2076</f>
        <v>0</v>
      </c>
      <c r="R756" s="24">
        <f t="normal">Agrupados!AC2076</f>
        <v>0</v>
      </c>
    </row>
    <row r="757" spans="1:18">
      <c r="A757" s="6">
        <f t="normal">Agrupados!D2077</f>
        <v>0</v>
      </c>
      <c r="B757" s="6">
        <f t="normal">Agrupados!E2077</f>
        <v>0</v>
      </c>
      <c r="C757" s="6">
        <f t="normal">Agrupados!F2077</f>
        <v>0</v>
      </c>
      <c r="D757" s="6">
        <f t="normal">Agrupados!G2077</f>
        <v>0</v>
      </c>
      <c r="E757" s="6">
        <f t="normal">Agrupados!H2077</f>
        <v>0</v>
      </c>
      <c r="F757" s="6">
        <f t="normal">Agrupados!I2077</f>
        <v>0</v>
      </c>
      <c r="G757" s="8">
        <f t="normal">Agrupados!T2077</f>
        <v>0</v>
      </c>
      <c r="H757" s="8"/>
      <c r="I757" s="8"/>
      <c r="J757" s="8"/>
      <c r="K757" s="8"/>
      <c r="L757" s="8">
        <f t="normal">Agrupados!M2077</f>
        <v>0</v>
      </c>
      <c r="M757" s="8">
        <f t="normal">Agrupados!Q2077</f>
        <v>0</v>
      </c>
      <c r="N757" s="19"/>
      <c r="O757" s="19"/>
      <c r="P757" s="6">
        <f t="normal">Agrupados!R2077</f>
        <v>0</v>
      </c>
      <c r="Q757" s="23">
        <f t="normal">Agrupados!AA2077</f>
        <v>0</v>
      </c>
      <c r="R757" s="24">
        <f t="normal">Agrupados!AC2077</f>
        <v>0</v>
      </c>
    </row>
    <row r="758" spans="1:18">
      <c r="A758" s="6" t="str">
        <f t="normal">Agrupados!D2078</f>
        <v>Agroindústria</v>
      </c>
      <c r="B758" s="6" t="str">
        <f t="normal">Agrupados!E2078</f>
        <v>Resíduos de pecuária</v>
      </c>
      <c r="C758" s="6" t="str">
        <f t="normal">Agrupados!F2078</f>
        <v>Suinocultura</v>
      </c>
      <c r="D758" s="6" t="str">
        <f t="normal">Agrupados!G2078</f>
        <v>-</v>
      </c>
      <c r="E758" s="6" t="str">
        <f t="normal">Agrupados!H2078</f>
        <v>Entrada da esterqueira</v>
      </c>
      <c r="F758" s="6" t="str">
        <f t="normal">Agrupados!I2078</f>
        <v>2780 animais/ 65 kg </v>
      </c>
      <c r="G758" s="8">
        <f t="normal">Agrupados!T2078</f>
        <v>13.6</v>
      </c>
      <c r="H758" s="8">
        <f t="normal">Agrupados!W2078</f>
        <v>657.333333333333</v>
      </c>
      <c r="I758" s="8">
        <f t="shared" ref="I758" si="1246">1000/G758</f>
        <v>73.5294117647059</v>
      </c>
      <c r="J758" s="8">
        <f t="shared" ref="J758" si="1247">1000/H758</f>
        <v>1.52129817444219</v>
      </c>
      <c r="K758" s="8">
        <f t="shared" ref="K758" si="1248">I758*J758</f>
        <v>111.860159885455</v>
      </c>
      <c r="L758" s="8">
        <f t="normal">Agrupados!M2078</f>
        <v>578.4264</v>
      </c>
      <c r="M758" s="8">
        <f t="normal">Agrupados!Q2078</f>
        <v>493.6032</v>
      </c>
      <c r="N758" s="13">
        <f t="shared" ref="N758" si="1249">L758/K758</f>
        <v>5.17097776896</v>
      </c>
      <c r="O758" s="13">
        <f t="shared" ref="O758" si="1250">M758/K758</f>
        <v>4.41268098048</v>
      </c>
      <c r="P758" s="6">
        <f t="normal">Agrupados!R2078</f>
        <v>0.853355241047089</v>
      </c>
      <c r="Q758" s="23" t="str">
        <f t="normal">Agrupados!AA2078</f>
        <v>-</v>
      </c>
      <c r="R758" s="24" t="str">
        <f t="normal">Agrupados!AC2078</f>
        <v>-</v>
      </c>
    </row>
    <row r="759" spans="1:18">
      <c r="A759" s="6">
        <f t="normal">Agrupados!D2079</f>
        <v>0</v>
      </c>
      <c r="B759" s="6">
        <f t="normal">Agrupados!E2079</f>
        <v>0</v>
      </c>
      <c r="C759" s="6">
        <f t="normal">Agrupados!F2079</f>
        <v>0</v>
      </c>
      <c r="D759" s="6">
        <f t="normal">Agrupados!G2079</f>
        <v>0</v>
      </c>
      <c r="E759" s="6">
        <f t="normal">Agrupados!H2079</f>
        <v>0</v>
      </c>
      <c r="F759" s="6">
        <f t="normal">Agrupados!I2079</f>
        <v>0</v>
      </c>
      <c r="G759" s="8">
        <f t="normal">Agrupados!T2079</f>
        <v>0</v>
      </c>
      <c r="H759" s="8"/>
      <c r="I759" s="8"/>
      <c r="J759" s="8"/>
      <c r="K759" s="8"/>
      <c r="L759" s="8">
        <f t="normal">Agrupados!M2079</f>
        <v>0</v>
      </c>
      <c r="M759" s="8">
        <f t="normal">Agrupados!Q2079</f>
        <v>0</v>
      </c>
      <c r="N759" s="16"/>
      <c r="O759" s="16"/>
      <c r="P759" s="6">
        <f t="normal">Agrupados!R2079</f>
        <v>0</v>
      </c>
      <c r="Q759" s="23">
        <f t="normal">Agrupados!AA2079</f>
        <v>0</v>
      </c>
      <c r="R759" s="24">
        <f t="normal">Agrupados!AC2079</f>
        <v>0</v>
      </c>
    </row>
    <row r="760" spans="1:18">
      <c r="A760" s="6">
        <f t="normal">Agrupados!D2080</f>
        <v>0</v>
      </c>
      <c r="B760" s="6">
        <f t="normal">Agrupados!E2080</f>
        <v>0</v>
      </c>
      <c r="C760" s="6">
        <f t="normal">Agrupados!F2080</f>
        <v>0</v>
      </c>
      <c r="D760" s="6">
        <f t="normal">Agrupados!G2080</f>
        <v>0</v>
      </c>
      <c r="E760" s="6">
        <f t="normal">Agrupados!H2080</f>
        <v>0</v>
      </c>
      <c r="F760" s="6">
        <f t="normal">Agrupados!I2080</f>
        <v>0</v>
      </c>
      <c r="G760" s="8">
        <f t="normal">Agrupados!T2080</f>
        <v>0</v>
      </c>
      <c r="H760" s="8"/>
      <c r="I760" s="8"/>
      <c r="J760" s="8"/>
      <c r="K760" s="8"/>
      <c r="L760" s="8">
        <f t="normal">Agrupados!M2080</f>
        <v>0</v>
      </c>
      <c r="M760" s="8">
        <f t="normal">Agrupados!Q2080</f>
        <v>0</v>
      </c>
      <c r="N760" s="19"/>
      <c r="O760" s="19"/>
      <c r="P760" s="6">
        <f t="normal">Agrupados!R2080</f>
        <v>0</v>
      </c>
      <c r="Q760" s="23">
        <f t="normal">Agrupados!AA2080</f>
        <v>0</v>
      </c>
      <c r="R760" s="24">
        <f t="normal">Agrupados!AC2080</f>
        <v>0</v>
      </c>
    </row>
    <row r="761" spans="1:18">
      <c r="A761" s="6" t="str">
        <f t="normal">Agrupados!D2081</f>
        <v>Agroindústria</v>
      </c>
      <c r="B761" s="6" t="str">
        <f t="normal">Agrupados!E2081</f>
        <v>Resíduos de pecuária</v>
      </c>
      <c r="C761" s="6" t="str">
        <f t="normal">Agrupados!F2081</f>
        <v>Suinocultura</v>
      </c>
      <c r="D761" s="6" t="str">
        <f t="normal">Agrupados!G2081</f>
        <v>-</v>
      </c>
      <c r="E761" s="6" t="str">
        <f t="normal">Agrupados!H2081</f>
        <v>Entrada da esterqueira</v>
      </c>
      <c r="F761" s="6" t="str">
        <f t="normal">Agrupados!I2081</f>
        <v>1100 animais/ 135 kg</v>
      </c>
      <c r="G761" s="8">
        <f t="normal">Agrupados!T2081</f>
        <v>13.7</v>
      </c>
      <c r="H761" s="8">
        <f t="normal">Agrupados!W2081</f>
        <v>616.966666666667</v>
      </c>
      <c r="I761" s="8">
        <f t="shared" ref="I761" si="1251">1000/G761</f>
        <v>72.992700729927</v>
      </c>
      <c r="J761" s="8">
        <f t="shared" ref="J761" si="1252">1000/H761</f>
        <v>1.62083310821762</v>
      </c>
      <c r="K761" s="8">
        <f t="shared" ref="K761" si="1253">I761*J761</f>
        <v>118.308986001286</v>
      </c>
      <c r="L761" s="8">
        <f t="normal">Agrupados!M2081</f>
        <v>464.2092</v>
      </c>
      <c r="M761" s="8">
        <f t="normal">Agrupados!Q2081</f>
        <v>407.9088</v>
      </c>
      <c r="N761" s="13">
        <f t="shared" ref="N761" si="1254">L761/K761</f>
        <v>3.923701957812</v>
      </c>
      <c r="O761" s="13">
        <f t="shared" ref="O761" si="1255">M761/K761</f>
        <v>3.447826017168</v>
      </c>
      <c r="P761" s="6">
        <f t="normal">Agrupados!R2081</f>
        <v>0.878717612662567</v>
      </c>
      <c r="Q761" s="23" t="str">
        <f t="normal">Agrupados!AA2081</f>
        <v>-</v>
      </c>
      <c r="R761" s="24" t="str">
        <f t="normal">Agrupados!AC2081</f>
        <v>-</v>
      </c>
    </row>
    <row r="762" spans="1:18">
      <c r="A762" s="6">
        <f t="normal">Agrupados!D2082</f>
        <v>0</v>
      </c>
      <c r="B762" s="6">
        <f t="normal">Agrupados!E2082</f>
        <v>0</v>
      </c>
      <c r="C762" s="6">
        <f t="normal">Agrupados!F2082</f>
        <v>0</v>
      </c>
      <c r="D762" s="6">
        <f t="normal">Agrupados!G2082</f>
        <v>0</v>
      </c>
      <c r="E762" s="6">
        <f t="normal">Agrupados!H2082</f>
        <v>0</v>
      </c>
      <c r="F762" s="6">
        <f t="normal">Agrupados!I2082</f>
        <v>0</v>
      </c>
      <c r="G762" s="8">
        <f t="normal">Agrupados!T2082</f>
        <v>0</v>
      </c>
      <c r="H762" s="8"/>
      <c r="I762" s="8"/>
      <c r="J762" s="8"/>
      <c r="K762" s="8"/>
      <c r="L762" s="8">
        <f t="normal">Agrupados!M2082</f>
        <v>0</v>
      </c>
      <c r="M762" s="8">
        <f t="normal">Agrupados!Q2082</f>
        <v>0</v>
      </c>
      <c r="N762" s="16"/>
      <c r="O762" s="16"/>
      <c r="P762" s="6">
        <f t="normal">Agrupados!R2082</f>
        <v>0</v>
      </c>
      <c r="Q762" s="23">
        <f t="normal">Agrupados!AA2082</f>
        <v>0</v>
      </c>
      <c r="R762" s="24">
        <f t="normal">Agrupados!AC2082</f>
        <v>0</v>
      </c>
    </row>
    <row r="763" spans="1:18">
      <c r="A763" s="6">
        <f t="normal">Agrupados!D2083</f>
        <v>0</v>
      </c>
      <c r="B763" s="6">
        <f t="normal">Agrupados!E2083</f>
        <v>0</v>
      </c>
      <c r="C763" s="6">
        <f t="normal">Agrupados!F2083</f>
        <v>0</v>
      </c>
      <c r="D763" s="6">
        <f t="normal">Agrupados!G2083</f>
        <v>0</v>
      </c>
      <c r="E763" s="6">
        <f t="normal">Agrupados!H2083</f>
        <v>0</v>
      </c>
      <c r="F763" s="6">
        <f t="normal">Agrupados!I2083</f>
        <v>0</v>
      </c>
      <c r="G763" s="8">
        <f t="normal">Agrupados!T2083</f>
        <v>0</v>
      </c>
      <c r="H763" s="8"/>
      <c r="I763" s="8"/>
      <c r="J763" s="8"/>
      <c r="K763" s="8"/>
      <c r="L763" s="8">
        <f t="normal">Agrupados!M2083</f>
        <v>0</v>
      </c>
      <c r="M763" s="8">
        <f t="normal">Agrupados!Q2083</f>
        <v>0</v>
      </c>
      <c r="N763" s="19"/>
      <c r="O763" s="19"/>
      <c r="P763" s="6">
        <f t="normal">Agrupados!R2083</f>
        <v>0</v>
      </c>
      <c r="Q763" s="23">
        <f t="normal">Agrupados!AA2083</f>
        <v>0</v>
      </c>
      <c r="R763" s="24">
        <f t="normal">Agrupados!AC2083</f>
        <v>0</v>
      </c>
    </row>
    <row r="764" spans="1:18">
      <c r="A764" s="6" t="str">
        <f t="normal">Agrupados!D2084</f>
        <v>Agroindústria</v>
      </c>
      <c r="B764" s="6" t="str">
        <f t="normal">Agrupados!E2084</f>
        <v>Resíduos de pecuária</v>
      </c>
      <c r="C764" s="6" t="str">
        <f t="normal">Agrupados!F2084</f>
        <v>Suinocultura</v>
      </c>
      <c r="D764" s="6" t="str">
        <f t="normal">Agrupados!G2084</f>
        <v>-</v>
      </c>
      <c r="E764" s="6" t="str">
        <f t="normal">Agrupados!H2084</f>
        <v>Entrada da esterqueira</v>
      </c>
      <c r="F764" s="6" t="str">
        <f t="normal">Agrupados!I2084</f>
        <v>800 animais/ 115 kg</v>
      </c>
      <c r="G764" s="8">
        <f t="normal">Agrupados!T2084</f>
        <v>117.7</v>
      </c>
      <c r="H764" s="8">
        <f t="normal">Agrupados!W2084</f>
        <v>778.866666666667</v>
      </c>
      <c r="I764" s="8">
        <f t="shared" ref="I764" si="1256">1000/G764</f>
        <v>8.49617672047578</v>
      </c>
      <c r="J764" s="8">
        <f t="shared" ref="J764" si="1257">1000/H764</f>
        <v>1.28391680219122</v>
      </c>
      <c r="K764" s="8">
        <f t="shared" ref="K764" si="1258">I764*J764</f>
        <v>10.9083840458047</v>
      </c>
      <c r="L764" s="8">
        <f t="normal">Agrupados!M2084</f>
        <v>506.142</v>
      </c>
      <c r="M764" s="8">
        <f t="normal">Agrupados!Q2084</f>
        <v>341.9856</v>
      </c>
      <c r="N764" s="13">
        <f t="shared" ref="N764" si="1259">L764/K764</f>
        <v>46.39935648348</v>
      </c>
      <c r="O764" s="13">
        <f t="shared" ref="O764" si="1260">M764/K764</f>
        <v>31.350711394464</v>
      </c>
      <c r="P764" s="6">
        <f t="normal">Agrupados!R2084</f>
        <v>0.675671254312031</v>
      </c>
      <c r="Q764" s="23" t="str">
        <f t="normal">Agrupados!AA2084</f>
        <v>-</v>
      </c>
      <c r="R764" s="24" t="str">
        <f t="normal">Agrupados!AC2084</f>
        <v>-</v>
      </c>
    </row>
    <row r="765" spans="1:18">
      <c r="A765" s="6">
        <f t="normal">Agrupados!D2085</f>
        <v>0</v>
      </c>
      <c r="B765" s="6">
        <f t="normal">Agrupados!E2085</f>
        <v>0</v>
      </c>
      <c r="C765" s="6">
        <f t="normal">Agrupados!F2085</f>
        <v>0</v>
      </c>
      <c r="D765" s="6">
        <f t="normal">Agrupados!G2085</f>
        <v>0</v>
      </c>
      <c r="E765" s="6">
        <f t="normal">Agrupados!H2085</f>
        <v>0</v>
      </c>
      <c r="F765" s="6">
        <f t="normal">Agrupados!I2085</f>
        <v>0</v>
      </c>
      <c r="G765" s="8">
        <f t="normal">Agrupados!T2085</f>
        <v>0</v>
      </c>
      <c r="H765" s="8"/>
      <c r="I765" s="8"/>
      <c r="J765" s="8"/>
      <c r="K765" s="8"/>
      <c r="L765" s="8">
        <f t="normal">Agrupados!M2085</f>
        <v>0</v>
      </c>
      <c r="M765" s="8">
        <f t="normal">Agrupados!Q2085</f>
        <v>0</v>
      </c>
      <c r="N765" s="16"/>
      <c r="O765" s="16"/>
      <c r="P765" s="6">
        <f t="normal">Agrupados!R2085</f>
        <v>0</v>
      </c>
      <c r="Q765" s="23">
        <f t="normal">Agrupados!AA2085</f>
        <v>0</v>
      </c>
      <c r="R765" s="24">
        <f t="normal">Agrupados!AC2085</f>
        <v>0</v>
      </c>
    </row>
    <row r="766" spans="1:18">
      <c r="A766" s="6">
        <f t="normal">Agrupados!D2086</f>
        <v>0</v>
      </c>
      <c r="B766" s="6">
        <f t="normal">Agrupados!E2086</f>
        <v>0</v>
      </c>
      <c r="C766" s="6">
        <f t="normal">Agrupados!F2086</f>
        <v>0</v>
      </c>
      <c r="D766" s="6">
        <f t="normal">Agrupados!G2086</f>
        <v>0</v>
      </c>
      <c r="E766" s="6">
        <f t="normal">Agrupados!H2086</f>
        <v>0</v>
      </c>
      <c r="F766" s="6">
        <f t="normal">Agrupados!I2086</f>
        <v>0</v>
      </c>
      <c r="G766" s="8">
        <f t="normal">Agrupados!T2086</f>
        <v>0</v>
      </c>
      <c r="H766" s="8"/>
      <c r="I766" s="8"/>
      <c r="J766" s="8"/>
      <c r="K766" s="8"/>
      <c r="L766" s="8">
        <f t="normal">Agrupados!M2086</f>
        <v>0</v>
      </c>
      <c r="M766" s="8">
        <f t="normal">Agrupados!Q2086</f>
        <v>0</v>
      </c>
      <c r="N766" s="19"/>
      <c r="O766" s="19"/>
      <c r="P766" s="6">
        <f t="normal">Agrupados!R2086</f>
        <v>0</v>
      </c>
      <c r="Q766" s="23">
        <f t="normal">Agrupados!AA2086</f>
        <v>0</v>
      </c>
      <c r="R766" s="24">
        <f t="normal">Agrupados!AC2086</f>
        <v>0</v>
      </c>
    </row>
    <row r="767" spans="1:18">
      <c r="A767" s="6" t="str">
        <f t="normal">Agrupados!D2090</f>
        <v>Agroindústria</v>
      </c>
      <c r="B767" s="6" t="str">
        <f t="normal">Agrupados!E2090</f>
        <v>Resíduos de pecuária</v>
      </c>
      <c r="C767" s="6" t="str">
        <f t="normal">Agrupados!F2090</f>
        <v>Suinocultura</v>
      </c>
      <c r="D767" s="6" t="str">
        <f t="normal">Agrupados!G2090</f>
        <v>-</v>
      </c>
      <c r="E767" s="6" t="str">
        <f t="normal">Agrupados!H2090</f>
        <v>Entrada da esterqueira</v>
      </c>
      <c r="F767" s="6" t="str">
        <f t="normal">Agrupados!I2090</f>
        <v>400 matrizes/ 1000 animais/ 15 kg</v>
      </c>
      <c r="G767" s="8">
        <f t="normal">Agrupados!T2090</f>
        <v>8.3</v>
      </c>
      <c r="H767" s="8">
        <f t="normal">Agrupados!W2090</f>
        <v>570.466666666667</v>
      </c>
      <c r="I767" s="8">
        <f t="shared" ref="I767" si="1261">1000/G767</f>
        <v>120.481927710843</v>
      </c>
      <c r="J767" s="8">
        <f t="shared" ref="J767" si="1262">1000/H767</f>
        <v>1.7529508005142</v>
      </c>
      <c r="K767" s="8">
        <f t="shared" ref="K767" si="1263">I767*J767</f>
        <v>211.198891628217</v>
      </c>
      <c r="L767" s="8">
        <f t="normal">Agrupados!M2090</f>
        <v>976.4064</v>
      </c>
      <c r="M767" s="8">
        <f t="normal">Agrupados!Q2090</f>
        <v>835.7436</v>
      </c>
      <c r="N767" s="13">
        <f t="shared" ref="N767" si="1264">L767/K767</f>
        <v>4.623160625856</v>
      </c>
      <c r="O767" s="13">
        <f t="shared" ref="O767" si="1265">M767/K767</f>
        <v>3.957140085144</v>
      </c>
      <c r="P767" s="6">
        <f t="normal">Agrupados!R2090</f>
        <v>0.85593826505029</v>
      </c>
      <c r="Q767" s="23" t="str">
        <f t="normal">Agrupados!AA2090</f>
        <v>-</v>
      </c>
      <c r="R767" s="24" t="str">
        <f t="normal">Agrupados!AC2090</f>
        <v>-</v>
      </c>
    </row>
    <row r="768" spans="1:18">
      <c r="A768" s="6">
        <f t="normal">Agrupados!D2091</f>
        <v>0</v>
      </c>
      <c r="B768" s="6">
        <f t="normal">Agrupados!E2091</f>
        <v>0</v>
      </c>
      <c r="C768" s="6">
        <f t="normal">Agrupados!F2091</f>
        <v>0</v>
      </c>
      <c r="D768" s="6">
        <f t="normal">Agrupados!G2091</f>
        <v>0</v>
      </c>
      <c r="E768" s="6">
        <f t="normal">Agrupados!H2091</f>
        <v>0</v>
      </c>
      <c r="F768" s="6">
        <f t="normal">Agrupados!I2091</f>
        <v>0</v>
      </c>
      <c r="G768" s="8">
        <f t="normal">Agrupados!T2091</f>
        <v>0</v>
      </c>
      <c r="H768" s="8"/>
      <c r="I768" s="8"/>
      <c r="J768" s="8"/>
      <c r="K768" s="8"/>
      <c r="L768" s="8">
        <f t="normal">Agrupados!M2091</f>
        <v>0</v>
      </c>
      <c r="M768" s="8">
        <f t="normal">Agrupados!Q2091</f>
        <v>0</v>
      </c>
      <c r="N768" s="16"/>
      <c r="O768" s="16"/>
      <c r="P768" s="6">
        <f t="normal">Agrupados!R2091</f>
        <v>0</v>
      </c>
      <c r="Q768" s="23">
        <f t="normal">Agrupados!AA2091</f>
        <v>0</v>
      </c>
      <c r="R768" s="24">
        <f t="normal">Agrupados!AC2091</f>
        <v>0</v>
      </c>
    </row>
    <row r="769" spans="1:18">
      <c r="A769" s="6">
        <f t="normal">Agrupados!D2092</f>
        <v>0</v>
      </c>
      <c r="B769" s="6">
        <f t="normal">Agrupados!E2092</f>
        <v>0</v>
      </c>
      <c r="C769" s="6">
        <f t="normal">Agrupados!F2092</f>
        <v>0</v>
      </c>
      <c r="D769" s="6">
        <f t="normal">Agrupados!G2092</f>
        <v>0</v>
      </c>
      <c r="E769" s="6">
        <f t="normal">Agrupados!H2092</f>
        <v>0</v>
      </c>
      <c r="F769" s="6">
        <f t="normal">Agrupados!I2092</f>
        <v>0</v>
      </c>
      <c r="G769" s="8">
        <f t="normal">Agrupados!T2092</f>
        <v>0</v>
      </c>
      <c r="H769" s="8"/>
      <c r="I769" s="8"/>
      <c r="J769" s="8"/>
      <c r="K769" s="8"/>
      <c r="L769" s="8">
        <f t="normal">Agrupados!M2092</f>
        <v>0</v>
      </c>
      <c r="M769" s="8">
        <f t="normal">Agrupados!Q2092</f>
        <v>0</v>
      </c>
      <c r="N769" s="19"/>
      <c r="O769" s="19"/>
      <c r="P769" s="6">
        <f t="normal">Agrupados!R2092</f>
        <v>0</v>
      </c>
      <c r="Q769" s="23">
        <f t="normal">Agrupados!AA2092</f>
        <v>0</v>
      </c>
      <c r="R769" s="24">
        <f t="normal">Agrupados!AC2092</f>
        <v>0</v>
      </c>
    </row>
    <row r="770" spans="1:18">
      <c r="A770" s="6" t="str">
        <f t="normal">Agrupados!D2093</f>
        <v>Agroindústria</v>
      </c>
      <c r="B770" s="6" t="str">
        <f t="normal">Agrupados!E2093</f>
        <v>Resíduos de pecuária</v>
      </c>
      <c r="C770" s="6" t="str">
        <f t="normal">Agrupados!F2093</f>
        <v>Suinocultura</v>
      </c>
      <c r="D770" s="6" t="str">
        <f t="normal">Agrupados!G2093</f>
        <v>-</v>
      </c>
      <c r="E770" s="6" t="str">
        <f t="normal">Agrupados!H2093</f>
        <v>Entrada da esterqueira</v>
      </c>
      <c r="F770" s="6" t="str">
        <f t="normal">Agrupados!I2093</f>
        <v>2200 animais/ 60 kg</v>
      </c>
      <c r="G770" s="8">
        <f t="normal">Agrupados!T2093</f>
        <v>23.8666666666667</v>
      </c>
      <c r="H770" s="8">
        <f t="normal">Agrupados!W2093</f>
        <v>654.2</v>
      </c>
      <c r="I770" s="8">
        <f t="shared" ref="I770" si="1266">1000/G770</f>
        <v>41.8994413407821</v>
      </c>
      <c r="J770" s="8">
        <f t="shared" ref="J770" si="1267">1000/H770</f>
        <v>1.52858453072455</v>
      </c>
      <c r="K770" s="8">
        <f t="shared" ref="K770" si="1268">I770*J770</f>
        <v>64.0468378795202</v>
      </c>
      <c r="L770" s="8">
        <f t="normal">Agrupados!M2093</f>
        <v>465.6816</v>
      </c>
      <c r="M770" s="8">
        <f t="normal">Agrupados!Q2093</f>
        <v>378.4644</v>
      </c>
      <c r="N770" s="13">
        <f t="shared" ref="N770" si="1269">L770/K770</f>
        <v>7.270953811584</v>
      </c>
      <c r="O770" s="13">
        <f t="shared" ref="O770" si="1270">M770/K770</f>
        <v>5.909181663456</v>
      </c>
      <c r="P770" s="6">
        <f t="normal">Agrupados!R2093</f>
        <v>0.812710658956678</v>
      </c>
      <c r="Q770" s="23" t="str">
        <f t="normal">Agrupados!AA2093</f>
        <v>-</v>
      </c>
      <c r="R770" s="24" t="str">
        <f t="normal">Agrupados!AC2093</f>
        <v>-</v>
      </c>
    </row>
    <row r="771" spans="1:18">
      <c r="A771" s="6">
        <f t="normal">Agrupados!D2094</f>
        <v>0</v>
      </c>
      <c r="B771" s="6">
        <f t="normal">Agrupados!E2094</f>
        <v>0</v>
      </c>
      <c r="C771" s="6">
        <f t="normal">Agrupados!F2094</f>
        <v>0</v>
      </c>
      <c r="D771" s="6">
        <f t="normal">Agrupados!G2094</f>
        <v>0</v>
      </c>
      <c r="E771" s="6">
        <f t="normal">Agrupados!H2094</f>
        <v>0</v>
      </c>
      <c r="F771" s="6">
        <f t="normal">Agrupados!I2094</f>
        <v>0</v>
      </c>
      <c r="G771" s="8">
        <f t="normal">Agrupados!T2094</f>
        <v>0</v>
      </c>
      <c r="H771" s="8"/>
      <c r="I771" s="8"/>
      <c r="J771" s="8"/>
      <c r="K771" s="8"/>
      <c r="L771" s="8">
        <f t="normal">Agrupados!M2094</f>
        <v>0</v>
      </c>
      <c r="M771" s="8">
        <f t="normal">Agrupados!Q2094</f>
        <v>0</v>
      </c>
      <c r="N771" s="16"/>
      <c r="O771" s="16"/>
      <c r="P771" s="6">
        <f t="normal">Agrupados!R2094</f>
        <v>0</v>
      </c>
      <c r="Q771" s="23">
        <f t="normal">Agrupados!AA2094</f>
        <v>0</v>
      </c>
      <c r="R771" s="24">
        <f t="normal">Agrupados!AC2094</f>
        <v>0</v>
      </c>
    </row>
    <row r="772" spans="1:18">
      <c r="A772" s="6">
        <f t="normal">Agrupados!D2095</f>
        <v>0</v>
      </c>
      <c r="B772" s="6">
        <f t="normal">Agrupados!E2095</f>
        <v>0</v>
      </c>
      <c r="C772" s="6">
        <f t="normal">Agrupados!F2095</f>
        <v>0</v>
      </c>
      <c r="D772" s="6">
        <f t="normal">Agrupados!G2095</f>
        <v>0</v>
      </c>
      <c r="E772" s="6">
        <f t="normal">Agrupados!H2095</f>
        <v>0</v>
      </c>
      <c r="F772" s="6">
        <f t="normal">Agrupados!I2095</f>
        <v>0</v>
      </c>
      <c r="G772" s="8">
        <f t="normal">Agrupados!T2095</f>
        <v>0</v>
      </c>
      <c r="H772" s="8"/>
      <c r="I772" s="8"/>
      <c r="J772" s="8"/>
      <c r="K772" s="8"/>
      <c r="L772" s="8">
        <f t="normal">Agrupados!M2095</f>
        <v>0</v>
      </c>
      <c r="M772" s="8">
        <f t="normal">Agrupados!Q2095</f>
        <v>0</v>
      </c>
      <c r="N772" s="19"/>
      <c r="O772" s="19"/>
      <c r="P772" s="6">
        <f t="normal">Agrupados!R2095</f>
        <v>0</v>
      </c>
      <c r="Q772" s="23">
        <f t="normal">Agrupados!AA2095</f>
        <v>0</v>
      </c>
      <c r="R772" s="24">
        <f t="normal">Agrupados!AC2095</f>
        <v>0</v>
      </c>
    </row>
    <row r="773" spans="1:18">
      <c r="A773" s="6" t="str">
        <f t="normal">Agrupados!D2096</f>
        <v>Agroindústria</v>
      </c>
      <c r="B773" s="6" t="str">
        <f t="normal">Agrupados!E2096</f>
        <v>Resíduos de pecuária</v>
      </c>
      <c r="C773" s="6" t="str">
        <f t="normal">Agrupados!F2096</f>
        <v>Suinocultura</v>
      </c>
      <c r="D773" s="6" t="str">
        <f t="normal">Agrupados!G2096</f>
        <v>-</v>
      </c>
      <c r="E773" s="6" t="str">
        <f t="normal">Agrupados!H2096</f>
        <v>Entrada da esterqueira</v>
      </c>
      <c r="F773" s="12" t="str">
        <f t="normal">Agrupados!I2096</f>
        <v>5000 animais/ 12 kg</v>
      </c>
      <c r="G773" s="13">
        <f t="normal">Agrupados!T2096</f>
        <v>4.66666666666667</v>
      </c>
      <c r="H773" s="13">
        <f t="normal">Agrupados!W2096</f>
        <v>630.2</v>
      </c>
      <c r="I773" s="8">
        <f t="shared" ref="I773" si="1271">1000/G773</f>
        <v>214.285714285714</v>
      </c>
      <c r="J773" s="8">
        <f t="shared" ref="J773" si="1272">1000/H773</f>
        <v>1.58679784195493</v>
      </c>
      <c r="K773" s="8">
        <f t="shared" ref="K773" si="1273">I773*J773</f>
        <v>340.028108990343</v>
      </c>
      <c r="L773" s="13">
        <f t="normal">Agrupados!M2096</f>
        <v>766.3068</v>
      </c>
      <c r="M773" s="13">
        <f t="normal">Agrupados!Q2096</f>
        <v>593.892</v>
      </c>
      <c r="N773" s="13">
        <f t="shared" ref="N773" si="1274">L773/K773</f>
        <v>2.25365721168</v>
      </c>
      <c r="O773" s="13">
        <f t="shared" ref="O773" si="1275">M773/K773</f>
        <v>1.7465967792</v>
      </c>
      <c r="P773" s="12">
        <f t="normal">Agrupados!R2096</f>
        <v>0.775005519982336</v>
      </c>
      <c r="Q773" s="25" t="str">
        <f t="normal">Agrupados!AA2096</f>
        <v>-</v>
      </c>
      <c r="R773" s="26" t="str">
        <f t="normal">Agrupados!AC2096</f>
        <v>-</v>
      </c>
    </row>
    <row r="774" spans="1:18">
      <c r="A774" s="6">
        <f t="normal">Agrupados!D2097</f>
        <v>0</v>
      </c>
      <c r="B774" s="6">
        <f t="normal">Agrupados!E2097</f>
        <v>0</v>
      </c>
      <c r="C774" s="6">
        <f t="normal">Agrupados!F2097</f>
        <v>0</v>
      </c>
      <c r="D774" s="6">
        <f t="normal">Agrupados!G2097</f>
        <v>0</v>
      </c>
      <c r="E774" s="6">
        <f t="normal">Agrupados!H2097</f>
        <v>0</v>
      </c>
      <c r="F774" s="14">
        <f t="normal">Agrupados!I2097</f>
        <v>0</v>
      </c>
      <c r="G774" s="16">
        <f t="normal">Agrupados!T2097</f>
        <v>0</v>
      </c>
      <c r="H774" s="16"/>
      <c r="I774" s="8"/>
      <c r="J774" s="8"/>
      <c r="K774" s="8"/>
      <c r="L774" s="16">
        <f t="normal">Agrupados!M2097</f>
        <v>0</v>
      </c>
      <c r="M774" s="16">
        <f t="normal">Agrupados!Q2097</f>
        <v>0</v>
      </c>
      <c r="N774" s="16"/>
      <c r="O774" s="16"/>
      <c r="P774" s="14">
        <f t="normal">Agrupados!R2097</f>
        <v>0</v>
      </c>
      <c r="Q774" s="27">
        <f t="normal">Agrupados!AA2097</f>
        <v>0</v>
      </c>
      <c r="R774" s="28">
        <f t="normal">Agrupados!AC2097</f>
        <v>0</v>
      </c>
    </row>
    <row r="775" spans="1:18">
      <c r="A775" s="6">
        <f t="normal">Agrupados!D2098</f>
        <v>0</v>
      </c>
      <c r="B775" s="6">
        <f t="normal">Agrupados!E2098</f>
        <v>0</v>
      </c>
      <c r="C775" s="6">
        <f t="normal">Agrupados!F2098</f>
        <v>0</v>
      </c>
      <c r="D775" s="6">
        <f t="normal">Agrupados!G2098</f>
        <v>0</v>
      </c>
      <c r="E775" s="6">
        <f t="normal">Agrupados!H2098</f>
        <v>0</v>
      </c>
      <c r="F775" s="17">
        <f t="normal">Agrupados!I2098</f>
        <v>0</v>
      </c>
      <c r="G775" s="19">
        <f t="normal">Agrupados!T2098</f>
        <v>0</v>
      </c>
      <c r="H775" s="19"/>
      <c r="I775" s="8"/>
      <c r="J775" s="8"/>
      <c r="K775" s="8"/>
      <c r="L775" s="19">
        <f t="normal">Agrupados!M2098</f>
        <v>0</v>
      </c>
      <c r="M775" s="19">
        <f t="normal">Agrupados!Q2098</f>
        <v>0</v>
      </c>
      <c r="N775" s="19"/>
      <c r="O775" s="19"/>
      <c r="P775" s="17">
        <f t="normal">Agrupados!R2098</f>
        <v>0</v>
      </c>
      <c r="Q775" s="29">
        <f t="normal">Agrupados!AA2098</f>
        <v>0</v>
      </c>
      <c r="R775" s="30">
        <f t="normal">Agrupados!AC2098</f>
        <v>0</v>
      </c>
    </row>
    <row r="776" spans="1:18">
      <c r="A776" s="6" t="str">
        <f t="normal">Agrupados!D2111</f>
        <v>Indústria</v>
      </c>
      <c r="B776" s="6" t="str">
        <f t="normal">Agrupados!E2111</f>
        <v>Resíduos diversos da indústria de alimentos</v>
      </c>
      <c r="C776" s="6" t="str">
        <f t="normal">Agrupados!F2111</f>
        <v>Efluente industrial</v>
      </c>
      <c r="D776" s="6" t="str">
        <f t="normal">Agrupados!G2111</f>
        <v>Amostra suco</v>
      </c>
      <c r="E776" s="6" t="str">
        <f t="normal">Agrupados!H2111</f>
        <v>-</v>
      </c>
      <c r="F776" s="6" t="str">
        <f t="normal">Agrupados!I2111</f>
        <v>-</v>
      </c>
      <c r="G776" s="8">
        <f t="normal">Agrupados!T2111</f>
        <v>7.8</v>
      </c>
      <c r="H776" s="8">
        <f t="normal">Agrupados!W2111</f>
        <v>881.1</v>
      </c>
      <c r="I776" s="8">
        <f t="shared" ref="I776" si="1276">1000/G776</f>
        <v>128.205128205128</v>
      </c>
      <c r="J776" s="8">
        <f t="shared" ref="J776" si="1277">1000/H776</f>
        <v>1.13494495516967</v>
      </c>
      <c r="K776" s="8">
        <f t="shared" ref="K776" si="1278">I776*J776</f>
        <v>145.505763483292</v>
      </c>
      <c r="L776" s="8">
        <f t="normal">Agrupados!M2111</f>
        <v>786.0348</v>
      </c>
      <c r="M776" s="8">
        <f t="normal">Agrupados!Q2111</f>
        <v>651.1266</v>
      </c>
      <c r="N776" s="13">
        <f t="shared" ref="N776" si="1279">L776/K776</f>
        <v>5.402087045784</v>
      </c>
      <c r="O776" s="13">
        <f t="shared" ref="O776" si="1280">M776/K776</f>
        <v>4.474919648628</v>
      </c>
      <c r="P776" s="6">
        <f t="normal">Agrupados!R2111</f>
        <v>0.828368667646776</v>
      </c>
      <c r="Q776" s="23" t="str">
        <f t="normal">Agrupados!AA2111</f>
        <v>-</v>
      </c>
      <c r="R776" s="24">
        <f t="normal">Agrupados!AC2111</f>
        <v>11.0993333333333</v>
      </c>
    </row>
    <row r="777" spans="1:18">
      <c r="A777" s="6">
        <f t="normal">Agrupados!D2112</f>
        <v>0</v>
      </c>
      <c r="B777" s="6">
        <f t="normal">Agrupados!E2112</f>
        <v>0</v>
      </c>
      <c r="C777" s="6">
        <f t="normal">Agrupados!F2112</f>
        <v>0</v>
      </c>
      <c r="D777" s="6">
        <f t="normal">Agrupados!G2112</f>
        <v>0</v>
      </c>
      <c r="E777" s="6">
        <f t="normal">Agrupados!H2112</f>
        <v>0</v>
      </c>
      <c r="F777" s="6">
        <f t="normal">Agrupados!I2112</f>
        <v>0</v>
      </c>
      <c r="G777" s="8">
        <f t="normal">Agrupados!T2112</f>
        <v>0</v>
      </c>
      <c r="H777" s="8"/>
      <c r="I777" s="8"/>
      <c r="J777" s="8"/>
      <c r="K777" s="8"/>
      <c r="L777" s="8">
        <f t="normal">Agrupados!M2112</f>
        <v>0</v>
      </c>
      <c r="M777" s="8">
        <f t="normal">Agrupados!Q2112</f>
        <v>0</v>
      </c>
      <c r="N777" s="16"/>
      <c r="O777" s="16"/>
      <c r="P777" s="6">
        <f t="normal">Agrupados!R2112</f>
        <v>0</v>
      </c>
      <c r="Q777" s="23">
        <f t="normal">Agrupados!AA2112</f>
        <v>0</v>
      </c>
      <c r="R777" s="24">
        <f t="normal">Agrupados!AC2112</f>
        <v>0</v>
      </c>
    </row>
    <row r="778" spans="1:18">
      <c r="A778" s="6">
        <f t="normal">Agrupados!D2113</f>
        <v>0</v>
      </c>
      <c r="B778" s="6">
        <f t="normal">Agrupados!E2113</f>
        <v>0</v>
      </c>
      <c r="C778" s="6">
        <f t="normal">Agrupados!F2113</f>
        <v>0</v>
      </c>
      <c r="D778" s="6">
        <f t="normal">Agrupados!G2113</f>
        <v>0</v>
      </c>
      <c r="E778" s="6">
        <f t="normal">Agrupados!H2113</f>
        <v>0</v>
      </c>
      <c r="F778" s="6">
        <f t="normal">Agrupados!I2113</f>
        <v>0</v>
      </c>
      <c r="G778" s="8">
        <f t="normal">Agrupados!T2113</f>
        <v>0</v>
      </c>
      <c r="H778" s="8"/>
      <c r="I778" s="8"/>
      <c r="J778" s="8"/>
      <c r="K778" s="8"/>
      <c r="L778" s="8">
        <f t="normal">Agrupados!M2113</f>
        <v>0</v>
      </c>
      <c r="M778" s="8">
        <f t="normal">Agrupados!Q2113</f>
        <v>0</v>
      </c>
      <c r="N778" s="19"/>
      <c r="O778" s="19"/>
      <c r="P778" s="6">
        <f t="normal">Agrupados!R2113</f>
        <v>0</v>
      </c>
      <c r="Q778" s="23">
        <f t="normal">Agrupados!AA2113</f>
        <v>0</v>
      </c>
      <c r="R778" s="24">
        <f t="normal">Agrupados!AC2113</f>
        <v>0</v>
      </c>
    </row>
    <row r="779" spans="1:18">
      <c r="A779" s="6" t="str">
        <f t="normal">Agrupados!D2114</f>
        <v>Agroindústria</v>
      </c>
      <c r="B779" s="6" t="str">
        <f t="normal">Agrupados!E2114</f>
        <v>Resíduos da produção de óleo</v>
      </c>
      <c r="C779" s="6" t="str">
        <f t="normal">Agrupados!F2114</f>
        <v>Óleo</v>
      </c>
      <c r="D779" s="6" t="str">
        <f t="normal">Agrupados!G2114</f>
        <v>Óleo</v>
      </c>
      <c r="E779" s="6" t="str">
        <f t="normal">Agrupados!H2114</f>
        <v>-</v>
      </c>
      <c r="F779" s="6" t="str">
        <f t="normal">Agrupados!I2114</f>
        <v>-</v>
      </c>
      <c r="G779" s="8">
        <f t="normal">Agrupados!T2114</f>
        <v>5.9</v>
      </c>
      <c r="H779" s="8">
        <f t="normal">Agrupados!W2114</f>
        <v>886.166666666667</v>
      </c>
      <c r="I779" s="8">
        <f t="shared" ref="I779" si="1281">1000/G779</f>
        <v>169.491525423729</v>
      </c>
      <c r="J779" s="8">
        <f t="shared" ref="J779" si="1282">1000/H779</f>
        <v>1.12845589618206</v>
      </c>
      <c r="K779" s="8">
        <f t="shared" ref="K779" si="1283">I779*J779</f>
        <v>191.263711217298</v>
      </c>
      <c r="L779" s="8">
        <f t="normal">Agrupados!M2114</f>
        <v>1134.8748</v>
      </c>
      <c r="M779" s="8">
        <f t="normal">Agrupados!Q2114</f>
        <v>822.8736</v>
      </c>
      <c r="N779" s="13">
        <f t="shared" ref="N779" si="1284">L779/K779</f>
        <v>5.93356048974</v>
      </c>
      <c r="O779" s="13">
        <f t="shared" ref="O779" si="1285">M779/K779</f>
        <v>4.30229861568</v>
      </c>
      <c r="P779" s="6">
        <f t="normal">Agrupados!R2114</f>
        <v>0.725078748774755</v>
      </c>
      <c r="Q779" s="23" t="str">
        <f t="normal">Agrupados!AA2114</f>
        <v>-</v>
      </c>
      <c r="R779" s="24">
        <f t="normal">Agrupados!AC2114</f>
        <v>10.5713333333333</v>
      </c>
    </row>
    <row r="780" spans="1:18">
      <c r="A780" s="6">
        <f t="normal">Agrupados!D2115</f>
        <v>0</v>
      </c>
      <c r="B780" s="6">
        <f t="normal">Agrupados!E2115</f>
        <v>0</v>
      </c>
      <c r="C780" s="6">
        <f t="normal">Agrupados!F2115</f>
        <v>0</v>
      </c>
      <c r="D780" s="6">
        <f t="normal">Agrupados!G2115</f>
        <v>0</v>
      </c>
      <c r="E780" s="6">
        <f t="normal">Agrupados!H2115</f>
        <v>0</v>
      </c>
      <c r="F780" s="6">
        <f t="normal">Agrupados!I2115</f>
        <v>0</v>
      </c>
      <c r="G780" s="8">
        <f t="normal">Agrupados!T2115</f>
        <v>0</v>
      </c>
      <c r="H780" s="8"/>
      <c r="I780" s="8"/>
      <c r="J780" s="8"/>
      <c r="K780" s="8"/>
      <c r="L780" s="8">
        <f t="normal">Agrupados!M2115</f>
        <v>0</v>
      </c>
      <c r="M780" s="8">
        <f t="normal">Agrupados!Q2115</f>
        <v>0</v>
      </c>
      <c r="N780" s="16"/>
      <c r="O780" s="16"/>
      <c r="P780" s="6">
        <f t="normal">Agrupados!R2115</f>
        <v>0</v>
      </c>
      <c r="Q780" s="23">
        <f t="normal">Agrupados!AA2115</f>
        <v>0</v>
      </c>
      <c r="R780" s="24">
        <f t="normal">Agrupados!AC2115</f>
        <v>0</v>
      </c>
    </row>
    <row r="781" spans="1:18">
      <c r="A781" s="6">
        <f t="normal">Agrupados!D2116</f>
        <v>0</v>
      </c>
      <c r="B781" s="6">
        <f t="normal">Agrupados!E2116</f>
        <v>0</v>
      </c>
      <c r="C781" s="6">
        <f t="normal">Agrupados!F2116</f>
        <v>0</v>
      </c>
      <c r="D781" s="6">
        <f t="normal">Agrupados!G2116</f>
        <v>0</v>
      </c>
      <c r="E781" s="6">
        <f t="normal">Agrupados!H2116</f>
        <v>0</v>
      </c>
      <c r="F781" s="6">
        <f t="normal">Agrupados!I2116</f>
        <v>0</v>
      </c>
      <c r="G781" s="8">
        <f t="normal">Agrupados!T2116</f>
        <v>0</v>
      </c>
      <c r="H781" s="8"/>
      <c r="I781" s="8"/>
      <c r="J781" s="8"/>
      <c r="K781" s="8"/>
      <c r="L781" s="8">
        <f t="normal">Agrupados!M2116</f>
        <v>0</v>
      </c>
      <c r="M781" s="8">
        <f t="normal">Agrupados!Q2116</f>
        <v>0</v>
      </c>
      <c r="N781" s="19"/>
      <c r="O781" s="19"/>
      <c r="P781" s="6">
        <f t="normal">Agrupados!R2116</f>
        <v>0</v>
      </c>
      <c r="Q781" s="23">
        <f t="normal">Agrupados!AA2116</f>
        <v>0</v>
      </c>
      <c r="R781" s="24">
        <f t="normal">Agrupados!AC2116</f>
        <v>0</v>
      </c>
    </row>
    <row r="782" spans="1:18">
      <c r="A782" s="6" t="str">
        <f t="normal">Agrupados!D2117</f>
        <v>Indústria</v>
      </c>
      <c r="B782" s="6" t="str">
        <f t="normal">Agrupados!E2117</f>
        <v>Resíduos diversos da indústria de alimentos</v>
      </c>
      <c r="C782" s="6" t="str">
        <f t="normal">Agrupados!F2117</f>
        <v>Efluente industrial</v>
      </c>
      <c r="D782" s="6" t="str">
        <f t="normal">Agrupados!G2117</f>
        <v>Mistura homogeneizada</v>
      </c>
      <c r="E782" s="6" t="str">
        <f t="normal">Agrupados!H2117</f>
        <v>-</v>
      </c>
      <c r="F782" s="6" t="str">
        <f t="normal">Agrupados!I2117</f>
        <v>-</v>
      </c>
      <c r="G782" s="8">
        <f t="normal">Agrupados!T2117</f>
        <v>6.35</v>
      </c>
      <c r="H782" s="8">
        <f t="normal">Agrupados!W2117</f>
        <v>874.25</v>
      </c>
      <c r="I782" s="8">
        <f t="shared" ref="I782" si="1286">1000/G782</f>
        <v>157.48031496063</v>
      </c>
      <c r="J782" s="8">
        <f t="shared" ref="J782" si="1287">1000/H782</f>
        <v>1.14383757506434</v>
      </c>
      <c r="K782" s="8">
        <f t="shared" ref="K782" si="1288">I782*J782</f>
        <v>180.131901584936</v>
      </c>
      <c r="L782" s="8">
        <f t="normal">Agrupados!M2117</f>
        <v>940.1508</v>
      </c>
      <c r="M782" s="8">
        <f t="normal">Agrupados!Q2117</f>
        <v>734.8896</v>
      </c>
      <c r="N782" s="13">
        <f t="shared" ref="N782" si="1289">L782/K782</f>
        <v>5.219235414315</v>
      </c>
      <c r="O782" s="13">
        <f t="shared" ref="O782" si="1290">M782/K782</f>
        <v>4.07973042828</v>
      </c>
      <c r="P782" s="6">
        <f t="normal">Agrupados!R2117</f>
        <v>0.781672046654643</v>
      </c>
      <c r="Q782" s="23" t="str">
        <f t="normal">Agrupados!AA2117</f>
        <v>-</v>
      </c>
      <c r="R782" s="24">
        <f t="normal">Agrupados!AC2117</f>
        <v>11.467</v>
      </c>
    </row>
    <row r="783" spans="1:18">
      <c r="A783" s="6">
        <f t="normal">Agrupados!D2118</f>
        <v>0</v>
      </c>
      <c r="B783" s="6">
        <f t="normal">Agrupados!E2118</f>
        <v>0</v>
      </c>
      <c r="C783" s="6">
        <f t="normal">Agrupados!F2118</f>
        <v>0</v>
      </c>
      <c r="D783" s="6">
        <f t="normal">Agrupados!G2118</f>
        <v>0</v>
      </c>
      <c r="E783" s="6">
        <f t="normal">Agrupados!H2118</f>
        <v>0</v>
      </c>
      <c r="F783" s="6">
        <f t="normal">Agrupados!I2118</f>
        <v>0</v>
      </c>
      <c r="G783" s="8">
        <f t="normal">Agrupados!T2118</f>
        <v>0</v>
      </c>
      <c r="H783" s="8"/>
      <c r="I783" s="8"/>
      <c r="J783" s="8"/>
      <c r="K783" s="8"/>
      <c r="L783" s="8">
        <f t="normal">Agrupados!M2118</f>
        <v>0</v>
      </c>
      <c r="M783" s="8">
        <f t="normal">Agrupados!Q2118</f>
        <v>0</v>
      </c>
      <c r="N783" s="16"/>
      <c r="O783" s="16"/>
      <c r="P783" s="6">
        <f t="normal">Agrupados!R2118</f>
        <v>0</v>
      </c>
      <c r="Q783" s="23">
        <f t="normal">Agrupados!AA2118</f>
        <v>0</v>
      </c>
      <c r="R783" s="24">
        <f t="normal">Agrupados!AC2118</f>
        <v>0</v>
      </c>
    </row>
    <row r="784" spans="1:18">
      <c r="A784" s="6">
        <f t="normal">Agrupados!D2119</f>
        <v>0</v>
      </c>
      <c r="B784" s="6">
        <f t="normal">Agrupados!E2119</f>
        <v>0</v>
      </c>
      <c r="C784" s="6">
        <f t="normal">Agrupados!F2119</f>
        <v>0</v>
      </c>
      <c r="D784" s="6">
        <f t="normal">Agrupados!G2119</f>
        <v>0</v>
      </c>
      <c r="E784" s="6">
        <f t="normal">Agrupados!H2119</f>
        <v>0</v>
      </c>
      <c r="F784" s="6">
        <f t="normal">Agrupados!I2119</f>
        <v>0</v>
      </c>
      <c r="G784" s="8">
        <f t="normal">Agrupados!T2119</f>
        <v>0</v>
      </c>
      <c r="H784" s="8"/>
      <c r="I784" s="8"/>
      <c r="J784" s="8"/>
      <c r="K784" s="8"/>
      <c r="L784" s="8">
        <f t="normal">Agrupados!M2119</f>
        <v>0</v>
      </c>
      <c r="M784" s="8">
        <f t="normal">Agrupados!Q2119</f>
        <v>0</v>
      </c>
      <c r="N784" s="19"/>
      <c r="O784" s="19"/>
      <c r="P784" s="6">
        <f t="normal">Agrupados!R2119</f>
        <v>0</v>
      </c>
      <c r="Q784" s="23">
        <f t="normal">Agrupados!AA2119</f>
        <v>0</v>
      </c>
      <c r="R784" s="24">
        <f t="normal">Agrupados!AC2119</f>
        <v>0</v>
      </c>
    </row>
    <row r="785" spans="1:18">
      <c r="A785" s="6" t="str">
        <f t="normal">Agrupados!D2123</f>
        <v>Agroindústria</v>
      </c>
      <c r="B785" s="6" t="str">
        <f t="normal">Agrupados!E2123</f>
        <v>Resíduos diversos da indústria de alimentos</v>
      </c>
      <c r="C785" s="6" t="str">
        <f t="normal">Agrupados!F2123</f>
        <v>Resíduo sólido orgânico </v>
      </c>
      <c r="D785" s="6" t="str">
        <f t="normal">Agrupados!G2123</f>
        <v>Amostra sólida</v>
      </c>
      <c r="E785" s="6" t="str">
        <f t="normal">Agrupados!H2123</f>
        <v>-</v>
      </c>
      <c r="F785" s="6" t="str">
        <f t="normal">Agrupados!I2123</f>
        <v>Indústria</v>
      </c>
      <c r="G785" s="8">
        <f t="normal">Agrupados!T2123</f>
        <v>867.133333333333</v>
      </c>
      <c r="H785" s="8">
        <f t="normal">Agrupados!W2123</f>
        <v>919.3</v>
      </c>
      <c r="I785" s="8">
        <f t="shared" ref="I785" si="1291">1000/G785</f>
        <v>1.15322518643807</v>
      </c>
      <c r="J785" s="8">
        <f t="shared" ref="J785" si="1292">1000/H785</f>
        <v>1.08778418361797</v>
      </c>
      <c r="K785" s="8">
        <f t="shared" ref="K785" si="1293">I785*J785</f>
        <v>1.25446011795722</v>
      </c>
      <c r="L785" s="8">
        <f t="normal">Agrupados!M2123</f>
        <v>571.3776</v>
      </c>
      <c r="M785" s="8">
        <f t="normal">Agrupados!Q2123</f>
        <v>353.5272</v>
      </c>
      <c r="N785" s="13">
        <f t="shared" ref="N785" si="1294">L785/K785</f>
        <v>455.476895455584</v>
      </c>
      <c r="O785" s="13">
        <f t="shared" ref="O785" si="1295">M785/K785</f>
        <v>281.816213157648</v>
      </c>
      <c r="P785" s="6">
        <f t="normal">Agrupados!R2123</f>
        <v>0.618727790518914</v>
      </c>
      <c r="Q785" s="23" t="str">
        <f t="normal">Agrupados!AA2123</f>
        <v>-</v>
      </c>
      <c r="R785" s="24" t="str">
        <f t="normal">Agrupados!AC2123</f>
        <v>-</v>
      </c>
    </row>
    <row r="786" spans="1:18">
      <c r="A786" s="6">
        <f t="normal">Agrupados!D2124</f>
        <v>0</v>
      </c>
      <c r="B786" s="6">
        <f t="normal">Agrupados!E2124</f>
        <v>0</v>
      </c>
      <c r="C786" s="6">
        <f t="normal">Agrupados!F2124</f>
        <v>0</v>
      </c>
      <c r="D786" s="6">
        <f t="normal">Agrupados!G2124</f>
        <v>0</v>
      </c>
      <c r="E786" s="6">
        <f t="normal">Agrupados!H2124</f>
        <v>0</v>
      </c>
      <c r="F786" s="6">
        <f t="normal">Agrupados!I2124</f>
        <v>0</v>
      </c>
      <c r="G786" s="8">
        <f t="normal">Agrupados!T2124</f>
        <v>0</v>
      </c>
      <c r="H786" s="8"/>
      <c r="I786" s="8"/>
      <c r="J786" s="8"/>
      <c r="K786" s="8"/>
      <c r="L786" s="8">
        <f t="normal">Agrupados!M2124</f>
        <v>0</v>
      </c>
      <c r="M786" s="8">
        <f t="normal">Agrupados!Q2124</f>
        <v>0</v>
      </c>
      <c r="N786" s="16"/>
      <c r="O786" s="16"/>
      <c r="P786" s="6">
        <f t="normal">Agrupados!R2124</f>
        <v>0</v>
      </c>
      <c r="Q786" s="23">
        <f t="normal">Agrupados!AA2124</f>
        <v>0</v>
      </c>
      <c r="R786" s="24">
        <f t="normal">Agrupados!AC2124</f>
        <v>0</v>
      </c>
    </row>
    <row r="787" spans="1:18">
      <c r="A787" s="6">
        <f t="normal">Agrupados!D2125</f>
        <v>0</v>
      </c>
      <c r="B787" s="6">
        <f t="normal">Agrupados!E2125</f>
        <v>0</v>
      </c>
      <c r="C787" s="6">
        <f t="normal">Agrupados!F2125</f>
        <v>0</v>
      </c>
      <c r="D787" s="6">
        <f t="normal">Agrupados!G2125</f>
        <v>0</v>
      </c>
      <c r="E787" s="6">
        <f t="normal">Agrupados!H2125</f>
        <v>0</v>
      </c>
      <c r="F787" s="6">
        <f t="normal">Agrupados!I2125</f>
        <v>0</v>
      </c>
      <c r="G787" s="8">
        <f t="normal">Agrupados!T2125</f>
        <v>0</v>
      </c>
      <c r="H787" s="8"/>
      <c r="I787" s="8"/>
      <c r="J787" s="8"/>
      <c r="K787" s="8"/>
      <c r="L787" s="8">
        <f t="normal">Agrupados!M2125</f>
        <v>0</v>
      </c>
      <c r="M787" s="8">
        <f t="normal">Agrupados!Q2125</f>
        <v>0</v>
      </c>
      <c r="N787" s="19"/>
      <c r="O787" s="19"/>
      <c r="P787" s="6">
        <f t="normal">Agrupados!R2125</f>
        <v>0</v>
      </c>
      <c r="Q787" s="23">
        <f t="normal">Agrupados!AA2125</f>
        <v>0</v>
      </c>
      <c r="R787" s="24">
        <f t="normal">Agrupados!AC2125</f>
        <v>0</v>
      </c>
    </row>
    <row r="788" spans="1:18">
      <c r="A788" s="6" t="str">
        <f t="normal">Agrupados!D2129</f>
        <v>Resíduo urbano</v>
      </c>
      <c r="B788" s="6" t="str">
        <f t="normal">Agrupados!E2129</f>
        <v>Resíduo de tratamento de esgoto</v>
      </c>
      <c r="C788" s="6" t="str">
        <f t="normal">Agrupados!F2129</f>
        <v>Lodo</v>
      </c>
      <c r="D788" s="6" t="str">
        <f t="normal">Agrupados!G2129</f>
        <v>-</v>
      </c>
      <c r="E788" s="6" t="s">
        <v>1014</v>
      </c>
      <c r="F788" s="6" t="str">
        <f t="normal">Agrupados!I2129</f>
        <v>-</v>
      </c>
      <c r="G788" s="8">
        <f t="normal">Agrupados!T2129</f>
        <v>82.1</v>
      </c>
      <c r="H788" s="8">
        <f t="normal">Agrupados!W2129</f>
        <v>526.233333333333</v>
      </c>
      <c r="I788" s="8">
        <f t="shared" ref="I788" si="1296">1000/G788</f>
        <v>12.1802679658953</v>
      </c>
      <c r="J788" s="8">
        <f t="shared" ref="J788" si="1297">1000/H788</f>
        <v>1.90029771330842</v>
      </c>
      <c r="K788" s="8">
        <f t="shared" ref="K788" si="1298">I788*J788</f>
        <v>23.1461353630745</v>
      </c>
      <c r="L788" s="8">
        <f t="normal">Agrupados!M2129</f>
        <v>139.1436</v>
      </c>
      <c r="M788" s="8">
        <f t="normal">Agrupados!Q2129</f>
        <v>101.1204</v>
      </c>
      <c r="N788" s="13">
        <f t="shared" ref="N788" si="1299">L788/K788</f>
        <v>6.011526236124</v>
      </c>
      <c r="O788" s="13">
        <f t="shared" ref="O788" si="1300">M788/K788</f>
        <v>4.368781155636</v>
      </c>
      <c r="P788" s="6">
        <f t="normal">Agrupados!R2129</f>
        <v>0.726734107785051</v>
      </c>
      <c r="Q788" s="23" t="str">
        <f t="normal">Agrupados!AA2129</f>
        <v>-</v>
      </c>
      <c r="R788" s="24">
        <f t="normal">Agrupados!AC2129</f>
        <v>6.66466666666667</v>
      </c>
    </row>
    <row r="789" spans="1:18">
      <c r="A789" s="6">
        <f t="normal">Agrupados!D2130</f>
        <v>0</v>
      </c>
      <c r="B789" s="6">
        <f t="normal">Agrupados!E2130</f>
        <v>0</v>
      </c>
      <c r="C789" s="6">
        <f t="normal">Agrupados!F2130</f>
        <v>0</v>
      </c>
      <c r="D789" s="6">
        <f t="normal">Agrupados!G2130</f>
        <v>0</v>
      </c>
      <c r="E789" s="6">
        <f t="normal">Agrupados!H2130</f>
        <v>0</v>
      </c>
      <c r="F789" s="6">
        <f t="normal">Agrupados!I2130</f>
        <v>0</v>
      </c>
      <c r="G789" s="8">
        <f t="normal">Agrupados!T2130</f>
        <v>0</v>
      </c>
      <c r="H789" s="8"/>
      <c r="I789" s="8"/>
      <c r="J789" s="8"/>
      <c r="K789" s="8"/>
      <c r="L789" s="8">
        <f t="normal">Agrupados!M2130</f>
        <v>0</v>
      </c>
      <c r="M789" s="8">
        <f t="normal">Agrupados!Q2130</f>
        <v>0</v>
      </c>
      <c r="N789" s="16"/>
      <c r="O789" s="16"/>
      <c r="P789" s="6">
        <f t="normal">Agrupados!R2130</f>
        <v>0</v>
      </c>
      <c r="Q789" s="23">
        <f t="normal">Agrupados!AA2130</f>
        <v>0</v>
      </c>
      <c r="R789" s="24">
        <f t="normal">Agrupados!AC2130</f>
        <v>0</v>
      </c>
    </row>
    <row r="790" spans="1:18">
      <c r="A790" s="6">
        <f t="normal">Agrupados!D2131</f>
        <v>0</v>
      </c>
      <c r="B790" s="6">
        <f t="normal">Agrupados!E2131</f>
        <v>0</v>
      </c>
      <c r="C790" s="6">
        <f t="normal">Agrupados!F2131</f>
        <v>0</v>
      </c>
      <c r="D790" s="6">
        <f t="normal">Agrupados!G2131</f>
        <v>0</v>
      </c>
      <c r="E790" s="6">
        <f t="normal">Agrupados!H2131</f>
        <v>0</v>
      </c>
      <c r="F790" s="6">
        <f t="normal">Agrupados!I2131</f>
        <v>0</v>
      </c>
      <c r="G790" s="8">
        <f t="normal">Agrupados!T2131</f>
        <v>0</v>
      </c>
      <c r="H790" s="8"/>
      <c r="I790" s="8"/>
      <c r="J790" s="8"/>
      <c r="K790" s="8"/>
      <c r="L790" s="8">
        <f t="normal">Agrupados!M2131</f>
        <v>0</v>
      </c>
      <c r="M790" s="8">
        <f t="normal">Agrupados!Q2131</f>
        <v>0</v>
      </c>
      <c r="N790" s="19"/>
      <c r="O790" s="19"/>
      <c r="P790" s="6">
        <f t="normal">Agrupados!R2131</f>
        <v>0</v>
      </c>
      <c r="Q790" s="23">
        <f t="normal">Agrupados!AA2131</f>
        <v>0</v>
      </c>
      <c r="R790" s="24">
        <f t="normal">Agrupados!AC2131</f>
        <v>0</v>
      </c>
    </row>
    <row r="791" spans="1:18">
      <c r="A791" s="6" t="str">
        <f t="normal">Agrupados!D2132</f>
        <v>Resíduo urbano</v>
      </c>
      <c r="B791" s="6" t="str">
        <f t="normal">Agrupados!E2132</f>
        <v>Resíduo de tratamento de esgoto</v>
      </c>
      <c r="C791" s="6" t="str">
        <f t="normal">Agrupados!F2132</f>
        <v>Efluente industrial</v>
      </c>
      <c r="D791" s="6" t="str">
        <f t="normal">Agrupados!G2132</f>
        <v>-</v>
      </c>
      <c r="E791" s="6" t="str">
        <f t="normal">Agrupados!H2132</f>
        <v>Saída reator de ferro</v>
      </c>
      <c r="F791" s="12" t="str">
        <f t="normal">Agrupados!I2132</f>
        <v>-</v>
      </c>
      <c r="G791" s="13">
        <f t="normal">Agrupados!T2132</f>
        <v>17.9</v>
      </c>
      <c r="H791" s="13">
        <f t="normal">Agrupados!W2132</f>
        <v>330.366666666667</v>
      </c>
      <c r="I791" s="8">
        <f t="shared" ref="I791" si="1301">1000/G791</f>
        <v>55.8659217877095</v>
      </c>
      <c r="J791" s="8">
        <f t="shared" ref="J791" si="1302">1000/H791</f>
        <v>3.0269397638987</v>
      </c>
      <c r="K791" s="8">
        <f t="shared" ref="K791" si="1303">I791*J791</f>
        <v>169.102780106073</v>
      </c>
      <c r="L791" s="13">
        <f t="normal">Agrupados!M2132</f>
        <v>94.7484</v>
      </c>
      <c r="M791" s="13">
        <f t="normal">Agrupados!Q2132</f>
        <v>64.2096</v>
      </c>
      <c r="N791" s="13">
        <f t="shared" ref="N791" si="1304">L791/K791</f>
        <v>0.560300664132</v>
      </c>
      <c r="O791" s="13">
        <f t="shared" ref="O791" si="1305">M791/K791</f>
        <v>0.379707536208</v>
      </c>
      <c r="P791" s="12">
        <f t="normal">Agrupados!R2132</f>
        <v>0.677685322390668</v>
      </c>
      <c r="Q791" s="25">
        <f t="normal">Agrupados!AA2132</f>
        <v>8738.33333333333</v>
      </c>
      <c r="R791" s="26">
        <f t="normal">Agrupados!AC2132</f>
        <v>9.6</v>
      </c>
    </row>
    <row r="792" spans="1:18">
      <c r="A792" s="6">
        <f t="normal">Agrupados!D2133</f>
        <v>0</v>
      </c>
      <c r="B792" s="6">
        <f t="normal">Agrupados!E2133</f>
        <v>0</v>
      </c>
      <c r="C792" s="6">
        <f t="normal">Agrupados!F2133</f>
        <v>0</v>
      </c>
      <c r="D792" s="6">
        <f t="normal">Agrupados!G2133</f>
        <v>0</v>
      </c>
      <c r="E792" s="6">
        <f t="normal">Agrupados!H2133</f>
        <v>0</v>
      </c>
      <c r="F792" s="14">
        <f t="normal">Agrupados!I2133</f>
        <v>0</v>
      </c>
      <c r="G792" s="16">
        <f t="normal">Agrupados!T2133</f>
        <v>0</v>
      </c>
      <c r="H792" s="16"/>
      <c r="I792" s="8"/>
      <c r="J792" s="8"/>
      <c r="K792" s="8"/>
      <c r="L792" s="16">
        <f t="normal">Agrupados!M2133</f>
        <v>0</v>
      </c>
      <c r="M792" s="16">
        <f t="normal">Agrupados!Q2133</f>
        <v>0</v>
      </c>
      <c r="N792" s="16"/>
      <c r="O792" s="16"/>
      <c r="P792" s="14">
        <f t="normal">Agrupados!R2133</f>
        <v>0</v>
      </c>
      <c r="Q792" s="27">
        <f t="normal">Agrupados!AA2133</f>
        <v>0</v>
      </c>
      <c r="R792" s="28">
        <f t="normal">Agrupados!AC2133</f>
        <v>0</v>
      </c>
    </row>
    <row r="793" spans="1:18">
      <c r="A793" s="6">
        <f t="normal">Agrupados!D2134</f>
        <v>0</v>
      </c>
      <c r="B793" s="6">
        <f t="normal">Agrupados!E2134</f>
        <v>0</v>
      </c>
      <c r="C793" s="6">
        <f t="normal">Agrupados!F2134</f>
        <v>0</v>
      </c>
      <c r="D793" s="6">
        <f t="normal">Agrupados!G2134</f>
        <v>0</v>
      </c>
      <c r="E793" s="6">
        <f t="normal">Agrupados!H2134</f>
        <v>0</v>
      </c>
      <c r="F793" s="17">
        <f t="normal">Agrupados!I2134</f>
        <v>0</v>
      </c>
      <c r="G793" s="19">
        <f t="normal">Agrupados!T2134</f>
        <v>0</v>
      </c>
      <c r="H793" s="19"/>
      <c r="I793" s="8"/>
      <c r="J793" s="8"/>
      <c r="K793" s="8"/>
      <c r="L793" s="19">
        <f t="normal">Agrupados!M2134</f>
        <v>0</v>
      </c>
      <c r="M793" s="19">
        <f t="normal">Agrupados!Q2134</f>
        <v>0</v>
      </c>
      <c r="N793" s="19"/>
      <c r="O793" s="19"/>
      <c r="P793" s="17">
        <f t="normal">Agrupados!R2134</f>
        <v>0</v>
      </c>
      <c r="Q793" s="29">
        <f t="normal">Agrupados!AA2134</f>
        <v>0</v>
      </c>
      <c r="R793" s="30">
        <f t="normal">Agrupados!AC2134</f>
        <v>0</v>
      </c>
    </row>
    <row r="794" spans="1:18">
      <c r="A794" s="12" t="str">
        <f t="normal">Agrupados!D2135</f>
        <v>Resíduo urbano</v>
      </c>
      <c r="B794" s="12" t="str">
        <f t="normal">Agrupados!E2135</f>
        <v>Resíduo de tratamento de esgoto</v>
      </c>
      <c r="C794" s="12" t="str">
        <f t="normal">Agrupados!F2135</f>
        <v>Efluente industrial</v>
      </c>
      <c r="D794" s="12" t="str">
        <f t="normal">Agrupados!G2135</f>
        <v>-</v>
      </c>
      <c r="E794" s="12" t="str">
        <f t="normal">Agrupados!H2135</f>
        <v>-</v>
      </c>
      <c r="F794" s="12" t="str">
        <f t="normal">Agrupados!I2135</f>
        <v>-</v>
      </c>
      <c r="G794" s="13">
        <f t="normal">Agrupados!T2135</f>
        <v>113.133333333333</v>
      </c>
      <c r="H794" s="13">
        <f t="normal">Agrupados!W2135</f>
        <v>823.333333333333</v>
      </c>
      <c r="I794" s="8">
        <f t="shared" ref="I794" si="1306">1000/G794</f>
        <v>8.83912787271656</v>
      </c>
      <c r="J794" s="8">
        <f t="shared" ref="J794" si="1307">1000/H794</f>
        <v>1.21457489878543</v>
      </c>
      <c r="K794" s="8">
        <f t="shared" ref="K794" si="1308">I794*J794</f>
        <v>10.7357828413561</v>
      </c>
      <c r="L794" s="13">
        <f t="normal">Agrupados!M2135</f>
        <v>776.232</v>
      </c>
      <c r="M794" s="13">
        <f t="normal">Agrupados!Q2135</f>
        <v>629.1648</v>
      </c>
      <c r="N794" s="13">
        <f t="shared" ref="N794" si="1309">L794/K794</f>
        <v>72.303250864</v>
      </c>
      <c r="O794" s="13">
        <f t="shared" ref="O794" si="1310">M794/K794</f>
        <v>58.6044640896</v>
      </c>
      <c r="P794" s="12">
        <f t="normal">Agrupados!R2135</f>
        <v>0.810537055931732</v>
      </c>
      <c r="Q794" s="25">
        <f t="normal">Agrupados!AA2135</f>
        <v>16195.6666666667</v>
      </c>
      <c r="R794" s="26">
        <f t="normal">Agrupados!AC2135</f>
        <v>5.28633333333333</v>
      </c>
    </row>
    <row r="795" spans="1:18">
      <c r="A795" s="14">
        <f t="normal">Agrupados!D2136</f>
        <v>0</v>
      </c>
      <c r="B795" s="14">
        <f t="normal">Agrupados!E2136</f>
        <v>0</v>
      </c>
      <c r="C795" s="14">
        <f t="normal">Agrupados!F2136</f>
        <v>0</v>
      </c>
      <c r="D795" s="14">
        <f t="normal">Agrupados!G2136</f>
        <v>0</v>
      </c>
      <c r="E795" s="14">
        <f t="normal">Agrupados!H2136</f>
        <v>0</v>
      </c>
      <c r="F795" s="14">
        <f t="normal">Agrupados!I2136</f>
        <v>0</v>
      </c>
      <c r="G795" s="16">
        <f t="normal">Agrupados!T2136</f>
        <v>0</v>
      </c>
      <c r="H795" s="16"/>
      <c r="I795" s="8"/>
      <c r="J795" s="8"/>
      <c r="K795" s="8"/>
      <c r="L795" s="16">
        <f t="normal">Agrupados!M2136</f>
        <v>0</v>
      </c>
      <c r="M795" s="16">
        <f t="normal">Agrupados!Q2136</f>
        <v>0</v>
      </c>
      <c r="N795" s="16"/>
      <c r="O795" s="16"/>
      <c r="P795" s="14">
        <f t="normal">Agrupados!R2136</f>
        <v>0</v>
      </c>
      <c r="Q795" s="27">
        <f t="normal">Agrupados!AA2136</f>
        <v>0</v>
      </c>
      <c r="R795" s="28">
        <f t="normal">Agrupados!AC2136</f>
        <v>0</v>
      </c>
    </row>
    <row r="796" spans="1:18">
      <c r="A796" s="17">
        <f t="normal">Agrupados!D2137</f>
        <v>0</v>
      </c>
      <c r="B796" s="17">
        <f t="normal">Agrupados!E2137</f>
        <v>0</v>
      </c>
      <c r="C796" s="17">
        <f t="normal">Agrupados!F2137</f>
        <v>0</v>
      </c>
      <c r="D796" s="17">
        <f t="normal">Agrupados!G2137</f>
        <v>0</v>
      </c>
      <c r="E796" s="17">
        <f t="normal">Agrupados!H2137</f>
        <v>0</v>
      </c>
      <c r="F796" s="17">
        <f t="normal">Agrupados!I2137</f>
        <v>0</v>
      </c>
      <c r="G796" s="19">
        <f t="normal">Agrupados!T2137</f>
        <v>0</v>
      </c>
      <c r="H796" s="19"/>
      <c r="I796" s="8"/>
      <c r="J796" s="8"/>
      <c r="K796" s="8"/>
      <c r="L796" s="19">
        <f t="normal">Agrupados!M2137</f>
        <v>0</v>
      </c>
      <c r="M796" s="19">
        <f t="normal">Agrupados!Q2137</f>
        <v>0</v>
      </c>
      <c r="N796" s="19"/>
      <c r="O796" s="19"/>
      <c r="P796" s="17">
        <f t="normal">Agrupados!R2137</f>
        <v>0</v>
      </c>
      <c r="Q796" s="29">
        <f t="normal">Agrupados!AA2137</f>
        <v>0</v>
      </c>
      <c r="R796" s="30">
        <f t="normal">Agrupados!AC2137</f>
        <v>0</v>
      </c>
    </row>
    <row r="797" spans="1:18">
      <c r="A797" s="12" t="str">
        <f t="normal">Agrupados!D2138</f>
        <v>Indústria</v>
      </c>
      <c r="B797" s="12" t="str">
        <f t="normal">Agrupados!E2138</f>
        <v>Resíduos diversos da indústria de alimentos</v>
      </c>
      <c r="C797" s="12" t="str">
        <f t="normal">Agrupados!F2138</f>
        <v>Gelatina</v>
      </c>
      <c r="D797" s="12" t="str">
        <f t="normal">Agrupados!G2138</f>
        <v>Gelatina </v>
      </c>
      <c r="E797" s="12" t="str">
        <f t="normal">Agrupados!H2138</f>
        <v>-</v>
      </c>
      <c r="F797" s="12" t="str">
        <f t="normal">Agrupados!I2138</f>
        <v>-</v>
      </c>
      <c r="G797" s="13">
        <f t="normal">Agrupados!T2138</f>
        <v>889.688505682457</v>
      </c>
      <c r="H797" s="13">
        <f t="normal">Agrupados!W2138</f>
        <v>990.366666666667</v>
      </c>
      <c r="I797" s="8">
        <f t="shared" ref="I797" si="1311">1000/G797</f>
        <v>1.12398889455465</v>
      </c>
      <c r="J797" s="8">
        <f t="shared" ref="J797" si="1312">1000/H797</f>
        <v>1.0097270371243</v>
      </c>
      <c r="K797" s="8">
        <f t="shared" ref="K797" si="1313">I797*J797</f>
        <v>1.13492197625928</v>
      </c>
      <c r="L797" s="13">
        <f t="normal">Agrupados!M2138</f>
        <v>502.92</v>
      </c>
      <c r="M797" s="13">
        <f t="normal">Agrupados!Q2138</f>
        <v>405.72</v>
      </c>
      <c r="N797" s="13">
        <f t="shared" ref="N797" si="1314">L797/K797</f>
        <v>443.131783964245</v>
      </c>
      <c r="O797" s="13">
        <f t="shared" ref="O797" si="1315">M797/K797</f>
        <v>357.487129941091</v>
      </c>
      <c r="P797" s="12">
        <f t="normal">Agrupados!R2138</f>
        <v>0.8067287043665</v>
      </c>
      <c r="Q797" s="25" t="str">
        <f t="normal">Agrupados!AA2138</f>
        <v>-</v>
      </c>
      <c r="R797" s="26" t="str">
        <f t="normal">Agrupados!AC2138</f>
        <v>-</v>
      </c>
    </row>
    <row r="798" spans="1:18">
      <c r="A798" s="14">
        <f t="normal">Agrupados!D2139</f>
        <v>0</v>
      </c>
      <c r="B798" s="14">
        <f t="normal">Agrupados!E2139</f>
        <v>0</v>
      </c>
      <c r="C798" s="14">
        <f t="normal">Agrupados!F2139</f>
        <v>0</v>
      </c>
      <c r="D798" s="14">
        <f t="normal">Agrupados!G2139</f>
        <v>0</v>
      </c>
      <c r="E798" s="14">
        <f t="normal">Agrupados!H2139</f>
        <v>0</v>
      </c>
      <c r="F798" s="14">
        <f t="normal">Agrupados!I2139</f>
        <v>0</v>
      </c>
      <c r="G798" s="16">
        <f t="normal">Agrupados!T2139</f>
        <v>0</v>
      </c>
      <c r="H798" s="16"/>
      <c r="I798" s="8"/>
      <c r="J798" s="8"/>
      <c r="K798" s="8"/>
      <c r="L798" s="16">
        <f t="normal">Agrupados!M2139</f>
        <v>0</v>
      </c>
      <c r="M798" s="16">
        <f t="normal">Agrupados!Q2139</f>
        <v>0</v>
      </c>
      <c r="N798" s="16"/>
      <c r="O798" s="16"/>
      <c r="P798" s="14">
        <f t="normal">Agrupados!R2139</f>
        <v>0</v>
      </c>
      <c r="Q798" s="27">
        <f t="normal">Agrupados!AA2139</f>
        <v>0</v>
      </c>
      <c r="R798" s="28">
        <f t="normal">Agrupados!AC2139</f>
        <v>0</v>
      </c>
    </row>
    <row r="799" spans="1:18">
      <c r="A799" s="17">
        <f t="normal">Agrupados!D2140</f>
        <v>0</v>
      </c>
      <c r="B799" s="17">
        <f t="normal">Agrupados!E2140</f>
        <v>0</v>
      </c>
      <c r="C799" s="17">
        <f t="normal">Agrupados!F2140</f>
        <v>0</v>
      </c>
      <c r="D799" s="17">
        <f t="normal">Agrupados!G2140</f>
        <v>0</v>
      </c>
      <c r="E799" s="17">
        <f t="normal">Agrupados!H2140</f>
        <v>0</v>
      </c>
      <c r="F799" s="17">
        <f t="normal">Agrupados!I2140</f>
        <v>0</v>
      </c>
      <c r="G799" s="19">
        <f t="normal">Agrupados!T2140</f>
        <v>0</v>
      </c>
      <c r="H799" s="19"/>
      <c r="I799" s="8"/>
      <c r="J799" s="8"/>
      <c r="K799" s="8"/>
      <c r="L799" s="19">
        <f t="normal">Agrupados!M2140</f>
        <v>0</v>
      </c>
      <c r="M799" s="19">
        <f t="normal">Agrupados!Q2140</f>
        <v>0</v>
      </c>
      <c r="N799" s="19"/>
      <c r="O799" s="19"/>
      <c r="P799" s="17">
        <f t="normal">Agrupados!R2140</f>
        <v>0</v>
      </c>
      <c r="Q799" s="29">
        <f t="normal">Agrupados!AA2140</f>
        <v>0</v>
      </c>
      <c r="R799" s="30">
        <f t="normal">Agrupados!AC2140</f>
        <v>0</v>
      </c>
    </row>
    <row r="800" spans="1:18">
      <c r="A800" s="12" t="str">
        <f t="normal">Agrupados!D2141</f>
        <v>Agroindústria</v>
      </c>
      <c r="B800" s="12" t="str">
        <f t="normal">Agrupados!E2141</f>
        <v>Resíduos de pecuária</v>
      </c>
      <c r="C800" s="12" t="str">
        <f t="normal">Agrupados!F2141</f>
        <v>Avicultura</v>
      </c>
      <c r="D800" s="12" t="str">
        <f t="normal">Agrupados!G2141</f>
        <v>Cama de aves</v>
      </c>
      <c r="E800" s="12" t="str">
        <f t="normal">Agrupados!H2141</f>
        <v>-</v>
      </c>
      <c r="F800" s="12" t="str">
        <f t="normal">Agrupados!I2141</f>
        <v>-</v>
      </c>
      <c r="G800" s="13">
        <f t="normal">Agrupados!T2141</f>
        <v>910.606606430432</v>
      </c>
      <c r="H800" s="13">
        <f t="normal">Agrupados!W2141</f>
        <v>799.3</v>
      </c>
      <c r="I800" s="8">
        <f t="shared" ref="I800" si="1316">1000/G800</f>
        <v>1.09816905888701</v>
      </c>
      <c r="J800" s="8">
        <f t="shared" ref="J800" si="1317">1000/H800</f>
        <v>1.25109470786939</v>
      </c>
      <c r="K800" s="8">
        <f t="shared" ref="K800" si="1318">I800*J800</f>
        <v>1.37391349791944</v>
      </c>
      <c r="L800" s="13">
        <f t="normal">Agrupados!M2141</f>
        <v>181.08</v>
      </c>
      <c r="M800" s="13">
        <f t="normal">Agrupados!Q2141</f>
        <v>106.2</v>
      </c>
      <c r="N800" s="13">
        <f t="shared" ref="N800" si="1319">L800/K800</f>
        <v>131.798690582933</v>
      </c>
      <c r="O800" s="13">
        <f t="shared" ref="O800" si="1320">M800/K800</f>
        <v>77.2974427872074</v>
      </c>
      <c r="P800" s="12">
        <f t="normal">Agrupados!R2141</f>
        <v>0.586481113320079</v>
      </c>
      <c r="Q800" s="25" t="str">
        <f t="normal">Agrupados!AA2141</f>
        <v>-</v>
      </c>
      <c r="R800" s="26" t="str">
        <f t="normal">Agrupados!AC2141</f>
        <v>-</v>
      </c>
    </row>
    <row r="801" spans="1:18">
      <c r="A801" s="14">
        <f t="normal">Agrupados!D2142</f>
        <v>0</v>
      </c>
      <c r="B801" s="14">
        <f t="normal">Agrupados!E2142</f>
        <v>0</v>
      </c>
      <c r="C801" s="15">
        <f t="normal">Agrupados!F2142</f>
        <v>0</v>
      </c>
      <c r="D801" s="14">
        <f t="normal">Agrupados!G2142</f>
        <v>0</v>
      </c>
      <c r="E801" s="14">
        <f t="normal">Agrupados!H2142</f>
        <v>0</v>
      </c>
      <c r="F801" s="14">
        <f t="normal">Agrupados!I2142</f>
        <v>0</v>
      </c>
      <c r="G801" s="16">
        <f t="normal">Agrupados!T2142</f>
        <v>0</v>
      </c>
      <c r="H801" s="16"/>
      <c r="I801" s="8"/>
      <c r="J801" s="8"/>
      <c r="K801" s="8"/>
      <c r="L801" s="16">
        <f t="normal">Agrupados!M2142</f>
        <v>0</v>
      </c>
      <c r="M801" s="16">
        <f t="normal">Agrupados!Q2142</f>
        <v>0</v>
      </c>
      <c r="N801" s="16"/>
      <c r="O801" s="16"/>
      <c r="P801" s="14">
        <f t="normal">Agrupados!R2142</f>
        <v>0</v>
      </c>
      <c r="Q801" s="27">
        <f t="normal">Agrupados!AA2142</f>
        <v>0</v>
      </c>
      <c r="R801" s="28">
        <f t="normal">Agrupados!AC2142</f>
        <v>0</v>
      </c>
    </row>
    <row r="802" spans="1:18">
      <c r="A802" s="17">
        <f t="normal">Agrupados!D2143</f>
        <v>0</v>
      </c>
      <c r="B802" s="17">
        <f t="normal">Agrupados!E2143</f>
        <v>0</v>
      </c>
      <c r="C802" s="18">
        <f t="normal">Agrupados!F2143</f>
        <v>0</v>
      </c>
      <c r="D802" s="17">
        <f t="normal">Agrupados!G2143</f>
        <v>0</v>
      </c>
      <c r="E802" s="17">
        <f t="normal">Agrupados!H2143</f>
        <v>0</v>
      </c>
      <c r="F802" s="17">
        <f t="normal">Agrupados!I2143</f>
        <v>0</v>
      </c>
      <c r="G802" s="19">
        <f t="normal">Agrupados!T2143</f>
        <v>0</v>
      </c>
      <c r="H802" s="19"/>
      <c r="I802" s="8"/>
      <c r="J802" s="8"/>
      <c r="K802" s="8"/>
      <c r="L802" s="19">
        <f t="normal">Agrupados!M2143</f>
        <v>0</v>
      </c>
      <c r="M802" s="19">
        <f t="normal">Agrupados!Q2143</f>
        <v>0</v>
      </c>
      <c r="N802" s="19"/>
      <c r="O802" s="19"/>
      <c r="P802" s="17">
        <f t="normal">Agrupados!R2143</f>
        <v>0</v>
      </c>
      <c r="Q802" s="29">
        <f t="normal">Agrupados!AA2143</f>
        <v>0</v>
      </c>
      <c r="R802" s="30">
        <f t="normal">Agrupados!AC2143</f>
        <v>0</v>
      </c>
    </row>
    <row r="803" spans="1:18">
      <c r="A803" s="6" t="str">
        <f t="normal">Agrupados!D2144</f>
        <v>Agroindústria</v>
      </c>
      <c r="B803" s="6" t="str">
        <f t="normal">Agrupados!E2144</f>
        <v>Resíduos da indústria agropecuária</v>
      </c>
      <c r="C803" s="6" t="str">
        <f t="normal">Agrupados!F2144</f>
        <v>Ração animal</v>
      </c>
      <c r="D803" s="6" t="str">
        <f t="normal">Agrupados!G2144</f>
        <v>Ração animal </v>
      </c>
      <c r="E803" s="6" t="str">
        <f t="normal">Agrupados!H2144</f>
        <v>-</v>
      </c>
      <c r="F803" s="6" t="str">
        <f t="normal">Agrupados!I2144</f>
        <v>-</v>
      </c>
      <c r="G803" s="8">
        <f t="normal">Agrupados!T2144</f>
        <v>913.722604122839</v>
      </c>
      <c r="H803" s="8">
        <f t="normal">Agrupados!W2144</f>
        <v>952.166666666667</v>
      </c>
      <c r="I803" s="8">
        <f t="shared" ref="I803" si="1321">1000/G803</f>
        <v>1.09442405768213</v>
      </c>
      <c r="J803" s="8">
        <f t="shared" ref="J803" si="1322">1000/H803</f>
        <v>1.05023630316821</v>
      </c>
      <c r="K803" s="8">
        <f t="shared" ref="K803" si="1323">I803*J803</f>
        <v>1.14940387643844</v>
      </c>
      <c r="L803" s="8">
        <f t="normal">Agrupados!M2144</f>
        <v>613.08</v>
      </c>
      <c r="M803" s="8">
        <f t="normal">Agrupados!Q2144</f>
        <v>439.2</v>
      </c>
      <c r="N803" s="13">
        <f t="shared" ref="N803" si="1324">L803/K803</f>
        <v>533.389535712809</v>
      </c>
      <c r="O803" s="13">
        <f t="shared" ref="O803" si="1325">M803/K803</f>
        <v>382.111117774297</v>
      </c>
      <c r="P803" s="6">
        <f t="normal">Agrupados!R2144</f>
        <v>0.716382853787434</v>
      </c>
      <c r="Q803" s="23" t="str">
        <f t="normal">Agrupados!AA2144</f>
        <v>-</v>
      </c>
      <c r="R803" s="24" t="str">
        <f t="normal">Agrupados!AC2144</f>
        <v>-</v>
      </c>
    </row>
    <row r="804" spans="1:18">
      <c r="A804" s="6">
        <f t="normal">Agrupados!D2145</f>
        <v>0</v>
      </c>
      <c r="B804" s="6">
        <f t="normal">Agrupados!E2145</f>
        <v>0</v>
      </c>
      <c r="C804" s="6">
        <f t="normal">Agrupados!F2145</f>
        <v>0</v>
      </c>
      <c r="D804" s="6">
        <f t="normal">Agrupados!G2145</f>
        <v>0</v>
      </c>
      <c r="E804" s="6">
        <f t="normal">Agrupados!H2145</f>
        <v>0</v>
      </c>
      <c r="F804" s="6">
        <f t="normal">Agrupados!I2145</f>
        <v>0</v>
      </c>
      <c r="G804" s="8">
        <f t="normal">Agrupados!T2145</f>
        <v>0</v>
      </c>
      <c r="H804" s="8"/>
      <c r="I804" s="8"/>
      <c r="J804" s="8"/>
      <c r="K804" s="8"/>
      <c r="L804" s="8">
        <f t="normal">Agrupados!M2145</f>
        <v>0</v>
      </c>
      <c r="M804" s="8">
        <f t="normal">Agrupados!Q2145</f>
        <v>0</v>
      </c>
      <c r="N804" s="16"/>
      <c r="O804" s="16"/>
      <c r="P804" s="6">
        <f t="normal">Agrupados!R2145</f>
        <v>0</v>
      </c>
      <c r="Q804" s="23">
        <f t="normal">Agrupados!AA2145</f>
        <v>0</v>
      </c>
      <c r="R804" s="24">
        <f t="normal">Agrupados!AC2145</f>
        <v>0</v>
      </c>
    </row>
    <row r="805" spans="1:18">
      <c r="A805" s="6">
        <f t="normal">Agrupados!D2146</f>
        <v>0</v>
      </c>
      <c r="B805" s="6">
        <f t="normal">Agrupados!E2146</f>
        <v>0</v>
      </c>
      <c r="C805" s="6">
        <f t="normal">Agrupados!F2146</f>
        <v>0</v>
      </c>
      <c r="D805" s="6">
        <f t="normal">Agrupados!G2146</f>
        <v>0</v>
      </c>
      <c r="E805" s="6">
        <f t="normal">Agrupados!H2146</f>
        <v>0</v>
      </c>
      <c r="F805" s="6">
        <f t="normal">Agrupados!I2146</f>
        <v>0</v>
      </c>
      <c r="G805" s="8">
        <f t="normal">Agrupados!T2146</f>
        <v>0</v>
      </c>
      <c r="H805" s="8"/>
      <c r="I805" s="8"/>
      <c r="J805" s="8"/>
      <c r="K805" s="8"/>
      <c r="L805" s="8">
        <f t="normal">Agrupados!M2146</f>
        <v>0</v>
      </c>
      <c r="M805" s="8">
        <f t="normal">Agrupados!Q2146</f>
        <v>0</v>
      </c>
      <c r="N805" s="19"/>
      <c r="O805" s="19"/>
      <c r="P805" s="6">
        <f t="normal">Agrupados!R2146</f>
        <v>0</v>
      </c>
      <c r="Q805" s="23">
        <f t="normal">Agrupados!AA2146</f>
        <v>0</v>
      </c>
      <c r="R805" s="24">
        <f t="normal">Agrupados!AC2146</f>
        <v>0</v>
      </c>
    </row>
    <row r="806" spans="1:18">
      <c r="A806" s="12" t="str">
        <f t="normal">Agrupados!D2150</f>
        <v>Agroindústria</v>
      </c>
      <c r="B806" s="12" t="str">
        <f t="normal">Agrupados!E2150</f>
        <v>Resíduos de pecuária</v>
      </c>
      <c r="C806" s="6" t="str">
        <f t="normal">Agrupados!F2150</f>
        <v>Suinocultura</v>
      </c>
      <c r="D806" s="6" t="str">
        <f t="normal">Agrupados!G2150</f>
        <v>-</v>
      </c>
      <c r="E806" s="6" t="str">
        <f t="normal">Agrupados!H2150</f>
        <v>Entrada da esterqueira</v>
      </c>
      <c r="F806" s="12" t="str">
        <f t="normal">Agrupados!I2150</f>
        <v>1700 animais/ 70 kg</v>
      </c>
      <c r="G806" s="13">
        <f t="normal">Agrupados!T2150</f>
        <v>87.85</v>
      </c>
      <c r="H806" s="13">
        <f t="normal">Agrupados!W2150</f>
        <v>842.1</v>
      </c>
      <c r="I806" s="8">
        <f t="shared" ref="I806" si="1326">1000/G806</f>
        <v>11.3830392714855</v>
      </c>
      <c r="J806" s="8">
        <f t="shared" ref="J806" si="1327">1000/H806</f>
        <v>1.18750742192139</v>
      </c>
      <c r="K806" s="8">
        <f t="shared" ref="K806" si="1328">I806*J806</f>
        <v>13.5174436189116</v>
      </c>
      <c r="L806" s="13">
        <f t="normal">Agrupados!M2150</f>
        <v>573.3108</v>
      </c>
      <c r="M806" s="13">
        <f t="normal">Agrupados!Q2150</f>
        <v>347.2848</v>
      </c>
      <c r="N806" s="13">
        <f t="shared" ref="N806" si="1329">L806/K806</f>
        <v>42.412664418138</v>
      </c>
      <c r="O806" s="13">
        <f t="shared" ref="O806" si="1330">M806/K806</f>
        <v>25.691603367528</v>
      </c>
      <c r="P806" s="12">
        <f t="normal">Agrupados!R2150</f>
        <v>0.605753109831526</v>
      </c>
      <c r="Q806" s="25" t="str">
        <f t="normal">Agrupados!AA2150</f>
        <v>-</v>
      </c>
      <c r="R806" s="26" t="str">
        <f t="normal">Agrupados!AC2150</f>
        <v>-</v>
      </c>
    </row>
    <row r="807" spans="1:18">
      <c r="A807" s="14">
        <f t="normal">Agrupados!D2151</f>
        <v>0</v>
      </c>
      <c r="B807" s="14">
        <f t="normal">Agrupados!E2151</f>
        <v>0</v>
      </c>
      <c r="C807" s="6">
        <f t="normal">Agrupados!F2151</f>
        <v>0</v>
      </c>
      <c r="D807" s="6">
        <f t="normal">Agrupados!G2151</f>
        <v>0</v>
      </c>
      <c r="E807" s="6">
        <f t="normal">Agrupados!H2151</f>
        <v>0</v>
      </c>
      <c r="F807" s="14">
        <f t="normal">Agrupados!I2151</f>
        <v>0</v>
      </c>
      <c r="G807" s="16">
        <f t="normal">Agrupados!T2151</f>
        <v>0</v>
      </c>
      <c r="H807" s="16"/>
      <c r="I807" s="8"/>
      <c r="J807" s="8"/>
      <c r="K807" s="8"/>
      <c r="L807" s="16">
        <f t="normal">Agrupados!M2151</f>
        <v>0</v>
      </c>
      <c r="M807" s="16">
        <f t="normal">Agrupados!Q2151</f>
        <v>0</v>
      </c>
      <c r="N807" s="16"/>
      <c r="O807" s="16"/>
      <c r="P807" s="14">
        <f t="normal">Agrupados!R2151</f>
        <v>0</v>
      </c>
      <c r="Q807" s="27">
        <f t="normal">Agrupados!AA2151</f>
        <v>0</v>
      </c>
      <c r="R807" s="28">
        <f t="normal">Agrupados!AC2151</f>
        <v>0</v>
      </c>
    </row>
    <row r="808" spans="1:18">
      <c r="A808" s="17">
        <f t="normal">Agrupados!D2152</f>
        <v>0</v>
      </c>
      <c r="B808" s="17">
        <f t="normal">Agrupados!E2152</f>
        <v>0</v>
      </c>
      <c r="C808" s="6">
        <f t="normal">Agrupados!F2152</f>
        <v>0</v>
      </c>
      <c r="D808" s="6">
        <f t="normal">Agrupados!G2152</f>
        <v>0</v>
      </c>
      <c r="E808" s="6">
        <f t="normal">Agrupados!H2152</f>
        <v>0</v>
      </c>
      <c r="F808" s="17">
        <f t="normal">Agrupados!I2152</f>
        <v>0</v>
      </c>
      <c r="G808" s="19">
        <f t="normal">Agrupados!T2152</f>
        <v>0</v>
      </c>
      <c r="H808" s="19"/>
      <c r="I808" s="8"/>
      <c r="J808" s="8"/>
      <c r="K808" s="8"/>
      <c r="L808" s="19">
        <f t="normal">Agrupados!M2152</f>
        <v>0</v>
      </c>
      <c r="M808" s="19">
        <f t="normal">Agrupados!Q2152</f>
        <v>0</v>
      </c>
      <c r="N808" s="19"/>
      <c r="O808" s="19"/>
      <c r="P808" s="17">
        <f t="normal">Agrupados!R2152</f>
        <v>0</v>
      </c>
      <c r="Q808" s="29">
        <f t="normal">Agrupados!AA2152</f>
        <v>0</v>
      </c>
      <c r="R808" s="30">
        <f t="normal">Agrupados!AC2152</f>
        <v>0</v>
      </c>
    </row>
    <row r="809" spans="1:18">
      <c r="A809" s="12" t="str">
        <f t="normal">Agrupados!D2153</f>
        <v>Agroindústria</v>
      </c>
      <c r="B809" s="12" t="str">
        <f t="normal">Agrupados!E2153</f>
        <v>Resíduos de pecuária</v>
      </c>
      <c r="C809" s="6" t="str">
        <f t="normal">Agrupados!F2153</f>
        <v>Suinocultura</v>
      </c>
      <c r="D809" s="6" t="str">
        <f t="normal">Agrupados!G2153</f>
        <v>-</v>
      </c>
      <c r="E809" s="6" t="str">
        <f t="normal">Agrupados!H2153</f>
        <v>Entrada da esterqueira</v>
      </c>
      <c r="F809" s="12" t="str">
        <f t="normal">Agrupados!I2153</f>
        <v>2020 animais/ 60 kg</v>
      </c>
      <c r="G809" s="13">
        <f t="normal">Agrupados!T2153</f>
        <v>17.75</v>
      </c>
      <c r="H809" s="13">
        <f t="normal">Agrupados!W2153</f>
        <v>594.1</v>
      </c>
      <c r="I809" s="8">
        <f t="shared" ref="I809" si="1331">1000/G809</f>
        <v>56.3380281690141</v>
      </c>
      <c r="J809" s="8">
        <f t="shared" ref="J809" si="1332">1000/H809</f>
        <v>1.68321831341525</v>
      </c>
      <c r="K809" s="8">
        <f t="shared" ref="K809" si="1333">I809*J809</f>
        <v>94.8292007557888</v>
      </c>
      <c r="L809" s="13">
        <f t="normal">Agrupados!M2153</f>
        <v>688.5108</v>
      </c>
      <c r="M809" s="13">
        <f t="normal">Agrupados!Q2153</f>
        <v>560.304</v>
      </c>
      <c r="N809" s="13">
        <f t="shared" ref="N809" si="1334">L809/K809</f>
        <v>7.26053572647</v>
      </c>
      <c r="O809" s="13">
        <f t="shared" ref="O809" si="1335">M809/K809</f>
        <v>5.9085597636</v>
      </c>
      <c r="P809" s="12">
        <f t="normal">Agrupados!R2153</f>
        <v>0.813791156217157</v>
      </c>
      <c r="Q809" s="25" t="str">
        <f t="normal">Agrupados!AA2153</f>
        <v>-</v>
      </c>
      <c r="R809" s="26" t="str">
        <f t="normal">Agrupados!AC2153</f>
        <v>-</v>
      </c>
    </row>
    <row r="810" spans="1:18">
      <c r="A810" s="14">
        <f t="normal">Agrupados!D2154</f>
        <v>0</v>
      </c>
      <c r="B810" s="14">
        <f t="normal">Agrupados!E2154</f>
        <v>0</v>
      </c>
      <c r="C810" s="6">
        <f t="normal">Agrupados!F2154</f>
        <v>0</v>
      </c>
      <c r="D810" s="6">
        <f t="normal">Agrupados!G2154</f>
        <v>0</v>
      </c>
      <c r="E810" s="6">
        <f t="normal">Agrupados!H2154</f>
        <v>0</v>
      </c>
      <c r="F810" s="14">
        <f t="normal">Agrupados!I2154</f>
        <v>0</v>
      </c>
      <c r="G810" s="16">
        <f t="normal">Agrupados!T2154</f>
        <v>0</v>
      </c>
      <c r="H810" s="16"/>
      <c r="I810" s="8"/>
      <c r="J810" s="8"/>
      <c r="K810" s="8"/>
      <c r="L810" s="16">
        <f t="normal">Agrupados!M2154</f>
        <v>0</v>
      </c>
      <c r="M810" s="16">
        <f t="normal">Agrupados!Q2154</f>
        <v>0</v>
      </c>
      <c r="N810" s="16"/>
      <c r="O810" s="16"/>
      <c r="P810" s="14">
        <f t="normal">Agrupados!R2154</f>
        <v>0</v>
      </c>
      <c r="Q810" s="27">
        <f t="normal">Agrupados!AA2154</f>
        <v>0</v>
      </c>
      <c r="R810" s="28">
        <f t="normal">Agrupados!AC2154</f>
        <v>0</v>
      </c>
    </row>
    <row r="811" spans="1:18">
      <c r="A811" s="17">
        <f t="normal">Agrupados!D2155</f>
        <v>0</v>
      </c>
      <c r="B811" s="17">
        <f t="normal">Agrupados!E2155</f>
        <v>0</v>
      </c>
      <c r="C811" s="6">
        <f t="normal">Agrupados!F2155</f>
        <v>0</v>
      </c>
      <c r="D811" s="6">
        <f t="normal">Agrupados!G2155</f>
        <v>0</v>
      </c>
      <c r="E811" s="6">
        <f t="normal">Agrupados!H2155</f>
        <v>0</v>
      </c>
      <c r="F811" s="17">
        <f t="normal">Agrupados!I2155</f>
        <v>0</v>
      </c>
      <c r="G811" s="19">
        <f t="normal">Agrupados!T2155</f>
        <v>0</v>
      </c>
      <c r="H811" s="19"/>
      <c r="I811" s="8"/>
      <c r="J811" s="8"/>
      <c r="K811" s="8"/>
      <c r="L811" s="19">
        <f t="normal">Agrupados!M2155</f>
        <v>0</v>
      </c>
      <c r="M811" s="19">
        <f t="normal">Agrupados!Q2155</f>
        <v>0</v>
      </c>
      <c r="N811" s="19"/>
      <c r="O811" s="19"/>
      <c r="P811" s="17">
        <f t="normal">Agrupados!R2155</f>
        <v>0</v>
      </c>
      <c r="Q811" s="29">
        <f t="normal">Agrupados!AA2155</f>
        <v>0</v>
      </c>
      <c r="R811" s="30">
        <f t="normal">Agrupados!AC2155</f>
        <v>0</v>
      </c>
    </row>
    <row r="812" spans="1:18">
      <c r="A812" s="6" t="str">
        <f t="normal">Agrupados!D2156</f>
        <v>Agroindústria</v>
      </c>
      <c r="B812" s="6" t="str">
        <f t="normal">Agrupados!E2156</f>
        <v>Resíduos de pecuária</v>
      </c>
      <c r="C812" s="6" t="str">
        <f t="normal">Agrupados!F2156</f>
        <v>Suinocultura</v>
      </c>
      <c r="D812" s="6" t="str">
        <f t="normal">Agrupados!G2156</f>
        <v>-</v>
      </c>
      <c r="E812" s="6" t="str">
        <f t="normal">Agrupados!H2156</f>
        <v>Entrada da esterqueira</v>
      </c>
      <c r="F812" s="6" t="str">
        <f t="normal">Agrupados!I2156</f>
        <v>1300 animais/ 50 kg</v>
      </c>
      <c r="G812" s="8">
        <f t="normal">Agrupados!T2156</f>
        <v>20.6333333333333</v>
      </c>
      <c r="H812" s="8">
        <f t="normal">Agrupados!W2156</f>
        <v>668.633333333333</v>
      </c>
      <c r="I812" s="8">
        <f t="shared" ref="I812" si="1336">1000/G812</f>
        <v>48.4652665589661</v>
      </c>
      <c r="J812" s="8">
        <f t="shared" ref="J812" si="1337">1000/H812</f>
        <v>1.4955880153547</v>
      </c>
      <c r="K812" s="8">
        <f t="shared" ref="K812" si="1338">I812*J812</f>
        <v>72.4840718265608</v>
      </c>
      <c r="L812" s="8">
        <f t="normal">Agrupados!M2156</f>
        <v>394.416</v>
      </c>
      <c r="M812" s="8">
        <f t="normal">Agrupados!Q2156</f>
        <v>313.6248</v>
      </c>
      <c r="N812" s="13">
        <f t="shared" ref="N812" si="1339">L812/K812</f>
        <v>5.44141616304</v>
      </c>
      <c r="O812" s="13">
        <f t="shared" ref="O812" si="1340">M812/K812</f>
        <v>4.326809905912</v>
      </c>
      <c r="P812" s="6">
        <f t="normal">Agrupados!R2156</f>
        <v>0.795162468054034</v>
      </c>
      <c r="Q812" s="23" t="str">
        <f t="normal">Agrupados!AA2156</f>
        <v>-</v>
      </c>
      <c r="R812" s="24" t="str">
        <f t="normal">Agrupados!AC2156</f>
        <v>-</v>
      </c>
    </row>
    <row r="813" spans="1:18">
      <c r="A813" s="6">
        <f t="normal">Agrupados!D2157</f>
        <v>0</v>
      </c>
      <c r="B813" s="6">
        <f t="normal">Agrupados!E2157</f>
        <v>0</v>
      </c>
      <c r="C813" s="6">
        <f t="normal">Agrupados!F2157</f>
        <v>0</v>
      </c>
      <c r="D813" s="6">
        <f t="normal">Agrupados!G2157</f>
        <v>0</v>
      </c>
      <c r="E813" s="6">
        <f t="normal">Agrupados!H2157</f>
        <v>0</v>
      </c>
      <c r="F813" s="6">
        <f t="normal">Agrupados!I2157</f>
        <v>0</v>
      </c>
      <c r="G813" s="8">
        <f t="normal">Agrupados!T2157</f>
        <v>0</v>
      </c>
      <c r="H813" s="8"/>
      <c r="I813" s="8"/>
      <c r="J813" s="8"/>
      <c r="K813" s="8"/>
      <c r="L813" s="8">
        <f t="normal">Agrupados!M2157</f>
        <v>0</v>
      </c>
      <c r="M813" s="8">
        <f t="normal">Agrupados!Q2157</f>
        <v>0</v>
      </c>
      <c r="N813" s="16"/>
      <c r="O813" s="16"/>
      <c r="P813" s="6">
        <f t="normal">Agrupados!R2157</f>
        <v>0</v>
      </c>
      <c r="Q813" s="23">
        <f t="normal">Agrupados!AA2157</f>
        <v>0</v>
      </c>
      <c r="R813" s="24">
        <f t="normal">Agrupados!AC2157</f>
        <v>0</v>
      </c>
    </row>
    <row r="814" spans="1:18">
      <c r="A814" s="6">
        <f t="normal">Agrupados!D2158</f>
        <v>0</v>
      </c>
      <c r="B814" s="6">
        <f t="normal">Agrupados!E2158</f>
        <v>0</v>
      </c>
      <c r="C814" s="6">
        <f t="normal">Agrupados!F2158</f>
        <v>0</v>
      </c>
      <c r="D814" s="6">
        <f t="normal">Agrupados!G2158</f>
        <v>0</v>
      </c>
      <c r="E814" s="6">
        <f t="normal">Agrupados!H2158</f>
        <v>0</v>
      </c>
      <c r="F814" s="6">
        <f t="normal">Agrupados!I2158</f>
        <v>0</v>
      </c>
      <c r="G814" s="8">
        <f t="normal">Agrupados!T2158</f>
        <v>0</v>
      </c>
      <c r="H814" s="8"/>
      <c r="I814" s="8"/>
      <c r="J814" s="8"/>
      <c r="K814" s="8"/>
      <c r="L814" s="8">
        <f t="normal">Agrupados!M2158</f>
        <v>0</v>
      </c>
      <c r="M814" s="8">
        <f t="normal">Agrupados!Q2158</f>
        <v>0</v>
      </c>
      <c r="N814" s="19"/>
      <c r="O814" s="19"/>
      <c r="P814" s="6">
        <f t="normal">Agrupados!R2158</f>
        <v>0</v>
      </c>
      <c r="Q814" s="23">
        <f t="normal">Agrupados!AA2158</f>
        <v>0</v>
      </c>
      <c r="R814" s="24">
        <f t="normal">Agrupados!AC2158</f>
        <v>0</v>
      </c>
    </row>
    <row r="815" spans="1:18">
      <c r="A815" s="6" t="str">
        <f t="normal">Agrupados!D2159</f>
        <v>Agroindústria</v>
      </c>
      <c r="B815" s="6" t="str">
        <f t="normal">Agrupados!E2159</f>
        <v>Resíduos diversos da indústria de alimentos</v>
      </c>
      <c r="C815" s="6" t="str">
        <f t="normal">Agrupados!F2159</f>
        <v>Laticínio </v>
      </c>
      <c r="D815" s="6" t="str">
        <f t="normal">Agrupados!G2159</f>
        <v>Soro de leite</v>
      </c>
      <c r="E815" s="6" t="str">
        <f t="normal">Agrupados!H2159</f>
        <v>-</v>
      </c>
      <c r="F815" s="12" t="str">
        <f t="normal">Agrupados!I2159</f>
        <v>-</v>
      </c>
      <c r="G815" s="13">
        <f t="normal">Agrupados!T2159</f>
        <v>42.05</v>
      </c>
      <c r="H815" s="13">
        <f t="normal">Agrupados!W2159</f>
        <v>812.2</v>
      </c>
      <c r="I815" s="8">
        <f t="shared" ref="I815" si="1341">1000/G815</f>
        <v>23.7812128418549</v>
      </c>
      <c r="J815" s="8">
        <f t="shared" ref="J815" si="1342">1000/H815</f>
        <v>1.23122383649347</v>
      </c>
      <c r="K815" s="8">
        <f t="shared" ref="K815" si="1343">I815*J815</f>
        <v>29.2799961116165</v>
      </c>
      <c r="L815" s="13">
        <f t="normal">Agrupados!M2159</f>
        <v>1166.0472</v>
      </c>
      <c r="M815" s="13">
        <f t="normal">Agrupados!Q2159</f>
        <v>975.6792</v>
      </c>
      <c r="N815" s="13">
        <f t="shared" ref="N815" si="1344">L815/K815</f>
        <v>39.824021682072</v>
      </c>
      <c r="O815" s="13">
        <f t="shared" ref="O815" si="1345">M815/K815</f>
        <v>33.322381474392</v>
      </c>
      <c r="P815" s="12">
        <f t="normal">Agrupados!R2159</f>
        <v>0.836740742570284</v>
      </c>
      <c r="Q815" s="25" t="str">
        <f t="normal">Agrupados!AA2159</f>
        <v>-</v>
      </c>
      <c r="R815" s="26" t="str">
        <f t="normal">Agrupados!AC2159</f>
        <v>-</v>
      </c>
    </row>
    <row r="816" spans="1:18">
      <c r="A816" s="6">
        <f t="normal">Agrupados!D2160</f>
        <v>0</v>
      </c>
      <c r="B816" s="6">
        <f t="normal">Agrupados!E2160</f>
        <v>0</v>
      </c>
      <c r="C816" s="6">
        <f t="normal">Agrupados!F2160</f>
        <v>0</v>
      </c>
      <c r="D816" s="6">
        <f t="normal">Agrupados!G2160</f>
        <v>0</v>
      </c>
      <c r="E816" s="6">
        <f t="normal">Agrupados!H2160</f>
        <v>0</v>
      </c>
      <c r="F816" s="14">
        <f t="normal">Agrupados!I2160</f>
        <v>0</v>
      </c>
      <c r="G816" s="16">
        <f t="normal">Agrupados!T2160</f>
        <v>0</v>
      </c>
      <c r="H816" s="16"/>
      <c r="I816" s="8"/>
      <c r="J816" s="8"/>
      <c r="K816" s="8"/>
      <c r="L816" s="16">
        <f t="normal">Agrupados!M2160</f>
        <v>0</v>
      </c>
      <c r="M816" s="16">
        <f t="normal">Agrupados!Q2160</f>
        <v>0</v>
      </c>
      <c r="N816" s="16"/>
      <c r="O816" s="16"/>
      <c r="P816" s="14">
        <f t="normal">Agrupados!R2160</f>
        <v>0</v>
      </c>
      <c r="Q816" s="27">
        <f t="normal">Agrupados!AA2160</f>
        <v>0</v>
      </c>
      <c r="R816" s="28">
        <f t="normal">Agrupados!AC2160</f>
        <v>0</v>
      </c>
    </row>
    <row r="817" spans="1:18">
      <c r="A817" s="6">
        <f t="normal">Agrupados!D2161</f>
        <v>0</v>
      </c>
      <c r="B817" s="6">
        <f t="normal">Agrupados!E2161</f>
        <v>0</v>
      </c>
      <c r="C817" s="6">
        <f t="normal">Agrupados!F2161</f>
        <v>0</v>
      </c>
      <c r="D817" s="6">
        <f t="normal">Agrupados!G2161</f>
        <v>0</v>
      </c>
      <c r="E817" s="6">
        <f t="normal">Agrupados!H2161</f>
        <v>0</v>
      </c>
      <c r="F817" s="17">
        <f t="normal">Agrupados!I2161</f>
        <v>0</v>
      </c>
      <c r="G817" s="19">
        <f t="normal">Agrupados!T2161</f>
        <v>0</v>
      </c>
      <c r="H817" s="19"/>
      <c r="I817" s="8"/>
      <c r="J817" s="8"/>
      <c r="K817" s="8"/>
      <c r="L817" s="19">
        <f t="normal">Agrupados!M2161</f>
        <v>0</v>
      </c>
      <c r="M817" s="19">
        <f t="normal">Agrupados!Q2161</f>
        <v>0</v>
      </c>
      <c r="N817" s="19"/>
      <c r="O817" s="19"/>
      <c r="P817" s="17">
        <f t="normal">Agrupados!R2161</f>
        <v>0</v>
      </c>
      <c r="Q817" s="29">
        <f t="normal">Agrupados!AA2161</f>
        <v>0</v>
      </c>
      <c r="R817" s="30">
        <f t="normal">Agrupados!AC2161</f>
        <v>0</v>
      </c>
    </row>
    <row r="818" spans="1:18">
      <c r="A818" s="12" t="str">
        <f t="normal">Agrupados!D2165</f>
        <v>Agroindústria</v>
      </c>
      <c r="B818" s="12" t="str">
        <f t="normal">Agrupados!E2165</f>
        <v>Resíduos de pecuária</v>
      </c>
      <c r="C818" s="6" t="str">
        <f t="normal">Agrupados!F2165</f>
        <v>Suinocultura</v>
      </c>
      <c r="D818" s="6" t="str">
        <f t="normal">Agrupados!G2165</f>
        <v>-</v>
      </c>
      <c r="E818" s="6" t="str">
        <f t="normal">Agrupados!H2165</f>
        <v>Entrada da esterqueira</v>
      </c>
      <c r="F818" s="12" t="str">
        <f t="normal">Agrupados!I2165</f>
        <v>3000 animais/ 50 kg </v>
      </c>
      <c r="G818" s="13">
        <f t="normal">Agrupados!T2165</f>
        <v>13.5</v>
      </c>
      <c r="H818" s="13">
        <f t="normal">Agrupados!W2165</f>
        <v>718.133333333333</v>
      </c>
      <c r="I818" s="8">
        <f t="shared" ref="I818" si="1346">1000/G818</f>
        <v>74.074074074074</v>
      </c>
      <c r="J818" s="8">
        <f t="shared" ref="J818" si="1347">1000/H818</f>
        <v>1.39249907166729</v>
      </c>
      <c r="K818" s="8">
        <f t="shared" ref="K818" si="1348">I818*J818</f>
        <v>103.148079382762</v>
      </c>
      <c r="L818" s="13">
        <f t="normal">Agrupados!M2165</f>
        <v>547.3908</v>
      </c>
      <c r="M818" s="13">
        <f t="normal">Agrupados!Q2165</f>
        <v>453.0168</v>
      </c>
      <c r="N818" s="13">
        <f t="shared" ref="N818" si="1349">L818/K818</f>
        <v>5.30684432784</v>
      </c>
      <c r="O818" s="13">
        <f t="shared" ref="O818" si="1350">M818/K818</f>
        <v>4.39190727264</v>
      </c>
      <c r="P818" s="12">
        <f t="normal">Agrupados!R2165</f>
        <v>0.827593010331924</v>
      </c>
      <c r="Q818" s="25" t="str">
        <f t="normal">Agrupados!AA2165</f>
        <v>-</v>
      </c>
      <c r="R818" s="26" t="str">
        <f t="normal">Agrupados!AC2165</f>
        <v>-</v>
      </c>
    </row>
    <row r="819" spans="1:18">
      <c r="A819" s="14">
        <f t="normal">Agrupados!D2166</f>
        <v>0</v>
      </c>
      <c r="B819" s="14">
        <f t="normal">Agrupados!E2166</f>
        <v>0</v>
      </c>
      <c r="C819" s="6">
        <f t="normal">Agrupados!F2166</f>
        <v>0</v>
      </c>
      <c r="D819" s="6">
        <f t="normal">Agrupados!G2166</f>
        <v>0</v>
      </c>
      <c r="E819" s="6">
        <f t="normal">Agrupados!H2166</f>
        <v>0</v>
      </c>
      <c r="F819" s="14">
        <f t="normal">Agrupados!I2166</f>
        <v>0</v>
      </c>
      <c r="G819" s="16">
        <f t="normal">Agrupados!T2166</f>
        <v>0</v>
      </c>
      <c r="H819" s="16"/>
      <c r="I819" s="8"/>
      <c r="J819" s="8"/>
      <c r="K819" s="8"/>
      <c r="L819" s="16">
        <f t="normal">Agrupados!M2166</f>
        <v>0</v>
      </c>
      <c r="M819" s="16">
        <f t="normal">Agrupados!Q2166</f>
        <v>0</v>
      </c>
      <c r="N819" s="16"/>
      <c r="O819" s="16"/>
      <c r="P819" s="14">
        <f t="normal">Agrupados!R2166</f>
        <v>0</v>
      </c>
      <c r="Q819" s="27">
        <f t="normal">Agrupados!AA2166</f>
        <v>0</v>
      </c>
      <c r="R819" s="28">
        <f t="normal">Agrupados!AC2166</f>
        <v>0</v>
      </c>
    </row>
    <row r="820" spans="1:18">
      <c r="A820" s="17">
        <f t="normal">Agrupados!D2167</f>
        <v>0</v>
      </c>
      <c r="B820" s="17">
        <f t="normal">Agrupados!E2167</f>
        <v>0</v>
      </c>
      <c r="C820" s="6">
        <f t="normal">Agrupados!F2167</f>
        <v>0</v>
      </c>
      <c r="D820" s="6">
        <f t="normal">Agrupados!G2167</f>
        <v>0</v>
      </c>
      <c r="E820" s="6">
        <f t="normal">Agrupados!H2167</f>
        <v>0</v>
      </c>
      <c r="F820" s="17">
        <f t="normal">Agrupados!I2167</f>
        <v>0</v>
      </c>
      <c r="G820" s="19">
        <f t="normal">Agrupados!T2167</f>
        <v>0</v>
      </c>
      <c r="H820" s="19"/>
      <c r="I820" s="8"/>
      <c r="J820" s="8"/>
      <c r="K820" s="8"/>
      <c r="L820" s="19">
        <f t="normal">Agrupados!M2167</f>
        <v>0</v>
      </c>
      <c r="M820" s="19">
        <f t="normal">Agrupados!Q2167</f>
        <v>0</v>
      </c>
      <c r="N820" s="19"/>
      <c r="O820" s="19"/>
      <c r="P820" s="17">
        <f t="normal">Agrupados!R2167</f>
        <v>0</v>
      </c>
      <c r="Q820" s="29">
        <f t="normal">Agrupados!AA2167</f>
        <v>0</v>
      </c>
      <c r="R820" s="30">
        <f t="normal">Agrupados!AC2167</f>
        <v>0</v>
      </c>
    </row>
    <row r="821" spans="1:18">
      <c r="A821" s="12" t="str">
        <f t="normal">Agrupados!D2168</f>
        <v>Agroindústria</v>
      </c>
      <c r="B821" s="12" t="str">
        <f t="normal">Agrupados!E2168</f>
        <v>Resíduos de pecuária</v>
      </c>
      <c r="C821" s="6" t="str">
        <f t="normal">Agrupados!F2168</f>
        <v>Suinocultura</v>
      </c>
      <c r="D821" s="6" t="str">
        <f t="normal">Agrupados!G2168</f>
        <v>-</v>
      </c>
      <c r="E821" s="6" t="str">
        <f t="normal">Agrupados!H2168</f>
        <v>Entrada da esterqueira</v>
      </c>
      <c r="F821" s="12" t="str">
        <f t="normal">Agrupados!I2168</f>
        <v>2000 animais/ 30 kg</v>
      </c>
      <c r="G821" s="13">
        <f t="normal">Agrupados!T2168</f>
        <v>11.0666666666667</v>
      </c>
      <c r="H821" s="13">
        <f t="normal">Agrupados!W2168</f>
        <v>642.633333333333</v>
      </c>
      <c r="I821" s="8">
        <f t="shared" ref="I821" si="1351">1000/G821</f>
        <v>90.3614457831325</v>
      </c>
      <c r="J821" s="8">
        <f t="shared" ref="J821" si="1352">1000/H821</f>
        <v>1.55609730795166</v>
      </c>
      <c r="K821" s="8">
        <f t="shared" ref="K821" si="1353">I821*J821</f>
        <v>140.611202525752</v>
      </c>
      <c r="L821" s="13">
        <f t="normal">Agrupados!M2168</f>
        <v>779.112</v>
      </c>
      <c r="M821" s="13">
        <f t="normal">Agrupados!Q2168</f>
        <v>667.0692</v>
      </c>
      <c r="N821" s="13">
        <f t="shared" ref="N821" si="1354">L821/K821</f>
        <v>5.54089564704</v>
      </c>
      <c r="O821" s="13">
        <f t="shared" ref="O821" si="1355">M821/K821</f>
        <v>4.744068666064</v>
      </c>
      <c r="P821" s="12">
        <f t="normal">Agrupados!R2168</f>
        <v>0.856191664356344</v>
      </c>
      <c r="Q821" s="25" t="str">
        <f t="normal">Agrupados!AA2168</f>
        <v>-</v>
      </c>
      <c r="R821" s="26" t="str">
        <f t="normal">Agrupados!AC2168</f>
        <v>-</v>
      </c>
    </row>
    <row r="822" spans="1:18">
      <c r="A822" s="14">
        <f t="normal">Agrupados!D2169</f>
        <v>0</v>
      </c>
      <c r="B822" s="14">
        <f t="normal">Agrupados!E2169</f>
        <v>0</v>
      </c>
      <c r="C822" s="6">
        <f t="normal">Agrupados!F2169</f>
        <v>0</v>
      </c>
      <c r="D822" s="6">
        <f t="normal">Agrupados!G2169</f>
        <v>0</v>
      </c>
      <c r="E822" s="6">
        <f t="normal">Agrupados!H2169</f>
        <v>0</v>
      </c>
      <c r="F822" s="14">
        <f t="normal">Agrupados!I2169</f>
        <v>0</v>
      </c>
      <c r="G822" s="16">
        <f t="normal">Agrupados!T2169</f>
        <v>0</v>
      </c>
      <c r="H822" s="16"/>
      <c r="I822" s="8"/>
      <c r="J822" s="8"/>
      <c r="K822" s="8"/>
      <c r="L822" s="16">
        <f t="normal">Agrupados!M2169</f>
        <v>0</v>
      </c>
      <c r="M822" s="16">
        <f t="normal">Agrupados!Q2169</f>
        <v>0</v>
      </c>
      <c r="N822" s="16"/>
      <c r="O822" s="16"/>
      <c r="P822" s="14">
        <f t="normal">Agrupados!R2169</f>
        <v>0</v>
      </c>
      <c r="Q822" s="27">
        <f t="normal">Agrupados!AA2169</f>
        <v>0</v>
      </c>
      <c r="R822" s="28">
        <f t="normal">Agrupados!AC2169</f>
        <v>0</v>
      </c>
    </row>
    <row r="823" spans="1:18">
      <c r="A823" s="17">
        <f t="normal">Agrupados!D2170</f>
        <v>0</v>
      </c>
      <c r="B823" s="17">
        <f t="normal">Agrupados!E2170</f>
        <v>0</v>
      </c>
      <c r="C823" s="6">
        <f t="normal">Agrupados!F2170</f>
        <v>0</v>
      </c>
      <c r="D823" s="6">
        <f t="normal">Agrupados!G2170</f>
        <v>0</v>
      </c>
      <c r="E823" s="6">
        <f t="normal">Agrupados!H2170</f>
        <v>0</v>
      </c>
      <c r="F823" s="17">
        <f t="normal">Agrupados!I2170</f>
        <v>0</v>
      </c>
      <c r="G823" s="19">
        <f t="normal">Agrupados!T2170</f>
        <v>0</v>
      </c>
      <c r="H823" s="19"/>
      <c r="I823" s="8"/>
      <c r="J823" s="8"/>
      <c r="K823" s="8"/>
      <c r="L823" s="19">
        <f t="normal">Agrupados!M2170</f>
        <v>0</v>
      </c>
      <c r="M823" s="19">
        <f t="normal">Agrupados!Q2170</f>
        <v>0</v>
      </c>
      <c r="N823" s="19"/>
      <c r="O823" s="19"/>
      <c r="P823" s="17">
        <f t="normal">Agrupados!R2170</f>
        <v>0</v>
      </c>
      <c r="Q823" s="29">
        <f t="normal">Agrupados!AA2170</f>
        <v>0</v>
      </c>
      <c r="R823" s="30">
        <f t="normal">Agrupados!AC2170</f>
        <v>0</v>
      </c>
    </row>
    <row r="824" spans="1:18">
      <c r="A824" s="6" t="str">
        <f t="normal">Agrupados!D2171</f>
        <v>Agroindústria</v>
      </c>
      <c r="B824" s="6" t="str">
        <f t="normal">Agrupados!E2171</f>
        <v>Resíduos de pecuária</v>
      </c>
      <c r="C824" s="6" t="str">
        <f t="normal">Agrupados!F2171</f>
        <v>Suinocultura</v>
      </c>
      <c r="D824" s="6" t="str">
        <f t="normal">Agrupados!G2171</f>
        <v>-</v>
      </c>
      <c r="E824" s="6" t="str">
        <f t="normal">Agrupados!H2171</f>
        <v>Entrada da esterqueira</v>
      </c>
      <c r="F824" s="6" t="str">
        <f t="normal">Agrupados!I2171</f>
        <v>2000 matrizes + 5000 leitões</v>
      </c>
      <c r="G824" s="8">
        <f t="normal">Agrupados!T2171</f>
        <v>11.45</v>
      </c>
      <c r="H824" s="8">
        <f t="normal">Agrupados!W2171</f>
        <v>727</v>
      </c>
      <c r="I824" s="8">
        <f t="shared" ref="I824" si="1356">1000/G824</f>
        <v>87.3362445414847</v>
      </c>
      <c r="J824" s="8">
        <f t="shared" ref="J824" si="1357">1000/H824</f>
        <v>1.37551581843191</v>
      </c>
      <c r="K824" s="8">
        <f t="shared" ref="K824" si="1358">I824*J824</f>
        <v>120.13238588925</v>
      </c>
      <c r="L824" s="8">
        <f t="normal">Agrupados!M2171</f>
        <v>432.9504</v>
      </c>
      <c r="M824" s="8">
        <f t="normal">Agrupados!Q2171</f>
        <v>347.5332</v>
      </c>
      <c r="N824" s="13">
        <f t="shared" ref="N824" si="1359">L824/K824</f>
        <v>3.60394407216</v>
      </c>
      <c r="O824" s="13">
        <f t="shared" ref="O824" si="1360">M824/K824</f>
        <v>2.89291848678</v>
      </c>
      <c r="P824" s="6">
        <f t="normal">Agrupados!R2171</f>
        <v>0.802709040111754</v>
      </c>
      <c r="Q824" s="23" t="str">
        <f t="normal">Agrupados!AA2171</f>
        <v>-</v>
      </c>
      <c r="R824" s="24" t="str">
        <f t="normal">Agrupados!AC2171</f>
        <v>-</v>
      </c>
    </row>
    <row r="825" spans="1:18">
      <c r="A825" s="6">
        <f t="normal">Agrupados!D2172</f>
        <v>0</v>
      </c>
      <c r="B825" s="6">
        <f t="normal">Agrupados!E2172</f>
        <v>0</v>
      </c>
      <c r="C825" s="6">
        <f t="normal">Agrupados!F2172</f>
        <v>0</v>
      </c>
      <c r="D825" s="6">
        <f t="normal">Agrupados!G2172</f>
        <v>0</v>
      </c>
      <c r="E825" s="6">
        <f t="normal">Agrupados!H2172</f>
        <v>0</v>
      </c>
      <c r="F825" s="6">
        <f t="normal">Agrupados!I2172</f>
        <v>0</v>
      </c>
      <c r="G825" s="8">
        <f t="normal">Agrupados!T2172</f>
        <v>0</v>
      </c>
      <c r="H825" s="8"/>
      <c r="I825" s="8"/>
      <c r="J825" s="8"/>
      <c r="K825" s="8"/>
      <c r="L825" s="8">
        <f t="normal">Agrupados!M2172</f>
        <v>0</v>
      </c>
      <c r="M825" s="8">
        <f t="normal">Agrupados!Q2172</f>
        <v>0</v>
      </c>
      <c r="N825" s="16"/>
      <c r="O825" s="16"/>
      <c r="P825" s="6">
        <f t="normal">Agrupados!R2172</f>
        <v>0</v>
      </c>
      <c r="Q825" s="23">
        <f t="normal">Agrupados!AA2172</f>
        <v>0</v>
      </c>
      <c r="R825" s="24">
        <f t="normal">Agrupados!AC2172</f>
        <v>0</v>
      </c>
    </row>
    <row r="826" spans="1:18">
      <c r="A826" s="6">
        <f t="normal">Agrupados!D2173</f>
        <v>0</v>
      </c>
      <c r="B826" s="6">
        <f t="normal">Agrupados!E2173</f>
        <v>0</v>
      </c>
      <c r="C826" s="6">
        <f t="normal">Agrupados!F2173</f>
        <v>0</v>
      </c>
      <c r="D826" s="6">
        <f t="normal">Agrupados!G2173</f>
        <v>0</v>
      </c>
      <c r="E826" s="6">
        <f t="normal">Agrupados!H2173</f>
        <v>0</v>
      </c>
      <c r="F826" s="6">
        <f t="normal">Agrupados!I2173</f>
        <v>0</v>
      </c>
      <c r="G826" s="8">
        <f t="normal">Agrupados!T2173</f>
        <v>0</v>
      </c>
      <c r="H826" s="8"/>
      <c r="I826" s="8"/>
      <c r="J826" s="8"/>
      <c r="K826" s="8"/>
      <c r="L826" s="8">
        <f t="normal">Agrupados!M2173</f>
        <v>0</v>
      </c>
      <c r="M826" s="8">
        <f t="normal">Agrupados!Q2173</f>
        <v>0</v>
      </c>
      <c r="N826" s="19"/>
      <c r="O826" s="19"/>
      <c r="P826" s="6">
        <f t="normal">Agrupados!R2173</f>
        <v>0</v>
      </c>
      <c r="Q826" s="23">
        <f t="normal">Agrupados!AA2173</f>
        <v>0</v>
      </c>
      <c r="R826" s="24">
        <f t="normal">Agrupados!AC2173</f>
        <v>0</v>
      </c>
    </row>
    <row r="827" spans="1:18">
      <c r="A827" s="6" t="str">
        <f t="normal">Agrupados!D2177</f>
        <v>Agroindústria</v>
      </c>
      <c r="B827" s="6" t="str">
        <f t="normal">Agrupados!E2177</f>
        <v>Resíduos de pecuária</v>
      </c>
      <c r="C827" s="6" t="str">
        <f t="normal">Agrupados!F2177</f>
        <v>Suinocultura </v>
      </c>
      <c r="D827" s="6" t="str">
        <f t="normal">Agrupados!G2177</f>
        <v>-</v>
      </c>
      <c r="E827" s="6" t="str">
        <f t="normal">Agrupados!H2177</f>
        <v>Entrada da esterqueira</v>
      </c>
      <c r="F827" s="12" t="str">
        <f t="normal">Agrupados!I2177</f>
        <v>1800 terminação</v>
      </c>
      <c r="G827" s="13">
        <f t="normal">Agrupados!T2177</f>
        <v>75.25</v>
      </c>
      <c r="H827" s="13">
        <f t="normal">Agrupados!W2177</f>
        <v>742.45</v>
      </c>
      <c r="I827" s="8">
        <f t="shared" ref="I827" si="1361">1000/G827</f>
        <v>13.2890365448505</v>
      </c>
      <c r="J827" s="8">
        <f t="shared" ref="J827" si="1362">1000/H827</f>
        <v>1.34689204660246</v>
      </c>
      <c r="K827" s="8">
        <f t="shared" ref="K827" si="1363">I827*J827</f>
        <v>17.8988976292686</v>
      </c>
      <c r="L827" s="13">
        <f t="normal">Agrupados!M2177</f>
        <v>535.8492</v>
      </c>
      <c r="M827" s="13">
        <f t="normal">Agrupados!Q2177</f>
        <v>365.5332</v>
      </c>
      <c r="N827" s="13">
        <f t="shared" ref="N827" si="1364">L827/K827</f>
        <v>29.937553200135</v>
      </c>
      <c r="O827" s="13">
        <f t="shared" ref="O827" si="1365">M827/K827</f>
        <v>20.422106856585</v>
      </c>
      <c r="P827" s="12">
        <f t="normal">Agrupados!R2177</f>
        <v>0.682156845619999</v>
      </c>
      <c r="Q827" s="25" t="str">
        <f t="normal">Agrupados!AA2177</f>
        <v>-</v>
      </c>
      <c r="R827" s="26" t="str">
        <f t="normal">Agrupados!AC2177</f>
        <v>-</v>
      </c>
    </row>
    <row r="828" spans="1:18">
      <c r="A828" s="6">
        <f t="normal">Agrupados!D2178</f>
        <v>0</v>
      </c>
      <c r="B828" s="6">
        <f t="normal">Agrupados!E2178</f>
        <v>0</v>
      </c>
      <c r="C828" s="6">
        <f t="normal">Agrupados!F2178</f>
        <v>0</v>
      </c>
      <c r="D828" s="6">
        <f t="normal">Agrupados!G2178</f>
        <v>0</v>
      </c>
      <c r="E828" s="6">
        <f t="normal">Agrupados!H2178</f>
        <v>0</v>
      </c>
      <c r="F828" s="14">
        <f t="normal">Agrupados!I2178</f>
        <v>0</v>
      </c>
      <c r="G828" s="16">
        <f t="normal">Agrupados!T2178</f>
        <v>0</v>
      </c>
      <c r="H828" s="16"/>
      <c r="I828" s="8"/>
      <c r="J828" s="8"/>
      <c r="K828" s="8"/>
      <c r="L828" s="16">
        <f t="normal">Agrupados!M2178</f>
        <v>0</v>
      </c>
      <c r="M828" s="16">
        <f t="normal">Agrupados!Q2178</f>
        <v>0</v>
      </c>
      <c r="N828" s="16"/>
      <c r="O828" s="16"/>
      <c r="P828" s="14">
        <f t="normal">Agrupados!R2178</f>
        <v>0</v>
      </c>
      <c r="Q828" s="27">
        <f t="normal">Agrupados!AA2178</f>
        <v>0</v>
      </c>
      <c r="R828" s="28">
        <f t="normal">Agrupados!AC2178</f>
        <v>0</v>
      </c>
    </row>
    <row r="829" spans="1:18">
      <c r="A829" s="6">
        <f t="normal">Agrupados!D2179</f>
        <v>0</v>
      </c>
      <c r="B829" s="6">
        <f t="normal">Agrupados!E2179</f>
        <v>0</v>
      </c>
      <c r="C829" s="6">
        <f t="normal">Agrupados!F2179</f>
        <v>0</v>
      </c>
      <c r="D829" s="6">
        <f t="normal">Agrupados!G2179</f>
        <v>0</v>
      </c>
      <c r="E829" s="6">
        <f t="normal">Agrupados!H2179</f>
        <v>0</v>
      </c>
      <c r="F829" s="17">
        <f t="normal">Agrupados!I2179</f>
        <v>0</v>
      </c>
      <c r="G829" s="19">
        <f t="normal">Agrupados!T2179</f>
        <v>0</v>
      </c>
      <c r="H829" s="19"/>
      <c r="I829" s="8"/>
      <c r="J829" s="8"/>
      <c r="K829" s="8"/>
      <c r="L829" s="19">
        <f t="normal">Agrupados!M2179</f>
        <v>0</v>
      </c>
      <c r="M829" s="19">
        <f t="normal">Agrupados!Q2179</f>
        <v>0</v>
      </c>
      <c r="N829" s="19"/>
      <c r="O829" s="19"/>
      <c r="P829" s="17">
        <f t="normal">Agrupados!R2179</f>
        <v>0</v>
      </c>
      <c r="Q829" s="29">
        <f t="normal">Agrupados!AA2179</f>
        <v>0</v>
      </c>
      <c r="R829" s="30">
        <f t="normal">Agrupados!AC2179</f>
        <v>0</v>
      </c>
    </row>
    <row r="830" spans="1:18">
      <c r="A830" s="6" t="str">
        <f t="normal">Agrupados!D2180</f>
        <v>Agroindústria</v>
      </c>
      <c r="B830" s="6" t="str">
        <f t="normal">Agrupados!E2180</f>
        <v>Resíduos de pecuária</v>
      </c>
      <c r="C830" s="6" t="str">
        <f t="normal">Agrupados!F2180</f>
        <v>Suinocultura</v>
      </c>
      <c r="D830" s="6" t="str">
        <f t="normal">Agrupados!G2180</f>
        <v>-</v>
      </c>
      <c r="E830" s="6" t="str">
        <f t="normal">Agrupados!H2180</f>
        <v>Entrada da esterqueira</v>
      </c>
      <c r="F830" s="12" t="str">
        <f t="normal">Agrupados!I2180</f>
        <v>6000 matrizes + 4000 leitões</v>
      </c>
      <c r="G830" s="13">
        <f t="normal">Agrupados!T2180</f>
        <v>14.0333333333333</v>
      </c>
      <c r="H830" s="13">
        <f t="normal">Agrupados!W2180</f>
        <v>650.1</v>
      </c>
      <c r="I830" s="8">
        <f t="shared" ref="I830" si="1366">1000/G830</f>
        <v>71.2589073634204</v>
      </c>
      <c r="J830" s="8">
        <f t="shared" ref="J830" si="1367">1000/H830</f>
        <v>1.5382248884787</v>
      </c>
      <c r="K830" s="8">
        <f t="shared" ref="K830" si="1368">I830*J830</f>
        <v>109.612224832211</v>
      </c>
      <c r="L830" s="13">
        <f t="normal">Agrupados!M2180</f>
        <v>524.7252</v>
      </c>
      <c r="M830" s="13">
        <f t="normal">Agrupados!Q2180</f>
        <v>431.8308</v>
      </c>
      <c r="N830" s="13">
        <f t="shared" ref="N830" si="1369">L830/K830</f>
        <v>4.787104730364</v>
      </c>
      <c r="O830" s="13">
        <f t="shared" ref="O830" si="1370">M830/K830</f>
        <v>3.939622616556</v>
      </c>
      <c r="P830" s="12">
        <f t="normal">Agrupados!R2180</f>
        <v>0.82296562086212</v>
      </c>
      <c r="Q830" s="25" t="str">
        <f t="normal">Agrupados!AA2180</f>
        <v>-</v>
      </c>
      <c r="R830" s="26" t="str">
        <f t="normal">Agrupados!AC2180</f>
        <v>-</v>
      </c>
    </row>
    <row r="831" spans="1:18">
      <c r="A831" s="6">
        <f t="normal">Agrupados!D2181</f>
        <v>0</v>
      </c>
      <c r="B831" s="6">
        <f t="normal">Agrupados!E2181</f>
        <v>0</v>
      </c>
      <c r="C831" s="6">
        <f t="normal">Agrupados!F2181</f>
        <v>0</v>
      </c>
      <c r="D831" s="6">
        <f t="normal">Agrupados!G2181</f>
        <v>0</v>
      </c>
      <c r="E831" s="6">
        <f t="normal">Agrupados!H2181</f>
        <v>0</v>
      </c>
      <c r="F831" s="14">
        <f t="normal">Agrupados!I2181</f>
        <v>0</v>
      </c>
      <c r="G831" s="16">
        <f t="normal">Agrupados!T2181</f>
        <v>0</v>
      </c>
      <c r="H831" s="16"/>
      <c r="I831" s="8"/>
      <c r="J831" s="8"/>
      <c r="K831" s="8"/>
      <c r="L831" s="16">
        <f t="normal">Agrupados!M2181</f>
        <v>0</v>
      </c>
      <c r="M831" s="16">
        <f t="normal">Agrupados!Q2181</f>
        <v>0</v>
      </c>
      <c r="N831" s="16"/>
      <c r="O831" s="16"/>
      <c r="P831" s="14">
        <f t="normal">Agrupados!R2181</f>
        <v>0</v>
      </c>
      <c r="Q831" s="27">
        <f t="normal">Agrupados!AA2181</f>
        <v>0</v>
      </c>
      <c r="R831" s="28">
        <f t="normal">Agrupados!AC2181</f>
        <v>0</v>
      </c>
    </row>
    <row r="832" spans="1:18">
      <c r="A832" s="6">
        <f t="normal">Agrupados!D2182</f>
        <v>0</v>
      </c>
      <c r="B832" s="6">
        <f t="normal">Agrupados!E2182</f>
        <v>0</v>
      </c>
      <c r="C832" s="6">
        <f t="normal">Agrupados!F2182</f>
        <v>0</v>
      </c>
      <c r="D832" s="6">
        <f t="normal">Agrupados!G2182</f>
        <v>0</v>
      </c>
      <c r="E832" s="6">
        <f t="normal">Agrupados!H2182</f>
        <v>0</v>
      </c>
      <c r="F832" s="17">
        <f t="normal">Agrupados!I2182</f>
        <v>0</v>
      </c>
      <c r="G832" s="19">
        <f t="normal">Agrupados!T2182</f>
        <v>0</v>
      </c>
      <c r="H832" s="19"/>
      <c r="I832" s="8"/>
      <c r="J832" s="8"/>
      <c r="K832" s="8"/>
      <c r="L832" s="19">
        <f t="normal">Agrupados!M2182</f>
        <v>0</v>
      </c>
      <c r="M832" s="19">
        <f t="normal">Agrupados!Q2182</f>
        <v>0</v>
      </c>
      <c r="N832" s="19"/>
      <c r="O832" s="19"/>
      <c r="P832" s="17">
        <f t="normal">Agrupados!R2182</f>
        <v>0</v>
      </c>
      <c r="Q832" s="29">
        <f t="normal">Agrupados!AA2182</f>
        <v>0</v>
      </c>
      <c r="R832" s="30">
        <f t="normal">Agrupados!AC2182</f>
        <v>0</v>
      </c>
    </row>
    <row r="833" spans="1:18">
      <c r="A833" s="12" t="str">
        <f t="normal">Agrupados!D2201</f>
        <v>Agroindústria</v>
      </c>
      <c r="B833" s="12" t="str">
        <f t="normal">Agrupados!E2201</f>
        <v>Resíduos de pecuária</v>
      </c>
      <c r="C833" s="12" t="str">
        <f t="normal">Agrupados!F2201</f>
        <v>Avicultura</v>
      </c>
      <c r="D833" s="12" t="str">
        <f t="normal">Agrupados!G2201</f>
        <v>Cama de aves</v>
      </c>
      <c r="E833" s="12" t="str">
        <f t="normal">Agrupados!H2201</f>
        <v>-</v>
      </c>
      <c r="F833" s="12" t="str">
        <f t="normal">Agrupados!I2201</f>
        <v>-</v>
      </c>
      <c r="G833" s="13">
        <f t="normal">Agrupados!T2201</f>
        <v>799.866666666667</v>
      </c>
      <c r="H833" s="13">
        <f t="normal">Agrupados!W2201</f>
        <v>688.3</v>
      </c>
      <c r="I833" s="8">
        <f t="shared" ref="I833" si="1371">1000/G833</f>
        <v>1.25020836806134</v>
      </c>
      <c r="J833" s="8">
        <f t="shared" ref="J833" si="1372">1000/H833</f>
        <v>1.45285485979951</v>
      </c>
      <c r="K833" s="8">
        <f t="shared" ref="K833" si="1373">I833*J833</f>
        <v>1.81637130329993</v>
      </c>
      <c r="L833" s="13">
        <f t="normal">Agrupados!M2201</f>
        <v>271.9296</v>
      </c>
      <c r="M833" s="13">
        <f t="normal">Agrupados!Q2201</f>
        <v>169.4484</v>
      </c>
      <c r="N833" s="13">
        <f t="shared" ref="N833" si="1374">L833/K833</f>
        <v>149.710359058176</v>
      </c>
      <c r="O833" s="13">
        <f t="shared" ref="O833" si="1375">M833/K833</f>
        <v>93.289516131504</v>
      </c>
      <c r="P833" s="12">
        <f t="normal">Agrupados!R2201</f>
        <v>0.623133340393984</v>
      </c>
      <c r="Q833" s="25" t="str">
        <f t="normal">Agrupados!AA2201</f>
        <v>-</v>
      </c>
      <c r="R833" s="26" t="str">
        <f t="normal">Agrupados!AC2201</f>
        <v>-</v>
      </c>
    </row>
    <row r="834" spans="1:18">
      <c r="A834" s="14">
        <f t="normal">Agrupados!D2202</f>
        <v>0</v>
      </c>
      <c r="B834" s="14">
        <f t="normal">Agrupados!E2202</f>
        <v>0</v>
      </c>
      <c r="C834" s="15">
        <f t="normal">Agrupados!F2202</f>
        <v>0</v>
      </c>
      <c r="D834" s="14">
        <f t="normal">Agrupados!G2202</f>
        <v>0</v>
      </c>
      <c r="E834" s="14">
        <f t="normal">Agrupados!H2202</f>
        <v>0</v>
      </c>
      <c r="F834" s="14">
        <f t="normal">Agrupados!I2202</f>
        <v>0</v>
      </c>
      <c r="G834" s="16">
        <f t="normal">Agrupados!T2202</f>
        <v>0</v>
      </c>
      <c r="H834" s="16"/>
      <c r="I834" s="8"/>
      <c r="J834" s="8"/>
      <c r="K834" s="8"/>
      <c r="L834" s="16">
        <f t="normal">Agrupados!M2202</f>
        <v>0</v>
      </c>
      <c r="M834" s="16">
        <f t="normal">Agrupados!Q2202</f>
        <v>0</v>
      </c>
      <c r="N834" s="16"/>
      <c r="O834" s="16"/>
      <c r="P834" s="14">
        <f t="normal">Agrupados!R2202</f>
        <v>0</v>
      </c>
      <c r="Q834" s="27">
        <f t="normal">Agrupados!AA2202</f>
        <v>0</v>
      </c>
      <c r="R834" s="28">
        <f t="normal">Agrupados!AC2202</f>
        <v>0</v>
      </c>
    </row>
    <row r="835" spans="1:18">
      <c r="A835" s="17">
        <f t="normal">Agrupados!D2203</f>
        <v>0</v>
      </c>
      <c r="B835" s="17">
        <f t="normal">Agrupados!E2203</f>
        <v>0</v>
      </c>
      <c r="C835" s="18">
        <f t="normal">Agrupados!F2203</f>
        <v>0</v>
      </c>
      <c r="D835" s="17">
        <f t="normal">Agrupados!G2203</f>
        <v>0</v>
      </c>
      <c r="E835" s="17">
        <f t="normal">Agrupados!H2203</f>
        <v>0</v>
      </c>
      <c r="F835" s="17">
        <f t="normal">Agrupados!I2203</f>
        <v>0</v>
      </c>
      <c r="G835" s="19">
        <f t="normal">Agrupados!T2203</f>
        <v>0</v>
      </c>
      <c r="H835" s="19"/>
      <c r="I835" s="8"/>
      <c r="J835" s="8"/>
      <c r="K835" s="8"/>
      <c r="L835" s="19">
        <f t="normal">Agrupados!M2203</f>
        <v>0</v>
      </c>
      <c r="M835" s="19">
        <f t="normal">Agrupados!Q2203</f>
        <v>0</v>
      </c>
      <c r="N835" s="19"/>
      <c r="O835" s="19"/>
      <c r="P835" s="17">
        <f t="normal">Agrupados!R2203</f>
        <v>0</v>
      </c>
      <c r="Q835" s="29">
        <f t="normal">Agrupados!AA2203</f>
        <v>0</v>
      </c>
      <c r="R835" s="30">
        <f t="normal">Agrupados!AC2203</f>
        <v>0</v>
      </c>
    </row>
    <row r="836" spans="1:18">
      <c r="A836" s="12" t="str">
        <f t="normal">Agrupados!D2213</f>
        <v>Agroindústria</v>
      </c>
      <c r="B836" s="12" t="str">
        <f t="normal">Agrupados!E2213</f>
        <v>Resíduos de pecuária</v>
      </c>
      <c r="C836" s="12" t="str">
        <f t="normal">Agrupados!F2213</f>
        <v>Bovinocultura</v>
      </c>
      <c r="D836" s="12" t="str">
        <f t="normal">Agrupados!G2213</f>
        <v>-</v>
      </c>
      <c r="E836" s="12" t="str">
        <f t="normal">Agrupados!H2213</f>
        <v>Entrada biodigestor</v>
      </c>
      <c r="F836" s="12" t="str">
        <f t="normal">Agrupados!I2213</f>
        <v>Bovino leiteiro</v>
      </c>
      <c r="G836" s="13">
        <f t="normal">Agrupados!T2213</f>
        <v>37.2333333333333</v>
      </c>
      <c r="H836" s="13">
        <f t="normal">Agrupados!W2213</f>
        <v>731.433333333333</v>
      </c>
      <c r="I836" s="8">
        <f t="shared" ref="I836" si="1376">1000/G836</f>
        <v>26.857654431513</v>
      </c>
      <c r="J836" s="8">
        <f t="shared" ref="J836" si="1377">1000/H836</f>
        <v>1.36717859909766</v>
      </c>
      <c r="K836" s="8">
        <f t="shared" ref="K836" si="1378">I836*J836</f>
        <v>36.719210360725</v>
      </c>
      <c r="L836" s="13">
        <f t="normal">Agrupados!M2213</f>
        <v>336.1608</v>
      </c>
      <c r="M836" s="13">
        <f t="normal">Agrupados!Q2213</f>
        <v>234.99</v>
      </c>
      <c r="N836" s="13">
        <f t="shared" ref="N836" si="1379">L836/K836</f>
        <v>9.154902752472</v>
      </c>
      <c r="O836" s="13">
        <f t="shared" ref="O836" si="1380">M836/K836</f>
        <v>6.3996474241</v>
      </c>
      <c r="P836" s="12">
        <f t="normal">Agrupados!R2213</f>
        <v>0.699040459208807</v>
      </c>
      <c r="Q836" s="25">
        <f t="normal">Agrupados!AA2213</f>
        <v>29688.3333333333</v>
      </c>
      <c r="R836" s="26">
        <f t="normal">Agrupados!AC2213</f>
        <v>6.54066666666667</v>
      </c>
    </row>
    <row r="837" spans="1:18">
      <c r="A837" s="14">
        <f t="normal">Agrupados!D2214</f>
        <v>0</v>
      </c>
      <c r="B837" s="14">
        <f t="normal">Agrupados!E2214</f>
        <v>0</v>
      </c>
      <c r="C837" s="15">
        <f t="normal">Agrupados!F2214</f>
        <v>0</v>
      </c>
      <c r="D837" s="14">
        <f t="normal">Agrupados!G2214</f>
        <v>0</v>
      </c>
      <c r="E837" s="14">
        <f t="normal">Agrupados!H2214</f>
        <v>0</v>
      </c>
      <c r="F837" s="14">
        <f t="normal">Agrupados!I2214</f>
        <v>0</v>
      </c>
      <c r="G837" s="16">
        <f t="normal">Agrupados!T2214</f>
        <v>0</v>
      </c>
      <c r="H837" s="16"/>
      <c r="I837" s="8"/>
      <c r="J837" s="8"/>
      <c r="K837" s="8"/>
      <c r="L837" s="16">
        <f t="normal">Agrupados!M2214</f>
        <v>0</v>
      </c>
      <c r="M837" s="16">
        <f t="normal">Agrupados!Q2214</f>
        <v>0</v>
      </c>
      <c r="N837" s="16"/>
      <c r="O837" s="16"/>
      <c r="P837" s="14">
        <f t="normal">Agrupados!R2214</f>
        <v>0</v>
      </c>
      <c r="Q837" s="27">
        <f t="normal">Agrupados!AA2214</f>
        <v>0</v>
      </c>
      <c r="R837" s="28">
        <f t="normal">Agrupados!AC2214</f>
        <v>0</v>
      </c>
    </row>
    <row r="838" spans="1:18">
      <c r="A838" s="17">
        <f t="normal">Agrupados!D2215</f>
        <v>0</v>
      </c>
      <c r="B838" s="17">
        <f t="normal">Agrupados!E2215</f>
        <v>0</v>
      </c>
      <c r="C838" s="18">
        <f t="normal">Agrupados!F2215</f>
        <v>0</v>
      </c>
      <c r="D838" s="17">
        <f t="normal">Agrupados!G2215</f>
        <v>0</v>
      </c>
      <c r="E838" s="17">
        <f t="normal">Agrupados!H2215</f>
        <v>0</v>
      </c>
      <c r="F838" s="17">
        <f t="normal">Agrupados!I2215</f>
        <v>0</v>
      </c>
      <c r="G838" s="19">
        <f t="normal">Agrupados!T2215</f>
        <v>0</v>
      </c>
      <c r="H838" s="19"/>
      <c r="I838" s="8"/>
      <c r="J838" s="8"/>
      <c r="K838" s="8"/>
      <c r="L838" s="19">
        <f t="normal">Agrupados!M2215</f>
        <v>0</v>
      </c>
      <c r="M838" s="19">
        <f t="normal">Agrupados!Q2215</f>
        <v>0</v>
      </c>
      <c r="N838" s="19"/>
      <c r="O838" s="19"/>
      <c r="P838" s="17">
        <f t="normal">Agrupados!R2215</f>
        <v>0</v>
      </c>
      <c r="Q838" s="29">
        <f t="normal">Agrupados!AA2215</f>
        <v>0</v>
      </c>
      <c r="R838" s="30">
        <f t="normal">Agrupados!AC2215</f>
        <v>0</v>
      </c>
    </row>
    <row r="839" spans="1:18">
      <c r="A839" s="12" t="str">
        <f t="normal">Agrupados!D2216</f>
        <v>Agroindústria</v>
      </c>
      <c r="B839" s="12" t="str">
        <f t="normal">Agrupados!E2216</f>
        <v>Resíduos de pecuária</v>
      </c>
      <c r="C839" s="12" t="str">
        <f t="normal">Agrupados!F2216</f>
        <v>Suinocultura</v>
      </c>
      <c r="D839" s="12" t="str">
        <f t="normal">Agrupados!G2216</f>
        <v>-</v>
      </c>
      <c r="E839" s="12" t="str">
        <f t="normal">Agrupados!H2216</f>
        <v>Entrada biodigestor</v>
      </c>
      <c r="F839" s="12" t="str">
        <f t="normal">Agrupados!I2216</f>
        <v>-</v>
      </c>
      <c r="G839" s="13">
        <f t="normal">Agrupados!T2216</f>
        <v>26.7666666666667</v>
      </c>
      <c r="H839" s="13">
        <f t="normal">Agrupados!W2216</f>
        <v>663.4</v>
      </c>
      <c r="I839" s="8">
        <f t="shared" ref="I839" si="1381">1000/G839</f>
        <v>37.359900373599</v>
      </c>
      <c r="J839" s="8">
        <f t="shared" ref="J839" si="1382">1000/H839</f>
        <v>1.50738619234248</v>
      </c>
      <c r="K839" s="8">
        <f t="shared" ref="K839" si="1383">I839*J839</f>
        <v>56.3157979704538</v>
      </c>
      <c r="L839" s="13">
        <f t="normal">Agrupados!M2216</f>
        <v>650.1816</v>
      </c>
      <c r="M839" s="13">
        <f t="normal">Agrupados!Q2216</f>
        <v>522.7164</v>
      </c>
      <c r="N839" s="13">
        <f t="shared" ref="N839" si="1384">L839/K839</f>
        <v>11.545279005744</v>
      </c>
      <c r="O839" s="13">
        <f t="shared" ref="O839" si="1385">M839/K839</f>
        <v>9.281878599576</v>
      </c>
      <c r="P839" s="12">
        <f t="normal">Agrupados!R2216</f>
        <v>0.80395446441425</v>
      </c>
      <c r="Q839" s="25">
        <f t="normal">Agrupados!AA2216</f>
        <v>44547</v>
      </c>
      <c r="R839" s="26">
        <f t="normal">Agrupados!AC2216</f>
        <v>7.38266666666667</v>
      </c>
    </row>
    <row r="840" spans="1:18">
      <c r="A840" s="14">
        <f t="normal">Agrupados!D2217</f>
        <v>0</v>
      </c>
      <c r="B840" s="14">
        <f t="normal">Agrupados!E2217</f>
        <v>0</v>
      </c>
      <c r="C840" s="14">
        <f t="normal">Agrupados!F2217</f>
        <v>0</v>
      </c>
      <c r="D840" s="14">
        <f t="normal">Agrupados!G2217</f>
        <v>0</v>
      </c>
      <c r="E840" s="14">
        <f t="normal">Agrupados!H2217</f>
        <v>0</v>
      </c>
      <c r="F840" s="14">
        <f t="normal">Agrupados!I2217</f>
        <v>0</v>
      </c>
      <c r="G840" s="16">
        <f t="normal">Agrupados!T2217</f>
        <v>0</v>
      </c>
      <c r="H840" s="16"/>
      <c r="I840" s="8"/>
      <c r="J840" s="8"/>
      <c r="K840" s="8"/>
      <c r="L840" s="16">
        <f t="normal">Agrupados!M2217</f>
        <v>0</v>
      </c>
      <c r="M840" s="16">
        <f t="normal">Agrupados!Q2217</f>
        <v>0</v>
      </c>
      <c r="N840" s="16"/>
      <c r="O840" s="16"/>
      <c r="P840" s="14">
        <f t="normal">Agrupados!R2217</f>
        <v>0</v>
      </c>
      <c r="Q840" s="27">
        <f t="normal">Agrupados!AA2217</f>
        <v>0</v>
      </c>
      <c r="R840" s="28">
        <f t="normal">Agrupados!AC2217</f>
        <v>0</v>
      </c>
    </row>
    <row r="841" spans="1:18">
      <c r="A841" s="17">
        <f t="normal">Agrupados!D2218</f>
        <v>0</v>
      </c>
      <c r="B841" s="17">
        <f t="normal">Agrupados!E2218</f>
        <v>0</v>
      </c>
      <c r="C841" s="17">
        <f t="normal">Agrupados!F2218</f>
        <v>0</v>
      </c>
      <c r="D841" s="17">
        <f t="normal">Agrupados!G2218</f>
        <v>0</v>
      </c>
      <c r="E841" s="17">
        <f t="normal">Agrupados!H2218</f>
        <v>0</v>
      </c>
      <c r="F841" s="17">
        <f t="normal">Agrupados!I2218</f>
        <v>0</v>
      </c>
      <c r="G841" s="19">
        <f t="normal">Agrupados!T2218</f>
        <v>0</v>
      </c>
      <c r="H841" s="19"/>
      <c r="I841" s="8"/>
      <c r="J841" s="8"/>
      <c r="K841" s="8"/>
      <c r="L841" s="19">
        <f t="normal">Agrupados!M2218</f>
        <v>0</v>
      </c>
      <c r="M841" s="19">
        <f t="normal">Agrupados!Q2218</f>
        <v>0</v>
      </c>
      <c r="N841" s="19"/>
      <c r="O841" s="19"/>
      <c r="P841" s="17">
        <f t="normal">Agrupados!R2218</f>
        <v>0</v>
      </c>
      <c r="Q841" s="29">
        <f t="normal">Agrupados!AA2218</f>
        <v>0</v>
      </c>
      <c r="R841" s="30">
        <f t="normal">Agrupados!AC2218</f>
        <v>0</v>
      </c>
    </row>
    <row r="842" spans="1:18">
      <c r="A842" s="12" t="str">
        <f t="normal">Agrupados!D2219</f>
        <v>Agroindústria</v>
      </c>
      <c r="B842" s="12" t="str">
        <f t="normal">Agrupados!E2219</f>
        <v>Resíduos de pecuária</v>
      </c>
      <c r="C842" s="12" t="str">
        <f t="normal">Agrupados!F2219</f>
        <v>Bovinocultura</v>
      </c>
      <c r="D842" s="12" t="str">
        <f t="normal">Agrupados!G2219</f>
        <v>-</v>
      </c>
      <c r="E842" s="12" t="str">
        <f t="normal">Agrupados!H2219</f>
        <v>Entrada biodigestor</v>
      </c>
      <c r="F842" s="12" t="str">
        <f t="normal">Agrupados!I2219</f>
        <v>Bovino leiteiro</v>
      </c>
      <c r="G842" s="13">
        <f t="normal">Agrupados!T2219</f>
        <v>50.6666666666667</v>
      </c>
      <c r="H842" s="13">
        <f t="normal">Agrupados!W2219</f>
        <v>746.6</v>
      </c>
      <c r="I842" s="8">
        <f t="shared" ref="I842" si="1386">1000/G842</f>
        <v>19.7368421052632</v>
      </c>
      <c r="J842" s="8">
        <f t="shared" ref="J842" si="1387">1000/H842</f>
        <v>1.339405304045</v>
      </c>
      <c r="K842" s="8">
        <f t="shared" ref="K842" si="1388">I842*J842</f>
        <v>26.4356310008882</v>
      </c>
      <c r="L842" s="13">
        <f t="normal">Agrupados!M2219</f>
        <v>217.0224</v>
      </c>
      <c r="M842" s="13">
        <f t="normal">Agrupados!Q2219</f>
        <v>136.044</v>
      </c>
      <c r="N842" s="13">
        <f t="shared" ref="N842" si="1389">L842/K842</f>
        <v>8.20946547456</v>
      </c>
      <c r="O842" s="13">
        <f t="shared" ref="O842" si="1390">M842/K842</f>
        <v>5.1462361536</v>
      </c>
      <c r="P842" s="12">
        <f t="normal">Agrupados!R2219</f>
        <v>0.626866166810431</v>
      </c>
      <c r="Q842" s="25">
        <f t="normal">Agrupados!AA2219</f>
        <v>37160.6666666667</v>
      </c>
      <c r="R842" s="26">
        <f t="normal">Agrupados!AC2219</f>
        <v>7.039</v>
      </c>
    </row>
    <row r="843" spans="1:18">
      <c r="A843" s="14">
        <f t="normal">Agrupados!D2220</f>
        <v>0</v>
      </c>
      <c r="B843" s="14">
        <f t="normal">Agrupados!E2220</f>
        <v>0</v>
      </c>
      <c r="C843" s="15">
        <f t="normal">Agrupados!F2220</f>
        <v>0</v>
      </c>
      <c r="D843" s="14">
        <f t="normal">Agrupados!G2220</f>
        <v>0</v>
      </c>
      <c r="E843" s="14">
        <f t="normal">Agrupados!H2220</f>
        <v>0</v>
      </c>
      <c r="F843" s="14">
        <f t="normal">Agrupados!I2220</f>
        <v>0</v>
      </c>
      <c r="G843" s="16">
        <f t="normal">Agrupados!T2220</f>
        <v>0</v>
      </c>
      <c r="H843" s="16"/>
      <c r="I843" s="8"/>
      <c r="J843" s="8"/>
      <c r="K843" s="8"/>
      <c r="L843" s="16">
        <f t="normal">Agrupados!M2220</f>
        <v>0</v>
      </c>
      <c r="M843" s="16">
        <f t="normal">Agrupados!Q2220</f>
        <v>0</v>
      </c>
      <c r="N843" s="16"/>
      <c r="O843" s="16"/>
      <c r="P843" s="14">
        <f t="normal">Agrupados!R2220</f>
        <v>0</v>
      </c>
      <c r="Q843" s="27">
        <f t="normal">Agrupados!AA2220</f>
        <v>0</v>
      </c>
      <c r="R843" s="28">
        <f t="normal">Agrupados!AC2220</f>
        <v>0</v>
      </c>
    </row>
    <row r="844" spans="1:18">
      <c r="A844" s="17">
        <f t="normal">Agrupados!D2221</f>
        <v>0</v>
      </c>
      <c r="B844" s="17">
        <f t="normal">Agrupados!E2221</f>
        <v>0</v>
      </c>
      <c r="C844" s="18">
        <f t="normal">Agrupados!F2221</f>
        <v>0</v>
      </c>
      <c r="D844" s="17">
        <f t="normal">Agrupados!G2221</f>
        <v>0</v>
      </c>
      <c r="E844" s="17">
        <f t="normal">Agrupados!H2221</f>
        <v>0</v>
      </c>
      <c r="F844" s="17">
        <f t="normal">Agrupados!I2221</f>
        <v>0</v>
      </c>
      <c r="G844" s="19">
        <f t="normal">Agrupados!T2221</f>
        <v>0</v>
      </c>
      <c r="H844" s="19"/>
      <c r="I844" s="8"/>
      <c r="J844" s="8"/>
      <c r="K844" s="8"/>
      <c r="L844" s="19">
        <f t="normal">Agrupados!M2221</f>
        <v>0</v>
      </c>
      <c r="M844" s="19">
        <f t="normal">Agrupados!Q2221</f>
        <v>0</v>
      </c>
      <c r="N844" s="19"/>
      <c r="O844" s="19"/>
      <c r="P844" s="17">
        <f t="normal">Agrupados!R2221</f>
        <v>0</v>
      </c>
      <c r="Q844" s="29">
        <f t="normal">Agrupados!AA2221</f>
        <v>0</v>
      </c>
      <c r="R844" s="30">
        <f t="normal">Agrupados!AC2221</f>
        <v>0</v>
      </c>
    </row>
    <row r="845" spans="1:18">
      <c r="A845" s="12" t="str">
        <f t="normal">Agrupados!D2222</f>
        <v>Agroindústria</v>
      </c>
      <c r="B845" s="12" t="str">
        <f t="normal">Agrupados!E2222</f>
        <v>Resíduos de pecuária</v>
      </c>
      <c r="C845" s="6" t="str">
        <f t="normal">Agrupados!F2222</f>
        <v>Bovinocultura</v>
      </c>
      <c r="D845" s="12" t="str">
        <f t="normal">Agrupados!G2222</f>
        <v>-</v>
      </c>
      <c r="E845" s="12" t="str">
        <f t="normal">Agrupados!H2222</f>
        <v>Entrada biodigestor</v>
      </c>
      <c r="F845" s="6" t="str">
        <f t="normal">Agrupados!I2222</f>
        <v>Bovino leiteiro</v>
      </c>
      <c r="G845" s="8">
        <f t="normal">Agrupados!T2222</f>
        <v>43.3666666666667</v>
      </c>
      <c r="H845" s="8">
        <f t="normal">Agrupados!W2222</f>
        <v>728.666666666667</v>
      </c>
      <c r="I845" s="8">
        <f t="shared" ref="I845" si="1391">1000/G845</f>
        <v>23.0591852421214</v>
      </c>
      <c r="J845" s="8">
        <f t="shared" ref="J845" si="1392">1000/H845</f>
        <v>1.37236962488564</v>
      </c>
      <c r="K845" s="8">
        <f t="shared" ref="K845" si="1393">I845*J845</f>
        <v>31.6457254008986</v>
      </c>
      <c r="L845" s="8">
        <f t="normal">Agrupados!M2222</f>
        <v>356.4792</v>
      </c>
      <c r="M845" s="8">
        <f t="normal">Agrupados!Q2222</f>
        <v>219.9204</v>
      </c>
      <c r="N845" s="13">
        <f t="shared" ref="N845" si="1394">L845/K845</f>
        <v>11.26468726768</v>
      </c>
      <c r="O845" s="13">
        <f t="shared" ref="O845" si="1395">M845/K845</f>
        <v>6.94945043016</v>
      </c>
      <c r="P845" s="6">
        <f t="normal">Agrupados!R2222</f>
        <v>0.61692351194684</v>
      </c>
      <c r="Q845" s="23">
        <f t="normal">Agrupados!AA2222</f>
        <v>35060</v>
      </c>
      <c r="R845" s="24">
        <f t="normal">Agrupados!AC2222</f>
        <v>6.745</v>
      </c>
    </row>
    <row r="846" spans="1:18">
      <c r="A846" s="14">
        <f t="normal">Agrupados!D2223</f>
        <v>0</v>
      </c>
      <c r="B846" s="14">
        <f t="normal">Agrupados!E2223</f>
        <v>0</v>
      </c>
      <c r="C846" s="9">
        <f t="normal">Agrupados!F2223</f>
        <v>0</v>
      </c>
      <c r="D846" s="14">
        <f t="normal">Agrupados!G2223</f>
        <v>0</v>
      </c>
      <c r="E846" s="14">
        <f t="normal">Agrupados!H2223</f>
        <v>0</v>
      </c>
      <c r="F846" s="6">
        <f t="normal">Agrupados!I2223</f>
        <v>0</v>
      </c>
      <c r="G846" s="8">
        <f t="normal">Agrupados!T2223</f>
        <v>0</v>
      </c>
      <c r="H846" s="8"/>
      <c r="I846" s="8"/>
      <c r="J846" s="8"/>
      <c r="K846" s="8"/>
      <c r="L846" s="8">
        <f t="normal">Agrupados!M2223</f>
        <v>0</v>
      </c>
      <c r="M846" s="8">
        <f t="normal">Agrupados!Q2223</f>
        <v>0</v>
      </c>
      <c r="N846" s="16"/>
      <c r="O846" s="16"/>
      <c r="P846" s="6">
        <f t="normal">Agrupados!R2223</f>
        <v>0</v>
      </c>
      <c r="Q846" s="23">
        <f t="normal">Agrupados!AA2223</f>
        <v>0</v>
      </c>
      <c r="R846" s="24">
        <f t="normal">Agrupados!AC2223</f>
        <v>0</v>
      </c>
    </row>
    <row r="847" spans="1:18">
      <c r="A847" s="17">
        <f t="normal">Agrupados!D2224</f>
        <v>0</v>
      </c>
      <c r="B847" s="17">
        <f t="normal">Agrupados!E2224</f>
        <v>0</v>
      </c>
      <c r="C847" s="9">
        <f t="normal">Agrupados!F2224</f>
        <v>0</v>
      </c>
      <c r="D847" s="17">
        <f t="normal">Agrupados!G2224</f>
        <v>0</v>
      </c>
      <c r="E847" s="17">
        <f t="normal">Agrupados!H2224</f>
        <v>0</v>
      </c>
      <c r="F847" s="6">
        <f t="normal">Agrupados!I2224</f>
        <v>0</v>
      </c>
      <c r="G847" s="8">
        <f t="normal">Agrupados!T2224</f>
        <v>0</v>
      </c>
      <c r="H847" s="8"/>
      <c r="I847" s="8"/>
      <c r="J847" s="8"/>
      <c r="K847" s="8"/>
      <c r="L847" s="8">
        <f t="normal">Agrupados!M2224</f>
        <v>0</v>
      </c>
      <c r="M847" s="8">
        <f t="normal">Agrupados!Q2224</f>
        <v>0</v>
      </c>
      <c r="N847" s="19"/>
      <c r="O847" s="19"/>
      <c r="P847" s="6">
        <f t="normal">Agrupados!R2224</f>
        <v>0</v>
      </c>
      <c r="Q847" s="23">
        <f t="normal">Agrupados!AA2224</f>
        <v>0</v>
      </c>
      <c r="R847" s="24">
        <f t="normal">Agrupados!AC2224</f>
        <v>0</v>
      </c>
    </row>
    <row r="848" spans="1:18">
      <c r="A848" s="12" t="str">
        <f t="normal">Agrupados!D2234</f>
        <v>Cultura energética</v>
      </c>
      <c r="B848" s="12" t="str">
        <f t="normal">Agrupados!E2234</f>
        <v>Cultivo energético</v>
      </c>
      <c r="C848" s="12" t="str">
        <f t="normal">Agrupados!F2234</f>
        <v>Grama</v>
      </c>
      <c r="D848" s="12" t="str">
        <f t="normal">Agrupados!G2234</f>
        <v>Grama</v>
      </c>
      <c r="E848" s="12" t="str">
        <f t="normal">Agrupados!H2234</f>
        <v>-</v>
      </c>
      <c r="F848" s="12" t="str">
        <f t="normal">Agrupados!I2234</f>
        <v>Baia 8/ 63 dias de silagem</v>
      </c>
      <c r="G848" s="13">
        <f t="normal">Agrupados!T2234</f>
        <v>909.866666666667</v>
      </c>
      <c r="H848" s="13">
        <f t="normal">Agrupados!W2234</f>
        <v>912.833333333333</v>
      </c>
      <c r="I848" s="8">
        <f t="shared" ref="I848" si="1396">1000/G848</f>
        <v>1.09906213364596</v>
      </c>
      <c r="J848" s="8">
        <f t="shared" ref="J848" si="1397">1000/H848</f>
        <v>1.09549023187877</v>
      </c>
      <c r="K848" s="8">
        <f t="shared" ref="K848" si="1398">I848*J848</f>
        <v>1.20401183163698</v>
      </c>
      <c r="L848" s="13">
        <f t="normal">Agrupados!M2234</f>
        <v>311.3028</v>
      </c>
      <c r="M848" s="13">
        <f t="normal">Agrupados!Q2234</f>
        <v>160.1712</v>
      </c>
      <c r="N848" s="13">
        <f t="shared" ref="N848" si="1399">L848/K848</f>
        <v>258.55460205632</v>
      </c>
      <c r="O848" s="13">
        <f t="shared" ref="O848" si="1400">M848/K848</f>
        <v>133.03125084928</v>
      </c>
      <c r="P848" s="12">
        <f t="normal">Agrupados!R2234</f>
        <v>0.514518982803881</v>
      </c>
      <c r="Q848" s="25" t="str">
        <f t="normal">Agrupados!AA2234</f>
        <v>-</v>
      </c>
      <c r="R848" s="26" t="str">
        <f t="normal">Agrupados!AC2234</f>
        <v>-</v>
      </c>
    </row>
    <row r="849" spans="1:18">
      <c r="A849" s="14">
        <f t="normal">Agrupados!D2235</f>
        <v>0</v>
      </c>
      <c r="B849" s="14">
        <f t="normal">Agrupados!E2235</f>
        <v>0</v>
      </c>
      <c r="C849" s="14">
        <f t="normal">Agrupados!F2235</f>
        <v>0</v>
      </c>
      <c r="D849" s="14">
        <f t="normal">Agrupados!G2235</f>
        <v>0</v>
      </c>
      <c r="E849" s="14">
        <f t="normal">Agrupados!H2235</f>
        <v>0</v>
      </c>
      <c r="F849" s="14">
        <f t="normal">Agrupados!I2235</f>
        <v>0</v>
      </c>
      <c r="G849" s="16">
        <f t="normal">Agrupados!T2235</f>
        <v>0</v>
      </c>
      <c r="H849" s="16"/>
      <c r="I849" s="8"/>
      <c r="J849" s="8"/>
      <c r="K849" s="8"/>
      <c r="L849" s="16">
        <f t="normal">Agrupados!M2235</f>
        <v>0</v>
      </c>
      <c r="M849" s="16">
        <f t="normal">Agrupados!Q2235</f>
        <v>0</v>
      </c>
      <c r="N849" s="16"/>
      <c r="O849" s="16"/>
      <c r="P849" s="14">
        <f t="normal">Agrupados!R2235</f>
        <v>0</v>
      </c>
      <c r="Q849" s="27">
        <f t="normal">Agrupados!AA2235</f>
        <v>0</v>
      </c>
      <c r="R849" s="28">
        <f t="normal">Agrupados!AC2235</f>
        <v>0</v>
      </c>
    </row>
    <row r="850" spans="1:18">
      <c r="A850" s="17">
        <f t="normal">Agrupados!D2236</f>
        <v>0</v>
      </c>
      <c r="B850" s="17">
        <f t="normal">Agrupados!E2236</f>
        <v>0</v>
      </c>
      <c r="C850" s="17">
        <f t="normal">Agrupados!F2236</f>
        <v>0</v>
      </c>
      <c r="D850" s="17">
        <f t="normal">Agrupados!G2236</f>
        <v>0</v>
      </c>
      <c r="E850" s="17">
        <f t="normal">Agrupados!H2236</f>
        <v>0</v>
      </c>
      <c r="F850" s="17">
        <f t="normal">Agrupados!I2236</f>
        <v>0</v>
      </c>
      <c r="G850" s="19">
        <f t="normal">Agrupados!T2236</f>
        <v>0</v>
      </c>
      <c r="H850" s="19"/>
      <c r="I850" s="8"/>
      <c r="J850" s="8"/>
      <c r="K850" s="8"/>
      <c r="L850" s="19">
        <f t="normal">Agrupados!M2236</f>
        <v>0</v>
      </c>
      <c r="M850" s="19">
        <f t="normal">Agrupados!Q2236</f>
        <v>0</v>
      </c>
      <c r="N850" s="19"/>
      <c r="O850" s="19"/>
      <c r="P850" s="17">
        <f t="normal">Agrupados!R2236</f>
        <v>0</v>
      </c>
      <c r="Q850" s="29">
        <f t="normal">Agrupados!AA2236</f>
        <v>0</v>
      </c>
      <c r="R850" s="30">
        <f t="normal">Agrupados!AC2236</f>
        <v>0</v>
      </c>
    </row>
    <row r="851" spans="1:18">
      <c r="A851" s="12" t="str">
        <f t="normal">Agrupados!D2237</f>
        <v>Agroindústria</v>
      </c>
      <c r="B851" s="12" t="str">
        <f t="normal">Agrupados!E2237</f>
        <v>Resíduos de pecuária</v>
      </c>
      <c r="C851" s="12" t="str">
        <f t="normal">Agrupados!F2237</f>
        <v>Suinocultura</v>
      </c>
      <c r="D851" s="12" t="str">
        <f t="normal">Agrupados!G2237</f>
        <v>Terminação</v>
      </c>
      <c r="E851" s="12" t="str">
        <f t="normal">Agrupados!H2237</f>
        <v>Entrada biodigestor</v>
      </c>
      <c r="F851" s="12" t="str">
        <f t="normal">Agrupados!I2237</f>
        <v>-</v>
      </c>
      <c r="G851" s="13">
        <f t="normal">Agrupados!T2237</f>
        <v>7.6</v>
      </c>
      <c r="H851" s="13">
        <f t="normal">Agrupados!W2237</f>
        <v>418.333333333333</v>
      </c>
      <c r="I851" s="8">
        <f t="shared" ref="I851" si="1401">1000/G851</f>
        <v>131.578947368421</v>
      </c>
      <c r="J851" s="8">
        <f t="shared" ref="J851" si="1402">1000/H851</f>
        <v>2.39043824701195</v>
      </c>
      <c r="K851" s="8">
        <f t="shared" ref="K851" si="1403">I851*J851</f>
        <v>314.531348291046</v>
      </c>
      <c r="L851" s="13">
        <f t="normal">Agrupados!M2237</f>
        <v>104.6952</v>
      </c>
      <c r="M851" s="13">
        <f t="normal">Agrupados!Q2237</f>
        <v>75.348</v>
      </c>
      <c r="N851" s="13">
        <f t="shared" ref="N851" si="1404">L851/K851</f>
        <v>0.3328609392</v>
      </c>
      <c r="O851" s="13">
        <f t="shared" ref="O851" si="1405">M851/K851</f>
        <v>0.239556408</v>
      </c>
      <c r="P851" s="12">
        <f t="normal">Agrupados!R2237</f>
        <v>0.719689154803659</v>
      </c>
      <c r="Q851" s="25">
        <f t="normal">Agrupados!AA2237</f>
        <v>70833.3333333333</v>
      </c>
      <c r="R851" s="26">
        <f t="normal">Agrupados!AC2237</f>
        <v>7.571</v>
      </c>
    </row>
    <row r="852" spans="1:18">
      <c r="A852" s="14">
        <f t="normal">Agrupados!D2238</f>
        <v>0</v>
      </c>
      <c r="B852" s="14">
        <f t="normal">Agrupados!E2238</f>
        <v>0</v>
      </c>
      <c r="C852" s="14">
        <f t="normal">Agrupados!F2238</f>
        <v>0</v>
      </c>
      <c r="D852" s="14">
        <f t="normal">Agrupados!G2238</f>
        <v>0</v>
      </c>
      <c r="E852" s="14">
        <f t="normal">Agrupados!H2238</f>
        <v>0</v>
      </c>
      <c r="F852" s="14">
        <f t="normal">Agrupados!I2238</f>
        <v>0</v>
      </c>
      <c r="G852" s="16">
        <f t="normal">Agrupados!T2238</f>
        <v>0</v>
      </c>
      <c r="H852" s="16"/>
      <c r="I852" s="8"/>
      <c r="J852" s="8"/>
      <c r="K852" s="8"/>
      <c r="L852" s="16">
        <f t="normal">Agrupados!M2238</f>
        <v>0</v>
      </c>
      <c r="M852" s="16">
        <f t="normal">Agrupados!Q2238</f>
        <v>0</v>
      </c>
      <c r="N852" s="16"/>
      <c r="O852" s="16"/>
      <c r="P852" s="14">
        <f t="normal">Agrupados!R2238</f>
        <v>0</v>
      </c>
      <c r="Q852" s="27">
        <f t="normal">Agrupados!AA2238</f>
        <v>0</v>
      </c>
      <c r="R852" s="28">
        <f t="normal">Agrupados!AC2238</f>
        <v>0</v>
      </c>
    </row>
    <row r="853" spans="1:18">
      <c r="A853" s="17">
        <f t="normal">Agrupados!D2239</f>
        <v>0</v>
      </c>
      <c r="B853" s="17">
        <f t="normal">Agrupados!E2239</f>
        <v>0</v>
      </c>
      <c r="C853" s="17">
        <f t="normal">Agrupados!F2239</f>
        <v>0</v>
      </c>
      <c r="D853" s="17">
        <f t="normal">Agrupados!G2239</f>
        <v>0</v>
      </c>
      <c r="E853" s="17">
        <f t="normal">Agrupados!H2239</f>
        <v>0</v>
      </c>
      <c r="F853" s="17">
        <f t="normal">Agrupados!I2239</f>
        <v>0</v>
      </c>
      <c r="G853" s="19">
        <f t="normal">Agrupados!T2239</f>
        <v>0</v>
      </c>
      <c r="H853" s="19"/>
      <c r="I853" s="8"/>
      <c r="J853" s="8"/>
      <c r="K853" s="8"/>
      <c r="L853" s="19">
        <f t="normal">Agrupados!M2239</f>
        <v>0</v>
      </c>
      <c r="M853" s="19">
        <f t="normal">Agrupados!Q2239</f>
        <v>0</v>
      </c>
      <c r="N853" s="19"/>
      <c r="O853" s="19"/>
      <c r="P853" s="17">
        <f t="normal">Agrupados!R2239</f>
        <v>0</v>
      </c>
      <c r="Q853" s="29">
        <f t="normal">Agrupados!AA2239</f>
        <v>0</v>
      </c>
      <c r="R853" s="30">
        <f t="normal">Agrupados!AC2239</f>
        <v>0</v>
      </c>
    </row>
    <row r="854" spans="1:18">
      <c r="A854" s="12" t="str">
        <f t="normal">Agrupados!D2240</f>
        <v>Agroindústria</v>
      </c>
      <c r="B854" s="12" t="str">
        <f t="normal">Agrupados!E2240</f>
        <v>Resíduos de pecuária</v>
      </c>
      <c r="C854" s="12" t="str">
        <f t="normal">Agrupados!F2240</f>
        <v>Suinocultura</v>
      </c>
      <c r="D854" s="12" t="str">
        <f t="normal">Agrupados!G2240</f>
        <v>Terminação</v>
      </c>
      <c r="E854" s="12" t="str">
        <f t="normal">Agrupados!H2240</f>
        <v>Entrada biodigestor</v>
      </c>
      <c r="F854" s="12" t="str">
        <f t="normal">Agrupados!I2240</f>
        <v>-</v>
      </c>
      <c r="G854" s="13">
        <f t="normal">Agrupados!T2240</f>
        <v>24.9333333333333</v>
      </c>
      <c r="H854" s="13">
        <f t="normal">Agrupados!W2240</f>
        <v>660.466666666667</v>
      </c>
      <c r="I854" s="8">
        <f t="shared" ref="I854" si="1406">1000/G854</f>
        <v>40.1069518716577</v>
      </c>
      <c r="J854" s="8">
        <f t="shared" ref="J854" si="1407">1000/H854</f>
        <v>1.51408095286161</v>
      </c>
      <c r="K854" s="8">
        <f t="shared" ref="K854" si="1408">I854*J854</f>
        <v>60.7251719062144</v>
      </c>
      <c r="L854" s="13">
        <f t="normal">Agrupados!M2240</f>
        <v>515.349</v>
      </c>
      <c r="M854" s="13">
        <f t="normal">Agrupados!Q2240</f>
        <v>400.923</v>
      </c>
      <c r="N854" s="13">
        <f t="shared" ref="N854" si="1409">L854/K854</f>
        <v>8.48657951592</v>
      </c>
      <c r="O854" s="13">
        <f t="shared" ref="O854" si="1410">M854/K854</f>
        <v>6.60225384984</v>
      </c>
      <c r="P854" s="12">
        <f t="normal">Agrupados!R2240</f>
        <v>0.777964059307382</v>
      </c>
      <c r="Q854" s="25">
        <f t="normal">Agrupados!AA2240</f>
        <v>34491</v>
      </c>
      <c r="R854" s="26">
        <f t="normal">Agrupados!AC2240</f>
        <v>8.49</v>
      </c>
    </row>
    <row r="855" spans="1:18">
      <c r="A855" s="14">
        <f t="normal">Agrupados!D2241</f>
        <v>0</v>
      </c>
      <c r="B855" s="14">
        <f t="normal">Agrupados!E2241</f>
        <v>0</v>
      </c>
      <c r="C855" s="14">
        <f t="normal">Agrupados!F2241</f>
        <v>0</v>
      </c>
      <c r="D855" s="14">
        <f t="normal">Agrupados!G2241</f>
        <v>0</v>
      </c>
      <c r="E855" s="14">
        <f t="normal">Agrupados!H2241</f>
        <v>0</v>
      </c>
      <c r="F855" s="14">
        <f t="normal">Agrupados!I2241</f>
        <v>0</v>
      </c>
      <c r="G855" s="16">
        <f t="normal">Agrupados!T2241</f>
        <v>0</v>
      </c>
      <c r="H855" s="16"/>
      <c r="I855" s="8"/>
      <c r="J855" s="8"/>
      <c r="K855" s="8"/>
      <c r="L855" s="16">
        <f t="normal">Agrupados!M2241</f>
        <v>0</v>
      </c>
      <c r="M855" s="16">
        <f t="normal">Agrupados!Q2241</f>
        <v>0</v>
      </c>
      <c r="N855" s="16"/>
      <c r="O855" s="16"/>
      <c r="P855" s="14">
        <f t="normal">Agrupados!R2241</f>
        <v>0</v>
      </c>
      <c r="Q855" s="27">
        <f t="normal">Agrupados!AA2241</f>
        <v>0</v>
      </c>
      <c r="R855" s="28">
        <f t="normal">Agrupados!AC2241</f>
        <v>0</v>
      </c>
    </row>
    <row r="856" spans="1:18">
      <c r="A856" s="17">
        <f t="normal">Agrupados!D2242</f>
        <v>0</v>
      </c>
      <c r="B856" s="17">
        <f t="normal">Agrupados!E2242</f>
        <v>0</v>
      </c>
      <c r="C856" s="17">
        <f t="normal">Agrupados!F2242</f>
        <v>0</v>
      </c>
      <c r="D856" s="17">
        <f t="normal">Agrupados!G2242</f>
        <v>0</v>
      </c>
      <c r="E856" s="17">
        <f t="normal">Agrupados!H2242</f>
        <v>0</v>
      </c>
      <c r="F856" s="17">
        <f t="normal">Agrupados!I2242</f>
        <v>0</v>
      </c>
      <c r="G856" s="19">
        <f t="normal">Agrupados!T2242</f>
        <v>0</v>
      </c>
      <c r="H856" s="19"/>
      <c r="I856" s="8"/>
      <c r="J856" s="8"/>
      <c r="K856" s="8"/>
      <c r="L856" s="19">
        <f t="normal">Agrupados!M2242</f>
        <v>0</v>
      </c>
      <c r="M856" s="19">
        <f t="normal">Agrupados!Q2242</f>
        <v>0</v>
      </c>
      <c r="N856" s="19"/>
      <c r="O856" s="19"/>
      <c r="P856" s="17">
        <f t="normal">Agrupados!R2242</f>
        <v>0</v>
      </c>
      <c r="Q856" s="29">
        <f t="normal">Agrupados!AA2242</f>
        <v>0</v>
      </c>
      <c r="R856" s="30">
        <f t="normal">Agrupados!AC2242</f>
        <v>0</v>
      </c>
    </row>
    <row r="857" spans="1:18">
      <c r="A857" s="12" t="str">
        <f t="normal">Agrupados!D2243</f>
        <v>Agroindústria</v>
      </c>
      <c r="B857" s="12" t="str">
        <f t="normal">Agrupados!E2243</f>
        <v>Resíduos de pecuária</v>
      </c>
      <c r="C857" s="12" t="str">
        <f t="normal">Agrupados!F2243</f>
        <v>Suinocultura</v>
      </c>
      <c r="D857" s="12" t="str">
        <f t="normal">Agrupados!G2243</f>
        <v>Terminação</v>
      </c>
      <c r="E857" s="12" t="str">
        <f t="normal">Agrupados!H2243</f>
        <v>Entrada biodigestor</v>
      </c>
      <c r="F857" s="12" t="str">
        <f t="normal">Agrupados!I2243</f>
        <v>-</v>
      </c>
      <c r="G857" s="13">
        <f t="normal">Agrupados!T2243</f>
        <v>107.1</v>
      </c>
      <c r="H857" s="13">
        <f t="normal">Agrupados!W2243</f>
        <v>857.233333333333</v>
      </c>
      <c r="I857" s="8">
        <f t="shared" ref="I857" si="1411">1000/G857</f>
        <v>9.33706816059757</v>
      </c>
      <c r="J857" s="8">
        <f t="shared" ref="J857" si="1412">1000/H857</f>
        <v>1.16654353151612</v>
      </c>
      <c r="K857" s="8">
        <f t="shared" ref="K857" si="1413">I857*J857</f>
        <v>10.8920964660702</v>
      </c>
      <c r="L857" s="13">
        <f t="normal">Agrupados!M2243</f>
        <v>478.4832</v>
      </c>
      <c r="M857" s="13">
        <f t="normal">Agrupados!Q2243</f>
        <v>311.7708</v>
      </c>
      <c r="N857" s="13">
        <f t="shared" ref="N857" si="1414">L857/K857</f>
        <v>43.929394262208</v>
      </c>
      <c r="O857" s="13">
        <f t="shared" ref="O857" si="1415">M857/K857</f>
        <v>28.623580499052</v>
      </c>
      <c r="P857" s="12">
        <f t="normal">Agrupados!R2243</f>
        <v>0.651581497532202</v>
      </c>
      <c r="Q857" s="25" t="str">
        <f t="normal">Agrupados!AA2243</f>
        <v>&gt;90000</v>
      </c>
      <c r="R857" s="26">
        <f t="normal">Agrupados!AC2243</f>
        <v>7.30433333333333</v>
      </c>
    </row>
    <row r="858" spans="1:18">
      <c r="A858" s="14">
        <f t="normal">Agrupados!D2244</f>
        <v>0</v>
      </c>
      <c r="B858" s="14">
        <f t="normal">Agrupados!E2244</f>
        <v>0</v>
      </c>
      <c r="C858" s="14">
        <f t="normal">Agrupados!F2244</f>
        <v>0</v>
      </c>
      <c r="D858" s="14">
        <f t="normal">Agrupados!G2244</f>
        <v>0</v>
      </c>
      <c r="E858" s="14">
        <f t="normal">Agrupados!H2244</f>
        <v>0</v>
      </c>
      <c r="F858" s="14">
        <f t="normal">Agrupados!I2244</f>
        <v>0</v>
      </c>
      <c r="G858" s="16">
        <f t="normal">Agrupados!T2244</f>
        <v>0</v>
      </c>
      <c r="H858" s="16"/>
      <c r="I858" s="8"/>
      <c r="J858" s="8"/>
      <c r="K858" s="8"/>
      <c r="L858" s="16">
        <f t="normal">Agrupados!M2244</f>
        <v>0</v>
      </c>
      <c r="M858" s="16">
        <f t="normal">Agrupados!Q2244</f>
        <v>0</v>
      </c>
      <c r="N858" s="16"/>
      <c r="O858" s="16"/>
      <c r="P858" s="14">
        <f t="normal">Agrupados!R2244</f>
        <v>0</v>
      </c>
      <c r="Q858" s="27">
        <f t="normal">Agrupados!AA2244</f>
        <v>0</v>
      </c>
      <c r="R858" s="28">
        <f t="normal">Agrupados!AC2244</f>
        <v>0</v>
      </c>
    </row>
    <row r="859" spans="1:18">
      <c r="A859" s="17">
        <f t="normal">Agrupados!D2245</f>
        <v>0</v>
      </c>
      <c r="B859" s="17">
        <f t="normal">Agrupados!E2245</f>
        <v>0</v>
      </c>
      <c r="C859" s="17">
        <f t="normal">Agrupados!F2245</f>
        <v>0</v>
      </c>
      <c r="D859" s="17">
        <f t="normal">Agrupados!G2245</f>
        <v>0</v>
      </c>
      <c r="E859" s="17">
        <f t="normal">Agrupados!H2245</f>
        <v>0</v>
      </c>
      <c r="F859" s="17">
        <f t="normal">Agrupados!I2245</f>
        <v>0</v>
      </c>
      <c r="G859" s="19">
        <f t="normal">Agrupados!T2245</f>
        <v>0</v>
      </c>
      <c r="H859" s="19"/>
      <c r="I859" s="8"/>
      <c r="J859" s="8"/>
      <c r="K859" s="8"/>
      <c r="L859" s="19">
        <f t="normal">Agrupados!M2245</f>
        <v>0</v>
      </c>
      <c r="M859" s="19">
        <f t="normal">Agrupados!Q2245</f>
        <v>0</v>
      </c>
      <c r="N859" s="19"/>
      <c r="O859" s="19"/>
      <c r="P859" s="17">
        <f t="normal">Agrupados!R2245</f>
        <v>0</v>
      </c>
      <c r="Q859" s="29">
        <f t="normal">Agrupados!AA2245</f>
        <v>0</v>
      </c>
      <c r="R859" s="30">
        <f t="normal">Agrupados!AC2245</f>
        <v>0</v>
      </c>
    </row>
    <row r="860" spans="1:18">
      <c r="A860" s="12" t="str">
        <f t="normal">Agrupados!D2246</f>
        <v>Agroindústria</v>
      </c>
      <c r="B860" s="12" t="str">
        <f t="normal">Agrupados!E2246</f>
        <v>Resíduos de pecuária</v>
      </c>
      <c r="C860" s="6" t="str">
        <f t="normal">Agrupados!F2246</f>
        <v>Suinocultura</v>
      </c>
      <c r="D860" s="12" t="str">
        <f t="normal">Agrupados!G2246</f>
        <v>Terminação</v>
      </c>
      <c r="E860" s="12" t="str">
        <f t="normal">Agrupados!H2246</f>
        <v>Entrada biodigestor</v>
      </c>
      <c r="F860" s="6" t="str">
        <f t="normal">Agrupados!I2246</f>
        <v>-</v>
      </c>
      <c r="G860" s="8">
        <f t="normal">Agrupados!T2246</f>
        <v>5.76666666666667</v>
      </c>
      <c r="H860" s="8">
        <f t="normal">Agrupados!W2246</f>
        <v>563.966666666667</v>
      </c>
      <c r="I860" s="8">
        <f t="shared" ref="I860" si="1416">1000/G860</f>
        <v>173.410404624277</v>
      </c>
      <c r="J860" s="8">
        <f t="shared" ref="J860" si="1417">1000/H860</f>
        <v>1.77315444175188</v>
      </c>
      <c r="K860" s="8">
        <f t="shared" ref="K860" si="1418">I860*J860</f>
        <v>307.483429205528</v>
      </c>
      <c r="L860" s="8">
        <f t="normal">Agrupados!M2246</f>
        <v>318.2076</v>
      </c>
      <c r="M860" s="8">
        <f t="normal">Agrupados!Q2246</f>
        <v>260.1864</v>
      </c>
      <c r="N860" s="13">
        <f t="shared" ref="N860" si="1419">L860/K860</f>
        <v>1.034877231668</v>
      </c>
      <c r="O860" s="13">
        <f t="shared" ref="O860" si="1420">M860/K860</f>
        <v>0.846180233752</v>
      </c>
      <c r="P860" s="6">
        <f t="normal">Agrupados!R2246</f>
        <v>0.817662431695534</v>
      </c>
      <c r="Q860" s="23">
        <f t="normal">Agrupados!AA2246</f>
        <v>77343.3333333333</v>
      </c>
      <c r="R860" s="24">
        <f t="normal">Agrupados!AC2246</f>
        <v>7.71266666666667</v>
      </c>
    </row>
    <row r="861" spans="1:18">
      <c r="A861" s="14">
        <f t="normal">Agrupados!D2247</f>
        <v>0</v>
      </c>
      <c r="B861" s="14">
        <f t="normal">Agrupados!E2247</f>
        <v>0</v>
      </c>
      <c r="C861" s="6">
        <f t="normal">Agrupados!F2247</f>
        <v>0</v>
      </c>
      <c r="D861" s="14">
        <f t="normal">Agrupados!G2247</f>
        <v>0</v>
      </c>
      <c r="E861" s="14">
        <f t="normal">Agrupados!H2247</f>
        <v>0</v>
      </c>
      <c r="F861" s="6">
        <f t="normal">Agrupados!I2247</f>
        <v>0</v>
      </c>
      <c r="G861" s="8">
        <f t="normal">Agrupados!T2247</f>
        <v>0</v>
      </c>
      <c r="H861" s="8"/>
      <c r="I861" s="8"/>
      <c r="J861" s="8"/>
      <c r="K861" s="8"/>
      <c r="L861" s="8">
        <f t="normal">Agrupados!M2247</f>
        <v>0</v>
      </c>
      <c r="M861" s="8">
        <f t="normal">Agrupados!Q2247</f>
        <v>0</v>
      </c>
      <c r="N861" s="16"/>
      <c r="O861" s="16"/>
      <c r="P861" s="6">
        <f t="normal">Agrupados!R2247</f>
        <v>0</v>
      </c>
      <c r="Q861" s="23">
        <f t="normal">Agrupados!AA2247</f>
        <v>0</v>
      </c>
      <c r="R861" s="24">
        <f t="normal">Agrupados!AC2247</f>
        <v>0</v>
      </c>
    </row>
    <row r="862" spans="1:18">
      <c r="A862" s="17">
        <f t="normal">Agrupados!D2248</f>
        <v>0</v>
      </c>
      <c r="B862" s="17">
        <f t="normal">Agrupados!E2248</f>
        <v>0</v>
      </c>
      <c r="C862" s="6">
        <f t="normal">Agrupados!F2248</f>
        <v>0</v>
      </c>
      <c r="D862" s="17">
        <f t="normal">Agrupados!G2248</f>
        <v>0</v>
      </c>
      <c r="E862" s="17">
        <f t="normal">Agrupados!H2248</f>
        <v>0</v>
      </c>
      <c r="F862" s="6">
        <f t="normal">Agrupados!I2248</f>
        <v>0</v>
      </c>
      <c r="G862" s="8">
        <f t="normal">Agrupados!T2248</f>
        <v>0</v>
      </c>
      <c r="H862" s="8"/>
      <c r="I862" s="8"/>
      <c r="J862" s="8"/>
      <c r="K862" s="8"/>
      <c r="L862" s="8">
        <f t="normal">Agrupados!M2248</f>
        <v>0</v>
      </c>
      <c r="M862" s="8">
        <f t="normal">Agrupados!Q2248</f>
        <v>0</v>
      </c>
      <c r="N862" s="19"/>
      <c r="O862" s="19"/>
      <c r="P862" s="6">
        <f t="normal">Agrupados!R2248</f>
        <v>0</v>
      </c>
      <c r="Q862" s="23">
        <f t="normal">Agrupados!AA2248</f>
        <v>0</v>
      </c>
      <c r="R862" s="24">
        <f t="normal">Agrupados!AC2248</f>
        <v>0</v>
      </c>
    </row>
    <row r="863" spans="1:18">
      <c r="A863" s="12" t="str">
        <f t="normal">Agrupados!D2249</f>
        <v>Cultura energética</v>
      </c>
      <c r="B863" s="12" t="str">
        <f t="normal">Agrupados!E2249</f>
        <v>Cultivo energético</v>
      </c>
      <c r="C863" s="12" t="str">
        <f t="normal">Agrupados!F2249</f>
        <v>Grama</v>
      </c>
      <c r="D863" s="12" t="str">
        <f t="normal">Agrupados!G2249</f>
        <v>Grama</v>
      </c>
      <c r="E863" s="12" t="str">
        <f t="normal">Agrupados!H2249</f>
        <v>-</v>
      </c>
      <c r="F863" s="12" t="str">
        <f t="normal">Agrupados!I2249</f>
        <v>Baia 4/ 59 dias de silagem</v>
      </c>
      <c r="G863" s="13">
        <f t="normal">Agrupados!T2249</f>
        <v>870.833333333333</v>
      </c>
      <c r="H863" s="13">
        <f t="normal">Agrupados!W2249</f>
        <v>895.5</v>
      </c>
      <c r="I863" s="8">
        <f t="shared" ref="I863" si="1421">1000/G863</f>
        <v>1.14832535885167</v>
      </c>
      <c r="J863" s="8">
        <f t="shared" ref="J863" si="1422">1000/H863</f>
        <v>1.11669458403127</v>
      </c>
      <c r="K863" s="8">
        <f t="shared" ref="K863" si="1423">I863*J863</f>
        <v>1.28232870893543</v>
      </c>
      <c r="L863" s="13">
        <f t="normal">Agrupados!M2249</f>
        <v>230.7528</v>
      </c>
      <c r="M863" s="13">
        <f t="normal">Agrupados!Q2249</f>
        <v>127.1646</v>
      </c>
      <c r="N863" s="13">
        <f t="shared" ref="N863" si="1424">L863/K863</f>
        <v>179.948244465</v>
      </c>
      <c r="O863" s="13">
        <f t="shared" ref="O863" si="1425">M863/K863</f>
        <v>99.16692897375</v>
      </c>
      <c r="P863" s="12">
        <f t="normal">Agrupados!R2249</f>
        <v>0.551085837311617</v>
      </c>
      <c r="Q863" s="25" t="str">
        <f t="normal">Agrupados!AA2249</f>
        <v>-</v>
      </c>
      <c r="R863" s="26" t="str">
        <f t="normal">Agrupados!AC2249</f>
        <v>-</v>
      </c>
    </row>
    <row r="864" spans="1:18">
      <c r="A864" s="14">
        <f t="normal">Agrupados!D2250</f>
        <v>0</v>
      </c>
      <c r="B864" s="14">
        <f t="normal">Agrupados!E2250</f>
        <v>0</v>
      </c>
      <c r="C864" s="14">
        <f t="normal">Agrupados!F2250</f>
        <v>0</v>
      </c>
      <c r="D864" s="14">
        <f t="normal">Agrupados!G2250</f>
        <v>0</v>
      </c>
      <c r="E864" s="14">
        <f t="normal">Agrupados!H2250</f>
        <v>0</v>
      </c>
      <c r="F864" s="14">
        <f t="normal">Agrupados!I2250</f>
        <v>0</v>
      </c>
      <c r="G864" s="16">
        <f t="normal">Agrupados!T2250</f>
        <v>0</v>
      </c>
      <c r="H864" s="16"/>
      <c r="I864" s="8"/>
      <c r="J864" s="8"/>
      <c r="K864" s="8"/>
      <c r="L864" s="16">
        <f t="normal">Agrupados!M2250</f>
        <v>0</v>
      </c>
      <c r="M864" s="16">
        <f t="normal">Agrupados!Q2250</f>
        <v>0</v>
      </c>
      <c r="N864" s="16"/>
      <c r="O864" s="16"/>
      <c r="P864" s="14">
        <f t="normal">Agrupados!R2250</f>
        <v>0</v>
      </c>
      <c r="Q864" s="27">
        <f t="normal">Agrupados!AA2250</f>
        <v>0</v>
      </c>
      <c r="R864" s="28">
        <f t="normal">Agrupados!AC2250</f>
        <v>0</v>
      </c>
    </row>
    <row r="865" spans="1:18">
      <c r="A865" s="17">
        <f t="normal">Agrupados!D2251</f>
        <v>0</v>
      </c>
      <c r="B865" s="17">
        <f t="normal">Agrupados!E2251</f>
        <v>0</v>
      </c>
      <c r="C865" s="17">
        <f t="normal">Agrupados!F2251</f>
        <v>0</v>
      </c>
      <c r="D865" s="17">
        <f t="normal">Agrupados!G2251</f>
        <v>0</v>
      </c>
      <c r="E865" s="17">
        <f t="normal">Agrupados!H2251</f>
        <v>0</v>
      </c>
      <c r="F865" s="17">
        <f t="normal">Agrupados!I2251</f>
        <v>0</v>
      </c>
      <c r="G865" s="19">
        <f t="normal">Agrupados!T2251</f>
        <v>0</v>
      </c>
      <c r="H865" s="19"/>
      <c r="I865" s="8"/>
      <c r="J865" s="8"/>
      <c r="K865" s="8"/>
      <c r="L865" s="19">
        <f t="normal">Agrupados!M2251</f>
        <v>0</v>
      </c>
      <c r="M865" s="19">
        <f t="normal">Agrupados!Q2251</f>
        <v>0</v>
      </c>
      <c r="N865" s="19"/>
      <c r="O865" s="19"/>
      <c r="P865" s="17">
        <f t="normal">Agrupados!R2251</f>
        <v>0</v>
      </c>
      <c r="Q865" s="29">
        <f t="normal">Agrupados!AA2251</f>
        <v>0</v>
      </c>
      <c r="R865" s="30">
        <f t="normal">Agrupados!AC2251</f>
        <v>0</v>
      </c>
    </row>
    <row r="866" spans="1:18">
      <c r="A866" s="12" t="str">
        <f t="normal">Agrupados!D2252</f>
        <v>Cultura energética</v>
      </c>
      <c r="B866" s="12" t="str">
        <f t="normal">Agrupados!E2252</f>
        <v>Cultivo energético</v>
      </c>
      <c r="C866" s="12" t="str">
        <f t="normal">Agrupados!F2252</f>
        <v>Grama</v>
      </c>
      <c r="D866" s="12" t="str">
        <f t="normal">Agrupados!G2252</f>
        <v>Grama</v>
      </c>
      <c r="E866" s="12" t="str">
        <f t="normal">Agrupados!H2252</f>
        <v>-</v>
      </c>
      <c r="F866" s="6" t="str">
        <f t="normal">Agrupados!I2252</f>
        <v>Baia 13/ 63 dias de silagem</v>
      </c>
      <c r="G866" s="8">
        <f t="normal">Agrupados!T2252</f>
        <v>834.35</v>
      </c>
      <c r="H866" s="8">
        <f t="normal">Agrupados!W2252</f>
        <v>898.1</v>
      </c>
      <c r="I866" s="8">
        <f t="shared" ref="I866" si="1426">1000/G866</f>
        <v>1.19853778390364</v>
      </c>
      <c r="J866" s="8">
        <f t="shared" ref="J866" si="1427">1000/H866</f>
        <v>1.1134617525888</v>
      </c>
      <c r="K866" s="8">
        <f t="shared" ref="K866" si="1428">I866*J866</f>
        <v>1.33452598140924</v>
      </c>
      <c r="L866" s="8">
        <f t="normal">Agrupados!M2252</f>
        <v>245.3904</v>
      </c>
      <c r="M866" s="8">
        <f t="normal">Agrupados!Q2252</f>
        <v>110.6568</v>
      </c>
      <c r="N866" s="13">
        <f t="shared" ref="N866" si="1429">L866/K866</f>
        <v>183.878323403544</v>
      </c>
      <c r="O866" s="13">
        <f t="shared" ref="O866" si="1430">M866/K866</f>
        <v>82.918430619948</v>
      </c>
      <c r="P866" s="6">
        <f t="normal">Agrupados!R2252</f>
        <v>0.45094184613579</v>
      </c>
      <c r="Q866" s="23" t="str">
        <f t="normal">Agrupados!AA2252</f>
        <v>-</v>
      </c>
      <c r="R866" s="24" t="str">
        <f t="normal">Agrupados!AC2252</f>
        <v>-</v>
      </c>
    </row>
    <row r="867" spans="1:18">
      <c r="A867" s="14">
        <f t="normal">Agrupados!D2253</f>
        <v>0</v>
      </c>
      <c r="B867" s="14">
        <f t="normal">Agrupados!E2253</f>
        <v>0</v>
      </c>
      <c r="C867" s="14">
        <f t="normal">Agrupados!F2253</f>
        <v>0</v>
      </c>
      <c r="D867" s="14">
        <f t="normal">Agrupados!G2253</f>
        <v>0</v>
      </c>
      <c r="E867" s="14">
        <f t="normal">Agrupados!H2253</f>
        <v>0</v>
      </c>
      <c r="F867" s="6">
        <f t="normal">Agrupados!I2253</f>
        <v>0</v>
      </c>
      <c r="G867" s="8">
        <f t="normal">Agrupados!T2253</f>
        <v>0</v>
      </c>
      <c r="H867" s="8"/>
      <c r="I867" s="8"/>
      <c r="J867" s="8"/>
      <c r="K867" s="8"/>
      <c r="L867" s="8">
        <f t="normal">Agrupados!M2253</f>
        <v>0</v>
      </c>
      <c r="M867" s="8">
        <f t="normal">Agrupados!Q2253</f>
        <v>0</v>
      </c>
      <c r="N867" s="16"/>
      <c r="O867" s="16"/>
      <c r="P867" s="6">
        <f t="normal">Agrupados!R2253</f>
        <v>0</v>
      </c>
      <c r="Q867" s="23">
        <f t="normal">Agrupados!AA2253</f>
        <v>0</v>
      </c>
      <c r="R867" s="24">
        <f t="normal">Agrupados!AC2253</f>
        <v>0</v>
      </c>
    </row>
    <row r="868" spans="1:18">
      <c r="A868" s="17">
        <f t="normal">Agrupados!D2254</f>
        <v>0</v>
      </c>
      <c r="B868" s="17">
        <f t="normal">Agrupados!E2254</f>
        <v>0</v>
      </c>
      <c r="C868" s="17">
        <f t="normal">Agrupados!F2254</f>
        <v>0</v>
      </c>
      <c r="D868" s="17">
        <f t="normal">Agrupados!G2254</f>
        <v>0</v>
      </c>
      <c r="E868" s="17">
        <f t="normal">Agrupados!H2254</f>
        <v>0</v>
      </c>
      <c r="F868" s="6">
        <f t="normal">Agrupados!I2254</f>
        <v>0</v>
      </c>
      <c r="G868" s="8">
        <f t="normal">Agrupados!T2254</f>
        <v>0</v>
      </c>
      <c r="H868" s="8"/>
      <c r="I868" s="8"/>
      <c r="J868" s="8"/>
      <c r="K868" s="8"/>
      <c r="L868" s="8">
        <f t="normal">Agrupados!M2254</f>
        <v>0</v>
      </c>
      <c r="M868" s="8">
        <f t="normal">Agrupados!Q2254</f>
        <v>0</v>
      </c>
      <c r="N868" s="19"/>
      <c r="O868" s="19"/>
      <c r="P868" s="6">
        <f t="normal">Agrupados!R2254</f>
        <v>0</v>
      </c>
      <c r="Q868" s="23">
        <f t="normal">Agrupados!AA2254</f>
        <v>0</v>
      </c>
      <c r="R868" s="24">
        <f t="normal">Agrupados!AC2254</f>
        <v>0</v>
      </c>
    </row>
    <row r="869" spans="1:18">
      <c r="A869" s="6" t="str">
        <f t="normal">Agrupados!D2261</f>
        <v>Agroindústria</v>
      </c>
      <c r="B869" s="6" t="str">
        <f t="normal">Agrupados!E2261</f>
        <v>Resíduos de pecuária</v>
      </c>
      <c r="C869" s="12" t="str">
        <f t="normal">Agrupados!F2261</f>
        <v>Suinocultura</v>
      </c>
      <c r="D869" s="12" t="str">
        <f t="normal">Agrupados!G2261</f>
        <v>-</v>
      </c>
      <c r="E869" s="12" t="str">
        <f t="normal">Agrupados!H2261</f>
        <v>Entrada biodigestor</v>
      </c>
      <c r="F869" s="12" t="str">
        <f t="normal">Agrupados!I2261</f>
        <v>-</v>
      </c>
      <c r="G869" s="13">
        <f t="normal">Agrupados!T2261</f>
        <v>52.9</v>
      </c>
      <c r="H869" s="13">
        <f t="normal">Agrupados!W2261</f>
        <v>725.733333333333</v>
      </c>
      <c r="I869" s="8">
        <f t="shared" ref="I869" si="1431">1000/G869</f>
        <v>18.9035916824197</v>
      </c>
      <c r="J869" s="8">
        <f t="shared" ref="J869" si="1432">1000/H869</f>
        <v>1.37791659011574</v>
      </c>
      <c r="K869" s="8">
        <f t="shared" ref="K869" si="1433">I869*J869</f>
        <v>26.0475725919801</v>
      </c>
      <c r="L869" s="13">
        <f t="normal">Agrupados!M2261</f>
        <v>321.3</v>
      </c>
      <c r="M869" s="13">
        <f t="normal">Agrupados!Q2261</f>
        <v>187.8372</v>
      </c>
      <c r="N869" s="13">
        <f t="shared" ref="N869" si="1434">L869/K869</f>
        <v>12.335122548</v>
      </c>
      <c r="O869" s="13">
        <f t="shared" ref="O869" si="1435">M869/K869</f>
        <v>7.211313044112</v>
      </c>
      <c r="P869" s="12">
        <f t="normal">Agrupados!R2261</f>
        <v>0.584616246498599</v>
      </c>
      <c r="Q869" s="25" t="str">
        <f t="normal">Agrupados!AA2261</f>
        <v>-</v>
      </c>
      <c r="R869" s="26" t="str">
        <f t="normal">Agrupados!AC2261</f>
        <v>-</v>
      </c>
    </row>
    <row r="870" spans="1:18">
      <c r="A870" s="6">
        <f t="normal">Agrupados!D2262</f>
        <v>0</v>
      </c>
      <c r="B870" s="6">
        <f t="normal">Agrupados!E2262</f>
        <v>0</v>
      </c>
      <c r="C870" s="14">
        <f t="normal">Agrupados!F2262</f>
        <v>0</v>
      </c>
      <c r="D870" s="14">
        <f t="normal">Agrupados!G2262</f>
        <v>0</v>
      </c>
      <c r="E870" s="14">
        <f t="normal">Agrupados!H2262</f>
        <v>0</v>
      </c>
      <c r="F870" s="14">
        <f t="normal">Agrupados!I2262</f>
        <v>0</v>
      </c>
      <c r="G870" s="16">
        <f t="normal">Agrupados!T2262</f>
        <v>0</v>
      </c>
      <c r="H870" s="16"/>
      <c r="I870" s="8"/>
      <c r="J870" s="8"/>
      <c r="K870" s="8"/>
      <c r="L870" s="16">
        <f t="normal">Agrupados!M2262</f>
        <v>0</v>
      </c>
      <c r="M870" s="16">
        <f t="normal">Agrupados!Q2262</f>
        <v>0</v>
      </c>
      <c r="N870" s="16"/>
      <c r="O870" s="16"/>
      <c r="P870" s="14">
        <f t="normal">Agrupados!R2262</f>
        <v>0</v>
      </c>
      <c r="Q870" s="27">
        <f t="normal">Agrupados!AA2262</f>
        <v>0</v>
      </c>
      <c r="R870" s="28">
        <f t="normal">Agrupados!AC2262</f>
        <v>0</v>
      </c>
    </row>
    <row r="871" spans="1:18">
      <c r="A871" s="6">
        <f t="normal">Agrupados!D2263</f>
        <v>0</v>
      </c>
      <c r="B871" s="6">
        <f t="normal">Agrupados!E2263</f>
        <v>0</v>
      </c>
      <c r="C871" s="17">
        <f t="normal">Agrupados!F2263</f>
        <v>0</v>
      </c>
      <c r="D871" s="17">
        <f t="normal">Agrupados!G2263</f>
        <v>0</v>
      </c>
      <c r="E871" s="17">
        <f t="normal">Agrupados!H2263</f>
        <v>0</v>
      </c>
      <c r="F871" s="17">
        <f t="normal">Agrupados!I2263</f>
        <v>0</v>
      </c>
      <c r="G871" s="19">
        <f t="normal">Agrupados!T2263</f>
        <v>0</v>
      </c>
      <c r="H871" s="19"/>
      <c r="I871" s="8"/>
      <c r="J871" s="8"/>
      <c r="K871" s="8"/>
      <c r="L871" s="19">
        <f t="normal">Agrupados!M2263</f>
        <v>0</v>
      </c>
      <c r="M871" s="19">
        <f t="normal">Agrupados!Q2263</f>
        <v>0</v>
      </c>
      <c r="N871" s="19"/>
      <c r="O871" s="19"/>
      <c r="P871" s="17">
        <f t="normal">Agrupados!R2263</f>
        <v>0</v>
      </c>
      <c r="Q871" s="29">
        <f t="normal">Agrupados!AA2263</f>
        <v>0</v>
      </c>
      <c r="R871" s="30">
        <f t="normal">Agrupados!AC2263</f>
        <v>0</v>
      </c>
    </row>
    <row r="872" spans="1:18">
      <c r="A872" s="6" t="str">
        <f t="normal">Agrupados!D2264</f>
        <v>Cultura energética</v>
      </c>
      <c r="B872" s="6" t="str">
        <f t="normal">Agrupados!E2264</f>
        <v>Cultivo energético</v>
      </c>
      <c r="C872" s="12" t="str">
        <f t="normal">Agrupados!F2264</f>
        <v>Macrófita</v>
      </c>
      <c r="D872" s="12" t="str">
        <f t="normal">Agrupados!G2264</f>
        <v>Salvínia</v>
      </c>
      <c r="E872" s="6" t="str">
        <f t="normal">Agrupados!H2264</f>
        <v>Lagoa</v>
      </c>
      <c r="F872" s="12" t="str">
        <f t="normal">Agrupados!I2264</f>
        <v>desidratada</v>
      </c>
      <c r="G872" s="13">
        <f t="normal">Agrupados!T2264</f>
        <v>929.366666666667</v>
      </c>
      <c r="H872" s="13">
        <f t="normal">Agrupados!W2264</f>
        <v>606.833333333333</v>
      </c>
      <c r="I872" s="8">
        <f t="shared" ref="I872" si="1436">1000/G872</f>
        <v>1.07600157813565</v>
      </c>
      <c r="J872" s="8">
        <f t="shared" ref="J872" si="1437">1000/H872</f>
        <v>1.6478989288657</v>
      </c>
      <c r="K872" s="8">
        <f t="shared" ref="K872" si="1438">I872*J872</f>
        <v>1.77314184806753</v>
      </c>
      <c r="L872" s="13">
        <f t="normal">Agrupados!M2264</f>
        <v>120.1572</v>
      </c>
      <c r="M872" s="13">
        <f t="normal">Agrupados!Q2264</f>
        <v>51.7392</v>
      </c>
      <c r="N872" s="13">
        <f t="shared" ref="N872" si="1439">L872/K872</f>
        <v>67.76513685634</v>
      </c>
      <c r="O872" s="13">
        <f t="shared" ref="O872" si="1440">M872/K872</f>
        <v>29.17939140424</v>
      </c>
      <c r="P872" s="12">
        <f t="normal">Agrupados!R2264</f>
        <v>0.430595919345657</v>
      </c>
      <c r="Q872" s="25" t="str">
        <f t="normal">Agrupados!AA2264</f>
        <v>-</v>
      </c>
      <c r="R872" s="26" t="str">
        <f t="normal">Agrupados!AC2264</f>
        <v>-</v>
      </c>
    </row>
    <row r="873" spans="1:18">
      <c r="A873" s="6">
        <f t="normal">Agrupados!D2265</f>
        <v>0</v>
      </c>
      <c r="B873" s="6">
        <f t="normal">Agrupados!E2265</f>
        <v>0</v>
      </c>
      <c r="C873" s="14">
        <f t="normal">Agrupados!F2265</f>
        <v>0</v>
      </c>
      <c r="D873" s="14">
        <f t="normal">Agrupados!G2265</f>
        <v>0</v>
      </c>
      <c r="E873" s="6">
        <f t="normal">Agrupados!H2265</f>
        <v>0</v>
      </c>
      <c r="F873" s="14">
        <f t="normal">Agrupados!I2265</f>
        <v>0</v>
      </c>
      <c r="G873" s="16">
        <f t="normal">Agrupados!T2265</f>
        <v>0</v>
      </c>
      <c r="H873" s="16"/>
      <c r="I873" s="8"/>
      <c r="J873" s="8"/>
      <c r="K873" s="8"/>
      <c r="L873" s="16">
        <f t="normal">Agrupados!M2265</f>
        <v>0</v>
      </c>
      <c r="M873" s="16">
        <f t="normal">Agrupados!Q2265</f>
        <v>0</v>
      </c>
      <c r="N873" s="16"/>
      <c r="O873" s="16"/>
      <c r="P873" s="14">
        <f t="normal">Agrupados!R2265</f>
        <v>0</v>
      </c>
      <c r="Q873" s="27">
        <f t="normal">Agrupados!AA2265</f>
        <v>0</v>
      </c>
      <c r="R873" s="28">
        <f t="normal">Agrupados!AC2265</f>
        <v>0</v>
      </c>
    </row>
    <row r="874" spans="1:18">
      <c r="A874" s="6">
        <f t="normal">Agrupados!D2266</f>
        <v>0</v>
      </c>
      <c r="B874" s="6">
        <f t="normal">Agrupados!E2266</f>
        <v>0</v>
      </c>
      <c r="C874" s="17">
        <f t="normal">Agrupados!F2266</f>
        <v>0</v>
      </c>
      <c r="D874" s="17">
        <f t="normal">Agrupados!G2266</f>
        <v>0</v>
      </c>
      <c r="E874" s="6">
        <f t="normal">Agrupados!H2266</f>
        <v>0</v>
      </c>
      <c r="F874" s="17">
        <f t="normal">Agrupados!I2266</f>
        <v>0</v>
      </c>
      <c r="G874" s="19">
        <f t="normal">Agrupados!T2266</f>
        <v>0</v>
      </c>
      <c r="H874" s="19"/>
      <c r="I874" s="8"/>
      <c r="J874" s="8"/>
      <c r="K874" s="8"/>
      <c r="L874" s="19">
        <f t="normal">Agrupados!M2266</f>
        <v>0</v>
      </c>
      <c r="M874" s="19">
        <f t="normal">Agrupados!Q2266</f>
        <v>0</v>
      </c>
      <c r="N874" s="19"/>
      <c r="O874" s="19"/>
      <c r="P874" s="17">
        <f t="normal">Agrupados!R2266</f>
        <v>0</v>
      </c>
      <c r="Q874" s="29">
        <f t="normal">Agrupados!AA2266</f>
        <v>0</v>
      </c>
      <c r="R874" s="30">
        <f t="normal">Agrupados!AC2266</f>
        <v>0</v>
      </c>
    </row>
    <row r="875" spans="1:18">
      <c r="A875" s="12" t="str">
        <f t="normal">Agrupados!D2288</f>
        <v>Agroindústria</v>
      </c>
      <c r="B875" s="12" t="str">
        <f t="normal">Agrupados!E2288</f>
        <v>Resíduos da indústria agropecuária</v>
      </c>
      <c r="C875" s="6" t="str">
        <f t="normal">Agrupados!F2288</f>
        <v>Amidonaria</v>
      </c>
      <c r="D875" s="6" t="str">
        <f t="normal">Agrupados!G2288</f>
        <v>Massa de mandioca </v>
      </c>
      <c r="E875" s="12" t="str">
        <f t="normal">Agrupados!H2288</f>
        <v>-</v>
      </c>
      <c r="F875" s="6" t="str">
        <f t="normal">Agrupados!I2288</f>
        <v>-</v>
      </c>
      <c r="G875" s="8">
        <f t="normal">Agrupados!T2288</f>
        <v>95.5333333333333</v>
      </c>
      <c r="H875" s="8">
        <f t="normal">Agrupados!W2288</f>
        <v>979.833333333333</v>
      </c>
      <c r="I875" s="8">
        <f t="shared" ref="I875" si="1441">1000/G875</f>
        <v>10.4675505931612</v>
      </c>
      <c r="J875" s="8">
        <f t="shared" ref="J875" si="1442">1000/H875</f>
        <v>1.020581731587</v>
      </c>
      <c r="K875" s="8">
        <f t="shared" ref="K875" si="1443">I875*J875</f>
        <v>10.682990909843</v>
      </c>
      <c r="L875" s="8">
        <f t="normal">Agrupados!M2288</f>
        <v>521.333333333333</v>
      </c>
      <c r="M875" s="8">
        <f t="normal">Agrupados!Q2288</f>
        <v>265.666666666667</v>
      </c>
      <c r="N875" s="13">
        <f t="shared" ref="N875" si="1444">L875/K875</f>
        <v>48.8003161037037</v>
      </c>
      <c r="O875" s="13">
        <f t="shared" ref="O875" si="1445">M875/K875</f>
        <v>24.8681917740741</v>
      </c>
      <c r="P875" s="6">
        <f t="normal">Agrupados!R2288</f>
        <v>0.509590792838875</v>
      </c>
      <c r="Q875" s="23" t="str">
        <f t="normal">Agrupados!AA2288</f>
        <v>-</v>
      </c>
      <c r="R875" s="24" t="str">
        <f t="normal">Agrupados!AC2288</f>
        <v>-</v>
      </c>
    </row>
    <row r="876" spans="1:18">
      <c r="A876" s="14">
        <f t="normal">Agrupados!D2289</f>
        <v>0</v>
      </c>
      <c r="B876" s="14">
        <f t="normal">Agrupados!E2289</f>
        <v>0</v>
      </c>
      <c r="C876" s="9">
        <f t="normal">Agrupados!F2289</f>
        <v>0</v>
      </c>
      <c r="D876" s="6">
        <f t="normal">Agrupados!G2289</f>
        <v>0</v>
      </c>
      <c r="E876" s="14">
        <f t="normal">Agrupados!H2289</f>
        <v>0</v>
      </c>
      <c r="F876" s="6">
        <f t="normal">Agrupados!I2289</f>
        <v>0</v>
      </c>
      <c r="G876" s="8">
        <f t="normal">Agrupados!T2289</f>
        <v>0</v>
      </c>
      <c r="H876" s="8"/>
      <c r="I876" s="8"/>
      <c r="J876" s="8"/>
      <c r="K876" s="8"/>
      <c r="L876" s="8">
        <f t="normal">Agrupados!M2289</f>
        <v>0</v>
      </c>
      <c r="M876" s="8">
        <f t="normal">Agrupados!Q2289</f>
        <v>0</v>
      </c>
      <c r="N876" s="16"/>
      <c r="O876" s="16"/>
      <c r="P876" s="6">
        <f t="normal">Agrupados!R2289</f>
        <v>0</v>
      </c>
      <c r="Q876" s="23">
        <f t="normal">Agrupados!AA2289</f>
        <v>0</v>
      </c>
      <c r="R876" s="24">
        <f t="normal">Agrupados!AC2289</f>
        <v>0</v>
      </c>
    </row>
    <row r="877" spans="1:18">
      <c r="A877" s="17">
        <f t="normal">Agrupados!D2290</f>
        <v>0</v>
      </c>
      <c r="B877" s="17">
        <f t="normal">Agrupados!E2290</f>
        <v>0</v>
      </c>
      <c r="C877" s="9">
        <f t="normal">Agrupados!F2290</f>
        <v>0</v>
      </c>
      <c r="D877" s="6">
        <f t="normal">Agrupados!G2290</f>
        <v>0</v>
      </c>
      <c r="E877" s="17">
        <f t="normal">Agrupados!H2290</f>
        <v>0</v>
      </c>
      <c r="F877" s="6">
        <f t="normal">Agrupados!I2290</f>
        <v>0</v>
      </c>
      <c r="G877" s="8">
        <f t="normal">Agrupados!T2290</f>
        <v>0</v>
      </c>
      <c r="H877" s="8"/>
      <c r="I877" s="8"/>
      <c r="J877" s="8"/>
      <c r="K877" s="8"/>
      <c r="L877" s="8">
        <f t="normal">Agrupados!M2290</f>
        <v>0</v>
      </c>
      <c r="M877" s="8">
        <f t="normal">Agrupados!Q2290</f>
        <v>0</v>
      </c>
      <c r="N877" s="19"/>
      <c r="O877" s="19"/>
      <c r="P877" s="6">
        <f t="normal">Agrupados!R2290</f>
        <v>0</v>
      </c>
      <c r="Q877" s="23">
        <f t="normal">Agrupados!AA2290</f>
        <v>0</v>
      </c>
      <c r="R877" s="24">
        <f t="normal">Agrupados!AC2290</f>
        <v>0</v>
      </c>
    </row>
    <row r="878" spans="1:18">
      <c r="A878" s="12" t="str">
        <f t="normal">Agrupados!D2291</f>
        <v>Agroindústria</v>
      </c>
      <c r="B878" s="12" t="str">
        <f t="normal">Agrupados!E2291</f>
        <v>Resíduos da indústria agropecuária</v>
      </c>
      <c r="C878" s="6" t="str">
        <f t="normal">Agrupados!F2291</f>
        <v>Amidonaria</v>
      </c>
      <c r="D878" s="6" t="str">
        <f t="normal">Agrupados!G2291</f>
        <v>Efluente bruto</v>
      </c>
      <c r="E878" s="12" t="str">
        <f t="normal">Agrupados!H2291</f>
        <v>-</v>
      </c>
      <c r="F878" s="6" t="str">
        <f t="normal">Agrupados!I2291</f>
        <v>-</v>
      </c>
      <c r="G878" s="8">
        <f t="normal">Agrupados!T2291</f>
        <v>8.5</v>
      </c>
      <c r="H878" s="8">
        <f t="normal">Agrupados!W2291</f>
        <v>783.266666666667</v>
      </c>
      <c r="I878" s="8">
        <f t="shared" ref="I878" si="1446">1000/G878</f>
        <v>117.647058823529</v>
      </c>
      <c r="J878" s="8">
        <f t="shared" ref="J878" si="1447">1000/H878</f>
        <v>1.2767044003745</v>
      </c>
      <c r="K878" s="8">
        <f t="shared" ref="K878" si="1448">I878*J878</f>
        <v>150.200517691118</v>
      </c>
      <c r="L878" s="8">
        <f t="normal">Agrupados!M2291</f>
        <v>592</v>
      </c>
      <c r="M878" s="8">
        <f t="normal">Agrupados!Q2291</f>
        <v>422.5</v>
      </c>
      <c r="N878" s="13">
        <f t="shared" ref="N878" si="1449">L878/K878</f>
        <v>3.94139786666667</v>
      </c>
      <c r="O878" s="13">
        <f t="shared" ref="O878" si="1450">M878/K878</f>
        <v>2.81290641666667</v>
      </c>
      <c r="P878" s="6">
        <f t="normal">Agrupados!R2291</f>
        <v>0.713682432432432</v>
      </c>
      <c r="Q878" s="23" t="str">
        <f t="normal">Agrupados!AA2291</f>
        <v>-</v>
      </c>
      <c r="R878" s="24" t="str">
        <f t="normal">Agrupados!AC2291</f>
        <v>-</v>
      </c>
    </row>
    <row r="879" spans="1:18">
      <c r="A879" s="14">
        <f t="normal">Agrupados!D2292</f>
        <v>0</v>
      </c>
      <c r="B879" s="14">
        <f t="normal">Agrupados!E2292</f>
        <v>0</v>
      </c>
      <c r="C879" s="9">
        <f t="normal">Agrupados!F2292</f>
        <v>0</v>
      </c>
      <c r="D879" s="6">
        <f t="normal">Agrupados!G2292</f>
        <v>0</v>
      </c>
      <c r="E879" s="14">
        <f t="normal">Agrupados!H2292</f>
        <v>0</v>
      </c>
      <c r="F879" s="6">
        <f t="normal">Agrupados!I2292</f>
        <v>0</v>
      </c>
      <c r="G879" s="8">
        <f t="normal">Agrupados!T2292</f>
        <v>0</v>
      </c>
      <c r="H879" s="8"/>
      <c r="I879" s="8"/>
      <c r="J879" s="8"/>
      <c r="K879" s="8"/>
      <c r="L879" s="8">
        <f t="normal">Agrupados!M2292</f>
        <v>0</v>
      </c>
      <c r="M879" s="8">
        <f t="normal">Agrupados!Q2292</f>
        <v>0</v>
      </c>
      <c r="N879" s="16"/>
      <c r="O879" s="16"/>
      <c r="P879" s="6">
        <f t="normal">Agrupados!R2292</f>
        <v>0</v>
      </c>
      <c r="Q879" s="23">
        <f t="normal">Agrupados!AA2292</f>
        <v>0</v>
      </c>
      <c r="R879" s="24">
        <f t="normal">Agrupados!AC2292</f>
        <v>0</v>
      </c>
    </row>
    <row r="880" spans="1:18">
      <c r="A880" s="17">
        <f t="normal">Agrupados!D2293</f>
        <v>0</v>
      </c>
      <c r="B880" s="17">
        <f t="normal">Agrupados!E2293</f>
        <v>0</v>
      </c>
      <c r="C880" s="9">
        <f t="normal">Agrupados!F2293</f>
        <v>0</v>
      </c>
      <c r="D880" s="6">
        <f t="normal">Agrupados!G2293</f>
        <v>0</v>
      </c>
      <c r="E880" s="17">
        <f t="normal">Agrupados!H2293</f>
        <v>0</v>
      </c>
      <c r="F880" s="6">
        <f t="normal">Agrupados!I2293</f>
        <v>0</v>
      </c>
      <c r="G880" s="8">
        <f t="normal">Agrupados!T2293</f>
        <v>0</v>
      </c>
      <c r="H880" s="8"/>
      <c r="I880" s="8"/>
      <c r="J880" s="8"/>
      <c r="K880" s="8"/>
      <c r="L880" s="8">
        <f t="normal">Agrupados!M2293</f>
        <v>0</v>
      </c>
      <c r="M880" s="8">
        <f t="normal">Agrupados!Q2293</f>
        <v>0</v>
      </c>
      <c r="N880" s="19"/>
      <c r="O880" s="19"/>
      <c r="P880" s="6">
        <f t="normal">Agrupados!R2293</f>
        <v>0</v>
      </c>
      <c r="Q880" s="23">
        <f t="normal">Agrupados!AA2293</f>
        <v>0</v>
      </c>
      <c r="R880" s="24">
        <f t="normal">Agrupados!AC2293</f>
        <v>0</v>
      </c>
    </row>
    <row r="881" spans="1:18">
      <c r="A881" s="12" t="str">
        <f t="normal">Agrupados!D2294</f>
        <v>Agroindústria</v>
      </c>
      <c r="B881" s="12" t="str">
        <f t="normal">Agrupados!E2294</f>
        <v>Resíduos da produção de açúcar, amido e produtos secundários</v>
      </c>
      <c r="C881" s="6" t="str">
        <f t="normal">Agrupados!F2294</f>
        <v>Indústria sucroalcoleira</v>
      </c>
      <c r="D881" s="6" t="str">
        <f t="normal">Agrupados!G2294</f>
        <v>Vinhaça</v>
      </c>
      <c r="E881" s="12" t="str">
        <f t="normal">Agrupados!H2294</f>
        <v>-</v>
      </c>
      <c r="F881" s="6" t="str">
        <f t="normal">Agrupados!I2294</f>
        <v>-</v>
      </c>
      <c r="G881" s="8">
        <f t="normal">Agrupados!T2294</f>
        <v>37.15</v>
      </c>
      <c r="H881" s="8">
        <f t="normal">Agrupados!W2294</f>
        <v>664.8</v>
      </c>
      <c r="I881" s="8">
        <f t="shared" ref="I881" si="1451">1000/G881</f>
        <v>26.9179004037685</v>
      </c>
      <c r="J881" s="8">
        <f t="shared" ref="J881" si="1452">1000/H881</f>
        <v>1.50421179302046</v>
      </c>
      <c r="K881" s="8">
        <f t="shared" ref="K881" si="1453">I881*J881</f>
        <v>40.4902232306987</v>
      </c>
      <c r="L881" s="8">
        <f t="normal">Agrupados!M2294</f>
        <v>542.5</v>
      </c>
      <c r="M881" s="8">
        <f t="normal">Agrupados!Q2294</f>
        <v>323</v>
      </c>
      <c r="N881" s="13">
        <f t="shared" ref="N881" si="1454">L881/K881</f>
        <v>13.3982961</v>
      </c>
      <c r="O881" s="13">
        <f t="shared" ref="O881" si="1455">M881/K881</f>
        <v>7.97723436</v>
      </c>
      <c r="P881" s="6">
        <f t="normal">Agrupados!R2294</f>
        <v>0.595391705069124</v>
      </c>
      <c r="Q881" s="23" t="str">
        <f t="normal">Agrupados!AA2294</f>
        <v>-</v>
      </c>
      <c r="R881" s="24" t="str">
        <f t="normal">Agrupados!AC2294</f>
        <v>-</v>
      </c>
    </row>
    <row r="882" spans="1:18">
      <c r="A882" s="14">
        <f t="normal">Agrupados!D2295</f>
        <v>0</v>
      </c>
      <c r="B882" s="14">
        <f t="normal">Agrupados!E2295</f>
        <v>0</v>
      </c>
      <c r="C882" s="6">
        <f t="normal">Agrupados!F2295</f>
        <v>0</v>
      </c>
      <c r="D882" s="6">
        <f t="normal">Agrupados!G2295</f>
        <v>0</v>
      </c>
      <c r="E882" s="14">
        <f t="normal">Agrupados!H2295</f>
        <v>0</v>
      </c>
      <c r="F882" s="6">
        <f t="normal">Agrupados!I2295</f>
        <v>0</v>
      </c>
      <c r="G882" s="8">
        <f t="normal">Agrupados!T2295</f>
        <v>0</v>
      </c>
      <c r="H882" s="8"/>
      <c r="I882" s="8"/>
      <c r="J882" s="8"/>
      <c r="K882" s="8"/>
      <c r="L882" s="8">
        <f t="normal">Agrupados!M2295</f>
        <v>0</v>
      </c>
      <c r="M882" s="8">
        <f t="normal">Agrupados!Q2295</f>
        <v>0</v>
      </c>
      <c r="N882" s="16"/>
      <c r="O882" s="16"/>
      <c r="P882" s="6">
        <f t="normal">Agrupados!R2295</f>
        <v>0</v>
      </c>
      <c r="Q882" s="23">
        <f t="normal">Agrupados!AA2295</f>
        <v>0</v>
      </c>
      <c r="R882" s="24">
        <f t="normal">Agrupados!AC2295</f>
        <v>0</v>
      </c>
    </row>
    <row r="883" spans="1:18">
      <c r="A883" s="17">
        <f t="normal">Agrupados!D2296</f>
        <v>0</v>
      </c>
      <c r="B883" s="17">
        <f t="normal">Agrupados!E2296</f>
        <v>0</v>
      </c>
      <c r="C883" s="6">
        <f t="normal">Agrupados!F2296</f>
        <v>0</v>
      </c>
      <c r="D883" s="6">
        <f t="normal">Agrupados!G2296</f>
        <v>0</v>
      </c>
      <c r="E883" s="17">
        <f t="normal">Agrupados!H2296</f>
        <v>0</v>
      </c>
      <c r="F883" s="6">
        <f t="normal">Agrupados!I2296</f>
        <v>0</v>
      </c>
      <c r="G883" s="8">
        <f t="normal">Agrupados!T2296</f>
        <v>0</v>
      </c>
      <c r="H883" s="8"/>
      <c r="I883" s="8"/>
      <c r="J883" s="8"/>
      <c r="K883" s="8"/>
      <c r="L883" s="8">
        <f t="normal">Agrupados!M2296</f>
        <v>0</v>
      </c>
      <c r="M883" s="8">
        <f t="normal">Agrupados!Q2296</f>
        <v>0</v>
      </c>
      <c r="N883" s="19"/>
      <c r="O883" s="19"/>
      <c r="P883" s="6">
        <f t="normal">Agrupados!R2296</f>
        <v>0</v>
      </c>
      <c r="Q883" s="23">
        <f t="normal">Agrupados!AA2296</f>
        <v>0</v>
      </c>
      <c r="R883" s="24">
        <f t="normal">Agrupados!AC2296</f>
        <v>0</v>
      </c>
    </row>
    <row r="884" spans="1:18">
      <c r="A884" s="12" t="str">
        <f t="normal">Agrupados!D2297</f>
        <v>Agroindústria</v>
      </c>
      <c r="B884" s="12" t="str">
        <f t="normal">Agrupados!E2297</f>
        <v>Resíduos da produção de açúcar, amido e produtos secundários</v>
      </c>
      <c r="C884" s="6" t="str">
        <f t="normal">Agrupados!F2297</f>
        <v>Indústria sucroalcoleira</v>
      </c>
      <c r="D884" s="6" t="str">
        <f t="normal">Agrupados!G2297</f>
        <v>Torta de filtro </v>
      </c>
      <c r="E884" s="12" t="str">
        <f t="normal">Agrupados!H2297</f>
        <v>-</v>
      </c>
      <c r="F884" s="6" t="str">
        <f t="normal">Agrupados!I2297</f>
        <v>-</v>
      </c>
      <c r="G884" s="8">
        <f t="normal">Agrupados!T2297</f>
        <v>262.833333333333</v>
      </c>
      <c r="H884" s="8">
        <f t="normal">Agrupados!W2297</f>
        <v>786.666666666667</v>
      </c>
      <c r="I884" s="8">
        <f t="shared" ref="I884" si="1456">1000/G884</f>
        <v>3.80469245402663</v>
      </c>
      <c r="J884" s="8">
        <f t="shared" ref="J884" si="1457">1000/H884</f>
        <v>1.27118644067797</v>
      </c>
      <c r="K884" s="8">
        <f t="shared" ref="K884" si="1458">I884*J884</f>
        <v>4.83647345850843</v>
      </c>
      <c r="L884" s="8">
        <f t="normal">Agrupados!M2297</f>
        <v>401.333333333333</v>
      </c>
      <c r="M884" s="8">
        <f t="normal">Agrupados!Q2297</f>
        <v>231.666666666667</v>
      </c>
      <c r="N884" s="13">
        <f t="shared" ref="N884" si="1459">L884/K884</f>
        <v>82.9805718518519</v>
      </c>
      <c r="O884" s="13">
        <f t="shared" ref="O884" si="1460">M884/K884</f>
        <v>47.8999148148148</v>
      </c>
      <c r="P884" s="6">
        <f t="normal">Agrupados!R2297</f>
        <v>0.577242524916943</v>
      </c>
      <c r="Q884" s="23" t="str">
        <f t="normal">Agrupados!AA2297</f>
        <v>-</v>
      </c>
      <c r="R884" s="24" t="str">
        <f t="normal">Agrupados!AC2297</f>
        <v>-</v>
      </c>
    </row>
    <row r="885" spans="1:18">
      <c r="A885" s="14">
        <f t="normal">Agrupados!D2298</f>
        <v>0</v>
      </c>
      <c r="B885" s="14">
        <f t="normal">Agrupados!E2298</f>
        <v>0</v>
      </c>
      <c r="C885" s="6">
        <f t="normal">Agrupados!F2298</f>
        <v>0</v>
      </c>
      <c r="D885" s="6">
        <f t="normal">Agrupados!G2298</f>
        <v>0</v>
      </c>
      <c r="E885" s="14">
        <f t="normal">Agrupados!H2298</f>
        <v>0</v>
      </c>
      <c r="F885" s="6">
        <f t="normal">Agrupados!I2298</f>
        <v>0</v>
      </c>
      <c r="G885" s="8">
        <f t="normal">Agrupados!T2298</f>
        <v>0</v>
      </c>
      <c r="H885" s="8"/>
      <c r="I885" s="8"/>
      <c r="J885" s="8"/>
      <c r="K885" s="8"/>
      <c r="L885" s="8">
        <f t="normal">Agrupados!M2298</f>
        <v>0</v>
      </c>
      <c r="M885" s="8">
        <f t="normal">Agrupados!Q2298</f>
        <v>0</v>
      </c>
      <c r="N885" s="16"/>
      <c r="O885" s="16"/>
      <c r="P885" s="6">
        <f t="normal">Agrupados!R2298</f>
        <v>0</v>
      </c>
      <c r="Q885" s="23">
        <f t="normal">Agrupados!AA2298</f>
        <v>0</v>
      </c>
      <c r="R885" s="24">
        <f t="normal">Agrupados!AC2298</f>
        <v>0</v>
      </c>
    </row>
    <row r="886" spans="1:18">
      <c r="A886" s="17">
        <f t="normal">Agrupados!D2299</f>
        <v>0</v>
      </c>
      <c r="B886" s="17">
        <f t="normal">Agrupados!E2299</f>
        <v>0</v>
      </c>
      <c r="C886" s="6">
        <f t="normal">Agrupados!F2299</f>
        <v>0</v>
      </c>
      <c r="D886" s="6">
        <f t="normal">Agrupados!G2299</f>
        <v>0</v>
      </c>
      <c r="E886" s="17">
        <f t="normal">Agrupados!H2299</f>
        <v>0</v>
      </c>
      <c r="F886" s="6">
        <f t="normal">Agrupados!I2299</f>
        <v>0</v>
      </c>
      <c r="G886" s="8">
        <f t="normal">Agrupados!T2299</f>
        <v>0</v>
      </c>
      <c r="H886" s="8"/>
      <c r="I886" s="8"/>
      <c r="J886" s="8"/>
      <c r="K886" s="8"/>
      <c r="L886" s="8">
        <f t="normal">Agrupados!M2299</f>
        <v>0</v>
      </c>
      <c r="M886" s="8">
        <f t="normal">Agrupados!Q2299</f>
        <v>0</v>
      </c>
      <c r="N886" s="19"/>
      <c r="O886" s="19"/>
      <c r="P886" s="6">
        <f t="normal">Agrupados!R2299</f>
        <v>0</v>
      </c>
      <c r="Q886" s="23">
        <f t="normal">Agrupados!AA2299</f>
        <v>0</v>
      </c>
      <c r="R886" s="24">
        <f t="normal">Agrupados!AC2299</f>
        <v>0</v>
      </c>
    </row>
    <row r="887" spans="1:18">
      <c r="A887" s="12" t="str">
        <f t="normal">Agrupados!D2300</f>
        <v>Agroindústria</v>
      </c>
      <c r="B887" s="12" t="str">
        <f t="normal">Agrupados!E2300</f>
        <v>Resíduos de pecuária</v>
      </c>
      <c r="C887" s="6" t="str">
        <f t="normal">Agrupados!F2300</f>
        <v>Suinocultura</v>
      </c>
      <c r="D887" s="6" t="str">
        <f t="normal">Agrupados!G2300</f>
        <v>Efluente bruto</v>
      </c>
      <c r="E887" s="12" t="str">
        <f t="normal">Agrupados!H2300</f>
        <v>-</v>
      </c>
      <c r="F887" s="6" t="str">
        <f t="normal">Agrupados!I2300</f>
        <v>-</v>
      </c>
      <c r="G887" s="8">
        <f t="normal">Agrupados!T2300</f>
        <v>8.76666666666667</v>
      </c>
      <c r="H887" s="8">
        <f t="normal">Agrupados!W2300</f>
        <v>652.366666666667</v>
      </c>
      <c r="I887" s="8">
        <f t="shared" ref="I887" si="1461">1000/G887</f>
        <v>114.068441064639</v>
      </c>
      <c r="J887" s="8">
        <f t="shared" ref="J887" si="1462">1000/H887</f>
        <v>1.53288028204997</v>
      </c>
      <c r="K887" s="8">
        <f t="shared" ref="K887" si="1463">I887*J887</f>
        <v>174.853264112164</v>
      </c>
      <c r="L887" s="8">
        <f t="normal">Agrupados!M2300</f>
        <v>576.666666666667</v>
      </c>
      <c r="M887" s="8">
        <f t="normal">Agrupados!Q2300</f>
        <v>463.333333333333</v>
      </c>
      <c r="N887" s="13">
        <f t="shared" ref="N887" si="1464">L887/K887</f>
        <v>3.29800344074074</v>
      </c>
      <c r="O887" s="13">
        <f t="shared" ref="O887" si="1465">M887/K887</f>
        <v>2.64984091481481</v>
      </c>
      <c r="P887" s="6">
        <f t="normal">Agrupados!R2300</f>
        <v>0.803468208092486</v>
      </c>
      <c r="Q887" s="23" t="str">
        <f t="normal">Agrupados!AA2300</f>
        <v>-</v>
      </c>
      <c r="R887" s="24" t="str">
        <f t="normal">Agrupados!AC2300</f>
        <v>-</v>
      </c>
    </row>
    <row r="888" spans="1:18">
      <c r="A888" s="14">
        <f t="normal">Agrupados!D2301</f>
        <v>0</v>
      </c>
      <c r="B888" s="14">
        <f t="normal">Agrupados!E2301</f>
        <v>0</v>
      </c>
      <c r="C888" s="6">
        <f t="normal">Agrupados!F2301</f>
        <v>0</v>
      </c>
      <c r="D888" s="6">
        <f t="normal">Agrupados!G2301</f>
        <v>0</v>
      </c>
      <c r="E888" s="14">
        <f t="normal">Agrupados!H2301</f>
        <v>0</v>
      </c>
      <c r="F888" s="6">
        <f t="normal">Agrupados!I2301</f>
        <v>0</v>
      </c>
      <c r="G888" s="8">
        <f t="normal">Agrupados!T2301</f>
        <v>0</v>
      </c>
      <c r="H888" s="8"/>
      <c r="I888" s="8"/>
      <c r="J888" s="8"/>
      <c r="K888" s="8"/>
      <c r="L888" s="8">
        <f t="normal">Agrupados!M2301</f>
        <v>0</v>
      </c>
      <c r="M888" s="8">
        <f t="normal">Agrupados!Q2301</f>
        <v>0</v>
      </c>
      <c r="N888" s="16"/>
      <c r="O888" s="16"/>
      <c r="P888" s="6">
        <f t="normal">Agrupados!R2301</f>
        <v>0</v>
      </c>
      <c r="Q888" s="23">
        <f t="normal">Agrupados!AA2301</f>
        <v>0</v>
      </c>
      <c r="R888" s="24">
        <f t="normal">Agrupados!AC2301</f>
        <v>0</v>
      </c>
    </row>
    <row r="889" spans="1:18">
      <c r="A889" s="17">
        <f t="normal">Agrupados!D2302</f>
        <v>0</v>
      </c>
      <c r="B889" s="17">
        <f t="normal">Agrupados!E2302</f>
        <v>0</v>
      </c>
      <c r="C889" s="6">
        <f t="normal">Agrupados!F2302</f>
        <v>0</v>
      </c>
      <c r="D889" s="6">
        <f t="normal">Agrupados!G2302</f>
        <v>0</v>
      </c>
      <c r="E889" s="17">
        <f t="normal">Agrupados!H2302</f>
        <v>0</v>
      </c>
      <c r="F889" s="6">
        <f t="normal">Agrupados!I2302</f>
        <v>0</v>
      </c>
      <c r="G889" s="8">
        <f t="normal">Agrupados!T2302</f>
        <v>0</v>
      </c>
      <c r="H889" s="8"/>
      <c r="I889" s="8"/>
      <c r="J889" s="8"/>
      <c r="K889" s="8"/>
      <c r="L889" s="8">
        <f t="normal">Agrupados!M2302</f>
        <v>0</v>
      </c>
      <c r="M889" s="8">
        <f t="normal">Agrupados!Q2302</f>
        <v>0</v>
      </c>
      <c r="N889" s="19"/>
      <c r="O889" s="19"/>
      <c r="P889" s="6">
        <f t="normal">Agrupados!R2302</f>
        <v>0</v>
      </c>
      <c r="Q889" s="23">
        <f t="normal">Agrupados!AA2302</f>
        <v>0</v>
      </c>
      <c r="R889" s="24">
        <f t="normal">Agrupados!AC2302</f>
        <v>0</v>
      </c>
    </row>
    <row r="890" spans="1:18">
      <c r="A890" s="12" t="str">
        <f t="normal">Agrupados!D2303</f>
        <v>Agroindústria</v>
      </c>
      <c r="B890" s="12" t="str">
        <f t="normal">Agrupados!E2303</f>
        <v>Resíduos de pecuária</v>
      </c>
      <c r="C890" s="6" t="str">
        <f t="normal">Agrupados!F2303</f>
        <v>Suinocultura</v>
      </c>
      <c r="D890" s="6" t="str">
        <f t="normal">Agrupados!G2303</f>
        <v>Efluente bruto</v>
      </c>
      <c r="E890" s="12" t="str">
        <f t="normal">Agrupados!H2303</f>
        <v>-</v>
      </c>
      <c r="F890" s="6" t="str">
        <f t="normal">Agrupados!I2303</f>
        <v>-</v>
      </c>
      <c r="G890" s="8">
        <f t="normal">Agrupados!T2303</f>
        <v>64.4333333333333</v>
      </c>
      <c r="H890" s="8">
        <f t="normal">Agrupados!W2303</f>
        <v>763.566666666667</v>
      </c>
      <c r="I890" s="8">
        <f t="shared" ref="I890" si="1466">1000/G890</f>
        <v>15.5199172271081</v>
      </c>
      <c r="J890" s="8">
        <f t="shared" ref="J890" si="1467">1000/H890</f>
        <v>1.30964334046361</v>
      </c>
      <c r="K890" s="8">
        <f t="shared" ref="K890" si="1468">I890*J890</f>
        <v>20.3255562410287</v>
      </c>
      <c r="L890" s="8">
        <f t="normal">Agrupados!M2303</f>
        <v>514.666666666667</v>
      </c>
      <c r="M890" s="8">
        <f t="normal">Agrupados!Q2303</f>
        <v>357.666666666667</v>
      </c>
      <c r="N890" s="13">
        <f t="shared" ref="N890" si="1469">L890/K890</f>
        <v>25.3211602459259</v>
      </c>
      <c r="O890" s="13">
        <f t="shared" ref="O890" si="1470">M890/K890</f>
        <v>17.5968943937037</v>
      </c>
      <c r="P890" s="6">
        <f t="normal">Agrupados!R2303</f>
        <v>0.694948186528498</v>
      </c>
      <c r="Q890" s="23" t="str">
        <f t="normal">Agrupados!AA2303</f>
        <v>-</v>
      </c>
      <c r="R890" s="24" t="str">
        <f t="normal">Agrupados!AC2303</f>
        <v>-</v>
      </c>
    </row>
    <row r="891" spans="1:18">
      <c r="A891" s="14">
        <f t="normal">Agrupados!D2304</f>
        <v>0</v>
      </c>
      <c r="B891" s="14">
        <f t="normal">Agrupados!E2304</f>
        <v>0</v>
      </c>
      <c r="C891" s="6">
        <f t="normal">Agrupados!F2304</f>
        <v>0</v>
      </c>
      <c r="D891" s="6">
        <f t="normal">Agrupados!G2304</f>
        <v>0</v>
      </c>
      <c r="E891" s="14">
        <f t="normal">Agrupados!H2304</f>
        <v>0</v>
      </c>
      <c r="F891" s="6">
        <f t="normal">Agrupados!I2304</f>
        <v>0</v>
      </c>
      <c r="G891" s="8">
        <f t="normal">Agrupados!T2304</f>
        <v>0</v>
      </c>
      <c r="H891" s="8"/>
      <c r="I891" s="8"/>
      <c r="J891" s="8"/>
      <c r="K891" s="8"/>
      <c r="L891" s="8">
        <f t="normal">Agrupados!M2304</f>
        <v>0</v>
      </c>
      <c r="M891" s="8">
        <f t="normal">Agrupados!Q2304</f>
        <v>0</v>
      </c>
      <c r="N891" s="16"/>
      <c r="O891" s="16"/>
      <c r="P891" s="6">
        <f t="normal">Agrupados!R2304</f>
        <v>0</v>
      </c>
      <c r="Q891" s="23">
        <f t="normal">Agrupados!AA2304</f>
        <v>0</v>
      </c>
      <c r="R891" s="24">
        <f t="normal">Agrupados!AC2304</f>
        <v>0</v>
      </c>
    </row>
    <row r="892" spans="1:18">
      <c r="A892" s="17">
        <f t="normal">Agrupados!D2305</f>
        <v>0</v>
      </c>
      <c r="B892" s="17">
        <f t="normal">Agrupados!E2305</f>
        <v>0</v>
      </c>
      <c r="C892" s="6">
        <f t="normal">Agrupados!F2305</f>
        <v>0</v>
      </c>
      <c r="D892" s="6">
        <f t="normal">Agrupados!G2305</f>
        <v>0</v>
      </c>
      <c r="E892" s="17">
        <f t="normal">Agrupados!H2305</f>
        <v>0</v>
      </c>
      <c r="F892" s="6">
        <f t="normal">Agrupados!I2305</f>
        <v>0</v>
      </c>
      <c r="G892" s="8">
        <f t="normal">Agrupados!T2305</f>
        <v>0</v>
      </c>
      <c r="H892" s="8"/>
      <c r="I892" s="8"/>
      <c r="J892" s="8"/>
      <c r="K892" s="8"/>
      <c r="L892" s="8">
        <f t="normal">Agrupados!M2305</f>
        <v>0</v>
      </c>
      <c r="M892" s="8">
        <f t="normal">Agrupados!Q2305</f>
        <v>0</v>
      </c>
      <c r="N892" s="19"/>
      <c r="O892" s="19"/>
      <c r="P892" s="6">
        <f t="normal">Agrupados!R2305</f>
        <v>0</v>
      </c>
      <c r="Q892" s="23">
        <f t="normal">Agrupados!AA2305</f>
        <v>0</v>
      </c>
      <c r="R892" s="24">
        <f t="normal">Agrupados!AC2305</f>
        <v>0</v>
      </c>
    </row>
    <row r="893" spans="1:18">
      <c r="A893" s="12" t="str">
        <f t="normal">Agrupados!D2306</f>
        <v>Agroindústria</v>
      </c>
      <c r="B893" s="12" t="str">
        <f t="normal">Agrupados!E2306</f>
        <v>Resíduos de pecuária</v>
      </c>
      <c r="C893" s="6" t="str">
        <f t="normal">Agrupados!F2306</f>
        <v>Suinocultura</v>
      </c>
      <c r="D893" s="6" t="str">
        <f t="normal">Agrupados!G2306</f>
        <v>Terminação</v>
      </c>
      <c r="E893" s="6" t="str">
        <f t="normal">Agrupados!H2306</f>
        <v>Entrada biodigestor </v>
      </c>
      <c r="F893" s="6" t="str">
        <f t="normal">Agrupados!I2306</f>
        <v>-</v>
      </c>
      <c r="G893" s="8">
        <f t="normal">Agrupados!T2306</f>
        <v>26.3</v>
      </c>
      <c r="H893" s="8">
        <f t="normal">Agrupados!W2306</f>
        <v>677.3</v>
      </c>
      <c r="I893" s="8">
        <f t="shared" ref="I893" si="1471">1000/G893</f>
        <v>38.0228136882129</v>
      </c>
      <c r="J893" s="8">
        <f t="shared" ref="J893" si="1472">1000/H893</f>
        <v>1.476450612727</v>
      </c>
      <c r="K893" s="8">
        <f t="shared" ref="K893" si="1473">I893*J893</f>
        <v>56.1388065675667</v>
      </c>
      <c r="L893" s="8">
        <f t="normal">Agrupados!M2306</f>
        <v>797.666666666667</v>
      </c>
      <c r="M893" s="8">
        <f t="normal">Agrupados!Q2306</f>
        <v>590</v>
      </c>
      <c r="N893" s="13">
        <f t="shared" ref="N893" si="1474">L893/K893</f>
        <v>14.2088283566667</v>
      </c>
      <c r="O893" s="13">
        <f t="shared" ref="O893" si="1475">M893/K893</f>
        <v>10.5096641</v>
      </c>
      <c r="P893" s="6">
        <f t="normal">Agrupados!R2306</f>
        <v>0.739657333890514</v>
      </c>
      <c r="Q893" s="23">
        <f t="normal">Agrupados!AA2306</f>
        <v>53533.3333333333</v>
      </c>
      <c r="R893" s="24">
        <f t="normal">Agrupados!AC2306</f>
        <v>8.17566666666667</v>
      </c>
    </row>
    <row r="894" spans="1:18">
      <c r="A894" s="14">
        <f t="normal">Agrupados!D2307</f>
        <v>0</v>
      </c>
      <c r="B894" s="14">
        <f t="normal">Agrupados!E2307</f>
        <v>0</v>
      </c>
      <c r="C894" s="6">
        <f t="normal">Agrupados!F2307</f>
        <v>0</v>
      </c>
      <c r="D894" s="6">
        <f t="normal">Agrupados!G2307</f>
        <v>0</v>
      </c>
      <c r="E894" s="6">
        <f t="normal">Agrupados!H2307</f>
        <v>0</v>
      </c>
      <c r="F894" s="6">
        <f t="normal">Agrupados!I2307</f>
        <v>0</v>
      </c>
      <c r="G894" s="8">
        <f t="normal">Agrupados!T2307</f>
        <v>0</v>
      </c>
      <c r="H894" s="8"/>
      <c r="I894" s="8"/>
      <c r="J894" s="8"/>
      <c r="K894" s="8"/>
      <c r="L894" s="8">
        <f t="normal">Agrupados!M2307</f>
        <v>0</v>
      </c>
      <c r="M894" s="8">
        <f t="normal">Agrupados!Q2307</f>
        <v>0</v>
      </c>
      <c r="N894" s="16"/>
      <c r="O894" s="16"/>
      <c r="P894" s="6">
        <f t="normal">Agrupados!R2307</f>
        <v>0</v>
      </c>
      <c r="Q894" s="23">
        <f t="normal">Agrupados!AA2307</f>
        <v>0</v>
      </c>
      <c r="R894" s="24">
        <f t="normal">Agrupados!AC2307</f>
        <v>0</v>
      </c>
    </row>
    <row r="895" spans="1:18">
      <c r="A895" s="17">
        <f t="normal">Agrupados!D2308</f>
        <v>0</v>
      </c>
      <c r="B895" s="17">
        <f t="normal">Agrupados!E2308</f>
        <v>0</v>
      </c>
      <c r="C895" s="6">
        <f t="normal">Agrupados!F2308</f>
        <v>0</v>
      </c>
      <c r="D895" s="6">
        <f t="normal">Agrupados!G2308</f>
        <v>0</v>
      </c>
      <c r="E895" s="6">
        <f t="normal">Agrupados!H2308</f>
        <v>0</v>
      </c>
      <c r="F895" s="6">
        <f t="normal">Agrupados!I2308</f>
        <v>0</v>
      </c>
      <c r="G895" s="8">
        <f t="normal">Agrupados!T2308</f>
        <v>0</v>
      </c>
      <c r="H895" s="8"/>
      <c r="I895" s="8"/>
      <c r="J895" s="8"/>
      <c r="K895" s="8"/>
      <c r="L895" s="8">
        <f t="normal">Agrupados!M2308</f>
        <v>0</v>
      </c>
      <c r="M895" s="8">
        <f t="normal">Agrupados!Q2308</f>
        <v>0</v>
      </c>
      <c r="N895" s="19"/>
      <c r="O895" s="19"/>
      <c r="P895" s="6">
        <f t="normal">Agrupados!R2308</f>
        <v>0</v>
      </c>
      <c r="Q895" s="23">
        <f t="normal">Agrupados!AA2308</f>
        <v>0</v>
      </c>
      <c r="R895" s="24">
        <f t="normal">Agrupados!AC2308</f>
        <v>0</v>
      </c>
    </row>
    <row r="896" spans="1:18">
      <c r="A896" s="12" t="str">
        <f t="normal">Agrupados!D2309</f>
        <v>Agroindústria</v>
      </c>
      <c r="B896" s="12" t="str">
        <f t="normal">Agrupados!E2309</f>
        <v>Resíduos de pecuária</v>
      </c>
      <c r="C896" s="6" t="str">
        <f t="normal">Agrupados!F2309</f>
        <v>Suinocultura</v>
      </c>
      <c r="D896" s="6" t="str">
        <f t="normal">Agrupados!G2309</f>
        <v>Terminação</v>
      </c>
      <c r="E896" s="6" t="str">
        <f t="normal">Agrupados!H2309</f>
        <v>Saída biodigestor</v>
      </c>
      <c r="F896" s="6" t="str">
        <f t="normal">Agrupados!I2309</f>
        <v>-</v>
      </c>
      <c r="G896" s="8">
        <f t="normal">Agrupados!T2309</f>
        <v>37.95</v>
      </c>
      <c r="H896" s="8">
        <f t="normal">Agrupados!W2309</f>
        <v>677.05</v>
      </c>
      <c r="I896" s="8">
        <f t="shared" ref="I896" si="1476">1000/G896</f>
        <v>26.3504611330698</v>
      </c>
      <c r="J896" s="8">
        <f t="shared" ref="J896" si="1477">1000/H896</f>
        <v>1.476995790562</v>
      </c>
      <c r="K896" s="8">
        <f t="shared" ref="K896" si="1478">I896*J896</f>
        <v>38.9195201729116</v>
      </c>
      <c r="L896" s="8">
        <f t="normal">Agrupados!M2309</f>
        <v>225</v>
      </c>
      <c r="M896" s="8">
        <f t="normal">Agrupados!Q2309</f>
        <v>167.666666666667</v>
      </c>
      <c r="N896" s="13">
        <f t="shared" ref="N896" si="1479">L896/K896</f>
        <v>5.7811606875</v>
      </c>
      <c r="O896" s="13">
        <f t="shared" ref="O896" si="1480">M896/K896</f>
        <v>4.3080352975</v>
      </c>
      <c r="P896" s="6">
        <f t="normal">Agrupados!R2309</f>
        <v>0.745185185185185</v>
      </c>
      <c r="Q896" s="23">
        <f t="normal">Agrupados!AA2309</f>
        <v>35614.3333333333</v>
      </c>
      <c r="R896" s="24">
        <f t="normal">Agrupados!AC2309</f>
        <v>7.65233333333333</v>
      </c>
    </row>
    <row r="897" spans="1:18">
      <c r="A897" s="14">
        <f t="normal">Agrupados!D2310</f>
        <v>0</v>
      </c>
      <c r="B897" s="14">
        <f t="normal">Agrupados!E2310</f>
        <v>0</v>
      </c>
      <c r="C897" s="6">
        <f t="normal">Agrupados!F2310</f>
        <v>0</v>
      </c>
      <c r="D897" s="6">
        <f t="normal">Agrupados!G2310</f>
        <v>0</v>
      </c>
      <c r="E897" s="6">
        <f t="normal">Agrupados!H2310</f>
        <v>0</v>
      </c>
      <c r="F897" s="6">
        <f t="normal">Agrupados!I2310</f>
        <v>0</v>
      </c>
      <c r="G897" s="8">
        <f t="normal">Agrupados!T2310</f>
        <v>0</v>
      </c>
      <c r="H897" s="8"/>
      <c r="I897" s="8"/>
      <c r="J897" s="8"/>
      <c r="K897" s="8"/>
      <c r="L897" s="8">
        <f t="normal">Agrupados!M2310</f>
        <v>0</v>
      </c>
      <c r="M897" s="8">
        <f t="normal">Agrupados!Q2310</f>
        <v>0</v>
      </c>
      <c r="N897" s="16"/>
      <c r="O897" s="16"/>
      <c r="P897" s="6">
        <f t="normal">Agrupados!R2310</f>
        <v>0</v>
      </c>
      <c r="Q897" s="23">
        <f t="normal">Agrupados!AA2310</f>
        <v>0</v>
      </c>
      <c r="R897" s="24">
        <f t="normal">Agrupados!AC2310</f>
        <v>0</v>
      </c>
    </row>
    <row r="898" spans="1:18">
      <c r="A898" s="17">
        <f t="normal">Agrupados!D2311</f>
        <v>0</v>
      </c>
      <c r="B898" s="17">
        <f t="normal">Agrupados!E2311</f>
        <v>0</v>
      </c>
      <c r="C898" s="6">
        <f t="normal">Agrupados!F2311</f>
        <v>0</v>
      </c>
      <c r="D898" s="6">
        <f t="normal">Agrupados!G2311</f>
        <v>0</v>
      </c>
      <c r="E898" s="6">
        <f t="normal">Agrupados!H2311</f>
        <v>0</v>
      </c>
      <c r="F898" s="6">
        <f t="normal">Agrupados!I2311</f>
        <v>0</v>
      </c>
      <c r="G898" s="8">
        <f t="normal">Agrupados!T2311</f>
        <v>0</v>
      </c>
      <c r="H898" s="8"/>
      <c r="I898" s="8"/>
      <c r="J898" s="8"/>
      <c r="K898" s="8"/>
      <c r="L898" s="8">
        <f t="normal">Agrupados!M2311</f>
        <v>0</v>
      </c>
      <c r="M898" s="8">
        <f t="normal">Agrupados!Q2311</f>
        <v>0</v>
      </c>
      <c r="N898" s="19"/>
      <c r="O898" s="19"/>
      <c r="P898" s="6">
        <f t="normal">Agrupados!R2311</f>
        <v>0</v>
      </c>
      <c r="Q898" s="23">
        <f t="normal">Agrupados!AA2311</f>
        <v>0</v>
      </c>
      <c r="R898" s="24">
        <f t="normal">Agrupados!AC2311</f>
        <v>0</v>
      </c>
    </row>
    <row r="899" spans="1:18">
      <c r="A899" s="12" t="str">
        <f t="normal">Agrupados!D2321</f>
        <v>Agroindústria</v>
      </c>
      <c r="B899" s="12" t="str">
        <f t="normal">Agrupados!E2321</f>
        <v>Resíduos da produção de açúcar, amido e produtos secundários</v>
      </c>
      <c r="C899" s="6" t="str">
        <f t="normal">Agrupados!F2321</f>
        <v>Indústria sucroalcoleira</v>
      </c>
      <c r="D899" s="6" t="str">
        <f t="normal">Agrupados!G2321</f>
        <v>Vinhaça</v>
      </c>
      <c r="E899" s="12" t="str">
        <f t="normal">Agrupados!H2321</f>
        <v>-</v>
      </c>
      <c r="F899" s="6" t="str">
        <f t="normal">Agrupados!I2321</f>
        <v>7 Alíquotas</v>
      </c>
      <c r="G899" s="8">
        <f t="normal">Agrupados!T2321</f>
        <v>35.5666666666667</v>
      </c>
      <c r="H899" s="8">
        <f t="normal">Agrupados!W2321</f>
        <v>652.8</v>
      </c>
      <c r="I899" s="8">
        <f t="shared" ref="I899" si="1481">1000/G899</f>
        <v>28.116213683224</v>
      </c>
      <c r="J899" s="8">
        <f t="shared" ref="J899" si="1482">1000/H899</f>
        <v>1.53186274509804</v>
      </c>
      <c r="K899" s="8">
        <f t="shared" ref="K899" si="1483">I899*J899</f>
        <v>43.0701802745466</v>
      </c>
      <c r="L899" s="8">
        <f t="normal">Agrupados!M2321</f>
        <v>550.965323336457</v>
      </c>
      <c r="M899" s="8">
        <f t="normal">Agrupados!Q2321</f>
        <v>330.646672914714</v>
      </c>
      <c r="N899" s="13">
        <f t="shared" ref="N899" si="1484">L899/K899</f>
        <v>12.7922688</v>
      </c>
      <c r="O899" s="13">
        <f t="shared" ref="O899" si="1485">M899/K899</f>
        <v>7.676928</v>
      </c>
      <c r="P899" s="6">
        <f t="normal">Agrupados!R2321</f>
        <v>0.60012247397428</v>
      </c>
      <c r="Q899" s="23" t="str">
        <f t="normal">Agrupados!AA2321</f>
        <v>-</v>
      </c>
      <c r="R899" s="24">
        <f t="normal">Agrupados!AC2321</f>
        <v>5.02766666666667</v>
      </c>
    </row>
    <row r="900" spans="1:18">
      <c r="A900" s="14">
        <f t="normal">Agrupados!D2322</f>
        <v>0</v>
      </c>
      <c r="B900" s="14">
        <f t="normal">Agrupados!E2322</f>
        <v>0</v>
      </c>
      <c r="C900" s="6">
        <f t="normal">Agrupados!F2322</f>
        <v>0</v>
      </c>
      <c r="D900" s="6">
        <f t="normal">Agrupados!G2322</f>
        <v>0</v>
      </c>
      <c r="E900" s="14">
        <f t="normal">Agrupados!H2322</f>
        <v>0</v>
      </c>
      <c r="F900" s="6">
        <f t="normal">Agrupados!I2322</f>
        <v>0</v>
      </c>
      <c r="G900" s="8">
        <f t="normal">Agrupados!T2322</f>
        <v>0</v>
      </c>
      <c r="H900" s="8"/>
      <c r="I900" s="8"/>
      <c r="J900" s="8"/>
      <c r="K900" s="8"/>
      <c r="L900" s="8">
        <f t="normal">Agrupados!M2322</f>
        <v>0</v>
      </c>
      <c r="M900" s="8">
        <f t="normal">Agrupados!Q2322</f>
        <v>0</v>
      </c>
      <c r="N900" s="16"/>
      <c r="O900" s="16"/>
      <c r="P900" s="6">
        <f t="normal">Agrupados!R2322</f>
        <v>0</v>
      </c>
      <c r="Q900" s="23">
        <f t="normal">Agrupados!AA2322</f>
        <v>0</v>
      </c>
      <c r="R900" s="24">
        <f t="normal">Agrupados!AC2322</f>
        <v>0</v>
      </c>
    </row>
    <row r="901" spans="1:18">
      <c r="A901" s="17">
        <f t="normal">Agrupados!D2323</f>
        <v>0</v>
      </c>
      <c r="B901" s="17">
        <f t="normal">Agrupados!E2323</f>
        <v>0</v>
      </c>
      <c r="C901" s="6">
        <f t="normal">Agrupados!F2323</f>
        <v>0</v>
      </c>
      <c r="D901" s="6">
        <f t="normal">Agrupados!G2323</f>
        <v>0</v>
      </c>
      <c r="E901" s="17">
        <f t="normal">Agrupados!H2323</f>
        <v>0</v>
      </c>
      <c r="F901" s="6">
        <f t="normal">Agrupados!I2323</f>
        <v>0</v>
      </c>
      <c r="G901" s="8">
        <f t="normal">Agrupados!T2323</f>
        <v>0</v>
      </c>
      <c r="H901" s="8"/>
      <c r="I901" s="8"/>
      <c r="J901" s="8"/>
      <c r="K901" s="8"/>
      <c r="L901" s="8">
        <f t="normal">Agrupados!M2323</f>
        <v>0</v>
      </c>
      <c r="M901" s="8">
        <f t="normal">Agrupados!Q2323</f>
        <v>0</v>
      </c>
      <c r="N901" s="19"/>
      <c r="O901" s="19"/>
      <c r="P901" s="6">
        <f t="normal">Agrupados!R2323</f>
        <v>0</v>
      </c>
      <c r="Q901" s="23">
        <f t="normal">Agrupados!AA2323</f>
        <v>0</v>
      </c>
      <c r="R901" s="24">
        <f t="normal">Agrupados!AC2323</f>
        <v>0</v>
      </c>
    </row>
    <row r="902" spans="1:18">
      <c r="A902" s="12" t="str">
        <f t="normal">Agrupados!D2324</f>
        <v>Agroindústria</v>
      </c>
      <c r="B902" s="12" t="str">
        <f t="normal">Agrupados!E2324</f>
        <v>Resíduos da indústria agropecuária</v>
      </c>
      <c r="C902" s="6" t="str">
        <f t="normal">Agrupados!F2324</f>
        <v>Abatedouro de aves</v>
      </c>
      <c r="D902" s="6" t="str">
        <f t="normal">Agrupados!G2324</f>
        <v>Lodo  </v>
      </c>
      <c r="E902" s="12" t="str">
        <f t="normal">Agrupados!H2324</f>
        <v>Tridecanter</v>
      </c>
      <c r="F902" s="6" t="str">
        <f t="normal">Agrupados!I2324</f>
        <v>-</v>
      </c>
      <c r="G902" s="8">
        <f t="normal">Agrupados!T2324</f>
        <v>66.1333333333333</v>
      </c>
      <c r="H902" s="8">
        <f t="normal">Agrupados!W2324</f>
        <v>917.566666666667</v>
      </c>
      <c r="I902" s="8">
        <f t="shared" ref="I902" si="1486">1000/G902</f>
        <v>15.1209677419355</v>
      </c>
      <c r="J902" s="8">
        <f t="shared" ref="J902" si="1487">1000/H902</f>
        <v>1.08983906709776</v>
      </c>
      <c r="K902" s="8">
        <f t="shared" ref="K902" si="1488">I902*J902</f>
        <v>16.4794213774863</v>
      </c>
      <c r="L902" s="8">
        <f t="normal">Agrupados!M2324</f>
        <v>821.893158388004</v>
      </c>
      <c r="M902" s="8">
        <f t="normal">Agrupados!Q2324</f>
        <v>583.017806935333</v>
      </c>
      <c r="N902" s="13">
        <f t="shared" ref="N902" si="1489">L902/K902</f>
        <v>49.8739087715089</v>
      </c>
      <c r="O902" s="13">
        <f t="shared" ref="O902" si="1490">M902/K902</f>
        <v>35.3785362714152</v>
      </c>
      <c r="P902" s="6">
        <f t="normal">Agrupados!R2324</f>
        <v>0.70935960591133</v>
      </c>
      <c r="Q902" s="23" t="str">
        <f t="normal">Agrupados!AA2324</f>
        <v>-</v>
      </c>
      <c r="R902" s="24" t="str">
        <f t="normal">Agrupados!AC2324</f>
        <v>-</v>
      </c>
    </row>
    <row r="903" spans="1:18">
      <c r="A903" s="14">
        <f t="normal">Agrupados!D2325</f>
        <v>0</v>
      </c>
      <c r="B903" s="14">
        <f t="normal">Agrupados!E2325</f>
        <v>0</v>
      </c>
      <c r="C903" s="6">
        <f t="normal">Agrupados!F2325</f>
        <v>0</v>
      </c>
      <c r="D903" s="6">
        <f t="normal">Agrupados!G2325</f>
        <v>0</v>
      </c>
      <c r="E903" s="14">
        <f t="normal">Agrupados!H2325</f>
        <v>0</v>
      </c>
      <c r="F903" s="6">
        <f t="normal">Agrupados!I2325</f>
        <v>0</v>
      </c>
      <c r="G903" s="8">
        <f t="normal">Agrupados!T2325</f>
        <v>0</v>
      </c>
      <c r="H903" s="8"/>
      <c r="I903" s="8"/>
      <c r="J903" s="8"/>
      <c r="K903" s="8"/>
      <c r="L903" s="8">
        <f t="normal">Agrupados!M2325</f>
        <v>0</v>
      </c>
      <c r="M903" s="8">
        <f t="normal">Agrupados!Q2325</f>
        <v>0</v>
      </c>
      <c r="N903" s="16"/>
      <c r="O903" s="16"/>
      <c r="P903" s="6">
        <f t="normal">Agrupados!R2325</f>
        <v>0</v>
      </c>
      <c r="Q903" s="23">
        <f t="normal">Agrupados!AA2325</f>
        <v>0</v>
      </c>
      <c r="R903" s="24">
        <f t="normal">Agrupados!AC2325</f>
        <v>0</v>
      </c>
    </row>
    <row r="904" spans="1:18">
      <c r="A904" s="17">
        <f t="normal">Agrupados!D2326</f>
        <v>0</v>
      </c>
      <c r="B904" s="17">
        <f t="normal">Agrupados!E2326</f>
        <v>0</v>
      </c>
      <c r="C904" s="6">
        <f t="normal">Agrupados!F2326</f>
        <v>0</v>
      </c>
      <c r="D904" s="6">
        <f t="normal">Agrupados!G2326</f>
        <v>0</v>
      </c>
      <c r="E904" s="17">
        <f t="normal">Agrupados!H2326</f>
        <v>0</v>
      </c>
      <c r="F904" s="6">
        <f t="normal">Agrupados!I2326</f>
        <v>0</v>
      </c>
      <c r="G904" s="8">
        <f t="normal">Agrupados!T2326</f>
        <v>0</v>
      </c>
      <c r="H904" s="8"/>
      <c r="I904" s="8"/>
      <c r="J904" s="8"/>
      <c r="K904" s="8"/>
      <c r="L904" s="8">
        <f t="normal">Agrupados!M2326</f>
        <v>0</v>
      </c>
      <c r="M904" s="8">
        <f t="normal">Agrupados!Q2326</f>
        <v>0</v>
      </c>
      <c r="N904" s="19"/>
      <c r="O904" s="19"/>
      <c r="P904" s="6">
        <f t="normal">Agrupados!R2326</f>
        <v>0</v>
      </c>
      <c r="Q904" s="23">
        <f t="normal">Agrupados!AA2326</f>
        <v>0</v>
      </c>
      <c r="R904" s="24">
        <f t="normal">Agrupados!AC2326</f>
        <v>0</v>
      </c>
    </row>
    <row r="905" spans="1:18">
      <c r="A905" s="12" t="str">
        <f t="normal">Agrupados!D2327</f>
        <v>Agroindústria</v>
      </c>
      <c r="B905" s="12" t="str">
        <f t="normal">Agrupados!E2327</f>
        <v>Resíduos de pecuária</v>
      </c>
      <c r="C905" s="6" t="str">
        <f t="normal">Agrupados!F2327</f>
        <v>Avicultura</v>
      </c>
      <c r="D905" s="6" t="str">
        <f t="normal">Agrupados!G2327</f>
        <v>Resíduo incubatório </v>
      </c>
      <c r="E905" s="12" t="str">
        <f t="normal">Agrupados!H2327</f>
        <v>-</v>
      </c>
      <c r="F905" s="6" t="str">
        <f t="normal">Agrupados!I2327</f>
        <v>-</v>
      </c>
      <c r="G905" s="8">
        <f t="normal">Agrupados!T2327</f>
        <v>768.15</v>
      </c>
      <c r="H905" s="8">
        <f t="normal">Agrupados!W2327</f>
        <v>144.2</v>
      </c>
      <c r="I905" s="8">
        <f t="shared" ref="I905" si="1491">1000/G905</f>
        <v>1.30182906984313</v>
      </c>
      <c r="J905" s="8">
        <f t="shared" ref="J905" si="1492">1000/H905</f>
        <v>6.93481276005548</v>
      </c>
      <c r="K905" s="8">
        <f t="shared" ref="K905" si="1493">I905*J905</f>
        <v>9.02794084495929</v>
      </c>
      <c r="L905" s="8">
        <f t="normal">Agrupados!M2327</f>
        <v>547.591377694471</v>
      </c>
      <c r="M905" s="8">
        <f t="normal">Agrupados!Q2327</f>
        <v>398.800374882849</v>
      </c>
      <c r="N905" s="13">
        <f t="shared" ref="N905" si="1494">L905/K905</f>
        <v>60.6551800791003</v>
      </c>
      <c r="O905" s="13">
        <f t="shared" ref="O905" si="1495">M905/K905</f>
        <v>44.1740128487348</v>
      </c>
      <c r="P905" s="6">
        <f t="normal">Agrupados!R2327</f>
        <v>0.728280961182994</v>
      </c>
      <c r="Q905" s="23" t="str">
        <f t="normal">Agrupados!AA2327</f>
        <v>-</v>
      </c>
      <c r="R905" s="24" t="str">
        <f t="normal">Agrupados!AC2327</f>
        <v>-</v>
      </c>
    </row>
    <row r="906" spans="1:18">
      <c r="A906" s="14">
        <f t="normal">Agrupados!D2328</f>
        <v>0</v>
      </c>
      <c r="B906" s="14">
        <f t="normal">Agrupados!E2328</f>
        <v>0</v>
      </c>
      <c r="C906" s="9">
        <f t="normal">Agrupados!F2328</f>
        <v>0</v>
      </c>
      <c r="D906" s="6">
        <f t="normal">Agrupados!G2328</f>
        <v>0</v>
      </c>
      <c r="E906" s="14">
        <f t="normal">Agrupados!H2328</f>
        <v>0</v>
      </c>
      <c r="F906" s="6">
        <f t="normal">Agrupados!I2328</f>
        <v>0</v>
      </c>
      <c r="G906" s="8">
        <f t="normal">Agrupados!T2328</f>
        <v>0</v>
      </c>
      <c r="H906" s="8"/>
      <c r="I906" s="8"/>
      <c r="J906" s="8"/>
      <c r="K906" s="8"/>
      <c r="L906" s="8">
        <f t="normal">Agrupados!M2328</f>
        <v>0</v>
      </c>
      <c r="M906" s="8">
        <f t="normal">Agrupados!Q2328</f>
        <v>0</v>
      </c>
      <c r="N906" s="16"/>
      <c r="O906" s="16"/>
      <c r="P906" s="6">
        <f t="normal">Agrupados!R2328</f>
        <v>0</v>
      </c>
      <c r="Q906" s="23">
        <f t="normal">Agrupados!AA2328</f>
        <v>0</v>
      </c>
      <c r="R906" s="24">
        <f t="normal">Agrupados!AC2328</f>
        <v>0</v>
      </c>
    </row>
    <row r="907" spans="1:18">
      <c r="A907" s="17">
        <f t="normal">Agrupados!D2329</f>
        <v>0</v>
      </c>
      <c r="B907" s="17">
        <f t="normal">Agrupados!E2329</f>
        <v>0</v>
      </c>
      <c r="C907" s="9">
        <f t="normal">Agrupados!F2329</f>
        <v>0</v>
      </c>
      <c r="D907" s="6">
        <f t="normal">Agrupados!G2329</f>
        <v>0</v>
      </c>
      <c r="E907" s="17">
        <f t="normal">Agrupados!H2329</f>
        <v>0</v>
      </c>
      <c r="F907" s="6">
        <f t="normal">Agrupados!I2329</f>
        <v>0</v>
      </c>
      <c r="G907" s="8">
        <f t="normal">Agrupados!T2329</f>
        <v>0</v>
      </c>
      <c r="H907" s="8"/>
      <c r="I907" s="8"/>
      <c r="J907" s="8"/>
      <c r="K907" s="8"/>
      <c r="L907" s="8">
        <f t="normal">Agrupados!M2329</f>
        <v>0</v>
      </c>
      <c r="M907" s="8">
        <f t="normal">Agrupados!Q2329</f>
        <v>0</v>
      </c>
      <c r="N907" s="19"/>
      <c r="O907" s="19"/>
      <c r="P907" s="6">
        <f t="normal">Agrupados!R2329</f>
        <v>0</v>
      </c>
      <c r="Q907" s="23">
        <f t="normal">Agrupados!AA2329</f>
        <v>0</v>
      </c>
      <c r="R907" s="24">
        <f t="normal">Agrupados!AC2329</f>
        <v>0</v>
      </c>
    </row>
    <row r="908" spans="1:18">
      <c r="A908" s="12" t="str">
        <f t="normal">Agrupados!D2330</f>
        <v>Agroindústria</v>
      </c>
      <c r="B908" s="12" t="str">
        <f t="normal">Agrupados!E2330</f>
        <v>Resíduos da indústria agropecuária</v>
      </c>
      <c r="C908" s="6" t="str">
        <f t="normal">Agrupados!F2330</f>
        <v>Resíduo de peneira de grãos</v>
      </c>
      <c r="D908" s="6" t="str">
        <f t="normal">Agrupados!G2330</f>
        <v>Resíduos peneira</v>
      </c>
      <c r="E908" s="12" t="str">
        <f t="normal">Agrupados!H2330</f>
        <v>-</v>
      </c>
      <c r="F908" s="6" t="str">
        <f t="normal">Agrupados!I2330</f>
        <v>-</v>
      </c>
      <c r="G908" s="8">
        <f t="normal">Agrupados!T2330</f>
        <v>842.233333333333</v>
      </c>
      <c r="H908" s="8">
        <f t="normal">Agrupados!W2330</f>
        <v>959.133333333333</v>
      </c>
      <c r="I908" s="8">
        <f t="shared" ref="I908" si="1496">1000/G908</f>
        <v>1.18731942850358</v>
      </c>
      <c r="J908" s="8">
        <f t="shared" ref="J908" si="1497">1000/H908</f>
        <v>1.04260790991868</v>
      </c>
      <c r="K908" s="8">
        <f t="shared" ref="K908" si="1498">I908*J908</f>
        <v>1.23790862775796</v>
      </c>
      <c r="L908" s="8">
        <f t="normal">Agrupados!M2330</f>
        <v>486.185567010309</v>
      </c>
      <c r="M908" s="8">
        <f t="normal">Agrupados!Q2330</f>
        <v>281.049671977507</v>
      </c>
      <c r="N908" s="13">
        <f t="shared" ref="N908" si="1499">L908/K908</f>
        <v>392.747538960825</v>
      </c>
      <c r="O908" s="13">
        <f t="shared" ref="O908" si="1500">M908/K908</f>
        <v>227.035877830928</v>
      </c>
      <c r="P908" s="6">
        <f t="normal">Agrupados!R2330</f>
        <v>0.578070784177654</v>
      </c>
      <c r="Q908" s="23" t="str">
        <f t="normal">Agrupados!AA2330</f>
        <v>-</v>
      </c>
      <c r="R908" s="24" t="str">
        <f t="normal">Agrupados!AC2330</f>
        <v>-</v>
      </c>
    </row>
    <row r="909" spans="1:18">
      <c r="A909" s="14">
        <f t="normal">Agrupados!D2331</f>
        <v>0</v>
      </c>
      <c r="B909" s="14">
        <f t="normal">Agrupados!E2331</f>
        <v>0</v>
      </c>
      <c r="C909" s="6">
        <f t="normal">Agrupados!F2331</f>
        <v>0</v>
      </c>
      <c r="D909" s="6">
        <f t="normal">Agrupados!G2331</f>
        <v>0</v>
      </c>
      <c r="E909" s="14">
        <f t="normal">Agrupados!H2331</f>
        <v>0</v>
      </c>
      <c r="F909" s="6">
        <f t="normal">Agrupados!I2331</f>
        <v>0</v>
      </c>
      <c r="G909" s="8">
        <f t="normal">Agrupados!T2331</f>
        <v>0</v>
      </c>
      <c r="H909" s="8"/>
      <c r="I909" s="8"/>
      <c r="J909" s="8"/>
      <c r="K909" s="8"/>
      <c r="L909" s="8">
        <f t="normal">Agrupados!M2331</f>
        <v>0</v>
      </c>
      <c r="M909" s="8">
        <f t="normal">Agrupados!Q2331</f>
        <v>0</v>
      </c>
      <c r="N909" s="16"/>
      <c r="O909" s="16"/>
      <c r="P909" s="6">
        <f t="normal">Agrupados!R2331</f>
        <v>0</v>
      </c>
      <c r="Q909" s="23">
        <f t="normal">Agrupados!AA2331</f>
        <v>0</v>
      </c>
      <c r="R909" s="24">
        <f t="normal">Agrupados!AC2331</f>
        <v>0</v>
      </c>
    </row>
    <row r="910" spans="1:18">
      <c r="A910" s="17">
        <f t="normal">Agrupados!D2332</f>
        <v>0</v>
      </c>
      <c r="B910" s="17">
        <f t="normal">Agrupados!E2332</f>
        <v>0</v>
      </c>
      <c r="C910" s="6">
        <f t="normal">Agrupados!F2332</f>
        <v>0</v>
      </c>
      <c r="D910" s="6">
        <f t="normal">Agrupados!G2332</f>
        <v>0</v>
      </c>
      <c r="E910" s="17">
        <f t="normal">Agrupados!H2332</f>
        <v>0</v>
      </c>
      <c r="F910" s="6">
        <f t="normal">Agrupados!I2332</f>
        <v>0</v>
      </c>
      <c r="G910" s="8">
        <f t="normal">Agrupados!T2332</f>
        <v>0</v>
      </c>
      <c r="H910" s="8"/>
      <c r="I910" s="8"/>
      <c r="J910" s="8"/>
      <c r="K910" s="8"/>
      <c r="L910" s="8">
        <f t="normal">Agrupados!M2332</f>
        <v>0</v>
      </c>
      <c r="M910" s="8">
        <f t="normal">Agrupados!Q2332</f>
        <v>0</v>
      </c>
      <c r="N910" s="19"/>
      <c r="O910" s="19"/>
      <c r="P910" s="6">
        <f t="normal">Agrupados!R2332</f>
        <v>0</v>
      </c>
      <c r="Q910" s="23">
        <f t="normal">Agrupados!AA2332</f>
        <v>0</v>
      </c>
      <c r="R910" s="24">
        <f t="normal">Agrupados!AC2332</f>
        <v>0</v>
      </c>
    </row>
    <row r="911" spans="1:18">
      <c r="A911" s="12" t="str">
        <f t="normal">Agrupados!D2333</f>
        <v>Agroindústria</v>
      </c>
      <c r="B911" s="12" t="str">
        <f t="normal">Agrupados!E2333</f>
        <v>Resíduos da indústria agropecuária</v>
      </c>
      <c r="C911" s="6" t="str">
        <f t="normal">Agrupados!F2333</f>
        <v>Resíduo de peneira de grãos</v>
      </c>
      <c r="D911" s="6" t="str">
        <f t="normal">Agrupados!G2333</f>
        <v>Resíduos máquinas limpeza de grãos </v>
      </c>
      <c r="E911" s="12" t="str">
        <f t="normal">Agrupados!H2333</f>
        <v>-</v>
      </c>
      <c r="F911" s="6" t="str">
        <f t="normal">Agrupados!I2333</f>
        <v>-</v>
      </c>
      <c r="G911" s="8">
        <f t="normal">Agrupados!T2333</f>
        <v>891.5</v>
      </c>
      <c r="H911" s="8">
        <f t="normal">Agrupados!W2333</f>
        <v>969.033333333334</v>
      </c>
      <c r="I911" s="8">
        <f t="shared" ref="I911" si="1501">1000/G911</f>
        <v>1.12170499158721</v>
      </c>
      <c r="J911" s="8">
        <f t="shared" ref="J911" si="1502">1000/H911</f>
        <v>1.03195624505521</v>
      </c>
      <c r="K911" s="8">
        <f t="shared" ref="K911" si="1503">I911*J911</f>
        <v>1.15755047117803</v>
      </c>
      <c r="L911" s="8">
        <f t="normal">Agrupados!M2333</f>
        <v>588.078725398313</v>
      </c>
      <c r="M911" s="8">
        <f t="normal">Agrupados!Q2333</f>
        <v>337.731958762887</v>
      </c>
      <c r="N911" s="13">
        <f t="shared" ref="N911" si="1504">L911/K911</f>
        <v>508.037221737582</v>
      </c>
      <c r="O911" s="13">
        <f t="shared" ref="O911" si="1505">M911/K911</f>
        <v>291.764348226804</v>
      </c>
      <c r="P911" s="6">
        <f t="normal">Agrupados!R2333</f>
        <v>0.57429718875502</v>
      </c>
      <c r="Q911" s="23" t="str">
        <f t="normal">Agrupados!AA2333</f>
        <v>-</v>
      </c>
      <c r="R911" s="24" t="str">
        <f t="normal">Agrupados!AC2333</f>
        <v>-</v>
      </c>
    </row>
    <row r="912" spans="1:18">
      <c r="A912" s="14">
        <f t="normal">Agrupados!D2334</f>
        <v>0</v>
      </c>
      <c r="B912" s="14">
        <f t="normal">Agrupados!E2334</f>
        <v>0</v>
      </c>
      <c r="C912" s="6">
        <f t="normal">Agrupados!F2334</f>
        <v>0</v>
      </c>
      <c r="D912" s="6">
        <f t="normal">Agrupados!G2334</f>
        <v>0</v>
      </c>
      <c r="E912" s="14">
        <f t="normal">Agrupados!H2334</f>
        <v>0</v>
      </c>
      <c r="F912" s="6">
        <f t="normal">Agrupados!I2334</f>
        <v>0</v>
      </c>
      <c r="G912" s="8">
        <f t="normal">Agrupados!T2334</f>
        <v>0</v>
      </c>
      <c r="H912" s="8"/>
      <c r="I912" s="8"/>
      <c r="J912" s="8"/>
      <c r="K912" s="8"/>
      <c r="L912" s="8">
        <f t="normal">Agrupados!M2334</f>
        <v>0</v>
      </c>
      <c r="M912" s="8">
        <f t="normal">Agrupados!Q2334</f>
        <v>0</v>
      </c>
      <c r="N912" s="16"/>
      <c r="O912" s="16"/>
      <c r="P912" s="6">
        <f t="normal">Agrupados!R2334</f>
        <v>0</v>
      </c>
      <c r="Q912" s="23">
        <f t="normal">Agrupados!AA2334</f>
        <v>0</v>
      </c>
      <c r="R912" s="24">
        <f t="normal">Agrupados!AC2334</f>
        <v>0</v>
      </c>
    </row>
    <row r="913" spans="1:18">
      <c r="A913" s="17">
        <f t="normal">Agrupados!D2335</f>
        <v>0</v>
      </c>
      <c r="B913" s="17">
        <f t="normal">Agrupados!E2335</f>
        <v>0</v>
      </c>
      <c r="C913" s="6">
        <f t="normal">Agrupados!F2335</f>
        <v>0</v>
      </c>
      <c r="D913" s="6">
        <f t="normal">Agrupados!G2335</f>
        <v>0</v>
      </c>
      <c r="E913" s="17">
        <f t="normal">Agrupados!H2335</f>
        <v>0</v>
      </c>
      <c r="F913" s="6">
        <f t="normal">Agrupados!I2335</f>
        <v>0</v>
      </c>
      <c r="G913" s="8">
        <f t="normal">Agrupados!T2335</f>
        <v>0</v>
      </c>
      <c r="H913" s="8"/>
      <c r="I913" s="8"/>
      <c r="J913" s="8"/>
      <c r="K913" s="8"/>
      <c r="L913" s="8">
        <f t="normal">Agrupados!M2335</f>
        <v>0</v>
      </c>
      <c r="M913" s="8">
        <f t="normal">Agrupados!Q2335</f>
        <v>0</v>
      </c>
      <c r="N913" s="19"/>
      <c r="O913" s="19"/>
      <c r="P913" s="6">
        <f t="normal">Agrupados!R2335</f>
        <v>0</v>
      </c>
      <c r="Q913" s="23">
        <f t="normal">Agrupados!AA2335</f>
        <v>0</v>
      </c>
      <c r="R913" s="24">
        <f t="normal">Agrupados!AC2335</f>
        <v>0</v>
      </c>
    </row>
    <row r="914" spans="1:18">
      <c r="A914" s="12" t="str">
        <f t="normal">Agrupados!D2336</f>
        <v>Agroindústria</v>
      </c>
      <c r="B914" s="12" t="str">
        <f t="normal">Agrupados!E2336</f>
        <v>Resíduos de pecuária</v>
      </c>
      <c r="C914" s="6" t="str">
        <f t="normal">Agrupados!F2336</f>
        <v>Avicultura</v>
      </c>
      <c r="D914" s="6" t="str">
        <f t="normal">Agrupados!G2336</f>
        <v>Cama de matrizeiro</v>
      </c>
      <c r="E914" s="12" t="str">
        <f t="normal">Agrupados!H2336</f>
        <v>-</v>
      </c>
      <c r="F914" s="6" t="str">
        <f t="normal">Agrupados!I2336</f>
        <v>-</v>
      </c>
      <c r="G914" s="8">
        <f t="normal">Agrupados!T2336</f>
        <v>774.25</v>
      </c>
      <c r="H914" s="8">
        <f t="normal">Agrupados!W2336</f>
        <v>667.9</v>
      </c>
      <c r="I914" s="8">
        <f t="shared" ref="I914" si="1506">1000/G914</f>
        <v>1.29157248950597</v>
      </c>
      <c r="J914" s="8">
        <f t="shared" ref="J914" si="1507">1000/H914</f>
        <v>1.4972301242701</v>
      </c>
      <c r="K914" s="8">
        <f t="shared" ref="K914" si="1508">I914*J914</f>
        <v>1.93378123896687</v>
      </c>
      <c r="L914" s="8">
        <f t="normal">Agrupados!M2336</f>
        <v>425.454545454545</v>
      </c>
      <c r="M914" s="8">
        <f t="normal">Agrupados!Q2336</f>
        <v>251.696344892221</v>
      </c>
      <c r="N914" s="13">
        <f t="shared" ref="N914" si="1509">L914/K914</f>
        <v>220.011724636364</v>
      </c>
      <c r="O914" s="13">
        <f t="shared" ref="O914" si="1510">M914/K914</f>
        <v>130.157610292409</v>
      </c>
      <c r="P914" s="6">
        <f t="normal">Agrupados!R2336</f>
        <v>0.591593973037272</v>
      </c>
      <c r="Q914" s="23" t="str">
        <f t="normal">Agrupados!AA2336</f>
        <v>-</v>
      </c>
      <c r="R914" s="24" t="str">
        <f t="normal">Agrupados!AC2336</f>
        <v>-</v>
      </c>
    </row>
    <row r="915" spans="1:18">
      <c r="A915" s="14">
        <f t="normal">Agrupados!D2337</f>
        <v>0</v>
      </c>
      <c r="B915" s="14">
        <f t="normal">Agrupados!E2337</f>
        <v>0</v>
      </c>
      <c r="C915" s="9">
        <f t="normal">Agrupados!F2337</f>
        <v>0</v>
      </c>
      <c r="D915" s="6">
        <f t="normal">Agrupados!G2337</f>
        <v>0</v>
      </c>
      <c r="E915" s="14">
        <f t="normal">Agrupados!H2337</f>
        <v>0</v>
      </c>
      <c r="F915" s="6">
        <f t="normal">Agrupados!I2337</f>
        <v>0</v>
      </c>
      <c r="G915" s="8">
        <f t="normal">Agrupados!T2337</f>
        <v>0</v>
      </c>
      <c r="H915" s="8"/>
      <c r="I915" s="8"/>
      <c r="J915" s="8"/>
      <c r="K915" s="8"/>
      <c r="L915" s="8">
        <f t="normal">Agrupados!M2337</f>
        <v>0</v>
      </c>
      <c r="M915" s="8">
        <f t="normal">Agrupados!Q2337</f>
        <v>0</v>
      </c>
      <c r="N915" s="16"/>
      <c r="O915" s="16"/>
      <c r="P915" s="6">
        <f t="normal">Agrupados!R2337</f>
        <v>0</v>
      </c>
      <c r="Q915" s="23">
        <f t="normal">Agrupados!AA2337</f>
        <v>0</v>
      </c>
      <c r="R915" s="24">
        <f t="normal">Agrupados!AC2337</f>
        <v>0</v>
      </c>
    </row>
    <row r="916" spans="1:18">
      <c r="A916" s="17">
        <f t="normal">Agrupados!D2338</f>
        <v>0</v>
      </c>
      <c r="B916" s="17">
        <f t="normal">Agrupados!E2338</f>
        <v>0</v>
      </c>
      <c r="C916" s="9">
        <f t="normal">Agrupados!F2338</f>
        <v>0</v>
      </c>
      <c r="D916" s="6">
        <f t="normal">Agrupados!G2338</f>
        <v>0</v>
      </c>
      <c r="E916" s="17">
        <f t="normal">Agrupados!H2338</f>
        <v>0</v>
      </c>
      <c r="F916" s="6">
        <f t="normal">Agrupados!I2338</f>
        <v>0</v>
      </c>
      <c r="G916" s="8">
        <f t="normal">Agrupados!T2338</f>
        <v>0</v>
      </c>
      <c r="H916" s="8"/>
      <c r="I916" s="8"/>
      <c r="J916" s="8"/>
      <c r="K916" s="8"/>
      <c r="L916" s="8">
        <f t="normal">Agrupados!M2338</f>
        <v>0</v>
      </c>
      <c r="M916" s="8">
        <f t="normal">Agrupados!Q2338</f>
        <v>0</v>
      </c>
      <c r="N916" s="19"/>
      <c r="O916" s="19"/>
      <c r="P916" s="6">
        <f t="normal">Agrupados!R2338</f>
        <v>0</v>
      </c>
      <c r="Q916" s="23">
        <f t="normal">Agrupados!AA2338</f>
        <v>0</v>
      </c>
      <c r="R916" s="24">
        <f t="normal">Agrupados!AC2338</f>
        <v>0</v>
      </c>
    </row>
    <row r="917" spans="1:18">
      <c r="A917" s="12" t="str">
        <f t="normal">Agrupados!D2339</f>
        <v>Agroindústria</v>
      </c>
      <c r="B917" s="12" t="str">
        <f t="normal">Agrupados!E2339</f>
        <v>Resíduos de pecuária</v>
      </c>
      <c r="C917" s="6" t="str">
        <f t="normal">Agrupados!F2339</f>
        <v>Suinocultura</v>
      </c>
      <c r="D917" s="6" t="str">
        <f t="normal">Agrupados!G2339</f>
        <v>UPL</v>
      </c>
      <c r="E917" s="6" t="str">
        <f t="normal">Agrupados!H2339</f>
        <v>Entrada biodigestor</v>
      </c>
      <c r="F917" s="6" t="str">
        <f t="normal">Agrupados!I2339</f>
        <v>-</v>
      </c>
      <c r="G917" s="8">
        <f t="normal">Agrupados!T2339</f>
        <v>14.45</v>
      </c>
      <c r="H917" s="8">
        <f t="normal">Agrupados!W2339</f>
        <v>627.3</v>
      </c>
      <c r="I917" s="8">
        <f t="shared" ref="I917" si="1511">1000/G917</f>
        <v>69.2041522491349</v>
      </c>
      <c r="J917" s="8">
        <f t="shared" ref="J917" si="1512">1000/H917</f>
        <v>1.59413358839471</v>
      </c>
      <c r="K917" s="8">
        <f t="shared" ref="K917" si="1513">I917*J917</f>
        <v>110.320663556727</v>
      </c>
      <c r="L917" s="8">
        <f t="normal">Agrupados!M2339</f>
        <v>516</v>
      </c>
      <c r="M917" s="8">
        <f t="normal">Agrupados!Q2339</f>
        <v>384</v>
      </c>
      <c r="N917" s="13">
        <f t="shared" ref="N917" si="1514">L917/K917</f>
        <v>4.67727426</v>
      </c>
      <c r="O917" s="13">
        <f t="shared" ref="O917" si="1515">M917/K917</f>
        <v>3.48076224</v>
      </c>
      <c r="P917" s="6">
        <f t="normal">Agrupados!R2339</f>
        <v>0.744186046511628</v>
      </c>
      <c r="Q917" s="23" t="str">
        <f t="normal">Agrupados!AA2339</f>
        <v>-</v>
      </c>
      <c r="R917" s="24" t="str">
        <f t="normal">Agrupados!AC2339</f>
        <v>-</v>
      </c>
    </row>
    <row r="918" spans="1:18">
      <c r="A918" s="14">
        <f t="normal">Agrupados!D2340</f>
        <v>0</v>
      </c>
      <c r="B918" s="14">
        <f t="normal">Agrupados!E2340</f>
        <v>0</v>
      </c>
      <c r="C918" s="6">
        <f t="normal">Agrupados!F2340</f>
        <v>0</v>
      </c>
      <c r="D918" s="6">
        <f t="normal">Agrupados!G2340</f>
        <v>0</v>
      </c>
      <c r="E918" s="6">
        <f t="normal">Agrupados!H2340</f>
        <v>0</v>
      </c>
      <c r="F918" s="6">
        <f t="normal">Agrupados!I2340</f>
        <v>0</v>
      </c>
      <c r="G918" s="8">
        <f t="normal">Agrupados!T2340</f>
        <v>0</v>
      </c>
      <c r="H918" s="8"/>
      <c r="I918" s="8"/>
      <c r="J918" s="8"/>
      <c r="K918" s="8"/>
      <c r="L918" s="8">
        <f t="normal">Agrupados!M2340</f>
        <v>0</v>
      </c>
      <c r="M918" s="8">
        <f t="normal">Agrupados!Q2340</f>
        <v>0</v>
      </c>
      <c r="N918" s="16"/>
      <c r="O918" s="16"/>
      <c r="P918" s="6">
        <f t="normal">Agrupados!R2340</f>
        <v>0</v>
      </c>
      <c r="Q918" s="23">
        <f t="normal">Agrupados!AA2340</f>
        <v>0</v>
      </c>
      <c r="R918" s="24">
        <f t="normal">Agrupados!AC2340</f>
        <v>0</v>
      </c>
    </row>
    <row r="919" spans="1:18">
      <c r="A919" s="17">
        <f t="normal">Agrupados!D2341</f>
        <v>0</v>
      </c>
      <c r="B919" s="17">
        <f t="normal">Agrupados!E2341</f>
        <v>0</v>
      </c>
      <c r="C919" s="6">
        <f t="normal">Agrupados!F2341</f>
        <v>0</v>
      </c>
      <c r="D919" s="6">
        <f t="normal">Agrupados!G2341</f>
        <v>0</v>
      </c>
      <c r="E919" s="6">
        <f t="normal">Agrupados!H2341</f>
        <v>0</v>
      </c>
      <c r="F919" s="6">
        <f t="normal">Agrupados!I2341</f>
        <v>0</v>
      </c>
      <c r="G919" s="8">
        <f t="normal">Agrupados!T2341</f>
        <v>0</v>
      </c>
      <c r="H919" s="8"/>
      <c r="I919" s="8"/>
      <c r="J919" s="8"/>
      <c r="K919" s="8"/>
      <c r="L919" s="8">
        <f t="normal">Agrupados!M2341</f>
        <v>0</v>
      </c>
      <c r="M919" s="8">
        <f t="normal">Agrupados!Q2341</f>
        <v>0</v>
      </c>
      <c r="N919" s="19"/>
      <c r="O919" s="19"/>
      <c r="P919" s="6">
        <f t="normal">Agrupados!R2341</f>
        <v>0</v>
      </c>
      <c r="Q919" s="23">
        <f t="normal">Agrupados!AA2341</f>
        <v>0</v>
      </c>
      <c r="R919" s="24">
        <f t="normal">Agrupados!AC2341</f>
        <v>0</v>
      </c>
    </row>
    <row r="920" spans="1:18">
      <c r="A920" s="12" t="str">
        <f t="normal">Agrupados!D2342</f>
        <v>Agroindústria</v>
      </c>
      <c r="B920" s="12" t="str">
        <f t="normal">Agrupados!E2342</f>
        <v>Resíduos da indústria agropecuária</v>
      </c>
      <c r="C920" s="6" t="str">
        <f t="normal">Agrupados!F2342</f>
        <v>Abatedouro de aves</v>
      </c>
      <c r="D920" s="6" t="str">
        <f t="normal">Agrupados!G2342</f>
        <v>Efluente bruto</v>
      </c>
      <c r="E920" s="12" t="str">
        <f t="normal">Agrupados!H2342</f>
        <v>-</v>
      </c>
      <c r="F920" s="6" t="str">
        <f t="normal">Agrupados!I2342</f>
        <v>-</v>
      </c>
      <c r="G920" s="8">
        <f t="normal">Agrupados!T2342</f>
        <v>2.1</v>
      </c>
      <c r="H920" s="8">
        <f t="normal">Agrupados!W2342</f>
        <v>892.6</v>
      </c>
      <c r="I920" s="8">
        <f t="shared" ref="I920" si="1516">1000/G920</f>
        <v>476.190476190476</v>
      </c>
      <c r="J920" s="8">
        <f t="shared" ref="J920" si="1517">1000/H920</f>
        <v>1.12032265292404</v>
      </c>
      <c r="K920" s="8">
        <f t="shared" ref="K920" si="1518">I920*J920</f>
        <v>533.486977582877</v>
      </c>
      <c r="L920" s="8">
        <f t="normal">Agrupados!M2342</f>
        <v>650.333333333333</v>
      </c>
      <c r="M920" s="8">
        <f t="normal">Agrupados!Q2342</f>
        <v>537</v>
      </c>
      <c r="N920" s="13">
        <f t="shared" ref="N920" si="1519">L920/K920</f>
        <v>1.21902382</v>
      </c>
      <c r="O920" s="13">
        <f t="shared" ref="O920" si="1520">M920/K920</f>
        <v>1.00658502</v>
      </c>
      <c r="P920" s="6">
        <f t="normal">Agrupados!R2342</f>
        <v>0.8257303946694</v>
      </c>
      <c r="Q920" s="23" t="str">
        <f t="normal">Agrupados!AA2342</f>
        <v>-</v>
      </c>
      <c r="R920" s="24" t="str">
        <f t="normal">Agrupados!AC2342</f>
        <v>-</v>
      </c>
    </row>
    <row r="921" spans="1:18">
      <c r="A921" s="14">
        <f t="normal">Agrupados!D2343</f>
        <v>0</v>
      </c>
      <c r="B921" s="14">
        <f t="normal">Agrupados!E2343</f>
        <v>0</v>
      </c>
      <c r="C921" s="6">
        <f t="normal">Agrupados!F2343</f>
        <v>0</v>
      </c>
      <c r="D921" s="6">
        <f t="normal">Agrupados!G2343</f>
        <v>0</v>
      </c>
      <c r="E921" s="14">
        <f t="normal">Agrupados!H2343</f>
        <v>0</v>
      </c>
      <c r="F921" s="6">
        <f t="normal">Agrupados!I2343</f>
        <v>0</v>
      </c>
      <c r="G921" s="8">
        <f t="normal">Agrupados!T2343</f>
        <v>0</v>
      </c>
      <c r="H921" s="8"/>
      <c r="I921" s="8"/>
      <c r="J921" s="8"/>
      <c r="K921" s="8"/>
      <c r="L921" s="8">
        <f t="normal">Agrupados!M2343</f>
        <v>0</v>
      </c>
      <c r="M921" s="8">
        <f t="normal">Agrupados!Q2343</f>
        <v>0</v>
      </c>
      <c r="N921" s="16"/>
      <c r="O921" s="16"/>
      <c r="P921" s="6">
        <f t="normal">Agrupados!R2343</f>
        <v>0</v>
      </c>
      <c r="Q921" s="23">
        <f t="normal">Agrupados!AA2343</f>
        <v>0</v>
      </c>
      <c r="R921" s="24">
        <f t="normal">Agrupados!AC2343</f>
        <v>0</v>
      </c>
    </row>
    <row r="922" spans="1:18">
      <c r="A922" s="17">
        <f t="normal">Agrupados!D2344</f>
        <v>0</v>
      </c>
      <c r="B922" s="17">
        <f t="normal">Agrupados!E2344</f>
        <v>0</v>
      </c>
      <c r="C922" s="6">
        <f t="normal">Agrupados!F2344</f>
        <v>0</v>
      </c>
      <c r="D922" s="6">
        <f t="normal">Agrupados!G2344</f>
        <v>0</v>
      </c>
      <c r="E922" s="17">
        <f t="normal">Agrupados!H2344</f>
        <v>0</v>
      </c>
      <c r="F922" s="6">
        <f t="normal">Agrupados!I2344</f>
        <v>0</v>
      </c>
      <c r="G922" s="8">
        <f t="normal">Agrupados!T2344</f>
        <v>0</v>
      </c>
      <c r="H922" s="8"/>
      <c r="I922" s="8"/>
      <c r="J922" s="8"/>
      <c r="K922" s="8"/>
      <c r="L922" s="8">
        <f t="normal">Agrupados!M2344</f>
        <v>0</v>
      </c>
      <c r="M922" s="8">
        <f t="normal">Agrupados!Q2344</f>
        <v>0</v>
      </c>
      <c r="N922" s="19"/>
      <c r="O922" s="19"/>
      <c r="P922" s="6">
        <f t="normal">Agrupados!R2344</f>
        <v>0</v>
      </c>
      <c r="Q922" s="23">
        <f t="normal">Agrupados!AA2344</f>
        <v>0</v>
      </c>
      <c r="R922" s="24">
        <f t="normal">Agrupados!AC2344</f>
        <v>0</v>
      </c>
    </row>
    <row r="923" spans="1:18">
      <c r="A923" s="12" t="str">
        <f t="normal">Agrupados!D2345</f>
        <v>Agroindústria</v>
      </c>
      <c r="B923" s="12" t="str">
        <f t="normal">Agrupados!E2345</f>
        <v>Resíduos diversos da indústria de alimentos</v>
      </c>
      <c r="C923" s="6" t="str">
        <f t="normal">Agrupados!F2345</f>
        <v>Laticínio </v>
      </c>
      <c r="D923" s="6" t="str">
        <f t="normal">Agrupados!G2345</f>
        <v>-</v>
      </c>
      <c r="E923" s="6" t="str">
        <f t="normal">Agrupados!H2345</f>
        <v>Caixa de passagem</v>
      </c>
      <c r="F923" s="6" t="str">
        <f t="normal">Agrupados!I2345</f>
        <v>-</v>
      </c>
      <c r="G923" s="8">
        <f t="normal">Agrupados!T2345</f>
        <v>15.6</v>
      </c>
      <c r="H923" s="8">
        <f t="normal">Agrupados!W2345</f>
        <v>849</v>
      </c>
      <c r="I923" s="8">
        <f t="shared" ref="I923" si="1521">1000/G923</f>
        <v>64.1025641025641</v>
      </c>
      <c r="J923" s="8">
        <f t="shared" ref="J923" si="1522">1000/H923</f>
        <v>1.17785630153121</v>
      </c>
      <c r="K923" s="8">
        <f t="shared" ref="K923" si="1523">I923*J923</f>
        <v>75.5036090725137</v>
      </c>
      <c r="L923" s="8">
        <f t="normal">Agrupados!M2345</f>
        <v>556</v>
      </c>
      <c r="M923" s="8">
        <f t="normal">Agrupados!Q2345</f>
        <v>309</v>
      </c>
      <c r="N923" s="13">
        <f t="shared" ref="N923" si="1524">L923/K923</f>
        <v>7.3638864</v>
      </c>
      <c r="O923" s="13">
        <f t="shared" ref="O923" si="1525">M923/K923</f>
        <v>4.0925196</v>
      </c>
      <c r="P923" s="6">
        <f t="normal">Agrupados!R2345</f>
        <v>0.555755395683453</v>
      </c>
      <c r="Q923" s="23" t="str">
        <f t="normal">Agrupados!AA2345</f>
        <v>-</v>
      </c>
      <c r="R923" s="24" t="str">
        <f t="normal">Agrupados!AC2345</f>
        <v>-</v>
      </c>
    </row>
    <row r="924" spans="1:18">
      <c r="A924" s="14">
        <f t="normal">Agrupados!D2346</f>
        <v>0</v>
      </c>
      <c r="B924" s="14">
        <f t="normal">Agrupados!E2346</f>
        <v>0</v>
      </c>
      <c r="C924" s="6">
        <f t="normal">Agrupados!F2346</f>
        <v>0</v>
      </c>
      <c r="D924" s="6">
        <f t="normal">Agrupados!G2346</f>
        <v>0</v>
      </c>
      <c r="E924" s="6">
        <f t="normal">Agrupados!H2346</f>
        <v>0</v>
      </c>
      <c r="F924" s="6">
        <f t="normal">Agrupados!I2346</f>
        <v>0</v>
      </c>
      <c r="G924" s="8">
        <f t="normal">Agrupados!T2346</f>
        <v>0</v>
      </c>
      <c r="H924" s="8"/>
      <c r="I924" s="8"/>
      <c r="J924" s="8"/>
      <c r="K924" s="8"/>
      <c r="L924" s="8">
        <f t="normal">Agrupados!M2346</f>
        <v>0</v>
      </c>
      <c r="M924" s="8">
        <f t="normal">Agrupados!Q2346</f>
        <v>0</v>
      </c>
      <c r="N924" s="16"/>
      <c r="O924" s="16"/>
      <c r="P924" s="6">
        <f t="normal">Agrupados!R2346</f>
        <v>0</v>
      </c>
      <c r="Q924" s="23">
        <f t="normal">Agrupados!AA2346</f>
        <v>0</v>
      </c>
      <c r="R924" s="24">
        <f t="normal">Agrupados!AC2346</f>
        <v>0</v>
      </c>
    </row>
    <row r="925" spans="1:18">
      <c r="A925" s="17">
        <f t="normal">Agrupados!D2347</f>
        <v>0</v>
      </c>
      <c r="B925" s="17">
        <f t="normal">Agrupados!E2347</f>
        <v>0</v>
      </c>
      <c r="C925" s="6">
        <f t="normal">Agrupados!F2347</f>
        <v>0</v>
      </c>
      <c r="D925" s="6">
        <f t="normal">Agrupados!G2347</f>
        <v>0</v>
      </c>
      <c r="E925" s="6">
        <f t="normal">Agrupados!H2347</f>
        <v>0</v>
      </c>
      <c r="F925" s="6">
        <f t="normal">Agrupados!I2347</f>
        <v>0</v>
      </c>
      <c r="G925" s="8">
        <f t="normal">Agrupados!T2347</f>
        <v>0</v>
      </c>
      <c r="H925" s="8"/>
      <c r="I925" s="8"/>
      <c r="J925" s="8"/>
      <c r="K925" s="8"/>
      <c r="L925" s="8">
        <f t="normal">Agrupados!M2347</f>
        <v>0</v>
      </c>
      <c r="M925" s="8">
        <f t="normal">Agrupados!Q2347</f>
        <v>0</v>
      </c>
      <c r="N925" s="19"/>
      <c r="O925" s="19"/>
      <c r="P925" s="6">
        <f t="normal">Agrupados!R2347</f>
        <v>0</v>
      </c>
      <c r="Q925" s="23">
        <f t="normal">Agrupados!AA2347</f>
        <v>0</v>
      </c>
      <c r="R925" s="24">
        <f t="normal">Agrupados!AC2347</f>
        <v>0</v>
      </c>
    </row>
    <row r="926" spans="1:18">
      <c r="A926" s="12" t="str">
        <f t="normal">Agrupados!D2348</f>
        <v>Agroindústria</v>
      </c>
      <c r="B926" s="12" t="str">
        <f t="normal">Agrupados!E2348</f>
        <v>Resíduos diversos da indústria de alimentos</v>
      </c>
      <c r="C926" s="6" t="str">
        <f t="normal">Agrupados!F2348</f>
        <v>Laticínio </v>
      </c>
      <c r="D926" s="6" t="str">
        <f t="normal">Agrupados!G2348</f>
        <v>-</v>
      </c>
      <c r="E926" s="12" t="str">
        <f t="normal">Agrupados!H2348</f>
        <v>Lagoa</v>
      </c>
      <c r="F926" s="6" t="str">
        <f t="normal">Agrupados!I2348</f>
        <v>-</v>
      </c>
      <c r="G926" s="8">
        <f t="normal">Agrupados!T2348</f>
        <v>11.4666666666667</v>
      </c>
      <c r="H926" s="8">
        <f t="normal">Agrupados!W2348</f>
        <v>860.966666666666</v>
      </c>
      <c r="I926" s="8">
        <f t="shared" ref="I926" si="1526">1000/G926</f>
        <v>87.2093023255814</v>
      </c>
      <c r="J926" s="8">
        <f t="shared" ref="J926" si="1527">1000/H926</f>
        <v>1.16148515234814</v>
      </c>
      <c r="K926" s="8">
        <f t="shared" ref="K926" si="1528">I926*J926</f>
        <v>101.292309797803</v>
      </c>
      <c r="L926" s="8">
        <f t="normal">Agrupados!M2348</f>
        <v>781.333333333333</v>
      </c>
      <c r="M926" s="8">
        <f t="normal">Agrupados!Q2348</f>
        <v>411.666666666667</v>
      </c>
      <c r="N926" s="13">
        <f t="shared" ref="N926" si="1529">L926/K926</f>
        <v>7.71364909037037</v>
      </c>
      <c r="O926" s="13">
        <f t="shared" ref="O926" si="1530">M926/K926</f>
        <v>4.06414531851852</v>
      </c>
      <c r="P926" s="6">
        <f t="normal">Agrupados!R2348</f>
        <v>0.526877133105802</v>
      </c>
      <c r="Q926" s="23" t="str">
        <f t="normal">Agrupados!AA2348</f>
        <v>-</v>
      </c>
      <c r="R926" s="24" t="str">
        <f t="normal">Agrupados!AC2348</f>
        <v>-</v>
      </c>
    </row>
    <row r="927" spans="1:18">
      <c r="A927" s="14">
        <f t="normal">Agrupados!D2349</f>
        <v>0</v>
      </c>
      <c r="B927" s="14">
        <f t="normal">Agrupados!E2349</f>
        <v>0</v>
      </c>
      <c r="C927" s="6">
        <f t="normal">Agrupados!F2349</f>
        <v>0</v>
      </c>
      <c r="D927" s="6">
        <f t="normal">Agrupados!G2349</f>
        <v>0</v>
      </c>
      <c r="E927" s="14">
        <f t="normal">Agrupados!H2349</f>
        <v>0</v>
      </c>
      <c r="F927" s="6">
        <f t="normal">Agrupados!I2349</f>
        <v>0</v>
      </c>
      <c r="G927" s="8">
        <f t="normal">Agrupados!T2349</f>
        <v>0</v>
      </c>
      <c r="H927" s="8"/>
      <c r="I927" s="8"/>
      <c r="J927" s="8"/>
      <c r="K927" s="8"/>
      <c r="L927" s="8">
        <f t="normal">Agrupados!M2349</f>
        <v>0</v>
      </c>
      <c r="M927" s="8">
        <f t="normal">Agrupados!Q2349</f>
        <v>0</v>
      </c>
      <c r="N927" s="16"/>
      <c r="O927" s="16"/>
      <c r="P927" s="6">
        <f t="normal">Agrupados!R2349</f>
        <v>0</v>
      </c>
      <c r="Q927" s="23">
        <f t="normal">Agrupados!AA2349</f>
        <v>0</v>
      </c>
      <c r="R927" s="24">
        <f t="normal">Agrupados!AC2349</f>
        <v>0</v>
      </c>
    </row>
    <row r="928" spans="1:18">
      <c r="A928" s="17">
        <f t="normal">Agrupados!D2350</f>
        <v>0</v>
      </c>
      <c r="B928" s="17">
        <f t="normal">Agrupados!E2350</f>
        <v>0</v>
      </c>
      <c r="C928" s="6">
        <f t="normal">Agrupados!F2350</f>
        <v>0</v>
      </c>
      <c r="D928" s="6">
        <f t="normal">Agrupados!G2350</f>
        <v>0</v>
      </c>
      <c r="E928" s="17">
        <f t="normal">Agrupados!H2350</f>
        <v>0</v>
      </c>
      <c r="F928" s="6">
        <f t="normal">Agrupados!I2350</f>
        <v>0</v>
      </c>
      <c r="G928" s="8">
        <f t="normal">Agrupados!T2350</f>
        <v>0</v>
      </c>
      <c r="H928" s="8"/>
      <c r="I928" s="8"/>
      <c r="J928" s="8"/>
      <c r="K928" s="8"/>
      <c r="L928" s="8">
        <f t="normal">Agrupados!M2350</f>
        <v>0</v>
      </c>
      <c r="M928" s="8">
        <f t="normal">Agrupados!Q2350</f>
        <v>0</v>
      </c>
      <c r="N928" s="19"/>
      <c r="O928" s="19"/>
      <c r="P928" s="6">
        <f t="normal">Agrupados!R2350</f>
        <v>0</v>
      </c>
      <c r="Q928" s="23">
        <f t="normal">Agrupados!AA2350</f>
        <v>0</v>
      </c>
      <c r="R928" s="24">
        <f t="normal">Agrupados!AC2350</f>
        <v>0</v>
      </c>
    </row>
    <row r="929" spans="1:18">
      <c r="A929" s="12" t="str">
        <f t="normal">Agrupados!D2360</f>
        <v>Agroindústria</v>
      </c>
      <c r="B929" s="12" t="str">
        <f t="normal">Agrupados!E2360</f>
        <v>Resíduos de pecuária</v>
      </c>
      <c r="C929" s="6" t="str">
        <f t="normal">Agrupados!F2360</f>
        <v>Suinocultura</v>
      </c>
      <c r="D929" s="6" t="str">
        <f t="normal">Agrupados!G2360</f>
        <v>Terminação</v>
      </c>
      <c r="E929" s="6" t="str">
        <f t="normal">Agrupados!H2360</f>
        <v>Entrada biodigestor </v>
      </c>
      <c r="F929" s="6" t="str">
        <f t="normal">Agrupados!I2360</f>
        <v>-</v>
      </c>
      <c r="G929" s="8">
        <f t="normal">Agrupados!T2360</f>
        <v>30.5</v>
      </c>
      <c r="H929" s="8">
        <f t="normal">Agrupados!W2360</f>
        <v>719.066666666666</v>
      </c>
      <c r="I929" s="8">
        <f t="shared" ref="I929" si="1531">1000/G929</f>
        <v>32.7868852459016</v>
      </c>
      <c r="J929" s="8">
        <f t="shared" ref="J929" si="1532">1000/H929</f>
        <v>1.39069163730762</v>
      </c>
      <c r="K929" s="8">
        <f t="shared" ref="K929" si="1533">I929*J929</f>
        <v>45.59644712484</v>
      </c>
      <c r="L929" s="8">
        <f t="normal">Agrupados!M2360</f>
        <v>517.225866916589</v>
      </c>
      <c r="M929" s="8">
        <f t="normal">Agrupados!Q2360</f>
        <v>392.052483598875</v>
      </c>
      <c r="N929" s="13">
        <f t="shared" ref="N929" si="1534">L929/K929</f>
        <v>11.3435563411434</v>
      </c>
      <c r="O929" s="13">
        <f t="shared" ref="O929" si="1535">M929/K929</f>
        <v>8.59831211246485</v>
      </c>
      <c r="P929" s="6">
        <f t="normal">Agrupados!R2360</f>
        <v>0.757990867579909</v>
      </c>
      <c r="Q929" s="23">
        <f t="normal">Agrupados!AA2360</f>
        <v>44288.6666666667</v>
      </c>
      <c r="R929" s="24">
        <f t="normal">Agrupados!AC2360</f>
        <v>7.85866666666667</v>
      </c>
    </row>
    <row r="930" spans="1:18">
      <c r="A930" s="14">
        <f t="normal">Agrupados!D2361</f>
        <v>0</v>
      </c>
      <c r="B930" s="14">
        <f t="normal">Agrupados!E2361</f>
        <v>0</v>
      </c>
      <c r="C930" s="6">
        <f t="normal">Agrupados!F2361</f>
        <v>0</v>
      </c>
      <c r="D930" s="6">
        <f t="normal">Agrupados!G2361</f>
        <v>0</v>
      </c>
      <c r="E930" s="6">
        <f t="normal">Agrupados!H2361</f>
        <v>0</v>
      </c>
      <c r="F930" s="6">
        <f t="normal">Agrupados!I2361</f>
        <v>0</v>
      </c>
      <c r="G930" s="8">
        <f t="normal">Agrupados!T2361</f>
        <v>0</v>
      </c>
      <c r="H930" s="8"/>
      <c r="I930" s="8"/>
      <c r="J930" s="8"/>
      <c r="K930" s="8"/>
      <c r="L930" s="8">
        <f t="normal">Agrupados!M2361</f>
        <v>0</v>
      </c>
      <c r="M930" s="8">
        <f t="normal">Agrupados!Q2361</f>
        <v>0</v>
      </c>
      <c r="N930" s="16"/>
      <c r="O930" s="16"/>
      <c r="P930" s="6">
        <f t="normal">Agrupados!R2361</f>
        <v>0</v>
      </c>
      <c r="Q930" s="23">
        <f t="normal">Agrupados!AA2361</f>
        <v>0</v>
      </c>
      <c r="R930" s="24">
        <f t="normal">Agrupados!AC2361</f>
        <v>0</v>
      </c>
    </row>
    <row r="931" spans="1:18">
      <c r="A931" s="17">
        <f t="normal">Agrupados!D2362</f>
        <v>0</v>
      </c>
      <c r="B931" s="17">
        <f t="normal">Agrupados!E2362</f>
        <v>0</v>
      </c>
      <c r="C931" s="6">
        <f t="normal">Agrupados!F2362</f>
        <v>0</v>
      </c>
      <c r="D931" s="6">
        <f t="normal">Agrupados!G2362</f>
        <v>0</v>
      </c>
      <c r="E931" s="6">
        <f t="normal">Agrupados!H2362</f>
        <v>0</v>
      </c>
      <c r="F931" s="6">
        <f t="normal">Agrupados!I2362</f>
        <v>0</v>
      </c>
      <c r="G931" s="8">
        <f t="normal">Agrupados!T2362</f>
        <v>0</v>
      </c>
      <c r="H931" s="8"/>
      <c r="I931" s="8"/>
      <c r="J931" s="8"/>
      <c r="K931" s="8"/>
      <c r="L931" s="8">
        <f t="normal">Agrupados!M2362</f>
        <v>0</v>
      </c>
      <c r="M931" s="8">
        <f t="normal">Agrupados!Q2362</f>
        <v>0</v>
      </c>
      <c r="N931" s="19"/>
      <c r="O931" s="19"/>
      <c r="P931" s="6">
        <f t="normal">Agrupados!R2362</f>
        <v>0</v>
      </c>
      <c r="Q931" s="23">
        <f t="normal">Agrupados!AA2362</f>
        <v>0</v>
      </c>
      <c r="R931" s="24">
        <f t="normal">Agrupados!AC2362</f>
        <v>0</v>
      </c>
    </row>
    <row r="932" spans="1:18">
      <c r="A932" s="12" t="str">
        <f t="normal">Agrupados!D2363</f>
        <v>Agroindústria</v>
      </c>
      <c r="B932" s="12" t="str">
        <f t="normal">Agrupados!E2363</f>
        <v>Resíduos de pecuária</v>
      </c>
      <c r="C932" s="6" t="str">
        <f t="normal">Agrupados!F2363</f>
        <v>Suinocultura</v>
      </c>
      <c r="D932" s="6" t="str">
        <f t="normal">Agrupados!G2363</f>
        <v>Terminação</v>
      </c>
      <c r="E932" s="6" t="str">
        <f t="normal">Agrupados!H2363</f>
        <v>Entrada biodigestor</v>
      </c>
      <c r="F932" s="6" t="str">
        <f t="normal">Agrupados!I2363</f>
        <v>-</v>
      </c>
      <c r="G932" s="8">
        <f t="normal">Agrupados!T2363</f>
        <v>17.4666666666667</v>
      </c>
      <c r="H932" s="8">
        <f t="normal">Agrupados!W2363</f>
        <v>569.933333333333</v>
      </c>
      <c r="I932" s="8">
        <f t="shared" ref="I932" si="1536">1000/G932</f>
        <v>57.2519083969466</v>
      </c>
      <c r="J932" s="8">
        <f t="shared" ref="J932" si="1537">1000/H932</f>
        <v>1.754591180255</v>
      </c>
      <c r="K932" s="8">
        <f t="shared" ref="K932" si="1538">I932*J932</f>
        <v>100.45369352605</v>
      </c>
      <c r="L932" s="8">
        <f t="normal">Agrupados!M2363</f>
        <v>248.491096532334</v>
      </c>
      <c r="M932" s="8">
        <f t="normal">Agrupados!Q2363</f>
        <v>195.857544517338</v>
      </c>
      <c r="N932" s="13">
        <f t="shared" ref="N932" si="1539">L932/K932</f>
        <v>2.47368800299906</v>
      </c>
      <c r="O932" s="13">
        <f t="shared" ref="O932" si="1540">M932/K932</f>
        <v>1.94972964798501</v>
      </c>
      <c r="P932" s="6">
        <f t="normal">Agrupados!R2363</f>
        <v>0.788187372708758</v>
      </c>
      <c r="Q932" s="23">
        <f t="normal">Agrupados!AA2363</f>
        <v>17750.6666666667</v>
      </c>
      <c r="R932" s="24">
        <f t="normal">Agrupados!AC2363</f>
        <v>7.936</v>
      </c>
    </row>
    <row r="933" spans="1:18">
      <c r="A933" s="14">
        <f t="normal">Agrupados!D2364</f>
        <v>0</v>
      </c>
      <c r="B933" s="14">
        <f t="normal">Agrupados!E2364</f>
        <v>0</v>
      </c>
      <c r="C933" s="6">
        <f t="normal">Agrupados!F2364</f>
        <v>0</v>
      </c>
      <c r="D933" s="6">
        <f t="normal">Agrupados!G2364</f>
        <v>0</v>
      </c>
      <c r="E933" s="6">
        <f t="normal">Agrupados!H2364</f>
        <v>0</v>
      </c>
      <c r="F933" s="6">
        <f t="normal">Agrupados!I2364</f>
        <v>0</v>
      </c>
      <c r="G933" s="8">
        <f t="normal">Agrupados!T2364</f>
        <v>0</v>
      </c>
      <c r="H933" s="8"/>
      <c r="I933" s="8"/>
      <c r="J933" s="8"/>
      <c r="K933" s="8"/>
      <c r="L933" s="8">
        <f t="normal">Agrupados!M2364</f>
        <v>0</v>
      </c>
      <c r="M933" s="8">
        <f t="normal">Agrupados!Q2364</f>
        <v>0</v>
      </c>
      <c r="N933" s="16"/>
      <c r="O933" s="16"/>
      <c r="P933" s="6">
        <f t="normal">Agrupados!R2364</f>
        <v>0</v>
      </c>
      <c r="Q933" s="23">
        <f t="normal">Agrupados!AA2364</f>
        <v>0</v>
      </c>
      <c r="R933" s="24">
        <f t="normal">Agrupados!AC2364</f>
        <v>0</v>
      </c>
    </row>
    <row r="934" spans="1:18">
      <c r="A934" s="17">
        <f t="normal">Agrupados!D2365</f>
        <v>0</v>
      </c>
      <c r="B934" s="17">
        <f t="normal">Agrupados!E2365</f>
        <v>0</v>
      </c>
      <c r="C934" s="6">
        <f t="normal">Agrupados!F2365</f>
        <v>0</v>
      </c>
      <c r="D934" s="6">
        <f t="normal">Agrupados!G2365</f>
        <v>0</v>
      </c>
      <c r="E934" s="6">
        <f t="normal">Agrupados!H2365</f>
        <v>0</v>
      </c>
      <c r="F934" s="6">
        <f t="normal">Agrupados!I2365</f>
        <v>0</v>
      </c>
      <c r="G934" s="8">
        <f t="normal">Agrupados!T2365</f>
        <v>0</v>
      </c>
      <c r="H934" s="8"/>
      <c r="I934" s="8"/>
      <c r="J934" s="8"/>
      <c r="K934" s="8"/>
      <c r="L934" s="8">
        <f t="normal">Agrupados!M2365</f>
        <v>0</v>
      </c>
      <c r="M934" s="8">
        <f t="normal">Agrupados!Q2365</f>
        <v>0</v>
      </c>
      <c r="N934" s="19"/>
      <c r="O934" s="19"/>
      <c r="P934" s="6">
        <f t="normal">Agrupados!R2365</f>
        <v>0</v>
      </c>
      <c r="Q934" s="23">
        <f t="normal">Agrupados!AA2365</f>
        <v>0</v>
      </c>
      <c r="R934" s="24">
        <f t="normal">Agrupados!AC2365</f>
        <v>0</v>
      </c>
    </row>
    <row r="935" spans="1:18">
      <c r="A935" s="12" t="str">
        <f t="normal">Agrupados!D2369</f>
        <v>Agroindústria</v>
      </c>
      <c r="B935" s="12" t="str">
        <f t="normal">Agrupados!E2369</f>
        <v>Resíduos de pecuária</v>
      </c>
      <c r="C935" s="6" t="str">
        <f t="normal">Agrupados!F2369</f>
        <v>Bovinocultura</v>
      </c>
      <c r="D935" s="6" t="str">
        <f t="normal">Agrupados!G2369</f>
        <v>Dejeto bovino</v>
      </c>
      <c r="E935" s="12" t="str">
        <f t="normal">Agrupados!H2369</f>
        <v>-</v>
      </c>
      <c r="F935" s="6" t="str">
        <f t="normal">Agrupados!I2369</f>
        <v>Bovino de corte</v>
      </c>
      <c r="G935" s="8">
        <f t="normal">Agrupados!T2369</f>
        <v>237.35</v>
      </c>
      <c r="H935" s="8">
        <f t="normal">Agrupados!W2369</f>
        <v>915.2</v>
      </c>
      <c r="I935" s="8">
        <f t="shared" ref="I935" si="1541">1000/G935</f>
        <v>4.21318727617443</v>
      </c>
      <c r="J935" s="8">
        <f t="shared" ref="J935" si="1542">1000/H935</f>
        <v>1.09265734265734</v>
      </c>
      <c r="K935" s="8">
        <f t="shared" ref="K935" si="1543">I935*J935</f>
        <v>4.60357001330248</v>
      </c>
      <c r="L935" s="8">
        <f t="normal">Agrupados!M2369</f>
        <v>527.347703842549</v>
      </c>
      <c r="M935" s="8">
        <f t="normal">Agrupados!Q2369</f>
        <v>328.959700093721</v>
      </c>
      <c r="N935" s="13">
        <f t="shared" ref="N935" si="1544">L935/K935</f>
        <v>114.551902614433</v>
      </c>
      <c r="O935" s="13">
        <f t="shared" ref="O935" si="1545">M935/K935</f>
        <v>71.4575208247423</v>
      </c>
      <c r="P935" s="6">
        <f t="normal">Agrupados!R2369</f>
        <v>0.623800383877159</v>
      </c>
      <c r="Q935" s="23" t="str">
        <f t="normal">Agrupados!AA2369</f>
        <v>-</v>
      </c>
      <c r="R935" s="24" t="str">
        <f t="normal">Agrupados!AC2369</f>
        <v>-</v>
      </c>
    </row>
    <row r="936" spans="1:18">
      <c r="A936" s="14">
        <f t="normal">Agrupados!D2370</f>
        <v>0</v>
      </c>
      <c r="B936" s="14">
        <f t="normal">Agrupados!E2370</f>
        <v>0</v>
      </c>
      <c r="C936" s="9">
        <f t="normal">Agrupados!F2370</f>
        <v>0</v>
      </c>
      <c r="D936" s="6">
        <f t="normal">Agrupados!G2370</f>
        <v>0</v>
      </c>
      <c r="E936" s="14">
        <f t="normal">Agrupados!H2370</f>
        <v>0</v>
      </c>
      <c r="F936" s="6">
        <f t="normal">Agrupados!I2370</f>
        <v>0</v>
      </c>
      <c r="G936" s="8">
        <f t="normal">Agrupados!T2370</f>
        <v>0</v>
      </c>
      <c r="H936" s="8"/>
      <c r="I936" s="8"/>
      <c r="J936" s="8"/>
      <c r="K936" s="8"/>
      <c r="L936" s="8">
        <f t="normal">Agrupados!M2370</f>
        <v>0</v>
      </c>
      <c r="M936" s="8">
        <f t="normal">Agrupados!Q2370</f>
        <v>0</v>
      </c>
      <c r="N936" s="16"/>
      <c r="O936" s="16"/>
      <c r="P936" s="6">
        <f t="normal">Agrupados!R2370</f>
        <v>0</v>
      </c>
      <c r="Q936" s="23">
        <f t="normal">Agrupados!AA2370</f>
        <v>0</v>
      </c>
      <c r="R936" s="24">
        <f t="normal">Agrupados!AC2370</f>
        <v>0</v>
      </c>
    </row>
    <row r="937" spans="1:18">
      <c r="A937" s="17">
        <f t="normal">Agrupados!D2371</f>
        <v>0</v>
      </c>
      <c r="B937" s="17">
        <f t="normal">Agrupados!E2371</f>
        <v>0</v>
      </c>
      <c r="C937" s="9">
        <f t="normal">Agrupados!F2371</f>
        <v>0</v>
      </c>
      <c r="D937" s="6">
        <f t="normal">Agrupados!G2371</f>
        <v>0</v>
      </c>
      <c r="E937" s="17">
        <f t="normal">Agrupados!H2371</f>
        <v>0</v>
      </c>
      <c r="F937" s="6">
        <f t="normal">Agrupados!I2371</f>
        <v>0</v>
      </c>
      <c r="G937" s="8">
        <f t="normal">Agrupados!T2371</f>
        <v>0</v>
      </c>
      <c r="H937" s="8"/>
      <c r="I937" s="8"/>
      <c r="J937" s="8"/>
      <c r="K937" s="8"/>
      <c r="L937" s="8">
        <f t="normal">Agrupados!M2371</f>
        <v>0</v>
      </c>
      <c r="M937" s="8">
        <f t="normal">Agrupados!Q2371</f>
        <v>0</v>
      </c>
      <c r="N937" s="19"/>
      <c r="O937" s="19"/>
      <c r="P937" s="6">
        <f t="normal">Agrupados!R2371</f>
        <v>0</v>
      </c>
      <c r="Q937" s="23">
        <f t="normal">Agrupados!AA2371</f>
        <v>0</v>
      </c>
      <c r="R937" s="24">
        <f t="normal">Agrupados!AC2371</f>
        <v>0</v>
      </c>
    </row>
    <row r="938" spans="1:18">
      <c r="A938" s="12" t="str">
        <f t="normal">Agrupados!D2375</f>
        <v>Cultura energética</v>
      </c>
      <c r="B938" s="12" t="str">
        <f t="normal">Agrupados!E2375</f>
        <v>Cultivo energético</v>
      </c>
      <c r="C938" s="6" t="str">
        <f t="normal">Agrupados!F2375</f>
        <v>Macrófita</v>
      </c>
      <c r="D938" s="6" t="str">
        <f t="normal">Agrupados!G2375</f>
        <v>Macrófita </v>
      </c>
      <c r="E938" s="12" t="str">
        <f t="normal">Agrupados!H2375</f>
        <v>-</v>
      </c>
      <c r="F938" s="6" t="str">
        <f t="normal">Agrupados!I2375</f>
        <v>triturada</v>
      </c>
      <c r="G938" s="8">
        <f t="normal">Agrupados!T2375</f>
        <v>16.3</v>
      </c>
      <c r="H938" s="8">
        <f t="normal">Agrupados!W2375</f>
        <v>757.266666666667</v>
      </c>
      <c r="I938" s="8">
        <f t="shared" ref="I938" si="1546">1000/G938</f>
        <v>61.3496932515337</v>
      </c>
      <c r="J938" s="8">
        <f t="shared" ref="J938" si="1547">1000/H938</f>
        <v>1.32053877982217</v>
      </c>
      <c r="K938" s="8">
        <f t="shared" ref="K938" si="1548">I938*J938</f>
        <v>81.0146490688446</v>
      </c>
      <c r="L938" s="8">
        <f t="normal">Agrupados!M2375</f>
        <v>221.330834114339</v>
      </c>
      <c r="M938" s="8">
        <f t="normal">Agrupados!Q2375</f>
        <v>161.611996251172</v>
      </c>
      <c r="N938" s="13">
        <f t="shared" ref="N938" si="1549">L938/K938</f>
        <v>2.73198534657919</v>
      </c>
      <c r="O938" s="13">
        <f t="shared" ref="O938" si="1550">M938/K938</f>
        <v>1.99484905641987</v>
      </c>
      <c r="P938" s="6">
        <f t="normal">Agrupados!R2375</f>
        <v>0.730182926829268</v>
      </c>
      <c r="Q938" s="23" t="str">
        <f t="normal">Agrupados!AA2375</f>
        <v>-</v>
      </c>
      <c r="R938" s="24" t="str">
        <f t="normal">Agrupados!AC2375</f>
        <v>-</v>
      </c>
    </row>
    <row r="939" spans="1:18">
      <c r="A939" s="14">
        <f t="normal">Agrupados!D2376</f>
        <v>0</v>
      </c>
      <c r="B939" s="14">
        <f t="normal">Agrupados!E2376</f>
        <v>0</v>
      </c>
      <c r="C939" s="6">
        <f t="normal">Agrupados!F2376</f>
        <v>0</v>
      </c>
      <c r="D939" s="6">
        <f t="normal">Agrupados!G2376</f>
        <v>0</v>
      </c>
      <c r="E939" s="14">
        <f t="normal">Agrupados!H2376</f>
        <v>0</v>
      </c>
      <c r="F939" s="6">
        <f t="normal">Agrupados!I2376</f>
        <v>0</v>
      </c>
      <c r="G939" s="8">
        <f t="normal">Agrupados!T2376</f>
        <v>0</v>
      </c>
      <c r="H939" s="8"/>
      <c r="I939" s="8"/>
      <c r="J939" s="8"/>
      <c r="K939" s="8"/>
      <c r="L939" s="8">
        <f t="normal">Agrupados!M2376</f>
        <v>0</v>
      </c>
      <c r="M939" s="8">
        <f t="normal">Agrupados!Q2376</f>
        <v>0</v>
      </c>
      <c r="N939" s="16"/>
      <c r="O939" s="16"/>
      <c r="P939" s="6">
        <f t="normal">Agrupados!R2376</f>
        <v>0</v>
      </c>
      <c r="Q939" s="23">
        <f t="normal">Agrupados!AA2376</f>
        <v>0</v>
      </c>
      <c r="R939" s="24">
        <f t="normal">Agrupados!AC2376</f>
        <v>0</v>
      </c>
    </row>
    <row r="940" spans="1:18">
      <c r="A940" s="17">
        <f t="normal">Agrupados!D2377</f>
        <v>0</v>
      </c>
      <c r="B940" s="17">
        <f t="normal">Agrupados!E2377</f>
        <v>0</v>
      </c>
      <c r="C940" s="6">
        <f t="normal">Agrupados!F2377</f>
        <v>0</v>
      </c>
      <c r="D940" s="6">
        <f t="normal">Agrupados!G2377</f>
        <v>0</v>
      </c>
      <c r="E940" s="17">
        <f t="normal">Agrupados!H2377</f>
        <v>0</v>
      </c>
      <c r="F940" s="6">
        <f t="normal">Agrupados!I2377</f>
        <v>0</v>
      </c>
      <c r="G940" s="8">
        <f t="normal">Agrupados!T2377</f>
        <v>0</v>
      </c>
      <c r="H940" s="8"/>
      <c r="I940" s="8"/>
      <c r="J940" s="8"/>
      <c r="K940" s="8"/>
      <c r="L940" s="8">
        <f t="normal">Agrupados!M2377</f>
        <v>0</v>
      </c>
      <c r="M940" s="8">
        <f t="normal">Agrupados!Q2377</f>
        <v>0</v>
      </c>
      <c r="N940" s="19"/>
      <c r="O940" s="19"/>
      <c r="P940" s="6">
        <f t="normal">Agrupados!R2377</f>
        <v>0</v>
      </c>
      <c r="Q940" s="23">
        <f t="normal">Agrupados!AA2377</f>
        <v>0</v>
      </c>
      <c r="R940" s="24">
        <f t="normal">Agrupados!AC2377</f>
        <v>0</v>
      </c>
    </row>
    <row r="941" spans="1:18">
      <c r="A941" s="12" t="str">
        <f t="normal">Agrupados!D2378</f>
        <v>Agroindústria</v>
      </c>
      <c r="B941" s="12" t="str">
        <f t="normal">Agrupados!E2378</f>
        <v>Codigestão</v>
      </c>
      <c r="C941" s="6" t="str">
        <f t="normal">Agrupados!F2378</f>
        <v>Codigestão</v>
      </c>
      <c r="D941" s="6" t="str">
        <f t="normal">Agrupados!G2378</f>
        <v>bovino + aves poedeiras</v>
      </c>
      <c r="E941" s="12" t="str">
        <f t="normal">Agrupados!H2378</f>
        <v>Entrada biodigestor</v>
      </c>
      <c r="F941" s="6" t="str">
        <f t="normal">Agrupados!I2378</f>
        <v>-</v>
      </c>
      <c r="G941" s="8">
        <f t="normal">Agrupados!T2378</f>
        <v>43.2666666666667</v>
      </c>
      <c r="H941" s="8">
        <f t="normal">Agrupados!W2378</f>
        <v>616.466666666667</v>
      </c>
      <c r="I941" s="8">
        <f t="shared" ref="I941" si="1551">1000/G941</f>
        <v>23.1124807395994</v>
      </c>
      <c r="J941" s="8">
        <f t="shared" ref="J941" si="1552">1000/H941</f>
        <v>1.62214772358603</v>
      </c>
      <c r="K941" s="8">
        <f t="shared" ref="K941" si="1553">I941*J941</f>
        <v>37.4918580181671</v>
      </c>
      <c r="L941" s="8">
        <f t="normal">Agrupados!M2378</f>
        <v>497.656982193065</v>
      </c>
      <c r="M941" s="8">
        <f t="normal">Agrupados!Q2378</f>
        <v>371.808809746954</v>
      </c>
      <c r="N941" s="13">
        <f t="shared" ref="N941" si="1554">L941/K941</f>
        <v>13.2737348453608</v>
      </c>
      <c r="O941" s="13">
        <f t="shared" ref="O941" si="1555">M941/K941</f>
        <v>9.91705477938145</v>
      </c>
      <c r="P941" s="6">
        <f t="normal">Agrupados!R2378</f>
        <v>0.747118644067797</v>
      </c>
      <c r="Q941" s="23">
        <f t="normal">Agrupados!AA2378</f>
        <v>59740</v>
      </c>
      <c r="R941" s="24">
        <f t="normal">Agrupados!AC2378</f>
        <v>6.91233333333333</v>
      </c>
    </row>
    <row r="942" spans="1:18">
      <c r="A942" s="14">
        <f t="normal">Agrupados!D2379</f>
        <v>0</v>
      </c>
      <c r="B942" s="14">
        <f t="normal">Agrupados!E2379</f>
        <v>0</v>
      </c>
      <c r="C942" s="9">
        <f t="normal">Agrupados!F2379</f>
        <v>0</v>
      </c>
      <c r="D942" s="6">
        <f t="normal">Agrupados!G2379</f>
        <v>0</v>
      </c>
      <c r="E942" s="14">
        <f t="normal">Agrupados!H2379</f>
        <v>0</v>
      </c>
      <c r="F942" s="6">
        <f t="normal">Agrupados!I2379</f>
        <v>0</v>
      </c>
      <c r="G942" s="8">
        <f t="normal">Agrupados!T2379</f>
        <v>0</v>
      </c>
      <c r="H942" s="8"/>
      <c r="I942" s="8"/>
      <c r="J942" s="8"/>
      <c r="K942" s="8"/>
      <c r="L942" s="8">
        <f t="normal">Agrupados!M2379</f>
        <v>0</v>
      </c>
      <c r="M942" s="8">
        <f t="normal">Agrupados!Q2379</f>
        <v>0</v>
      </c>
      <c r="N942" s="16"/>
      <c r="O942" s="16"/>
      <c r="P942" s="6">
        <f t="normal">Agrupados!R2379</f>
        <v>0</v>
      </c>
      <c r="Q942" s="23">
        <f t="normal">Agrupados!AA2379</f>
        <v>0</v>
      </c>
      <c r="R942" s="24">
        <f t="normal">Agrupados!AC2379</f>
        <v>0</v>
      </c>
    </row>
    <row r="943" spans="1:18">
      <c r="A943" s="17">
        <f t="normal">Agrupados!D2380</f>
        <v>0</v>
      </c>
      <c r="B943" s="17">
        <f t="normal">Agrupados!E2380</f>
        <v>0</v>
      </c>
      <c r="C943" s="9">
        <f t="normal">Agrupados!F2380</f>
        <v>0</v>
      </c>
      <c r="D943" s="6">
        <f t="normal">Agrupados!G2380</f>
        <v>0</v>
      </c>
      <c r="E943" s="17">
        <f t="normal">Agrupados!H2380</f>
        <v>0</v>
      </c>
      <c r="F943" s="6">
        <f t="normal">Agrupados!I2380</f>
        <v>0</v>
      </c>
      <c r="G943" s="8">
        <f t="normal">Agrupados!T2380</f>
        <v>0</v>
      </c>
      <c r="H943" s="8"/>
      <c r="I943" s="8"/>
      <c r="J943" s="8"/>
      <c r="K943" s="8"/>
      <c r="L943" s="8">
        <f t="normal">Agrupados!M2380</f>
        <v>0</v>
      </c>
      <c r="M943" s="8">
        <f t="normal">Agrupados!Q2380</f>
        <v>0</v>
      </c>
      <c r="N943" s="19"/>
      <c r="O943" s="19"/>
      <c r="P943" s="6">
        <f t="normal">Agrupados!R2380</f>
        <v>0</v>
      </c>
      <c r="Q943" s="23">
        <f t="normal">Agrupados!AA2380</f>
        <v>0</v>
      </c>
      <c r="R943" s="24">
        <f t="normal">Agrupados!AC2380</f>
        <v>0</v>
      </c>
    </row>
    <row r="944" spans="1:18">
      <c r="A944" s="12" t="str">
        <f t="normal">Agrupados!D2381</f>
        <v>Agroindústria</v>
      </c>
      <c r="B944" s="12" t="str">
        <f t="normal">Agrupados!E2381</f>
        <v>Resíduos de pecuária</v>
      </c>
      <c r="C944" s="6" t="str">
        <f t="normal">Agrupados!F2381</f>
        <v>Bovinocultura</v>
      </c>
      <c r="D944" s="6" t="str">
        <f t="normal">Agrupados!G2381</f>
        <v>-</v>
      </c>
      <c r="E944" s="6" t="str">
        <f t="normal">Agrupados!H2381</f>
        <v>Entrada biodigestor </v>
      </c>
      <c r="F944" s="6" t="str">
        <f t="normal">Agrupados!I2381</f>
        <v>Bovino leiteiro</v>
      </c>
      <c r="G944" s="8">
        <f t="normal">Agrupados!T2381</f>
        <v>35.2666666666667</v>
      </c>
      <c r="H944" s="8">
        <f t="normal">Agrupados!W2381</f>
        <v>741.1</v>
      </c>
      <c r="I944" s="8">
        <f t="shared" ref="I944" si="1556">1000/G944</f>
        <v>28.3553875236295</v>
      </c>
      <c r="J944" s="8">
        <f t="shared" ref="J944" si="1557">1000/H944</f>
        <v>1.34934556739981</v>
      </c>
      <c r="K944" s="8">
        <f t="shared" ref="K944" si="1558">I944*J944</f>
        <v>38.2612164669134</v>
      </c>
      <c r="L944" s="8">
        <f t="normal">Agrupados!M2381</f>
        <v>410</v>
      </c>
      <c r="M944" s="8">
        <f t="normal">Agrupados!Q2381</f>
        <v>280</v>
      </c>
      <c r="N944" s="13">
        <f t="shared" ref="N944" si="1559">L944/K944</f>
        <v>10.7158119333333</v>
      </c>
      <c r="O944" s="13">
        <f t="shared" ref="O944" si="1560">M944/K944</f>
        <v>7.31811546666667</v>
      </c>
      <c r="P944" s="6">
        <f t="normal">Agrupados!R2381</f>
        <v>0.682926829268293</v>
      </c>
      <c r="Q944" s="23">
        <f t="normal">Agrupados!AA2381</f>
        <v>26738.3333333333</v>
      </c>
      <c r="R944" s="24">
        <f t="normal">Agrupados!AC2381</f>
        <v>6.80466666666667</v>
      </c>
    </row>
    <row r="945" spans="1:18">
      <c r="A945" s="14">
        <f t="normal">Agrupados!D2382</f>
        <v>0</v>
      </c>
      <c r="B945" s="14">
        <f t="normal">Agrupados!E2382</f>
        <v>0</v>
      </c>
      <c r="C945" s="9">
        <f t="normal">Agrupados!F2382</f>
        <v>0</v>
      </c>
      <c r="D945" s="6">
        <f t="normal">Agrupados!G2382</f>
        <v>0</v>
      </c>
      <c r="E945" s="6">
        <f t="normal">Agrupados!H2382</f>
        <v>0</v>
      </c>
      <c r="F945" s="6">
        <f t="normal">Agrupados!I2382</f>
        <v>0</v>
      </c>
      <c r="G945" s="8">
        <f t="normal">Agrupados!T2382</f>
        <v>0</v>
      </c>
      <c r="H945" s="8"/>
      <c r="I945" s="8"/>
      <c r="J945" s="8"/>
      <c r="K945" s="8"/>
      <c r="L945" s="8">
        <f t="normal">Agrupados!M2382</f>
        <v>0</v>
      </c>
      <c r="M945" s="8">
        <f t="normal">Agrupados!Q2382</f>
        <v>0</v>
      </c>
      <c r="N945" s="16"/>
      <c r="O945" s="16"/>
      <c r="P945" s="6">
        <f t="normal">Agrupados!R2382</f>
        <v>0</v>
      </c>
      <c r="Q945" s="23">
        <f t="normal">Agrupados!AA2382</f>
        <v>0</v>
      </c>
      <c r="R945" s="24">
        <f t="normal">Agrupados!AC2382</f>
        <v>0</v>
      </c>
    </row>
    <row r="946" spans="1:18">
      <c r="A946" s="17">
        <f t="normal">Agrupados!D2383</f>
        <v>0</v>
      </c>
      <c r="B946" s="17">
        <f t="normal">Agrupados!E2383</f>
        <v>0</v>
      </c>
      <c r="C946" s="9">
        <f t="normal">Agrupados!F2383</f>
        <v>0</v>
      </c>
      <c r="D946" s="6">
        <f t="normal">Agrupados!G2383</f>
        <v>0</v>
      </c>
      <c r="E946" s="6">
        <f t="normal">Agrupados!H2383</f>
        <v>0</v>
      </c>
      <c r="F946" s="6">
        <f t="normal">Agrupados!I2383</f>
        <v>0</v>
      </c>
      <c r="G946" s="8">
        <f t="normal">Agrupados!T2383</f>
        <v>0</v>
      </c>
      <c r="H946" s="8"/>
      <c r="I946" s="8"/>
      <c r="J946" s="8"/>
      <c r="K946" s="8"/>
      <c r="L946" s="8">
        <f t="normal">Agrupados!M2383</f>
        <v>0</v>
      </c>
      <c r="M946" s="8">
        <f t="normal">Agrupados!Q2383</f>
        <v>0</v>
      </c>
      <c r="N946" s="19"/>
      <c r="O946" s="19"/>
      <c r="P946" s="6">
        <f t="normal">Agrupados!R2383</f>
        <v>0</v>
      </c>
      <c r="Q946" s="23">
        <f t="normal">Agrupados!AA2383</f>
        <v>0</v>
      </c>
      <c r="R946" s="24">
        <f t="normal">Agrupados!AC2383</f>
        <v>0</v>
      </c>
    </row>
    <row r="947" spans="1:18">
      <c r="A947" s="12" t="str">
        <f t="normal">Agrupados!D2384</f>
        <v>Resíduo urbano</v>
      </c>
      <c r="B947" s="12" t="str">
        <f t="normal">Agrupados!E2384</f>
        <v>Resíduos alimentares</v>
      </c>
      <c r="C947" s="6" t="str">
        <f t="normal">Agrupados!F2384</f>
        <v>Feijão</v>
      </c>
      <c r="D947" s="6" t="str">
        <f t="normal">Agrupados!G2384</f>
        <v>Feijão preto</v>
      </c>
      <c r="E947" s="12" t="str">
        <f t="normal">Agrupados!H2384</f>
        <v>-</v>
      </c>
      <c r="F947" s="6" t="str">
        <f t="normal">Agrupados!I2384</f>
        <v>-</v>
      </c>
      <c r="G947" s="8">
        <f t="normal">Agrupados!T2384</f>
        <v>848</v>
      </c>
      <c r="H947" s="8">
        <f t="normal">Agrupados!W2384</f>
        <v>961.5</v>
      </c>
      <c r="I947" s="8">
        <f t="shared" ref="I947" si="1561">1000/G947</f>
        <v>1.17924528301887</v>
      </c>
      <c r="J947" s="8">
        <f t="shared" ref="J947" si="1562">1000/H947</f>
        <v>1.04004160166407</v>
      </c>
      <c r="K947" s="8">
        <f t="shared" ref="K947" si="1563">I947*J947</f>
        <v>1.22646415290574</v>
      </c>
      <c r="L947" s="8">
        <f t="normal">Agrupados!M2384</f>
        <v>564.333333333333</v>
      </c>
      <c r="M947" s="8">
        <f t="normal">Agrupados!Q2384</f>
        <v>332.333333333333</v>
      </c>
      <c r="N947" s="13">
        <f t="shared" ref="N947" si="1564">L947/K947</f>
        <v>460.130312</v>
      </c>
      <c r="O947" s="13">
        <f t="shared" ref="O947" si="1565">M947/K947</f>
        <v>270.968648</v>
      </c>
      <c r="P947" s="6">
        <f t="normal">Agrupados!R2384</f>
        <v>0.588895451860602</v>
      </c>
      <c r="Q947" s="23" t="str">
        <f t="normal">Agrupados!AA2384</f>
        <v>-</v>
      </c>
      <c r="R947" s="24" t="str">
        <f t="normal">Agrupados!AC2384</f>
        <v>-</v>
      </c>
    </row>
    <row r="948" spans="1:18">
      <c r="A948" s="14">
        <f t="normal">Agrupados!D2385</f>
        <v>0</v>
      </c>
      <c r="B948" s="14">
        <f t="normal">Agrupados!E2385</f>
        <v>0</v>
      </c>
      <c r="C948" s="6">
        <f t="normal">Agrupados!F2385</f>
        <v>0</v>
      </c>
      <c r="D948" s="6">
        <f t="normal">Agrupados!G2385</f>
        <v>0</v>
      </c>
      <c r="E948" s="14">
        <f t="normal">Agrupados!H2385</f>
        <v>0</v>
      </c>
      <c r="F948" s="6">
        <f t="normal">Agrupados!I2385</f>
        <v>0</v>
      </c>
      <c r="G948" s="8">
        <f t="normal">Agrupados!T2385</f>
        <v>0</v>
      </c>
      <c r="H948" s="8"/>
      <c r="I948" s="8"/>
      <c r="J948" s="8"/>
      <c r="K948" s="8"/>
      <c r="L948" s="8">
        <f t="normal">Agrupados!M2385</f>
        <v>0</v>
      </c>
      <c r="M948" s="8">
        <f t="normal">Agrupados!Q2385</f>
        <v>0</v>
      </c>
      <c r="N948" s="16"/>
      <c r="O948" s="16"/>
      <c r="P948" s="6">
        <f t="normal">Agrupados!R2385</f>
        <v>0</v>
      </c>
      <c r="Q948" s="23">
        <f t="normal">Agrupados!AA2385</f>
        <v>0</v>
      </c>
      <c r="R948" s="24">
        <f t="normal">Agrupados!AC2385</f>
        <v>0</v>
      </c>
    </row>
    <row r="949" spans="1:18">
      <c r="A949" s="17">
        <f t="normal">Agrupados!D2386</f>
        <v>0</v>
      </c>
      <c r="B949" s="17">
        <f t="normal">Agrupados!E2386</f>
        <v>0</v>
      </c>
      <c r="C949" s="6">
        <f t="normal">Agrupados!F2386</f>
        <v>0</v>
      </c>
      <c r="D949" s="6">
        <f t="normal">Agrupados!G2386</f>
        <v>0</v>
      </c>
      <c r="E949" s="17">
        <f t="normal">Agrupados!H2386</f>
        <v>0</v>
      </c>
      <c r="F949" s="6">
        <f t="normal">Agrupados!I2386</f>
        <v>0</v>
      </c>
      <c r="G949" s="8">
        <f t="normal">Agrupados!T2386</f>
        <v>0</v>
      </c>
      <c r="H949" s="8"/>
      <c r="I949" s="8"/>
      <c r="J949" s="8"/>
      <c r="K949" s="8"/>
      <c r="L949" s="8">
        <f t="normal">Agrupados!M2386</f>
        <v>0</v>
      </c>
      <c r="M949" s="8">
        <f t="normal">Agrupados!Q2386</f>
        <v>0</v>
      </c>
      <c r="N949" s="19"/>
      <c r="O949" s="19"/>
      <c r="P949" s="6">
        <f t="normal">Agrupados!R2386</f>
        <v>0</v>
      </c>
      <c r="Q949" s="23">
        <f t="normal">Agrupados!AA2386</f>
        <v>0</v>
      </c>
      <c r="R949" s="24">
        <f t="normal">Agrupados!AC2386</f>
        <v>0</v>
      </c>
    </row>
    <row r="950" spans="1:18">
      <c r="A950" s="12" t="str">
        <f t="normal">Agrupados!D2396</f>
        <v>Resíduo urbano</v>
      </c>
      <c r="B950" s="12" t="str">
        <f t="normal">Agrupados!E2396</f>
        <v>Resíduos alimentares</v>
      </c>
      <c r="C950" s="6" t="str">
        <f t="normal">Agrupados!F2396</f>
        <v>Carne</v>
      </c>
      <c r="D950" s="6" t="str">
        <f t="normal">Agrupados!G2396</f>
        <v>Carne</v>
      </c>
      <c r="E950" s="12" t="str">
        <f t="normal">Agrupados!H2396</f>
        <v>-</v>
      </c>
      <c r="F950" s="6" t="str">
        <f t="normal">Agrupados!I2396</f>
        <v>-</v>
      </c>
      <c r="G950" s="8">
        <f t="normal">Agrupados!T2396</f>
        <v>321.4</v>
      </c>
      <c r="H950" s="8">
        <f t="normal">Agrupados!W2396</f>
        <v>971.9</v>
      </c>
      <c r="I950" s="8">
        <f t="shared" ref="I950" si="1566">1000/G950</f>
        <v>3.11138767890479</v>
      </c>
      <c r="J950" s="8">
        <f t="shared" ref="J950" si="1567">1000/H950</f>
        <v>1.02891243955139</v>
      </c>
      <c r="K950" s="8">
        <f t="shared" ref="K950" si="1568">I950*J950</f>
        <v>3.20134548709208</v>
      </c>
      <c r="L950" s="8">
        <f t="normal">Agrupados!M2396</f>
        <v>781.405810684161</v>
      </c>
      <c r="M950" s="8">
        <f t="normal">Agrupados!Q2396</f>
        <v>562.774133083411</v>
      </c>
      <c r="N950" s="13">
        <f t="shared" ref="N950" si="1569">L950/K950</f>
        <v>244.086685999625</v>
      </c>
      <c r="O950" s="13">
        <f t="shared" ref="O950" si="1570">M950/K950</f>
        <v>175.793001833927</v>
      </c>
      <c r="P950" s="6">
        <f t="normal">Agrupados!R2396</f>
        <v>0.72020725388601</v>
      </c>
      <c r="Q950" s="23" t="str">
        <f t="normal">Agrupados!AA2396</f>
        <v>-</v>
      </c>
      <c r="R950" s="24" t="str">
        <f t="normal">Agrupados!AC2396</f>
        <v>-</v>
      </c>
    </row>
    <row r="951" spans="1:18">
      <c r="A951" s="14">
        <f t="normal">Agrupados!D2397</f>
        <v>0</v>
      </c>
      <c r="B951" s="14">
        <f t="normal">Agrupados!E2397</f>
        <v>0</v>
      </c>
      <c r="C951" s="6">
        <f t="normal">Agrupados!F2397</f>
        <v>0</v>
      </c>
      <c r="D951" s="6">
        <f t="normal">Agrupados!G2397</f>
        <v>0</v>
      </c>
      <c r="E951" s="14">
        <f t="normal">Agrupados!H2397</f>
        <v>0</v>
      </c>
      <c r="F951" s="6">
        <f t="normal">Agrupados!I2397</f>
        <v>0</v>
      </c>
      <c r="G951" s="8">
        <f t="normal">Agrupados!T2397</f>
        <v>0</v>
      </c>
      <c r="H951" s="8"/>
      <c r="I951" s="8"/>
      <c r="J951" s="8"/>
      <c r="K951" s="8"/>
      <c r="L951" s="8">
        <f t="normal">Agrupados!M2397</f>
        <v>0</v>
      </c>
      <c r="M951" s="8">
        <f t="normal">Agrupados!Q2397</f>
        <v>0</v>
      </c>
      <c r="N951" s="16"/>
      <c r="O951" s="16"/>
      <c r="P951" s="6">
        <f t="normal">Agrupados!R2397</f>
        <v>0</v>
      </c>
      <c r="Q951" s="23">
        <f t="normal">Agrupados!AA2397</f>
        <v>0</v>
      </c>
      <c r="R951" s="24">
        <f t="normal">Agrupados!AC2397</f>
        <v>0</v>
      </c>
    </row>
    <row r="952" spans="1:18">
      <c r="A952" s="17">
        <f t="normal">Agrupados!D2398</f>
        <v>0</v>
      </c>
      <c r="B952" s="17">
        <f t="normal">Agrupados!E2398</f>
        <v>0</v>
      </c>
      <c r="C952" s="6">
        <f t="normal">Agrupados!F2398</f>
        <v>0</v>
      </c>
      <c r="D952" s="6">
        <f t="normal">Agrupados!G2398</f>
        <v>0</v>
      </c>
      <c r="E952" s="17">
        <f t="normal">Agrupados!H2398</f>
        <v>0</v>
      </c>
      <c r="F952" s="6">
        <f t="normal">Agrupados!I2398</f>
        <v>0</v>
      </c>
      <c r="G952" s="8">
        <f t="normal">Agrupados!T2398</f>
        <v>0</v>
      </c>
      <c r="H952" s="8"/>
      <c r="I952" s="8"/>
      <c r="J952" s="8"/>
      <c r="K952" s="8"/>
      <c r="L952" s="8">
        <f t="normal">Agrupados!M2398</f>
        <v>0</v>
      </c>
      <c r="M952" s="8">
        <f t="normal">Agrupados!Q2398</f>
        <v>0</v>
      </c>
      <c r="N952" s="19"/>
      <c r="O952" s="19"/>
      <c r="P952" s="6">
        <f t="normal">Agrupados!R2398</f>
        <v>0</v>
      </c>
      <c r="Q952" s="23">
        <f t="normal">Agrupados!AA2398</f>
        <v>0</v>
      </c>
      <c r="R952" s="24">
        <f t="normal">Agrupados!AC2398</f>
        <v>0</v>
      </c>
    </row>
    <row r="953" spans="1:18">
      <c r="A953" s="12" t="str">
        <f t="normal">Agrupados!D2399</f>
        <v>Resíduo urbano</v>
      </c>
      <c r="B953" s="12" t="str">
        <f t="normal">Agrupados!E2399</f>
        <v>Resíduos alimentares</v>
      </c>
      <c r="C953" s="6" t="str">
        <f t="normal">Agrupados!F2399</f>
        <v>Cebola</v>
      </c>
      <c r="D953" s="6" t="str">
        <f t="normal">Agrupados!G2399</f>
        <v>Cebola</v>
      </c>
      <c r="E953" s="12" t="str">
        <f t="normal">Agrupados!H2399</f>
        <v>-</v>
      </c>
      <c r="F953" s="6" t="str">
        <f t="normal">Agrupados!I2399</f>
        <v>-</v>
      </c>
      <c r="G953" s="8">
        <f t="normal">Agrupados!T2399</f>
        <v>90.3</v>
      </c>
      <c r="H953" s="8">
        <f t="normal">Agrupados!W2399</f>
        <v>936.5</v>
      </c>
      <c r="I953" s="8">
        <f t="shared" ref="I953" si="1571">1000/G953</f>
        <v>11.0741971207087</v>
      </c>
      <c r="J953" s="8">
        <f t="shared" ref="J953" si="1572">1000/H953</f>
        <v>1.06780565936999</v>
      </c>
      <c r="K953" s="8">
        <f t="shared" ref="K953" si="1573">I953*J953</f>
        <v>11.8250903584717</v>
      </c>
      <c r="L953" s="8">
        <f t="normal">Agrupados!M2399</f>
        <v>605.791940018744</v>
      </c>
      <c r="M953" s="8">
        <f t="normal">Agrupados!Q2399</f>
        <v>320.356138706654</v>
      </c>
      <c r="N953" s="13">
        <f t="shared" ref="N953" si="1574">L953/K953</f>
        <v>51.2293709100281</v>
      </c>
      <c r="O953" s="13">
        <f t="shared" ref="O953" si="1575">M953/K953</f>
        <v>27.09122120806</v>
      </c>
      <c r="P953" s="6">
        <f t="normal">Agrupados!R2399</f>
        <v>0.528822055137845</v>
      </c>
      <c r="Q953" s="23" t="str">
        <f t="normal">Agrupados!AA2399</f>
        <v>-</v>
      </c>
      <c r="R953" s="24" t="str">
        <f t="normal">Agrupados!AC2399</f>
        <v>-</v>
      </c>
    </row>
    <row r="954" spans="1:18">
      <c r="A954" s="14">
        <f t="normal">Agrupados!D2400</f>
        <v>0</v>
      </c>
      <c r="B954" s="14">
        <f t="normal">Agrupados!E2400</f>
        <v>0</v>
      </c>
      <c r="C954" s="6">
        <f t="normal">Agrupados!F2400</f>
        <v>0</v>
      </c>
      <c r="D954" s="6">
        <f t="normal">Agrupados!G2400</f>
        <v>0</v>
      </c>
      <c r="E954" s="14">
        <f t="normal">Agrupados!H2400</f>
        <v>0</v>
      </c>
      <c r="F954" s="6">
        <f t="normal">Agrupados!I2400</f>
        <v>0</v>
      </c>
      <c r="G954" s="8">
        <f t="normal">Agrupados!T2400</f>
        <v>0</v>
      </c>
      <c r="H954" s="8"/>
      <c r="I954" s="8"/>
      <c r="J954" s="8"/>
      <c r="K954" s="8"/>
      <c r="L954" s="8">
        <f t="normal">Agrupados!M2400</f>
        <v>0</v>
      </c>
      <c r="M954" s="8">
        <f t="normal">Agrupados!Q2400</f>
        <v>0</v>
      </c>
      <c r="N954" s="16"/>
      <c r="O954" s="16"/>
      <c r="P954" s="6">
        <f t="normal">Agrupados!R2400</f>
        <v>0</v>
      </c>
      <c r="Q954" s="23">
        <f t="normal">Agrupados!AA2400</f>
        <v>0</v>
      </c>
      <c r="R954" s="24">
        <f t="normal">Agrupados!AC2400</f>
        <v>0</v>
      </c>
    </row>
    <row r="955" spans="1:18">
      <c r="A955" s="17">
        <f t="normal">Agrupados!D2401</f>
        <v>0</v>
      </c>
      <c r="B955" s="17">
        <f t="normal">Agrupados!E2401</f>
        <v>0</v>
      </c>
      <c r="C955" s="6">
        <f t="normal">Agrupados!F2401</f>
        <v>0</v>
      </c>
      <c r="D955" s="6">
        <f t="normal">Agrupados!G2401</f>
        <v>0</v>
      </c>
      <c r="E955" s="17">
        <f t="normal">Agrupados!H2401</f>
        <v>0</v>
      </c>
      <c r="F955" s="6">
        <f t="normal">Agrupados!I2401</f>
        <v>0</v>
      </c>
      <c r="G955" s="8">
        <f t="normal">Agrupados!T2401</f>
        <v>0</v>
      </c>
      <c r="H955" s="8"/>
      <c r="I955" s="8"/>
      <c r="J955" s="8"/>
      <c r="K955" s="8"/>
      <c r="L955" s="8">
        <f t="normal">Agrupados!M2401</f>
        <v>0</v>
      </c>
      <c r="M955" s="8">
        <f t="normal">Agrupados!Q2401</f>
        <v>0</v>
      </c>
      <c r="N955" s="19"/>
      <c r="O955" s="19"/>
      <c r="P955" s="6">
        <f t="normal">Agrupados!R2401</f>
        <v>0</v>
      </c>
      <c r="Q955" s="23">
        <f t="normal">Agrupados!AA2401</f>
        <v>0</v>
      </c>
      <c r="R955" s="24">
        <f t="normal">Agrupados!AC2401</f>
        <v>0</v>
      </c>
    </row>
    <row r="956" spans="1:18">
      <c r="A956" s="12" t="str">
        <f t="normal">Agrupados!D2402</f>
        <v>Agroindústria</v>
      </c>
      <c r="B956" s="12" t="str">
        <f t="normal">Agrupados!E2402</f>
        <v>Resíduos de matadouro e restos de animais</v>
      </c>
      <c r="C956" s="6" t="str">
        <f t="normal">Agrupados!F2402</f>
        <v>Resíduo de pescado</v>
      </c>
      <c r="D956" s="6" t="str">
        <f t="normal">Agrupados!G2402</f>
        <v>Peixe</v>
      </c>
      <c r="E956" s="12" t="str">
        <f t="normal">Agrupados!H2402</f>
        <v>-</v>
      </c>
      <c r="F956" s="6" t="str">
        <f t="normal">Agrupados!I2402</f>
        <v>-</v>
      </c>
      <c r="G956" s="8">
        <f t="normal">Agrupados!T2402</f>
        <v>267.3</v>
      </c>
      <c r="H956" s="8">
        <f t="normal">Agrupados!W2402</f>
        <v>897.25</v>
      </c>
      <c r="I956" s="8">
        <f t="shared" ref="I956" si="1576">1000/G956</f>
        <v>3.74111485222596</v>
      </c>
      <c r="J956" s="8">
        <f t="shared" ref="J956" si="1577">1000/H956</f>
        <v>1.1145165784341</v>
      </c>
      <c r="K956" s="8">
        <f t="shared" ref="K956" si="1578">I956*J956</f>
        <v>4.16953452463189</v>
      </c>
      <c r="L956" s="8">
        <f t="normal">Agrupados!M2402</f>
        <v>595.501405810684</v>
      </c>
      <c r="M956" s="8">
        <f t="normal">Agrupados!Q2402</f>
        <v>420.731021555764</v>
      </c>
      <c r="N956" s="13">
        <f t="shared" ref="N956" si="1579">L956/K956</f>
        <v>142.822035</v>
      </c>
      <c r="O956" s="13">
        <f t="shared" ref="O956" si="1580">M956/K956</f>
        <v>100.905993</v>
      </c>
      <c r="P956" s="6">
        <f t="normal">Agrupados!R2402</f>
        <v>0.706515580736544</v>
      </c>
      <c r="Q956" s="23" t="str">
        <f t="normal">Agrupados!AA2402</f>
        <v>-</v>
      </c>
      <c r="R956" s="24" t="str">
        <f t="normal">Agrupados!AC2402</f>
        <v>-</v>
      </c>
    </row>
    <row r="957" spans="1:18">
      <c r="A957" s="14">
        <f t="normal">Agrupados!D2403</f>
        <v>0</v>
      </c>
      <c r="B957" s="14">
        <f t="normal">Agrupados!E2403</f>
        <v>0</v>
      </c>
      <c r="C957" s="6">
        <f t="normal">Agrupados!F2403</f>
        <v>0</v>
      </c>
      <c r="D957" s="6">
        <f t="normal">Agrupados!G2403</f>
        <v>0</v>
      </c>
      <c r="E957" s="14">
        <f t="normal">Agrupados!H2403</f>
        <v>0</v>
      </c>
      <c r="F957" s="6">
        <f t="normal">Agrupados!I2403</f>
        <v>0</v>
      </c>
      <c r="G957" s="8">
        <f t="normal">Agrupados!T2403</f>
        <v>0</v>
      </c>
      <c r="H957" s="8"/>
      <c r="I957" s="8"/>
      <c r="J957" s="8"/>
      <c r="K957" s="8"/>
      <c r="L957" s="8">
        <f t="normal">Agrupados!M2403</f>
        <v>0</v>
      </c>
      <c r="M957" s="8">
        <f t="normal">Agrupados!Q2403</f>
        <v>0</v>
      </c>
      <c r="N957" s="16"/>
      <c r="O957" s="16"/>
      <c r="P957" s="6">
        <f t="normal">Agrupados!R2403</f>
        <v>0</v>
      </c>
      <c r="Q957" s="23">
        <f t="normal">Agrupados!AA2403</f>
        <v>0</v>
      </c>
      <c r="R957" s="24">
        <f t="normal">Agrupados!AC2403</f>
        <v>0</v>
      </c>
    </row>
    <row r="958" spans="1:18">
      <c r="A958" s="17">
        <f t="normal">Agrupados!D2404</f>
        <v>0</v>
      </c>
      <c r="B958" s="17">
        <f t="normal">Agrupados!E2404</f>
        <v>0</v>
      </c>
      <c r="C958" s="6">
        <f t="normal">Agrupados!F2404</f>
        <v>0</v>
      </c>
      <c r="D958" s="6">
        <f t="normal">Agrupados!G2404</f>
        <v>0</v>
      </c>
      <c r="E958" s="17">
        <f t="normal">Agrupados!H2404</f>
        <v>0</v>
      </c>
      <c r="F958" s="6">
        <f t="normal">Agrupados!I2404</f>
        <v>0</v>
      </c>
      <c r="G958" s="8">
        <f t="normal">Agrupados!T2404</f>
        <v>0</v>
      </c>
      <c r="H958" s="8"/>
      <c r="I958" s="8"/>
      <c r="J958" s="8"/>
      <c r="K958" s="8"/>
      <c r="L958" s="8">
        <f t="normal">Agrupados!M2404</f>
        <v>0</v>
      </c>
      <c r="M958" s="8">
        <f t="normal">Agrupados!Q2404</f>
        <v>0</v>
      </c>
      <c r="N958" s="19"/>
      <c r="O958" s="19"/>
      <c r="P958" s="6">
        <f t="normal">Agrupados!R2404</f>
        <v>0</v>
      </c>
      <c r="Q958" s="23">
        <f t="normal">Agrupados!AA2404</f>
        <v>0</v>
      </c>
      <c r="R958" s="24">
        <f t="normal">Agrupados!AC2404</f>
        <v>0</v>
      </c>
    </row>
    <row r="959" spans="1:18">
      <c r="A959" s="12" t="str">
        <f t="normal">Agrupados!D2405</f>
        <v>Cultura energética</v>
      </c>
      <c r="B959" s="12" t="str">
        <f t="normal">Agrupados!E2405</f>
        <v>Cultivo energético</v>
      </c>
      <c r="C959" s="6" t="str">
        <f t="normal">Agrupados!F2405</f>
        <v>Macrófita</v>
      </c>
      <c r="D959" s="6" t="str">
        <f t="normal">Agrupados!G2405</f>
        <v>Macrófita</v>
      </c>
      <c r="E959" s="12" t="str">
        <f t="normal">Agrupados!H2405</f>
        <v>-</v>
      </c>
      <c r="F959" s="6" t="str">
        <f t="normal">Agrupados!I2405</f>
        <v>-</v>
      </c>
      <c r="G959" s="8">
        <f t="normal">Agrupados!T2405</f>
        <v>51.1</v>
      </c>
      <c r="H959" s="8">
        <f t="normal">Agrupados!W2405</f>
        <v>799.3</v>
      </c>
      <c r="I959" s="8">
        <f t="shared" ref="I959" si="1581">1000/G959</f>
        <v>19.5694716242661</v>
      </c>
      <c r="J959" s="8">
        <f t="shared" ref="J959" si="1582">1000/H959</f>
        <v>1.25109470786939</v>
      </c>
      <c r="K959" s="8">
        <f t="shared" ref="K959" si="1583">I959*J959</f>
        <v>24.4832623849195</v>
      </c>
      <c r="L959" s="8">
        <f t="normal">Agrupados!M2405</f>
        <v>446.373008434864</v>
      </c>
      <c r="M959" s="8">
        <f t="normal">Agrupados!Q2405</f>
        <v>272.277413308341</v>
      </c>
      <c r="N959" s="13">
        <f t="shared" ref="N959" si="1584">L959/K959</f>
        <v>18.2317618223055</v>
      </c>
      <c r="O959" s="13">
        <f t="shared" ref="O959" si="1585">M959/K959</f>
        <v>11.1209612929709</v>
      </c>
      <c r="P959" s="6">
        <f t="normal">Agrupados!R2405</f>
        <v>0.609977324263038</v>
      </c>
      <c r="Q959" s="23" t="str">
        <f t="normal">Agrupados!AA2405</f>
        <v>-</v>
      </c>
      <c r="R959" s="24" t="str">
        <f t="normal">Agrupados!AC2405</f>
        <v>-</v>
      </c>
    </row>
    <row r="960" spans="1:18">
      <c r="A960" s="14">
        <f t="normal">Agrupados!D2406</f>
        <v>0</v>
      </c>
      <c r="B960" s="14">
        <f t="normal">Agrupados!E2406</f>
        <v>0</v>
      </c>
      <c r="C960" s="6">
        <f t="normal">Agrupados!F2406</f>
        <v>0</v>
      </c>
      <c r="D960" s="6">
        <f t="normal">Agrupados!G2406</f>
        <v>0</v>
      </c>
      <c r="E960" s="14">
        <f t="normal">Agrupados!H2406</f>
        <v>0</v>
      </c>
      <c r="F960" s="6">
        <f t="normal">Agrupados!I2406</f>
        <v>0</v>
      </c>
      <c r="G960" s="8">
        <f t="normal">Agrupados!T2406</f>
        <v>0</v>
      </c>
      <c r="H960" s="8"/>
      <c r="I960" s="8"/>
      <c r="J960" s="8"/>
      <c r="K960" s="8"/>
      <c r="L960" s="8">
        <f t="normal">Agrupados!M2406</f>
        <v>0</v>
      </c>
      <c r="M960" s="8">
        <f t="normal">Agrupados!Q2406</f>
        <v>0</v>
      </c>
      <c r="N960" s="16"/>
      <c r="O960" s="16"/>
      <c r="P960" s="6">
        <f t="normal">Agrupados!R2406</f>
        <v>0</v>
      </c>
      <c r="Q960" s="23">
        <f t="normal">Agrupados!AA2406</f>
        <v>0</v>
      </c>
      <c r="R960" s="24">
        <f t="normal">Agrupados!AC2406</f>
        <v>0</v>
      </c>
    </row>
    <row r="961" spans="1:18">
      <c r="A961" s="17">
        <f t="normal">Agrupados!D2407</f>
        <v>0</v>
      </c>
      <c r="B961" s="17">
        <f t="normal">Agrupados!E2407</f>
        <v>0</v>
      </c>
      <c r="C961" s="6">
        <f t="normal">Agrupados!F2407</f>
        <v>0</v>
      </c>
      <c r="D961" s="6">
        <f t="normal">Agrupados!G2407</f>
        <v>0</v>
      </c>
      <c r="E961" s="17">
        <f t="normal">Agrupados!H2407</f>
        <v>0</v>
      </c>
      <c r="F961" s="6">
        <f t="normal">Agrupados!I2407</f>
        <v>0</v>
      </c>
      <c r="G961" s="8">
        <f t="normal">Agrupados!T2407</f>
        <v>0</v>
      </c>
      <c r="H961" s="8"/>
      <c r="I961" s="8"/>
      <c r="J961" s="8"/>
      <c r="K961" s="8"/>
      <c r="L961" s="8">
        <f t="normal">Agrupados!M2407</f>
        <v>0</v>
      </c>
      <c r="M961" s="8">
        <f t="normal">Agrupados!Q2407</f>
        <v>0</v>
      </c>
      <c r="N961" s="19"/>
      <c r="O961" s="19"/>
      <c r="P961" s="6">
        <f t="normal">Agrupados!R2407</f>
        <v>0</v>
      </c>
      <c r="Q961" s="23">
        <f t="normal">Agrupados!AA2407</f>
        <v>0</v>
      </c>
      <c r="R961" s="24">
        <f t="normal">Agrupados!AC2407</f>
        <v>0</v>
      </c>
    </row>
    <row r="962" spans="1:18">
      <c r="A962" s="12" t="str">
        <f t="normal">Agrupados!D2408</f>
        <v>Cultura energética</v>
      </c>
      <c r="B962" s="12" t="str">
        <f t="normal">Agrupados!E2408</f>
        <v>Cultivo energético</v>
      </c>
      <c r="C962" s="6" t="str">
        <f t="normal">Agrupados!F2408</f>
        <v>Maravalha</v>
      </c>
      <c r="D962" s="6" t="str">
        <f t="normal">Agrupados!G2408</f>
        <v>Maravalha com urina de rato</v>
      </c>
      <c r="E962" s="12" t="str">
        <f t="normal">Agrupados!H2408</f>
        <v>-</v>
      </c>
      <c r="F962" s="6" t="str">
        <f t="normal">Agrupados!I2408</f>
        <v>-</v>
      </c>
      <c r="G962" s="8">
        <f t="normal">Agrupados!T2408</f>
        <v>325.366666666667</v>
      </c>
      <c r="H962" s="8">
        <f t="normal">Agrupados!W2408</f>
        <v>919.4</v>
      </c>
      <c r="I962" s="8">
        <f t="shared" ref="I962" si="1586">1000/G962</f>
        <v>3.07345558856675</v>
      </c>
      <c r="J962" s="8">
        <f t="shared" ref="J962" si="1587">1000/H962</f>
        <v>1.08766586904503</v>
      </c>
      <c r="K962" s="8">
        <f t="shared" ref="K962" si="1588">I962*J962</f>
        <v>3.34289274370975</v>
      </c>
      <c r="L962" s="8">
        <f t="normal">Agrupados!M2408</f>
        <v>167.347703842549</v>
      </c>
      <c r="M962" s="8">
        <f t="normal">Agrupados!Q2408</f>
        <v>113.701968134958</v>
      </c>
      <c r="N962" s="13">
        <f t="shared" ref="N962" si="1589">L962/K962</f>
        <v>50.060745788941</v>
      </c>
      <c r="O962" s="13">
        <f t="shared" ref="O962" si="1590">M962/K962</f>
        <v>34.0130470380506</v>
      </c>
      <c r="P962" s="6">
        <f t="normal">Agrupados!R2408</f>
        <v>0.679435483870967</v>
      </c>
      <c r="Q962" s="23" t="str">
        <f t="normal">Agrupados!AA2408</f>
        <v>-</v>
      </c>
      <c r="R962" s="24" t="str">
        <f t="normal">Agrupados!AC2408</f>
        <v>-</v>
      </c>
    </row>
    <row r="963" spans="1:18">
      <c r="A963" s="14">
        <f t="normal">Agrupados!D2409</f>
        <v>0</v>
      </c>
      <c r="B963" s="14">
        <f t="normal">Agrupados!E2409</f>
        <v>0</v>
      </c>
      <c r="C963" s="6">
        <f t="normal">Agrupados!F2409</f>
        <v>0</v>
      </c>
      <c r="D963" s="6">
        <f t="normal">Agrupados!G2409</f>
        <v>0</v>
      </c>
      <c r="E963" s="14">
        <f t="normal">Agrupados!H2409</f>
        <v>0</v>
      </c>
      <c r="F963" s="6">
        <f t="normal">Agrupados!I2409</f>
        <v>0</v>
      </c>
      <c r="G963" s="8">
        <f t="normal">Agrupados!T2409</f>
        <v>0</v>
      </c>
      <c r="H963" s="8"/>
      <c r="I963" s="8"/>
      <c r="J963" s="8"/>
      <c r="K963" s="8"/>
      <c r="L963" s="8">
        <f t="normal">Agrupados!M2409</f>
        <v>0</v>
      </c>
      <c r="M963" s="8">
        <f t="normal">Agrupados!Q2409</f>
        <v>0</v>
      </c>
      <c r="N963" s="16"/>
      <c r="O963" s="16"/>
      <c r="P963" s="6">
        <f t="normal">Agrupados!R2409</f>
        <v>0</v>
      </c>
      <c r="Q963" s="23">
        <f t="normal">Agrupados!AA2409</f>
        <v>0</v>
      </c>
      <c r="R963" s="24">
        <f t="normal">Agrupados!AC2409</f>
        <v>0</v>
      </c>
    </row>
    <row r="964" spans="1:18">
      <c r="A964" s="17">
        <f t="normal">Agrupados!D2410</f>
        <v>0</v>
      </c>
      <c r="B964" s="17">
        <f t="normal">Agrupados!E2410</f>
        <v>0</v>
      </c>
      <c r="C964" s="6">
        <f t="normal">Agrupados!F2410</f>
        <v>0</v>
      </c>
      <c r="D964" s="6">
        <f t="normal">Agrupados!G2410</f>
        <v>0</v>
      </c>
      <c r="E964" s="17">
        <f t="normal">Agrupados!H2410</f>
        <v>0</v>
      </c>
      <c r="F964" s="6">
        <f t="normal">Agrupados!I2410</f>
        <v>0</v>
      </c>
      <c r="G964" s="8">
        <f t="normal">Agrupados!T2410</f>
        <v>0</v>
      </c>
      <c r="H964" s="8"/>
      <c r="I964" s="8"/>
      <c r="J964" s="8"/>
      <c r="K964" s="8"/>
      <c r="L964" s="8">
        <f t="normal">Agrupados!M2410</f>
        <v>0</v>
      </c>
      <c r="M964" s="8">
        <f t="normal">Agrupados!Q2410</f>
        <v>0</v>
      </c>
      <c r="N964" s="19"/>
      <c r="O964" s="19"/>
      <c r="P964" s="6">
        <f t="normal">Agrupados!R2410</f>
        <v>0</v>
      </c>
      <c r="Q964" s="23">
        <f t="normal">Agrupados!AA2410</f>
        <v>0</v>
      </c>
      <c r="R964" s="24">
        <f t="normal">Agrupados!AC2410</f>
        <v>0</v>
      </c>
    </row>
    <row r="965" spans="1:18">
      <c r="A965" s="12" t="str">
        <f t="normal">Agrupados!D2411</f>
        <v>Resíduo urbano</v>
      </c>
      <c r="B965" s="12" t="str">
        <f t="normal">Agrupados!E2411</f>
        <v>Resíduos alimentares</v>
      </c>
      <c r="C965" s="6" t="str">
        <f t="normal">Agrupados!F2411</f>
        <v>Resíduo sólido orgânico </v>
      </c>
      <c r="D965" s="6" t="str">
        <f t="normal">Agrupados!G2411</f>
        <v>Resíduo de restaurante</v>
      </c>
      <c r="E965" s="12" t="str">
        <f t="normal">Agrupados!H2411</f>
        <v>-</v>
      </c>
      <c r="F965" s="6" t="str">
        <f t="normal">Agrupados!I2411</f>
        <v>Super triturado</v>
      </c>
      <c r="G965" s="8">
        <f t="normal">Agrupados!T2411</f>
        <v>66.7</v>
      </c>
      <c r="H965" s="8">
        <f t="normal">Agrupados!W2411</f>
        <v>866.066666666667</v>
      </c>
      <c r="I965" s="8">
        <f t="shared" ref="I965" si="1591">1000/G965</f>
        <v>14.9925037481259</v>
      </c>
      <c r="J965" s="8">
        <f t="shared" ref="J965" si="1592">1000/H965</f>
        <v>1.15464552382419</v>
      </c>
      <c r="K965" s="8">
        <f t="shared" ref="K965" si="1593">I965*J965</f>
        <v>17.3110273436909</v>
      </c>
      <c r="L965" s="8">
        <f t="normal">Agrupados!M2411</f>
        <v>662.980318650422</v>
      </c>
      <c r="M965" s="8">
        <f t="normal">Agrupados!Q2411</f>
        <v>412.633552014995</v>
      </c>
      <c r="N965" s="13">
        <f t="shared" ref="N965" si="1594">L965/K965</f>
        <v>38.298149814433</v>
      </c>
      <c r="O965" s="13">
        <f t="shared" ref="O965" si="1595">M965/K965</f>
        <v>23.8364566020619</v>
      </c>
      <c r="P965" s="6">
        <f t="normal">Agrupados!R2411</f>
        <v>0.622391857506361</v>
      </c>
      <c r="Q965" s="23" t="str">
        <f t="normal">Agrupados!AA2411</f>
        <v>-</v>
      </c>
      <c r="R965" s="24" t="str">
        <f t="normal">Agrupados!AC2411</f>
        <v>-</v>
      </c>
    </row>
    <row r="966" spans="1:18">
      <c r="A966" s="14">
        <f t="normal">Agrupados!D2412</f>
        <v>0</v>
      </c>
      <c r="B966" s="14">
        <f t="normal">Agrupados!E2412</f>
        <v>0</v>
      </c>
      <c r="C966" s="6">
        <f t="normal">Agrupados!F2412</f>
        <v>0</v>
      </c>
      <c r="D966" s="6">
        <f t="normal">Agrupados!G2412</f>
        <v>0</v>
      </c>
      <c r="E966" s="14">
        <f t="normal">Agrupados!H2412</f>
        <v>0</v>
      </c>
      <c r="F966" s="6">
        <f t="normal">Agrupados!I2412</f>
        <v>0</v>
      </c>
      <c r="G966" s="8">
        <f t="normal">Agrupados!T2412</f>
        <v>0</v>
      </c>
      <c r="H966" s="8"/>
      <c r="I966" s="8"/>
      <c r="J966" s="8"/>
      <c r="K966" s="8"/>
      <c r="L966" s="8">
        <f t="normal">Agrupados!M2412</f>
        <v>0</v>
      </c>
      <c r="M966" s="8">
        <f t="normal">Agrupados!Q2412</f>
        <v>0</v>
      </c>
      <c r="N966" s="16"/>
      <c r="O966" s="16"/>
      <c r="P966" s="6">
        <f t="normal">Agrupados!R2412</f>
        <v>0</v>
      </c>
      <c r="Q966" s="23">
        <f t="normal">Agrupados!AA2412</f>
        <v>0</v>
      </c>
      <c r="R966" s="24">
        <f t="normal">Agrupados!AC2412</f>
        <v>0</v>
      </c>
    </row>
    <row r="967" spans="1:18">
      <c r="A967" s="17">
        <f t="normal">Agrupados!D2413</f>
        <v>0</v>
      </c>
      <c r="B967" s="17">
        <f t="normal">Agrupados!E2413</f>
        <v>0</v>
      </c>
      <c r="C967" s="6">
        <f t="normal">Agrupados!F2413</f>
        <v>0</v>
      </c>
      <c r="D967" s="6">
        <f t="normal">Agrupados!G2413</f>
        <v>0</v>
      </c>
      <c r="E967" s="17">
        <f t="normal">Agrupados!H2413</f>
        <v>0</v>
      </c>
      <c r="F967" s="6">
        <f t="normal">Agrupados!I2413</f>
        <v>0</v>
      </c>
      <c r="G967" s="8">
        <f t="normal">Agrupados!T2413</f>
        <v>0</v>
      </c>
      <c r="H967" s="8"/>
      <c r="I967" s="8"/>
      <c r="J967" s="8"/>
      <c r="K967" s="8"/>
      <c r="L967" s="8">
        <f t="normal">Agrupados!M2413</f>
        <v>0</v>
      </c>
      <c r="M967" s="8">
        <f t="normal">Agrupados!Q2413</f>
        <v>0</v>
      </c>
      <c r="N967" s="19"/>
      <c r="O967" s="19"/>
      <c r="P967" s="6">
        <f t="normal">Agrupados!R2413</f>
        <v>0</v>
      </c>
      <c r="Q967" s="23">
        <f t="normal">Agrupados!AA2413</f>
        <v>0</v>
      </c>
      <c r="R967" s="24">
        <f t="normal">Agrupados!AC2413</f>
        <v>0</v>
      </c>
    </row>
    <row r="968" spans="1:18">
      <c r="A968" s="12" t="str">
        <f t="normal">Agrupados!D2414</f>
        <v>Cultura energética</v>
      </c>
      <c r="B968" s="12" t="str">
        <f t="normal">Agrupados!E2414</f>
        <v>Cultivo energético</v>
      </c>
      <c r="C968" s="6" t="str">
        <f t="normal">Agrupados!F2414</f>
        <v>Grama</v>
      </c>
      <c r="D968" s="6" t="str">
        <f t="normal">Agrupados!G2414</f>
        <v>Grama </v>
      </c>
      <c r="E968" s="12" t="str">
        <f t="normal">Agrupados!H2414</f>
        <v>-</v>
      </c>
      <c r="F968" s="6" t="str">
        <f t="normal">Agrupados!I2414</f>
        <v> Super Triturada</v>
      </c>
      <c r="G968" s="8">
        <f t="normal">Agrupados!T2414</f>
        <v>150.966666666667</v>
      </c>
      <c r="H968" s="8">
        <f t="normal">Agrupados!W2414</f>
        <v>777.7</v>
      </c>
      <c r="I968" s="8">
        <f t="shared" ref="I968" si="1596">1000/G968</f>
        <v>6.62397880326783</v>
      </c>
      <c r="J968" s="8">
        <f t="shared" ref="J968" si="1597">1000/H968</f>
        <v>1.28584287000129</v>
      </c>
      <c r="K968" s="8">
        <f t="shared" ref="K968" si="1598">I968*J968</f>
        <v>8.51739591522159</v>
      </c>
      <c r="L968" s="8">
        <f t="normal">Agrupados!M2414</f>
        <v>463.242736644799</v>
      </c>
      <c r="M968" s="8">
        <f t="normal">Agrupados!Q2414</f>
        <v>270.590440487348</v>
      </c>
      <c r="N968" s="13">
        <f t="shared" ref="N968" si="1599">L968/K968</f>
        <v>54.3878365237113</v>
      </c>
      <c r="O968" s="13">
        <f t="shared" ref="O968" si="1600">M968/K968</f>
        <v>31.769151414433</v>
      </c>
      <c r="P968" s="6">
        <f t="normal">Agrupados!R2414</f>
        <v>0.584122359796067</v>
      </c>
      <c r="Q968" s="23" t="str">
        <f t="normal">Agrupados!AA2414</f>
        <v>-</v>
      </c>
      <c r="R968" s="24" t="str">
        <f t="normal">Agrupados!AC2414</f>
        <v>-</v>
      </c>
    </row>
    <row r="969" spans="1:18">
      <c r="A969" s="14">
        <f t="normal">Agrupados!D2415</f>
        <v>0</v>
      </c>
      <c r="B969" s="14">
        <f t="normal">Agrupados!E2415</f>
        <v>0</v>
      </c>
      <c r="C969" s="6">
        <f t="normal">Agrupados!F2415</f>
        <v>0</v>
      </c>
      <c r="D969" s="6">
        <f t="normal">Agrupados!G2415</f>
        <v>0</v>
      </c>
      <c r="E969" s="14">
        <f t="normal">Agrupados!H2415</f>
        <v>0</v>
      </c>
      <c r="F969" s="6">
        <f t="normal">Agrupados!I2415</f>
        <v>0</v>
      </c>
      <c r="G969" s="8">
        <f t="normal">Agrupados!T2415</f>
        <v>0</v>
      </c>
      <c r="H969" s="8"/>
      <c r="I969" s="8"/>
      <c r="J969" s="8"/>
      <c r="K969" s="8"/>
      <c r="L969" s="8">
        <f t="normal">Agrupados!M2415</f>
        <v>0</v>
      </c>
      <c r="M969" s="8">
        <f t="normal">Agrupados!Q2415</f>
        <v>0</v>
      </c>
      <c r="N969" s="16"/>
      <c r="O969" s="16"/>
      <c r="P969" s="6">
        <f t="normal">Agrupados!R2415</f>
        <v>0</v>
      </c>
      <c r="Q969" s="23">
        <f t="normal">Agrupados!AA2415</f>
        <v>0</v>
      </c>
      <c r="R969" s="24">
        <f t="normal">Agrupados!AC2415</f>
        <v>0</v>
      </c>
    </row>
    <row r="970" spans="1:18">
      <c r="A970" s="17">
        <f t="normal">Agrupados!D2416</f>
        <v>0</v>
      </c>
      <c r="B970" s="17">
        <f t="normal">Agrupados!E2416</f>
        <v>0</v>
      </c>
      <c r="C970" s="6">
        <f t="normal">Agrupados!F2416</f>
        <v>0</v>
      </c>
      <c r="D970" s="6">
        <f t="normal">Agrupados!G2416</f>
        <v>0</v>
      </c>
      <c r="E970" s="17">
        <f t="normal">Agrupados!H2416</f>
        <v>0</v>
      </c>
      <c r="F970" s="6">
        <f t="normal">Agrupados!I2416</f>
        <v>0</v>
      </c>
      <c r="G970" s="8">
        <f t="normal">Agrupados!T2416</f>
        <v>0</v>
      </c>
      <c r="H970" s="8"/>
      <c r="I970" s="8"/>
      <c r="J970" s="8"/>
      <c r="K970" s="8"/>
      <c r="L970" s="8">
        <f t="normal">Agrupados!M2416</f>
        <v>0</v>
      </c>
      <c r="M970" s="8">
        <f t="normal">Agrupados!Q2416</f>
        <v>0</v>
      </c>
      <c r="N970" s="19"/>
      <c r="O970" s="19"/>
      <c r="P970" s="6">
        <f t="normal">Agrupados!R2416</f>
        <v>0</v>
      </c>
      <c r="Q970" s="23">
        <f t="normal">Agrupados!AA2416</f>
        <v>0</v>
      </c>
      <c r="R970" s="24">
        <f t="normal">Agrupados!AC2416</f>
        <v>0</v>
      </c>
    </row>
    <row r="971" spans="1:18">
      <c r="A971" s="12" t="str">
        <f t="normal">Agrupados!D2417</f>
        <v>Agroindústria</v>
      </c>
      <c r="B971" s="12" t="str">
        <f t="normal">Agrupados!E2417</f>
        <v>Codigestão</v>
      </c>
      <c r="C971" s="12" t="str">
        <f t="normal">Agrupados!F2417</f>
        <v>Codigestão</v>
      </c>
      <c r="D971" s="6" t="str">
        <f t="normal">Agrupados!G2417</f>
        <v>bovino + aves poedeiras</v>
      </c>
      <c r="E971" s="12" t="str">
        <f t="normal">Agrupados!H2417</f>
        <v>-</v>
      </c>
      <c r="F971" s="6" t="str">
        <f t="normal">Agrupados!I2417</f>
        <v>Sólidos Extrusora</v>
      </c>
      <c r="G971" s="8">
        <f t="normal">Agrupados!T2417</f>
        <v>327.666666666667</v>
      </c>
      <c r="H971" s="8">
        <f t="normal">Agrupados!W2417</f>
        <v>475</v>
      </c>
      <c r="I971" s="8">
        <f t="shared" ref="I971" si="1601">1000/G971</f>
        <v>3.05188199389624</v>
      </c>
      <c r="J971" s="8">
        <f t="shared" ref="J971" si="1602">1000/H971</f>
        <v>2.10526315789474</v>
      </c>
      <c r="K971" s="8">
        <f t="shared" ref="K971" si="1603">I971*J971</f>
        <v>6.42501472399207</v>
      </c>
      <c r="L971" s="8">
        <f t="normal">Agrupados!M2417</f>
        <v>569.353327085286</v>
      </c>
      <c r="M971" s="8">
        <f t="normal">Agrupados!Q2417</f>
        <v>352.746016869728</v>
      </c>
      <c r="N971" s="13">
        <f t="shared" ref="N971" si="1604">L971/K971</f>
        <v>88.6151007497657</v>
      </c>
      <c r="O971" s="13">
        <f t="shared" ref="O971" si="1605">M971/K971</f>
        <v>54.9019779756326</v>
      </c>
      <c r="P971" s="6">
        <f t="normal">Agrupados!R2417</f>
        <v>0.619555555555556</v>
      </c>
      <c r="Q971" s="23" t="str">
        <f t="normal">Agrupados!AA2417</f>
        <v>-</v>
      </c>
      <c r="R971" s="24" t="str">
        <f t="normal">Agrupados!AC2417</f>
        <v>-</v>
      </c>
    </row>
    <row r="972" spans="1:18">
      <c r="A972" s="14">
        <f t="normal">Agrupados!D2418</f>
        <v>0</v>
      </c>
      <c r="B972" s="14">
        <f t="normal">Agrupados!E2418</f>
        <v>0</v>
      </c>
      <c r="C972" s="14">
        <f t="normal">Agrupados!F2418</f>
        <v>0</v>
      </c>
      <c r="D972" s="6">
        <f t="normal">Agrupados!G2418</f>
        <v>0</v>
      </c>
      <c r="E972" s="14">
        <f t="normal">Agrupados!H2418</f>
        <v>0</v>
      </c>
      <c r="F972" s="6">
        <f t="normal">Agrupados!I2418</f>
        <v>0</v>
      </c>
      <c r="G972" s="8">
        <f t="normal">Agrupados!T2418</f>
        <v>0</v>
      </c>
      <c r="H972" s="8"/>
      <c r="I972" s="8"/>
      <c r="J972" s="8"/>
      <c r="K972" s="8"/>
      <c r="L972" s="8">
        <f t="normal">Agrupados!M2418</f>
        <v>0</v>
      </c>
      <c r="M972" s="8">
        <f t="normal">Agrupados!Q2418</f>
        <v>0</v>
      </c>
      <c r="N972" s="16"/>
      <c r="O972" s="16"/>
      <c r="P972" s="6">
        <f t="normal">Agrupados!R2418</f>
        <v>0</v>
      </c>
      <c r="Q972" s="23">
        <f t="normal">Agrupados!AA2418</f>
        <v>0</v>
      </c>
      <c r="R972" s="24">
        <f t="normal">Agrupados!AC2418</f>
        <v>0</v>
      </c>
    </row>
    <row r="973" spans="1:18">
      <c r="A973" s="17">
        <f t="normal">Agrupados!D2419</f>
        <v>0</v>
      </c>
      <c r="B973" s="17">
        <f t="normal">Agrupados!E2419</f>
        <v>0</v>
      </c>
      <c r="C973" s="17">
        <f t="normal">Agrupados!F2419</f>
        <v>0</v>
      </c>
      <c r="D973" s="6">
        <f t="normal">Agrupados!G2419</f>
        <v>0</v>
      </c>
      <c r="E973" s="17">
        <f t="normal">Agrupados!H2419</f>
        <v>0</v>
      </c>
      <c r="F973" s="6">
        <f t="normal">Agrupados!I2419</f>
        <v>0</v>
      </c>
      <c r="G973" s="8">
        <f t="normal">Agrupados!T2419</f>
        <v>0</v>
      </c>
      <c r="H973" s="8"/>
      <c r="I973" s="8"/>
      <c r="J973" s="8"/>
      <c r="K973" s="8"/>
      <c r="L973" s="8">
        <f t="normal">Agrupados!M2419</f>
        <v>0</v>
      </c>
      <c r="M973" s="8">
        <f t="normal">Agrupados!Q2419</f>
        <v>0</v>
      </c>
      <c r="N973" s="19"/>
      <c r="O973" s="19"/>
      <c r="P973" s="6">
        <f t="normal">Agrupados!R2419</f>
        <v>0</v>
      </c>
      <c r="Q973" s="23">
        <f t="normal">Agrupados!AA2419</f>
        <v>0</v>
      </c>
      <c r="R973" s="24">
        <f t="normal">Agrupados!AC2419</f>
        <v>0</v>
      </c>
    </row>
    <row r="974" spans="1:18">
      <c r="A974" s="12" t="str">
        <f t="normal">Agrupados!D2420</f>
        <v>Cultura energética</v>
      </c>
      <c r="B974" s="12" t="str">
        <f t="normal">Agrupados!E2420</f>
        <v>Cultivo energético</v>
      </c>
      <c r="C974" s="6" t="str">
        <f t="normal">Agrupados!F2420</f>
        <v>Grama</v>
      </c>
      <c r="D974" s="6" t="str">
        <f t="normal">Agrupados!G2420</f>
        <v>Silagem de grama</v>
      </c>
      <c r="E974" s="6" t="str">
        <f t="normal">Agrupados!H2420</f>
        <v>-</v>
      </c>
      <c r="F974" s="6" t="str">
        <f t="normal">Agrupados!I2420</f>
        <v>N º1 - Com 10 L de digestato do bio 2, 10 g de inoculante bacteriano ¨kera¨ com 2 dias de ensilada.</v>
      </c>
      <c r="G974" s="8">
        <f t="normal">Agrupados!T2420</f>
        <v>326.233333333333</v>
      </c>
      <c r="H974" s="8">
        <f t="normal">Agrupados!W2420</f>
        <v>831.85</v>
      </c>
      <c r="I974" s="8">
        <f t="shared" ref="I974" si="1606">1000/G974</f>
        <v>3.06529069173393</v>
      </c>
      <c r="J974" s="8">
        <f t="shared" ref="J974" si="1607">1000/H974</f>
        <v>1.20213980885977</v>
      </c>
      <c r="K974" s="8">
        <f t="shared" ref="K974" si="1608">I974*J974</f>
        <v>3.68490796626066</v>
      </c>
      <c r="L974" s="8">
        <f t="normal">Agrupados!M2420</f>
        <v>351.565135895033</v>
      </c>
      <c r="M974" s="8">
        <f t="normal">Agrupados!Q2420</f>
        <v>210.87160262418</v>
      </c>
      <c r="N974" s="13">
        <f t="shared" ref="N974" si="1609">L974/K974</f>
        <v>95.4067616108716</v>
      </c>
      <c r="O974" s="13">
        <f t="shared" ref="O974" si="1610">M974/K974</f>
        <v>57.22574472821</v>
      </c>
      <c r="P974" s="6">
        <f t="normal">Agrupados!R2420</f>
        <v>0.599808061420346</v>
      </c>
      <c r="Q974" s="23" t="str">
        <f t="normal">Agrupados!AA2420</f>
        <v>-</v>
      </c>
      <c r="R974" s="24" t="str">
        <f t="normal">Agrupados!AC2420</f>
        <v>-</v>
      </c>
    </row>
    <row r="975" spans="1:18">
      <c r="A975" s="14">
        <f t="normal">Agrupados!D2421</f>
        <v>0</v>
      </c>
      <c r="B975" s="14">
        <f t="normal">Agrupados!E2421</f>
        <v>0</v>
      </c>
      <c r="C975" s="6">
        <f t="normal">Agrupados!F2421</f>
        <v>0</v>
      </c>
      <c r="D975" s="6">
        <f t="normal">Agrupados!G2421</f>
        <v>0</v>
      </c>
      <c r="E975" s="6">
        <f t="normal">Agrupados!H2421</f>
        <v>0</v>
      </c>
      <c r="F975" s="6">
        <f t="normal">Agrupados!I2421</f>
        <v>0</v>
      </c>
      <c r="G975" s="8">
        <f t="normal">Agrupados!T2421</f>
        <v>0</v>
      </c>
      <c r="H975" s="8"/>
      <c r="I975" s="8"/>
      <c r="J975" s="8"/>
      <c r="K975" s="8"/>
      <c r="L975" s="8">
        <f t="normal">Agrupados!M2421</f>
        <v>0</v>
      </c>
      <c r="M975" s="8">
        <f t="normal">Agrupados!Q2421</f>
        <v>0</v>
      </c>
      <c r="N975" s="16"/>
      <c r="O975" s="16"/>
      <c r="P975" s="6">
        <f t="normal">Agrupados!R2421</f>
        <v>0</v>
      </c>
      <c r="Q975" s="23">
        <f t="normal">Agrupados!AA2421</f>
        <v>0</v>
      </c>
      <c r="R975" s="24">
        <f t="normal">Agrupados!AC2421</f>
        <v>0</v>
      </c>
    </row>
    <row r="976" spans="1:18">
      <c r="A976" s="17">
        <f t="normal">Agrupados!D2422</f>
        <v>0</v>
      </c>
      <c r="B976" s="17">
        <f t="normal">Agrupados!E2422</f>
        <v>0</v>
      </c>
      <c r="C976" s="6">
        <f t="normal">Agrupados!F2422</f>
        <v>0</v>
      </c>
      <c r="D976" s="6">
        <f t="normal">Agrupados!G2422</f>
        <v>0</v>
      </c>
      <c r="E976" s="6">
        <f t="normal">Agrupados!H2422</f>
        <v>0</v>
      </c>
      <c r="F976" s="6">
        <f t="normal">Agrupados!I2422</f>
        <v>0</v>
      </c>
      <c r="G976" s="8">
        <f t="normal">Agrupados!T2422</f>
        <v>0</v>
      </c>
      <c r="H976" s="8"/>
      <c r="I976" s="8"/>
      <c r="J976" s="8"/>
      <c r="K976" s="8"/>
      <c r="L976" s="8">
        <f t="normal">Agrupados!M2422</f>
        <v>0</v>
      </c>
      <c r="M976" s="8">
        <f t="normal">Agrupados!Q2422</f>
        <v>0</v>
      </c>
      <c r="N976" s="19"/>
      <c r="O976" s="19"/>
      <c r="P976" s="6">
        <f t="normal">Agrupados!R2422</f>
        <v>0</v>
      </c>
      <c r="Q976" s="23">
        <f t="normal">Agrupados!AA2422</f>
        <v>0</v>
      </c>
      <c r="R976" s="24">
        <f t="normal">Agrupados!AC2422</f>
        <v>0</v>
      </c>
    </row>
    <row r="977" spans="1:18">
      <c r="A977" s="12" t="str">
        <f t="normal">Agrupados!D2423</f>
        <v>Cultura energética</v>
      </c>
      <c r="B977" s="12" t="str">
        <f t="normal">Agrupados!E2423</f>
        <v>Cultivo energético</v>
      </c>
      <c r="C977" s="6" t="str">
        <f t="normal">Agrupados!F2423</f>
        <v>Grama</v>
      </c>
      <c r="D977" s="6" t="str">
        <f t="normal">Agrupados!G2423</f>
        <v>Silagem de grama</v>
      </c>
      <c r="E977" s="6" t="str">
        <f t="normal">Agrupados!H2423</f>
        <v>-</v>
      </c>
      <c r="F977" s="6" t="str">
        <f t="normal">Agrupados!I2423</f>
        <v>Nº 7 - Com 5 g de inoculante bacteriano ¨kera¨, 4 L de caldo de cana, 1 L de agua da chuva, 9 dias ensilada </v>
      </c>
      <c r="G977" s="8">
        <f t="normal">Agrupados!T2423</f>
        <v>352.933333333333</v>
      </c>
      <c r="H977" s="8">
        <f t="normal">Agrupados!W2423</f>
        <v>861.9</v>
      </c>
      <c r="I977" s="8">
        <f t="shared" ref="I977" si="1611">1000/G977</f>
        <v>2.8333962976955</v>
      </c>
      <c r="J977" s="8">
        <f t="shared" ref="J977" si="1612">1000/H977</f>
        <v>1.1602274045713</v>
      </c>
      <c r="K977" s="8">
        <f t="shared" ref="K977" si="1613">I977*J977</f>
        <v>3.28738403259717</v>
      </c>
      <c r="L977" s="8">
        <f t="normal">Agrupados!M2423</f>
        <v>345.154639175258</v>
      </c>
      <c r="M977" s="8">
        <f t="normal">Agrupados!Q2423</f>
        <v>207.160262417994</v>
      </c>
      <c r="N977" s="13">
        <f t="shared" ref="N977" si="1614">L977/K977</f>
        <v>104.993707991753</v>
      </c>
      <c r="O977" s="13">
        <f t="shared" ref="O977" si="1615">M977/K977</f>
        <v>63.01675142418</v>
      </c>
      <c r="P977" s="6">
        <f t="normal">Agrupados!R2423</f>
        <v>0.60019550342131</v>
      </c>
      <c r="Q977" s="23" t="str">
        <f t="normal">Agrupados!AA2423</f>
        <v>-</v>
      </c>
      <c r="R977" s="24" t="str">
        <f t="normal">Agrupados!AC2423</f>
        <v>-</v>
      </c>
    </row>
    <row r="978" spans="1:18">
      <c r="A978" s="14">
        <f t="normal">Agrupados!D2424</f>
        <v>0</v>
      </c>
      <c r="B978" s="14">
        <f t="normal">Agrupados!E2424</f>
        <v>0</v>
      </c>
      <c r="C978" s="6">
        <f t="normal">Agrupados!F2424</f>
        <v>0</v>
      </c>
      <c r="D978" s="6">
        <f t="normal">Agrupados!G2424</f>
        <v>0</v>
      </c>
      <c r="E978" s="6">
        <f t="normal">Agrupados!H2424</f>
        <v>0</v>
      </c>
      <c r="F978" s="6">
        <f t="normal">Agrupados!I2424</f>
        <v>0</v>
      </c>
      <c r="G978" s="8">
        <f t="normal">Agrupados!T2424</f>
        <v>0</v>
      </c>
      <c r="H978" s="8"/>
      <c r="I978" s="8"/>
      <c r="J978" s="8"/>
      <c r="K978" s="8"/>
      <c r="L978" s="8">
        <f t="normal">Agrupados!M2424</f>
        <v>0</v>
      </c>
      <c r="M978" s="8">
        <f t="normal">Agrupados!Q2424</f>
        <v>0</v>
      </c>
      <c r="N978" s="16"/>
      <c r="O978" s="16"/>
      <c r="P978" s="6">
        <f t="normal">Agrupados!R2424</f>
        <v>0</v>
      </c>
      <c r="Q978" s="23">
        <f t="normal">Agrupados!AA2424</f>
        <v>0</v>
      </c>
      <c r="R978" s="24">
        <f t="normal">Agrupados!AC2424</f>
        <v>0</v>
      </c>
    </row>
    <row r="979" spans="1:18">
      <c r="A979" s="17">
        <f t="normal">Agrupados!D2425</f>
        <v>0</v>
      </c>
      <c r="B979" s="17">
        <f t="normal">Agrupados!E2425</f>
        <v>0</v>
      </c>
      <c r="C979" s="6">
        <f t="normal">Agrupados!F2425</f>
        <v>0</v>
      </c>
      <c r="D979" s="6">
        <f t="normal">Agrupados!G2425</f>
        <v>0</v>
      </c>
      <c r="E979" s="6">
        <f t="normal">Agrupados!H2425</f>
        <v>0</v>
      </c>
      <c r="F979" s="6">
        <f t="normal">Agrupados!I2425</f>
        <v>0</v>
      </c>
      <c r="G979" s="8">
        <f t="normal">Agrupados!T2425</f>
        <v>0</v>
      </c>
      <c r="H979" s="8"/>
      <c r="I979" s="8"/>
      <c r="J979" s="8"/>
      <c r="K979" s="8"/>
      <c r="L979" s="8">
        <f t="normal">Agrupados!M2425</f>
        <v>0</v>
      </c>
      <c r="M979" s="8">
        <f t="normal">Agrupados!Q2425</f>
        <v>0</v>
      </c>
      <c r="N979" s="19"/>
      <c r="O979" s="19"/>
      <c r="P979" s="6">
        <f t="normal">Agrupados!R2425</f>
        <v>0</v>
      </c>
      <c r="Q979" s="23">
        <f t="normal">Agrupados!AA2425</f>
        <v>0</v>
      </c>
      <c r="R979" s="24">
        <f t="normal">Agrupados!AC2425</f>
        <v>0</v>
      </c>
    </row>
    <row r="980" spans="1:18">
      <c r="A980" s="12" t="str">
        <f t="normal">Agrupados!D2426</f>
        <v>Cultura energética</v>
      </c>
      <c r="B980" s="12" t="str">
        <f t="normal">Agrupados!E2426</f>
        <v>Cultivo energético</v>
      </c>
      <c r="C980" s="6" t="str">
        <f t="normal">Agrupados!F2426</f>
        <v>Grama</v>
      </c>
      <c r="D980" s="6" t="str">
        <f t="normal">Agrupados!G2426</f>
        <v>Silagem de grama</v>
      </c>
      <c r="E980" s="6" t="str">
        <f t="normal">Agrupados!H2426</f>
        <v>-</v>
      </c>
      <c r="F980" s="6" t="str">
        <f t="normal">Agrupados!I2426</f>
        <v>Nº 7 - Com 5 g de inoculante bacteriano ¨kera¨, 4 L de caldo de cana, 1 L de agua da chuva, 15 dias ensilada </v>
      </c>
      <c r="G980" s="8">
        <f t="normal">Agrupados!T2426</f>
        <v>354.9</v>
      </c>
      <c r="H980" s="8">
        <f t="normal">Agrupados!W2426</f>
        <v>854.1</v>
      </c>
      <c r="I980" s="8">
        <f t="shared" ref="I980" si="1616">1000/G980</f>
        <v>2.81769512538743</v>
      </c>
      <c r="J980" s="8">
        <f t="shared" ref="J980" si="1617">1000/H980</f>
        <v>1.17082308863131</v>
      </c>
      <c r="K980" s="8">
        <f t="shared" ref="K980" si="1618">I980*J980</f>
        <v>3.29902250952749</v>
      </c>
      <c r="L980" s="8">
        <f t="normal">Agrupados!M2426</f>
        <v>334.695407685098</v>
      </c>
      <c r="M980" s="8">
        <f t="normal">Agrupados!Q2426</f>
        <v>199.737582005623</v>
      </c>
      <c r="N980" s="13">
        <f t="shared" ref="N980" si="1619">L980/K980</f>
        <v>101.452902100094</v>
      </c>
      <c r="O980" s="13">
        <f t="shared" ref="O980" si="1620">M980/K980</f>
        <v>60.5444738339269</v>
      </c>
      <c r="P980" s="6">
        <f t="normal">Agrupados!R2426</f>
        <v>0.596774193548387</v>
      </c>
      <c r="Q980" s="23" t="str">
        <f t="normal">Agrupados!AA2426</f>
        <v>-</v>
      </c>
      <c r="R980" s="24" t="str">
        <f t="normal">Agrupados!AC2426</f>
        <v>-</v>
      </c>
    </row>
    <row r="981" spans="1:18">
      <c r="A981" s="14">
        <f t="normal">Agrupados!D2427</f>
        <v>0</v>
      </c>
      <c r="B981" s="14">
        <f t="normal">Agrupados!E2427</f>
        <v>0</v>
      </c>
      <c r="C981" s="6">
        <f t="normal">Agrupados!F2427</f>
        <v>0</v>
      </c>
      <c r="D981" s="6">
        <f t="normal">Agrupados!G2427</f>
        <v>0</v>
      </c>
      <c r="E981" s="6">
        <f t="normal">Agrupados!H2427</f>
        <v>0</v>
      </c>
      <c r="F981" s="6">
        <f t="normal">Agrupados!I2427</f>
        <v>0</v>
      </c>
      <c r="G981" s="8">
        <f t="normal">Agrupados!T2427</f>
        <v>0</v>
      </c>
      <c r="H981" s="8"/>
      <c r="I981" s="8"/>
      <c r="J981" s="8"/>
      <c r="K981" s="8"/>
      <c r="L981" s="8">
        <f t="normal">Agrupados!M2427</f>
        <v>0</v>
      </c>
      <c r="M981" s="8">
        <f t="normal">Agrupados!Q2427</f>
        <v>0</v>
      </c>
      <c r="N981" s="16"/>
      <c r="O981" s="16"/>
      <c r="P981" s="6">
        <f t="normal">Agrupados!R2427</f>
        <v>0</v>
      </c>
      <c r="Q981" s="23">
        <f t="normal">Agrupados!AA2427</f>
        <v>0</v>
      </c>
      <c r="R981" s="24">
        <f t="normal">Agrupados!AC2427</f>
        <v>0</v>
      </c>
    </row>
    <row r="982" spans="1:18">
      <c r="A982" s="17">
        <f t="normal">Agrupados!D2428</f>
        <v>0</v>
      </c>
      <c r="B982" s="17">
        <f t="normal">Agrupados!E2428</f>
        <v>0</v>
      </c>
      <c r="C982" s="6">
        <f t="normal">Agrupados!F2428</f>
        <v>0</v>
      </c>
      <c r="D982" s="6">
        <f t="normal">Agrupados!G2428</f>
        <v>0</v>
      </c>
      <c r="E982" s="6">
        <f t="normal">Agrupados!H2428</f>
        <v>0</v>
      </c>
      <c r="F982" s="6">
        <f t="normal">Agrupados!I2428</f>
        <v>0</v>
      </c>
      <c r="G982" s="8">
        <f t="normal">Agrupados!T2428</f>
        <v>0</v>
      </c>
      <c r="H982" s="8"/>
      <c r="I982" s="8"/>
      <c r="J982" s="8"/>
      <c r="K982" s="8"/>
      <c r="L982" s="8">
        <f t="normal">Agrupados!M2428</f>
        <v>0</v>
      </c>
      <c r="M982" s="8">
        <f t="normal">Agrupados!Q2428</f>
        <v>0</v>
      </c>
      <c r="N982" s="19"/>
      <c r="O982" s="19"/>
      <c r="P982" s="6">
        <f t="normal">Agrupados!R2428</f>
        <v>0</v>
      </c>
      <c r="Q982" s="23">
        <f t="normal">Agrupados!AA2428</f>
        <v>0</v>
      </c>
      <c r="R982" s="24">
        <f t="normal">Agrupados!AC2428</f>
        <v>0</v>
      </c>
    </row>
    <row r="983" spans="1:18">
      <c r="A983" s="12" t="str">
        <f t="normal">Agrupados!D2429</f>
        <v>Cultura energética</v>
      </c>
      <c r="B983" s="12" t="str">
        <f t="normal">Agrupados!E2429</f>
        <v>Cultivo energético</v>
      </c>
      <c r="C983" s="6" t="str">
        <f t="normal">Agrupados!F2429</f>
        <v>Grama</v>
      </c>
      <c r="D983" s="6" t="str">
        <f t="normal">Agrupados!G2429</f>
        <v>Silagem de grama</v>
      </c>
      <c r="E983" s="6" t="str">
        <f t="normal">Agrupados!H2429</f>
        <v>-</v>
      </c>
      <c r="F983" s="6" t="str">
        <f t="normal">Agrupados!I2429</f>
        <v>Nº 9 - Com 5 g de inoculante bacteriano ¨kera¨, 2,5 l de caldo de cana, hidratada com  agua com agua limpa, 22 dias ensilada </v>
      </c>
      <c r="G983" s="8">
        <f t="normal">Agrupados!T2429</f>
        <v>210.466666666667</v>
      </c>
      <c r="H983" s="8">
        <f t="normal">Agrupados!W2429</f>
        <v>732.95</v>
      </c>
      <c r="I983" s="8">
        <f t="shared" ref="I983" si="1621">1000/G983</f>
        <v>4.75134621476085</v>
      </c>
      <c r="J983" s="8">
        <f t="shared" ref="J983" si="1622">1000/H983</f>
        <v>1.36434954635378</v>
      </c>
      <c r="K983" s="8">
        <f t="shared" ref="K983" si="1623">I983*J983</f>
        <v>6.48249705267869</v>
      </c>
      <c r="L983" s="8">
        <f t="normal">Agrupados!M2429</f>
        <v>361.349578256795</v>
      </c>
      <c r="M983" s="8">
        <f t="normal">Agrupados!Q2429</f>
        <v>216.944704779756</v>
      </c>
      <c r="N983" s="13">
        <f t="shared" ref="N983" si="1624">L983/K983</f>
        <v>55.7423436247423</v>
      </c>
      <c r="O983" s="13">
        <f t="shared" ref="O983" si="1625">M983/K983</f>
        <v>33.4662249773196</v>
      </c>
      <c r="P983" s="6">
        <f t="normal">Agrupados!R2429</f>
        <v>0.600373482726424</v>
      </c>
      <c r="Q983" s="23" t="str">
        <f t="normal">Agrupados!AA2429</f>
        <v>-</v>
      </c>
      <c r="R983" s="24" t="str">
        <f t="normal">Agrupados!AC2429</f>
        <v>-</v>
      </c>
    </row>
    <row r="984" spans="1:18">
      <c r="A984" s="14">
        <f t="normal">Agrupados!D2430</f>
        <v>0</v>
      </c>
      <c r="B984" s="14">
        <f t="normal">Agrupados!E2430</f>
        <v>0</v>
      </c>
      <c r="C984" s="6">
        <f t="normal">Agrupados!F2430</f>
        <v>0</v>
      </c>
      <c r="D984" s="6">
        <f t="normal">Agrupados!G2430</f>
        <v>0</v>
      </c>
      <c r="E984" s="6">
        <f t="normal">Agrupados!H2430</f>
        <v>0</v>
      </c>
      <c r="F984" s="6">
        <f t="normal">Agrupados!I2430</f>
        <v>0</v>
      </c>
      <c r="G984" s="8">
        <f t="normal">Agrupados!T2430</f>
        <v>0</v>
      </c>
      <c r="H984" s="8"/>
      <c r="I984" s="8"/>
      <c r="J984" s="8"/>
      <c r="K984" s="8"/>
      <c r="L984" s="8">
        <f t="normal">Agrupados!M2430</f>
        <v>0</v>
      </c>
      <c r="M984" s="8">
        <f t="normal">Agrupados!Q2430</f>
        <v>0</v>
      </c>
      <c r="N984" s="16"/>
      <c r="O984" s="16"/>
      <c r="P984" s="6">
        <f t="normal">Agrupados!R2430</f>
        <v>0</v>
      </c>
      <c r="Q984" s="23">
        <f t="normal">Agrupados!AA2430</f>
        <v>0</v>
      </c>
      <c r="R984" s="24">
        <f t="normal">Agrupados!AC2430</f>
        <v>0</v>
      </c>
    </row>
    <row r="985" spans="1:18">
      <c r="A985" s="17">
        <f t="normal">Agrupados!D2431</f>
        <v>0</v>
      </c>
      <c r="B985" s="17">
        <f t="normal">Agrupados!E2431</f>
        <v>0</v>
      </c>
      <c r="C985" s="6">
        <f t="normal">Agrupados!F2431</f>
        <v>0</v>
      </c>
      <c r="D985" s="6">
        <f t="normal">Agrupados!G2431</f>
        <v>0</v>
      </c>
      <c r="E985" s="6">
        <f t="normal">Agrupados!H2431</f>
        <v>0</v>
      </c>
      <c r="F985" s="6">
        <f t="normal">Agrupados!I2431</f>
        <v>0</v>
      </c>
      <c r="G985" s="8">
        <f t="normal">Agrupados!T2431</f>
        <v>0</v>
      </c>
      <c r="H985" s="8"/>
      <c r="I985" s="8"/>
      <c r="J985" s="8"/>
      <c r="K985" s="8"/>
      <c r="L985" s="8">
        <f t="normal">Agrupados!M2431</f>
        <v>0</v>
      </c>
      <c r="M985" s="8">
        <f t="normal">Agrupados!Q2431</f>
        <v>0</v>
      </c>
      <c r="N985" s="19"/>
      <c r="O985" s="19"/>
      <c r="P985" s="6">
        <f t="normal">Agrupados!R2431</f>
        <v>0</v>
      </c>
      <c r="Q985" s="23">
        <f t="normal">Agrupados!AA2431</f>
        <v>0</v>
      </c>
      <c r="R985" s="24">
        <f t="normal">Agrupados!AC2431</f>
        <v>0</v>
      </c>
    </row>
    <row r="986" spans="1:18">
      <c r="A986" s="12" t="str">
        <f t="normal">Agrupados!D2432</f>
        <v>Cultura energética</v>
      </c>
      <c r="B986" s="12" t="str">
        <f t="normal">Agrupados!E2432</f>
        <v>Cultivo energético</v>
      </c>
      <c r="C986" s="6" t="str">
        <f t="normal">Agrupados!F2432</f>
        <v>Grama</v>
      </c>
      <c r="D986" s="6" t="str">
        <f t="normal">Agrupados!G2432</f>
        <v>Silagem de grama</v>
      </c>
      <c r="E986" s="6" t="str">
        <f t="normal">Agrupados!H2432</f>
        <v>-</v>
      </c>
      <c r="F986" s="6" t="str">
        <f t="normal">Agrupados!I2432</f>
        <v>N º1 - Com 10 L de digestato do bio 2, 10 g de inoculante bacteriano ¨kera¨ com 22 dias ensilada.</v>
      </c>
      <c r="G986" s="8">
        <f t="normal">Agrupados!T2432</f>
        <v>278.166666666667</v>
      </c>
      <c r="H986" s="8">
        <f t="normal">Agrupados!W2432</f>
        <v>831.266666666667</v>
      </c>
      <c r="I986" s="8">
        <f t="shared" ref="I986" si="1626">1000/G986</f>
        <v>3.59496704613541</v>
      </c>
      <c r="J986" s="8">
        <f t="shared" ref="J986" si="1627">1000/H986</f>
        <v>1.2029833988291</v>
      </c>
      <c r="K986" s="8">
        <f t="shared" ref="K986" si="1628">I986*J986</f>
        <v>4.32468567583857</v>
      </c>
      <c r="L986" s="8">
        <f t="normal">Agrupados!M2432</f>
        <v>286.110590440487</v>
      </c>
      <c r="M986" s="8">
        <f t="normal">Agrupados!Q2432</f>
        <v>183.205248359888</v>
      </c>
      <c r="N986" s="13">
        <f t="shared" ref="N986" si="1629">L986/K986</f>
        <v>66.1575457469541</v>
      </c>
      <c r="O986" s="13">
        <f t="shared" ref="O986" si="1630">M986/K986</f>
        <v>42.3626737507029</v>
      </c>
      <c r="P986" s="6">
        <f t="normal">Agrupados!R2432</f>
        <v>0.640330188679245</v>
      </c>
      <c r="Q986" s="23" t="str">
        <f t="normal">Agrupados!AA2432</f>
        <v>-</v>
      </c>
      <c r="R986" s="24" t="str">
        <f t="normal">Agrupados!AC2432</f>
        <v>-</v>
      </c>
    </row>
    <row r="987" spans="1:18">
      <c r="A987" s="14">
        <f t="normal">Agrupados!D2433</f>
        <v>0</v>
      </c>
      <c r="B987" s="14">
        <f t="normal">Agrupados!E2433</f>
        <v>0</v>
      </c>
      <c r="C987" s="6">
        <f t="normal">Agrupados!F2433</f>
        <v>0</v>
      </c>
      <c r="D987" s="6">
        <f t="normal">Agrupados!G2433</f>
        <v>0</v>
      </c>
      <c r="E987" s="6">
        <f t="normal">Agrupados!H2433</f>
        <v>0</v>
      </c>
      <c r="F987" s="6">
        <f t="normal">Agrupados!I2433</f>
        <v>0</v>
      </c>
      <c r="G987" s="8">
        <f t="normal">Agrupados!T2433</f>
        <v>0</v>
      </c>
      <c r="H987" s="8"/>
      <c r="I987" s="8"/>
      <c r="J987" s="8"/>
      <c r="K987" s="8"/>
      <c r="L987" s="8">
        <f t="normal">Agrupados!M2433</f>
        <v>0</v>
      </c>
      <c r="M987" s="8">
        <f t="normal">Agrupados!Q2433</f>
        <v>0</v>
      </c>
      <c r="N987" s="16"/>
      <c r="O987" s="16"/>
      <c r="P987" s="6">
        <f t="normal">Agrupados!R2433</f>
        <v>0</v>
      </c>
      <c r="Q987" s="23">
        <f t="normal">Agrupados!AA2433</f>
        <v>0</v>
      </c>
      <c r="R987" s="24">
        <f t="normal">Agrupados!AC2433</f>
        <v>0</v>
      </c>
    </row>
    <row r="988" spans="1:18">
      <c r="A988" s="17">
        <f t="normal">Agrupados!D2434</f>
        <v>0</v>
      </c>
      <c r="B988" s="17">
        <f t="normal">Agrupados!E2434</f>
        <v>0</v>
      </c>
      <c r="C988" s="6">
        <f t="normal">Agrupados!F2434</f>
        <v>0</v>
      </c>
      <c r="D988" s="6">
        <f t="normal">Agrupados!G2434</f>
        <v>0</v>
      </c>
      <c r="E988" s="6">
        <f t="normal">Agrupados!H2434</f>
        <v>0</v>
      </c>
      <c r="F988" s="6">
        <f t="normal">Agrupados!I2434</f>
        <v>0</v>
      </c>
      <c r="G988" s="8">
        <f t="normal">Agrupados!T2434</f>
        <v>0</v>
      </c>
      <c r="H988" s="8"/>
      <c r="I988" s="8"/>
      <c r="J988" s="8"/>
      <c r="K988" s="8"/>
      <c r="L988" s="8">
        <f t="normal">Agrupados!M2434</f>
        <v>0</v>
      </c>
      <c r="M988" s="8">
        <f t="normal">Agrupados!Q2434</f>
        <v>0</v>
      </c>
      <c r="N988" s="19"/>
      <c r="O988" s="19"/>
      <c r="P988" s="6">
        <f t="normal">Agrupados!R2434</f>
        <v>0</v>
      </c>
      <c r="Q988" s="23">
        <f t="normal">Agrupados!AA2434</f>
        <v>0</v>
      </c>
      <c r="R988" s="24">
        <f t="normal">Agrupados!AC2434</f>
        <v>0</v>
      </c>
    </row>
    <row r="989" spans="1:18">
      <c r="A989" s="12" t="str">
        <f t="normal">Agrupados!D2456</f>
        <v>Agroindústria</v>
      </c>
      <c r="B989" s="12" t="str">
        <f t="normal">Agrupados!E2456</f>
        <v>Codigestão</v>
      </c>
      <c r="C989" s="6" t="str">
        <f t="normal">Agrupados!F2456</f>
        <v>Codigestão</v>
      </c>
      <c r="D989" s="6" t="str">
        <f t="normal">Agrupados!G2456</f>
        <v>bovino + aves poedeiras</v>
      </c>
      <c r="E989" s="6" t="str">
        <f t="normal">Agrupados!H2456</f>
        <v>Entrada biodigestor</v>
      </c>
      <c r="F989" s="6" t="str">
        <f t="normal">Agrupados!I2456</f>
        <v>Teste de temperatura a 25°C</v>
      </c>
      <c r="G989" s="8">
        <f t="normal">Agrupados!T2456</f>
        <v>23.2333333333333</v>
      </c>
      <c r="H989" s="8">
        <f t="normal">Agrupados!W2456</f>
        <v>570.5</v>
      </c>
      <c r="I989" s="8">
        <f t="shared" ref="I989" si="1631">1000/G989</f>
        <v>43.0416068866571</v>
      </c>
      <c r="J989" s="8">
        <f t="shared" ref="J989" si="1632">1000/H989</f>
        <v>1.75284837861525</v>
      </c>
      <c r="K989" s="8">
        <f t="shared" ref="K989" si="1633">I989*J989</f>
        <v>75.4454108442718</v>
      </c>
      <c r="L989" s="8">
        <f t="normal">Agrupados!M2456</f>
        <v>465.604498594189</v>
      </c>
      <c r="M989" s="8">
        <f t="normal">Agrupados!Q2456</f>
        <v>358.987816307404</v>
      </c>
      <c r="N989" s="13">
        <f t="shared" ref="N989" si="1634">L989/K989</f>
        <v>6.17140914714152</v>
      </c>
      <c r="O989" s="13">
        <f t="shared" ref="O989" si="1635">M989/K989</f>
        <v>4.75824589315839</v>
      </c>
      <c r="P989" s="6">
        <f t="normal">Agrupados!R2456</f>
        <v>0.771014492753623</v>
      </c>
      <c r="Q989" s="23">
        <f t="normal">Agrupados!AA2456</f>
        <v>35936.6666666667</v>
      </c>
      <c r="R989" s="24">
        <f t="normal">Agrupados!AC2456</f>
        <v>7.27</v>
      </c>
    </row>
    <row r="990" spans="1:18">
      <c r="A990" s="14">
        <f t="normal">Agrupados!D2457</f>
        <v>0</v>
      </c>
      <c r="B990" s="14">
        <f t="normal">Agrupados!E2457</f>
        <v>0</v>
      </c>
      <c r="C990" s="9">
        <f t="normal">Agrupados!F2457</f>
        <v>0</v>
      </c>
      <c r="D990" s="6">
        <f t="normal">Agrupados!G2457</f>
        <v>0</v>
      </c>
      <c r="E990" s="6">
        <f t="normal">Agrupados!H2457</f>
        <v>0</v>
      </c>
      <c r="F990" s="6">
        <f t="normal">Agrupados!I2457</f>
        <v>0</v>
      </c>
      <c r="G990" s="8">
        <f t="normal">Agrupados!T2457</f>
        <v>0</v>
      </c>
      <c r="H990" s="8"/>
      <c r="I990" s="8"/>
      <c r="J990" s="8"/>
      <c r="K990" s="8"/>
      <c r="L990" s="8">
        <f t="normal">Agrupados!M2457</f>
        <v>0</v>
      </c>
      <c r="M990" s="8">
        <f t="normal">Agrupados!Q2457</f>
        <v>0</v>
      </c>
      <c r="N990" s="16"/>
      <c r="O990" s="16"/>
      <c r="P990" s="6">
        <f t="normal">Agrupados!R2457</f>
        <v>0</v>
      </c>
      <c r="Q990" s="23">
        <f t="normal">Agrupados!AA2457</f>
        <v>0</v>
      </c>
      <c r="R990" s="24">
        <f t="normal">Agrupados!AC2457</f>
        <v>0</v>
      </c>
    </row>
    <row r="991" spans="1:18">
      <c r="A991" s="17">
        <f t="normal">Agrupados!D2458</f>
        <v>0</v>
      </c>
      <c r="B991" s="17">
        <f t="normal">Agrupados!E2458</f>
        <v>0</v>
      </c>
      <c r="C991" s="9">
        <f t="normal">Agrupados!F2458</f>
        <v>0</v>
      </c>
      <c r="D991" s="6">
        <f t="normal">Agrupados!G2458</f>
        <v>0</v>
      </c>
      <c r="E991" s="6">
        <f t="normal">Agrupados!H2458</f>
        <v>0</v>
      </c>
      <c r="F991" s="6">
        <f t="normal">Agrupados!I2458</f>
        <v>0</v>
      </c>
      <c r="G991" s="8">
        <f t="normal">Agrupados!T2458</f>
        <v>0</v>
      </c>
      <c r="H991" s="8"/>
      <c r="I991" s="8"/>
      <c r="J991" s="8"/>
      <c r="K991" s="8"/>
      <c r="L991" s="8">
        <f t="normal">Agrupados!M2458</f>
        <v>0</v>
      </c>
      <c r="M991" s="8">
        <f t="normal">Agrupados!Q2458</f>
        <v>0</v>
      </c>
      <c r="N991" s="19"/>
      <c r="O991" s="19"/>
      <c r="P991" s="6">
        <f t="normal">Agrupados!R2458</f>
        <v>0</v>
      </c>
      <c r="Q991" s="23">
        <f t="normal">Agrupados!AA2458</f>
        <v>0</v>
      </c>
      <c r="R991" s="24">
        <f t="normal">Agrupados!AC2458</f>
        <v>0</v>
      </c>
    </row>
    <row r="992" spans="1:18">
      <c r="A992" s="12" t="str">
        <f t="normal">Agrupados!D2459</f>
        <v>Agroindústria</v>
      </c>
      <c r="B992" s="12" t="str">
        <f t="normal">Agrupados!E2459</f>
        <v>Resíduos de pecuária</v>
      </c>
      <c r="C992" s="6" t="str">
        <f t="normal">Agrupados!F2459</f>
        <v>Suinocultura</v>
      </c>
      <c r="D992" s="6" t="str">
        <f t="normal">Agrupados!G2459</f>
        <v>Terminação</v>
      </c>
      <c r="E992" s="6" t="str">
        <f t="normal">Agrupados!H2459</f>
        <v>Entrada biodigestor</v>
      </c>
      <c r="F992" s="6" t="str">
        <f t="normal">Agrupados!I2459</f>
        <v>Teste de temperatura a 25°C</v>
      </c>
      <c r="G992" s="8">
        <f t="normal">Agrupados!T2459</f>
        <v>23.4</v>
      </c>
      <c r="H992" s="8">
        <f t="normal">Agrupados!W2459</f>
        <v>689.7</v>
      </c>
      <c r="I992" s="8">
        <f t="shared" ref="I992" si="1636">1000/G992</f>
        <v>42.7350427350427</v>
      </c>
      <c r="J992" s="8">
        <f t="shared" ref="J992" si="1637">1000/H992</f>
        <v>1.44990575612585</v>
      </c>
      <c r="K992" s="8">
        <f t="shared" ref="K992" si="1638">I992*J992</f>
        <v>61.9617844498227</v>
      </c>
      <c r="L992" s="8">
        <f t="normal">Agrupados!M2459</f>
        <v>537.132146204311</v>
      </c>
      <c r="M992" s="8">
        <f t="normal">Agrupados!Q2459</f>
        <v>428.828491096532</v>
      </c>
      <c r="N992" s="13">
        <f t="shared" ref="N992" si="1639">L992/K992</f>
        <v>8.66876496494845</v>
      </c>
      <c r="O992" s="13">
        <f t="shared" ref="O992" si="1640">M992/K992</f>
        <v>6.92085444123711</v>
      </c>
      <c r="P992" s="6">
        <f t="normal">Agrupados!R2459</f>
        <v>0.798366834170854</v>
      </c>
      <c r="Q992" s="23">
        <f t="normal">Agrupados!AA2459</f>
        <v>30412.6666666667</v>
      </c>
      <c r="R992" s="24">
        <f t="normal">Agrupados!AC2459</f>
        <v>7.85066666666667</v>
      </c>
    </row>
    <row r="993" spans="1:18">
      <c r="A993" s="14">
        <f t="normal">Agrupados!D2460</f>
        <v>0</v>
      </c>
      <c r="B993" s="14">
        <f t="normal">Agrupados!E2460</f>
        <v>0</v>
      </c>
      <c r="C993" s="6">
        <f t="normal">Agrupados!F2460</f>
        <v>0</v>
      </c>
      <c r="D993" s="6">
        <f t="normal">Agrupados!G2460</f>
        <v>0</v>
      </c>
      <c r="E993" s="6">
        <f t="normal">Agrupados!H2460</f>
        <v>0</v>
      </c>
      <c r="F993" s="6">
        <f t="normal">Agrupados!I2460</f>
        <v>0</v>
      </c>
      <c r="G993" s="8">
        <f t="normal">Agrupados!T2460</f>
        <v>0</v>
      </c>
      <c r="H993" s="8"/>
      <c r="I993" s="8"/>
      <c r="J993" s="8"/>
      <c r="K993" s="8"/>
      <c r="L993" s="8">
        <f t="normal">Agrupados!M2460</f>
        <v>0</v>
      </c>
      <c r="M993" s="8">
        <f t="normal">Agrupados!Q2460</f>
        <v>0</v>
      </c>
      <c r="N993" s="16"/>
      <c r="O993" s="16"/>
      <c r="P993" s="6">
        <f t="normal">Agrupados!R2460</f>
        <v>0</v>
      </c>
      <c r="Q993" s="23">
        <f t="normal">Agrupados!AA2460</f>
        <v>0</v>
      </c>
      <c r="R993" s="24">
        <f t="normal">Agrupados!AC2460</f>
        <v>0</v>
      </c>
    </row>
    <row r="994" spans="1:18">
      <c r="A994" s="17">
        <f t="normal">Agrupados!D2461</f>
        <v>0</v>
      </c>
      <c r="B994" s="17">
        <f t="normal">Agrupados!E2461</f>
        <v>0</v>
      </c>
      <c r="C994" s="6">
        <f t="normal">Agrupados!F2461</f>
        <v>0</v>
      </c>
      <c r="D994" s="6">
        <f t="normal">Agrupados!G2461</f>
        <v>0</v>
      </c>
      <c r="E994" s="6">
        <f t="normal">Agrupados!H2461</f>
        <v>0</v>
      </c>
      <c r="F994" s="6">
        <f t="normal">Agrupados!I2461</f>
        <v>0</v>
      </c>
      <c r="G994" s="8">
        <f t="normal">Agrupados!T2461</f>
        <v>0</v>
      </c>
      <c r="H994" s="8"/>
      <c r="I994" s="8"/>
      <c r="J994" s="8"/>
      <c r="K994" s="8"/>
      <c r="L994" s="8">
        <f t="normal">Agrupados!M2461</f>
        <v>0</v>
      </c>
      <c r="M994" s="8">
        <f t="normal">Agrupados!Q2461</f>
        <v>0</v>
      </c>
      <c r="N994" s="19"/>
      <c r="O994" s="19"/>
      <c r="P994" s="6">
        <f t="normal">Agrupados!R2461</f>
        <v>0</v>
      </c>
      <c r="Q994" s="23">
        <f t="normal">Agrupados!AA2461</f>
        <v>0</v>
      </c>
      <c r="R994" s="24">
        <f t="normal">Agrupados!AC2461</f>
        <v>0</v>
      </c>
    </row>
    <row r="995" spans="1:18">
      <c r="A995" s="12" t="str">
        <f t="normal">Agrupados!D2462</f>
        <v>Agroindústria</v>
      </c>
      <c r="B995" s="12" t="str">
        <f t="normal">Agrupados!E2462</f>
        <v>Codigestão</v>
      </c>
      <c r="C995" s="6" t="str">
        <f t="normal">Agrupados!F2462</f>
        <v>Codigestão</v>
      </c>
      <c r="D995" s="6" t="str">
        <f t="normal">Agrupados!G2462</f>
        <v>bovino + aves poedeiras</v>
      </c>
      <c r="E995" s="6" t="str">
        <f t="normal">Agrupados!H2462</f>
        <v>Entrada biodigestor</v>
      </c>
      <c r="F995" s="6" t="str">
        <f t="normal">Agrupados!I2462</f>
        <v>Teste de temperatura a 30°C </v>
      </c>
      <c r="G995" s="8">
        <f t="normal">Agrupados!T2462</f>
        <v>23.2333333333333</v>
      </c>
      <c r="H995" s="8">
        <f t="normal">Agrupados!W2462</f>
        <v>570.5</v>
      </c>
      <c r="I995" s="8">
        <f t="shared" ref="I995" si="1641">1000/G995</f>
        <v>43.0416068866571</v>
      </c>
      <c r="J995" s="8">
        <f t="shared" ref="J995" si="1642">1000/H995</f>
        <v>1.75284837861525</v>
      </c>
      <c r="K995" s="8">
        <f t="shared" ref="K995" si="1643">I995*J995</f>
        <v>75.4454108442718</v>
      </c>
      <c r="L995" s="8">
        <f t="normal">Agrupados!M2462</f>
        <v>538.144329896907</v>
      </c>
      <c r="M995" s="8">
        <f t="normal">Agrupados!Q2462</f>
        <v>402.511715089035</v>
      </c>
      <c r="N995" s="13">
        <f t="shared" ref="N995" si="1644">L995/K995</f>
        <v>7.13289680412372</v>
      </c>
      <c r="O995" s="13">
        <f t="shared" ref="O995" si="1645">M995/K995</f>
        <v>5.33513848734771</v>
      </c>
      <c r="P995" s="6">
        <f t="normal">Agrupados!R2462</f>
        <v>0.747962382445141</v>
      </c>
      <c r="Q995" s="23">
        <f t="normal">Agrupados!AA2462</f>
        <v>35936.6666666667</v>
      </c>
      <c r="R995" s="24">
        <f t="normal">Agrupados!AC2462</f>
        <v>7.27</v>
      </c>
    </row>
    <row r="996" spans="1:18">
      <c r="A996" s="14">
        <f t="normal">Agrupados!D2463</f>
        <v>0</v>
      </c>
      <c r="B996" s="14">
        <f t="normal">Agrupados!E2463</f>
        <v>0</v>
      </c>
      <c r="C996" s="9">
        <f t="normal">Agrupados!F2463</f>
        <v>0</v>
      </c>
      <c r="D996" s="6">
        <f t="normal">Agrupados!G2463</f>
        <v>0</v>
      </c>
      <c r="E996" s="6">
        <f t="normal">Agrupados!H2463</f>
        <v>0</v>
      </c>
      <c r="F996" s="6">
        <f t="normal">Agrupados!I2463</f>
        <v>0</v>
      </c>
      <c r="G996" s="8">
        <f t="normal">Agrupados!T2463</f>
        <v>0</v>
      </c>
      <c r="H996" s="8"/>
      <c r="I996" s="8"/>
      <c r="J996" s="8"/>
      <c r="K996" s="8"/>
      <c r="L996" s="8">
        <f t="normal">Agrupados!M2463</f>
        <v>0</v>
      </c>
      <c r="M996" s="8">
        <f t="normal">Agrupados!Q2463</f>
        <v>0</v>
      </c>
      <c r="N996" s="16"/>
      <c r="O996" s="16"/>
      <c r="P996" s="6">
        <f t="normal">Agrupados!R2463</f>
        <v>0</v>
      </c>
      <c r="Q996" s="23">
        <f t="normal">Agrupados!AA2463</f>
        <v>0</v>
      </c>
      <c r="R996" s="24">
        <f t="normal">Agrupados!AC2463</f>
        <v>0</v>
      </c>
    </row>
    <row r="997" spans="1:18">
      <c r="A997" s="17">
        <f t="normal">Agrupados!D2464</f>
        <v>0</v>
      </c>
      <c r="B997" s="17">
        <f t="normal">Agrupados!E2464</f>
        <v>0</v>
      </c>
      <c r="C997" s="9">
        <f t="normal">Agrupados!F2464</f>
        <v>0</v>
      </c>
      <c r="D997" s="6">
        <f t="normal">Agrupados!G2464</f>
        <v>0</v>
      </c>
      <c r="E997" s="6">
        <f t="normal">Agrupados!H2464</f>
        <v>0</v>
      </c>
      <c r="F997" s="6">
        <f t="normal">Agrupados!I2464</f>
        <v>0</v>
      </c>
      <c r="G997" s="8">
        <f t="normal">Agrupados!T2464</f>
        <v>0</v>
      </c>
      <c r="H997" s="8"/>
      <c r="I997" s="8"/>
      <c r="J997" s="8"/>
      <c r="K997" s="8"/>
      <c r="L997" s="8">
        <f t="normal">Agrupados!M2464</f>
        <v>0</v>
      </c>
      <c r="M997" s="8">
        <f t="normal">Agrupados!Q2464</f>
        <v>0</v>
      </c>
      <c r="N997" s="19"/>
      <c r="O997" s="19"/>
      <c r="P997" s="6">
        <f t="normal">Agrupados!R2464</f>
        <v>0</v>
      </c>
      <c r="Q997" s="23">
        <f t="normal">Agrupados!AA2464</f>
        <v>0</v>
      </c>
      <c r="R997" s="24">
        <f t="normal">Agrupados!AC2464</f>
        <v>0</v>
      </c>
    </row>
    <row r="998" spans="1:18">
      <c r="A998" s="12" t="str">
        <f t="normal">Agrupados!D2465</f>
        <v>Agroindústria</v>
      </c>
      <c r="B998" s="12" t="str">
        <f t="normal">Agrupados!E2465</f>
        <v>Resíduos de pecuária</v>
      </c>
      <c r="C998" s="6" t="str">
        <f t="normal">Agrupados!F2465</f>
        <v>Suinocultura</v>
      </c>
      <c r="D998" s="6" t="str">
        <f t="normal">Agrupados!G2465</f>
        <v>Terminação</v>
      </c>
      <c r="E998" s="6" t="str">
        <f t="normal">Agrupados!H2465</f>
        <v>Entrada biodigestor</v>
      </c>
      <c r="F998" s="6" t="str">
        <f t="normal">Agrupados!I2465</f>
        <v>Teste de temperatura a 30°C </v>
      </c>
      <c r="G998" s="8">
        <f t="normal">Agrupados!T2465</f>
        <v>23.4</v>
      </c>
      <c r="H998" s="8">
        <f t="normal">Agrupados!W2465</f>
        <v>689.7</v>
      </c>
      <c r="I998" s="8">
        <f t="shared" ref="I998" si="1646">1000/G998</f>
        <v>42.7350427350427</v>
      </c>
      <c r="J998" s="8">
        <f t="shared" ref="J998" si="1647">1000/H998</f>
        <v>1.44990575612585</v>
      </c>
      <c r="K998" s="8">
        <f t="shared" ref="K998" si="1648">I998*J998</f>
        <v>61.9617844498227</v>
      </c>
      <c r="L998" s="8">
        <f t="normal">Agrupados!M2465</f>
        <v>522.624179943768</v>
      </c>
      <c r="M998" s="8">
        <f t="normal">Agrupados!Q2465</f>
        <v>414.995313964386</v>
      </c>
      <c r="N998" s="13">
        <f t="shared" ref="N998" si="1649">L998/K998</f>
        <v>8.43462118762887</v>
      </c>
      <c r="O998" s="13">
        <f t="shared" ref="O998" si="1650">M998/K998</f>
        <v>6.69760107216495</v>
      </c>
      <c r="P998" s="6">
        <f t="normal">Agrupados!R2465</f>
        <v>0.79406068431246</v>
      </c>
      <c r="Q998" s="23">
        <f t="normal">Agrupados!AA2465</f>
        <v>30412.6666666667</v>
      </c>
      <c r="R998" s="24">
        <f t="normal">Agrupados!AC2465</f>
        <v>7.85066666666667</v>
      </c>
    </row>
    <row r="999" spans="1:18">
      <c r="A999" s="14">
        <f t="normal">Agrupados!D2466</f>
        <v>0</v>
      </c>
      <c r="B999" s="14">
        <f t="normal">Agrupados!E2466</f>
        <v>0</v>
      </c>
      <c r="C999" s="6">
        <f t="normal">Agrupados!F2466</f>
        <v>0</v>
      </c>
      <c r="D999" s="6">
        <f t="normal">Agrupados!G2466</f>
        <v>0</v>
      </c>
      <c r="E999" s="6">
        <f t="normal">Agrupados!H2466</f>
        <v>0</v>
      </c>
      <c r="F999" s="6">
        <f t="normal">Agrupados!I2466</f>
        <v>0</v>
      </c>
      <c r="G999" s="8">
        <f t="normal">Agrupados!T2466</f>
        <v>0</v>
      </c>
      <c r="H999" s="8"/>
      <c r="I999" s="8"/>
      <c r="J999" s="8"/>
      <c r="K999" s="8"/>
      <c r="L999" s="8">
        <f t="normal">Agrupados!M2466</f>
        <v>0</v>
      </c>
      <c r="M999" s="8">
        <f t="normal">Agrupados!Q2466</f>
        <v>0</v>
      </c>
      <c r="N999" s="16"/>
      <c r="O999" s="16"/>
      <c r="P999" s="6">
        <f t="normal">Agrupados!R2466</f>
        <v>0</v>
      </c>
      <c r="Q999" s="23">
        <f t="normal">Agrupados!AA2466</f>
        <v>0</v>
      </c>
      <c r="R999" s="24">
        <f t="normal">Agrupados!AC2466</f>
        <v>0</v>
      </c>
    </row>
    <row r="1000" spans="1:18">
      <c r="A1000" s="17">
        <f t="normal">Agrupados!D2467</f>
        <v>0</v>
      </c>
      <c r="B1000" s="17">
        <f t="normal">Agrupados!E2467</f>
        <v>0</v>
      </c>
      <c r="C1000" s="6">
        <f t="normal">Agrupados!F2467</f>
        <v>0</v>
      </c>
      <c r="D1000" s="6">
        <f t="normal">Agrupados!G2467</f>
        <v>0</v>
      </c>
      <c r="E1000" s="6">
        <f t="normal">Agrupados!H2467</f>
        <v>0</v>
      </c>
      <c r="F1000" s="6">
        <f t="normal">Agrupados!I2467</f>
        <v>0</v>
      </c>
      <c r="G1000" s="8">
        <f t="normal">Agrupados!T2467</f>
        <v>0</v>
      </c>
      <c r="H1000" s="8"/>
      <c r="I1000" s="8"/>
      <c r="J1000" s="8"/>
      <c r="K1000" s="8"/>
      <c r="L1000" s="8">
        <f t="normal">Agrupados!M2467</f>
        <v>0</v>
      </c>
      <c r="M1000" s="8">
        <f t="normal">Agrupados!Q2467</f>
        <v>0</v>
      </c>
      <c r="N1000" s="19"/>
      <c r="O1000" s="19"/>
      <c r="P1000" s="6">
        <f t="normal">Agrupados!R2467</f>
        <v>0</v>
      </c>
      <c r="Q1000" s="23">
        <f t="normal">Agrupados!AA2467</f>
        <v>0</v>
      </c>
      <c r="R1000" s="24">
        <f t="normal">Agrupados!AC2467</f>
        <v>0</v>
      </c>
    </row>
    <row r="1001" spans="1:18">
      <c r="A1001" s="12" t="str">
        <f t="normal">Agrupados!D2468</f>
        <v>Agroindústria</v>
      </c>
      <c r="B1001" s="12" t="str">
        <f t="normal">Agrupados!E2468</f>
        <v>Resíduos de pecuária</v>
      </c>
      <c r="C1001" s="6" t="str">
        <f t="normal">Agrupados!F2468</f>
        <v>Suinocultura</v>
      </c>
      <c r="D1001" s="6" t="str">
        <f t="normal">Agrupados!G2468</f>
        <v>Terminação</v>
      </c>
      <c r="E1001" s="6" t="str">
        <f t="normal">Agrupados!H2468</f>
        <v>Saída biodigestor</v>
      </c>
      <c r="F1001" s="6" t="str">
        <f t="normal">Agrupados!I2468</f>
        <v>15 dias de alojamento</v>
      </c>
      <c r="G1001" s="8">
        <f t="normal">Agrupados!T2468</f>
        <v>12.5666666666667</v>
      </c>
      <c r="H1001" s="8">
        <f t="normal">Agrupados!W2468</f>
        <v>593.166666666667</v>
      </c>
      <c r="I1001" s="8">
        <f t="shared" ref="I1001" si="1651">1000/G1001</f>
        <v>79.5755968169761</v>
      </c>
      <c r="J1001" s="8">
        <f t="shared" ref="J1001" si="1652">1000/H1001</f>
        <v>1.68586681652149</v>
      </c>
      <c r="K1001" s="8">
        <f t="shared" ref="K1001" si="1653">I1001*J1001</f>
        <v>134.153858078634</v>
      </c>
      <c r="L1001" s="8">
        <f t="normal">Agrupados!M2468</f>
        <v>160.599812558575</v>
      </c>
      <c r="M1001" s="8">
        <f t="normal">Agrupados!Q2468</f>
        <v>128.209934395501</v>
      </c>
      <c r="N1001" s="13">
        <f t="shared" ref="N1001" si="1654">L1001/K1001</f>
        <v>1.19713152389878</v>
      </c>
      <c r="O1001" s="13">
        <f t="shared" ref="O1001" si="1655">M1001/K1001</f>
        <v>0.955693233364573</v>
      </c>
      <c r="P1001" s="6">
        <f t="normal">Agrupados!R2468</f>
        <v>0.798319327731092</v>
      </c>
      <c r="Q1001" s="23" t="str">
        <f t="normal">Agrupados!AA2468</f>
        <v>-</v>
      </c>
      <c r="R1001" s="24">
        <f t="normal">Agrupados!AC2468</f>
        <v>7.60033333333333</v>
      </c>
    </row>
    <row r="1002" spans="1:18">
      <c r="A1002" s="14">
        <f t="normal">Agrupados!D2469</f>
        <v>0</v>
      </c>
      <c r="B1002" s="14">
        <f t="normal">Agrupados!E2469</f>
        <v>0</v>
      </c>
      <c r="C1002" s="6">
        <f t="normal">Agrupados!F2469</f>
        <v>0</v>
      </c>
      <c r="D1002" s="6">
        <f t="normal">Agrupados!G2469</f>
        <v>0</v>
      </c>
      <c r="E1002" s="6">
        <f t="normal">Agrupados!H2469</f>
        <v>0</v>
      </c>
      <c r="F1002" s="6">
        <f t="normal">Agrupados!I2469</f>
        <v>0</v>
      </c>
      <c r="G1002" s="8">
        <f t="normal">Agrupados!T2469</f>
        <v>0</v>
      </c>
      <c r="H1002" s="8"/>
      <c r="I1002" s="8"/>
      <c r="J1002" s="8"/>
      <c r="K1002" s="8"/>
      <c r="L1002" s="8">
        <f t="normal">Agrupados!M2469</f>
        <v>0</v>
      </c>
      <c r="M1002" s="8">
        <f t="normal">Agrupados!Q2469</f>
        <v>0</v>
      </c>
      <c r="N1002" s="16"/>
      <c r="O1002" s="16"/>
      <c r="P1002" s="6">
        <f t="normal">Agrupados!R2469</f>
        <v>0</v>
      </c>
      <c r="Q1002" s="23">
        <f t="normal">Agrupados!AA2469</f>
        <v>0</v>
      </c>
      <c r="R1002" s="24">
        <f t="normal">Agrupados!AC2469</f>
        <v>0</v>
      </c>
    </row>
    <row r="1003" spans="1:18">
      <c r="A1003" s="17">
        <f t="normal">Agrupados!D2470</f>
        <v>0</v>
      </c>
      <c r="B1003" s="17">
        <f t="normal">Agrupados!E2470</f>
        <v>0</v>
      </c>
      <c r="C1003" s="6">
        <f t="normal">Agrupados!F2470</f>
        <v>0</v>
      </c>
      <c r="D1003" s="6">
        <f t="normal">Agrupados!G2470</f>
        <v>0</v>
      </c>
      <c r="E1003" s="6">
        <f t="normal">Agrupados!H2470</f>
        <v>0</v>
      </c>
      <c r="F1003" s="6">
        <f t="normal">Agrupados!I2470</f>
        <v>0</v>
      </c>
      <c r="G1003" s="8">
        <f t="normal">Agrupados!T2470</f>
        <v>0</v>
      </c>
      <c r="H1003" s="8"/>
      <c r="I1003" s="8"/>
      <c r="J1003" s="8"/>
      <c r="K1003" s="8"/>
      <c r="L1003" s="8">
        <f t="normal">Agrupados!M2470</f>
        <v>0</v>
      </c>
      <c r="M1003" s="8">
        <f t="normal">Agrupados!Q2470</f>
        <v>0</v>
      </c>
      <c r="N1003" s="19"/>
      <c r="O1003" s="19"/>
      <c r="P1003" s="6">
        <f t="normal">Agrupados!R2470</f>
        <v>0</v>
      </c>
      <c r="Q1003" s="23">
        <f t="normal">Agrupados!AA2470</f>
        <v>0</v>
      </c>
      <c r="R1003" s="24">
        <f t="normal">Agrupados!AC2470</f>
        <v>0</v>
      </c>
    </row>
    <row r="1004" spans="1:18">
      <c r="A1004" s="12" t="str">
        <f t="normal">Agrupados!D2471</f>
        <v>Agroindústria</v>
      </c>
      <c r="B1004" s="12" t="str">
        <f t="normal">Agrupados!E2471</f>
        <v>Codigestão</v>
      </c>
      <c r="C1004" s="6" t="str">
        <f t="normal">Agrupados!F2471</f>
        <v>Codigestão</v>
      </c>
      <c r="D1004" s="6" t="str">
        <f t="normal">Agrupados!G2471</f>
        <v>bovino + aves poedeiras</v>
      </c>
      <c r="E1004" s="6" t="str">
        <f t="normal">Agrupados!H2471</f>
        <v>Entrada biodigestor</v>
      </c>
      <c r="F1004" s="6" t="str">
        <f t="normal">Agrupados!I2471</f>
        <v>-</v>
      </c>
      <c r="G1004" s="8">
        <f t="normal">Agrupados!T2471</f>
        <v>23.2333333333333</v>
      </c>
      <c r="H1004" s="8">
        <f t="normal">Agrupados!W2471</f>
        <v>570.5</v>
      </c>
      <c r="I1004" s="8">
        <f t="shared" ref="I1004" si="1656">1000/G1004</f>
        <v>43.0416068866571</v>
      </c>
      <c r="J1004" s="8">
        <f t="shared" ref="J1004" si="1657">1000/H1004</f>
        <v>1.75284837861525</v>
      </c>
      <c r="K1004" s="8">
        <f t="shared" ref="K1004" si="1658">I1004*J1004</f>
        <v>75.4454108442718</v>
      </c>
      <c r="L1004" s="8">
        <f t="normal">Agrupados!M2471</f>
        <v>547.253983130272</v>
      </c>
      <c r="M1004" s="8">
        <f t="normal">Agrupados!Q2471</f>
        <v>402.849109653233</v>
      </c>
      <c r="N1004" s="13">
        <f t="shared" ref="N1004" si="1659">L1004/K1004</f>
        <v>7.25364176569822</v>
      </c>
      <c r="O1004" s="13">
        <f t="shared" ref="O1004" si="1660">M1004/K1004</f>
        <v>5.33961052296158</v>
      </c>
      <c r="P1004" s="6">
        <f t="normal">Agrupados!R2471</f>
        <v>0.73612823674476</v>
      </c>
      <c r="Q1004" s="23">
        <f t="normal">Agrupados!AA2471</f>
        <v>35936.6666666667</v>
      </c>
      <c r="R1004" s="24">
        <f t="normal">Agrupados!AC2471</f>
        <v>7.27</v>
      </c>
    </row>
    <row r="1005" spans="1:18">
      <c r="A1005" s="14">
        <f t="normal">Agrupados!D2472</f>
        <v>0</v>
      </c>
      <c r="B1005" s="14">
        <f t="normal">Agrupados!E2472</f>
        <v>0</v>
      </c>
      <c r="C1005" s="9">
        <f t="normal">Agrupados!F2472</f>
        <v>0</v>
      </c>
      <c r="D1005" s="6">
        <f t="normal">Agrupados!G2472</f>
        <v>0</v>
      </c>
      <c r="E1005" s="6">
        <f t="normal">Agrupados!H2472</f>
        <v>0</v>
      </c>
      <c r="F1005" s="6">
        <f t="normal">Agrupados!I2472</f>
        <v>0</v>
      </c>
      <c r="G1005" s="8">
        <f t="normal">Agrupados!T2472</f>
        <v>0</v>
      </c>
      <c r="H1005" s="8"/>
      <c r="I1005" s="8"/>
      <c r="J1005" s="8"/>
      <c r="K1005" s="8"/>
      <c r="L1005" s="8">
        <f t="normal">Agrupados!M2472</f>
        <v>0</v>
      </c>
      <c r="M1005" s="8">
        <f t="normal">Agrupados!Q2472</f>
        <v>0</v>
      </c>
      <c r="N1005" s="16"/>
      <c r="O1005" s="16"/>
      <c r="P1005" s="6">
        <f t="normal">Agrupados!R2472</f>
        <v>0</v>
      </c>
      <c r="Q1005" s="23">
        <f t="normal">Agrupados!AA2472</f>
        <v>0</v>
      </c>
      <c r="R1005" s="24">
        <f t="normal">Agrupados!AC2472</f>
        <v>0</v>
      </c>
    </row>
    <row r="1006" spans="1:18">
      <c r="A1006" s="17">
        <f t="normal">Agrupados!D2473</f>
        <v>0</v>
      </c>
      <c r="B1006" s="17">
        <f t="normal">Agrupados!E2473</f>
        <v>0</v>
      </c>
      <c r="C1006" s="9">
        <f t="normal">Agrupados!F2473</f>
        <v>0</v>
      </c>
      <c r="D1006" s="6">
        <f t="normal">Agrupados!G2473</f>
        <v>0</v>
      </c>
      <c r="E1006" s="6">
        <f t="normal">Agrupados!H2473</f>
        <v>0</v>
      </c>
      <c r="F1006" s="6">
        <f t="normal">Agrupados!I2473</f>
        <v>0</v>
      </c>
      <c r="G1006" s="8">
        <f t="normal">Agrupados!T2473</f>
        <v>0</v>
      </c>
      <c r="H1006" s="8"/>
      <c r="I1006" s="8"/>
      <c r="J1006" s="8"/>
      <c r="K1006" s="8"/>
      <c r="L1006" s="8">
        <f t="normal">Agrupados!M2473</f>
        <v>0</v>
      </c>
      <c r="M1006" s="8">
        <f t="normal">Agrupados!Q2473</f>
        <v>0</v>
      </c>
      <c r="N1006" s="19"/>
      <c r="O1006" s="19"/>
      <c r="P1006" s="6">
        <f t="normal">Agrupados!R2473</f>
        <v>0</v>
      </c>
      <c r="Q1006" s="23">
        <f t="normal">Agrupados!AA2473</f>
        <v>0</v>
      </c>
      <c r="R1006" s="24">
        <f t="normal">Agrupados!AC2473</f>
        <v>0</v>
      </c>
    </row>
    <row r="1007" spans="1:18">
      <c r="A1007" s="12" t="str">
        <f t="normal">Agrupados!D2474</f>
        <v>Agroindústria</v>
      </c>
      <c r="B1007" s="12" t="str">
        <f t="normal">Agrupados!E2474</f>
        <v>Resíduos de pecuária</v>
      </c>
      <c r="C1007" s="6" t="str">
        <f t="normal">Agrupados!F2474</f>
        <v>Suinocultura</v>
      </c>
      <c r="D1007" s="6" t="str">
        <f t="normal">Agrupados!G2474</f>
        <v>Terminação</v>
      </c>
      <c r="E1007" s="12" t="str">
        <f t="normal">Agrupados!H2474</f>
        <v>-</v>
      </c>
      <c r="F1007" s="6" t="str">
        <f t="normal">Agrupados!I2474</f>
        <v>-</v>
      </c>
      <c r="G1007" s="8">
        <f t="normal">Agrupados!T2474</f>
        <v>23.4</v>
      </c>
      <c r="H1007" s="8">
        <f t="normal">Agrupados!W2474</f>
        <v>689.7</v>
      </c>
      <c r="I1007" s="8">
        <f t="shared" ref="I1007" si="1661">1000/G1007</f>
        <v>42.7350427350427</v>
      </c>
      <c r="J1007" s="8">
        <f t="shared" ref="J1007" si="1662">1000/H1007</f>
        <v>1.44990575612585</v>
      </c>
      <c r="K1007" s="8">
        <f t="shared" ref="K1007" si="1663">I1007*J1007</f>
        <v>61.9617844498227</v>
      </c>
      <c r="L1007" s="8">
        <f t="normal">Agrupados!M2474</f>
        <v>482.811621368322</v>
      </c>
      <c r="M1007" s="8">
        <f t="normal">Agrupados!Q2474</f>
        <v>372.98969072165</v>
      </c>
      <c r="N1007" s="13">
        <f t="shared" ref="N1007" si="1664">L1007/K1007</f>
        <v>7.79208710103093</v>
      </c>
      <c r="O1007" s="13">
        <f t="shared" ref="O1007" si="1665">M1007/K1007</f>
        <v>6.01967315876289</v>
      </c>
      <c r="P1007" s="6">
        <f t="normal">Agrupados!R2474</f>
        <v>0.772536687631027</v>
      </c>
      <c r="Q1007" s="23">
        <f t="normal">Agrupados!AA2474</f>
        <v>30412.6666666667</v>
      </c>
      <c r="R1007" s="24">
        <f t="normal">Agrupados!AC2474</f>
        <v>7.85066666666667</v>
      </c>
    </row>
    <row r="1008" spans="1:18">
      <c r="A1008" s="14">
        <f t="normal">Agrupados!D2475</f>
        <v>0</v>
      </c>
      <c r="B1008" s="14">
        <f t="normal">Agrupados!E2475</f>
        <v>0</v>
      </c>
      <c r="C1008" s="6">
        <f t="normal">Agrupados!F2475</f>
        <v>0</v>
      </c>
      <c r="D1008" s="6">
        <f t="normal">Agrupados!G2475</f>
        <v>0</v>
      </c>
      <c r="E1008" s="14">
        <f t="normal">Agrupados!H2475</f>
        <v>0</v>
      </c>
      <c r="F1008" s="6">
        <f t="normal">Agrupados!I2475</f>
        <v>0</v>
      </c>
      <c r="G1008" s="8">
        <f t="normal">Agrupados!T2475</f>
        <v>0</v>
      </c>
      <c r="H1008" s="8"/>
      <c r="I1008" s="8"/>
      <c r="J1008" s="8"/>
      <c r="K1008" s="8"/>
      <c r="L1008" s="8">
        <f t="normal">Agrupados!M2475</f>
        <v>0</v>
      </c>
      <c r="M1008" s="8">
        <f t="normal">Agrupados!Q2475</f>
        <v>0</v>
      </c>
      <c r="N1008" s="16"/>
      <c r="O1008" s="16"/>
      <c r="P1008" s="6">
        <f t="normal">Agrupados!R2475</f>
        <v>0</v>
      </c>
      <c r="Q1008" s="23">
        <f t="normal">Agrupados!AA2475</f>
        <v>0</v>
      </c>
      <c r="R1008" s="24">
        <f t="normal">Agrupados!AC2475</f>
        <v>0</v>
      </c>
    </row>
    <row r="1009" spans="1:18">
      <c r="A1009" s="17">
        <f t="normal">Agrupados!D2476</f>
        <v>0</v>
      </c>
      <c r="B1009" s="17">
        <f t="normal">Agrupados!E2476</f>
        <v>0</v>
      </c>
      <c r="C1009" s="6">
        <f t="normal">Agrupados!F2476</f>
        <v>0</v>
      </c>
      <c r="D1009" s="6">
        <f t="normal">Agrupados!G2476</f>
        <v>0</v>
      </c>
      <c r="E1009" s="17">
        <f t="normal">Agrupados!H2476</f>
        <v>0</v>
      </c>
      <c r="F1009" s="6">
        <f t="normal">Agrupados!I2476</f>
        <v>0</v>
      </c>
      <c r="G1009" s="8">
        <f t="normal">Agrupados!T2476</f>
        <v>0</v>
      </c>
      <c r="H1009" s="8"/>
      <c r="I1009" s="8"/>
      <c r="J1009" s="8"/>
      <c r="K1009" s="8"/>
      <c r="L1009" s="8">
        <f t="normal">Agrupados!M2476</f>
        <v>0</v>
      </c>
      <c r="M1009" s="8">
        <f t="normal">Agrupados!Q2476</f>
        <v>0</v>
      </c>
      <c r="N1009" s="19"/>
      <c r="O1009" s="19"/>
      <c r="P1009" s="6">
        <f t="normal">Agrupados!R2476</f>
        <v>0</v>
      </c>
      <c r="Q1009" s="23">
        <f t="normal">Agrupados!AA2476</f>
        <v>0</v>
      </c>
      <c r="R1009" s="24">
        <f t="normal">Agrupados!AC2476</f>
        <v>0</v>
      </c>
    </row>
    <row r="1010" spans="1:18">
      <c r="A1010" s="12" t="str">
        <f t="normal">Agrupados!D2489</f>
        <v>Indústria</v>
      </c>
      <c r="B1010" s="12" t="str">
        <f t="normal">Agrupados!E2489</f>
        <v>Resíduos industriais</v>
      </c>
      <c r="C1010" s="6" t="str">
        <f t="normal">Agrupados!F2489</f>
        <v>Resíduo da indústria de papel e celulose</v>
      </c>
      <c r="D1010" s="6" t="str">
        <f t="normal">Agrupados!G2489</f>
        <v>Lodo</v>
      </c>
      <c r="E1010" s="12" t="str">
        <f t="normal">Agrupados!H2489</f>
        <v>-</v>
      </c>
      <c r="F1010" s="6" t="str">
        <f t="normal">Agrupados!I2489</f>
        <v>-</v>
      </c>
      <c r="G1010" s="8">
        <f t="normal">Agrupados!T2489</f>
        <v>151.966666666667</v>
      </c>
      <c r="H1010" s="8">
        <f t="normal">Agrupados!W2489</f>
        <v>720.233333333333</v>
      </c>
      <c r="I1010" s="8">
        <f t="shared" ref="I1010" si="1666">1000/G1010</f>
        <v>6.58039043649923</v>
      </c>
      <c r="J1010" s="8">
        <f t="shared" ref="J1010" si="1667">1000/H1010</f>
        <v>1.38843893182765</v>
      </c>
      <c r="K1010" s="8">
        <f t="shared" ref="K1010" si="1668">I1010*J1010</f>
        <v>9.13647026866187</v>
      </c>
      <c r="L1010" s="8">
        <f t="normal">Agrupados!M2489</f>
        <v>120.987</v>
      </c>
      <c r="M1010" s="8">
        <f t="normal">Agrupados!Q2489</f>
        <v>96.552</v>
      </c>
      <c r="N1010" s="13">
        <f t="shared" ref="N1010" si="1669">L1010/K1010</f>
        <v>13.24220365659</v>
      </c>
      <c r="O1010" s="13">
        <f t="shared" ref="O1010" si="1670">M1010/K1010</f>
        <v>10.56775725864</v>
      </c>
      <c r="P1010" s="6">
        <f t="normal">Agrupados!R2489</f>
        <v>0.798036152644499</v>
      </c>
      <c r="Q1010" s="23" t="str">
        <f t="normal">Agrupados!AA2489</f>
        <v>-</v>
      </c>
      <c r="R1010" s="24" t="str">
        <f t="normal">Agrupados!AC2489</f>
        <v>-</v>
      </c>
    </row>
    <row r="1011" spans="1:18">
      <c r="A1011" s="14">
        <f t="normal">Agrupados!D2490</f>
        <v>0</v>
      </c>
      <c r="B1011" s="14">
        <f t="normal">Agrupados!E2490</f>
        <v>0</v>
      </c>
      <c r="C1011" s="6">
        <f t="normal">Agrupados!F2490</f>
        <v>0</v>
      </c>
      <c r="D1011" s="6">
        <f t="normal">Agrupados!G2490</f>
        <v>0</v>
      </c>
      <c r="E1011" s="14">
        <f t="normal">Agrupados!H2490</f>
        <v>0</v>
      </c>
      <c r="F1011" s="6">
        <f t="normal">Agrupados!I2490</f>
        <v>0</v>
      </c>
      <c r="G1011" s="8">
        <f t="normal">Agrupados!T2490</f>
        <v>0</v>
      </c>
      <c r="H1011" s="8"/>
      <c r="I1011" s="8"/>
      <c r="J1011" s="8"/>
      <c r="K1011" s="8"/>
      <c r="L1011" s="8">
        <f t="normal">Agrupados!M2490</f>
        <v>0</v>
      </c>
      <c r="M1011" s="8">
        <f t="normal">Agrupados!Q2490</f>
        <v>0</v>
      </c>
      <c r="N1011" s="16"/>
      <c r="O1011" s="16"/>
      <c r="P1011" s="6">
        <f t="normal">Agrupados!R2490</f>
        <v>0</v>
      </c>
      <c r="Q1011" s="23">
        <f t="normal">Agrupados!AA2490</f>
        <v>0</v>
      </c>
      <c r="R1011" s="24">
        <f t="normal">Agrupados!AC2490</f>
        <v>0</v>
      </c>
    </row>
    <row r="1012" spans="1:18">
      <c r="A1012" s="17">
        <f t="normal">Agrupados!D2491</f>
        <v>0</v>
      </c>
      <c r="B1012" s="17">
        <f t="normal">Agrupados!E2491</f>
        <v>0</v>
      </c>
      <c r="C1012" s="6">
        <f t="normal">Agrupados!F2491</f>
        <v>0</v>
      </c>
      <c r="D1012" s="6">
        <f t="normal">Agrupados!G2491</f>
        <v>0</v>
      </c>
      <c r="E1012" s="17">
        <f t="normal">Agrupados!H2491</f>
        <v>0</v>
      </c>
      <c r="F1012" s="6">
        <f t="normal">Agrupados!I2491</f>
        <v>0</v>
      </c>
      <c r="G1012" s="8">
        <f t="normal">Agrupados!T2491</f>
        <v>0</v>
      </c>
      <c r="H1012" s="8"/>
      <c r="I1012" s="8"/>
      <c r="J1012" s="8"/>
      <c r="K1012" s="8"/>
      <c r="L1012" s="8">
        <f t="normal">Agrupados!M2491</f>
        <v>0</v>
      </c>
      <c r="M1012" s="8">
        <f t="normal">Agrupados!Q2491</f>
        <v>0</v>
      </c>
      <c r="N1012" s="19"/>
      <c r="O1012" s="19"/>
      <c r="P1012" s="6">
        <f t="normal">Agrupados!R2491</f>
        <v>0</v>
      </c>
      <c r="Q1012" s="23">
        <f t="normal">Agrupados!AA2491</f>
        <v>0</v>
      </c>
      <c r="R1012" s="24">
        <f t="normal">Agrupados!AC2491</f>
        <v>0</v>
      </c>
    </row>
    <row r="1013" spans="1:18">
      <c r="A1013" s="12" t="str">
        <f t="normal">Agrupados!D2492</f>
        <v>Indústria</v>
      </c>
      <c r="B1013" s="12" t="str">
        <f t="normal">Agrupados!E2492</f>
        <v>Resíduos industriais</v>
      </c>
      <c r="C1013" s="6" t="str">
        <f t="normal">Agrupados!F2492</f>
        <v>Resíduo da indústria de papel e celulose</v>
      </c>
      <c r="D1013" s="6" t="str">
        <f t="normal">Agrupados!G2492</f>
        <v>Lodo</v>
      </c>
      <c r="E1013" s="12" t="str">
        <f t="normal">Agrupados!H2492</f>
        <v>-</v>
      </c>
      <c r="F1013" s="6" t="str">
        <f t="normal">Agrupados!I2492</f>
        <v>-</v>
      </c>
      <c r="G1013" s="8">
        <f t="normal">Agrupados!T2492</f>
        <v>408.933333333333</v>
      </c>
      <c r="H1013" s="8">
        <f t="normal">Agrupados!W2492</f>
        <v>912.033333333333</v>
      </c>
      <c r="I1013" s="8">
        <f t="shared" ref="I1013" si="1671">1000/G1013</f>
        <v>2.44538637104662</v>
      </c>
      <c r="J1013" s="8">
        <f t="shared" ref="J1013" si="1672">1000/H1013</f>
        <v>1.09645115310113</v>
      </c>
      <c r="K1013" s="8">
        <f t="shared" ref="K1013" si="1673">I1013*J1013</f>
        <v>2.68124670631186</v>
      </c>
      <c r="L1013" s="8">
        <f t="normal">Agrupados!M2492</f>
        <v>558.9576</v>
      </c>
      <c r="M1013" s="8">
        <f t="normal">Agrupados!Q2492</f>
        <v>377.6976</v>
      </c>
      <c r="N1013" s="13">
        <f t="shared" ref="N1013" si="1674">L1013/K1013</f>
        <v>208.469291051872</v>
      </c>
      <c r="O1013" s="13">
        <f t="shared" ref="O1013" si="1675">M1013/K1013</f>
        <v>140.866410804672</v>
      </c>
      <c r="P1013" s="6">
        <f t="normal">Agrupados!R2492</f>
        <v>0.675717800419924</v>
      </c>
      <c r="Q1013" s="23" t="str">
        <f t="normal">Agrupados!AA2492</f>
        <v>-</v>
      </c>
      <c r="R1013" s="24" t="str">
        <f t="normal">Agrupados!AC2492</f>
        <v>-</v>
      </c>
    </row>
    <row r="1014" spans="1:18">
      <c r="A1014" s="14">
        <f t="normal">Agrupados!D2493</f>
        <v>0</v>
      </c>
      <c r="B1014" s="14">
        <f t="normal">Agrupados!E2493</f>
        <v>0</v>
      </c>
      <c r="C1014" s="6">
        <f t="normal">Agrupados!F2493</f>
        <v>0</v>
      </c>
      <c r="D1014" s="6">
        <f t="normal">Agrupados!G2493</f>
        <v>0</v>
      </c>
      <c r="E1014" s="14">
        <f t="normal">Agrupados!H2493</f>
        <v>0</v>
      </c>
      <c r="F1014" s="6">
        <f t="normal">Agrupados!I2493</f>
        <v>0</v>
      </c>
      <c r="G1014" s="8">
        <f t="normal">Agrupados!T2493</f>
        <v>0</v>
      </c>
      <c r="H1014" s="8"/>
      <c r="I1014" s="8"/>
      <c r="J1014" s="8"/>
      <c r="K1014" s="8"/>
      <c r="L1014" s="8">
        <f t="normal">Agrupados!M2493</f>
        <v>0</v>
      </c>
      <c r="M1014" s="8">
        <f t="normal">Agrupados!Q2493</f>
        <v>0</v>
      </c>
      <c r="N1014" s="16"/>
      <c r="O1014" s="16"/>
      <c r="P1014" s="6">
        <f t="normal">Agrupados!R2493</f>
        <v>0</v>
      </c>
      <c r="Q1014" s="23">
        <f t="normal">Agrupados!AA2493</f>
        <v>0</v>
      </c>
      <c r="R1014" s="24">
        <f t="normal">Agrupados!AC2493</f>
        <v>0</v>
      </c>
    </row>
    <row r="1015" spans="1:18">
      <c r="A1015" s="17">
        <f t="normal">Agrupados!D2494</f>
        <v>0</v>
      </c>
      <c r="B1015" s="17">
        <f t="normal">Agrupados!E2494</f>
        <v>0</v>
      </c>
      <c r="C1015" s="6">
        <f t="normal">Agrupados!F2494</f>
        <v>0</v>
      </c>
      <c r="D1015" s="6">
        <f t="normal">Agrupados!G2494</f>
        <v>0</v>
      </c>
      <c r="E1015" s="17">
        <f t="normal">Agrupados!H2494</f>
        <v>0</v>
      </c>
      <c r="F1015" s="6">
        <f t="normal">Agrupados!I2494</f>
        <v>0</v>
      </c>
      <c r="G1015" s="8">
        <f t="normal">Agrupados!T2494</f>
        <v>0</v>
      </c>
      <c r="H1015" s="8"/>
      <c r="I1015" s="8"/>
      <c r="J1015" s="8"/>
      <c r="K1015" s="8"/>
      <c r="L1015" s="8">
        <f t="normal">Agrupados!M2494</f>
        <v>0</v>
      </c>
      <c r="M1015" s="8">
        <f t="normal">Agrupados!Q2494</f>
        <v>0</v>
      </c>
      <c r="N1015" s="19"/>
      <c r="O1015" s="19"/>
      <c r="P1015" s="6">
        <f t="normal">Agrupados!R2494</f>
        <v>0</v>
      </c>
      <c r="Q1015" s="23">
        <f t="normal">Agrupados!AA2494</f>
        <v>0</v>
      </c>
      <c r="R1015" s="24">
        <f t="normal">Agrupados!AC2494</f>
        <v>0</v>
      </c>
    </row>
    <row r="1016" spans="1:18">
      <c r="A1016" s="12" t="str">
        <f t="normal">Agrupados!D2495</f>
        <v>Indústria</v>
      </c>
      <c r="B1016" s="12" t="str">
        <f t="normal">Agrupados!E2495</f>
        <v>Resíduos industriais</v>
      </c>
      <c r="C1016" s="6" t="str">
        <f t="normal">Agrupados!F2495</f>
        <v>Resíduo da indústria de papel e celulose</v>
      </c>
      <c r="D1016" s="6" t="str">
        <f t="normal">Agrupados!G2495</f>
        <v>Lodo</v>
      </c>
      <c r="E1016" s="12" t="str">
        <f t="normal">Agrupados!H2495</f>
        <v>-</v>
      </c>
      <c r="F1016" s="6" t="str">
        <f t="normal">Agrupados!I2495</f>
        <v>-</v>
      </c>
      <c r="G1016" s="8">
        <f t="normal">Agrupados!T2495</f>
        <v>154.05</v>
      </c>
      <c r="H1016" s="8">
        <f t="normal">Agrupados!W2495</f>
        <v>709.7</v>
      </c>
      <c r="I1016" s="8">
        <f t="shared" ref="I1016" si="1676">1000/G1016</f>
        <v>6.49139889646219</v>
      </c>
      <c r="J1016" s="8">
        <f t="shared" ref="J1016" si="1677">1000/H1016</f>
        <v>1.40904607580668</v>
      </c>
      <c r="K1016" s="8">
        <f t="shared" ref="K1016" si="1678">I1016*J1016</f>
        <v>9.14668014155585</v>
      </c>
      <c r="L1016" s="8">
        <f t="normal">Agrupados!M2495</f>
        <v>121.0302</v>
      </c>
      <c r="M1016" s="8">
        <f t="normal">Agrupados!Q2495</f>
        <v>91.0278</v>
      </c>
      <c r="N1016" s="13">
        <f t="shared" ref="N1016" si="1679">L1016/K1016</f>
        <v>13.232145229407</v>
      </c>
      <c r="O1016" s="13">
        <f t="shared" ref="O1016" si="1680">M1016/K1016</f>
        <v>9.952004289123</v>
      </c>
      <c r="P1016" s="6">
        <f t="normal">Agrupados!R2495</f>
        <v>0.752108151519208</v>
      </c>
      <c r="Q1016" s="23" t="str">
        <f t="normal">Agrupados!AA2495</f>
        <v>-</v>
      </c>
      <c r="R1016" s="24" t="str">
        <f t="normal">Agrupados!AC2495</f>
        <v>-</v>
      </c>
    </row>
    <row r="1017" spans="1:18">
      <c r="A1017" s="14">
        <f t="normal">Agrupados!D2496</f>
        <v>0</v>
      </c>
      <c r="B1017" s="14">
        <f t="normal">Agrupados!E2496</f>
        <v>0</v>
      </c>
      <c r="C1017" s="6">
        <f t="normal">Agrupados!F2496</f>
        <v>0</v>
      </c>
      <c r="D1017" s="6">
        <f t="normal">Agrupados!G2496</f>
        <v>0</v>
      </c>
      <c r="E1017" s="14">
        <f t="normal">Agrupados!H2496</f>
        <v>0</v>
      </c>
      <c r="F1017" s="6">
        <f t="normal">Agrupados!I2496</f>
        <v>0</v>
      </c>
      <c r="G1017" s="8">
        <f t="normal">Agrupados!T2496</f>
        <v>0</v>
      </c>
      <c r="H1017" s="8"/>
      <c r="I1017" s="8"/>
      <c r="J1017" s="8"/>
      <c r="K1017" s="8"/>
      <c r="L1017" s="8">
        <f t="normal">Agrupados!M2496</f>
        <v>0</v>
      </c>
      <c r="M1017" s="8">
        <f t="normal">Agrupados!Q2496</f>
        <v>0</v>
      </c>
      <c r="N1017" s="16"/>
      <c r="O1017" s="16"/>
      <c r="P1017" s="6">
        <f t="normal">Agrupados!R2496</f>
        <v>0</v>
      </c>
      <c r="Q1017" s="23">
        <f t="normal">Agrupados!AA2496</f>
        <v>0</v>
      </c>
      <c r="R1017" s="24">
        <f t="normal">Agrupados!AC2496</f>
        <v>0</v>
      </c>
    </row>
    <row r="1018" spans="1:18">
      <c r="A1018" s="17">
        <f t="normal">Agrupados!D2497</f>
        <v>0</v>
      </c>
      <c r="B1018" s="17">
        <f t="normal">Agrupados!E2497</f>
        <v>0</v>
      </c>
      <c r="C1018" s="6">
        <f t="normal">Agrupados!F2497</f>
        <v>0</v>
      </c>
      <c r="D1018" s="6">
        <f t="normal">Agrupados!G2497</f>
        <v>0</v>
      </c>
      <c r="E1018" s="17">
        <f t="normal">Agrupados!H2497</f>
        <v>0</v>
      </c>
      <c r="F1018" s="6">
        <f t="normal">Agrupados!I2497</f>
        <v>0</v>
      </c>
      <c r="G1018" s="8">
        <f t="normal">Agrupados!T2497</f>
        <v>0</v>
      </c>
      <c r="H1018" s="8"/>
      <c r="I1018" s="8"/>
      <c r="J1018" s="8"/>
      <c r="K1018" s="8"/>
      <c r="L1018" s="8">
        <f t="normal">Agrupados!M2497</f>
        <v>0</v>
      </c>
      <c r="M1018" s="8">
        <f t="normal">Agrupados!Q2497</f>
        <v>0</v>
      </c>
      <c r="N1018" s="19"/>
      <c r="O1018" s="19"/>
      <c r="P1018" s="6">
        <f t="normal">Agrupados!R2497</f>
        <v>0</v>
      </c>
      <c r="Q1018" s="23">
        <f t="normal">Agrupados!AA2497</f>
        <v>0</v>
      </c>
      <c r="R1018" s="24">
        <f t="normal">Agrupados!AC2497</f>
        <v>0</v>
      </c>
    </row>
    <row r="1019" spans="1:18">
      <c r="A1019" s="12" t="str">
        <f t="normal">Agrupados!D2498</f>
        <v>Indústria</v>
      </c>
      <c r="B1019" s="12" t="str">
        <f t="normal">Agrupados!E2498</f>
        <v>Resíduos industriais</v>
      </c>
      <c r="C1019" s="6" t="str">
        <f t="normal">Agrupados!F2498</f>
        <v>Resíduo da indústria de papel e celulose</v>
      </c>
      <c r="D1019" s="6" t="str">
        <f t="normal">Agrupados!G2498</f>
        <v>Lodo</v>
      </c>
      <c r="E1019" s="12" t="str">
        <f t="normal">Agrupados!H2498</f>
        <v>-</v>
      </c>
      <c r="F1019" s="6" t="str">
        <f t="normal">Agrupados!I2498</f>
        <v>-</v>
      </c>
      <c r="G1019" s="8">
        <f t="normal">Agrupados!T2498</f>
        <v>410.75</v>
      </c>
      <c r="H1019" s="8">
        <f t="normal">Agrupados!W2498</f>
        <v>922</v>
      </c>
      <c r="I1019" s="8">
        <f t="shared" ref="I1019" si="1681">1000/G1019</f>
        <v>2.43457090687766</v>
      </c>
      <c r="J1019" s="8">
        <f t="shared" ref="J1019" si="1682">1000/H1019</f>
        <v>1.08459869848156</v>
      </c>
      <c r="K1019" s="8">
        <f t="shared" ref="K1019" si="1683">I1019*J1019</f>
        <v>2.64053243696059</v>
      </c>
      <c r="L1019" s="8">
        <f t="normal">Agrupados!M2498</f>
        <v>576.5544</v>
      </c>
      <c r="M1019" s="8">
        <f t="normal">Agrupados!Q2498</f>
        <v>369.3564</v>
      </c>
      <c r="N1019" s="13">
        <f t="shared" ref="N1019" si="1684">L1019/K1019</f>
        <v>218.3477816556</v>
      </c>
      <c r="O1019" s="13">
        <f t="shared" ref="O1019" si="1685">M1019/K1019</f>
        <v>139.8795162786</v>
      </c>
      <c r="P1019" s="6">
        <f t="normal">Agrupados!R2498</f>
        <v>0.640627146371617</v>
      </c>
      <c r="Q1019" s="23" t="str">
        <f t="normal">Agrupados!AA2498</f>
        <v>-</v>
      </c>
      <c r="R1019" s="24" t="str">
        <f t="normal">Agrupados!AC2498</f>
        <v>-</v>
      </c>
    </row>
    <row r="1020" spans="1:18">
      <c r="A1020" s="14">
        <f t="normal">Agrupados!D2499</f>
        <v>0</v>
      </c>
      <c r="B1020" s="14">
        <f t="normal">Agrupados!E2499</f>
        <v>0</v>
      </c>
      <c r="C1020" s="6">
        <f t="normal">Agrupados!F2499</f>
        <v>0</v>
      </c>
      <c r="D1020" s="6">
        <f t="normal">Agrupados!G2499</f>
        <v>0</v>
      </c>
      <c r="E1020" s="14">
        <f t="normal">Agrupados!H2499</f>
        <v>0</v>
      </c>
      <c r="F1020" s="6">
        <f t="normal">Agrupados!I2499</f>
        <v>0</v>
      </c>
      <c r="G1020" s="8">
        <f t="normal">Agrupados!T2499</f>
        <v>0</v>
      </c>
      <c r="H1020" s="8"/>
      <c r="I1020" s="8"/>
      <c r="J1020" s="8"/>
      <c r="K1020" s="8"/>
      <c r="L1020" s="8">
        <f t="normal">Agrupados!M2499</f>
        <v>0</v>
      </c>
      <c r="M1020" s="8">
        <f t="normal">Agrupados!Q2499</f>
        <v>0</v>
      </c>
      <c r="N1020" s="16"/>
      <c r="O1020" s="16"/>
      <c r="P1020" s="6">
        <f t="normal">Agrupados!R2499</f>
        <v>0</v>
      </c>
      <c r="Q1020" s="23">
        <f t="normal">Agrupados!AA2499</f>
        <v>0</v>
      </c>
      <c r="R1020" s="24">
        <f t="normal">Agrupados!AC2499</f>
        <v>0</v>
      </c>
    </row>
    <row r="1021" spans="1:18">
      <c r="A1021" s="17">
        <f t="normal">Agrupados!D2500</f>
        <v>0</v>
      </c>
      <c r="B1021" s="17">
        <f t="normal">Agrupados!E2500</f>
        <v>0</v>
      </c>
      <c r="C1021" s="6">
        <f t="normal">Agrupados!F2500</f>
        <v>0</v>
      </c>
      <c r="D1021" s="6">
        <f t="normal">Agrupados!G2500</f>
        <v>0</v>
      </c>
      <c r="E1021" s="17">
        <f t="normal">Agrupados!H2500</f>
        <v>0</v>
      </c>
      <c r="F1021" s="6">
        <f t="normal">Agrupados!I2500</f>
        <v>0</v>
      </c>
      <c r="G1021" s="8">
        <f t="normal">Agrupados!T2500</f>
        <v>0</v>
      </c>
      <c r="H1021" s="8"/>
      <c r="I1021" s="8"/>
      <c r="J1021" s="8"/>
      <c r="K1021" s="8"/>
      <c r="L1021" s="8">
        <f t="normal">Agrupados!M2500</f>
        <v>0</v>
      </c>
      <c r="M1021" s="8">
        <f t="normal">Agrupados!Q2500</f>
        <v>0</v>
      </c>
      <c r="N1021" s="19"/>
      <c r="O1021" s="19"/>
      <c r="P1021" s="6">
        <f t="normal">Agrupados!R2500</f>
        <v>0</v>
      </c>
      <c r="Q1021" s="23">
        <f t="normal">Agrupados!AA2500</f>
        <v>0</v>
      </c>
      <c r="R1021" s="24">
        <f t="normal">Agrupados!AC2500</f>
        <v>0</v>
      </c>
    </row>
    <row r="1022" spans="1:18">
      <c r="A1022" s="12" t="str">
        <f t="normal">Agrupados!D2501</f>
        <v>Indústria</v>
      </c>
      <c r="B1022" s="12" t="str">
        <f t="normal">Agrupados!E2501</f>
        <v>Resíduos industriais</v>
      </c>
      <c r="C1022" s="6" t="str">
        <f t="normal">Agrupados!F2501</f>
        <v>Resíduo da indústria de papel e celulose</v>
      </c>
      <c r="D1022" s="6" t="str">
        <f t="normal">Agrupados!G2501</f>
        <v>Finos de madeira</v>
      </c>
      <c r="E1022" s="12" t="str">
        <f t="normal">Agrupados!H2501</f>
        <v>-</v>
      </c>
      <c r="F1022" s="6" t="str">
        <f t="normal">Agrupados!I2501</f>
        <v>-</v>
      </c>
      <c r="G1022" s="8">
        <f t="normal">Agrupados!T2501</f>
        <v>705.9</v>
      </c>
      <c r="H1022" s="8">
        <f t="normal">Agrupados!W2501</f>
        <v>988.8</v>
      </c>
      <c r="I1022" s="8">
        <f t="shared" ref="I1022" si="1686">1000/G1022</f>
        <v>1.41663125088539</v>
      </c>
      <c r="J1022" s="8">
        <f t="shared" ref="J1022" si="1687">1000/H1022</f>
        <v>1.01132686084142</v>
      </c>
      <c r="K1022" s="8">
        <f t="shared" ref="K1022" si="1688">I1022*J1022</f>
        <v>1.43267723592779</v>
      </c>
      <c r="L1022" s="8">
        <f t="normal">Agrupados!M2501</f>
        <v>99.036</v>
      </c>
      <c r="M1022" s="8">
        <f t="normal">Agrupados!Q2501</f>
        <v>55.0422</v>
      </c>
      <c r="N1022" s="13">
        <f t="shared" ref="N1022" si="1689">L1022/K1022</f>
        <v>69.12652586112</v>
      </c>
      <c r="O1022" s="13">
        <f t="shared" ref="O1022" si="1690">M1022/K1022</f>
        <v>38.419120943424</v>
      </c>
      <c r="P1022" s="6">
        <f t="normal">Agrupados!R2501</f>
        <v>0.555779716466739</v>
      </c>
      <c r="Q1022" s="23" t="str">
        <f t="normal">Agrupados!AA2501</f>
        <v>-</v>
      </c>
      <c r="R1022" s="24" t="str">
        <f t="normal">Agrupados!AC2501</f>
        <v>-</v>
      </c>
    </row>
    <row r="1023" spans="1:18">
      <c r="A1023" s="14">
        <f t="normal">Agrupados!D2502</f>
        <v>0</v>
      </c>
      <c r="B1023" s="14">
        <f t="normal">Agrupados!E2502</f>
        <v>0</v>
      </c>
      <c r="C1023" s="6">
        <f t="normal">Agrupados!F2502</f>
        <v>0</v>
      </c>
      <c r="D1023" s="6">
        <f t="normal">Agrupados!G2502</f>
        <v>0</v>
      </c>
      <c r="E1023" s="14">
        <f t="normal">Agrupados!H2502</f>
        <v>0</v>
      </c>
      <c r="F1023" s="6">
        <f t="normal">Agrupados!I2502</f>
        <v>0</v>
      </c>
      <c r="G1023" s="8">
        <f t="normal">Agrupados!T2502</f>
        <v>0</v>
      </c>
      <c r="H1023" s="8"/>
      <c r="I1023" s="8"/>
      <c r="J1023" s="8"/>
      <c r="K1023" s="8"/>
      <c r="L1023" s="8">
        <f t="normal">Agrupados!M2502</f>
        <v>0</v>
      </c>
      <c r="M1023" s="8">
        <f t="normal">Agrupados!Q2502</f>
        <v>0</v>
      </c>
      <c r="N1023" s="16"/>
      <c r="O1023" s="16"/>
      <c r="P1023" s="6">
        <f t="normal">Agrupados!R2502</f>
        <v>0</v>
      </c>
      <c r="Q1023" s="23">
        <f t="normal">Agrupados!AA2502</f>
        <v>0</v>
      </c>
      <c r="R1023" s="24">
        <f t="normal">Agrupados!AC2502</f>
        <v>0</v>
      </c>
    </row>
    <row r="1024" spans="1:18">
      <c r="A1024" s="17">
        <f t="normal">Agrupados!D2503</f>
        <v>0</v>
      </c>
      <c r="B1024" s="17">
        <f t="normal">Agrupados!E2503</f>
        <v>0</v>
      </c>
      <c r="C1024" s="6">
        <f t="normal">Agrupados!F2503</f>
        <v>0</v>
      </c>
      <c r="D1024" s="6">
        <f t="normal">Agrupados!G2503</f>
        <v>0</v>
      </c>
      <c r="E1024" s="17">
        <f t="normal">Agrupados!H2503</f>
        <v>0</v>
      </c>
      <c r="F1024" s="6">
        <f t="normal">Agrupados!I2503</f>
        <v>0</v>
      </c>
      <c r="G1024" s="8">
        <f t="normal">Agrupados!T2503</f>
        <v>0</v>
      </c>
      <c r="H1024" s="8"/>
      <c r="I1024" s="8"/>
      <c r="J1024" s="8"/>
      <c r="K1024" s="8"/>
      <c r="L1024" s="8">
        <f t="normal">Agrupados!M2503</f>
        <v>0</v>
      </c>
      <c r="M1024" s="8">
        <f t="normal">Agrupados!Q2503</f>
        <v>0</v>
      </c>
      <c r="N1024" s="19"/>
      <c r="O1024" s="19"/>
      <c r="P1024" s="6">
        <f t="normal">Agrupados!R2503</f>
        <v>0</v>
      </c>
      <c r="Q1024" s="23">
        <f t="normal">Agrupados!AA2503</f>
        <v>0</v>
      </c>
      <c r="R1024" s="24">
        <f t="normal">Agrupados!AC2503</f>
        <v>0</v>
      </c>
    </row>
    <row r="1025" spans="1:18">
      <c r="A1025" s="12" t="str">
        <f t="normal">Agrupados!D2504</f>
        <v>Indústria</v>
      </c>
      <c r="B1025" s="12" t="str">
        <f t="normal">Agrupados!E2504</f>
        <v>Resíduos industriais</v>
      </c>
      <c r="C1025" s="6" t="str">
        <f t="normal">Agrupados!F2504</f>
        <v>Resíduo da indústria de papel e celulose</v>
      </c>
      <c r="D1025" s="6" t="str">
        <f t="normal">Agrupados!G2504</f>
        <v>Triturado de madeira</v>
      </c>
      <c r="E1025" s="12" t="str">
        <f t="normal">Agrupados!H2504</f>
        <v>-</v>
      </c>
      <c r="F1025" s="6" t="str">
        <f t="normal">Agrupados!I2504</f>
        <v>-</v>
      </c>
      <c r="G1025" s="8">
        <f t="normal">Agrupados!T2504</f>
        <v>795.5</v>
      </c>
      <c r="H1025" s="8">
        <f t="normal">Agrupados!W2504</f>
        <v>991.45</v>
      </c>
      <c r="I1025" s="8">
        <f t="shared" ref="I1025" si="1691">1000/G1025</f>
        <v>1.25707102451288</v>
      </c>
      <c r="J1025" s="8">
        <f t="shared" ref="J1025" si="1692">1000/H1025</f>
        <v>1.00862373291644</v>
      </c>
      <c r="K1025" s="8">
        <f t="shared" ref="K1025" si="1693">I1025*J1025</f>
        <v>1.26791166928527</v>
      </c>
      <c r="L1025" s="8">
        <f t="normal">Agrupados!M2504</f>
        <v>152.3178</v>
      </c>
      <c r="M1025" s="8">
        <f t="normal">Agrupados!Q2504</f>
        <v>90.5526</v>
      </c>
      <c r="N1025" s="13">
        <f t="shared" ref="N1025" si="1694">L1025/K1025</f>
        <v>120.132816575355</v>
      </c>
      <c r="O1025" s="13">
        <f t="shared" ref="O1025" si="1695">M1025/K1025</f>
        <v>71.418697527285</v>
      </c>
      <c r="P1025" s="6">
        <f t="normal">Agrupados!R2504</f>
        <v>0.594497819690148</v>
      </c>
      <c r="Q1025" s="23" t="str">
        <f t="normal">Agrupados!AA2504</f>
        <v>-</v>
      </c>
      <c r="R1025" s="24" t="str">
        <f t="normal">Agrupados!AC2504</f>
        <v>-</v>
      </c>
    </row>
    <row r="1026" spans="1:18">
      <c r="A1026" s="14">
        <f t="normal">Agrupados!D2505</f>
        <v>0</v>
      </c>
      <c r="B1026" s="14">
        <f t="normal">Agrupados!E2505</f>
        <v>0</v>
      </c>
      <c r="C1026" s="6">
        <f t="normal">Agrupados!F2505</f>
        <v>0</v>
      </c>
      <c r="D1026" s="6">
        <f t="normal">Agrupados!G2505</f>
        <v>0</v>
      </c>
      <c r="E1026" s="14">
        <f t="normal">Agrupados!H2505</f>
        <v>0</v>
      </c>
      <c r="F1026" s="6">
        <f t="normal">Agrupados!I2505</f>
        <v>0</v>
      </c>
      <c r="G1026" s="8">
        <f t="normal">Agrupados!T2505</f>
        <v>0</v>
      </c>
      <c r="H1026" s="8"/>
      <c r="I1026" s="8"/>
      <c r="J1026" s="8"/>
      <c r="K1026" s="8"/>
      <c r="L1026" s="8">
        <f t="normal">Agrupados!M2505</f>
        <v>0</v>
      </c>
      <c r="M1026" s="8">
        <f t="normal">Agrupados!Q2505</f>
        <v>0</v>
      </c>
      <c r="N1026" s="16"/>
      <c r="O1026" s="16"/>
      <c r="P1026" s="6">
        <f t="normal">Agrupados!R2505</f>
        <v>0</v>
      </c>
      <c r="Q1026" s="23">
        <f t="normal">Agrupados!AA2505</f>
        <v>0</v>
      </c>
      <c r="R1026" s="24">
        <f t="normal">Agrupados!AC2505</f>
        <v>0</v>
      </c>
    </row>
    <row r="1027" spans="1:18">
      <c r="A1027" s="17">
        <f t="normal">Agrupados!D2506</f>
        <v>0</v>
      </c>
      <c r="B1027" s="17">
        <f t="normal">Agrupados!E2506</f>
        <v>0</v>
      </c>
      <c r="C1027" s="6">
        <f t="normal">Agrupados!F2506</f>
        <v>0</v>
      </c>
      <c r="D1027" s="6">
        <f t="normal">Agrupados!G2506</f>
        <v>0</v>
      </c>
      <c r="E1027" s="17">
        <f t="normal">Agrupados!H2506</f>
        <v>0</v>
      </c>
      <c r="F1027" s="6">
        <f t="normal">Agrupados!I2506</f>
        <v>0</v>
      </c>
      <c r="G1027" s="8">
        <f t="normal">Agrupados!T2506</f>
        <v>0</v>
      </c>
      <c r="H1027" s="8"/>
      <c r="I1027" s="8"/>
      <c r="J1027" s="8"/>
      <c r="K1027" s="8"/>
      <c r="L1027" s="8">
        <f t="normal">Agrupados!M2506</f>
        <v>0</v>
      </c>
      <c r="M1027" s="8">
        <f t="normal">Agrupados!Q2506</f>
        <v>0</v>
      </c>
      <c r="N1027" s="19"/>
      <c r="O1027" s="19"/>
      <c r="P1027" s="6">
        <f t="normal">Agrupados!R2506</f>
        <v>0</v>
      </c>
      <c r="Q1027" s="23">
        <f t="normal">Agrupados!AA2506</f>
        <v>0</v>
      </c>
      <c r="R1027" s="24">
        <f t="normal">Agrupados!AC2506</f>
        <v>0</v>
      </c>
    </row>
    <row r="1028" spans="1:18">
      <c r="A1028" s="12" t="str">
        <f t="normal">Agrupados!D2507</f>
        <v>Indústria</v>
      </c>
      <c r="B1028" s="12" t="str">
        <f t="normal">Agrupados!E2507</f>
        <v>Resíduos industriais</v>
      </c>
      <c r="C1028" s="6" t="str">
        <f t="normal">Agrupados!F2507</f>
        <v>Resíduo da indústria de papel e celulose</v>
      </c>
      <c r="D1028" s="6" t="str">
        <f t="normal">Agrupados!G2507</f>
        <v>Corteza</v>
      </c>
      <c r="E1028" s="12" t="str">
        <f t="normal">Agrupados!H2507</f>
        <v>-</v>
      </c>
      <c r="F1028" s="6" t="str">
        <f t="normal">Agrupados!I2507</f>
        <v>-</v>
      </c>
      <c r="G1028" s="8">
        <f t="normal">Agrupados!T2507</f>
        <v>640.05</v>
      </c>
      <c r="H1028" s="8">
        <f t="normal">Agrupados!W2507</f>
        <v>910.15</v>
      </c>
      <c r="I1028" s="8">
        <f t="shared" ref="I1028" si="1696">1000/G1028</f>
        <v>1.5623779392235</v>
      </c>
      <c r="J1028" s="8">
        <f t="shared" ref="J1028" si="1697">1000/H1028</f>
        <v>1.09871999121024</v>
      </c>
      <c r="K1028" s="8">
        <f t="shared" ref="K1028" si="1698">I1028*J1028</f>
        <v>1.71661587565072</v>
      </c>
      <c r="L1028" s="8">
        <f t="normal">Agrupados!M2507</f>
        <v>130.0068</v>
      </c>
      <c r="M1028" s="8">
        <f t="normal">Agrupados!Q2507</f>
        <v>66.996</v>
      </c>
      <c r="N1028" s="13">
        <f t="shared" ref="N1028" si="1699">L1028/K1028</f>
        <v>75.734357257251</v>
      </c>
      <c r="O1028" s="13">
        <f t="shared" ref="O1028" si="1700">M1028/K1028</f>
        <v>39.02795083647</v>
      </c>
      <c r="P1028" s="6">
        <f t="normal">Agrupados!R2507</f>
        <v>0.515326890593415</v>
      </c>
      <c r="Q1028" s="23" t="str">
        <f t="normal">Agrupados!AA2507</f>
        <v>-</v>
      </c>
      <c r="R1028" s="24" t="str">
        <f t="normal">Agrupados!AC2507</f>
        <v>-</v>
      </c>
    </row>
    <row r="1029" spans="1:18">
      <c r="A1029" s="14">
        <f t="normal">Agrupados!D2508</f>
        <v>0</v>
      </c>
      <c r="B1029" s="14">
        <f t="normal">Agrupados!E2508</f>
        <v>0</v>
      </c>
      <c r="C1029" s="6">
        <f t="normal">Agrupados!F2508</f>
        <v>0</v>
      </c>
      <c r="D1029" s="6">
        <f t="normal">Agrupados!G2508</f>
        <v>0</v>
      </c>
      <c r="E1029" s="14">
        <f t="normal">Agrupados!H2508</f>
        <v>0</v>
      </c>
      <c r="F1029" s="6">
        <f t="normal">Agrupados!I2508</f>
        <v>0</v>
      </c>
      <c r="G1029" s="8">
        <f t="normal">Agrupados!T2508</f>
        <v>0</v>
      </c>
      <c r="H1029" s="8"/>
      <c r="I1029" s="8"/>
      <c r="J1029" s="8"/>
      <c r="K1029" s="8"/>
      <c r="L1029" s="8">
        <f t="normal">Agrupados!M2508</f>
        <v>0</v>
      </c>
      <c r="M1029" s="8">
        <f t="normal">Agrupados!Q2508</f>
        <v>0</v>
      </c>
      <c r="N1029" s="16"/>
      <c r="O1029" s="16"/>
      <c r="P1029" s="6">
        <f t="normal">Agrupados!R2508</f>
        <v>0</v>
      </c>
      <c r="Q1029" s="23">
        <f t="normal">Agrupados!AA2508</f>
        <v>0</v>
      </c>
      <c r="R1029" s="24">
        <f t="normal">Agrupados!AC2508</f>
        <v>0</v>
      </c>
    </row>
    <row r="1030" spans="1:18">
      <c r="A1030" s="17">
        <f t="normal">Agrupados!D2509</f>
        <v>0</v>
      </c>
      <c r="B1030" s="17">
        <f t="normal">Agrupados!E2509</f>
        <v>0</v>
      </c>
      <c r="C1030" s="6">
        <f t="normal">Agrupados!F2509</f>
        <v>0</v>
      </c>
      <c r="D1030" s="6">
        <f t="normal">Agrupados!G2509</f>
        <v>0</v>
      </c>
      <c r="E1030" s="17">
        <f t="normal">Agrupados!H2509</f>
        <v>0</v>
      </c>
      <c r="F1030" s="6">
        <f t="normal">Agrupados!I2509</f>
        <v>0</v>
      </c>
      <c r="G1030" s="8">
        <f t="normal">Agrupados!T2509</f>
        <v>0</v>
      </c>
      <c r="H1030" s="8"/>
      <c r="I1030" s="8"/>
      <c r="J1030" s="8"/>
      <c r="K1030" s="8"/>
      <c r="L1030" s="8">
        <f t="normal">Agrupados!M2509</f>
        <v>0</v>
      </c>
      <c r="M1030" s="8">
        <f t="normal">Agrupados!Q2509</f>
        <v>0</v>
      </c>
      <c r="N1030" s="19"/>
      <c r="O1030" s="19"/>
      <c r="P1030" s="6">
        <f t="normal">Agrupados!R2509</f>
        <v>0</v>
      </c>
      <c r="Q1030" s="23">
        <f t="normal">Agrupados!AA2509</f>
        <v>0</v>
      </c>
      <c r="R1030" s="24">
        <f t="normal">Agrupados!AC2509</f>
        <v>0</v>
      </c>
    </row>
    <row r="1031" spans="1:18">
      <c r="A1031" s="12" t="str">
        <f t="normal">Agrupados!D2510</f>
        <v>Indústria</v>
      </c>
      <c r="B1031" s="12" t="str">
        <f t="normal">Agrupados!E2510</f>
        <v>Resíduos industriais</v>
      </c>
      <c r="C1031" s="6" t="str">
        <f t="normal">Agrupados!F2510</f>
        <v>Resíduo da indústria de papel e celulose</v>
      </c>
      <c r="D1031" s="6" t="str">
        <f t="normal">Agrupados!G2510</f>
        <v>Finos de madeira</v>
      </c>
      <c r="E1031" s="12" t="str">
        <f t="normal">Agrupados!H2510</f>
        <v>-</v>
      </c>
      <c r="F1031" s="6" t="str">
        <f t="normal">Agrupados!I2510</f>
        <v>-</v>
      </c>
      <c r="G1031" s="8">
        <f t="normal">Agrupados!T2510</f>
        <v>698.7</v>
      </c>
      <c r="H1031" s="8">
        <f t="normal">Agrupados!W2510</f>
        <v>986.9</v>
      </c>
      <c r="I1031" s="8">
        <f t="shared" ref="I1031" si="1701">1000/G1031</f>
        <v>1.431229426077</v>
      </c>
      <c r="J1031" s="8">
        <f t="shared" ref="J1031" si="1702">1000/H1031</f>
        <v>1.01327388793191</v>
      </c>
      <c r="K1031" s="8">
        <f t="shared" ref="K1031" si="1703">I1031*J1031</f>
        <v>1.4502274050836</v>
      </c>
      <c r="L1031" s="8">
        <f t="normal">Agrupados!M2510</f>
        <v>36.423</v>
      </c>
      <c r="M1031" s="8">
        <f t="normal">Agrupados!Q2510</f>
        <v>17.8524</v>
      </c>
      <c r="N1031" s="13">
        <f t="shared" ref="N1031" si="1704">L1031/K1031</f>
        <v>25.11537147369</v>
      </c>
      <c r="O1031" s="13">
        <f t="shared" ref="O1031" si="1705">M1031/K1031</f>
        <v>12.310069398372</v>
      </c>
      <c r="P1031" s="6">
        <f t="normal">Agrupados!R2510</f>
        <v>0.490140845070423</v>
      </c>
      <c r="Q1031" s="23" t="str">
        <f t="normal">Agrupados!AA2510</f>
        <v>-</v>
      </c>
      <c r="R1031" s="24" t="str">
        <f t="normal">Agrupados!AC2510</f>
        <v>-</v>
      </c>
    </row>
    <row r="1032" spans="1:18">
      <c r="A1032" s="14">
        <f t="normal">Agrupados!D2511</f>
        <v>0</v>
      </c>
      <c r="B1032" s="14">
        <f t="normal">Agrupados!E2511</f>
        <v>0</v>
      </c>
      <c r="C1032" s="6">
        <f t="normal">Agrupados!F2511</f>
        <v>0</v>
      </c>
      <c r="D1032" s="6">
        <f t="normal">Agrupados!G2511</f>
        <v>0</v>
      </c>
      <c r="E1032" s="14">
        <f t="normal">Agrupados!H2511</f>
        <v>0</v>
      </c>
      <c r="F1032" s="6">
        <f t="normal">Agrupados!I2511</f>
        <v>0</v>
      </c>
      <c r="G1032" s="8">
        <f t="normal">Agrupados!T2511</f>
        <v>0</v>
      </c>
      <c r="H1032" s="8"/>
      <c r="I1032" s="8"/>
      <c r="J1032" s="8"/>
      <c r="K1032" s="8"/>
      <c r="L1032" s="8">
        <f t="normal">Agrupados!M2511</f>
        <v>0</v>
      </c>
      <c r="M1032" s="8">
        <f t="normal">Agrupados!Q2511</f>
        <v>0</v>
      </c>
      <c r="N1032" s="16"/>
      <c r="O1032" s="16"/>
      <c r="P1032" s="6">
        <f t="normal">Agrupados!R2511</f>
        <v>0</v>
      </c>
      <c r="Q1032" s="23">
        <f t="normal">Agrupados!AA2511</f>
        <v>0</v>
      </c>
      <c r="R1032" s="24">
        <f t="normal">Agrupados!AC2511</f>
        <v>0</v>
      </c>
    </row>
    <row r="1033" spans="1:18">
      <c r="A1033" s="17">
        <f t="normal">Agrupados!D2512</f>
        <v>0</v>
      </c>
      <c r="B1033" s="17">
        <f t="normal">Agrupados!E2512</f>
        <v>0</v>
      </c>
      <c r="C1033" s="6">
        <f t="normal">Agrupados!F2512</f>
        <v>0</v>
      </c>
      <c r="D1033" s="6">
        <f t="normal">Agrupados!G2512</f>
        <v>0</v>
      </c>
      <c r="E1033" s="17">
        <f t="normal">Agrupados!H2512</f>
        <v>0</v>
      </c>
      <c r="F1033" s="6">
        <f t="normal">Agrupados!I2512</f>
        <v>0</v>
      </c>
      <c r="G1033" s="8">
        <f t="normal">Agrupados!T2512</f>
        <v>0</v>
      </c>
      <c r="H1033" s="8"/>
      <c r="I1033" s="8"/>
      <c r="J1033" s="8"/>
      <c r="K1033" s="8"/>
      <c r="L1033" s="8">
        <f t="normal">Agrupados!M2512</f>
        <v>0</v>
      </c>
      <c r="M1033" s="8">
        <f t="normal">Agrupados!Q2512</f>
        <v>0</v>
      </c>
      <c r="N1033" s="19"/>
      <c r="O1033" s="19"/>
      <c r="P1033" s="6">
        <f t="normal">Agrupados!R2512</f>
        <v>0</v>
      </c>
      <c r="Q1033" s="23">
        <f t="normal">Agrupados!AA2512</f>
        <v>0</v>
      </c>
      <c r="R1033" s="24">
        <f t="normal">Agrupados!AC2512</f>
        <v>0</v>
      </c>
    </row>
    <row r="1034" spans="1:18">
      <c r="A1034" s="12" t="str">
        <f t="normal">Agrupados!D2513</f>
        <v>Indústria</v>
      </c>
      <c r="B1034" s="12" t="str">
        <f t="normal">Agrupados!E2513</f>
        <v>Resíduos industriais</v>
      </c>
      <c r="C1034" s="6" t="str">
        <f t="normal">Agrupados!F2513</f>
        <v>Resíduo da indústria de papel e celulose</v>
      </c>
      <c r="D1034" s="6" t="str">
        <f t="normal">Agrupados!G2513</f>
        <v>Corteza</v>
      </c>
      <c r="E1034" s="12" t="str">
        <f t="normal">Agrupados!H2513</f>
        <v>-</v>
      </c>
      <c r="F1034" s="6" t="str">
        <f t="normal">Agrupados!I2513</f>
        <v>-</v>
      </c>
      <c r="G1034" s="8">
        <f t="normal">Agrupados!T2513</f>
        <v>720.133333333333</v>
      </c>
      <c r="H1034" s="8">
        <f t="normal">Agrupados!W2513</f>
        <v>872.5</v>
      </c>
      <c r="I1034" s="8">
        <f t="shared" ref="I1034" si="1706">1000/G1034</f>
        <v>1.38863173486391</v>
      </c>
      <c r="J1034" s="8">
        <f t="shared" ref="J1034" si="1707">1000/H1034</f>
        <v>1.14613180515759</v>
      </c>
      <c r="K1034" s="8">
        <f t="shared" ref="K1034" si="1708">I1034*J1034</f>
        <v>1.5915549969787</v>
      </c>
      <c r="L1034" s="8">
        <f t="normal">Agrupados!M2513</f>
        <v>188.9514</v>
      </c>
      <c r="M1034" s="8">
        <f t="normal">Agrupados!Q2513</f>
        <v>103.5828</v>
      </c>
      <c r="N1034" s="13">
        <f t="shared" ref="N1034" si="1709">L1034/K1034</f>
        <v>118.7212508262</v>
      </c>
      <c r="O1034" s="13">
        <f t="shared" ref="O1034" si="1710">M1034/K1034</f>
        <v>65.0827650924</v>
      </c>
      <c r="P1034" s="6">
        <f t="normal">Agrupados!R2513</f>
        <v>0.548198108084936</v>
      </c>
      <c r="Q1034" s="23" t="str">
        <f t="normal">Agrupados!AA2513</f>
        <v>-</v>
      </c>
      <c r="R1034" s="24" t="str">
        <f t="normal">Agrupados!AC2513</f>
        <v>-</v>
      </c>
    </row>
    <row r="1035" spans="1:18">
      <c r="A1035" s="14">
        <f t="normal">Agrupados!D2514</f>
        <v>0</v>
      </c>
      <c r="B1035" s="14">
        <f t="normal">Agrupados!E2514</f>
        <v>0</v>
      </c>
      <c r="C1035" s="6">
        <f t="normal">Agrupados!F2514</f>
        <v>0</v>
      </c>
      <c r="D1035" s="6">
        <f t="normal">Agrupados!G2514</f>
        <v>0</v>
      </c>
      <c r="E1035" s="14">
        <f t="normal">Agrupados!H2514</f>
        <v>0</v>
      </c>
      <c r="F1035" s="6">
        <f t="normal">Agrupados!I2514</f>
        <v>0</v>
      </c>
      <c r="G1035" s="8">
        <f t="normal">Agrupados!T2514</f>
        <v>0</v>
      </c>
      <c r="H1035" s="8"/>
      <c r="I1035" s="8"/>
      <c r="J1035" s="8"/>
      <c r="K1035" s="8"/>
      <c r="L1035" s="8">
        <f t="normal">Agrupados!M2514</f>
        <v>0</v>
      </c>
      <c r="M1035" s="8">
        <f t="normal">Agrupados!Q2514</f>
        <v>0</v>
      </c>
      <c r="N1035" s="16"/>
      <c r="O1035" s="16"/>
      <c r="P1035" s="6">
        <f t="normal">Agrupados!R2514</f>
        <v>0</v>
      </c>
      <c r="Q1035" s="23">
        <f t="normal">Agrupados!AA2514</f>
        <v>0</v>
      </c>
      <c r="R1035" s="24">
        <f t="normal">Agrupados!AC2514</f>
        <v>0</v>
      </c>
    </row>
    <row r="1036" spans="1:18">
      <c r="A1036" s="17">
        <f t="normal">Agrupados!D2515</f>
        <v>0</v>
      </c>
      <c r="B1036" s="17">
        <f t="normal">Agrupados!E2515</f>
        <v>0</v>
      </c>
      <c r="C1036" s="6">
        <f t="normal">Agrupados!F2515</f>
        <v>0</v>
      </c>
      <c r="D1036" s="6">
        <f t="normal">Agrupados!G2515</f>
        <v>0</v>
      </c>
      <c r="E1036" s="17">
        <f t="normal">Agrupados!H2515</f>
        <v>0</v>
      </c>
      <c r="F1036" s="6">
        <f t="normal">Agrupados!I2515</f>
        <v>0</v>
      </c>
      <c r="G1036" s="8">
        <f t="normal">Agrupados!T2515</f>
        <v>0</v>
      </c>
      <c r="H1036" s="8"/>
      <c r="I1036" s="8"/>
      <c r="J1036" s="8"/>
      <c r="K1036" s="8"/>
      <c r="L1036" s="8">
        <f t="normal">Agrupados!M2515</f>
        <v>0</v>
      </c>
      <c r="M1036" s="8">
        <f t="normal">Agrupados!Q2515</f>
        <v>0</v>
      </c>
      <c r="N1036" s="19"/>
      <c r="O1036" s="19"/>
      <c r="P1036" s="6">
        <f t="normal">Agrupados!R2515</f>
        <v>0</v>
      </c>
      <c r="Q1036" s="23">
        <f t="normal">Agrupados!AA2515</f>
        <v>0</v>
      </c>
      <c r="R1036" s="24">
        <f t="normal">Agrupados!AC2515</f>
        <v>0</v>
      </c>
    </row>
    <row r="1037" spans="1:18">
      <c r="A1037" s="12" t="str">
        <f t="normal">Agrupados!D2519</f>
        <v>Indústria</v>
      </c>
      <c r="B1037" s="12" t="str">
        <f t="normal">Agrupados!E2519</f>
        <v>Resíduos industriais</v>
      </c>
      <c r="C1037" s="6" t="str">
        <f t="normal">Agrupados!F2519</f>
        <v>Resíduo da indústria de papel e celulose</v>
      </c>
      <c r="D1037" s="12" t="str">
        <f t="normal">Agrupados!G2519</f>
        <v>Triturado de madeira</v>
      </c>
      <c r="E1037" s="12" t="str">
        <f t="normal">Agrupados!H2519</f>
        <v>-</v>
      </c>
      <c r="F1037" s="12" t="str">
        <f t="normal">Agrupados!I2519</f>
        <v>-</v>
      </c>
      <c r="G1037" s="13">
        <f t="normal">Agrupados!T2519</f>
        <v>752.55</v>
      </c>
      <c r="H1037" s="13">
        <f t="normal">Agrupados!W2519</f>
        <v>991.15</v>
      </c>
      <c r="I1037" s="8">
        <f t="shared" ref="I1037" si="1711">1000/G1037</f>
        <v>1.32881536110557</v>
      </c>
      <c r="J1037" s="8">
        <f t="shared" ref="J1037" si="1712">1000/H1037</f>
        <v>1.00892902184331</v>
      </c>
      <c r="K1037" s="8">
        <f t="shared" ref="K1037" si="1713">I1037*J1037</f>
        <v>1.34068038249062</v>
      </c>
      <c r="L1037" s="13">
        <f t="normal">Agrupados!M2519</f>
        <v>118.2852</v>
      </c>
      <c r="M1037" s="13">
        <f t="normal">Agrupados!Q2519</f>
        <v>68.436</v>
      </c>
      <c r="N1037" s="13">
        <f t="shared" ref="N1037" si="1714">L1037/K1037</f>
        <v>88.227739843749</v>
      </c>
      <c r="O1037" s="13">
        <f t="shared" ref="O1037" si="1715">M1037/K1037</f>
        <v>51.04572342057</v>
      </c>
      <c r="P1037" s="12">
        <f t="normal">Agrupados!R2519</f>
        <v>0.578567732903187</v>
      </c>
      <c r="Q1037" s="25" t="str">
        <f t="normal">Agrupados!AA2519</f>
        <v>-</v>
      </c>
      <c r="R1037" s="26" t="str">
        <f t="normal">Agrupados!AC2519</f>
        <v>-</v>
      </c>
    </row>
    <row r="1038" spans="1:18">
      <c r="A1038" s="14">
        <f t="normal">Agrupados!D2520</f>
        <v>0</v>
      </c>
      <c r="B1038" s="14">
        <f t="normal">Agrupados!E2520</f>
        <v>0</v>
      </c>
      <c r="C1038" s="6">
        <f t="normal">Agrupados!F2520</f>
        <v>0</v>
      </c>
      <c r="D1038" s="14">
        <f t="normal">Agrupados!G2520</f>
        <v>0</v>
      </c>
      <c r="E1038" s="14">
        <f t="normal">Agrupados!H2520</f>
        <v>0</v>
      </c>
      <c r="F1038" s="14">
        <f t="normal">Agrupados!I2520</f>
        <v>0</v>
      </c>
      <c r="G1038" s="16">
        <f t="normal">Agrupados!T2520</f>
        <v>0</v>
      </c>
      <c r="H1038" s="16"/>
      <c r="I1038" s="8"/>
      <c r="J1038" s="8"/>
      <c r="K1038" s="8"/>
      <c r="L1038" s="16">
        <f t="normal">Agrupados!M2520</f>
        <v>0</v>
      </c>
      <c r="M1038" s="16">
        <f t="normal">Agrupados!Q2520</f>
        <v>0</v>
      </c>
      <c r="N1038" s="16"/>
      <c r="O1038" s="16"/>
      <c r="P1038" s="14">
        <f t="normal">Agrupados!R2520</f>
        <v>0</v>
      </c>
      <c r="Q1038" s="27">
        <f t="normal">Agrupados!AA2520</f>
        <v>0</v>
      </c>
      <c r="R1038" s="28">
        <f t="normal">Agrupados!AC2520</f>
        <v>0</v>
      </c>
    </row>
    <row r="1039" spans="1:18">
      <c r="A1039" s="17">
        <f t="normal">Agrupados!D2521</f>
        <v>0</v>
      </c>
      <c r="B1039" s="17">
        <f t="normal">Agrupados!E2521</f>
        <v>0</v>
      </c>
      <c r="C1039" s="6">
        <f t="normal">Agrupados!F2521</f>
        <v>0</v>
      </c>
      <c r="D1039" s="17">
        <f t="normal">Agrupados!G2521</f>
        <v>0</v>
      </c>
      <c r="E1039" s="17">
        <f t="normal">Agrupados!H2521</f>
        <v>0</v>
      </c>
      <c r="F1039" s="17">
        <f t="normal">Agrupados!I2521</f>
        <v>0</v>
      </c>
      <c r="G1039" s="19">
        <f t="normal">Agrupados!T2521</f>
        <v>0</v>
      </c>
      <c r="H1039" s="19"/>
      <c r="I1039" s="8"/>
      <c r="J1039" s="8"/>
      <c r="K1039" s="8"/>
      <c r="L1039" s="19">
        <f t="normal">Agrupados!M2521</f>
        <v>0</v>
      </c>
      <c r="M1039" s="19">
        <f t="normal">Agrupados!Q2521</f>
        <v>0</v>
      </c>
      <c r="N1039" s="19"/>
      <c r="O1039" s="19"/>
      <c r="P1039" s="17">
        <f t="normal">Agrupados!R2521</f>
        <v>0</v>
      </c>
      <c r="Q1039" s="29">
        <f t="normal">Agrupados!AA2521</f>
        <v>0</v>
      </c>
      <c r="R1039" s="30">
        <f t="normal">Agrupados!AC2521</f>
        <v>0</v>
      </c>
    </row>
    <row r="1040" spans="1:18">
      <c r="A1040" s="12" t="str">
        <f t="normal">Agrupados!D2522</f>
        <v>Indústria</v>
      </c>
      <c r="B1040" s="12" t="str">
        <f t="normal">Agrupados!E2522</f>
        <v>Resíduos industriais</v>
      </c>
      <c r="C1040" s="6" t="str">
        <f t="normal">Agrupados!F2522</f>
        <v>Resíduo da indústria de papel e celulose</v>
      </c>
      <c r="D1040" s="12" t="str">
        <f t="normal">Agrupados!G2522</f>
        <v>Corteza</v>
      </c>
      <c r="E1040" s="12" t="str">
        <f t="normal">Agrupados!H2522</f>
        <v>-</v>
      </c>
      <c r="F1040" s="12" t="str">
        <f t="normal">Agrupados!I2522</f>
        <v>-</v>
      </c>
      <c r="G1040" s="13">
        <f t="normal">Agrupados!T2522</f>
        <v>693.666666666667</v>
      </c>
      <c r="H1040" s="13">
        <f t="normal">Agrupados!W2522</f>
        <v>844.366666666667</v>
      </c>
      <c r="I1040" s="8">
        <f t="shared" ref="I1040" si="1716">1000/G1040</f>
        <v>1.44161460836136</v>
      </c>
      <c r="J1040" s="8">
        <f t="shared" ref="J1040" si="1717">1000/H1040</f>
        <v>1.18431960838498</v>
      </c>
      <c r="K1040" s="8">
        <f t="shared" ref="K1040" si="1718">I1040*J1040</f>
        <v>1.7073324484166</v>
      </c>
      <c r="L1040" s="13">
        <f t="normal">Agrupados!M2522</f>
        <v>138.6936</v>
      </c>
      <c r="M1040" s="13">
        <f t="normal">Agrupados!Q2522</f>
        <v>79.9524</v>
      </c>
      <c r="N1040" s="13">
        <f t="shared" ref="N1040" si="1719">L1040/K1040</f>
        <v>81.23409130344</v>
      </c>
      <c r="O1040" s="13">
        <f t="shared" ref="O1040" si="1720">M1040/K1040</f>
        <v>46.82884113996</v>
      </c>
      <c r="P1040" s="12">
        <f t="normal">Agrupados!R2522</f>
        <v>0.576467839900327</v>
      </c>
      <c r="Q1040" s="25" t="str">
        <f t="normal">Agrupados!AA2522</f>
        <v>-</v>
      </c>
      <c r="R1040" s="26" t="str">
        <f t="normal">Agrupados!AC2522</f>
        <v>-</v>
      </c>
    </row>
    <row r="1041" spans="1:18">
      <c r="A1041" s="14">
        <f t="normal">Agrupados!D2523</f>
        <v>0</v>
      </c>
      <c r="B1041" s="14">
        <f t="normal">Agrupados!E2523</f>
        <v>0</v>
      </c>
      <c r="C1041" s="6">
        <f t="normal">Agrupados!F2523</f>
        <v>0</v>
      </c>
      <c r="D1041" s="14">
        <f t="normal">Agrupados!G2523</f>
        <v>0</v>
      </c>
      <c r="E1041" s="14">
        <f t="normal">Agrupados!H2523</f>
        <v>0</v>
      </c>
      <c r="F1041" s="14">
        <f t="normal">Agrupados!I2523</f>
        <v>0</v>
      </c>
      <c r="G1041" s="16">
        <f t="normal">Agrupados!T2523</f>
        <v>0</v>
      </c>
      <c r="H1041" s="16"/>
      <c r="I1041" s="8"/>
      <c r="J1041" s="8"/>
      <c r="K1041" s="8"/>
      <c r="L1041" s="16">
        <f t="normal">Agrupados!M2523</f>
        <v>0</v>
      </c>
      <c r="M1041" s="16">
        <f t="normal">Agrupados!Q2523</f>
        <v>0</v>
      </c>
      <c r="N1041" s="16"/>
      <c r="O1041" s="16"/>
      <c r="P1041" s="14">
        <f t="normal">Agrupados!R2523</f>
        <v>0</v>
      </c>
      <c r="Q1041" s="27">
        <f t="normal">Agrupados!AA2523</f>
        <v>0</v>
      </c>
      <c r="R1041" s="28">
        <f t="normal">Agrupados!AC2523</f>
        <v>0</v>
      </c>
    </row>
    <row r="1042" spans="1:18">
      <c r="A1042" s="17">
        <f t="normal">Agrupados!D2524</f>
        <v>0</v>
      </c>
      <c r="B1042" s="17">
        <f t="normal">Agrupados!E2524</f>
        <v>0</v>
      </c>
      <c r="C1042" s="6">
        <f t="normal">Agrupados!F2524</f>
        <v>0</v>
      </c>
      <c r="D1042" s="17">
        <f t="normal">Agrupados!G2524</f>
        <v>0</v>
      </c>
      <c r="E1042" s="17">
        <f t="normal">Agrupados!H2524</f>
        <v>0</v>
      </c>
      <c r="F1042" s="17">
        <f t="normal">Agrupados!I2524</f>
        <v>0</v>
      </c>
      <c r="G1042" s="19">
        <f t="normal">Agrupados!T2524</f>
        <v>0</v>
      </c>
      <c r="H1042" s="19"/>
      <c r="I1042" s="8"/>
      <c r="J1042" s="8"/>
      <c r="K1042" s="8"/>
      <c r="L1042" s="19">
        <f t="normal">Agrupados!M2524</f>
        <v>0</v>
      </c>
      <c r="M1042" s="19">
        <f t="normal">Agrupados!Q2524</f>
        <v>0</v>
      </c>
      <c r="N1042" s="19"/>
      <c r="O1042" s="19"/>
      <c r="P1042" s="17">
        <f t="normal">Agrupados!R2524</f>
        <v>0</v>
      </c>
      <c r="Q1042" s="29">
        <f t="normal">Agrupados!AA2524</f>
        <v>0</v>
      </c>
      <c r="R1042" s="30">
        <f t="normal">Agrupados!AC2524</f>
        <v>0</v>
      </c>
    </row>
    <row r="1043" spans="1:18">
      <c r="A1043" s="12" t="str">
        <f t="normal">Agrupados!D2525</f>
        <v>Indústria</v>
      </c>
      <c r="B1043" s="12" t="str">
        <f t="normal">Agrupados!E2525</f>
        <v>Resíduos industriais</v>
      </c>
      <c r="C1043" s="6" t="str">
        <f t="normal">Agrupados!F2525</f>
        <v>Resíduo da indústria de papel e celulose</v>
      </c>
      <c r="D1043" s="12" t="str">
        <f t="normal">Agrupados!G2525</f>
        <v>Lodo</v>
      </c>
      <c r="E1043" s="12" t="str">
        <f t="normal">Agrupados!H2525</f>
        <v>-</v>
      </c>
      <c r="F1043" s="12" t="str">
        <f t="normal">Agrupados!I2525</f>
        <v>-</v>
      </c>
      <c r="G1043" s="13">
        <f t="normal">Agrupados!T2525</f>
        <v>156.733333333333</v>
      </c>
      <c r="H1043" s="13">
        <f t="normal">Agrupados!W2525</f>
        <v>722.766666666667</v>
      </c>
      <c r="I1043" s="8">
        <f t="shared" ref="I1043" si="1721">1000/G1043</f>
        <v>6.38026371756699</v>
      </c>
      <c r="J1043" s="8">
        <f t="shared" ref="J1043" si="1722">1000/H1043</f>
        <v>1.38357238389522</v>
      </c>
      <c r="K1043" s="8">
        <f t="shared" ref="K1043" si="1723">I1043*J1043</f>
        <v>8.82755668159433</v>
      </c>
      <c r="L1043" s="13">
        <f t="normal">Agrupados!M2525</f>
        <v>126.4968</v>
      </c>
      <c r="M1043" s="13">
        <f t="normal">Agrupados!Q2525</f>
        <v>86.5332</v>
      </c>
      <c r="N1043" s="13">
        <f t="shared" ref="N1043" si="1724">L1043/K1043</f>
        <v>14.329763553232</v>
      </c>
      <c r="O1043" s="13">
        <f t="shared" ref="O1043" si="1725">M1043/K1043</f>
        <v>9.802621848968</v>
      </c>
      <c r="P1043" s="12">
        <f t="normal">Agrupados!R2525</f>
        <v>0.684074221640389</v>
      </c>
      <c r="Q1043" s="25" t="str">
        <f t="normal">Agrupados!AA2525</f>
        <v>-</v>
      </c>
      <c r="R1043" s="26" t="str">
        <f t="normal">Agrupados!AC2525</f>
        <v>-</v>
      </c>
    </row>
    <row r="1044" spans="1:18">
      <c r="A1044" s="14">
        <f t="normal">Agrupados!D2526</f>
        <v>0</v>
      </c>
      <c r="B1044" s="14">
        <f t="normal">Agrupados!E2526</f>
        <v>0</v>
      </c>
      <c r="C1044" s="6">
        <f t="normal">Agrupados!F2526</f>
        <v>0</v>
      </c>
      <c r="D1044" s="14">
        <f t="normal">Agrupados!G2526</f>
        <v>0</v>
      </c>
      <c r="E1044" s="14">
        <f t="normal">Agrupados!H2526</f>
        <v>0</v>
      </c>
      <c r="F1044" s="14">
        <f t="normal">Agrupados!I2526</f>
        <v>0</v>
      </c>
      <c r="G1044" s="16">
        <f t="normal">Agrupados!T2526</f>
        <v>0</v>
      </c>
      <c r="H1044" s="16"/>
      <c r="I1044" s="8"/>
      <c r="J1044" s="8"/>
      <c r="K1044" s="8"/>
      <c r="L1044" s="16">
        <f t="normal">Agrupados!M2526</f>
        <v>0</v>
      </c>
      <c r="M1044" s="16">
        <f t="normal">Agrupados!Q2526</f>
        <v>0</v>
      </c>
      <c r="N1044" s="16"/>
      <c r="O1044" s="16"/>
      <c r="P1044" s="14">
        <f t="normal">Agrupados!R2526</f>
        <v>0</v>
      </c>
      <c r="Q1044" s="27">
        <f t="normal">Agrupados!AA2526</f>
        <v>0</v>
      </c>
      <c r="R1044" s="28">
        <f t="normal">Agrupados!AC2526</f>
        <v>0</v>
      </c>
    </row>
    <row r="1045" spans="1:18">
      <c r="A1045" s="17">
        <f t="normal">Agrupados!D2527</f>
        <v>0</v>
      </c>
      <c r="B1045" s="17">
        <f t="normal">Agrupados!E2527</f>
        <v>0</v>
      </c>
      <c r="C1045" s="6">
        <f t="normal">Agrupados!F2527</f>
        <v>0</v>
      </c>
      <c r="D1045" s="17">
        <f t="normal">Agrupados!G2527</f>
        <v>0</v>
      </c>
      <c r="E1045" s="17">
        <f t="normal">Agrupados!H2527</f>
        <v>0</v>
      </c>
      <c r="F1045" s="17">
        <f t="normal">Agrupados!I2527</f>
        <v>0</v>
      </c>
      <c r="G1045" s="19">
        <f t="normal">Agrupados!T2527</f>
        <v>0</v>
      </c>
      <c r="H1045" s="19"/>
      <c r="I1045" s="8"/>
      <c r="J1045" s="8"/>
      <c r="K1045" s="8"/>
      <c r="L1045" s="19">
        <f t="normal">Agrupados!M2527</f>
        <v>0</v>
      </c>
      <c r="M1045" s="19">
        <f t="normal">Agrupados!Q2527</f>
        <v>0</v>
      </c>
      <c r="N1045" s="19"/>
      <c r="O1045" s="19"/>
      <c r="P1045" s="17">
        <f t="normal">Agrupados!R2527</f>
        <v>0</v>
      </c>
      <c r="Q1045" s="29">
        <f t="normal">Agrupados!AA2527</f>
        <v>0</v>
      </c>
      <c r="R1045" s="30">
        <f t="normal">Agrupados!AC2527</f>
        <v>0</v>
      </c>
    </row>
    <row r="1046" spans="1:18">
      <c r="A1046" s="12" t="str">
        <f t="normal">Agrupados!D2528</f>
        <v>Indústria</v>
      </c>
      <c r="B1046" s="12" t="str">
        <f t="normal">Agrupados!E2528</f>
        <v>Resíduos industriais</v>
      </c>
      <c r="C1046" s="6" t="str">
        <f t="normal">Agrupados!F2528</f>
        <v>Resíduo da indústria de papel e celulose</v>
      </c>
      <c r="D1046" s="12" t="str">
        <f t="normal">Agrupados!G2528</f>
        <v>Lodo</v>
      </c>
      <c r="E1046" s="12" t="str">
        <f t="normal">Agrupados!H2528</f>
        <v>-</v>
      </c>
      <c r="F1046" s="12" t="str">
        <f t="normal">Agrupados!I2528</f>
        <v>-</v>
      </c>
      <c r="G1046" s="13">
        <f t="normal">Agrupados!T2528</f>
        <v>404.1</v>
      </c>
      <c r="H1046" s="13">
        <f t="normal">Agrupados!W2528</f>
        <v>948.933333333333</v>
      </c>
      <c r="I1046" s="8">
        <f t="shared" ref="I1046" si="1726">1000/G1046</f>
        <v>2.47463499133878</v>
      </c>
      <c r="J1046" s="8">
        <f t="shared" ref="J1046" si="1727">1000/H1046</f>
        <v>1.05381480961079</v>
      </c>
      <c r="K1046" s="8">
        <f t="shared" ref="K1046" si="1728">I1046*J1046</f>
        <v>2.60780700225388</v>
      </c>
      <c r="L1046" s="13">
        <f t="normal">Agrupados!M2528</f>
        <v>535.9932</v>
      </c>
      <c r="M1046" s="13">
        <f t="normal">Agrupados!Q2528</f>
        <v>325.1268</v>
      </c>
      <c r="N1046" s="13">
        <f t="shared" ref="N1046" si="1729">L1046/K1046</f>
        <v>205.534075005072</v>
      </c>
      <c r="O1046" s="13">
        <f t="shared" ref="O1046" si="1730">M1046/K1046</f>
        <v>124.674410230128</v>
      </c>
      <c r="P1046" s="12">
        <f t="normal">Agrupados!R2528</f>
        <v>0.606587546259915</v>
      </c>
      <c r="Q1046" s="25" t="str">
        <f t="normal">Agrupados!AA2528</f>
        <v>-</v>
      </c>
      <c r="R1046" s="26" t="str">
        <f t="normal">Agrupados!AC2528</f>
        <v>-</v>
      </c>
    </row>
    <row r="1047" spans="1:18">
      <c r="A1047" s="14">
        <f t="normal">Agrupados!D2529</f>
        <v>0</v>
      </c>
      <c r="B1047" s="14">
        <f t="normal">Agrupados!E2529</f>
        <v>0</v>
      </c>
      <c r="C1047" s="6">
        <f t="normal">Agrupados!F2529</f>
        <v>0</v>
      </c>
      <c r="D1047" s="14">
        <f t="normal">Agrupados!G2529</f>
        <v>0</v>
      </c>
      <c r="E1047" s="14">
        <f t="normal">Agrupados!H2529</f>
        <v>0</v>
      </c>
      <c r="F1047" s="14">
        <f t="normal">Agrupados!I2529</f>
        <v>0</v>
      </c>
      <c r="G1047" s="16">
        <f t="normal">Agrupados!T2529</f>
        <v>0</v>
      </c>
      <c r="H1047" s="16"/>
      <c r="I1047" s="8"/>
      <c r="J1047" s="8"/>
      <c r="K1047" s="8"/>
      <c r="L1047" s="16">
        <f t="normal">Agrupados!M2529</f>
        <v>0</v>
      </c>
      <c r="M1047" s="16">
        <f t="normal">Agrupados!Q2529</f>
        <v>0</v>
      </c>
      <c r="N1047" s="16"/>
      <c r="O1047" s="16"/>
      <c r="P1047" s="14">
        <f t="normal">Agrupados!R2529</f>
        <v>0</v>
      </c>
      <c r="Q1047" s="27">
        <f t="normal">Agrupados!AA2529</f>
        <v>0</v>
      </c>
      <c r="R1047" s="28">
        <f t="normal">Agrupados!AC2529</f>
        <v>0</v>
      </c>
    </row>
    <row r="1048" spans="1:18">
      <c r="A1048" s="17">
        <f t="normal">Agrupados!D2530</f>
        <v>0</v>
      </c>
      <c r="B1048" s="17">
        <f t="normal">Agrupados!E2530</f>
        <v>0</v>
      </c>
      <c r="C1048" s="6">
        <f t="normal">Agrupados!F2530</f>
        <v>0</v>
      </c>
      <c r="D1048" s="17">
        <f t="normal">Agrupados!G2530</f>
        <v>0</v>
      </c>
      <c r="E1048" s="17">
        <f t="normal">Agrupados!H2530</f>
        <v>0</v>
      </c>
      <c r="F1048" s="17">
        <f t="normal">Agrupados!I2530</f>
        <v>0</v>
      </c>
      <c r="G1048" s="19">
        <f t="normal">Agrupados!T2530</f>
        <v>0</v>
      </c>
      <c r="H1048" s="19"/>
      <c r="I1048" s="8"/>
      <c r="J1048" s="8"/>
      <c r="K1048" s="8"/>
      <c r="L1048" s="19">
        <f t="normal">Agrupados!M2530</f>
        <v>0</v>
      </c>
      <c r="M1048" s="19">
        <f t="normal">Agrupados!Q2530</f>
        <v>0</v>
      </c>
      <c r="N1048" s="19"/>
      <c r="O1048" s="19"/>
      <c r="P1048" s="17">
        <f t="normal">Agrupados!R2530</f>
        <v>0</v>
      </c>
      <c r="Q1048" s="29">
        <f t="normal">Agrupados!AA2530</f>
        <v>0</v>
      </c>
      <c r="R1048" s="30">
        <f t="normal">Agrupados!AC2530</f>
        <v>0</v>
      </c>
    </row>
    <row r="1049" spans="1:18">
      <c r="A1049" s="12" t="str">
        <f t="normal">Agrupados!D2531</f>
        <v>Indústria</v>
      </c>
      <c r="B1049" s="12" t="str">
        <f t="normal">Agrupados!E2531</f>
        <v>Resíduos industriais</v>
      </c>
      <c r="C1049" s="6" t="str">
        <f t="normal">Agrupados!F2531</f>
        <v>Resíduo da indústria de papel e celulose</v>
      </c>
      <c r="D1049" s="12" t="str">
        <f t="normal">Agrupados!G2531</f>
        <v>Triturado de madeira</v>
      </c>
      <c r="E1049" s="12" t="str">
        <f t="normal">Agrupados!H2531</f>
        <v>-</v>
      </c>
      <c r="F1049" s="12" t="str">
        <f t="normal">Agrupados!I2531</f>
        <v>-</v>
      </c>
      <c r="G1049" s="13">
        <f t="normal">Agrupados!T2531</f>
        <v>831.55</v>
      </c>
      <c r="H1049" s="13">
        <f t="normal">Agrupados!W2531</f>
        <v>989.5</v>
      </c>
      <c r="I1049" s="8">
        <f t="shared" ref="I1049" si="1731">1000/G1049</f>
        <v>1.20257350730563</v>
      </c>
      <c r="J1049" s="8">
        <f t="shared" ref="J1049" si="1732">1000/H1049</f>
        <v>1.01061141990905</v>
      </c>
      <c r="K1049" s="8">
        <f t="shared" ref="K1049" si="1733">I1049*J1049</f>
        <v>1.21533451976315</v>
      </c>
      <c r="L1049" s="13">
        <f t="normal">Agrupados!M2531</f>
        <v>116.1</v>
      </c>
      <c r="M1049" s="13">
        <f t="normal">Agrupados!Q2531</f>
        <v>60.0768</v>
      </c>
      <c r="N1049" s="13">
        <f t="shared" ref="N1049" si="1734">L1049/K1049</f>
        <v>95.5292539725</v>
      </c>
      <c r="O1049" s="13">
        <f t="shared" ref="O1049" si="1735">M1049/K1049</f>
        <v>49.43231597808</v>
      </c>
      <c r="P1049" s="12">
        <f t="normal">Agrupados!R2531</f>
        <v>0.517457364341085</v>
      </c>
      <c r="Q1049" s="25" t="str">
        <f t="normal">Agrupados!AA2531</f>
        <v>-</v>
      </c>
      <c r="R1049" s="26" t="str">
        <f t="normal">Agrupados!AC2531</f>
        <v>-</v>
      </c>
    </row>
    <row r="1050" spans="1:18">
      <c r="A1050" s="14">
        <f t="normal">Agrupados!D2532</f>
        <v>0</v>
      </c>
      <c r="B1050" s="14">
        <f t="normal">Agrupados!E2532</f>
        <v>0</v>
      </c>
      <c r="C1050" s="6">
        <f t="normal">Agrupados!F2532</f>
        <v>0</v>
      </c>
      <c r="D1050" s="14">
        <f t="normal">Agrupados!G2532</f>
        <v>0</v>
      </c>
      <c r="E1050" s="14">
        <f t="normal">Agrupados!H2532</f>
        <v>0</v>
      </c>
      <c r="F1050" s="14">
        <f t="normal">Agrupados!I2532</f>
        <v>0</v>
      </c>
      <c r="G1050" s="16">
        <f t="normal">Agrupados!T2532</f>
        <v>0</v>
      </c>
      <c r="H1050" s="16"/>
      <c r="I1050" s="8"/>
      <c r="J1050" s="8"/>
      <c r="K1050" s="8"/>
      <c r="L1050" s="16">
        <f t="normal">Agrupados!M2532</f>
        <v>0</v>
      </c>
      <c r="M1050" s="16">
        <f t="normal">Agrupados!Q2532</f>
        <v>0</v>
      </c>
      <c r="N1050" s="16"/>
      <c r="O1050" s="16"/>
      <c r="P1050" s="14">
        <f t="normal">Agrupados!R2532</f>
        <v>0</v>
      </c>
      <c r="Q1050" s="27">
        <f t="normal">Agrupados!AA2532</f>
        <v>0</v>
      </c>
      <c r="R1050" s="28">
        <f t="normal">Agrupados!AC2532</f>
        <v>0</v>
      </c>
    </row>
    <row r="1051" spans="1:18">
      <c r="A1051" s="17">
        <f t="normal">Agrupados!D2533</f>
        <v>0</v>
      </c>
      <c r="B1051" s="17">
        <f t="normal">Agrupados!E2533</f>
        <v>0</v>
      </c>
      <c r="C1051" s="6">
        <f t="normal">Agrupados!F2533</f>
        <v>0</v>
      </c>
      <c r="D1051" s="17">
        <f t="normal">Agrupados!G2533</f>
        <v>0</v>
      </c>
      <c r="E1051" s="17">
        <f t="normal">Agrupados!H2533</f>
        <v>0</v>
      </c>
      <c r="F1051" s="17">
        <f t="normal">Agrupados!I2533</f>
        <v>0</v>
      </c>
      <c r="G1051" s="19">
        <f t="normal">Agrupados!T2533</f>
        <v>0</v>
      </c>
      <c r="H1051" s="19"/>
      <c r="I1051" s="8"/>
      <c r="J1051" s="8"/>
      <c r="K1051" s="8"/>
      <c r="L1051" s="19">
        <f t="normal">Agrupados!M2533</f>
        <v>0</v>
      </c>
      <c r="M1051" s="19">
        <f t="normal">Agrupados!Q2533</f>
        <v>0</v>
      </c>
      <c r="N1051" s="19"/>
      <c r="O1051" s="19"/>
      <c r="P1051" s="17">
        <f t="normal">Agrupados!R2533</f>
        <v>0</v>
      </c>
      <c r="Q1051" s="29">
        <f t="normal">Agrupados!AA2533</f>
        <v>0</v>
      </c>
      <c r="R1051" s="30">
        <f t="normal">Agrupados!AC2533</f>
        <v>0</v>
      </c>
    </row>
    <row r="1052" spans="1:18">
      <c r="A1052" s="12" t="str">
        <f t="normal">Agrupados!D2534</f>
        <v>Agroindústria</v>
      </c>
      <c r="B1052" s="12" t="str">
        <f t="normal">Agrupados!E2534</f>
        <v>Resíduos de pecuária</v>
      </c>
      <c r="C1052" s="12" t="str">
        <f t="normal">Agrupados!F2534</f>
        <v>Avicultura</v>
      </c>
      <c r="D1052" s="12" t="str">
        <f t="normal">Agrupados!G2534</f>
        <v>Codigestão</v>
      </c>
      <c r="E1052" s="12" t="str">
        <f t="normal">Agrupados!H2534</f>
        <v>-</v>
      </c>
      <c r="F1052" s="12" t="str">
        <f t="normal">Agrupados!I2534</f>
        <v>Dejeto de Aves + galpão das poedeiras  </v>
      </c>
      <c r="G1052" s="13">
        <f t="normal">Agrupados!T2534</f>
        <v>267.966666666667</v>
      </c>
      <c r="H1052" s="13">
        <f t="normal">Agrupados!W2534</f>
        <v>543.133333333333</v>
      </c>
      <c r="I1052" s="8">
        <f t="shared" ref="I1052" si="1736">1000/G1052</f>
        <v>3.73180743873616</v>
      </c>
      <c r="J1052" s="8">
        <f t="shared" ref="J1052" si="1737">1000/H1052</f>
        <v>1.84116852829262</v>
      </c>
      <c r="K1052" s="8">
        <f t="shared" ref="K1052" si="1738">I1052*J1052</f>
        <v>6.87088640984932</v>
      </c>
      <c r="L1052" s="13">
        <f t="normal">Agrupados!M2534</f>
        <v>521.7228</v>
      </c>
      <c r="M1052" s="13">
        <f t="normal">Agrupados!Q2534</f>
        <v>325.7928</v>
      </c>
      <c r="N1052" s="13">
        <f t="shared" ref="N1052" si="1739">L1052/K1052</f>
        <v>75.932386140472</v>
      </c>
      <c r="O1052" s="13">
        <f t="shared" ref="O1052" si="1740">M1052/K1052</f>
        <v>47.416414792272</v>
      </c>
      <c r="P1052" s="12">
        <f t="normal">Agrupados!R2534</f>
        <v>0.624455745464833</v>
      </c>
      <c r="Q1052" s="25" t="str">
        <f t="normal">Agrupados!AA2534</f>
        <v>-</v>
      </c>
      <c r="R1052" s="26" t="str">
        <f t="normal">Agrupados!AC2534</f>
        <v>-</v>
      </c>
    </row>
    <row r="1053" spans="1:18">
      <c r="A1053" s="14">
        <f t="normal">Agrupados!D2535</f>
        <v>0</v>
      </c>
      <c r="B1053" s="14">
        <f t="normal">Agrupados!E2535</f>
        <v>0</v>
      </c>
      <c r="C1053" s="15">
        <f t="normal">Agrupados!F2535</f>
        <v>0</v>
      </c>
      <c r="D1053" s="14">
        <f t="normal">Agrupados!G2535</f>
        <v>0</v>
      </c>
      <c r="E1053" s="14">
        <f t="normal">Agrupados!H2535</f>
        <v>0</v>
      </c>
      <c r="F1053" s="14">
        <f t="normal">Agrupados!I2535</f>
        <v>0</v>
      </c>
      <c r="G1053" s="16">
        <f t="normal">Agrupados!T2535</f>
        <v>0</v>
      </c>
      <c r="H1053" s="16"/>
      <c r="I1053" s="8"/>
      <c r="J1053" s="8"/>
      <c r="K1053" s="8"/>
      <c r="L1053" s="16">
        <f t="normal">Agrupados!M2535</f>
        <v>0</v>
      </c>
      <c r="M1053" s="16">
        <f t="normal">Agrupados!Q2535</f>
        <v>0</v>
      </c>
      <c r="N1053" s="16"/>
      <c r="O1053" s="16"/>
      <c r="P1053" s="14">
        <f t="normal">Agrupados!R2535</f>
        <v>0</v>
      </c>
      <c r="Q1053" s="27">
        <f t="normal">Agrupados!AA2535</f>
        <v>0</v>
      </c>
      <c r="R1053" s="28">
        <f t="normal">Agrupados!AC2535</f>
        <v>0</v>
      </c>
    </row>
    <row r="1054" spans="1:18">
      <c r="A1054" s="17">
        <f t="normal">Agrupados!D2536</f>
        <v>0</v>
      </c>
      <c r="B1054" s="17">
        <f t="normal">Agrupados!E2536</f>
        <v>0</v>
      </c>
      <c r="C1054" s="18">
        <f t="normal">Agrupados!F2536</f>
        <v>0</v>
      </c>
      <c r="D1054" s="17">
        <f t="normal">Agrupados!G2536</f>
        <v>0</v>
      </c>
      <c r="E1054" s="17">
        <f t="normal">Agrupados!H2536</f>
        <v>0</v>
      </c>
      <c r="F1054" s="17">
        <f t="normal">Agrupados!I2536</f>
        <v>0</v>
      </c>
      <c r="G1054" s="19">
        <f t="normal">Agrupados!T2536</f>
        <v>0</v>
      </c>
      <c r="H1054" s="19"/>
      <c r="I1054" s="8"/>
      <c r="J1054" s="8"/>
      <c r="K1054" s="8"/>
      <c r="L1054" s="19">
        <f t="normal">Agrupados!M2536</f>
        <v>0</v>
      </c>
      <c r="M1054" s="19">
        <f t="normal">Agrupados!Q2536</f>
        <v>0</v>
      </c>
      <c r="N1054" s="19"/>
      <c r="O1054" s="19"/>
      <c r="P1054" s="17">
        <f t="normal">Agrupados!R2536</f>
        <v>0</v>
      </c>
      <c r="Q1054" s="29">
        <f t="normal">Agrupados!AA2536</f>
        <v>0</v>
      </c>
      <c r="R1054" s="30">
        <f t="normal">Agrupados!AC2536</f>
        <v>0</v>
      </c>
    </row>
    <row r="1055" spans="1:18">
      <c r="A1055" s="12" t="str">
        <f t="normal">Agrupados!D2537</f>
        <v>Agroindústria</v>
      </c>
      <c r="B1055" s="12" t="str">
        <f t="normal">Agrupados!E2537</f>
        <v>Resíduos de pecuária</v>
      </c>
      <c r="C1055" s="12" t="str">
        <f t="normal">Agrupados!F2537</f>
        <v>Bovinocultura</v>
      </c>
      <c r="D1055" s="12" t="str">
        <f t="normal">Agrupados!G2537</f>
        <v>Dejeto bovino</v>
      </c>
      <c r="E1055" s="12" t="str">
        <f t="normal">Agrupados!H2537</f>
        <v>-</v>
      </c>
      <c r="F1055" s="12" t="str">
        <f t="normal">Agrupados!I2537</f>
        <v>Bovino de corte</v>
      </c>
      <c r="G1055" s="13">
        <f t="normal">Agrupados!T2537</f>
        <v>129.5</v>
      </c>
      <c r="H1055" s="13">
        <f t="normal">Agrupados!W2537</f>
        <v>768.15</v>
      </c>
      <c r="I1055" s="8">
        <f t="shared" ref="I1055" si="1741">1000/G1055</f>
        <v>7.72200772200772</v>
      </c>
      <c r="J1055" s="8">
        <f t="shared" ref="J1055" si="1742">1000/H1055</f>
        <v>1.30182906984313</v>
      </c>
      <c r="K1055" s="8">
        <f t="shared" ref="K1055" si="1743">I1055*J1055</f>
        <v>10.0527341300628</v>
      </c>
      <c r="L1055" s="13">
        <f t="normal">Agrupados!M2537</f>
        <v>293.8248</v>
      </c>
      <c r="M1055" s="13">
        <f t="normal">Agrupados!Q2537</f>
        <v>180.7776</v>
      </c>
      <c r="N1055" s="13">
        <f t="shared" ref="N1055" si="1744">L1055/K1055</f>
        <v>29.22834685554</v>
      </c>
      <c r="O1055" s="13">
        <f t="shared" ref="O1055" si="1745">M1055/K1055</f>
        <v>17.98292859048</v>
      </c>
      <c r="P1055" s="12">
        <f t="normal">Agrupados!R2537</f>
        <v>0.615256438530716</v>
      </c>
      <c r="Q1055" s="25" t="str">
        <f t="normal">Agrupados!AA2537</f>
        <v>-</v>
      </c>
      <c r="R1055" s="26" t="str">
        <f t="normal">Agrupados!AC2537</f>
        <v>-</v>
      </c>
    </row>
    <row r="1056" spans="1:18">
      <c r="A1056" s="14">
        <f t="normal">Agrupados!D2538</f>
        <v>0</v>
      </c>
      <c r="B1056" s="14">
        <f t="normal">Agrupados!E2538</f>
        <v>0</v>
      </c>
      <c r="C1056" s="15">
        <f t="normal">Agrupados!F2538</f>
        <v>0</v>
      </c>
      <c r="D1056" s="14">
        <f t="normal">Agrupados!G2538</f>
        <v>0</v>
      </c>
      <c r="E1056" s="14">
        <f t="normal">Agrupados!H2538</f>
        <v>0</v>
      </c>
      <c r="F1056" s="14">
        <f t="normal">Agrupados!I2538</f>
        <v>0</v>
      </c>
      <c r="G1056" s="16">
        <f t="normal">Agrupados!T2538</f>
        <v>0</v>
      </c>
      <c r="H1056" s="16"/>
      <c r="I1056" s="8"/>
      <c r="J1056" s="8"/>
      <c r="K1056" s="8"/>
      <c r="L1056" s="16">
        <f t="normal">Agrupados!M2538</f>
        <v>0</v>
      </c>
      <c r="M1056" s="16">
        <f t="normal">Agrupados!Q2538</f>
        <v>0</v>
      </c>
      <c r="N1056" s="16"/>
      <c r="O1056" s="16"/>
      <c r="P1056" s="14">
        <f t="normal">Agrupados!R2538</f>
        <v>0</v>
      </c>
      <c r="Q1056" s="27">
        <f t="normal">Agrupados!AA2538</f>
        <v>0</v>
      </c>
      <c r="R1056" s="28">
        <f t="normal">Agrupados!AC2538</f>
        <v>0</v>
      </c>
    </row>
    <row r="1057" spans="1:18">
      <c r="A1057" s="17">
        <f t="normal">Agrupados!D2539</f>
        <v>0</v>
      </c>
      <c r="B1057" s="17">
        <f t="normal">Agrupados!E2539</f>
        <v>0</v>
      </c>
      <c r="C1057" s="18">
        <f t="normal">Agrupados!F2539</f>
        <v>0</v>
      </c>
      <c r="D1057" s="17">
        <f t="normal">Agrupados!G2539</f>
        <v>0</v>
      </c>
      <c r="E1057" s="17">
        <f t="normal">Agrupados!H2539</f>
        <v>0</v>
      </c>
      <c r="F1057" s="17">
        <f t="normal">Agrupados!I2539</f>
        <v>0</v>
      </c>
      <c r="G1057" s="19">
        <f t="normal">Agrupados!T2539</f>
        <v>0</v>
      </c>
      <c r="H1057" s="19"/>
      <c r="I1057" s="8"/>
      <c r="J1057" s="8"/>
      <c r="K1057" s="8"/>
      <c r="L1057" s="19">
        <f t="normal">Agrupados!M2539</f>
        <v>0</v>
      </c>
      <c r="M1057" s="19">
        <f t="normal">Agrupados!Q2539</f>
        <v>0</v>
      </c>
      <c r="N1057" s="19"/>
      <c r="O1057" s="19"/>
      <c r="P1057" s="17">
        <f t="normal">Agrupados!R2539</f>
        <v>0</v>
      </c>
      <c r="Q1057" s="29">
        <f t="normal">Agrupados!AA2539</f>
        <v>0</v>
      </c>
      <c r="R1057" s="30">
        <f t="normal">Agrupados!AC2539</f>
        <v>0</v>
      </c>
    </row>
    <row r="1058" spans="1:18">
      <c r="A1058" s="12" t="str">
        <f t="normal">Agrupados!D2540</f>
        <v>Agroindústria</v>
      </c>
      <c r="B1058" s="12" t="str">
        <f t="normal">Agrupados!E2540</f>
        <v>Codigestão</v>
      </c>
      <c r="C1058" s="12" t="str">
        <f t="normal">Agrupados!F2540</f>
        <v>Codigestão</v>
      </c>
      <c r="D1058" s="12" t="str">
        <f t="normal">Agrupados!G2540</f>
        <v>bovino + aves poedeiras</v>
      </c>
      <c r="E1058" s="12" t="str">
        <f t="normal">Agrupados!H2540</f>
        <v>-</v>
      </c>
      <c r="F1058" s="6" t="str">
        <f t="normal">Agrupados!I2540</f>
        <v>Sólidos Extrusora</v>
      </c>
      <c r="G1058" s="8">
        <f t="normal">Agrupados!T2540</f>
        <v>302.65</v>
      </c>
      <c r="H1058" s="8">
        <f t="normal">Agrupados!W2540</f>
        <v>606.5</v>
      </c>
      <c r="I1058" s="8">
        <f t="shared" ref="I1058" si="1746">1000/G1058</f>
        <v>3.30414670411366</v>
      </c>
      <c r="J1058" s="8">
        <f t="shared" ref="J1058" si="1747">1000/H1058</f>
        <v>1.64880461665293</v>
      </c>
      <c r="K1058" s="8">
        <f t="shared" ref="K1058" si="1748">I1058*J1058</f>
        <v>5.44789233984116</v>
      </c>
      <c r="L1058" s="8">
        <f t="normal">Agrupados!M2540</f>
        <v>519.1596</v>
      </c>
      <c r="M1058" s="8">
        <f t="normal">Agrupados!Q2540</f>
        <v>297.7632</v>
      </c>
      <c r="N1058" s="13">
        <f t="shared" ref="N1058" si="1749">L1058/K1058</f>
        <v>95.29549550811</v>
      </c>
      <c r="O1058" s="13">
        <f t="shared" ref="O1058" si="1750">M1058/K1058</f>
        <v>54.65658669912</v>
      </c>
      <c r="P1058" s="6">
        <f t="normal">Agrupados!R2540</f>
        <v>0.573548481045135</v>
      </c>
      <c r="Q1058" s="23" t="str">
        <f t="normal">Agrupados!AA2540</f>
        <v>-</v>
      </c>
      <c r="R1058" s="24" t="str">
        <f t="normal">Agrupados!AC2540</f>
        <v>-</v>
      </c>
    </row>
    <row r="1059" spans="1:18">
      <c r="A1059" s="14">
        <f t="normal">Agrupados!D2541</f>
        <v>0</v>
      </c>
      <c r="B1059" s="14">
        <f t="normal">Agrupados!E2541</f>
        <v>0</v>
      </c>
      <c r="C1059" s="15">
        <f t="normal">Agrupados!F2541</f>
        <v>0</v>
      </c>
      <c r="D1059" s="14">
        <f t="normal">Agrupados!G2541</f>
        <v>0</v>
      </c>
      <c r="E1059" s="14">
        <f t="normal">Agrupados!H2541</f>
        <v>0</v>
      </c>
      <c r="F1059" s="6">
        <f t="normal">Agrupados!I2541</f>
        <v>0</v>
      </c>
      <c r="G1059" s="8">
        <f t="normal">Agrupados!T2541</f>
        <v>0</v>
      </c>
      <c r="H1059" s="8"/>
      <c r="I1059" s="8"/>
      <c r="J1059" s="8"/>
      <c r="K1059" s="8"/>
      <c r="L1059" s="8">
        <f t="normal">Agrupados!M2541</f>
        <v>0</v>
      </c>
      <c r="M1059" s="8">
        <f t="normal">Agrupados!Q2541</f>
        <v>0</v>
      </c>
      <c r="N1059" s="16"/>
      <c r="O1059" s="16"/>
      <c r="P1059" s="6">
        <f t="normal">Agrupados!R2541</f>
        <v>0</v>
      </c>
      <c r="Q1059" s="23">
        <f t="normal">Agrupados!AA2541</f>
        <v>0</v>
      </c>
      <c r="R1059" s="24">
        <f t="normal">Agrupados!AC2541</f>
        <v>0</v>
      </c>
    </row>
    <row r="1060" spans="1:18">
      <c r="A1060" s="17">
        <f t="normal">Agrupados!D2542</f>
        <v>0</v>
      </c>
      <c r="B1060" s="17">
        <f t="normal">Agrupados!E2542</f>
        <v>0</v>
      </c>
      <c r="C1060" s="18">
        <f t="normal">Agrupados!F2542</f>
        <v>0</v>
      </c>
      <c r="D1060" s="17">
        <f t="normal">Agrupados!G2542</f>
        <v>0</v>
      </c>
      <c r="E1060" s="17">
        <f t="normal">Agrupados!H2542</f>
        <v>0</v>
      </c>
      <c r="F1060" s="6">
        <f t="normal">Agrupados!I2542</f>
        <v>0</v>
      </c>
      <c r="G1060" s="8">
        <f t="normal">Agrupados!T2542</f>
        <v>0</v>
      </c>
      <c r="H1060" s="8"/>
      <c r="I1060" s="8"/>
      <c r="J1060" s="8"/>
      <c r="K1060" s="8"/>
      <c r="L1060" s="8">
        <f t="normal">Agrupados!M2542</f>
        <v>0</v>
      </c>
      <c r="M1060" s="8">
        <f t="normal">Agrupados!Q2542</f>
        <v>0</v>
      </c>
      <c r="N1060" s="19"/>
      <c r="O1060" s="19"/>
      <c r="P1060" s="6">
        <f t="normal">Agrupados!R2542</f>
        <v>0</v>
      </c>
      <c r="Q1060" s="23">
        <f t="normal">Agrupados!AA2542</f>
        <v>0</v>
      </c>
      <c r="R1060" s="24">
        <f t="normal">Agrupados!AC2542</f>
        <v>0</v>
      </c>
    </row>
    <row r="1061" spans="1:18">
      <c r="A1061" s="12" t="str">
        <f t="normal">Agrupados!D2546</f>
        <v>Agroindústria</v>
      </c>
      <c r="B1061" s="12" t="str">
        <f t="normal">Agrupados!E2546</f>
        <v>Resíduos da indústria agropecuária</v>
      </c>
      <c r="C1061" s="12" t="str">
        <f t="normal">Agrupados!F2546</f>
        <v>Amidonaria</v>
      </c>
      <c r="D1061" s="12" t="str">
        <f t="normal">Agrupados!G2546</f>
        <v>Tangencial</v>
      </c>
      <c r="E1061" s="12" t="str">
        <f t="normal">Agrupados!H2546</f>
        <v>-</v>
      </c>
      <c r="F1061" s="12" t="str">
        <f t="normal">Agrupados!I2546</f>
        <v>-</v>
      </c>
      <c r="G1061" s="13">
        <f t="normal">Agrupados!T2546</f>
        <v>5.8</v>
      </c>
      <c r="H1061" s="13">
        <f t="normal">Agrupados!W2546</f>
        <v>923.15</v>
      </c>
      <c r="I1061" s="8">
        <f t="shared" ref="I1061" si="1751">1000/G1061</f>
        <v>172.413793103448</v>
      </c>
      <c r="J1061" s="8">
        <f t="shared" ref="J1061" si="1752">1000/H1061</f>
        <v>1.08324757623355</v>
      </c>
      <c r="K1061" s="8">
        <f t="shared" ref="K1061" si="1753">I1061*J1061</f>
        <v>186.766823488543</v>
      </c>
      <c r="L1061" s="13">
        <f t="normal">Agrupados!M2546</f>
        <v>547.9272</v>
      </c>
      <c r="M1061" s="13">
        <f t="normal">Agrupados!Q2546</f>
        <v>329.6556</v>
      </c>
      <c r="N1061" s="13">
        <f t="shared" ref="N1061" si="1754">L1061/K1061</f>
        <v>2.933750169144</v>
      </c>
      <c r="O1061" s="13">
        <f t="shared" ref="O1061" si="1755">M1061/K1061</f>
        <v>1.765065089412</v>
      </c>
      <c r="P1061" s="12">
        <f t="normal">Agrupados!R2546</f>
        <v>0.601641239931144</v>
      </c>
      <c r="Q1061" s="25" t="str">
        <f t="normal">Agrupados!AA2546</f>
        <v>-</v>
      </c>
      <c r="R1061" s="26">
        <f t="normal">Agrupados!AC2546</f>
        <v>5.34233333333333</v>
      </c>
    </row>
    <row r="1062" spans="1:18">
      <c r="A1062" s="14">
        <f t="normal">Agrupados!D2547</f>
        <v>0</v>
      </c>
      <c r="B1062" s="14">
        <f t="normal">Agrupados!E2547</f>
        <v>0</v>
      </c>
      <c r="C1062" s="15">
        <f t="normal">Agrupados!F2547</f>
        <v>0</v>
      </c>
      <c r="D1062" s="14">
        <f t="normal">Agrupados!G2547</f>
        <v>0</v>
      </c>
      <c r="E1062" s="14">
        <f t="normal">Agrupados!H2547</f>
        <v>0</v>
      </c>
      <c r="F1062" s="14">
        <f t="normal">Agrupados!I2547</f>
        <v>0</v>
      </c>
      <c r="G1062" s="16">
        <f t="normal">Agrupados!T2547</f>
        <v>0</v>
      </c>
      <c r="H1062" s="16"/>
      <c r="I1062" s="8"/>
      <c r="J1062" s="8"/>
      <c r="K1062" s="8"/>
      <c r="L1062" s="16">
        <f t="normal">Agrupados!M2547</f>
        <v>0</v>
      </c>
      <c r="M1062" s="16">
        <f t="normal">Agrupados!Q2547</f>
        <v>0</v>
      </c>
      <c r="N1062" s="16"/>
      <c r="O1062" s="16"/>
      <c r="P1062" s="14">
        <f t="normal">Agrupados!R2547</f>
        <v>0</v>
      </c>
      <c r="Q1062" s="27">
        <f t="normal">Agrupados!AA2547</f>
        <v>0</v>
      </c>
      <c r="R1062" s="28">
        <f t="normal">Agrupados!AC2547</f>
        <v>0</v>
      </c>
    </row>
    <row r="1063" spans="1:18">
      <c r="A1063" s="17">
        <f t="normal">Agrupados!D2548</f>
        <v>0</v>
      </c>
      <c r="B1063" s="17">
        <f t="normal">Agrupados!E2548</f>
        <v>0</v>
      </c>
      <c r="C1063" s="18">
        <f t="normal">Agrupados!F2548</f>
        <v>0</v>
      </c>
      <c r="D1063" s="17">
        <f t="normal">Agrupados!G2548</f>
        <v>0</v>
      </c>
      <c r="E1063" s="17">
        <f t="normal">Agrupados!H2548</f>
        <v>0</v>
      </c>
      <c r="F1063" s="17">
        <f t="normal">Agrupados!I2548</f>
        <v>0</v>
      </c>
      <c r="G1063" s="19">
        <f t="normal">Agrupados!T2548</f>
        <v>0</v>
      </c>
      <c r="H1063" s="19"/>
      <c r="I1063" s="8"/>
      <c r="J1063" s="8"/>
      <c r="K1063" s="8"/>
      <c r="L1063" s="19">
        <f t="normal">Agrupados!M2548</f>
        <v>0</v>
      </c>
      <c r="M1063" s="19">
        <f t="normal">Agrupados!Q2548</f>
        <v>0</v>
      </c>
      <c r="N1063" s="19"/>
      <c r="O1063" s="19"/>
      <c r="P1063" s="17">
        <f t="normal">Agrupados!R2548</f>
        <v>0</v>
      </c>
      <c r="Q1063" s="29">
        <f t="normal">Agrupados!AA2548</f>
        <v>0</v>
      </c>
      <c r="R1063" s="30">
        <f t="normal">Agrupados!AC2548</f>
        <v>0</v>
      </c>
    </row>
    <row r="1064" spans="1:18">
      <c r="A1064" s="12" t="str">
        <f t="normal">Agrupados!D2549</f>
        <v>Agroindústria</v>
      </c>
      <c r="B1064" s="12" t="str">
        <f t="normal">Agrupados!E2549</f>
        <v>Resíduos da indústria agropecuária</v>
      </c>
      <c r="C1064" s="12" t="str">
        <f t="normal">Agrupados!F2549</f>
        <v>Amidonaria</v>
      </c>
      <c r="D1064" s="12" t="str">
        <f t="normal">Agrupados!G2549</f>
        <v>-</v>
      </c>
      <c r="E1064" s="12" t="str">
        <f t="normal">Agrupados!H2549</f>
        <v>Tubulação equalizado</v>
      </c>
      <c r="F1064" s="12" t="str">
        <f t="normal">Agrupados!I2549</f>
        <v>-</v>
      </c>
      <c r="G1064" s="13">
        <f t="normal">Agrupados!T2549</f>
        <v>7.06666666666667</v>
      </c>
      <c r="H1064" s="13">
        <f t="normal">Agrupados!W2549</f>
        <v>849</v>
      </c>
      <c r="I1064" s="8">
        <f t="shared" ref="I1064" si="1756">1000/G1064</f>
        <v>141.509433962264</v>
      </c>
      <c r="J1064" s="8">
        <f t="shared" ref="J1064" si="1757">1000/H1064</f>
        <v>1.17785630153121</v>
      </c>
      <c r="K1064" s="8">
        <f t="shared" ref="K1064" si="1758">I1064*J1064</f>
        <v>166.677778518568</v>
      </c>
      <c r="L1064" s="13">
        <f t="normal">Agrupados!M2549</f>
        <v>662.508</v>
      </c>
      <c r="M1064" s="13">
        <f t="normal">Agrupados!Q2549</f>
        <v>175.0716</v>
      </c>
      <c r="N1064" s="13">
        <f t="shared" ref="N1064" si="1759">L1064/K1064</f>
        <v>3.9747829968</v>
      </c>
      <c r="O1064" s="13">
        <f t="shared" ref="O1064" si="1760">M1064/K1064</f>
        <v>1.05035957136</v>
      </c>
      <c r="P1064" s="12">
        <f t="normal">Agrupados!R2549</f>
        <v>0.264255827854154</v>
      </c>
      <c r="Q1064" s="25" t="str">
        <f t="normal">Agrupados!AA2549</f>
        <v>-</v>
      </c>
      <c r="R1064" s="26">
        <f t="normal">Agrupados!AC2549</f>
        <v>4.28</v>
      </c>
    </row>
    <row r="1065" spans="1:18">
      <c r="A1065" s="14">
        <f t="normal">Agrupados!D2550</f>
        <v>0</v>
      </c>
      <c r="B1065" s="14">
        <f t="normal">Agrupados!E2550</f>
        <v>0</v>
      </c>
      <c r="C1065" s="15">
        <f t="normal">Agrupados!F2550</f>
        <v>0</v>
      </c>
      <c r="D1065" s="14">
        <f t="normal">Agrupados!G2550</f>
        <v>0</v>
      </c>
      <c r="E1065" s="14">
        <f t="normal">Agrupados!H2550</f>
        <v>0</v>
      </c>
      <c r="F1065" s="14">
        <f t="normal">Agrupados!I2550</f>
        <v>0</v>
      </c>
      <c r="G1065" s="16">
        <f t="normal">Agrupados!T2550</f>
        <v>0</v>
      </c>
      <c r="H1065" s="16"/>
      <c r="I1065" s="8"/>
      <c r="J1065" s="8"/>
      <c r="K1065" s="8"/>
      <c r="L1065" s="16">
        <f t="normal">Agrupados!M2550</f>
        <v>0</v>
      </c>
      <c r="M1065" s="16">
        <f t="normal">Agrupados!Q2550</f>
        <v>0</v>
      </c>
      <c r="N1065" s="16"/>
      <c r="O1065" s="16"/>
      <c r="P1065" s="14">
        <f t="normal">Agrupados!R2550</f>
        <v>0</v>
      </c>
      <c r="Q1065" s="27">
        <f t="normal">Agrupados!AA2550</f>
        <v>0</v>
      </c>
      <c r="R1065" s="28">
        <f t="normal">Agrupados!AC2550</f>
        <v>0</v>
      </c>
    </row>
    <row r="1066" spans="1:18">
      <c r="A1066" s="17">
        <f t="normal">Agrupados!D2551</f>
        <v>0</v>
      </c>
      <c r="B1066" s="17">
        <f t="normal">Agrupados!E2551</f>
        <v>0</v>
      </c>
      <c r="C1066" s="18">
        <f t="normal">Agrupados!F2551</f>
        <v>0</v>
      </c>
      <c r="D1066" s="17">
        <f t="normal">Agrupados!G2551</f>
        <v>0</v>
      </c>
      <c r="E1066" s="17">
        <f t="normal">Agrupados!H2551</f>
        <v>0</v>
      </c>
      <c r="F1066" s="17">
        <f t="normal">Agrupados!I2551</f>
        <v>0</v>
      </c>
      <c r="G1066" s="19">
        <f t="normal">Agrupados!T2551</f>
        <v>0</v>
      </c>
      <c r="H1066" s="19"/>
      <c r="I1066" s="8"/>
      <c r="J1066" s="8"/>
      <c r="K1066" s="8"/>
      <c r="L1066" s="19">
        <f t="normal">Agrupados!M2551</f>
        <v>0</v>
      </c>
      <c r="M1066" s="19">
        <f t="normal">Agrupados!Q2551</f>
        <v>0</v>
      </c>
      <c r="N1066" s="19"/>
      <c r="O1066" s="19"/>
      <c r="P1066" s="17">
        <f t="normal">Agrupados!R2551</f>
        <v>0</v>
      </c>
      <c r="Q1066" s="29">
        <f t="normal">Agrupados!AA2551</f>
        <v>0</v>
      </c>
      <c r="R1066" s="30">
        <f t="normal">Agrupados!AC2551</f>
        <v>0</v>
      </c>
    </row>
    <row r="1067" spans="1:18">
      <c r="A1067" s="12" t="str">
        <f t="normal">Agrupados!D2552</f>
        <v>Agroindústria</v>
      </c>
      <c r="B1067" s="12" t="str">
        <f t="normal">Agrupados!E2552</f>
        <v>Resíduos da indústria agropecuária</v>
      </c>
      <c r="C1067" s="12" t="str">
        <f t="normal">Agrupados!F2552</f>
        <v>Amidonaria</v>
      </c>
      <c r="D1067" s="12" t="str">
        <f t="normal">Agrupados!G2552</f>
        <v>-</v>
      </c>
      <c r="E1067" s="12" t="str">
        <f t="normal">Agrupados!H2552</f>
        <v>Tanque equalizado</v>
      </c>
      <c r="F1067" s="12" t="str">
        <f t="normal">Agrupados!I2552</f>
        <v>-</v>
      </c>
      <c r="G1067" s="13">
        <f t="normal">Agrupados!T2552</f>
        <v>7.25</v>
      </c>
      <c r="H1067" s="13">
        <f t="normal">Agrupados!W2552</f>
        <v>842.4</v>
      </c>
      <c r="I1067" s="8">
        <f t="shared" ref="I1067" si="1761">1000/G1067</f>
        <v>137.931034482759</v>
      </c>
      <c r="J1067" s="8">
        <f t="shared" ref="J1067" si="1762">1000/H1067</f>
        <v>1.18708452041785</v>
      </c>
      <c r="K1067" s="8">
        <f t="shared" ref="K1067" si="1763">I1067*J1067</f>
        <v>163.735795919704</v>
      </c>
      <c r="L1067" s="13">
        <f t="normal">Agrupados!M2552</f>
        <v>597.7872</v>
      </c>
      <c r="M1067" s="13">
        <f t="normal">Agrupados!Q2552</f>
        <v>150.4764</v>
      </c>
      <c r="N1067" s="13">
        <f t="shared" ref="N1067" si="1764">L1067/K1067</f>
        <v>3.65092554528</v>
      </c>
      <c r="O1067" s="13">
        <f t="shared" ref="O1067" si="1765">M1067/K1067</f>
        <v>0.91901956536</v>
      </c>
      <c r="P1067" s="12">
        <f t="normal">Agrupados!R2552</f>
        <v>0.251722352034303</v>
      </c>
      <c r="Q1067" s="25" t="str">
        <f t="normal">Agrupados!AA2552</f>
        <v>-</v>
      </c>
      <c r="R1067" s="26">
        <f t="normal">Agrupados!AC2552</f>
        <v>4.19333333333333</v>
      </c>
    </row>
    <row r="1068" spans="1:18">
      <c r="A1068" s="14">
        <f t="normal">Agrupados!D2553</f>
        <v>0</v>
      </c>
      <c r="B1068" s="14">
        <f t="normal">Agrupados!E2553</f>
        <v>0</v>
      </c>
      <c r="C1068" s="15">
        <f t="normal">Agrupados!F2553</f>
        <v>0</v>
      </c>
      <c r="D1068" s="14">
        <f t="normal">Agrupados!G2553</f>
        <v>0</v>
      </c>
      <c r="E1068" s="14">
        <f t="normal">Agrupados!H2553</f>
        <v>0</v>
      </c>
      <c r="F1068" s="14">
        <f t="normal">Agrupados!I2553</f>
        <v>0</v>
      </c>
      <c r="G1068" s="16">
        <f t="normal">Agrupados!T2553</f>
        <v>0</v>
      </c>
      <c r="H1068" s="16"/>
      <c r="I1068" s="8"/>
      <c r="J1068" s="8"/>
      <c r="K1068" s="8"/>
      <c r="L1068" s="16">
        <f t="normal">Agrupados!M2553</f>
        <v>0</v>
      </c>
      <c r="M1068" s="16">
        <f t="normal">Agrupados!Q2553</f>
        <v>0</v>
      </c>
      <c r="N1068" s="16"/>
      <c r="O1068" s="16"/>
      <c r="P1068" s="14">
        <f t="normal">Agrupados!R2553</f>
        <v>0</v>
      </c>
      <c r="Q1068" s="27">
        <f t="normal">Agrupados!AA2553</f>
        <v>0</v>
      </c>
      <c r="R1068" s="28">
        <f t="normal">Agrupados!AC2553</f>
        <v>0</v>
      </c>
    </row>
    <row r="1069" spans="1:18">
      <c r="A1069" s="17">
        <f t="normal">Agrupados!D2554</f>
        <v>0</v>
      </c>
      <c r="B1069" s="17">
        <f t="normal">Agrupados!E2554</f>
        <v>0</v>
      </c>
      <c r="C1069" s="18">
        <f t="normal">Agrupados!F2554</f>
        <v>0</v>
      </c>
      <c r="D1069" s="17">
        <f t="normal">Agrupados!G2554</f>
        <v>0</v>
      </c>
      <c r="E1069" s="17">
        <f t="normal">Agrupados!H2554</f>
        <v>0</v>
      </c>
      <c r="F1069" s="17">
        <f t="normal">Agrupados!I2554</f>
        <v>0</v>
      </c>
      <c r="G1069" s="19">
        <f t="normal">Agrupados!T2554</f>
        <v>0</v>
      </c>
      <c r="H1069" s="19"/>
      <c r="I1069" s="8"/>
      <c r="J1069" s="8"/>
      <c r="K1069" s="8"/>
      <c r="L1069" s="19">
        <f t="normal">Agrupados!M2554</f>
        <v>0</v>
      </c>
      <c r="M1069" s="19">
        <f t="normal">Agrupados!Q2554</f>
        <v>0</v>
      </c>
      <c r="N1069" s="19"/>
      <c r="O1069" s="19"/>
      <c r="P1069" s="17">
        <f t="normal">Agrupados!R2554</f>
        <v>0</v>
      </c>
      <c r="Q1069" s="29">
        <f t="normal">Agrupados!AA2554</f>
        <v>0</v>
      </c>
      <c r="R1069" s="30">
        <f t="normal">Agrupados!AC2554</f>
        <v>0</v>
      </c>
    </row>
    <row r="1070" spans="1:18">
      <c r="A1070" s="12" t="str">
        <f t="normal">Agrupados!D2564</f>
        <v>Agroindústria</v>
      </c>
      <c r="B1070" s="12" t="str">
        <f t="normal">Agrupados!E2564</f>
        <v>Resíduos de pecuária</v>
      </c>
      <c r="C1070" s="12" t="str">
        <f t="normal">Agrupados!F2564</f>
        <v>Avicultura</v>
      </c>
      <c r="D1070" s="12" t="str">
        <f t="normal">Agrupados!G2564</f>
        <v>Cama de aves</v>
      </c>
      <c r="E1070" s="12" t="str">
        <f t="normal">Agrupados!H2564</f>
        <v>-</v>
      </c>
      <c r="F1070" s="12" t="str">
        <f t="normal">Agrupados!I2564</f>
        <v>-</v>
      </c>
      <c r="G1070" s="13">
        <f t="normal">Agrupados!T2564</f>
        <v>659.666666666667</v>
      </c>
      <c r="H1070" s="13">
        <f t="normal">Agrupados!W2564</f>
        <v>789.766666666667</v>
      </c>
      <c r="I1070" s="8">
        <f t="shared" ref="I1070" si="1766">1000/G1070</f>
        <v>1.51591712986357</v>
      </c>
      <c r="J1070" s="8">
        <f t="shared" ref="J1070" si="1767">1000/H1070</f>
        <v>1.26619676697759</v>
      </c>
      <c r="K1070" s="8">
        <f t="shared" ref="K1070" si="1768">I1070*J1070</f>
        <v>1.91944936883919</v>
      </c>
      <c r="L1070" s="13">
        <f t="normal">Agrupados!M2564</f>
        <v>292.2408</v>
      </c>
      <c r="M1070" s="13">
        <f t="normal">Agrupados!Q2564</f>
        <v>188.6112</v>
      </c>
      <c r="N1070" s="13">
        <f t="shared" ref="N1070" si="1769">L1070/K1070</f>
        <v>152.25241402264</v>
      </c>
      <c r="O1070" s="13">
        <f t="shared" ref="O1070" si="1770">M1070/K1070</f>
        <v>98.26318060896</v>
      </c>
      <c r="P1070" s="12">
        <f t="normal">Agrupados!R2564</f>
        <v>0.645396536007293</v>
      </c>
      <c r="Q1070" s="25" t="str">
        <f t="normal">Agrupados!AA2564</f>
        <v>-</v>
      </c>
      <c r="R1070" s="26" t="str">
        <f t="normal">Agrupados!AC2564</f>
        <v>-</v>
      </c>
    </row>
    <row r="1071" spans="1:18">
      <c r="A1071" s="14">
        <f t="normal">Agrupados!D2565</f>
        <v>0</v>
      </c>
      <c r="B1071" s="14">
        <f t="normal">Agrupados!E2565</f>
        <v>0</v>
      </c>
      <c r="C1071" s="15">
        <f t="normal">Agrupados!F2565</f>
        <v>0</v>
      </c>
      <c r="D1071" s="14">
        <f t="normal">Agrupados!G2565</f>
        <v>0</v>
      </c>
      <c r="E1071" s="14">
        <f t="normal">Agrupados!H2565</f>
        <v>0</v>
      </c>
      <c r="F1071" s="14">
        <f t="normal">Agrupados!I2565</f>
        <v>0</v>
      </c>
      <c r="G1071" s="16">
        <f t="normal">Agrupados!T2565</f>
        <v>0</v>
      </c>
      <c r="H1071" s="16"/>
      <c r="I1071" s="8"/>
      <c r="J1071" s="8"/>
      <c r="K1071" s="8"/>
      <c r="L1071" s="16">
        <f t="normal">Agrupados!M2565</f>
        <v>0</v>
      </c>
      <c r="M1071" s="16">
        <f t="normal">Agrupados!Q2565</f>
        <v>0</v>
      </c>
      <c r="N1071" s="16"/>
      <c r="O1071" s="16"/>
      <c r="P1071" s="14">
        <f t="normal">Agrupados!R2565</f>
        <v>0</v>
      </c>
      <c r="Q1071" s="27">
        <f t="normal">Agrupados!AA2565</f>
        <v>0</v>
      </c>
      <c r="R1071" s="28">
        <f t="normal">Agrupados!AC2565</f>
        <v>0</v>
      </c>
    </row>
    <row r="1072" spans="1:18">
      <c r="A1072" s="17">
        <f t="normal">Agrupados!D2566</f>
        <v>0</v>
      </c>
      <c r="B1072" s="17">
        <f t="normal">Agrupados!E2566</f>
        <v>0</v>
      </c>
      <c r="C1072" s="18">
        <f t="normal">Agrupados!F2566</f>
        <v>0</v>
      </c>
      <c r="D1072" s="17">
        <f t="normal">Agrupados!G2566</f>
        <v>0</v>
      </c>
      <c r="E1072" s="17">
        <f t="normal">Agrupados!H2566</f>
        <v>0</v>
      </c>
      <c r="F1072" s="17">
        <f t="normal">Agrupados!I2566</f>
        <v>0</v>
      </c>
      <c r="G1072" s="19">
        <f t="normal">Agrupados!T2566</f>
        <v>0</v>
      </c>
      <c r="H1072" s="19"/>
      <c r="I1072" s="8"/>
      <c r="J1072" s="8"/>
      <c r="K1072" s="8"/>
      <c r="L1072" s="19">
        <f t="normal">Agrupados!M2566</f>
        <v>0</v>
      </c>
      <c r="M1072" s="19">
        <f t="normal">Agrupados!Q2566</f>
        <v>0</v>
      </c>
      <c r="N1072" s="19"/>
      <c r="O1072" s="19"/>
      <c r="P1072" s="17">
        <f t="normal">Agrupados!R2566</f>
        <v>0</v>
      </c>
      <c r="Q1072" s="29">
        <f t="normal">Agrupados!AA2566</f>
        <v>0</v>
      </c>
      <c r="R1072" s="30">
        <f t="normal">Agrupados!AC2566</f>
        <v>0</v>
      </c>
    </row>
    <row r="1073" spans="1:18">
      <c r="A1073" s="12" t="str">
        <f t="normal">Agrupados!D2579</f>
        <v>Agroindústria</v>
      </c>
      <c r="B1073" s="12" t="str">
        <f t="normal">Agrupados!E2579</f>
        <v>Resíduos da indústria de biocombustíveis</v>
      </c>
      <c r="C1073" s="12" t="str">
        <f t="normal">Agrupados!F2579</f>
        <v>Glicerol</v>
      </c>
      <c r="D1073" s="12" t="str">
        <f t="normal">Agrupados!G2579</f>
        <v>Resíduo de glicerol </v>
      </c>
      <c r="E1073" s="12" t="str">
        <f t="normal">Agrupados!H2579</f>
        <v>-</v>
      </c>
      <c r="F1073" s="12" t="str">
        <f t="normal">Agrupados!I2579</f>
        <v>-</v>
      </c>
      <c r="G1073" s="13">
        <f t="normal">Agrupados!T2579</f>
        <v>888</v>
      </c>
      <c r="H1073" s="13">
        <f t="normal">Agrupados!W2579</f>
        <v>402.9</v>
      </c>
      <c r="I1073" s="8">
        <f t="shared" ref="I1073" si="1771">1000/G1073</f>
        <v>1.12612612612613</v>
      </c>
      <c r="J1073" s="8">
        <f t="shared" ref="J1073" si="1772">1000/H1073</f>
        <v>2.48200546041201</v>
      </c>
      <c r="K1073" s="8">
        <f t="shared" ref="K1073" si="1773">I1073*J1073</f>
        <v>2.79505119415767</v>
      </c>
      <c r="L1073" s="13">
        <f t="normal">Agrupados!M2579</f>
        <v>892.2132</v>
      </c>
      <c r="M1073" s="13">
        <f t="normal">Agrupados!Q2579</f>
        <v>701.9856</v>
      </c>
      <c r="N1073" s="13">
        <f t="shared" ref="N1073" si="1774">L1073/K1073</f>
        <v>319.21175607264</v>
      </c>
      <c r="O1073" s="13">
        <f t="shared" ref="O1073" si="1775">M1073/K1073</f>
        <v>251.15303843712</v>
      </c>
      <c r="P1073" s="12">
        <f t="normal">Agrupados!R2579</f>
        <v>0.786791318487554</v>
      </c>
      <c r="Q1073" s="25" t="str">
        <f t="normal">Agrupados!AA2579</f>
        <v>-</v>
      </c>
      <c r="R1073" s="26" t="str">
        <f t="normal">Agrupados!AC2579</f>
        <v>-</v>
      </c>
    </row>
    <row r="1074" spans="1:18">
      <c r="A1074" s="14">
        <f t="normal">Agrupados!D2580</f>
        <v>0</v>
      </c>
      <c r="B1074" s="14">
        <f t="normal">Agrupados!E2580</f>
        <v>0</v>
      </c>
      <c r="C1074" s="14">
        <f t="normal">Agrupados!F2580</f>
        <v>0</v>
      </c>
      <c r="D1074" s="14">
        <f t="normal">Agrupados!G2580</f>
        <v>0</v>
      </c>
      <c r="E1074" s="14">
        <f t="normal">Agrupados!H2580</f>
        <v>0</v>
      </c>
      <c r="F1074" s="14">
        <f t="normal">Agrupados!I2580</f>
        <v>0</v>
      </c>
      <c r="G1074" s="16">
        <f t="normal">Agrupados!T2580</f>
        <v>0</v>
      </c>
      <c r="H1074" s="16"/>
      <c r="I1074" s="8"/>
      <c r="J1074" s="8"/>
      <c r="K1074" s="8"/>
      <c r="L1074" s="16">
        <f t="normal">Agrupados!M2580</f>
        <v>0</v>
      </c>
      <c r="M1074" s="16">
        <f t="normal">Agrupados!Q2580</f>
        <v>0</v>
      </c>
      <c r="N1074" s="16"/>
      <c r="O1074" s="16"/>
      <c r="P1074" s="14">
        <f t="normal">Agrupados!R2580</f>
        <v>0</v>
      </c>
      <c r="Q1074" s="27">
        <f t="normal">Agrupados!AA2580</f>
        <v>0</v>
      </c>
      <c r="R1074" s="28">
        <f t="normal">Agrupados!AC2580</f>
        <v>0</v>
      </c>
    </row>
    <row r="1075" spans="1:18">
      <c r="A1075" s="17">
        <f t="normal">Agrupados!D2581</f>
        <v>0</v>
      </c>
      <c r="B1075" s="17">
        <f t="normal">Agrupados!E2581</f>
        <v>0</v>
      </c>
      <c r="C1075" s="17">
        <f t="normal">Agrupados!F2581</f>
        <v>0</v>
      </c>
      <c r="D1075" s="17">
        <f t="normal">Agrupados!G2581</f>
        <v>0</v>
      </c>
      <c r="E1075" s="17">
        <f t="normal">Agrupados!H2581</f>
        <v>0</v>
      </c>
      <c r="F1075" s="17">
        <f t="normal">Agrupados!I2581</f>
        <v>0</v>
      </c>
      <c r="G1075" s="19">
        <f t="normal">Agrupados!T2581</f>
        <v>0</v>
      </c>
      <c r="H1075" s="19"/>
      <c r="I1075" s="8"/>
      <c r="J1075" s="8"/>
      <c r="K1075" s="8"/>
      <c r="L1075" s="19">
        <f t="normal">Agrupados!M2581</f>
        <v>0</v>
      </c>
      <c r="M1075" s="19">
        <f t="normal">Agrupados!Q2581</f>
        <v>0</v>
      </c>
      <c r="N1075" s="19"/>
      <c r="O1075" s="19"/>
      <c r="P1075" s="17">
        <f t="normal">Agrupados!R2581</f>
        <v>0</v>
      </c>
      <c r="Q1075" s="29">
        <f t="normal">Agrupados!AA2581</f>
        <v>0</v>
      </c>
      <c r="R1075" s="30">
        <f t="normal">Agrupados!AC2581</f>
        <v>0</v>
      </c>
    </row>
    <row r="1076" spans="1:18">
      <c r="A1076" s="12" t="str">
        <f t="normal">Agrupados!D2585</f>
        <v>Agroindústria</v>
      </c>
      <c r="B1076" s="12" t="str">
        <f t="normal">Agrupados!E2585</f>
        <v>Resíduos diversos da indústria de alimentos</v>
      </c>
      <c r="C1076" s="12" t="str">
        <f t="normal">Agrupados!F2585</f>
        <v>Laticínio </v>
      </c>
      <c r="D1076" s="12" t="str">
        <f t="normal">Agrupados!G2585</f>
        <v>-</v>
      </c>
      <c r="E1076" s="12" t="str">
        <f t="normal">Agrupados!H2585</f>
        <v>Lagoa</v>
      </c>
      <c r="F1076" s="12" t="str">
        <f t="normal">Agrupados!I2585</f>
        <v>-</v>
      </c>
      <c r="G1076" s="13">
        <f t="normal">Agrupados!T2585</f>
        <v>5.33333333333333</v>
      </c>
      <c r="H1076" s="13">
        <f t="normal">Agrupados!W2585</f>
        <v>811.4</v>
      </c>
      <c r="I1076" s="8">
        <f t="shared" ref="I1076" si="1776">1000/G1076</f>
        <v>187.5</v>
      </c>
      <c r="J1076" s="8">
        <f t="shared" ref="J1076" si="1777">1000/H1076</f>
        <v>1.23243776189302</v>
      </c>
      <c r="K1076" s="8">
        <f t="shared" ref="K1076" si="1778">I1076*J1076</f>
        <v>231.082080354942</v>
      </c>
      <c r="L1076" s="13">
        <f t="normal">Agrupados!M2585</f>
        <v>662.1228</v>
      </c>
      <c r="M1076" s="13">
        <f t="normal">Agrupados!Q2585</f>
        <v>497.6136</v>
      </c>
      <c r="N1076" s="13">
        <f t="shared" ref="N1076" si="1779">L1076/K1076</f>
        <v>2.86531434624</v>
      </c>
      <c r="O1076" s="13">
        <f t="shared" ref="O1076" si="1780">M1076/K1076</f>
        <v>2.15340626688</v>
      </c>
      <c r="P1076" s="12">
        <f t="normal">Agrupados!R2585</f>
        <v>0.751542765178906</v>
      </c>
      <c r="Q1076" s="25" t="str">
        <f t="normal">Agrupados!AA2585</f>
        <v>-</v>
      </c>
      <c r="R1076" s="26" t="str">
        <f t="normal">Agrupados!AC2585</f>
        <v>-</v>
      </c>
    </row>
    <row r="1077" spans="1:18">
      <c r="A1077" s="14">
        <f t="normal">Agrupados!D2586</f>
        <v>0</v>
      </c>
      <c r="B1077" s="14">
        <f t="normal">Agrupados!E2586</f>
        <v>0</v>
      </c>
      <c r="C1077" s="14">
        <f t="normal">Agrupados!F2586</f>
        <v>0</v>
      </c>
      <c r="D1077" s="14">
        <f t="normal">Agrupados!G2586</f>
        <v>0</v>
      </c>
      <c r="E1077" s="14">
        <f t="normal">Agrupados!H2586</f>
        <v>0</v>
      </c>
      <c r="F1077" s="14">
        <f t="normal">Agrupados!I2586</f>
        <v>0</v>
      </c>
      <c r="G1077" s="16">
        <f t="normal">Agrupados!T2586</f>
        <v>0</v>
      </c>
      <c r="H1077" s="16"/>
      <c r="I1077" s="8"/>
      <c r="J1077" s="8"/>
      <c r="K1077" s="8"/>
      <c r="L1077" s="16">
        <f t="normal">Agrupados!M2586</f>
        <v>0</v>
      </c>
      <c r="M1077" s="16">
        <f t="normal">Agrupados!Q2586</f>
        <v>0</v>
      </c>
      <c r="N1077" s="16"/>
      <c r="O1077" s="16"/>
      <c r="P1077" s="14">
        <f t="normal">Agrupados!R2586</f>
        <v>0</v>
      </c>
      <c r="Q1077" s="27">
        <f t="normal">Agrupados!AA2586</f>
        <v>0</v>
      </c>
      <c r="R1077" s="28">
        <f t="normal">Agrupados!AC2586</f>
        <v>0</v>
      </c>
    </row>
    <row r="1078" spans="1:18">
      <c r="A1078" s="17">
        <f t="normal">Agrupados!D2587</f>
        <v>0</v>
      </c>
      <c r="B1078" s="17">
        <f t="normal">Agrupados!E2587</f>
        <v>0</v>
      </c>
      <c r="C1078" s="17">
        <f t="normal">Agrupados!F2587</f>
        <v>0</v>
      </c>
      <c r="D1078" s="17">
        <f t="normal">Agrupados!G2587</f>
        <v>0</v>
      </c>
      <c r="E1078" s="17">
        <f t="normal">Agrupados!H2587</f>
        <v>0</v>
      </c>
      <c r="F1078" s="17">
        <f t="normal">Agrupados!I2587</f>
        <v>0</v>
      </c>
      <c r="G1078" s="19">
        <f t="normal">Agrupados!T2587</f>
        <v>0</v>
      </c>
      <c r="H1078" s="19"/>
      <c r="I1078" s="8"/>
      <c r="J1078" s="8"/>
      <c r="K1078" s="8"/>
      <c r="L1078" s="19">
        <f t="normal">Agrupados!M2587</f>
        <v>0</v>
      </c>
      <c r="M1078" s="19">
        <f t="normal">Agrupados!Q2587</f>
        <v>0</v>
      </c>
      <c r="N1078" s="19"/>
      <c r="O1078" s="19"/>
      <c r="P1078" s="17">
        <f t="normal">Agrupados!R2587</f>
        <v>0</v>
      </c>
      <c r="Q1078" s="29">
        <f t="normal">Agrupados!AA2587</f>
        <v>0</v>
      </c>
      <c r="R1078" s="30">
        <f t="normal">Agrupados!AC2587</f>
        <v>0</v>
      </c>
    </row>
    <row r="1079" spans="1:18">
      <c r="A1079" s="12" t="str">
        <f t="normal">Agrupados!D2594</f>
        <v>Agroindústria</v>
      </c>
      <c r="B1079" s="12" t="str">
        <f t="normal">Agrupados!E2594</f>
        <v>Resíduos de pecuária</v>
      </c>
      <c r="C1079" s="12" t="str">
        <f t="normal">Agrupados!F2594</f>
        <v>Suinocultura</v>
      </c>
      <c r="D1079" s="12" t="str">
        <f t="normal">Agrupados!G2594</f>
        <v>-</v>
      </c>
      <c r="E1079" s="12" t="str">
        <f t="normal">Agrupados!H2594</f>
        <v>Entrada biodigestor</v>
      </c>
      <c r="F1079" s="12" t="str">
        <f t="normal">Agrupados!I2594</f>
        <v>-</v>
      </c>
      <c r="G1079" s="13">
        <f t="normal">Agrupados!T2594</f>
        <v>22.9</v>
      </c>
      <c r="H1079" s="13">
        <f t="normal">Agrupados!W2594</f>
        <v>658.266666666667</v>
      </c>
      <c r="I1079" s="8">
        <f t="shared" ref="I1079" si="1781">1000/G1079</f>
        <v>43.6681222707424</v>
      </c>
      <c r="J1079" s="8">
        <f t="shared" ref="J1079" si="1782">1000/H1079</f>
        <v>1.51914117885355</v>
      </c>
      <c r="K1079" s="8">
        <f t="shared" ref="K1079" si="1783">I1079*J1079</f>
        <v>66.3380427446967</v>
      </c>
      <c r="L1079" s="13">
        <f t="normal">Agrupados!M2594</f>
        <v>385.398</v>
      </c>
      <c r="M1079" s="13">
        <f t="normal">Agrupados!Q2594</f>
        <v>314.7876</v>
      </c>
      <c r="N1079" s="13">
        <f t="shared" ref="N1079" si="1784">L1079/K1079</f>
        <v>5.80960764072</v>
      </c>
      <c r="O1079" s="13">
        <f t="shared" ref="O1079" si="1785">M1079/K1079</f>
        <v>4.745204817264</v>
      </c>
      <c r="P1079" s="12">
        <f t="normal">Agrupados!R2594</f>
        <v>0.816785764326748</v>
      </c>
      <c r="Q1079" s="25">
        <f t="normal">Agrupados!AA2594</f>
        <v>35081.6666666667</v>
      </c>
      <c r="R1079" s="26" t="str">
        <f t="normal">Agrupados!AC2594</f>
        <v>-</v>
      </c>
    </row>
    <row r="1080" spans="1:18">
      <c r="A1080" s="14">
        <f t="normal">Agrupados!D2595</f>
        <v>0</v>
      </c>
      <c r="B1080" s="14">
        <f t="normal">Agrupados!E2595</f>
        <v>0</v>
      </c>
      <c r="C1080" s="14">
        <f t="normal">Agrupados!F2595</f>
        <v>0</v>
      </c>
      <c r="D1080" s="14">
        <f t="normal">Agrupados!G2595</f>
        <v>0</v>
      </c>
      <c r="E1080" s="14">
        <f t="normal">Agrupados!H2595</f>
        <v>0</v>
      </c>
      <c r="F1080" s="14">
        <f t="normal">Agrupados!I2595</f>
        <v>0</v>
      </c>
      <c r="G1080" s="16">
        <f t="normal">Agrupados!T2595</f>
        <v>0</v>
      </c>
      <c r="H1080" s="16"/>
      <c r="I1080" s="8"/>
      <c r="J1080" s="8"/>
      <c r="K1080" s="8"/>
      <c r="L1080" s="16">
        <f t="normal">Agrupados!M2595</f>
        <v>0</v>
      </c>
      <c r="M1080" s="16">
        <f t="normal">Agrupados!Q2595</f>
        <v>0</v>
      </c>
      <c r="N1080" s="16"/>
      <c r="O1080" s="16"/>
      <c r="P1080" s="14">
        <f t="normal">Agrupados!R2595</f>
        <v>0</v>
      </c>
      <c r="Q1080" s="27">
        <f t="normal">Agrupados!AA2595</f>
        <v>0</v>
      </c>
      <c r="R1080" s="28">
        <f t="normal">Agrupados!AC2595</f>
        <v>0</v>
      </c>
    </row>
    <row r="1081" spans="1:18">
      <c r="A1081" s="17">
        <f t="normal">Agrupados!D2596</f>
        <v>0</v>
      </c>
      <c r="B1081" s="17">
        <f t="normal">Agrupados!E2596</f>
        <v>0</v>
      </c>
      <c r="C1081" s="17">
        <f t="normal">Agrupados!F2596</f>
        <v>0</v>
      </c>
      <c r="D1081" s="17">
        <f t="normal">Agrupados!G2596</f>
        <v>0</v>
      </c>
      <c r="E1081" s="17">
        <f t="normal">Agrupados!H2596</f>
        <v>0</v>
      </c>
      <c r="F1081" s="17">
        <f t="normal">Agrupados!I2596</f>
        <v>0</v>
      </c>
      <c r="G1081" s="19">
        <f t="normal">Agrupados!T2596</f>
        <v>0</v>
      </c>
      <c r="H1081" s="19"/>
      <c r="I1081" s="8"/>
      <c r="J1081" s="8"/>
      <c r="K1081" s="8"/>
      <c r="L1081" s="19">
        <f t="normal">Agrupados!M2596</f>
        <v>0</v>
      </c>
      <c r="M1081" s="19">
        <f t="normal">Agrupados!Q2596</f>
        <v>0</v>
      </c>
      <c r="N1081" s="19"/>
      <c r="O1081" s="19"/>
      <c r="P1081" s="17">
        <f t="normal">Agrupados!R2596</f>
        <v>0</v>
      </c>
      <c r="Q1081" s="29">
        <f t="normal">Agrupados!AA2596</f>
        <v>0</v>
      </c>
      <c r="R1081" s="30">
        <f t="normal">Agrupados!AC2596</f>
        <v>0</v>
      </c>
    </row>
    <row r="1082" spans="1:18">
      <c r="A1082" s="12" t="str">
        <f t="normal">Agrupados!D2609</f>
        <v>Agroindústria</v>
      </c>
      <c r="B1082" s="12" t="str">
        <f t="normal">Agrupados!E2609</f>
        <v>Resíduos de pecuária</v>
      </c>
      <c r="C1082" s="12" t="str">
        <f t="normal">Agrupados!F2609</f>
        <v>Bovinocultura</v>
      </c>
      <c r="D1082" s="12" t="str">
        <f t="normal">Agrupados!G2609</f>
        <v>-</v>
      </c>
      <c r="E1082" s="12" t="str">
        <f t="normal">Agrupados!H2609</f>
        <v>Entrada biodigestor</v>
      </c>
      <c r="F1082" s="12" t="str">
        <f t="normal">Agrupados!I2609</f>
        <v>Bovino leiteiro</v>
      </c>
      <c r="G1082" s="13">
        <f t="normal">Agrupados!T2609</f>
        <v>38.2666666666667</v>
      </c>
      <c r="H1082" s="13">
        <f t="normal">Agrupados!W2609</f>
        <v>718.9</v>
      </c>
      <c r="I1082" s="8">
        <f t="shared" ref="I1082" si="1786">1000/G1082</f>
        <v>26.1324041811847</v>
      </c>
      <c r="J1082" s="8">
        <f t="shared" ref="J1082" si="1787">1000/H1082</f>
        <v>1.3910140492419</v>
      </c>
      <c r="K1082" s="8">
        <f t="shared" ref="K1082" si="1788">I1082*J1082</f>
        <v>36.3505413564956</v>
      </c>
      <c r="L1082" s="13">
        <f t="normal">Agrupados!M2609</f>
        <v>330.8508</v>
      </c>
      <c r="M1082" s="13">
        <f t="normal">Agrupados!Q2609</f>
        <v>215.0316</v>
      </c>
      <c r="N1082" s="13">
        <f t="shared" ref="N1082" si="1789">L1082/K1082</f>
        <v>9.101674628592</v>
      </c>
      <c r="O1082" s="13">
        <f t="shared" ref="O1082" si="1790">M1082/K1082</f>
        <v>5.915499246384</v>
      </c>
      <c r="P1082" s="12">
        <f t="normal">Agrupados!R2609</f>
        <v>0.649935257826186</v>
      </c>
      <c r="Q1082" s="25">
        <f t="normal">Agrupados!AA2609</f>
        <v>26894.6666666667</v>
      </c>
      <c r="R1082" s="26">
        <f t="normal">Agrupados!AC2609</f>
        <v>6.584</v>
      </c>
    </row>
    <row r="1083" spans="1:18">
      <c r="A1083" s="14">
        <f t="normal">Agrupados!D2610</f>
        <v>0</v>
      </c>
      <c r="B1083" s="14">
        <f t="normal">Agrupados!E2610</f>
        <v>0</v>
      </c>
      <c r="C1083" s="15">
        <f t="normal">Agrupados!F2610</f>
        <v>0</v>
      </c>
      <c r="D1083" s="14">
        <f t="normal">Agrupados!G2610</f>
        <v>0</v>
      </c>
      <c r="E1083" s="14">
        <f t="normal">Agrupados!H2610</f>
        <v>0</v>
      </c>
      <c r="F1083" s="14">
        <f t="normal">Agrupados!I2610</f>
        <v>0</v>
      </c>
      <c r="G1083" s="16">
        <f t="normal">Agrupados!T2610</f>
        <v>0</v>
      </c>
      <c r="H1083" s="16"/>
      <c r="I1083" s="8"/>
      <c r="J1083" s="8"/>
      <c r="K1083" s="8"/>
      <c r="L1083" s="16">
        <f t="normal">Agrupados!M2610</f>
        <v>0</v>
      </c>
      <c r="M1083" s="16">
        <f t="normal">Agrupados!Q2610</f>
        <v>0</v>
      </c>
      <c r="N1083" s="16"/>
      <c r="O1083" s="16"/>
      <c r="P1083" s="14">
        <f t="normal">Agrupados!R2610</f>
        <v>0</v>
      </c>
      <c r="Q1083" s="27">
        <f t="normal">Agrupados!AA2610</f>
        <v>0</v>
      </c>
      <c r="R1083" s="28">
        <f t="normal">Agrupados!AC2610</f>
        <v>0</v>
      </c>
    </row>
    <row r="1084" spans="1:18">
      <c r="A1084" s="17">
        <f t="normal">Agrupados!D2611</f>
        <v>0</v>
      </c>
      <c r="B1084" s="17">
        <f t="normal">Agrupados!E2611</f>
        <v>0</v>
      </c>
      <c r="C1084" s="18">
        <f t="normal">Agrupados!F2611</f>
        <v>0</v>
      </c>
      <c r="D1084" s="17">
        <f t="normal">Agrupados!G2611</f>
        <v>0</v>
      </c>
      <c r="E1084" s="17">
        <f t="normal">Agrupados!H2611</f>
        <v>0</v>
      </c>
      <c r="F1084" s="17">
        <f t="normal">Agrupados!I2611</f>
        <v>0</v>
      </c>
      <c r="G1084" s="19">
        <f t="normal">Agrupados!T2611</f>
        <v>0</v>
      </c>
      <c r="H1084" s="19"/>
      <c r="I1084" s="8"/>
      <c r="J1084" s="8"/>
      <c r="K1084" s="8"/>
      <c r="L1084" s="19">
        <f t="normal">Agrupados!M2611</f>
        <v>0</v>
      </c>
      <c r="M1084" s="19">
        <f t="normal">Agrupados!Q2611</f>
        <v>0</v>
      </c>
      <c r="N1084" s="19"/>
      <c r="O1084" s="19"/>
      <c r="P1084" s="17">
        <f t="normal">Agrupados!R2611</f>
        <v>0</v>
      </c>
      <c r="Q1084" s="29">
        <f t="normal">Agrupados!AA2611</f>
        <v>0</v>
      </c>
      <c r="R1084" s="30">
        <f t="normal">Agrupados!AC2611</f>
        <v>0</v>
      </c>
    </row>
    <row r="1085" spans="1:18">
      <c r="A1085" s="12" t="str">
        <f t="normal">Agrupados!D2612</f>
        <v>Agroindústria</v>
      </c>
      <c r="B1085" s="12" t="str">
        <f t="normal">Agrupados!E2612</f>
        <v>Resíduos de pecuária</v>
      </c>
      <c r="C1085" s="12" t="str">
        <f t="normal">Agrupados!F2612</f>
        <v>Suinocultura</v>
      </c>
      <c r="D1085" s="12" t="str">
        <f t="normal">Agrupados!G2612</f>
        <v>-</v>
      </c>
      <c r="E1085" s="12" t="str">
        <f t="normal">Agrupados!H2612</f>
        <v>Entrada biodigestor</v>
      </c>
      <c r="F1085" s="12" t="str">
        <f t="normal">Agrupados!I2612</f>
        <v>-</v>
      </c>
      <c r="G1085" s="13">
        <f t="normal">Agrupados!T2612</f>
        <v>15.8333333333333</v>
      </c>
      <c r="H1085" s="13">
        <f t="normal">Agrupados!W2612</f>
        <v>626.733333333333</v>
      </c>
      <c r="I1085" s="8">
        <f t="shared" ref="I1085" si="1791">1000/G1085</f>
        <v>63.1578947368421</v>
      </c>
      <c r="J1085" s="8">
        <f t="shared" ref="J1085" si="1792">1000/H1085</f>
        <v>1.59557493883629</v>
      </c>
      <c r="K1085" s="8">
        <f t="shared" ref="K1085" si="1793">I1085*J1085</f>
        <v>100.773154031766</v>
      </c>
      <c r="L1085" s="13">
        <f t="normal">Agrupados!M2612</f>
        <v>356.7492</v>
      </c>
      <c r="M1085" s="13">
        <f t="normal">Agrupados!Q2612</f>
        <v>299.1348</v>
      </c>
      <c r="N1085" s="13">
        <f t="shared" ref="N1085" si="1794">L1085/K1085</f>
        <v>3.5401214086</v>
      </c>
      <c r="O1085" s="13">
        <f t="shared" ref="O1085" si="1795">M1085/K1085</f>
        <v>2.9683977134</v>
      </c>
      <c r="P1085" s="12">
        <f t="normal">Agrupados!R2612</f>
        <v>0.83850167008083</v>
      </c>
      <c r="Q1085" s="25">
        <f t="normal">Agrupados!AA2612</f>
        <v>21905</v>
      </c>
      <c r="R1085" s="26">
        <f t="normal">Agrupados!AC2612</f>
        <v>7.303</v>
      </c>
    </row>
    <row r="1086" spans="1:18">
      <c r="A1086" s="14">
        <f t="normal">Agrupados!D2613</f>
        <v>0</v>
      </c>
      <c r="B1086" s="14">
        <f t="normal">Agrupados!E2613</f>
        <v>0</v>
      </c>
      <c r="C1086" s="14">
        <f t="normal">Agrupados!F2613</f>
        <v>0</v>
      </c>
      <c r="D1086" s="14">
        <f t="normal">Agrupados!G2613</f>
        <v>0</v>
      </c>
      <c r="E1086" s="14">
        <f t="normal">Agrupados!H2613</f>
        <v>0</v>
      </c>
      <c r="F1086" s="14">
        <f t="normal">Agrupados!I2613</f>
        <v>0</v>
      </c>
      <c r="G1086" s="16">
        <f t="normal">Agrupados!T2613</f>
        <v>0</v>
      </c>
      <c r="H1086" s="16"/>
      <c r="I1086" s="8"/>
      <c r="J1086" s="8"/>
      <c r="K1086" s="8"/>
      <c r="L1086" s="16">
        <f t="normal">Agrupados!M2613</f>
        <v>0</v>
      </c>
      <c r="M1086" s="16">
        <f t="normal">Agrupados!Q2613</f>
        <v>0</v>
      </c>
      <c r="N1086" s="16"/>
      <c r="O1086" s="16"/>
      <c r="P1086" s="14">
        <f t="normal">Agrupados!R2613</f>
        <v>0</v>
      </c>
      <c r="Q1086" s="27">
        <f t="normal">Agrupados!AA2613</f>
        <v>0</v>
      </c>
      <c r="R1086" s="28">
        <f t="normal">Agrupados!AC2613</f>
        <v>0</v>
      </c>
    </row>
    <row r="1087" spans="1:18">
      <c r="A1087" s="17">
        <f t="normal">Agrupados!D2614</f>
        <v>0</v>
      </c>
      <c r="B1087" s="17">
        <f t="normal">Agrupados!E2614</f>
        <v>0</v>
      </c>
      <c r="C1087" s="17">
        <f t="normal">Agrupados!F2614</f>
        <v>0</v>
      </c>
      <c r="D1087" s="17">
        <f t="normal">Agrupados!G2614</f>
        <v>0</v>
      </c>
      <c r="E1087" s="17">
        <f t="normal">Agrupados!H2614</f>
        <v>0</v>
      </c>
      <c r="F1087" s="17">
        <f t="normal">Agrupados!I2614</f>
        <v>0</v>
      </c>
      <c r="G1087" s="19">
        <f t="normal">Agrupados!T2614</f>
        <v>0</v>
      </c>
      <c r="H1087" s="19"/>
      <c r="I1087" s="8"/>
      <c r="J1087" s="8"/>
      <c r="K1087" s="8"/>
      <c r="L1087" s="19">
        <f t="normal">Agrupados!M2614</f>
        <v>0</v>
      </c>
      <c r="M1087" s="19">
        <f t="normal">Agrupados!Q2614</f>
        <v>0</v>
      </c>
      <c r="N1087" s="19"/>
      <c r="O1087" s="19"/>
      <c r="P1087" s="17">
        <f t="normal">Agrupados!R2614</f>
        <v>0</v>
      </c>
      <c r="Q1087" s="29">
        <f t="normal">Agrupados!AA2614</f>
        <v>0</v>
      </c>
      <c r="R1087" s="30">
        <f t="normal">Agrupados!AC2614</f>
        <v>0</v>
      </c>
    </row>
    <row r="1088" spans="1:18">
      <c r="A1088" s="12" t="str">
        <f t="normal">Agrupados!D2615</f>
        <v>Agroindústria</v>
      </c>
      <c r="B1088" s="12" t="str">
        <f t="normal">Agrupados!E2615</f>
        <v>Resíduos de pecuária</v>
      </c>
      <c r="C1088" s="12" t="str">
        <f t="normal">Agrupados!F2615</f>
        <v>Suinocultura</v>
      </c>
      <c r="D1088" s="12" t="str">
        <f t="normal">Agrupados!G2615</f>
        <v>-</v>
      </c>
      <c r="E1088" s="12" t="str">
        <f t="normal">Agrupados!H2615</f>
        <v>Entrada biodigestor</v>
      </c>
      <c r="F1088" s="12" t="str">
        <f t="normal">Agrupados!I2615</f>
        <v>-</v>
      </c>
      <c r="G1088" s="13">
        <f t="normal">Agrupados!T2615</f>
        <v>23.6333333333333</v>
      </c>
      <c r="H1088" s="13">
        <f t="normal">Agrupados!W2615</f>
        <v>631.066666666667</v>
      </c>
      <c r="I1088" s="8">
        <f t="shared" ref="I1088" si="1796">1000/G1088</f>
        <v>42.3131170662905</v>
      </c>
      <c r="J1088" s="8">
        <f t="shared" ref="J1088" si="1797">1000/H1088</f>
        <v>1.58461863511515</v>
      </c>
      <c r="K1088" s="8">
        <f t="shared" ref="K1088" si="1798">I1088*J1088</f>
        <v>67.0501538130528</v>
      </c>
      <c r="L1088" s="13">
        <f t="normal">Agrupados!M2615</f>
        <v>433.0332</v>
      </c>
      <c r="M1088" s="13">
        <f t="normal">Agrupados!Q2615</f>
        <v>351.0756</v>
      </c>
      <c r="N1088" s="13">
        <f t="shared" ref="N1088" si="1799">L1088/K1088</f>
        <v>6.458347600624</v>
      </c>
      <c r="O1088" s="13">
        <f t="shared" ref="O1088" si="1800">M1088/K1088</f>
        <v>5.236014834192</v>
      </c>
      <c r="P1088" s="12">
        <f t="normal">Agrupados!R2615</f>
        <v>0.810735989757829</v>
      </c>
      <c r="Q1088" s="25">
        <f t="normal">Agrupados!AA2615</f>
        <v>26366.6666666667</v>
      </c>
      <c r="R1088" s="26">
        <f t="normal">Agrupados!AC2615</f>
        <v>7.90733333333333</v>
      </c>
    </row>
    <row r="1089" spans="1:18">
      <c r="A1089" s="14">
        <f t="normal">Agrupados!D2616</f>
        <v>0</v>
      </c>
      <c r="B1089" s="14">
        <f t="normal">Agrupados!E2616</f>
        <v>0</v>
      </c>
      <c r="C1089" s="14">
        <f t="normal">Agrupados!F2616</f>
        <v>0</v>
      </c>
      <c r="D1089" s="14">
        <f t="normal">Agrupados!G2616</f>
        <v>0</v>
      </c>
      <c r="E1089" s="14">
        <f t="normal">Agrupados!H2616</f>
        <v>0</v>
      </c>
      <c r="F1089" s="14">
        <f t="normal">Agrupados!I2616</f>
        <v>0</v>
      </c>
      <c r="G1089" s="16">
        <f t="normal">Agrupados!T2616</f>
        <v>0</v>
      </c>
      <c r="H1089" s="16"/>
      <c r="I1089" s="8"/>
      <c r="J1089" s="8"/>
      <c r="K1089" s="8"/>
      <c r="L1089" s="16">
        <f t="normal">Agrupados!M2616</f>
        <v>0</v>
      </c>
      <c r="M1089" s="16">
        <f t="normal">Agrupados!Q2616</f>
        <v>0</v>
      </c>
      <c r="N1089" s="16"/>
      <c r="O1089" s="16"/>
      <c r="P1089" s="14">
        <f t="normal">Agrupados!R2616</f>
        <v>0</v>
      </c>
      <c r="Q1089" s="27">
        <f t="normal">Agrupados!AA2616</f>
        <v>0</v>
      </c>
      <c r="R1089" s="28">
        <f t="normal">Agrupados!AC2616</f>
        <v>0</v>
      </c>
    </row>
    <row r="1090" spans="1:18">
      <c r="A1090" s="17">
        <f t="normal">Agrupados!D2617</f>
        <v>0</v>
      </c>
      <c r="B1090" s="17">
        <f t="normal">Agrupados!E2617</f>
        <v>0</v>
      </c>
      <c r="C1090" s="17">
        <f t="normal">Agrupados!F2617</f>
        <v>0</v>
      </c>
      <c r="D1090" s="17">
        <f t="normal">Agrupados!G2617</f>
        <v>0</v>
      </c>
      <c r="E1090" s="17">
        <f t="normal">Agrupados!H2617</f>
        <v>0</v>
      </c>
      <c r="F1090" s="17">
        <f t="normal">Agrupados!I2617</f>
        <v>0</v>
      </c>
      <c r="G1090" s="19">
        <f t="normal">Agrupados!T2617</f>
        <v>0</v>
      </c>
      <c r="H1090" s="19"/>
      <c r="I1090" s="8"/>
      <c r="J1090" s="8"/>
      <c r="K1090" s="8"/>
      <c r="L1090" s="19">
        <f t="normal">Agrupados!M2617</f>
        <v>0</v>
      </c>
      <c r="M1090" s="19">
        <f t="normal">Agrupados!Q2617</f>
        <v>0</v>
      </c>
      <c r="N1090" s="19"/>
      <c r="O1090" s="19"/>
      <c r="P1090" s="17">
        <f t="normal">Agrupados!R2617</f>
        <v>0</v>
      </c>
      <c r="Q1090" s="29">
        <f t="normal">Agrupados!AA2617</f>
        <v>0</v>
      </c>
      <c r="R1090" s="30">
        <f t="normal">Agrupados!AC2617</f>
        <v>0</v>
      </c>
    </row>
    <row r="1091" spans="1:18">
      <c r="A1091" s="12" t="str">
        <f t="normal">Agrupados!D2618</f>
        <v>Agroindústria</v>
      </c>
      <c r="B1091" s="12" t="str">
        <f t="normal">Agrupados!E2618</f>
        <v>Resíduos de pecuária</v>
      </c>
      <c r="C1091" s="12" t="str">
        <f t="normal">Agrupados!F2618</f>
        <v>Suinocultura</v>
      </c>
      <c r="D1091" s="12" t="str">
        <f t="normal">Agrupados!G2618</f>
        <v>Terminação</v>
      </c>
      <c r="E1091" s="12" t="str">
        <f t="normal">Agrupados!H2618</f>
        <v>Entrada da caixa</v>
      </c>
      <c r="F1091" s="12" t="str">
        <f t="normal">Agrupados!I2618</f>
        <v>-</v>
      </c>
      <c r="G1091" s="13">
        <f t="normal">Agrupados!T2618</f>
        <v>26.2666666666667</v>
      </c>
      <c r="H1091" s="13">
        <f t="normal">Agrupados!W2618</f>
        <v>735.866666666667</v>
      </c>
      <c r="I1091" s="8">
        <f t="shared" ref="I1091" si="1801">1000/G1091</f>
        <v>38.0710659898477</v>
      </c>
      <c r="J1091" s="8">
        <f t="shared" ref="J1091" si="1802">1000/H1091</f>
        <v>1.35894183728936</v>
      </c>
      <c r="K1091" s="8">
        <f t="shared" ref="K1091" si="1803">I1091*J1091</f>
        <v>51.7363643638083</v>
      </c>
      <c r="L1091" s="13">
        <f t="normal">Agrupados!M2618</f>
        <v>555.9876</v>
      </c>
      <c r="M1091" s="13">
        <f t="normal">Agrupados!Q2618</f>
        <v>427.1652</v>
      </c>
      <c r="N1091" s="13">
        <f t="shared" ref="N1091" si="1804">L1091/K1091</f>
        <v>10.746553354432</v>
      </c>
      <c r="O1091" s="13">
        <f t="shared" ref="O1091" si="1805">M1091/K1091</f>
        <v>8.256575529664</v>
      </c>
      <c r="P1091" s="12">
        <f t="normal">Agrupados!R2618</f>
        <v>0.76829986855822</v>
      </c>
      <c r="Q1091" s="25">
        <f t="normal">Agrupados!AA2618</f>
        <v>36736.6666666667</v>
      </c>
      <c r="R1091" s="26">
        <f t="normal">Agrupados!AC2618</f>
        <v>7.51533333333333</v>
      </c>
    </row>
    <row r="1092" spans="1:18">
      <c r="A1092" s="14">
        <f t="normal">Agrupados!D2619</f>
        <v>0</v>
      </c>
      <c r="B1092" s="14">
        <f t="normal">Agrupados!E2619</f>
        <v>0</v>
      </c>
      <c r="C1092" s="14">
        <f t="normal">Agrupados!F2619</f>
        <v>0</v>
      </c>
      <c r="D1092" s="14">
        <f t="normal">Agrupados!G2619</f>
        <v>0</v>
      </c>
      <c r="E1092" s="14">
        <f t="normal">Agrupados!H2619</f>
        <v>0</v>
      </c>
      <c r="F1092" s="14">
        <f t="normal">Agrupados!I2619</f>
        <v>0</v>
      </c>
      <c r="G1092" s="16">
        <f t="normal">Agrupados!T2619</f>
        <v>0</v>
      </c>
      <c r="H1092" s="16"/>
      <c r="I1092" s="8"/>
      <c r="J1092" s="8"/>
      <c r="K1092" s="8"/>
      <c r="L1092" s="16">
        <f t="normal">Agrupados!M2619</f>
        <v>0</v>
      </c>
      <c r="M1092" s="16">
        <f t="normal">Agrupados!Q2619</f>
        <v>0</v>
      </c>
      <c r="N1092" s="16"/>
      <c r="O1092" s="16"/>
      <c r="P1092" s="14">
        <f t="normal">Agrupados!R2619</f>
        <v>0</v>
      </c>
      <c r="Q1092" s="27">
        <f t="normal">Agrupados!AA2619</f>
        <v>0</v>
      </c>
      <c r="R1092" s="28">
        <f t="normal">Agrupados!AC2619</f>
        <v>0</v>
      </c>
    </row>
    <row r="1093" spans="1:18">
      <c r="A1093" s="17">
        <f t="normal">Agrupados!D2620</f>
        <v>0</v>
      </c>
      <c r="B1093" s="17">
        <f t="normal">Agrupados!E2620</f>
        <v>0</v>
      </c>
      <c r="C1093" s="17">
        <f t="normal">Agrupados!F2620</f>
        <v>0</v>
      </c>
      <c r="D1093" s="17">
        <f t="normal">Agrupados!G2620</f>
        <v>0</v>
      </c>
      <c r="E1093" s="17">
        <f t="normal">Agrupados!H2620</f>
        <v>0</v>
      </c>
      <c r="F1093" s="17">
        <f t="normal">Agrupados!I2620</f>
        <v>0</v>
      </c>
      <c r="G1093" s="19">
        <f t="normal">Agrupados!T2620</f>
        <v>0</v>
      </c>
      <c r="H1093" s="19"/>
      <c r="I1093" s="8"/>
      <c r="J1093" s="8"/>
      <c r="K1093" s="8"/>
      <c r="L1093" s="19">
        <f t="normal">Agrupados!M2620</f>
        <v>0</v>
      </c>
      <c r="M1093" s="19">
        <f t="normal">Agrupados!Q2620</f>
        <v>0</v>
      </c>
      <c r="N1093" s="19"/>
      <c r="O1093" s="19"/>
      <c r="P1093" s="17">
        <f t="normal">Agrupados!R2620</f>
        <v>0</v>
      </c>
      <c r="Q1093" s="29">
        <f t="normal">Agrupados!AA2620</f>
        <v>0</v>
      </c>
      <c r="R1093" s="30">
        <f t="normal">Agrupados!AC2620</f>
        <v>0</v>
      </c>
    </row>
    <row r="1094" spans="1:18">
      <c r="A1094" s="12" t="str">
        <f t="normal">Agrupados!D2621</f>
        <v>Agroindústria</v>
      </c>
      <c r="B1094" s="12" t="str">
        <f t="normal">Agrupados!E2621</f>
        <v>Resíduos de pecuária</v>
      </c>
      <c r="C1094" s="12" t="str">
        <f t="normal">Agrupados!F2621</f>
        <v>Suinocultura</v>
      </c>
      <c r="D1094" s="12" t="str">
        <f t="normal">Agrupados!G2621</f>
        <v>Terminação</v>
      </c>
      <c r="E1094" s="12" t="str">
        <f t="normal">Agrupados!H2621</f>
        <v>Entrada biodigestor</v>
      </c>
      <c r="F1094" s="12" t="str">
        <f t="normal">Agrupados!I2621</f>
        <v>-</v>
      </c>
      <c r="G1094" s="13">
        <f t="normal">Agrupados!T2621</f>
        <v>21.5666666666667</v>
      </c>
      <c r="H1094" s="13">
        <f t="normal">Agrupados!W2621</f>
        <v>716.966666666667</v>
      </c>
      <c r="I1094" s="8">
        <f t="shared" ref="I1094" si="1806">1000/G1094</f>
        <v>46.3678516228748</v>
      </c>
      <c r="J1094" s="8">
        <f t="shared" ref="J1094" si="1807">1000/H1094</f>
        <v>1.39476498210052</v>
      </c>
      <c r="K1094" s="8">
        <f t="shared" ref="K1094" si="1808">I1094*J1094</f>
        <v>64.6722557388184</v>
      </c>
      <c r="L1094" s="13">
        <f t="normal">Agrupados!M2621</f>
        <v>554.472</v>
      </c>
      <c r="M1094" s="13">
        <f t="normal">Agrupados!Q2621</f>
        <v>446.5296</v>
      </c>
      <c r="N1094" s="13">
        <f t="shared" ref="N1094" si="1809">L1094/K1094</f>
        <v>8.57356827384</v>
      </c>
      <c r="O1094" s="13">
        <f t="shared" ref="O1094" si="1810">M1094/K1094</f>
        <v>6.904500158512</v>
      </c>
      <c r="P1094" s="12">
        <f t="normal">Agrupados!R2621</f>
        <v>0.805323983898195</v>
      </c>
      <c r="Q1094" s="25">
        <f t="normal">Agrupados!AA2621</f>
        <v>28586.3333333333</v>
      </c>
      <c r="R1094" s="26">
        <f t="normal">Agrupados!AC2621</f>
        <v>7.62933333333333</v>
      </c>
    </row>
    <row r="1095" spans="1:18">
      <c r="A1095" s="14">
        <f t="normal">Agrupados!D2622</f>
        <v>0</v>
      </c>
      <c r="B1095" s="14">
        <f t="normal">Agrupados!E2622</f>
        <v>0</v>
      </c>
      <c r="C1095" s="14">
        <f t="normal">Agrupados!F2622</f>
        <v>0</v>
      </c>
      <c r="D1095" s="14">
        <f t="normal">Agrupados!G2622</f>
        <v>0</v>
      </c>
      <c r="E1095" s="14">
        <f t="normal">Agrupados!H2622</f>
        <v>0</v>
      </c>
      <c r="F1095" s="14">
        <f t="normal">Agrupados!I2622</f>
        <v>0</v>
      </c>
      <c r="G1095" s="16">
        <f t="normal">Agrupados!T2622</f>
        <v>0</v>
      </c>
      <c r="H1095" s="16"/>
      <c r="I1095" s="8"/>
      <c r="J1095" s="8"/>
      <c r="K1095" s="8"/>
      <c r="L1095" s="16">
        <f t="normal">Agrupados!M2622</f>
        <v>0</v>
      </c>
      <c r="M1095" s="16">
        <f t="normal">Agrupados!Q2622</f>
        <v>0</v>
      </c>
      <c r="N1095" s="16"/>
      <c r="O1095" s="16"/>
      <c r="P1095" s="14">
        <f t="normal">Agrupados!R2622</f>
        <v>0</v>
      </c>
      <c r="Q1095" s="27">
        <f t="normal">Agrupados!AA2622</f>
        <v>0</v>
      </c>
      <c r="R1095" s="28">
        <f t="normal">Agrupados!AC2622</f>
        <v>0</v>
      </c>
    </row>
    <row r="1096" spans="1:18">
      <c r="A1096" s="17">
        <f t="normal">Agrupados!D2623</f>
        <v>0</v>
      </c>
      <c r="B1096" s="17">
        <f t="normal">Agrupados!E2623</f>
        <v>0</v>
      </c>
      <c r="C1096" s="17">
        <f t="normal">Agrupados!F2623</f>
        <v>0</v>
      </c>
      <c r="D1096" s="17">
        <f t="normal">Agrupados!G2623</f>
        <v>0</v>
      </c>
      <c r="E1096" s="17">
        <f t="normal">Agrupados!H2623</f>
        <v>0</v>
      </c>
      <c r="F1096" s="17">
        <f t="normal">Agrupados!I2623</f>
        <v>0</v>
      </c>
      <c r="G1096" s="19">
        <f t="normal">Agrupados!T2623</f>
        <v>0</v>
      </c>
      <c r="H1096" s="19"/>
      <c r="I1096" s="8"/>
      <c r="J1096" s="8"/>
      <c r="K1096" s="8"/>
      <c r="L1096" s="19">
        <f t="normal">Agrupados!M2623</f>
        <v>0</v>
      </c>
      <c r="M1096" s="19">
        <f t="normal">Agrupados!Q2623</f>
        <v>0</v>
      </c>
      <c r="N1096" s="19"/>
      <c r="O1096" s="19"/>
      <c r="P1096" s="17">
        <f t="normal">Agrupados!R2623</f>
        <v>0</v>
      </c>
      <c r="Q1096" s="29">
        <f t="normal">Agrupados!AA2623</f>
        <v>0</v>
      </c>
      <c r="R1096" s="30">
        <f t="normal">Agrupados!AC2623</f>
        <v>0</v>
      </c>
    </row>
    <row r="1097" spans="1:18">
      <c r="A1097" s="12" t="str">
        <f t="normal">Agrupados!D2624</f>
        <v>Agroindústria</v>
      </c>
      <c r="B1097" s="12" t="str">
        <f t="normal">Agrupados!E2624</f>
        <v>Resíduos de pecuária</v>
      </c>
      <c r="C1097" s="12" t="str">
        <f t="normal">Agrupados!F2624</f>
        <v>Suinocultura</v>
      </c>
      <c r="D1097" s="12" t="str">
        <f t="normal">Agrupados!G2624</f>
        <v>Terminação</v>
      </c>
      <c r="E1097" s="12" t="str">
        <f t="normal">Agrupados!H2624</f>
        <v>Entrada biodigestor</v>
      </c>
      <c r="F1097" s="12" t="str">
        <f t="normal">Agrupados!I2624</f>
        <v>-</v>
      </c>
      <c r="G1097" s="13">
        <f t="normal">Agrupados!T2624</f>
        <v>19.5666666666667</v>
      </c>
      <c r="H1097" s="13">
        <f t="normal">Agrupados!W2624</f>
        <v>569.5</v>
      </c>
      <c r="I1097" s="8">
        <f t="shared" ref="I1097" si="1811">1000/G1097</f>
        <v>51.1073253833049</v>
      </c>
      <c r="J1097" s="8">
        <f t="shared" ref="J1097" si="1812">1000/H1097</f>
        <v>1.75592625109745</v>
      </c>
      <c r="K1097" s="8">
        <f t="shared" ref="K1097" si="1813">I1097*J1097</f>
        <v>89.7406942639244</v>
      </c>
      <c r="L1097" s="13">
        <f t="normal">Agrupados!M2624</f>
        <v>59.5404</v>
      </c>
      <c r="M1097" s="13">
        <f t="normal">Agrupados!Q2624</f>
        <v>50.9796</v>
      </c>
      <c r="N1097" s="13">
        <f t="shared" ref="N1097" si="1814">L1097/K1097</f>
        <v>0.66347157762</v>
      </c>
      <c r="O1097" s="13">
        <f t="shared" ref="O1097" si="1815">M1097/K1097</f>
        <v>0.56807672838</v>
      </c>
      <c r="P1097" s="12">
        <f t="normal">Agrupados!R2624</f>
        <v>0.856218634742125</v>
      </c>
      <c r="Q1097" s="25">
        <f t="normal">Agrupados!AA2624</f>
        <v>24815.3333333333</v>
      </c>
      <c r="R1097" s="26">
        <f t="normal">Agrupados!AC2624</f>
        <v>7.67266666666667</v>
      </c>
    </row>
    <row r="1098" spans="1:18">
      <c r="A1098" s="14">
        <f t="normal">Agrupados!D2625</f>
        <v>0</v>
      </c>
      <c r="B1098" s="14">
        <f t="normal">Agrupados!E2625</f>
        <v>0</v>
      </c>
      <c r="C1098" s="14">
        <f t="normal">Agrupados!F2625</f>
        <v>0</v>
      </c>
      <c r="D1098" s="14">
        <f t="normal">Agrupados!G2625</f>
        <v>0</v>
      </c>
      <c r="E1098" s="14">
        <f t="normal">Agrupados!H2625</f>
        <v>0</v>
      </c>
      <c r="F1098" s="14">
        <f t="normal">Agrupados!I2625</f>
        <v>0</v>
      </c>
      <c r="G1098" s="16">
        <f t="normal">Agrupados!T2625</f>
        <v>0</v>
      </c>
      <c r="H1098" s="16"/>
      <c r="I1098" s="8"/>
      <c r="J1098" s="8"/>
      <c r="K1098" s="8"/>
      <c r="L1098" s="16">
        <f t="normal">Agrupados!M2625</f>
        <v>0</v>
      </c>
      <c r="M1098" s="16">
        <f t="normal">Agrupados!Q2625</f>
        <v>0</v>
      </c>
      <c r="N1098" s="16"/>
      <c r="O1098" s="16"/>
      <c r="P1098" s="14">
        <f t="normal">Agrupados!R2625</f>
        <v>0</v>
      </c>
      <c r="Q1098" s="27">
        <f t="normal">Agrupados!AA2625</f>
        <v>0</v>
      </c>
      <c r="R1098" s="28">
        <f t="normal">Agrupados!AC2625</f>
        <v>0</v>
      </c>
    </row>
    <row r="1099" spans="1:18">
      <c r="A1099" s="17">
        <f t="normal">Agrupados!D2626</f>
        <v>0</v>
      </c>
      <c r="B1099" s="17">
        <f t="normal">Agrupados!E2626</f>
        <v>0</v>
      </c>
      <c r="C1099" s="17">
        <f t="normal">Agrupados!F2626</f>
        <v>0</v>
      </c>
      <c r="D1099" s="17">
        <f t="normal">Agrupados!G2626</f>
        <v>0</v>
      </c>
      <c r="E1099" s="17">
        <f t="normal">Agrupados!H2626</f>
        <v>0</v>
      </c>
      <c r="F1099" s="17">
        <f t="normal">Agrupados!I2626</f>
        <v>0</v>
      </c>
      <c r="G1099" s="19">
        <f t="normal">Agrupados!T2626</f>
        <v>0</v>
      </c>
      <c r="H1099" s="19"/>
      <c r="I1099" s="8"/>
      <c r="J1099" s="8"/>
      <c r="K1099" s="8"/>
      <c r="L1099" s="19">
        <f t="normal">Agrupados!M2626</f>
        <v>0</v>
      </c>
      <c r="M1099" s="19">
        <f t="normal">Agrupados!Q2626</f>
        <v>0</v>
      </c>
      <c r="N1099" s="19"/>
      <c r="O1099" s="19"/>
      <c r="P1099" s="17">
        <f t="normal">Agrupados!R2626</f>
        <v>0</v>
      </c>
      <c r="Q1099" s="29">
        <f t="normal">Agrupados!AA2626</f>
        <v>0</v>
      </c>
      <c r="R1099" s="30">
        <f t="normal">Agrupados!AC2626</f>
        <v>0</v>
      </c>
    </row>
    <row r="1100" spans="1:18">
      <c r="A1100" s="12" t="str">
        <f t="normal">Agrupados!D2627</f>
        <v>Agroindústria</v>
      </c>
      <c r="B1100" s="12" t="str">
        <f t="normal">Agrupados!E2627</f>
        <v>Resíduos de pecuária</v>
      </c>
      <c r="C1100" s="12" t="str">
        <f t="normal">Agrupados!F2627</f>
        <v>Bovinocultura</v>
      </c>
      <c r="D1100" s="12" t="str">
        <f t="normal">Agrupados!G2627</f>
        <v>-</v>
      </c>
      <c r="E1100" s="12" t="str">
        <f t="normal">Agrupados!H2627</f>
        <v>Entrada biodigestor</v>
      </c>
      <c r="F1100" s="12" t="str">
        <f t="normal">Agrupados!I2627</f>
        <v>Bovino leiteiro</v>
      </c>
      <c r="G1100" s="13">
        <f t="normal">Agrupados!T2627</f>
        <v>16.0333333333333</v>
      </c>
      <c r="H1100" s="13">
        <f t="normal">Agrupados!W2627</f>
        <v>774.966666666667</v>
      </c>
      <c r="I1100" s="8">
        <f t="shared" ref="I1100" si="1816">1000/G1100</f>
        <v>62.3700623700624</v>
      </c>
      <c r="J1100" s="8">
        <f t="shared" ref="J1100" si="1817">1000/H1100</f>
        <v>1.29037808077767</v>
      </c>
      <c r="K1100" s="8">
        <f t="shared" ref="K1100" si="1818">I1100*J1100</f>
        <v>80.4809613790645</v>
      </c>
      <c r="L1100" s="13">
        <f t="normal">Agrupados!M2627</f>
        <v>360.8352</v>
      </c>
      <c r="M1100" s="13">
        <f t="normal">Agrupados!Q2627</f>
        <v>270.7344</v>
      </c>
      <c r="N1100" s="13">
        <f t="shared" ref="N1100" si="1819">L1100/K1100</f>
        <v>4.483485209632</v>
      </c>
      <c r="O1100" s="13">
        <f t="shared" ref="O1100" si="1820">M1100/K1100</f>
        <v>3.363955839504</v>
      </c>
      <c r="P1100" s="12">
        <f t="normal">Agrupados!R2627</f>
        <v>0.750299305610983</v>
      </c>
      <c r="Q1100" s="25">
        <f t="normal">Agrupados!AA2627</f>
        <v>18959.3333333333</v>
      </c>
      <c r="R1100" s="26">
        <f t="normal">Agrupados!AC2627</f>
        <v>7.46433333333333</v>
      </c>
    </row>
    <row r="1101" spans="1:18">
      <c r="A1101" s="14">
        <f t="normal">Agrupados!D2628</f>
        <v>0</v>
      </c>
      <c r="B1101" s="14">
        <f t="normal">Agrupados!E2628</f>
        <v>0</v>
      </c>
      <c r="C1101" s="15">
        <f t="normal">Agrupados!F2628</f>
        <v>0</v>
      </c>
      <c r="D1101" s="14">
        <f t="normal">Agrupados!G2628</f>
        <v>0</v>
      </c>
      <c r="E1101" s="14">
        <f t="normal">Agrupados!H2628</f>
        <v>0</v>
      </c>
      <c r="F1101" s="14">
        <f t="normal">Agrupados!I2628</f>
        <v>0</v>
      </c>
      <c r="G1101" s="16">
        <f t="normal">Agrupados!T2628</f>
        <v>0</v>
      </c>
      <c r="H1101" s="16"/>
      <c r="I1101" s="8"/>
      <c r="J1101" s="8"/>
      <c r="K1101" s="8"/>
      <c r="L1101" s="16">
        <f t="normal">Agrupados!M2628</f>
        <v>0</v>
      </c>
      <c r="M1101" s="16">
        <f t="normal">Agrupados!Q2628</f>
        <v>0</v>
      </c>
      <c r="N1101" s="16"/>
      <c r="O1101" s="16"/>
      <c r="P1101" s="14">
        <f t="normal">Agrupados!R2628</f>
        <v>0</v>
      </c>
      <c r="Q1101" s="27">
        <f t="normal">Agrupados!AA2628</f>
        <v>0</v>
      </c>
      <c r="R1101" s="28">
        <f t="normal">Agrupados!AC2628</f>
        <v>0</v>
      </c>
    </row>
    <row r="1102" spans="1:18">
      <c r="A1102" s="17">
        <f t="normal">Agrupados!D2629</f>
        <v>0</v>
      </c>
      <c r="B1102" s="17">
        <f t="normal">Agrupados!E2629</f>
        <v>0</v>
      </c>
      <c r="C1102" s="18">
        <f t="normal">Agrupados!F2629</f>
        <v>0</v>
      </c>
      <c r="D1102" s="17">
        <f t="normal">Agrupados!G2629</f>
        <v>0</v>
      </c>
      <c r="E1102" s="17">
        <f t="normal">Agrupados!H2629</f>
        <v>0</v>
      </c>
      <c r="F1102" s="17">
        <f t="normal">Agrupados!I2629</f>
        <v>0</v>
      </c>
      <c r="G1102" s="19">
        <f t="normal">Agrupados!T2629</f>
        <v>0</v>
      </c>
      <c r="H1102" s="19"/>
      <c r="I1102" s="8"/>
      <c r="J1102" s="8"/>
      <c r="K1102" s="8"/>
      <c r="L1102" s="19">
        <f t="normal">Agrupados!M2629</f>
        <v>0</v>
      </c>
      <c r="M1102" s="19">
        <f t="normal">Agrupados!Q2629</f>
        <v>0</v>
      </c>
      <c r="N1102" s="19"/>
      <c r="O1102" s="19"/>
      <c r="P1102" s="17">
        <f t="normal">Agrupados!R2629</f>
        <v>0</v>
      </c>
      <c r="Q1102" s="29">
        <f t="normal">Agrupados!AA2629</f>
        <v>0</v>
      </c>
      <c r="R1102" s="30">
        <f t="normal">Agrupados!AC2629</f>
        <v>0</v>
      </c>
    </row>
    <row r="1103" spans="1:18">
      <c r="A1103" s="12" t="str">
        <f t="normal">Agrupados!D2663</f>
        <v>Resíduo urbano</v>
      </c>
      <c r="B1103" s="12" t="str">
        <f t="normal">Agrupados!E2663</f>
        <v>Resíduos alimentares</v>
      </c>
      <c r="C1103" s="12" t="str">
        <f t="normal">Agrupados!F2663</f>
        <v>Alho</v>
      </c>
      <c r="D1103" s="12" t="str">
        <f t="normal">Agrupados!G2663</f>
        <v>Alho </v>
      </c>
      <c r="E1103" s="12" t="str">
        <f t="normal">Agrupados!H2663</f>
        <v>-</v>
      </c>
      <c r="F1103" s="12" t="str">
        <f t="normal">Agrupados!I2663</f>
        <v>MAPA</v>
      </c>
      <c r="G1103" s="13">
        <f t="normal">Agrupados!T2663</f>
        <v>345.033333333333</v>
      </c>
      <c r="H1103" s="13">
        <f t="normal">Agrupados!W2663</f>
        <v>950.7</v>
      </c>
      <c r="I1103" s="8">
        <f t="shared" ref="I1103" si="1821">1000/G1103</f>
        <v>2.89827069848324</v>
      </c>
      <c r="J1103" s="8">
        <f t="shared" ref="J1103" si="1822">1000/H1103</f>
        <v>1.05185652676975</v>
      </c>
      <c r="K1103" s="8">
        <f t="shared" ref="K1103" si="1823">I1103*J1103</f>
        <v>3.04856495054511</v>
      </c>
      <c r="L1103" s="13">
        <f t="normal">Agrupados!M2663</f>
        <v>157.3524</v>
      </c>
      <c r="M1103" s="13">
        <f t="normal">Agrupados!Q2663</f>
        <v>36.8136</v>
      </c>
      <c r="N1103" s="13">
        <f t="shared" ref="N1103" si="1824">L1103/K1103</f>
        <v>51.615236202156</v>
      </c>
      <c r="O1103" s="13">
        <f t="shared" ref="O1103" si="1825">M1103/K1103</f>
        <v>12.075714507384</v>
      </c>
      <c r="P1103" s="12">
        <f t="normal">Agrupados!R2663</f>
        <v>0.233956393420119</v>
      </c>
      <c r="Q1103" s="25" t="str">
        <f t="normal">Agrupados!AA2663</f>
        <v>-</v>
      </c>
      <c r="R1103" s="26">
        <f t="normal">Agrupados!AC2663</f>
        <v>5.801</v>
      </c>
    </row>
    <row r="1104" spans="1:18">
      <c r="A1104" s="14">
        <f t="normal">Agrupados!D2664</f>
        <v>0</v>
      </c>
      <c r="B1104" s="14">
        <f t="normal">Agrupados!E2664</f>
        <v>0</v>
      </c>
      <c r="C1104" s="15">
        <f t="normal">Agrupados!F2664</f>
        <v>0</v>
      </c>
      <c r="D1104" s="14">
        <f t="normal">Agrupados!G2664</f>
        <v>0</v>
      </c>
      <c r="E1104" s="14">
        <f t="normal">Agrupados!H2664</f>
        <v>0</v>
      </c>
      <c r="F1104" s="14">
        <f t="normal">Agrupados!I2664</f>
        <v>0</v>
      </c>
      <c r="G1104" s="16">
        <f t="normal">Agrupados!T2664</f>
        <v>0</v>
      </c>
      <c r="H1104" s="16"/>
      <c r="I1104" s="8"/>
      <c r="J1104" s="8"/>
      <c r="K1104" s="8"/>
      <c r="L1104" s="16">
        <f t="normal">Agrupados!M2664</f>
        <v>0</v>
      </c>
      <c r="M1104" s="16">
        <f t="normal">Agrupados!Q2664</f>
        <v>0</v>
      </c>
      <c r="N1104" s="16"/>
      <c r="O1104" s="16"/>
      <c r="P1104" s="14">
        <f t="normal">Agrupados!R2664</f>
        <v>0</v>
      </c>
      <c r="Q1104" s="27">
        <f t="normal">Agrupados!AA2664</f>
        <v>0</v>
      </c>
      <c r="R1104" s="28">
        <f t="normal">Agrupados!AC2664</f>
        <v>0</v>
      </c>
    </row>
    <row r="1105" spans="1:18">
      <c r="A1105" s="17">
        <f t="normal">Agrupados!D2665</f>
        <v>0</v>
      </c>
      <c r="B1105" s="17">
        <f t="normal">Agrupados!E2665</f>
        <v>0</v>
      </c>
      <c r="C1105" s="18">
        <f t="normal">Agrupados!F2665</f>
        <v>0</v>
      </c>
      <c r="D1105" s="17">
        <f t="normal">Agrupados!G2665</f>
        <v>0</v>
      </c>
      <c r="E1105" s="17">
        <f t="normal">Agrupados!H2665</f>
        <v>0</v>
      </c>
      <c r="F1105" s="17">
        <f t="normal">Agrupados!I2665</f>
        <v>0</v>
      </c>
      <c r="G1105" s="19">
        <f t="normal">Agrupados!T2665</f>
        <v>0</v>
      </c>
      <c r="H1105" s="19"/>
      <c r="I1105" s="8"/>
      <c r="J1105" s="8"/>
      <c r="K1105" s="8"/>
      <c r="L1105" s="19">
        <f t="normal">Agrupados!M2665</f>
        <v>0</v>
      </c>
      <c r="M1105" s="19">
        <f t="normal">Agrupados!Q2665</f>
        <v>0</v>
      </c>
      <c r="N1105" s="19"/>
      <c r="O1105" s="19"/>
      <c r="P1105" s="17">
        <f t="normal">Agrupados!R2665</f>
        <v>0</v>
      </c>
      <c r="Q1105" s="29">
        <f t="normal">Agrupados!AA2665</f>
        <v>0</v>
      </c>
      <c r="R1105" s="30">
        <f t="normal">Agrupados!AC2665</f>
        <v>0</v>
      </c>
    </row>
    <row r="1106" spans="1:18">
      <c r="A1106" s="12" t="str">
        <f t="normal">Agrupados!D2666</f>
        <v>Agroindústria</v>
      </c>
      <c r="B1106" s="12" t="str">
        <f t="normal">Agrupados!E2666</f>
        <v>Resíduos de matadouro e restos de animais</v>
      </c>
      <c r="C1106" s="12" t="str">
        <f t="normal">Agrupados!F2666</f>
        <v>Resíduo de pescado</v>
      </c>
      <c r="D1106" s="12" t="str">
        <f t="normal">Agrupados!G2666</f>
        <v>Peixe</v>
      </c>
      <c r="E1106" s="12" t="str">
        <f t="normal">Agrupados!H2666</f>
        <v>-</v>
      </c>
      <c r="F1106" s="12" t="str">
        <f t="normal">Agrupados!I2666</f>
        <v>Pele</v>
      </c>
      <c r="G1106" s="13">
        <f t="normal">Agrupados!T2666</f>
        <v>396.8</v>
      </c>
      <c r="H1106" s="13">
        <f t="normal">Agrupados!W2666</f>
        <v>936.833333333333</v>
      </c>
      <c r="I1106" s="8">
        <f t="shared" ref="I1106" si="1826">1000/G1106</f>
        <v>2.52016129032258</v>
      </c>
      <c r="J1106" s="8">
        <f t="shared" ref="J1106" si="1827">1000/H1106</f>
        <v>1.06742572495997</v>
      </c>
      <c r="K1106" s="8">
        <f t="shared" ref="K1106" si="1828">I1106*J1106</f>
        <v>2.69008499233864</v>
      </c>
      <c r="L1106" s="13">
        <f t="normal">Agrupados!M2666</f>
        <v>923.1588</v>
      </c>
      <c r="M1106" s="13">
        <f t="normal">Agrupados!Q2666</f>
        <v>721.0116</v>
      </c>
      <c r="N1106" s="13">
        <f t="shared" ref="N1106" si="1829">L1106/K1106</f>
        <v>343.17086732544</v>
      </c>
      <c r="O1106" s="13">
        <f t="shared" ref="O1106" si="1830">M1106/K1106</f>
        <v>268.02558359808</v>
      </c>
      <c r="P1106" s="12">
        <f t="normal">Agrupados!R2666</f>
        <v>0.781026622938545</v>
      </c>
      <c r="Q1106" s="25" t="str">
        <f t="normal">Agrupados!AA2666</f>
        <v>-</v>
      </c>
      <c r="R1106" s="26" t="str">
        <f t="normal">Agrupados!AC2666</f>
        <v>-</v>
      </c>
    </row>
    <row r="1107" spans="1:18">
      <c r="A1107" s="14">
        <f t="normal">Agrupados!D2667</f>
        <v>0</v>
      </c>
      <c r="B1107" s="14">
        <f t="normal">Agrupados!E2667</f>
        <v>0</v>
      </c>
      <c r="C1107" s="14">
        <f t="normal">Agrupados!F2667</f>
        <v>0</v>
      </c>
      <c r="D1107" s="14">
        <f t="normal">Agrupados!G2667</f>
        <v>0</v>
      </c>
      <c r="E1107" s="14">
        <f t="normal">Agrupados!H2667</f>
        <v>0</v>
      </c>
      <c r="F1107" s="14">
        <f t="normal">Agrupados!I2667</f>
        <v>0</v>
      </c>
      <c r="G1107" s="16">
        <f t="normal">Agrupados!T2667</f>
        <v>0</v>
      </c>
      <c r="H1107" s="16"/>
      <c r="I1107" s="8"/>
      <c r="J1107" s="8"/>
      <c r="K1107" s="8"/>
      <c r="L1107" s="16">
        <f t="normal">Agrupados!M2667</f>
        <v>0</v>
      </c>
      <c r="M1107" s="16">
        <f t="normal">Agrupados!Q2667</f>
        <v>0</v>
      </c>
      <c r="N1107" s="16"/>
      <c r="O1107" s="16"/>
      <c r="P1107" s="14">
        <f t="normal">Agrupados!R2667</f>
        <v>0</v>
      </c>
      <c r="Q1107" s="27">
        <f t="normal">Agrupados!AA2667</f>
        <v>0</v>
      </c>
      <c r="R1107" s="28">
        <f t="normal">Agrupados!AC2667</f>
        <v>0</v>
      </c>
    </row>
    <row r="1108" spans="1:18">
      <c r="A1108" s="17">
        <f t="normal">Agrupados!D2668</f>
        <v>0</v>
      </c>
      <c r="B1108" s="17">
        <f t="normal">Agrupados!E2668</f>
        <v>0</v>
      </c>
      <c r="C1108" s="17">
        <f t="normal">Agrupados!F2668</f>
        <v>0</v>
      </c>
      <c r="D1108" s="17">
        <f t="normal">Agrupados!G2668</f>
        <v>0</v>
      </c>
      <c r="E1108" s="17">
        <f t="normal">Agrupados!H2668</f>
        <v>0</v>
      </c>
      <c r="F1108" s="17">
        <f t="normal">Agrupados!I2668</f>
        <v>0</v>
      </c>
      <c r="G1108" s="19">
        <f t="normal">Agrupados!T2668</f>
        <v>0</v>
      </c>
      <c r="H1108" s="19"/>
      <c r="I1108" s="8"/>
      <c r="J1108" s="8"/>
      <c r="K1108" s="8"/>
      <c r="L1108" s="19">
        <f t="normal">Agrupados!M2668</f>
        <v>0</v>
      </c>
      <c r="M1108" s="19">
        <f t="normal">Agrupados!Q2668</f>
        <v>0</v>
      </c>
      <c r="N1108" s="19"/>
      <c r="O1108" s="19"/>
      <c r="P1108" s="17">
        <f t="normal">Agrupados!R2668</f>
        <v>0</v>
      </c>
      <c r="Q1108" s="29">
        <f t="normal">Agrupados!AA2668</f>
        <v>0</v>
      </c>
      <c r="R1108" s="30">
        <f t="normal">Agrupados!AC2668</f>
        <v>0</v>
      </c>
    </row>
    <row r="1109" spans="1:18">
      <c r="A1109" s="12" t="str">
        <f t="normal">Agrupados!D2669</f>
        <v>Agroindústria</v>
      </c>
      <c r="B1109" s="12" t="str">
        <f t="normal">Agrupados!E2669</f>
        <v>Resíduos de matadouro e restos de animais</v>
      </c>
      <c r="C1109" s="12" t="str">
        <f t="normal">Agrupados!F2669</f>
        <v>Resíduo de pescado</v>
      </c>
      <c r="D1109" s="12" t="str">
        <f t="normal">Agrupados!G2669</f>
        <v>Vísceras</v>
      </c>
      <c r="E1109" s="12" t="str">
        <f t="normal">Agrupados!H2669</f>
        <v>-</v>
      </c>
      <c r="F1109" s="12" t="str">
        <f t="normal">Agrupados!I2669</f>
        <v>-</v>
      </c>
      <c r="G1109" s="13">
        <f t="normal">Agrupados!T2669</f>
        <v>564.233333333333</v>
      </c>
      <c r="H1109" s="13">
        <f t="normal">Agrupados!W2669</f>
        <v>983.733333333333</v>
      </c>
      <c r="I1109" s="8">
        <f t="shared" ref="I1109" si="1831">1000/G1109</f>
        <v>1.77231641755775</v>
      </c>
      <c r="J1109" s="8">
        <f t="shared" ref="J1109" si="1832">1000/H1109</f>
        <v>1.01653564651667</v>
      </c>
      <c r="K1109" s="8">
        <f t="shared" ref="K1109" si="1833">I1109*J1109</f>
        <v>1.80162281535418</v>
      </c>
      <c r="L1109" s="13">
        <f t="normal">Agrupados!M2669</f>
        <v>1007.8632</v>
      </c>
      <c r="M1109" s="13">
        <f t="normal">Agrupados!Q2669</f>
        <v>701.5392</v>
      </c>
      <c r="N1109" s="13">
        <f t="shared" ref="N1109" si="1834">L1109/K1109</f>
        <v>559.419647337152</v>
      </c>
      <c r="O1109" s="13">
        <f t="shared" ref="O1109" si="1835">M1109/K1109</f>
        <v>389.392937312512</v>
      </c>
      <c r="P1109" s="12">
        <f t="normal">Agrupados!R2669</f>
        <v>0.696065894657132</v>
      </c>
      <c r="Q1109" s="25" t="str">
        <f t="normal">Agrupados!AA2669</f>
        <v>-</v>
      </c>
      <c r="R1109" s="26" t="str">
        <f t="normal">Agrupados!AC2669</f>
        <v>-</v>
      </c>
    </row>
    <row r="1110" spans="1:18">
      <c r="A1110" s="14">
        <f t="normal">Agrupados!D2670</f>
        <v>0</v>
      </c>
      <c r="B1110" s="14">
        <f t="normal">Agrupados!E2670</f>
        <v>0</v>
      </c>
      <c r="C1110" s="14">
        <f t="normal">Agrupados!F2670</f>
        <v>0</v>
      </c>
      <c r="D1110" s="14">
        <f t="normal">Agrupados!G2670</f>
        <v>0</v>
      </c>
      <c r="E1110" s="14">
        <f t="normal">Agrupados!H2670</f>
        <v>0</v>
      </c>
      <c r="F1110" s="14">
        <f t="normal">Agrupados!I2670</f>
        <v>0</v>
      </c>
      <c r="G1110" s="16">
        <f t="normal">Agrupados!T2670</f>
        <v>0</v>
      </c>
      <c r="H1110" s="16"/>
      <c r="I1110" s="8"/>
      <c r="J1110" s="8"/>
      <c r="K1110" s="8"/>
      <c r="L1110" s="16">
        <f t="normal">Agrupados!M2670</f>
        <v>0</v>
      </c>
      <c r="M1110" s="16">
        <f t="normal">Agrupados!Q2670</f>
        <v>0</v>
      </c>
      <c r="N1110" s="16"/>
      <c r="O1110" s="16"/>
      <c r="P1110" s="14">
        <f t="normal">Agrupados!R2670</f>
        <v>0</v>
      </c>
      <c r="Q1110" s="27">
        <f t="normal">Agrupados!AA2670</f>
        <v>0</v>
      </c>
      <c r="R1110" s="28">
        <f t="normal">Agrupados!AC2670</f>
        <v>0</v>
      </c>
    </row>
    <row r="1111" spans="1:18">
      <c r="A1111" s="17">
        <f t="normal">Agrupados!D2671</f>
        <v>0</v>
      </c>
      <c r="B1111" s="17">
        <f t="normal">Agrupados!E2671</f>
        <v>0</v>
      </c>
      <c r="C1111" s="17">
        <f t="normal">Agrupados!F2671</f>
        <v>0</v>
      </c>
      <c r="D1111" s="17">
        <f t="normal">Agrupados!G2671</f>
        <v>0</v>
      </c>
      <c r="E1111" s="17">
        <f t="normal">Agrupados!H2671</f>
        <v>0</v>
      </c>
      <c r="F1111" s="17">
        <f t="normal">Agrupados!I2671</f>
        <v>0</v>
      </c>
      <c r="G1111" s="19">
        <f t="normal">Agrupados!T2671</f>
        <v>0</v>
      </c>
      <c r="H1111" s="19"/>
      <c r="I1111" s="8"/>
      <c r="J1111" s="8"/>
      <c r="K1111" s="8"/>
      <c r="L1111" s="19">
        <f t="normal">Agrupados!M2671</f>
        <v>0</v>
      </c>
      <c r="M1111" s="19">
        <f t="normal">Agrupados!Q2671</f>
        <v>0</v>
      </c>
      <c r="N1111" s="19"/>
      <c r="O1111" s="19"/>
      <c r="P1111" s="17">
        <f t="normal">Agrupados!R2671</f>
        <v>0</v>
      </c>
      <c r="Q1111" s="29">
        <f t="normal">Agrupados!AA2671</f>
        <v>0</v>
      </c>
      <c r="R1111" s="30">
        <f t="normal">Agrupados!AC2671</f>
        <v>0</v>
      </c>
    </row>
    <row r="1112" spans="1:18">
      <c r="A1112" s="12" t="str">
        <f t="normal">Agrupados!D2672</f>
        <v>Agroindústria</v>
      </c>
      <c r="B1112" s="12" t="str">
        <f t="normal">Agrupados!E2672</f>
        <v>Resíduos de matadouro e restos de animais</v>
      </c>
      <c r="C1112" s="12" t="str">
        <f t="normal">Agrupados!F2672</f>
        <v>Resíduo de pescado</v>
      </c>
      <c r="D1112" s="12" t="str">
        <f t="normal">Agrupados!G2672</f>
        <v>Peixe</v>
      </c>
      <c r="E1112" s="12" t="str">
        <f t="normal">Agrupados!H2672</f>
        <v>-</v>
      </c>
      <c r="F1112" s="12" t="str">
        <f t="normal">Agrupados!I2672</f>
        <v>Esqueleto de peixa</v>
      </c>
      <c r="G1112" s="13">
        <f t="normal">Agrupados!T2672</f>
        <v>391.466666666667</v>
      </c>
      <c r="H1112" s="13">
        <f t="normal">Agrupados!W2672</f>
        <v>885.633333333333</v>
      </c>
      <c r="I1112" s="8">
        <f t="shared" ref="I1112" si="1836">1000/G1112</f>
        <v>2.55449591280654</v>
      </c>
      <c r="J1112" s="8">
        <f t="shared" ref="J1112" si="1837">1000/H1112</f>
        <v>1.12913545861719</v>
      </c>
      <c r="K1112" s="8">
        <f t="shared" ref="K1112" si="1838">I1112*J1112</f>
        <v>2.88437191404254</v>
      </c>
      <c r="L1112" s="13">
        <f t="normal">Agrupados!M2672</f>
        <v>942.102</v>
      </c>
      <c r="M1112" s="13">
        <f t="normal">Agrupados!Q2672</f>
        <v>738.954</v>
      </c>
      <c r="N1112" s="13">
        <f t="shared" ref="N1112" si="1839">L1112/K1112</f>
        <v>326.62292799808</v>
      </c>
      <c r="O1112" s="13">
        <f t="shared" ref="O1112" si="1840">M1112/K1112</f>
        <v>256.19234343616</v>
      </c>
      <c r="P1112" s="12">
        <f t="normal">Agrupados!R2672</f>
        <v>0.784367297808518</v>
      </c>
      <c r="Q1112" s="25" t="str">
        <f t="normal">Agrupados!AA2672</f>
        <v>-</v>
      </c>
      <c r="R1112" s="26" t="str">
        <f t="normal">Agrupados!AC2672</f>
        <v>-</v>
      </c>
    </row>
    <row r="1113" spans="1:18">
      <c r="A1113" s="14">
        <f t="normal">Agrupados!D2673</f>
        <v>0</v>
      </c>
      <c r="B1113" s="14">
        <f t="normal">Agrupados!E2673</f>
        <v>0</v>
      </c>
      <c r="C1113" s="14">
        <f t="normal">Agrupados!F2673</f>
        <v>0</v>
      </c>
      <c r="D1113" s="14">
        <f t="normal">Agrupados!G2673</f>
        <v>0</v>
      </c>
      <c r="E1113" s="14">
        <f t="normal">Agrupados!H2673</f>
        <v>0</v>
      </c>
      <c r="F1113" s="14">
        <f t="normal">Agrupados!I2673</f>
        <v>0</v>
      </c>
      <c r="G1113" s="16">
        <f t="normal">Agrupados!T2673</f>
        <v>0</v>
      </c>
      <c r="H1113" s="16"/>
      <c r="I1113" s="8"/>
      <c r="J1113" s="8"/>
      <c r="K1113" s="8"/>
      <c r="L1113" s="16">
        <f t="normal">Agrupados!M2673</f>
        <v>0</v>
      </c>
      <c r="M1113" s="16">
        <f t="normal">Agrupados!Q2673</f>
        <v>0</v>
      </c>
      <c r="N1113" s="16"/>
      <c r="O1113" s="16"/>
      <c r="P1113" s="14">
        <f t="normal">Agrupados!R2673</f>
        <v>0</v>
      </c>
      <c r="Q1113" s="27">
        <f t="normal">Agrupados!AA2673</f>
        <v>0</v>
      </c>
      <c r="R1113" s="28">
        <f t="normal">Agrupados!AC2673</f>
        <v>0</v>
      </c>
    </row>
    <row r="1114" spans="1:18">
      <c r="A1114" s="17">
        <f t="normal">Agrupados!D2674</f>
        <v>0</v>
      </c>
      <c r="B1114" s="17">
        <f t="normal">Agrupados!E2674</f>
        <v>0</v>
      </c>
      <c r="C1114" s="17">
        <f t="normal">Agrupados!F2674</f>
        <v>0</v>
      </c>
      <c r="D1114" s="17">
        <f t="normal">Agrupados!G2674</f>
        <v>0</v>
      </c>
      <c r="E1114" s="17">
        <f t="normal">Agrupados!H2674</f>
        <v>0</v>
      </c>
      <c r="F1114" s="17">
        <f t="normal">Agrupados!I2674</f>
        <v>0</v>
      </c>
      <c r="G1114" s="19">
        <f t="normal">Agrupados!T2674</f>
        <v>0</v>
      </c>
      <c r="H1114" s="19"/>
      <c r="I1114" s="8"/>
      <c r="J1114" s="8"/>
      <c r="K1114" s="8"/>
      <c r="L1114" s="19">
        <f t="normal">Agrupados!M2674</f>
        <v>0</v>
      </c>
      <c r="M1114" s="19">
        <f t="normal">Agrupados!Q2674</f>
        <v>0</v>
      </c>
      <c r="N1114" s="19"/>
      <c r="O1114" s="19"/>
      <c r="P1114" s="17">
        <f t="normal">Agrupados!R2674</f>
        <v>0</v>
      </c>
      <c r="Q1114" s="29">
        <f t="normal">Agrupados!AA2674</f>
        <v>0</v>
      </c>
      <c r="R1114" s="30">
        <f t="normal">Agrupados!AC2674</f>
        <v>0</v>
      </c>
    </row>
    <row r="1115" spans="1:18">
      <c r="A1115" s="12" t="str">
        <f t="normal">Agrupados!D2675</f>
        <v>Agroindústria</v>
      </c>
      <c r="B1115" s="12" t="str">
        <f t="normal">Agrupados!E2675</f>
        <v>Resíduos de matadouro e restos de animais</v>
      </c>
      <c r="C1115" s="12" t="str">
        <f t="normal">Agrupados!F2675</f>
        <v>Resíduo de pescado</v>
      </c>
      <c r="D1115" s="12" t="str">
        <f t="normal">Agrupados!G2675</f>
        <v>Mix </v>
      </c>
      <c r="E1115" s="12" t="str">
        <f t="normal">Agrupados!H2675</f>
        <v>-</v>
      </c>
      <c r="F1115" s="12" t="str">
        <f t="normal">Agrupados!I2675</f>
        <v>Mix total</v>
      </c>
      <c r="G1115" s="13">
        <f t="normal">Agrupados!T2675</f>
        <v>455.233333333333</v>
      </c>
      <c r="H1115" s="13">
        <f t="normal">Agrupados!W2675</f>
        <v>946.366666666667</v>
      </c>
      <c r="I1115" s="8">
        <f t="shared" ref="I1115" si="1841">1000/G1115</f>
        <v>2.19667569744453</v>
      </c>
      <c r="J1115" s="8">
        <f t="shared" ref="J1115" si="1842">1000/H1115</f>
        <v>1.0566728892959</v>
      </c>
      <c r="K1115" s="8">
        <f t="shared" ref="K1115" si="1843">I1115*J1115</f>
        <v>2.32116765606481</v>
      </c>
      <c r="L1115" s="13">
        <f t="normal">Agrupados!M2675</f>
        <v>1079.964</v>
      </c>
      <c r="M1115" s="13">
        <f t="normal">Agrupados!Q2675</f>
        <v>789.876</v>
      </c>
      <c r="N1115" s="13">
        <f t="shared" ref="N1115" si="1844">L1115/K1115</f>
        <v>465.26755496452</v>
      </c>
      <c r="O1115" s="13">
        <f t="shared" ref="O1115" si="1845">M1115/K1115</f>
        <v>340.29252386668</v>
      </c>
      <c r="P1115" s="12">
        <f t="normal">Agrupados!R2675</f>
        <v>0.731391046368212</v>
      </c>
      <c r="Q1115" s="25" t="str">
        <f t="normal">Agrupados!AA2675</f>
        <v>-</v>
      </c>
      <c r="R1115" s="26" t="str">
        <f t="normal">Agrupados!AC2675</f>
        <v>-</v>
      </c>
    </row>
    <row r="1116" spans="1:18">
      <c r="A1116" s="14">
        <f t="normal">Agrupados!D2676</f>
        <v>0</v>
      </c>
      <c r="B1116" s="14">
        <f t="normal">Agrupados!E2676</f>
        <v>0</v>
      </c>
      <c r="C1116" s="14">
        <f t="normal">Agrupados!F2676</f>
        <v>0</v>
      </c>
      <c r="D1116" s="14">
        <f t="normal">Agrupados!G2676</f>
        <v>0</v>
      </c>
      <c r="E1116" s="14">
        <f t="normal">Agrupados!H2676</f>
        <v>0</v>
      </c>
      <c r="F1116" s="14">
        <f t="normal">Agrupados!I2676</f>
        <v>0</v>
      </c>
      <c r="G1116" s="16">
        <f t="normal">Agrupados!T2676</f>
        <v>0</v>
      </c>
      <c r="H1116" s="16"/>
      <c r="I1116" s="8"/>
      <c r="J1116" s="8"/>
      <c r="K1116" s="8"/>
      <c r="L1116" s="16">
        <f t="normal">Agrupados!M2676</f>
        <v>0</v>
      </c>
      <c r="M1116" s="16">
        <f t="normal">Agrupados!Q2676</f>
        <v>0</v>
      </c>
      <c r="N1116" s="16"/>
      <c r="O1116" s="16"/>
      <c r="P1116" s="14">
        <f t="normal">Agrupados!R2676</f>
        <v>0</v>
      </c>
      <c r="Q1116" s="27">
        <f t="normal">Agrupados!AA2676</f>
        <v>0</v>
      </c>
      <c r="R1116" s="28">
        <f t="normal">Agrupados!AC2676</f>
        <v>0</v>
      </c>
    </row>
    <row r="1117" spans="1:18">
      <c r="A1117" s="17">
        <f t="normal">Agrupados!D2677</f>
        <v>0</v>
      </c>
      <c r="B1117" s="17">
        <f t="normal">Agrupados!E2677</f>
        <v>0</v>
      </c>
      <c r="C1117" s="17">
        <f t="normal">Agrupados!F2677</f>
        <v>0</v>
      </c>
      <c r="D1117" s="17">
        <f t="normal">Agrupados!G2677</f>
        <v>0</v>
      </c>
      <c r="E1117" s="17">
        <f t="normal">Agrupados!H2677</f>
        <v>0</v>
      </c>
      <c r="F1117" s="17">
        <f t="normal">Agrupados!I2677</f>
        <v>0</v>
      </c>
      <c r="G1117" s="19">
        <f t="normal">Agrupados!T2677</f>
        <v>0</v>
      </c>
      <c r="H1117" s="19"/>
      <c r="I1117" s="8"/>
      <c r="J1117" s="8"/>
      <c r="K1117" s="8"/>
      <c r="L1117" s="19">
        <f t="normal">Agrupados!M2677</f>
        <v>0</v>
      </c>
      <c r="M1117" s="19">
        <f t="normal">Agrupados!Q2677</f>
        <v>0</v>
      </c>
      <c r="N1117" s="19"/>
      <c r="O1117" s="19"/>
      <c r="P1117" s="17">
        <f t="normal">Agrupados!R2677</f>
        <v>0</v>
      </c>
      <c r="Q1117" s="29">
        <f t="normal">Agrupados!AA2677</f>
        <v>0</v>
      </c>
      <c r="R1117" s="30">
        <f t="normal">Agrupados!AC2677</f>
        <v>0</v>
      </c>
    </row>
    <row r="1118" spans="1:18">
      <c r="A1118" s="12" t="str">
        <f t="normal">Agrupados!D2678</f>
        <v>Agroindústria</v>
      </c>
      <c r="B1118" s="12" t="str">
        <f t="normal">Agrupados!E2678</f>
        <v>Resíduos de pecuária</v>
      </c>
      <c r="C1118" s="12" t="str">
        <f t="normal">Agrupados!F2678</f>
        <v>Suinocultura</v>
      </c>
      <c r="D1118" s="12" t="str">
        <f t="normal">Agrupados!G2678</f>
        <v>Terminação</v>
      </c>
      <c r="E1118" s="12" t="str">
        <f t="normal">Agrupados!H2678</f>
        <v>-</v>
      </c>
      <c r="F1118" s="12" t="str">
        <f t="normal">Agrupados!I2678</f>
        <v>Suíno + inibidor</v>
      </c>
      <c r="G1118" s="13">
        <f t="normal">Agrupados!T2678</f>
        <v>32.2</v>
      </c>
      <c r="H1118" s="13">
        <f t="normal">Agrupados!W2678</f>
        <v>713.5</v>
      </c>
      <c r="I1118" s="8">
        <f t="shared" ref="I1118" si="1846">1000/G1118</f>
        <v>31.055900621118</v>
      </c>
      <c r="J1118" s="8">
        <f t="shared" ref="J1118" si="1847">1000/H1118</f>
        <v>1.40154169586545</v>
      </c>
      <c r="K1118" s="8">
        <f t="shared" ref="K1118" si="1848">I1118*J1118</f>
        <v>43.5261396231507</v>
      </c>
      <c r="L1118" s="13">
        <f t="normal">Agrupados!M2678</f>
        <v>567.5256</v>
      </c>
      <c r="M1118" s="13">
        <f t="normal">Agrupados!Q2678</f>
        <v>435.6108</v>
      </c>
      <c r="N1118" s="13">
        <f t="shared" ref="N1118" si="1849">L1118/K1118</f>
        <v>13.03873040232</v>
      </c>
      <c r="O1118" s="13">
        <f t="shared" ref="O1118" si="1850">M1118/K1118</f>
        <v>10.00802744676</v>
      </c>
      <c r="P1118" s="12">
        <f t="normal">Agrupados!R2678</f>
        <v>0.767561498547378</v>
      </c>
      <c r="Q1118" s="25">
        <f t="normal">Agrupados!AA2678</f>
        <v>50319.3333333333</v>
      </c>
      <c r="R1118" s="26">
        <f t="normal">Agrupados!AC2678</f>
        <v>7.81766666666667</v>
      </c>
    </row>
    <row r="1119" spans="1:18">
      <c r="A1119" s="14">
        <f t="normal">Agrupados!D2679</f>
        <v>0</v>
      </c>
      <c r="B1119" s="14">
        <f t="normal">Agrupados!E2679</f>
        <v>0</v>
      </c>
      <c r="C1119" s="14">
        <f t="normal">Agrupados!F2679</f>
        <v>0</v>
      </c>
      <c r="D1119" s="14">
        <f t="normal">Agrupados!G2679</f>
        <v>0</v>
      </c>
      <c r="E1119" s="14">
        <f t="normal">Agrupados!H2679</f>
        <v>0</v>
      </c>
      <c r="F1119" s="14">
        <f t="normal">Agrupados!I2679</f>
        <v>0</v>
      </c>
      <c r="G1119" s="16">
        <f t="normal">Agrupados!T2679</f>
        <v>0</v>
      </c>
      <c r="H1119" s="16"/>
      <c r="I1119" s="8"/>
      <c r="J1119" s="8"/>
      <c r="K1119" s="8"/>
      <c r="L1119" s="16">
        <f t="normal">Agrupados!M2679</f>
        <v>0</v>
      </c>
      <c r="M1119" s="16">
        <f t="normal">Agrupados!Q2679</f>
        <v>0</v>
      </c>
      <c r="N1119" s="16"/>
      <c r="O1119" s="16"/>
      <c r="P1119" s="14">
        <f t="normal">Agrupados!R2679</f>
        <v>0</v>
      </c>
      <c r="Q1119" s="27">
        <f t="normal">Agrupados!AA2679</f>
        <v>0</v>
      </c>
      <c r="R1119" s="28">
        <f t="normal">Agrupados!AC2679</f>
        <v>0</v>
      </c>
    </row>
    <row r="1120" spans="1:18">
      <c r="A1120" s="17">
        <f t="normal">Agrupados!D2680</f>
        <v>0</v>
      </c>
      <c r="B1120" s="17">
        <f t="normal">Agrupados!E2680</f>
        <v>0</v>
      </c>
      <c r="C1120" s="17">
        <f t="normal">Agrupados!F2680</f>
        <v>0</v>
      </c>
      <c r="D1120" s="17">
        <f t="normal">Agrupados!G2680</f>
        <v>0</v>
      </c>
      <c r="E1120" s="17">
        <f t="normal">Agrupados!H2680</f>
        <v>0</v>
      </c>
      <c r="F1120" s="17">
        <f t="normal">Agrupados!I2680</f>
        <v>0</v>
      </c>
      <c r="G1120" s="19">
        <f t="normal">Agrupados!T2680</f>
        <v>0</v>
      </c>
      <c r="H1120" s="19"/>
      <c r="I1120" s="8"/>
      <c r="J1120" s="8"/>
      <c r="K1120" s="8"/>
      <c r="L1120" s="19">
        <f t="normal">Agrupados!M2680</f>
        <v>0</v>
      </c>
      <c r="M1120" s="19">
        <f t="normal">Agrupados!Q2680</f>
        <v>0</v>
      </c>
      <c r="N1120" s="19"/>
      <c r="O1120" s="19"/>
      <c r="P1120" s="17">
        <f t="normal">Agrupados!R2680</f>
        <v>0</v>
      </c>
      <c r="Q1120" s="29">
        <f t="normal">Agrupados!AA2680</f>
        <v>0</v>
      </c>
      <c r="R1120" s="30">
        <f t="normal">Agrupados!AC2680</f>
        <v>0</v>
      </c>
    </row>
    <row r="1121" spans="1:18">
      <c r="A1121" s="12" t="str">
        <f t="normal">Agrupados!D2681</f>
        <v>Agroindústria</v>
      </c>
      <c r="B1121" s="12" t="str">
        <f t="normal">Agrupados!E2681</f>
        <v>Resíduos de pecuária</v>
      </c>
      <c r="C1121" s="12" t="str">
        <f t="normal">Agrupados!F2681</f>
        <v>Suinocultura</v>
      </c>
      <c r="D1121" s="12" t="str">
        <f t="normal">Agrupados!G2681</f>
        <v>Terminação</v>
      </c>
      <c r="E1121" s="12" t="str">
        <f t="normal">Agrupados!H2681</f>
        <v>-</v>
      </c>
      <c r="F1121" s="12" t="str">
        <f t="normal">Agrupados!I2681</f>
        <v>-</v>
      </c>
      <c r="G1121" s="13">
        <f t="normal">Agrupados!T2681</f>
        <v>32.2</v>
      </c>
      <c r="H1121" s="13">
        <f t="normal">Agrupados!W2681</f>
        <v>713.5</v>
      </c>
      <c r="I1121" s="8">
        <f t="shared" ref="I1121" si="1851">1000/G1121</f>
        <v>31.055900621118</v>
      </c>
      <c r="J1121" s="8">
        <f t="shared" ref="J1121" si="1852">1000/H1121</f>
        <v>1.40154169586545</v>
      </c>
      <c r="K1121" s="8">
        <f t="shared" ref="K1121" si="1853">I1121*J1121</f>
        <v>43.5261396231507</v>
      </c>
      <c r="L1121" s="13">
        <f t="normal">Agrupados!M2681</f>
        <v>579.1212</v>
      </c>
      <c r="M1121" s="13">
        <f t="normal">Agrupados!Q2681</f>
        <v>435.8304</v>
      </c>
      <c r="N1121" s="13">
        <f t="shared" ref="N1121" si="1854">L1121/K1121</f>
        <v>13.30513583364</v>
      </c>
      <c r="O1121" s="13">
        <f t="shared" ref="O1121" si="1855">M1121/K1121</f>
        <v>10.01307269088</v>
      </c>
      <c r="P1121" s="12">
        <f t="normal">Agrupados!R2681</f>
        <v>0.75257200047244</v>
      </c>
      <c r="Q1121" s="25">
        <f t="normal">Agrupados!AA2681</f>
        <v>50319.3333333333</v>
      </c>
      <c r="R1121" s="26">
        <f t="normal">Agrupados!AC2681</f>
        <v>7.81766666666667</v>
      </c>
    </row>
    <row r="1122" spans="1:18">
      <c r="A1122" s="14">
        <f t="normal">Agrupados!D2682</f>
        <v>0</v>
      </c>
      <c r="B1122" s="14">
        <f t="normal">Agrupados!E2682</f>
        <v>0</v>
      </c>
      <c r="C1122" s="14">
        <f t="normal">Agrupados!F2682</f>
        <v>0</v>
      </c>
      <c r="D1122" s="14">
        <f t="normal">Agrupados!G2682</f>
        <v>0</v>
      </c>
      <c r="E1122" s="14">
        <f t="normal">Agrupados!H2682</f>
        <v>0</v>
      </c>
      <c r="F1122" s="14">
        <f t="normal">Agrupados!I2682</f>
        <v>0</v>
      </c>
      <c r="G1122" s="16">
        <f t="normal">Agrupados!T2682</f>
        <v>0</v>
      </c>
      <c r="H1122" s="16"/>
      <c r="I1122" s="8"/>
      <c r="J1122" s="8"/>
      <c r="K1122" s="8"/>
      <c r="L1122" s="16">
        <f t="normal">Agrupados!M2682</f>
        <v>0</v>
      </c>
      <c r="M1122" s="16">
        <f t="normal">Agrupados!Q2682</f>
        <v>0</v>
      </c>
      <c r="N1122" s="16"/>
      <c r="O1122" s="16"/>
      <c r="P1122" s="14">
        <f t="normal">Agrupados!R2682</f>
        <v>0</v>
      </c>
      <c r="Q1122" s="27">
        <f t="normal">Agrupados!AA2682</f>
        <v>0</v>
      </c>
      <c r="R1122" s="28">
        <f t="normal">Agrupados!AC2682</f>
        <v>0</v>
      </c>
    </row>
    <row r="1123" spans="1:18">
      <c r="A1123" s="17">
        <f t="normal">Agrupados!D2683</f>
        <v>0</v>
      </c>
      <c r="B1123" s="17">
        <f t="normal">Agrupados!E2683</f>
        <v>0</v>
      </c>
      <c r="C1123" s="17">
        <f t="normal">Agrupados!F2683</f>
        <v>0</v>
      </c>
      <c r="D1123" s="17">
        <f t="normal">Agrupados!G2683</f>
        <v>0</v>
      </c>
      <c r="E1123" s="17">
        <f t="normal">Agrupados!H2683</f>
        <v>0</v>
      </c>
      <c r="F1123" s="17">
        <f t="normal">Agrupados!I2683</f>
        <v>0</v>
      </c>
      <c r="G1123" s="19">
        <f t="normal">Agrupados!T2683</f>
        <v>0</v>
      </c>
      <c r="H1123" s="19"/>
      <c r="I1123" s="8"/>
      <c r="J1123" s="8"/>
      <c r="K1123" s="8"/>
      <c r="L1123" s="19">
        <f t="normal">Agrupados!M2683</f>
        <v>0</v>
      </c>
      <c r="M1123" s="19">
        <f t="normal">Agrupados!Q2683</f>
        <v>0</v>
      </c>
      <c r="N1123" s="19"/>
      <c r="O1123" s="19"/>
      <c r="P1123" s="17">
        <f t="normal">Agrupados!R2683</f>
        <v>0</v>
      </c>
      <c r="Q1123" s="29">
        <f t="normal">Agrupados!AA2683</f>
        <v>0</v>
      </c>
      <c r="R1123" s="30">
        <f t="normal">Agrupados!AC2683</f>
        <v>0</v>
      </c>
    </row>
    <row r="1124" spans="1:18">
      <c r="A1124" s="12" t="str">
        <f t="normal">Agrupados!D2693</f>
        <v>Resíduo urbano</v>
      </c>
      <c r="B1124" s="12" t="str">
        <f t="normal">Agrupados!E2693</f>
        <v>Resíduos alimentares</v>
      </c>
      <c r="C1124" s="12" t="str">
        <f t="normal">Agrupados!F2693</f>
        <v>Resíduo sólido orgânico </v>
      </c>
      <c r="D1124" s="12" t="str">
        <f t="normal">Agrupados!G2693</f>
        <v>Resíduo de restaurante</v>
      </c>
      <c r="E1124" s="12" t="str">
        <f t="normal">Agrupados!H2693</f>
        <v>-</v>
      </c>
      <c r="F1124" s="12" t="str">
        <f t="normal">Agrupados!I2693</f>
        <v>-</v>
      </c>
      <c r="G1124" s="13">
        <f t="normal">Agrupados!T2693</f>
        <v>269.566666666667</v>
      </c>
      <c r="H1124" s="13">
        <f t="normal">Agrupados!W2693</f>
        <v>944.233333333333</v>
      </c>
      <c r="I1124" s="8">
        <f t="shared" ref="I1124" si="1856">1000/G1124</f>
        <v>3.70965747495981</v>
      </c>
      <c r="J1124" s="8">
        <f t="shared" ref="J1124" si="1857">1000/H1124</f>
        <v>1.05906026052882</v>
      </c>
      <c r="K1124" s="8">
        <f t="shared" ref="K1124" si="1858">I1124*J1124</f>
        <v>3.92875081190364</v>
      </c>
      <c r="L1124" s="13">
        <f t="normal">Agrupados!M2693</f>
        <v>718.92</v>
      </c>
      <c r="M1124" s="13">
        <f t="normal">Agrupados!Q2693</f>
        <v>501.48</v>
      </c>
      <c r="N1124" s="13">
        <f t="shared" ref="N1124" si="1859">L1124/K1124</f>
        <v>182.9894626612</v>
      </c>
      <c r="O1124" s="13">
        <f t="shared" ref="O1124" si="1860">M1124/K1124</f>
        <v>127.6436261828</v>
      </c>
      <c r="P1124" s="12">
        <f t="normal">Agrupados!R2693</f>
        <v>0.697546319479219</v>
      </c>
      <c r="Q1124" s="25" t="str">
        <f t="normal">Agrupados!AA2693</f>
        <v>-</v>
      </c>
      <c r="R1124" s="26" t="str">
        <f t="normal">Agrupados!AC2693</f>
        <v>-</v>
      </c>
    </row>
    <row r="1125" spans="1:18">
      <c r="A1125" s="14">
        <f t="normal">Agrupados!D2694</f>
        <v>0</v>
      </c>
      <c r="B1125" s="14">
        <f t="normal">Agrupados!E2694</f>
        <v>0</v>
      </c>
      <c r="C1125" s="14">
        <f t="normal">Agrupados!F2694</f>
        <v>0</v>
      </c>
      <c r="D1125" s="14">
        <f t="normal">Agrupados!G2694</f>
        <v>0</v>
      </c>
      <c r="E1125" s="14">
        <f t="normal">Agrupados!H2694</f>
        <v>0</v>
      </c>
      <c r="F1125" s="14">
        <f t="normal">Agrupados!I2694</f>
        <v>0</v>
      </c>
      <c r="G1125" s="16">
        <f t="normal">Agrupados!T2694</f>
        <v>0</v>
      </c>
      <c r="H1125" s="16"/>
      <c r="I1125" s="8"/>
      <c r="J1125" s="8"/>
      <c r="K1125" s="8"/>
      <c r="L1125" s="16">
        <f t="normal">Agrupados!M2694</f>
        <v>0</v>
      </c>
      <c r="M1125" s="16">
        <f t="normal">Agrupados!Q2694</f>
        <v>0</v>
      </c>
      <c r="N1125" s="16"/>
      <c r="O1125" s="16"/>
      <c r="P1125" s="14">
        <f t="normal">Agrupados!R2694</f>
        <v>0</v>
      </c>
      <c r="Q1125" s="27">
        <f t="normal">Agrupados!AA2694</f>
        <v>0</v>
      </c>
      <c r="R1125" s="28">
        <f t="normal">Agrupados!AC2694</f>
        <v>0</v>
      </c>
    </row>
    <row r="1126" spans="1:18">
      <c r="A1126" s="17">
        <f t="normal">Agrupados!D2695</f>
        <v>0</v>
      </c>
      <c r="B1126" s="17">
        <f t="normal">Agrupados!E2695</f>
        <v>0</v>
      </c>
      <c r="C1126" s="17">
        <f t="normal">Agrupados!F2695</f>
        <v>0</v>
      </c>
      <c r="D1126" s="17">
        <f t="normal">Agrupados!G2695</f>
        <v>0</v>
      </c>
      <c r="E1126" s="17">
        <f t="normal">Agrupados!H2695</f>
        <v>0</v>
      </c>
      <c r="F1126" s="17">
        <f t="normal">Agrupados!I2695</f>
        <v>0</v>
      </c>
      <c r="G1126" s="19">
        <f t="normal">Agrupados!T2695</f>
        <v>0</v>
      </c>
      <c r="H1126" s="19"/>
      <c r="I1126" s="8"/>
      <c r="J1126" s="8"/>
      <c r="K1126" s="8"/>
      <c r="L1126" s="19">
        <f t="normal">Agrupados!M2695</f>
        <v>0</v>
      </c>
      <c r="M1126" s="19">
        <f t="normal">Agrupados!Q2695</f>
        <v>0</v>
      </c>
      <c r="N1126" s="19"/>
      <c r="O1126" s="19"/>
      <c r="P1126" s="17">
        <f t="normal">Agrupados!R2695</f>
        <v>0</v>
      </c>
      <c r="Q1126" s="29">
        <f t="normal">Agrupados!AA2695</f>
        <v>0</v>
      </c>
      <c r="R1126" s="30">
        <f t="normal">Agrupados!AC2695</f>
        <v>0</v>
      </c>
    </row>
    <row r="1127" spans="1:18">
      <c r="A1127" s="12" t="str">
        <f t="normal">Agrupados!D2696</f>
        <v>Resíduo urbano</v>
      </c>
      <c r="B1127" s="12" t="str">
        <f t="normal">Agrupados!E2696</f>
        <v>Resíduo de tratamento de esgoto</v>
      </c>
      <c r="C1127" s="12" t="str">
        <f t="normal">Agrupados!F2696</f>
        <v>Esgoto doméstico</v>
      </c>
      <c r="D1127" s="12" t="str">
        <f t="normal">Agrupados!G2696</f>
        <v>Efluente bruto</v>
      </c>
      <c r="E1127" s="12" t="str">
        <f t="normal">Agrupados!H2696</f>
        <v>-</v>
      </c>
      <c r="F1127" s="12" t="str">
        <f t="normal">Agrupados!I2696</f>
        <v>-</v>
      </c>
      <c r="G1127" s="13">
        <f t="normal">Agrupados!T2696</f>
        <v>53.55</v>
      </c>
      <c r="H1127" s="13">
        <f t="normal">Agrupados!W2696</f>
        <v>987.7</v>
      </c>
      <c r="I1127" s="8">
        <f t="shared" ref="I1127" si="1861">1000/G1127</f>
        <v>18.6741363211951</v>
      </c>
      <c r="J1127" s="8">
        <f t="shared" ref="J1127" si="1862">1000/H1127</f>
        <v>1.0124531740407</v>
      </c>
      <c r="K1127" s="8">
        <f t="shared" ref="K1127" si="1863">I1127*J1127</f>
        <v>18.9066885908628</v>
      </c>
      <c r="L1127" s="13">
        <f t="normal">Agrupados!M2696</f>
        <v>278.64</v>
      </c>
      <c r="M1127" s="13">
        <f t="normal">Agrupados!Q2696</f>
        <v>162.54</v>
      </c>
      <c r="N1127" s="13">
        <f t="shared" ref="N1127" si="1864">L1127/K1127</f>
        <v>14.7376415844</v>
      </c>
      <c r="O1127" s="13">
        <f t="shared" ref="O1127" si="1865">M1127/K1127</f>
        <v>8.5969575909</v>
      </c>
      <c r="P1127" s="12">
        <f t="normal">Agrupados!R2696</f>
        <v>0.583333333333333</v>
      </c>
      <c r="Q1127" s="25" t="str">
        <f t="normal">Agrupados!AA2696</f>
        <v>-</v>
      </c>
      <c r="R1127" s="26" t="str">
        <f t="normal">Agrupados!AC2696</f>
        <v>-</v>
      </c>
    </row>
    <row r="1128" spans="1:18">
      <c r="A1128" s="14">
        <f t="normal">Agrupados!D2697</f>
        <v>0</v>
      </c>
      <c r="B1128" s="14">
        <f t="normal">Agrupados!E2697</f>
        <v>0</v>
      </c>
      <c r="C1128" s="14">
        <f t="normal">Agrupados!F2697</f>
        <v>0</v>
      </c>
      <c r="D1128" s="14">
        <f t="normal">Agrupados!G2697</f>
        <v>0</v>
      </c>
      <c r="E1128" s="14">
        <f t="normal">Agrupados!H2697</f>
        <v>0</v>
      </c>
      <c r="F1128" s="14">
        <f t="normal">Agrupados!I2697</f>
        <v>0</v>
      </c>
      <c r="G1128" s="16">
        <f t="normal">Agrupados!T2697</f>
        <v>0</v>
      </c>
      <c r="H1128" s="16"/>
      <c r="I1128" s="8"/>
      <c r="J1128" s="8"/>
      <c r="K1128" s="8"/>
      <c r="L1128" s="16">
        <f t="normal">Agrupados!M2697</f>
        <v>0</v>
      </c>
      <c r="M1128" s="16">
        <f t="normal">Agrupados!Q2697</f>
        <v>0</v>
      </c>
      <c r="N1128" s="16"/>
      <c r="O1128" s="16"/>
      <c r="P1128" s="14">
        <f t="normal">Agrupados!R2697</f>
        <v>0</v>
      </c>
      <c r="Q1128" s="27">
        <f t="normal">Agrupados!AA2697</f>
        <v>0</v>
      </c>
      <c r="R1128" s="28">
        <f t="normal">Agrupados!AC2697</f>
        <v>0</v>
      </c>
    </row>
    <row r="1129" spans="1:18">
      <c r="A1129" s="17">
        <f t="normal">Agrupados!D2698</f>
        <v>0</v>
      </c>
      <c r="B1129" s="17">
        <f t="normal">Agrupados!E2698</f>
        <v>0</v>
      </c>
      <c r="C1129" s="17">
        <f t="normal">Agrupados!F2698</f>
        <v>0</v>
      </c>
      <c r="D1129" s="17">
        <f t="normal">Agrupados!G2698</f>
        <v>0</v>
      </c>
      <c r="E1129" s="17">
        <f t="normal">Agrupados!H2698</f>
        <v>0</v>
      </c>
      <c r="F1129" s="17">
        <f t="normal">Agrupados!I2698</f>
        <v>0</v>
      </c>
      <c r="G1129" s="19">
        <f t="normal">Agrupados!T2698</f>
        <v>0</v>
      </c>
      <c r="H1129" s="19"/>
      <c r="I1129" s="8"/>
      <c r="J1129" s="8"/>
      <c r="K1129" s="8"/>
      <c r="L1129" s="19">
        <f t="normal">Agrupados!M2698</f>
        <v>0</v>
      </c>
      <c r="M1129" s="19">
        <f t="normal">Agrupados!Q2698</f>
        <v>0</v>
      </c>
      <c r="N1129" s="19"/>
      <c r="O1129" s="19"/>
      <c r="P1129" s="17">
        <f t="normal">Agrupados!R2698</f>
        <v>0</v>
      </c>
      <c r="Q1129" s="29">
        <f t="normal">Agrupados!AA2698</f>
        <v>0</v>
      </c>
      <c r="R1129" s="30">
        <f t="normal">Agrupados!AC2698</f>
        <v>0</v>
      </c>
    </row>
    <row r="1130" spans="1:18">
      <c r="A1130" s="12" t="str">
        <f t="normal">Agrupados!D2699</f>
        <v>Cultura energética</v>
      </c>
      <c r="B1130" s="12" t="str">
        <f t="normal">Agrupados!E2699</f>
        <v>Cultivo energético</v>
      </c>
      <c r="C1130" s="12" t="str">
        <f t="normal">Agrupados!F2699</f>
        <v>Biomassa vegetal</v>
      </c>
      <c r="D1130" s="12" t="str">
        <f t="normal">Agrupados!G2699</f>
        <v>Zebrina trandescandia</v>
      </c>
      <c r="E1130" s="12" t="str">
        <f t="normal">Agrupados!H2699</f>
        <v>-</v>
      </c>
      <c r="F1130" s="12" t="str">
        <f t="normal">Agrupados!I2699</f>
        <v>-</v>
      </c>
      <c r="G1130" s="13">
        <f t="normal">Agrupados!T2699</f>
        <v>91.4</v>
      </c>
      <c r="H1130" s="13">
        <f t="normal">Agrupados!W2699</f>
        <v>700.95</v>
      </c>
      <c r="I1130" s="8">
        <f t="shared" ref="I1130" si="1866">1000/G1130</f>
        <v>10.9409190371991</v>
      </c>
      <c r="J1130" s="8">
        <f t="shared" ref="J1130" si="1867">1000/H1130</f>
        <v>1.42663528069049</v>
      </c>
      <c r="K1130" s="8">
        <f t="shared" ref="K1130" si="1868">I1130*J1130</f>
        <v>15.6087011016465</v>
      </c>
      <c r="L1130" s="13">
        <f t="normal">Agrupados!M2699</f>
        <v>257.04</v>
      </c>
      <c r="M1130" s="13">
        <f t="normal">Agrupados!Q2699</f>
        <v>113.4</v>
      </c>
      <c r="N1130" s="13">
        <f t="shared" ref="N1130" si="1869">L1130/K1130</f>
        <v>16.4677379832</v>
      </c>
      <c r="O1130" s="13">
        <f t="shared" ref="O1130" si="1870">M1130/K1130</f>
        <v>7.265178522</v>
      </c>
      <c r="P1130" s="12">
        <f t="normal">Agrupados!R2699</f>
        <v>0.441176470588235</v>
      </c>
      <c r="Q1130" s="25" t="str">
        <f t="normal">Agrupados!AA2699</f>
        <v>-</v>
      </c>
      <c r="R1130" s="26" t="str">
        <f t="normal">Agrupados!AC2699</f>
        <v>-</v>
      </c>
    </row>
    <row r="1131" spans="1:18">
      <c r="A1131" s="14">
        <f t="normal">Agrupados!D2700</f>
        <v>0</v>
      </c>
      <c r="B1131" s="14">
        <f t="normal">Agrupados!E2700</f>
        <v>0</v>
      </c>
      <c r="C1131" s="14">
        <f t="normal">Agrupados!F2700</f>
        <v>0</v>
      </c>
      <c r="D1131" s="14">
        <f t="normal">Agrupados!G2700</f>
        <v>0</v>
      </c>
      <c r="E1131" s="14">
        <f t="normal">Agrupados!H2700</f>
        <v>0</v>
      </c>
      <c r="F1131" s="14">
        <f t="normal">Agrupados!I2700</f>
        <v>0</v>
      </c>
      <c r="G1131" s="16">
        <f t="normal">Agrupados!T2700</f>
        <v>0</v>
      </c>
      <c r="H1131" s="16"/>
      <c r="I1131" s="8"/>
      <c r="J1131" s="8"/>
      <c r="K1131" s="8"/>
      <c r="L1131" s="16">
        <f t="normal">Agrupados!M2700</f>
        <v>0</v>
      </c>
      <c r="M1131" s="16">
        <f t="normal">Agrupados!Q2700</f>
        <v>0</v>
      </c>
      <c r="N1131" s="16"/>
      <c r="O1131" s="16"/>
      <c r="P1131" s="14">
        <f t="normal">Agrupados!R2700</f>
        <v>0</v>
      </c>
      <c r="Q1131" s="27">
        <f t="normal">Agrupados!AA2700</f>
        <v>0</v>
      </c>
      <c r="R1131" s="28">
        <f t="normal">Agrupados!AC2700</f>
        <v>0</v>
      </c>
    </row>
    <row r="1132" spans="1:18">
      <c r="A1132" s="17">
        <f t="normal">Agrupados!D2701</f>
        <v>0</v>
      </c>
      <c r="B1132" s="17">
        <f t="normal">Agrupados!E2701</f>
        <v>0</v>
      </c>
      <c r="C1132" s="17">
        <f t="normal">Agrupados!F2701</f>
        <v>0</v>
      </c>
      <c r="D1132" s="17">
        <f t="normal">Agrupados!G2701</f>
        <v>0</v>
      </c>
      <c r="E1132" s="17">
        <f t="normal">Agrupados!H2701</f>
        <v>0</v>
      </c>
      <c r="F1132" s="17">
        <f t="normal">Agrupados!I2701</f>
        <v>0</v>
      </c>
      <c r="G1132" s="19">
        <f t="normal">Agrupados!T2701</f>
        <v>0</v>
      </c>
      <c r="H1132" s="19"/>
      <c r="I1132" s="8"/>
      <c r="J1132" s="8"/>
      <c r="K1132" s="8"/>
      <c r="L1132" s="19">
        <f t="normal">Agrupados!M2701</f>
        <v>0</v>
      </c>
      <c r="M1132" s="19">
        <f t="normal">Agrupados!Q2701</f>
        <v>0</v>
      </c>
      <c r="N1132" s="19"/>
      <c r="O1132" s="19"/>
      <c r="P1132" s="17">
        <f t="normal">Agrupados!R2701</f>
        <v>0</v>
      </c>
      <c r="Q1132" s="29">
        <f t="normal">Agrupados!AA2701</f>
        <v>0</v>
      </c>
      <c r="R1132" s="30">
        <f t="normal">Agrupados!AC2701</f>
        <v>0</v>
      </c>
    </row>
    <row r="1133" spans="1:18">
      <c r="A1133" s="12" t="str">
        <f t="normal">Agrupados!D2702</f>
        <v>Cultura energética</v>
      </c>
      <c r="B1133" s="12" t="str">
        <f t="normal">Agrupados!E2702</f>
        <v>Cultivo energético</v>
      </c>
      <c r="C1133" s="12" t="str">
        <f t="normal">Agrupados!F2702</f>
        <v>Biomassa vegetal</v>
      </c>
      <c r="D1133" s="12" t="str">
        <f t="normal">Agrupados!G2702</f>
        <v>Coco verde</v>
      </c>
      <c r="E1133" s="12" t="str">
        <f t="normal">Agrupados!H2702</f>
        <v>-</v>
      </c>
      <c r="F1133" s="12" t="str">
        <f t="normal">Agrupados!I2702</f>
        <v>-</v>
      </c>
      <c r="G1133" s="13">
        <f t="normal">Agrupados!T2702</f>
        <v>130.933333333333</v>
      </c>
      <c r="H1133" s="13">
        <f t="normal">Agrupados!W2702</f>
        <v>958.766666666667</v>
      </c>
      <c r="I1133" s="8">
        <f t="shared" ref="I1133" si="1871">1000/G1133</f>
        <v>7.63747454175153</v>
      </c>
      <c r="J1133" s="8">
        <f t="shared" ref="J1133" si="1872">1000/H1133</f>
        <v>1.04300664047561</v>
      </c>
      <c r="K1133" s="8">
        <f t="shared" ref="K1133" si="1873">I1133*J1133</f>
        <v>7.96593666351027</v>
      </c>
      <c r="L1133" s="13">
        <f t="normal">Agrupados!M2702</f>
        <v>205.56</v>
      </c>
      <c r="M1133" s="13">
        <f t="normal">Agrupados!Q2702</f>
        <v>95.4</v>
      </c>
      <c r="N1133" s="13">
        <f t="shared" ref="N1133" si="1874">L1133/K1133</f>
        <v>25.8048750176</v>
      </c>
      <c r="O1133" s="13">
        <f t="shared" ref="O1133" si="1875">M1133/K1133</f>
        <v>11.975992784</v>
      </c>
      <c r="P1133" s="12">
        <f t="normal">Agrupados!R2702</f>
        <v>0.464098073555166</v>
      </c>
      <c r="Q1133" s="25" t="str">
        <f t="normal">Agrupados!AA2702</f>
        <v>-</v>
      </c>
      <c r="R1133" s="26" t="str">
        <f t="normal">Agrupados!AC2702</f>
        <v>-</v>
      </c>
    </row>
    <row r="1134" spans="1:18">
      <c r="A1134" s="14">
        <f t="normal">Agrupados!D2703</f>
        <v>0</v>
      </c>
      <c r="B1134" s="14">
        <f t="normal">Agrupados!E2703</f>
        <v>0</v>
      </c>
      <c r="C1134" s="14">
        <f t="normal">Agrupados!F2703</f>
        <v>0</v>
      </c>
      <c r="D1134" s="14">
        <f t="normal">Agrupados!G2703</f>
        <v>0</v>
      </c>
      <c r="E1134" s="14">
        <f t="normal">Agrupados!H2703</f>
        <v>0</v>
      </c>
      <c r="F1134" s="14">
        <f t="normal">Agrupados!I2703</f>
        <v>0</v>
      </c>
      <c r="G1134" s="16">
        <f t="normal">Agrupados!T2703</f>
        <v>0</v>
      </c>
      <c r="H1134" s="16"/>
      <c r="I1134" s="8"/>
      <c r="J1134" s="8"/>
      <c r="K1134" s="8"/>
      <c r="L1134" s="16">
        <f t="normal">Agrupados!M2703</f>
        <v>0</v>
      </c>
      <c r="M1134" s="16">
        <f t="normal">Agrupados!Q2703</f>
        <v>0</v>
      </c>
      <c r="N1134" s="16"/>
      <c r="O1134" s="16"/>
      <c r="P1134" s="14">
        <f t="normal">Agrupados!R2703</f>
        <v>0</v>
      </c>
      <c r="Q1134" s="27">
        <f t="normal">Agrupados!AA2703</f>
        <v>0</v>
      </c>
      <c r="R1134" s="28">
        <f t="normal">Agrupados!AC2703</f>
        <v>0</v>
      </c>
    </row>
    <row r="1135" spans="1:18">
      <c r="A1135" s="17">
        <f t="normal">Agrupados!D2704</f>
        <v>0</v>
      </c>
      <c r="B1135" s="17">
        <f t="normal">Agrupados!E2704</f>
        <v>0</v>
      </c>
      <c r="C1135" s="17">
        <f t="normal">Agrupados!F2704</f>
        <v>0</v>
      </c>
      <c r="D1135" s="17">
        <f t="normal">Agrupados!G2704</f>
        <v>0</v>
      </c>
      <c r="E1135" s="17">
        <f t="normal">Agrupados!H2704</f>
        <v>0</v>
      </c>
      <c r="F1135" s="17">
        <f t="normal">Agrupados!I2704</f>
        <v>0</v>
      </c>
      <c r="G1135" s="19">
        <f t="normal">Agrupados!T2704</f>
        <v>0</v>
      </c>
      <c r="H1135" s="19"/>
      <c r="I1135" s="8"/>
      <c r="J1135" s="8"/>
      <c r="K1135" s="8"/>
      <c r="L1135" s="19">
        <f t="normal">Agrupados!M2704</f>
        <v>0</v>
      </c>
      <c r="M1135" s="19">
        <f t="normal">Agrupados!Q2704</f>
        <v>0</v>
      </c>
      <c r="N1135" s="19"/>
      <c r="O1135" s="19"/>
      <c r="P1135" s="17">
        <f t="normal">Agrupados!R2704</f>
        <v>0</v>
      </c>
      <c r="Q1135" s="29">
        <f t="normal">Agrupados!AA2704</f>
        <v>0</v>
      </c>
      <c r="R1135" s="30">
        <f t="normal">Agrupados!AC2704</f>
        <v>0</v>
      </c>
    </row>
    <row r="1136" spans="1:18">
      <c r="A1136" s="12" t="str">
        <f t="normal">Agrupados!D2705</f>
        <v>Resíduo urbano</v>
      </c>
      <c r="B1136" s="12" t="str">
        <f t="normal">Agrupados!E2705</f>
        <v>Resíduos alimentares</v>
      </c>
      <c r="C1136" s="12" t="str">
        <f t="normal">Agrupados!F2705</f>
        <v>Resíduo sólido orgânico </v>
      </c>
      <c r="D1136" s="12" t="str">
        <f t="normal">Agrupados!G2705</f>
        <v>Resíduo de restaurante</v>
      </c>
      <c r="E1136" s="12" t="str">
        <f t="normal">Agrupados!H2705</f>
        <v>-</v>
      </c>
      <c r="F1136" s="12" t="str">
        <f t="normal">Agrupados!I2705</f>
        <v>Triturador novo</v>
      </c>
      <c r="G1136" s="13">
        <f t="normal">Agrupados!T2705</f>
        <v>66.7</v>
      </c>
      <c r="H1136" s="13">
        <f t="normal">Agrupados!W2705</f>
        <v>866.066666666667</v>
      </c>
      <c r="I1136" s="8">
        <f t="shared" ref="I1136" si="1876">1000/G1136</f>
        <v>14.9925037481259</v>
      </c>
      <c r="J1136" s="8">
        <f t="shared" ref="J1136" si="1877">1000/H1136</f>
        <v>1.15464552382419</v>
      </c>
      <c r="K1136" s="8">
        <f t="shared" ref="K1136" si="1878">I1136*J1136</f>
        <v>17.3110273436909</v>
      </c>
      <c r="L1136" s="13">
        <f t="normal">Agrupados!M2705</f>
        <v>585</v>
      </c>
      <c r="M1136" s="13">
        <f t="normal">Agrupados!Q2705</f>
        <v>370.08</v>
      </c>
      <c r="N1136" s="13">
        <f t="shared" ref="N1136" si="1879">L1136/K1136</f>
        <v>33.7934883</v>
      </c>
      <c r="O1136" s="13">
        <f t="shared" ref="O1136" si="1880">M1136/K1136</f>
        <v>21.3782805984</v>
      </c>
      <c r="P1136" s="12">
        <f t="normal">Agrupados!R2705</f>
        <v>0.632615384615385</v>
      </c>
      <c r="Q1136" s="25" t="str">
        <f t="normal">Agrupados!AA2705</f>
        <v>-</v>
      </c>
      <c r="R1136" s="26" t="str">
        <f t="normal">Agrupados!AC2705</f>
        <v>-</v>
      </c>
    </row>
    <row r="1137" spans="1:18">
      <c r="A1137" s="14">
        <f t="normal">Agrupados!D2706</f>
        <v>0</v>
      </c>
      <c r="B1137" s="14">
        <f t="normal">Agrupados!E2706</f>
        <v>0</v>
      </c>
      <c r="C1137" s="14">
        <f t="normal">Agrupados!F2706</f>
        <v>0</v>
      </c>
      <c r="D1137" s="14">
        <f t="normal">Agrupados!G2706</f>
        <v>0</v>
      </c>
      <c r="E1137" s="14">
        <f t="normal">Agrupados!H2706</f>
        <v>0</v>
      </c>
      <c r="F1137" s="14">
        <f t="normal">Agrupados!I2706</f>
        <v>0</v>
      </c>
      <c r="G1137" s="16">
        <f t="normal">Agrupados!T2706</f>
        <v>0</v>
      </c>
      <c r="H1137" s="16"/>
      <c r="I1137" s="8"/>
      <c r="J1137" s="8"/>
      <c r="K1137" s="8"/>
      <c r="L1137" s="16">
        <f t="normal">Agrupados!M2706</f>
        <v>0</v>
      </c>
      <c r="M1137" s="16">
        <f t="normal">Agrupados!Q2706</f>
        <v>0</v>
      </c>
      <c r="N1137" s="16"/>
      <c r="O1137" s="16"/>
      <c r="P1137" s="14">
        <f t="normal">Agrupados!R2706</f>
        <v>0</v>
      </c>
      <c r="Q1137" s="27">
        <f t="normal">Agrupados!AA2706</f>
        <v>0</v>
      </c>
      <c r="R1137" s="28">
        <f t="normal">Agrupados!AC2706</f>
        <v>0</v>
      </c>
    </row>
    <row r="1138" spans="1:18">
      <c r="A1138" s="17">
        <f t="normal">Agrupados!D2707</f>
        <v>0</v>
      </c>
      <c r="B1138" s="17">
        <f t="normal">Agrupados!E2707</f>
        <v>0</v>
      </c>
      <c r="C1138" s="17">
        <f t="normal">Agrupados!F2707</f>
        <v>0</v>
      </c>
      <c r="D1138" s="17">
        <f t="normal">Agrupados!G2707</f>
        <v>0</v>
      </c>
      <c r="E1138" s="17">
        <f t="normal">Agrupados!H2707</f>
        <v>0</v>
      </c>
      <c r="F1138" s="17">
        <f t="normal">Agrupados!I2707</f>
        <v>0</v>
      </c>
      <c r="G1138" s="19">
        <f t="normal">Agrupados!T2707</f>
        <v>0</v>
      </c>
      <c r="H1138" s="19"/>
      <c r="I1138" s="8"/>
      <c r="J1138" s="8"/>
      <c r="K1138" s="8"/>
      <c r="L1138" s="19">
        <f t="normal">Agrupados!M2707</f>
        <v>0</v>
      </c>
      <c r="M1138" s="19">
        <f t="normal">Agrupados!Q2707</f>
        <v>0</v>
      </c>
      <c r="N1138" s="19"/>
      <c r="O1138" s="19"/>
      <c r="P1138" s="17">
        <f t="normal">Agrupados!R2707</f>
        <v>0</v>
      </c>
      <c r="Q1138" s="29">
        <f t="normal">Agrupados!AA2707</f>
        <v>0</v>
      </c>
      <c r="R1138" s="30">
        <f t="normal">Agrupados!AC2707</f>
        <v>0</v>
      </c>
    </row>
    <row r="1139" spans="1:18">
      <c r="A1139" s="12" t="str">
        <f t="normal">Agrupados!D2708</f>
        <v>Resíduo urbano</v>
      </c>
      <c r="B1139" s="12" t="str">
        <f t="normal">Agrupados!E2708</f>
        <v>Resíduos alimentares</v>
      </c>
      <c r="C1139" s="12" t="str">
        <f t="normal">Agrupados!F2708</f>
        <v>Resíduo sólido orgânico </v>
      </c>
      <c r="D1139" s="12" t="str">
        <f t="normal">Agrupados!G2708</f>
        <v>Resíduo de restaurante</v>
      </c>
      <c r="E1139" s="12" t="str">
        <f t="normal">Agrupados!H2708</f>
        <v>-</v>
      </c>
      <c r="F1139" s="12" t="str">
        <f t="normal">Agrupados!I2708</f>
        <v>Triturador Antigo</v>
      </c>
      <c r="G1139" s="13">
        <f t="normal">Agrupados!T2708</f>
        <v>240.6</v>
      </c>
      <c r="H1139" s="13">
        <f t="normal">Agrupados!W2708</f>
        <v>940.3</v>
      </c>
      <c r="I1139" s="8">
        <f t="shared" ref="I1139" si="1881">1000/G1139</f>
        <v>4.15627597672485</v>
      </c>
      <c r="J1139" s="8">
        <f t="shared" ref="J1139" si="1882">1000/H1139</f>
        <v>1.0634903754121</v>
      </c>
      <c r="K1139" s="8">
        <f t="shared" ref="K1139" si="1883">I1139*J1139</f>
        <v>4.42015949880342</v>
      </c>
      <c r="L1139" s="13">
        <f t="normal">Agrupados!M2708</f>
        <v>752.76</v>
      </c>
      <c r="M1139" s="13">
        <f t="normal">Agrupados!Q2708</f>
        <v>504.36</v>
      </c>
      <c r="N1139" s="13">
        <f t="shared" ref="N1139" si="1884">L1139/K1139</f>
        <v>170.3015468568</v>
      </c>
      <c r="O1139" s="13">
        <f t="shared" ref="O1139" si="1885">M1139/K1139</f>
        <v>114.1044797448</v>
      </c>
      <c r="P1139" s="12">
        <f t="normal">Agrupados!R2708</f>
        <v>0.670014347202295</v>
      </c>
      <c r="Q1139" s="25" t="str">
        <f t="normal">Agrupados!AA2708</f>
        <v>-</v>
      </c>
      <c r="R1139" s="26" t="str">
        <f t="normal">Agrupados!AC2708</f>
        <v>-</v>
      </c>
    </row>
    <row r="1140" spans="1:18">
      <c r="A1140" s="14">
        <f t="normal">Agrupados!D2709</f>
        <v>0</v>
      </c>
      <c r="B1140" s="14">
        <f t="normal">Agrupados!E2709</f>
        <v>0</v>
      </c>
      <c r="C1140" s="14">
        <f t="normal">Agrupados!F2709</f>
        <v>0</v>
      </c>
      <c r="D1140" s="14">
        <f t="normal">Agrupados!G2709</f>
        <v>0</v>
      </c>
      <c r="E1140" s="14">
        <f t="normal">Agrupados!H2709</f>
        <v>0</v>
      </c>
      <c r="F1140" s="14">
        <f t="normal">Agrupados!I2709</f>
        <v>0</v>
      </c>
      <c r="G1140" s="16">
        <f t="normal">Agrupados!T2709</f>
        <v>0</v>
      </c>
      <c r="H1140" s="16"/>
      <c r="I1140" s="8"/>
      <c r="J1140" s="8"/>
      <c r="K1140" s="8"/>
      <c r="L1140" s="16">
        <f t="normal">Agrupados!M2709</f>
        <v>0</v>
      </c>
      <c r="M1140" s="16">
        <f t="normal">Agrupados!Q2709</f>
        <v>0</v>
      </c>
      <c r="N1140" s="16"/>
      <c r="O1140" s="16"/>
      <c r="P1140" s="14">
        <f t="normal">Agrupados!R2709</f>
        <v>0</v>
      </c>
      <c r="Q1140" s="27">
        <f t="normal">Agrupados!AA2709</f>
        <v>0</v>
      </c>
      <c r="R1140" s="28">
        <f t="normal">Agrupados!AC2709</f>
        <v>0</v>
      </c>
    </row>
    <row r="1141" spans="1:18">
      <c r="A1141" s="17">
        <f t="normal">Agrupados!D2710</f>
        <v>0</v>
      </c>
      <c r="B1141" s="17">
        <f t="normal">Agrupados!E2710</f>
        <v>0</v>
      </c>
      <c r="C1141" s="17">
        <f t="normal">Agrupados!F2710</f>
        <v>0</v>
      </c>
      <c r="D1141" s="17">
        <f t="normal">Agrupados!G2710</f>
        <v>0</v>
      </c>
      <c r="E1141" s="17">
        <f t="normal">Agrupados!H2710</f>
        <v>0</v>
      </c>
      <c r="F1141" s="17">
        <f t="normal">Agrupados!I2710</f>
        <v>0</v>
      </c>
      <c r="G1141" s="19">
        <f t="normal">Agrupados!T2710</f>
        <v>0</v>
      </c>
      <c r="H1141" s="19"/>
      <c r="I1141" s="8"/>
      <c r="J1141" s="8"/>
      <c r="K1141" s="8"/>
      <c r="L1141" s="19">
        <f t="normal">Agrupados!M2710</f>
        <v>0</v>
      </c>
      <c r="M1141" s="19">
        <f t="normal">Agrupados!Q2710</f>
        <v>0</v>
      </c>
      <c r="N1141" s="19"/>
      <c r="O1141" s="19"/>
      <c r="P1141" s="17">
        <f t="normal">Agrupados!R2710</f>
        <v>0</v>
      </c>
      <c r="Q1141" s="29">
        <f t="normal">Agrupados!AA2710</f>
        <v>0</v>
      </c>
      <c r="R1141" s="30">
        <f t="normal">Agrupados!AC2710</f>
        <v>0</v>
      </c>
    </row>
    <row r="1142" spans="1:18">
      <c r="A1142" s="12" t="str">
        <f t="normal">Agrupados!D2711</f>
        <v>Cultura energética</v>
      </c>
      <c r="B1142" s="12" t="str">
        <f t="normal">Agrupados!E2711</f>
        <v>Cultivo energético</v>
      </c>
      <c r="C1142" s="12" t="str">
        <f t="normal">Agrupados!F2711</f>
        <v>Grama</v>
      </c>
      <c r="D1142" s="12" t="str">
        <f t="normal">Agrupados!G2711</f>
        <v>Grama </v>
      </c>
      <c r="E1142" s="12" t="str">
        <f t="normal">Agrupados!H2711</f>
        <v>-</v>
      </c>
      <c r="F1142" s="12" t="str">
        <f t="normal">Agrupados!I2711</f>
        <v>Triturador novo</v>
      </c>
      <c r="G1142" s="13">
        <f t="normal">Agrupados!T2711</f>
        <v>22.4</v>
      </c>
      <c r="H1142" s="13">
        <f t="normal">Agrupados!W2711</f>
        <v>782.25</v>
      </c>
      <c r="I1142" s="8">
        <f t="shared" ref="I1142" si="1886">1000/G1142</f>
        <v>44.6428571428571</v>
      </c>
      <c r="J1142" s="8">
        <f t="shared" ref="J1142" si="1887">1000/H1142</f>
        <v>1.27836369447108</v>
      </c>
      <c r="K1142" s="8">
        <f t="shared" ref="K1142" si="1888">I1142*J1142</f>
        <v>57.0698077888874</v>
      </c>
      <c r="L1142" s="13">
        <f t="normal">Agrupados!M2711</f>
        <v>489.6</v>
      </c>
      <c r="M1142" s="13">
        <f t="normal">Agrupados!Q2711</f>
        <v>289.08</v>
      </c>
      <c r="N1142" s="13">
        <f t="shared" ref="N1142" si="1889">L1142/K1142</f>
        <v>8.57896704</v>
      </c>
      <c r="O1142" s="13">
        <f t="shared" ref="O1142" si="1890">M1142/K1142</f>
        <v>5.065375392</v>
      </c>
      <c r="P1142" s="12">
        <f t="normal">Agrupados!R2711</f>
        <v>0.590441176470588</v>
      </c>
      <c r="Q1142" s="25" t="str">
        <f t="normal">Agrupados!AA2711</f>
        <v>-</v>
      </c>
      <c r="R1142" s="26" t="str">
        <f t="normal">Agrupados!AC2711</f>
        <v>-</v>
      </c>
    </row>
    <row r="1143" spans="1:18">
      <c r="A1143" s="14">
        <f t="normal">Agrupados!D2712</f>
        <v>0</v>
      </c>
      <c r="B1143" s="14">
        <f t="normal">Agrupados!E2712</f>
        <v>0</v>
      </c>
      <c r="C1143" s="14">
        <f t="normal">Agrupados!F2712</f>
        <v>0</v>
      </c>
      <c r="D1143" s="14">
        <f t="normal">Agrupados!G2712</f>
        <v>0</v>
      </c>
      <c r="E1143" s="14">
        <f t="normal">Agrupados!H2712</f>
        <v>0</v>
      </c>
      <c r="F1143" s="14">
        <f t="normal">Agrupados!I2712</f>
        <v>0</v>
      </c>
      <c r="G1143" s="16">
        <f t="normal">Agrupados!T2712</f>
        <v>0</v>
      </c>
      <c r="H1143" s="16"/>
      <c r="I1143" s="8"/>
      <c r="J1143" s="8"/>
      <c r="K1143" s="8"/>
      <c r="L1143" s="16">
        <f t="normal">Agrupados!M2712</f>
        <v>0</v>
      </c>
      <c r="M1143" s="16">
        <f t="normal">Agrupados!Q2712</f>
        <v>0</v>
      </c>
      <c r="N1143" s="16"/>
      <c r="O1143" s="16"/>
      <c r="P1143" s="14">
        <f t="normal">Agrupados!R2712</f>
        <v>0</v>
      </c>
      <c r="Q1143" s="27">
        <f t="normal">Agrupados!AA2712</f>
        <v>0</v>
      </c>
      <c r="R1143" s="28">
        <f t="normal">Agrupados!AC2712</f>
        <v>0</v>
      </c>
    </row>
    <row r="1144" spans="1:18">
      <c r="A1144" s="17">
        <f t="normal">Agrupados!D2713</f>
        <v>0</v>
      </c>
      <c r="B1144" s="17">
        <f t="normal">Agrupados!E2713</f>
        <v>0</v>
      </c>
      <c r="C1144" s="17">
        <f t="normal">Agrupados!F2713</f>
        <v>0</v>
      </c>
      <c r="D1144" s="17">
        <f t="normal">Agrupados!G2713</f>
        <v>0</v>
      </c>
      <c r="E1144" s="17">
        <f t="normal">Agrupados!H2713</f>
        <v>0</v>
      </c>
      <c r="F1144" s="17">
        <f t="normal">Agrupados!I2713</f>
        <v>0</v>
      </c>
      <c r="G1144" s="19">
        <f t="normal">Agrupados!T2713</f>
        <v>0</v>
      </c>
      <c r="H1144" s="19"/>
      <c r="I1144" s="8"/>
      <c r="J1144" s="8"/>
      <c r="K1144" s="8"/>
      <c r="L1144" s="19">
        <f t="normal">Agrupados!M2713</f>
        <v>0</v>
      </c>
      <c r="M1144" s="19">
        <f t="normal">Agrupados!Q2713</f>
        <v>0</v>
      </c>
      <c r="N1144" s="19"/>
      <c r="O1144" s="19"/>
      <c r="P1144" s="17">
        <f t="normal">Agrupados!R2713</f>
        <v>0</v>
      </c>
      <c r="Q1144" s="29">
        <f t="normal">Agrupados!AA2713</f>
        <v>0</v>
      </c>
      <c r="R1144" s="30">
        <f t="normal">Agrupados!AC2713</f>
        <v>0</v>
      </c>
    </row>
    <row r="1145" spans="1:18">
      <c r="A1145" s="12" t="str">
        <f t="normal">Agrupados!D2714</f>
        <v>Cultura energética</v>
      </c>
      <c r="B1145" s="12" t="str">
        <f t="normal">Agrupados!E2714</f>
        <v>Cultivo energético</v>
      </c>
      <c r="C1145" s="12" t="str">
        <f t="normal">Agrupados!F2714</f>
        <v>Grama</v>
      </c>
      <c r="D1145" s="12" t="str">
        <f t="normal">Agrupados!G2714</f>
        <v>Grama </v>
      </c>
      <c r="E1145" s="12" t="str">
        <f t="normal">Agrupados!H2714</f>
        <v>-</v>
      </c>
      <c r="F1145" s="12" t="str">
        <f t="normal">Agrupados!I2714</f>
        <v>Ensiladeira</v>
      </c>
      <c r="G1145" s="13">
        <f t="normal">Agrupados!T2714</f>
        <v>903.766666666667</v>
      </c>
      <c r="H1145" s="13">
        <f t="normal">Agrupados!W2714</f>
        <v>901.733333333333</v>
      </c>
      <c r="I1145" s="8">
        <f t="shared" ref="I1145" si="1891">1000/G1145</f>
        <v>1.10648028620957</v>
      </c>
      <c r="J1145" s="8">
        <f t="shared" ref="J1145" si="1892">1000/H1145</f>
        <v>1.1089753068165</v>
      </c>
      <c r="K1145" s="8">
        <f t="shared" ref="K1145" si="1893">I1145*J1145</f>
        <v>1.22705931488567</v>
      </c>
      <c r="L1145" s="13">
        <f t="normal">Agrupados!M2714</f>
        <v>359.28</v>
      </c>
      <c r="M1145" s="13">
        <f t="normal">Agrupados!Q2714</f>
        <v>185.04</v>
      </c>
      <c r="N1145" s="13">
        <f t="shared" ref="N1145" si="1894">L1145/K1145</f>
        <v>292.7975816992</v>
      </c>
      <c r="O1145" s="13">
        <f t="shared" ref="O1145" si="1895">M1145/K1145</f>
        <v>150.7995561056</v>
      </c>
      <c r="P1145" s="12">
        <f t="normal">Agrupados!R2714</f>
        <v>0.515030060120241</v>
      </c>
      <c r="Q1145" s="25" t="str">
        <f t="normal">Agrupados!AA2714</f>
        <v>-</v>
      </c>
      <c r="R1145" s="26" t="str">
        <f t="normal">Agrupados!AC2714</f>
        <v>-</v>
      </c>
    </row>
    <row r="1146" spans="1:18">
      <c r="A1146" s="14">
        <f t="normal">Agrupados!D2715</f>
        <v>0</v>
      </c>
      <c r="B1146" s="14">
        <f t="normal">Agrupados!E2715</f>
        <v>0</v>
      </c>
      <c r="C1146" s="14">
        <f t="normal">Agrupados!F2715</f>
        <v>0</v>
      </c>
      <c r="D1146" s="14">
        <f t="normal">Agrupados!G2715</f>
        <v>0</v>
      </c>
      <c r="E1146" s="14">
        <f t="normal">Agrupados!H2715</f>
        <v>0</v>
      </c>
      <c r="F1146" s="14">
        <f t="normal">Agrupados!I2715</f>
        <v>0</v>
      </c>
      <c r="G1146" s="16">
        <f t="normal">Agrupados!T2715</f>
        <v>0</v>
      </c>
      <c r="H1146" s="16"/>
      <c r="I1146" s="8"/>
      <c r="J1146" s="8"/>
      <c r="K1146" s="8"/>
      <c r="L1146" s="16">
        <f t="normal">Agrupados!M2715</f>
        <v>0</v>
      </c>
      <c r="M1146" s="16">
        <f t="normal">Agrupados!Q2715</f>
        <v>0</v>
      </c>
      <c r="N1146" s="16"/>
      <c r="O1146" s="16"/>
      <c r="P1146" s="14">
        <f t="normal">Agrupados!R2715</f>
        <v>0</v>
      </c>
      <c r="Q1146" s="27">
        <f t="normal">Agrupados!AA2715</f>
        <v>0</v>
      </c>
      <c r="R1146" s="28">
        <f t="normal">Agrupados!AC2715</f>
        <v>0</v>
      </c>
    </row>
    <row r="1147" spans="1:18">
      <c r="A1147" s="17">
        <f t="normal">Agrupados!D2716</f>
        <v>0</v>
      </c>
      <c r="B1147" s="17">
        <f t="normal">Agrupados!E2716</f>
        <v>0</v>
      </c>
      <c r="C1147" s="17">
        <f t="normal">Agrupados!F2716</f>
        <v>0</v>
      </c>
      <c r="D1147" s="17">
        <f t="normal">Agrupados!G2716</f>
        <v>0</v>
      </c>
      <c r="E1147" s="17">
        <f t="normal">Agrupados!H2716</f>
        <v>0</v>
      </c>
      <c r="F1147" s="17">
        <f t="normal">Agrupados!I2716</f>
        <v>0</v>
      </c>
      <c r="G1147" s="19">
        <f t="normal">Agrupados!T2716</f>
        <v>0</v>
      </c>
      <c r="H1147" s="19"/>
      <c r="I1147" s="8"/>
      <c r="J1147" s="8"/>
      <c r="K1147" s="8"/>
      <c r="L1147" s="19">
        <f t="normal">Agrupados!M2716</f>
        <v>0</v>
      </c>
      <c r="M1147" s="19">
        <f t="normal">Agrupados!Q2716</f>
        <v>0</v>
      </c>
      <c r="N1147" s="19"/>
      <c r="O1147" s="19"/>
      <c r="P1147" s="17">
        <f t="normal">Agrupados!R2716</f>
        <v>0</v>
      </c>
      <c r="Q1147" s="29">
        <f t="normal">Agrupados!AA2716</f>
        <v>0</v>
      </c>
      <c r="R1147" s="30">
        <f t="normal">Agrupados!AC2716</f>
        <v>0</v>
      </c>
    </row>
    <row r="1148" spans="1:18">
      <c r="A1148" s="12" t="str">
        <f t="normal">Agrupados!D2723</f>
        <v>Cultura energética</v>
      </c>
      <c r="B1148" s="12" t="str">
        <f t="normal">Agrupados!E2723</f>
        <v>Cultivo energético</v>
      </c>
      <c r="C1148" s="12" t="str">
        <f t="normal">Agrupados!F2723</f>
        <v>Grama</v>
      </c>
      <c r="D1148" s="12" t="str">
        <f t="normal">Agrupados!G2723</f>
        <v>Grama </v>
      </c>
      <c r="E1148" s="12" t="str">
        <f t="normal">Agrupados!H2723</f>
        <v>-</v>
      </c>
      <c r="F1148" s="12" t="str">
        <f t="normal">Agrupados!I2723</f>
        <v>Bruta</v>
      </c>
      <c r="G1148" s="13">
        <f t="normal">Agrupados!T2723</f>
        <v>912.4</v>
      </c>
      <c r="H1148" s="13">
        <f t="normal">Agrupados!W2723</f>
        <v>922.4</v>
      </c>
      <c r="I1148" s="8">
        <f t="shared" ref="I1148" si="1896">1000/G1148</f>
        <v>1.09601052170101</v>
      </c>
      <c r="J1148" s="8">
        <f t="shared" ref="J1148" si="1897">1000/H1148</f>
        <v>1.08412836079792</v>
      </c>
      <c r="K1148" s="8">
        <f t="shared" ref="K1148" si="1898">I1148*J1148</f>
        <v>1.18821609030899</v>
      </c>
      <c r="L1148" s="13">
        <f t="normal">Agrupados!M2723</f>
        <v>373.6476</v>
      </c>
      <c r="M1148" s="13">
        <f t="normal">Agrupados!Q2723</f>
        <v>216.7938</v>
      </c>
      <c r="N1148" s="13">
        <f t="shared" ref="N1148" si="1899">L1148/K1148</f>
        <v>314.460983189376</v>
      </c>
      <c r="O1148" s="13">
        <f t="shared" ref="O1148" si="1900">M1148/K1148</f>
        <v>182.453176461888</v>
      </c>
      <c r="P1148" s="12">
        <f t="normal">Agrupados!R2723</f>
        <v>0.580209266699425</v>
      </c>
      <c r="Q1148" s="25" t="str">
        <f t="normal">Agrupados!AA2723</f>
        <v>-</v>
      </c>
      <c r="R1148" s="26" t="str">
        <f t="normal">Agrupados!AC2723</f>
        <v>-</v>
      </c>
    </row>
    <row r="1149" spans="1:18">
      <c r="A1149" s="14">
        <f t="normal">Agrupados!D2724</f>
        <v>0</v>
      </c>
      <c r="B1149" s="14">
        <f t="normal">Agrupados!E2724</f>
        <v>0</v>
      </c>
      <c r="C1149" s="14">
        <f t="normal">Agrupados!F2724</f>
        <v>0</v>
      </c>
      <c r="D1149" s="14">
        <f t="normal">Agrupados!G2724</f>
        <v>0</v>
      </c>
      <c r="E1149" s="14">
        <f t="normal">Agrupados!H2724</f>
        <v>0</v>
      </c>
      <c r="F1149" s="14">
        <f t="normal">Agrupados!I2724</f>
        <v>0</v>
      </c>
      <c r="G1149" s="16">
        <f t="normal">Agrupados!T2724</f>
        <v>0</v>
      </c>
      <c r="H1149" s="16"/>
      <c r="I1149" s="8"/>
      <c r="J1149" s="8"/>
      <c r="K1149" s="8"/>
      <c r="L1149" s="16">
        <f t="normal">Agrupados!M2724</f>
        <v>0</v>
      </c>
      <c r="M1149" s="16">
        <f t="normal">Agrupados!Q2724</f>
        <v>0</v>
      </c>
      <c r="N1149" s="16"/>
      <c r="O1149" s="16"/>
      <c r="P1149" s="14">
        <f t="normal">Agrupados!R2724</f>
        <v>0</v>
      </c>
      <c r="Q1149" s="27">
        <f t="normal">Agrupados!AA2724</f>
        <v>0</v>
      </c>
      <c r="R1149" s="28">
        <f t="normal">Agrupados!AC2724</f>
        <v>0</v>
      </c>
    </row>
    <row r="1150" spans="1:18">
      <c r="A1150" s="17">
        <f t="normal">Agrupados!D2725</f>
        <v>0</v>
      </c>
      <c r="B1150" s="17">
        <f t="normal">Agrupados!E2725</f>
        <v>0</v>
      </c>
      <c r="C1150" s="17">
        <f t="normal">Agrupados!F2725</f>
        <v>0</v>
      </c>
      <c r="D1150" s="17">
        <f t="normal">Agrupados!G2725</f>
        <v>0</v>
      </c>
      <c r="E1150" s="17">
        <f t="normal">Agrupados!H2725</f>
        <v>0</v>
      </c>
      <c r="F1150" s="17">
        <f t="normal">Agrupados!I2725</f>
        <v>0</v>
      </c>
      <c r="G1150" s="19">
        <f t="normal">Agrupados!T2725</f>
        <v>0</v>
      </c>
      <c r="H1150" s="19"/>
      <c r="I1150" s="8"/>
      <c r="J1150" s="8"/>
      <c r="K1150" s="8"/>
      <c r="L1150" s="19">
        <f t="normal">Agrupados!M2725</f>
        <v>0</v>
      </c>
      <c r="M1150" s="19">
        <f t="normal">Agrupados!Q2725</f>
        <v>0</v>
      </c>
      <c r="N1150" s="19"/>
      <c r="O1150" s="19"/>
      <c r="P1150" s="17">
        <f t="normal">Agrupados!R2725</f>
        <v>0</v>
      </c>
      <c r="Q1150" s="29">
        <f t="normal">Agrupados!AA2725</f>
        <v>0</v>
      </c>
      <c r="R1150" s="30">
        <f t="normal">Agrupados!AC2725</f>
        <v>0</v>
      </c>
    </row>
    <row r="1151" spans="1:18">
      <c r="A1151" s="12" t="str">
        <f t="normal">Agrupados!D2726</f>
        <v>Cultura energética</v>
      </c>
      <c r="B1151" s="12" t="str">
        <f t="normal">Agrupados!E2726</f>
        <v>Cultivo energético</v>
      </c>
      <c r="C1151" s="12" t="str">
        <f t="normal">Agrupados!F2726</f>
        <v>Grama</v>
      </c>
      <c r="D1151" s="12" t="str">
        <f t="normal">Agrupados!G2726</f>
        <v>Grama </v>
      </c>
      <c r="E1151" s="12" t="str">
        <f t="normal">Agrupados!H2726</f>
        <v>-</v>
      </c>
      <c r="F1151" s="12" t="str">
        <f t="normal">Agrupados!I2726</f>
        <v>Bruta</v>
      </c>
      <c r="G1151" s="13">
        <f t="normal">Agrupados!T2726</f>
        <v>912.4</v>
      </c>
      <c r="H1151" s="13">
        <f t="normal">Agrupados!W2726</f>
        <v>922.4</v>
      </c>
      <c r="I1151" s="8">
        <f t="shared" ref="I1151" si="1901">1000/G1151</f>
        <v>1.09601052170101</v>
      </c>
      <c r="J1151" s="8">
        <f t="shared" ref="J1151" si="1902">1000/H1151</f>
        <v>1.08412836079792</v>
      </c>
      <c r="K1151" s="8">
        <f t="shared" ref="K1151" si="1903">I1151*J1151</f>
        <v>1.18821609030899</v>
      </c>
      <c r="L1151" s="13">
        <f t="normal">Agrupados!M2726</f>
        <v>390.978</v>
      </c>
      <c r="M1151" s="13">
        <f t="normal">Agrupados!Q2726</f>
        <v>224.2584</v>
      </c>
      <c r="N1151" s="13">
        <f t="shared" ref="N1151" si="1904">L1151/K1151</f>
        <v>329.04620900928</v>
      </c>
      <c r="O1151" s="13">
        <f t="shared" ref="O1151" si="1905">M1151/K1151</f>
        <v>188.735367101184</v>
      </c>
      <c r="P1151" s="12">
        <f t="normal">Agrupados!R2726</f>
        <v>0.573583168362414</v>
      </c>
      <c r="Q1151" s="25" t="str">
        <f t="normal">Agrupados!AA2726</f>
        <v>-</v>
      </c>
      <c r="R1151" s="26" t="str">
        <f t="normal">Agrupados!AC2726</f>
        <v>-</v>
      </c>
    </row>
    <row r="1152" spans="1:18">
      <c r="A1152" s="14">
        <f t="normal">Agrupados!D2727</f>
        <v>0</v>
      </c>
      <c r="B1152" s="14">
        <f t="normal">Agrupados!E2727</f>
        <v>0</v>
      </c>
      <c r="C1152" s="14">
        <f t="normal">Agrupados!F2727</f>
        <v>0</v>
      </c>
      <c r="D1152" s="14">
        <f t="normal">Agrupados!G2727</f>
        <v>0</v>
      </c>
      <c r="E1152" s="14">
        <f t="normal">Agrupados!H2727</f>
        <v>0</v>
      </c>
      <c r="F1152" s="14">
        <f t="normal">Agrupados!I2727</f>
        <v>0</v>
      </c>
      <c r="G1152" s="16">
        <f t="normal">Agrupados!T2727</f>
        <v>0</v>
      </c>
      <c r="H1152" s="16"/>
      <c r="I1152" s="8"/>
      <c r="J1152" s="8"/>
      <c r="K1152" s="8"/>
      <c r="L1152" s="16">
        <f t="normal">Agrupados!M2727</f>
        <v>0</v>
      </c>
      <c r="M1152" s="16">
        <f t="normal">Agrupados!Q2727</f>
        <v>0</v>
      </c>
      <c r="N1152" s="16"/>
      <c r="O1152" s="16"/>
      <c r="P1152" s="14">
        <f t="normal">Agrupados!R2727</f>
        <v>0</v>
      </c>
      <c r="Q1152" s="27">
        <f t="normal">Agrupados!AA2727</f>
        <v>0</v>
      </c>
      <c r="R1152" s="28">
        <f t="normal">Agrupados!AC2727</f>
        <v>0</v>
      </c>
    </row>
    <row r="1153" spans="1:18">
      <c r="A1153" s="17">
        <f t="normal">Agrupados!D2728</f>
        <v>0</v>
      </c>
      <c r="B1153" s="17">
        <f t="normal">Agrupados!E2728</f>
        <v>0</v>
      </c>
      <c r="C1153" s="17">
        <f t="normal">Agrupados!F2728</f>
        <v>0</v>
      </c>
      <c r="D1153" s="17">
        <f t="normal">Agrupados!G2728</f>
        <v>0</v>
      </c>
      <c r="E1153" s="17">
        <f t="normal">Agrupados!H2728</f>
        <v>0</v>
      </c>
      <c r="F1153" s="17">
        <f t="normal">Agrupados!I2728</f>
        <v>0</v>
      </c>
      <c r="G1153" s="19">
        <f t="normal">Agrupados!T2728</f>
        <v>0</v>
      </c>
      <c r="H1153" s="19"/>
      <c r="I1153" s="8"/>
      <c r="J1153" s="8"/>
      <c r="K1153" s="8"/>
      <c r="L1153" s="19">
        <f t="normal">Agrupados!M2728</f>
        <v>0</v>
      </c>
      <c r="M1153" s="19">
        <f t="normal">Agrupados!Q2728</f>
        <v>0</v>
      </c>
      <c r="N1153" s="19"/>
      <c r="O1153" s="19"/>
      <c r="P1153" s="17">
        <f t="normal">Agrupados!R2728</f>
        <v>0</v>
      </c>
      <c r="Q1153" s="29">
        <f t="normal">Agrupados!AA2728</f>
        <v>0</v>
      </c>
      <c r="R1153" s="30">
        <f t="normal">Agrupados!AC2728</f>
        <v>0</v>
      </c>
    </row>
    <row r="1154" spans="1:18">
      <c r="A1154" s="12" t="str">
        <f t="normal">Agrupados!D2729</f>
        <v>Cultura energética</v>
      </c>
      <c r="B1154" s="12" t="str">
        <f t="normal">Agrupados!E2729</f>
        <v>Cultivo energético</v>
      </c>
      <c r="C1154" s="12" t="str">
        <f t="normal">Agrupados!F2729</f>
        <v>Grama</v>
      </c>
      <c r="D1154" s="12" t="str">
        <f t="normal">Agrupados!G2729</f>
        <v>Grama </v>
      </c>
      <c r="E1154" s="12" t="str">
        <f t="normal">Agrupados!H2729</f>
        <v>-</v>
      </c>
      <c r="F1154" s="12" t="str">
        <f t="normal">Agrupados!I2729</f>
        <v> Tratada TA/AG</v>
      </c>
      <c r="G1154" s="13">
        <f t="normal">Agrupados!T2729</f>
        <v>115.2</v>
      </c>
      <c r="H1154" s="13">
        <f t="normal">Agrupados!W2729</f>
        <v>926.7</v>
      </c>
      <c r="I1154" s="8">
        <f t="shared" ref="I1154" si="1906">1000/G1154</f>
        <v>8.68055555555556</v>
      </c>
      <c r="J1154" s="8">
        <f t="shared" ref="J1154" si="1907">1000/H1154</f>
        <v>1.07909787417719</v>
      </c>
      <c r="K1154" s="8">
        <f t="shared" ref="K1154" si="1908">I1154*J1154</f>
        <v>9.36716904667698</v>
      </c>
      <c r="L1154" s="13">
        <f t="normal">Agrupados!M2729</f>
        <v>436.3902</v>
      </c>
      <c r="M1154" s="13">
        <f t="normal">Agrupados!Q2729</f>
        <v>255.1338</v>
      </c>
      <c r="N1154" s="13">
        <f t="shared" ref="N1154" si="1909">L1154/K1154</f>
        <v>46.587202368768</v>
      </c>
      <c r="O1154" s="13">
        <f t="shared" ref="O1154" si="1910">M1154/K1154</f>
        <v>27.237023131392</v>
      </c>
      <c r="P1154" s="12">
        <f t="normal">Agrupados!R2729</f>
        <v>0.584646034672639</v>
      </c>
      <c r="Q1154" s="25" t="str">
        <f t="normal">Agrupados!AA2729</f>
        <v>-</v>
      </c>
      <c r="R1154" s="26" t="str">
        <f t="normal">Agrupados!AC2729</f>
        <v>-</v>
      </c>
    </row>
    <row r="1155" spans="1:18">
      <c r="A1155" s="14">
        <f t="normal">Agrupados!D2730</f>
        <v>0</v>
      </c>
      <c r="B1155" s="14">
        <f t="normal">Agrupados!E2730</f>
        <v>0</v>
      </c>
      <c r="C1155" s="14">
        <f t="normal">Agrupados!F2730</f>
        <v>0</v>
      </c>
      <c r="D1155" s="14">
        <f t="normal">Agrupados!G2730</f>
        <v>0</v>
      </c>
      <c r="E1155" s="14">
        <f t="normal">Agrupados!H2730</f>
        <v>0</v>
      </c>
      <c r="F1155" s="14">
        <f t="normal">Agrupados!I2730</f>
        <v>0</v>
      </c>
      <c r="G1155" s="16">
        <f t="normal">Agrupados!T2730</f>
        <v>0</v>
      </c>
      <c r="H1155" s="16"/>
      <c r="I1155" s="8"/>
      <c r="J1155" s="8"/>
      <c r="K1155" s="8"/>
      <c r="L1155" s="16">
        <f t="normal">Agrupados!M2730</f>
        <v>0</v>
      </c>
      <c r="M1155" s="16">
        <f t="normal">Agrupados!Q2730</f>
        <v>0</v>
      </c>
      <c r="N1155" s="16"/>
      <c r="O1155" s="16"/>
      <c r="P1155" s="14">
        <f t="normal">Agrupados!R2730</f>
        <v>0</v>
      </c>
      <c r="Q1155" s="27">
        <f t="normal">Agrupados!AA2730</f>
        <v>0</v>
      </c>
      <c r="R1155" s="28">
        <f t="normal">Agrupados!AC2730</f>
        <v>0</v>
      </c>
    </row>
    <row r="1156" spans="1:18">
      <c r="A1156" s="17">
        <f t="normal">Agrupados!D2731</f>
        <v>0</v>
      </c>
      <c r="B1156" s="17">
        <f t="normal">Agrupados!E2731</f>
        <v>0</v>
      </c>
      <c r="C1156" s="17">
        <f t="normal">Agrupados!F2731</f>
        <v>0</v>
      </c>
      <c r="D1156" s="17">
        <f t="normal">Agrupados!G2731</f>
        <v>0</v>
      </c>
      <c r="E1156" s="17">
        <f t="normal">Agrupados!H2731</f>
        <v>0</v>
      </c>
      <c r="F1156" s="17">
        <f t="normal">Agrupados!I2731</f>
        <v>0</v>
      </c>
      <c r="G1156" s="19">
        <f t="normal">Agrupados!T2731</f>
        <v>0</v>
      </c>
      <c r="H1156" s="19"/>
      <c r="I1156" s="8"/>
      <c r="J1156" s="8"/>
      <c r="K1156" s="8"/>
      <c r="L1156" s="19">
        <f t="normal">Agrupados!M2731</f>
        <v>0</v>
      </c>
      <c r="M1156" s="19">
        <f t="normal">Agrupados!Q2731</f>
        <v>0</v>
      </c>
      <c r="N1156" s="19"/>
      <c r="O1156" s="19"/>
      <c r="P1156" s="17">
        <f t="normal">Agrupados!R2731</f>
        <v>0</v>
      </c>
      <c r="Q1156" s="29">
        <f t="normal">Agrupados!AA2731</f>
        <v>0</v>
      </c>
      <c r="R1156" s="30">
        <f t="normal">Agrupados!AC2731</f>
        <v>0</v>
      </c>
    </row>
    <row r="1157" spans="1:18">
      <c r="A1157" s="12" t="str">
        <f t="normal">Agrupados!D2732</f>
        <v>Cultura energética</v>
      </c>
      <c r="B1157" s="12" t="str">
        <f t="normal">Agrupados!E2732</f>
        <v>Cultivo energético</v>
      </c>
      <c r="C1157" s="12" t="str">
        <f t="normal">Agrupados!F2732</f>
        <v>Grama</v>
      </c>
      <c r="D1157" s="12" t="str">
        <f t="normal">Agrupados!G2732</f>
        <v>Grama</v>
      </c>
      <c r="E1157" s="12" t="str">
        <f t="normal">Agrupados!H2732</f>
        <v>-</v>
      </c>
      <c r="F1157" s="12" t="str">
        <f t="normal">Agrupados!I2732</f>
        <v>TratadaTA/C1</v>
      </c>
      <c r="G1157" s="13">
        <f t="normal">Agrupados!T2732</f>
        <v>121.8</v>
      </c>
      <c r="H1157" s="13">
        <f t="normal">Agrupados!W2732</f>
        <v>849.7</v>
      </c>
      <c r="I1157" s="8">
        <f t="shared" ref="I1157" si="1911">1000/G1157</f>
        <v>8.21018062397373</v>
      </c>
      <c r="J1157" s="8">
        <f t="shared" ref="J1157" si="1912">1000/H1157</f>
        <v>1.1768859597505</v>
      </c>
      <c r="K1157" s="8">
        <f t="shared" ref="K1157" si="1913">I1157*J1157</f>
        <v>9.66244630337028</v>
      </c>
      <c r="L1157" s="13">
        <f t="normal">Agrupados!M2732</f>
        <v>436.806</v>
      </c>
      <c r="M1157" s="13">
        <f t="normal">Agrupados!Q2732</f>
        <v>283.2984</v>
      </c>
      <c r="N1157" s="13">
        <f t="shared" ref="N1157" si="1914">L1157/K1157</f>
        <v>45.20656428876</v>
      </c>
      <c r="O1157" s="13">
        <f t="shared" ref="O1157" si="1915">M1157/K1157</f>
        <v>29.319531628464</v>
      </c>
      <c r="P1157" s="12">
        <f t="normal">Agrupados!R2732</f>
        <v>0.648568014175629</v>
      </c>
      <c r="Q1157" s="25" t="str">
        <f t="normal">Agrupados!AA2732</f>
        <v>-</v>
      </c>
      <c r="R1157" s="26" t="str">
        <f t="normal">Agrupados!AC2732</f>
        <v>-</v>
      </c>
    </row>
    <row r="1158" spans="1:18">
      <c r="A1158" s="14">
        <f t="normal">Agrupados!D2733</f>
        <v>0</v>
      </c>
      <c r="B1158" s="14">
        <f t="normal">Agrupados!E2733</f>
        <v>0</v>
      </c>
      <c r="C1158" s="14">
        <f t="normal">Agrupados!F2733</f>
        <v>0</v>
      </c>
      <c r="D1158" s="14">
        <f t="normal">Agrupados!G2733</f>
        <v>0</v>
      </c>
      <c r="E1158" s="14">
        <f t="normal">Agrupados!H2733</f>
        <v>0</v>
      </c>
      <c r="F1158" s="14">
        <f t="normal">Agrupados!I2733</f>
        <v>0</v>
      </c>
      <c r="G1158" s="16">
        <f t="normal">Agrupados!T2733</f>
        <v>0</v>
      </c>
      <c r="H1158" s="16"/>
      <c r="I1158" s="8"/>
      <c r="J1158" s="8"/>
      <c r="K1158" s="8"/>
      <c r="L1158" s="16">
        <f t="normal">Agrupados!M2733</f>
        <v>0</v>
      </c>
      <c r="M1158" s="16">
        <f t="normal">Agrupados!Q2733</f>
        <v>0</v>
      </c>
      <c r="N1158" s="16"/>
      <c r="O1158" s="16"/>
      <c r="P1158" s="14">
        <f t="normal">Agrupados!R2733</f>
        <v>0</v>
      </c>
      <c r="Q1158" s="27">
        <f t="normal">Agrupados!AA2733</f>
        <v>0</v>
      </c>
      <c r="R1158" s="28">
        <f t="normal">Agrupados!AC2733</f>
        <v>0</v>
      </c>
    </row>
    <row r="1159" spans="1:18">
      <c r="A1159" s="17">
        <f t="normal">Agrupados!D2734</f>
        <v>0</v>
      </c>
      <c r="B1159" s="17">
        <f t="normal">Agrupados!E2734</f>
        <v>0</v>
      </c>
      <c r="C1159" s="17">
        <f t="normal">Agrupados!F2734</f>
        <v>0</v>
      </c>
      <c r="D1159" s="17">
        <f t="normal">Agrupados!G2734</f>
        <v>0</v>
      </c>
      <c r="E1159" s="17">
        <f t="normal">Agrupados!H2734</f>
        <v>0</v>
      </c>
      <c r="F1159" s="17">
        <f t="normal">Agrupados!I2734</f>
        <v>0</v>
      </c>
      <c r="G1159" s="19">
        <f t="normal">Agrupados!T2734</f>
        <v>0</v>
      </c>
      <c r="H1159" s="19"/>
      <c r="I1159" s="8"/>
      <c r="J1159" s="8"/>
      <c r="K1159" s="8"/>
      <c r="L1159" s="19">
        <f t="normal">Agrupados!M2734</f>
        <v>0</v>
      </c>
      <c r="M1159" s="19">
        <f t="normal">Agrupados!Q2734</f>
        <v>0</v>
      </c>
      <c r="N1159" s="19"/>
      <c r="O1159" s="19"/>
      <c r="P1159" s="17">
        <f t="normal">Agrupados!R2734</f>
        <v>0</v>
      </c>
      <c r="Q1159" s="29">
        <f t="normal">Agrupados!AA2734</f>
        <v>0</v>
      </c>
      <c r="R1159" s="30">
        <f t="normal">Agrupados!AC2734</f>
        <v>0</v>
      </c>
    </row>
    <row r="1160" spans="1:18">
      <c r="A1160" s="12" t="str">
        <f t="normal">Agrupados!D2735</f>
        <v>Cultura energética</v>
      </c>
      <c r="B1160" s="12" t="str">
        <f t="normal">Agrupados!E2735</f>
        <v>Cultivo energético</v>
      </c>
      <c r="C1160" s="12" t="str">
        <f t="normal">Agrupados!F2735</f>
        <v>Grama</v>
      </c>
      <c r="D1160" s="12" t="str">
        <f t="normal">Agrupados!G2735</f>
        <v>Grama </v>
      </c>
      <c r="E1160" s="12" t="str">
        <f t="normal">Agrupados!H2735</f>
        <v>-</v>
      </c>
      <c r="F1160" s="12" t="str">
        <f t="normal">Agrupados!I2735</f>
        <v> Tratada TA/C2</v>
      </c>
      <c r="G1160" s="13">
        <f t="normal">Agrupados!T2735</f>
        <v>140.45</v>
      </c>
      <c r="H1160" s="13">
        <f t="normal">Agrupados!W2735</f>
        <v>702.9</v>
      </c>
      <c r="I1160" s="8">
        <f t="shared" ref="I1160" si="1916">1000/G1160</f>
        <v>7.11997152011392</v>
      </c>
      <c r="J1160" s="8">
        <f t="shared" ref="J1160" si="1917">1000/H1160</f>
        <v>1.42267747901551</v>
      </c>
      <c r="K1160" s="8">
        <f t="shared" ref="K1160" si="1918">I1160*J1160</f>
        <v>10.1294231328979</v>
      </c>
      <c r="L1160" s="13">
        <f t="normal">Agrupados!M2735</f>
        <v>452.6352</v>
      </c>
      <c r="M1160" s="13">
        <f t="normal">Agrupados!Q2735</f>
        <v>318.6108</v>
      </c>
      <c r="N1160" s="13">
        <f t="shared" ref="N1160" si="1919">L1160/K1160</f>
        <v>44.685190268136</v>
      </c>
      <c r="O1160" s="13">
        <f t="shared" ref="O1160" si="1920">M1160/K1160</f>
        <v>31.453992573894</v>
      </c>
      <c r="P1160" s="12">
        <f t="normal">Agrupados!R2735</f>
        <v>0.703901950179747</v>
      </c>
      <c r="Q1160" s="25" t="str">
        <f t="normal">Agrupados!AA2735</f>
        <v>-</v>
      </c>
      <c r="R1160" s="26" t="str">
        <f t="normal">Agrupados!AC2735</f>
        <v>-</v>
      </c>
    </row>
    <row r="1161" spans="1:18">
      <c r="A1161" s="14">
        <f t="normal">Agrupados!D2736</f>
        <v>0</v>
      </c>
      <c r="B1161" s="14">
        <f t="normal">Agrupados!E2736</f>
        <v>0</v>
      </c>
      <c r="C1161" s="14">
        <f t="normal">Agrupados!F2736</f>
        <v>0</v>
      </c>
      <c r="D1161" s="14">
        <f t="normal">Agrupados!G2736</f>
        <v>0</v>
      </c>
      <c r="E1161" s="14">
        <f t="normal">Agrupados!H2736</f>
        <v>0</v>
      </c>
      <c r="F1161" s="14">
        <f t="normal">Agrupados!I2736</f>
        <v>0</v>
      </c>
      <c r="G1161" s="16">
        <f t="normal">Agrupados!T2736</f>
        <v>0</v>
      </c>
      <c r="H1161" s="16"/>
      <c r="I1161" s="8"/>
      <c r="J1161" s="8"/>
      <c r="K1161" s="8"/>
      <c r="L1161" s="16">
        <f t="normal">Agrupados!M2736</f>
        <v>0</v>
      </c>
      <c r="M1161" s="16">
        <f t="normal">Agrupados!Q2736</f>
        <v>0</v>
      </c>
      <c r="N1161" s="16"/>
      <c r="O1161" s="16"/>
      <c r="P1161" s="14">
        <f t="normal">Agrupados!R2736</f>
        <v>0</v>
      </c>
      <c r="Q1161" s="27">
        <f t="normal">Agrupados!AA2736</f>
        <v>0</v>
      </c>
      <c r="R1161" s="28">
        <f t="normal">Agrupados!AC2736</f>
        <v>0</v>
      </c>
    </row>
    <row r="1162" spans="1:18">
      <c r="A1162" s="17">
        <f t="normal">Agrupados!D2737</f>
        <v>0</v>
      </c>
      <c r="B1162" s="17">
        <f t="normal">Agrupados!E2737</f>
        <v>0</v>
      </c>
      <c r="C1162" s="17">
        <f t="normal">Agrupados!F2737</f>
        <v>0</v>
      </c>
      <c r="D1162" s="17">
        <f t="normal">Agrupados!G2737</f>
        <v>0</v>
      </c>
      <c r="E1162" s="17">
        <f t="normal">Agrupados!H2737</f>
        <v>0</v>
      </c>
      <c r="F1162" s="17">
        <f t="normal">Agrupados!I2737</f>
        <v>0</v>
      </c>
      <c r="G1162" s="19">
        <f t="normal">Agrupados!T2737</f>
        <v>0</v>
      </c>
      <c r="H1162" s="19"/>
      <c r="I1162" s="8"/>
      <c r="J1162" s="8"/>
      <c r="K1162" s="8"/>
      <c r="L1162" s="19">
        <f t="normal">Agrupados!M2737</f>
        <v>0</v>
      </c>
      <c r="M1162" s="19">
        <f t="normal">Agrupados!Q2737</f>
        <v>0</v>
      </c>
      <c r="N1162" s="19"/>
      <c r="O1162" s="19"/>
      <c r="P1162" s="17">
        <f t="normal">Agrupados!R2737</f>
        <v>0</v>
      </c>
      <c r="Q1162" s="29">
        <f t="normal">Agrupados!AA2737</f>
        <v>0</v>
      </c>
      <c r="R1162" s="30">
        <f t="normal">Agrupados!AC2737</f>
        <v>0</v>
      </c>
    </row>
    <row r="1163" spans="1:18">
      <c r="A1163" s="12" t="str">
        <f t="normal">Agrupados!D2738</f>
        <v>Cultura energética</v>
      </c>
      <c r="B1163" s="12" t="str">
        <f t="normal">Agrupados!E2738</f>
        <v>Cultivo energético</v>
      </c>
      <c r="C1163" s="12" t="str">
        <f t="normal">Agrupados!F2738</f>
        <v>Grama</v>
      </c>
      <c r="D1163" s="12" t="str">
        <f t="normal">Agrupados!G2738</f>
        <v>Grama </v>
      </c>
      <c r="E1163" s="12" t="str">
        <f t="normal">Agrupados!H2738</f>
        <v>-</v>
      </c>
      <c r="F1163" s="12" t="str">
        <f t="normal">Agrupados!I2738</f>
        <v>Tratada TA/C3</v>
      </c>
      <c r="G1163" s="13">
        <f t="normal">Agrupados!T2738</f>
        <v>151.25</v>
      </c>
      <c r="H1163" s="13">
        <f t="normal">Agrupados!W2738</f>
        <v>567.1</v>
      </c>
      <c r="I1163" s="8">
        <f t="shared" ref="I1163" si="1921">1000/G1163</f>
        <v>6.61157024793388</v>
      </c>
      <c r="J1163" s="8">
        <f t="shared" ref="J1163" si="1922">1000/H1163</f>
        <v>1.76335743255158</v>
      </c>
      <c r="K1163" s="8">
        <f t="shared" ref="K1163" si="1923">I1163*J1163</f>
        <v>11.6585615375311</v>
      </c>
      <c r="L1163" s="13">
        <f t="normal">Agrupados!M2738</f>
        <v>338.7168</v>
      </c>
      <c r="M1163" s="13">
        <f t="normal">Agrupados!Q2738</f>
        <v>279.756</v>
      </c>
      <c r="N1163" s="13">
        <f t="shared" ref="N1163" si="1924">L1163/K1163</f>
        <v>29.0530524636</v>
      </c>
      <c r="O1163" s="13">
        <f t="shared" ref="O1163" si="1925">M1163/K1163</f>
        <v>23.9957561745</v>
      </c>
      <c r="P1163" s="12">
        <f t="normal">Agrupados!R2738</f>
        <v>0.825928917609047</v>
      </c>
      <c r="Q1163" s="25" t="str">
        <f t="normal">Agrupados!AA2738</f>
        <v>-</v>
      </c>
      <c r="R1163" s="26" t="str">
        <f t="normal">Agrupados!AC2738</f>
        <v>-</v>
      </c>
    </row>
    <row r="1164" spans="1:18">
      <c r="A1164" s="14">
        <f t="normal">Agrupados!D2739</f>
        <v>0</v>
      </c>
      <c r="B1164" s="14">
        <f t="normal">Agrupados!E2739</f>
        <v>0</v>
      </c>
      <c r="C1164" s="14">
        <f t="normal">Agrupados!F2739</f>
        <v>0</v>
      </c>
      <c r="D1164" s="14">
        <f t="normal">Agrupados!G2739</f>
        <v>0</v>
      </c>
      <c r="E1164" s="14">
        <f t="normal">Agrupados!H2739</f>
        <v>0</v>
      </c>
      <c r="F1164" s="14">
        <f t="normal">Agrupados!I2739</f>
        <v>0</v>
      </c>
      <c r="G1164" s="16">
        <f t="normal">Agrupados!T2739</f>
        <v>0</v>
      </c>
      <c r="H1164" s="16"/>
      <c r="I1164" s="8"/>
      <c r="J1164" s="8"/>
      <c r="K1164" s="8"/>
      <c r="L1164" s="16">
        <f t="normal">Agrupados!M2739</f>
        <v>0</v>
      </c>
      <c r="M1164" s="16">
        <f t="normal">Agrupados!Q2739</f>
        <v>0</v>
      </c>
      <c r="N1164" s="16"/>
      <c r="O1164" s="16"/>
      <c r="P1164" s="14">
        <f t="normal">Agrupados!R2739</f>
        <v>0</v>
      </c>
      <c r="Q1164" s="27">
        <f t="normal">Agrupados!AA2739</f>
        <v>0</v>
      </c>
      <c r="R1164" s="28">
        <f t="normal">Agrupados!AC2739</f>
        <v>0</v>
      </c>
    </row>
    <row r="1165" spans="1:18">
      <c r="A1165" s="17">
        <f t="normal">Agrupados!D2740</f>
        <v>0</v>
      </c>
      <c r="B1165" s="17">
        <f t="normal">Agrupados!E2740</f>
        <v>0</v>
      </c>
      <c r="C1165" s="17">
        <f t="normal">Agrupados!F2740</f>
        <v>0</v>
      </c>
      <c r="D1165" s="17">
        <f t="normal">Agrupados!G2740</f>
        <v>0</v>
      </c>
      <c r="E1165" s="17">
        <f t="normal">Agrupados!H2740</f>
        <v>0</v>
      </c>
      <c r="F1165" s="17">
        <f t="normal">Agrupados!I2740</f>
        <v>0</v>
      </c>
      <c r="G1165" s="19">
        <f t="normal">Agrupados!T2740</f>
        <v>0</v>
      </c>
      <c r="H1165" s="19"/>
      <c r="I1165" s="8"/>
      <c r="J1165" s="8"/>
      <c r="K1165" s="8"/>
      <c r="L1165" s="19">
        <f t="normal">Agrupados!M2740</f>
        <v>0</v>
      </c>
      <c r="M1165" s="19">
        <f t="normal">Agrupados!Q2740</f>
        <v>0</v>
      </c>
      <c r="N1165" s="19"/>
      <c r="O1165" s="19"/>
      <c r="P1165" s="17">
        <f t="normal">Agrupados!R2740</f>
        <v>0</v>
      </c>
      <c r="Q1165" s="29">
        <f t="normal">Agrupados!AA2740</f>
        <v>0</v>
      </c>
      <c r="R1165" s="30">
        <f t="normal">Agrupados!AC2740</f>
        <v>0</v>
      </c>
    </row>
    <row r="1166" spans="1:18">
      <c r="A1166" s="12" t="str">
        <f t="normal">Agrupados!D2741</f>
        <v>Cultura energética</v>
      </c>
      <c r="B1166" s="12" t="str">
        <f t="normal">Agrupados!E2741</f>
        <v>Cultivo energético</v>
      </c>
      <c r="C1166" s="12" t="str">
        <f t="normal">Agrupados!F2741</f>
        <v>Grama</v>
      </c>
      <c r="D1166" s="12" t="str">
        <f t="normal">Agrupados!G2741</f>
        <v>Grama</v>
      </c>
      <c r="E1166" s="12" t="str">
        <f t="normal">Agrupados!H2741</f>
        <v>-</v>
      </c>
      <c r="F1166" s="12" t="str">
        <f t="normal">Agrupados!I2741</f>
        <v>  TratadaT1/AG</v>
      </c>
      <c r="G1166" s="13">
        <f t="normal">Agrupados!T2741</f>
        <v>110.35</v>
      </c>
      <c r="H1166" s="13">
        <f t="normal">Agrupados!W2741</f>
        <v>927.9</v>
      </c>
      <c r="I1166" s="8">
        <f t="shared" ref="I1166" si="1926">1000/G1166</f>
        <v>9.06207521522429</v>
      </c>
      <c r="J1166" s="8">
        <f t="shared" ref="J1166" si="1927">1000/H1166</f>
        <v>1.07770233861407</v>
      </c>
      <c r="K1166" s="8">
        <f t="shared" ref="K1166" si="1928">I1166*J1166</f>
        <v>9.76621965214386</v>
      </c>
      <c r="L1166" s="13">
        <f t="normal">Agrupados!M2741</f>
        <v>400.572</v>
      </c>
      <c r="M1166" s="13">
        <f t="normal">Agrupados!Q2741</f>
        <v>232.0668</v>
      </c>
      <c r="N1166" s="13">
        <f t="shared" ref="N1166" si="1929">L1166/K1166</f>
        <v>41.01607523358</v>
      </c>
      <c r="O1166" s="13">
        <f t="shared" ref="O1166" si="1930">M1166/K1166</f>
        <v>23.762193383502</v>
      </c>
      <c r="P1166" s="12">
        <f t="normal">Agrupados!R2741</f>
        <v>0.579338545879392</v>
      </c>
      <c r="Q1166" s="25" t="str">
        <f t="normal">Agrupados!AA2741</f>
        <v>-</v>
      </c>
      <c r="R1166" s="26" t="str">
        <f t="normal">Agrupados!AC2741</f>
        <v>-</v>
      </c>
    </row>
    <row r="1167" spans="1:18">
      <c r="A1167" s="14">
        <f t="normal">Agrupados!D2742</f>
        <v>0</v>
      </c>
      <c r="B1167" s="14">
        <f t="normal">Agrupados!E2742</f>
        <v>0</v>
      </c>
      <c r="C1167" s="14">
        <f t="normal">Agrupados!F2742</f>
        <v>0</v>
      </c>
      <c r="D1167" s="14">
        <f t="normal">Agrupados!G2742</f>
        <v>0</v>
      </c>
      <c r="E1167" s="14">
        <f t="normal">Agrupados!H2742</f>
        <v>0</v>
      </c>
      <c r="F1167" s="14">
        <f t="normal">Agrupados!I2742</f>
        <v>0</v>
      </c>
      <c r="G1167" s="16">
        <f t="normal">Agrupados!T2742</f>
        <v>0</v>
      </c>
      <c r="H1167" s="16"/>
      <c r="I1167" s="8"/>
      <c r="J1167" s="8"/>
      <c r="K1167" s="8"/>
      <c r="L1167" s="16">
        <f t="normal">Agrupados!M2742</f>
        <v>0</v>
      </c>
      <c r="M1167" s="16">
        <f t="normal">Agrupados!Q2742</f>
        <v>0</v>
      </c>
      <c r="N1167" s="16"/>
      <c r="O1167" s="16"/>
      <c r="P1167" s="14">
        <f t="normal">Agrupados!R2742</f>
        <v>0</v>
      </c>
      <c r="Q1167" s="27">
        <f t="normal">Agrupados!AA2742</f>
        <v>0</v>
      </c>
      <c r="R1167" s="28">
        <f t="normal">Agrupados!AC2742</f>
        <v>0</v>
      </c>
    </row>
    <row r="1168" spans="1:18">
      <c r="A1168" s="17">
        <f t="normal">Agrupados!D2743</f>
        <v>0</v>
      </c>
      <c r="B1168" s="17">
        <f t="normal">Agrupados!E2743</f>
        <v>0</v>
      </c>
      <c r="C1168" s="17">
        <f t="normal">Agrupados!F2743</f>
        <v>0</v>
      </c>
      <c r="D1168" s="17">
        <f t="normal">Agrupados!G2743</f>
        <v>0</v>
      </c>
      <c r="E1168" s="17">
        <f t="normal">Agrupados!H2743</f>
        <v>0</v>
      </c>
      <c r="F1168" s="17">
        <f t="normal">Agrupados!I2743</f>
        <v>0</v>
      </c>
      <c r="G1168" s="19">
        <f t="normal">Agrupados!T2743</f>
        <v>0</v>
      </c>
      <c r="H1168" s="19"/>
      <c r="I1168" s="8"/>
      <c r="J1168" s="8"/>
      <c r="K1168" s="8"/>
      <c r="L1168" s="19">
        <f t="normal">Agrupados!M2743</f>
        <v>0</v>
      </c>
      <c r="M1168" s="19">
        <f t="normal">Agrupados!Q2743</f>
        <v>0</v>
      </c>
      <c r="N1168" s="19"/>
      <c r="O1168" s="19"/>
      <c r="P1168" s="17">
        <f t="normal">Agrupados!R2743</f>
        <v>0</v>
      </c>
      <c r="Q1168" s="29">
        <f t="normal">Agrupados!AA2743</f>
        <v>0</v>
      </c>
      <c r="R1168" s="30">
        <f t="normal">Agrupados!AC2743</f>
        <v>0</v>
      </c>
    </row>
    <row r="1169" spans="1:18">
      <c r="A1169" s="12" t="str">
        <f t="normal">Agrupados!D2744</f>
        <v>Cultura energética</v>
      </c>
      <c r="B1169" s="12" t="str">
        <f t="normal">Agrupados!E2744</f>
        <v>Cultivo energético</v>
      </c>
      <c r="C1169" s="12" t="str">
        <f t="normal">Agrupados!F2744</f>
        <v>Grama</v>
      </c>
      <c r="D1169" s="12" t="str">
        <f t="normal">Agrupados!G2744</f>
        <v>Grama </v>
      </c>
      <c r="E1169" s="12" t="str">
        <f t="normal">Agrupados!H2744</f>
        <v>-</v>
      </c>
      <c r="F1169" s="12" t="str">
        <f t="normal">Agrupados!I2744</f>
        <v>TratadaT1/C1</v>
      </c>
      <c r="G1169" s="13">
        <f t="normal">Agrupados!T2744</f>
        <v>117.7</v>
      </c>
      <c r="H1169" s="13">
        <f t="normal">Agrupados!W2744</f>
        <v>850.4</v>
      </c>
      <c r="I1169" s="8">
        <f t="shared" ref="I1169" si="1931">1000/G1169</f>
        <v>8.49617672047579</v>
      </c>
      <c r="J1169" s="8">
        <f t="shared" ref="J1169" si="1932">1000/H1169</f>
        <v>1.17591721542803</v>
      </c>
      <c r="K1169" s="8">
        <f t="shared" ref="K1169" si="1933">I1169*J1169</f>
        <v>9.99080047092637</v>
      </c>
      <c r="L1169" s="13">
        <f t="normal">Agrupados!M2744</f>
        <v>482.2308</v>
      </c>
      <c r="M1169" s="13">
        <f t="normal">Agrupados!Q2744</f>
        <v>309.2832</v>
      </c>
      <c r="N1169" s="13">
        <f t="shared" ref="N1169" si="1934">L1169/K1169</f>
        <v>48.267483812064</v>
      </c>
      <c r="O1169" s="13">
        <f t="shared" ref="O1169" si="1935">M1169/K1169</f>
        <v>30.956798797056</v>
      </c>
      <c r="P1169" s="12">
        <f t="normal">Agrupados!R2744</f>
        <v>0.641359282733496</v>
      </c>
      <c r="Q1169" s="25" t="str">
        <f t="normal">Agrupados!AA2744</f>
        <v>-</v>
      </c>
      <c r="R1169" s="26" t="str">
        <f t="normal">Agrupados!AC2744</f>
        <v>-</v>
      </c>
    </row>
    <row r="1170" spans="1:18">
      <c r="A1170" s="14">
        <f t="normal">Agrupados!D2745</f>
        <v>0</v>
      </c>
      <c r="B1170" s="14">
        <f t="normal">Agrupados!E2745</f>
        <v>0</v>
      </c>
      <c r="C1170" s="14">
        <f t="normal">Agrupados!F2745</f>
        <v>0</v>
      </c>
      <c r="D1170" s="14">
        <f t="normal">Agrupados!G2745</f>
        <v>0</v>
      </c>
      <c r="E1170" s="14">
        <f t="normal">Agrupados!H2745</f>
        <v>0</v>
      </c>
      <c r="F1170" s="14">
        <f t="normal">Agrupados!I2745</f>
        <v>0</v>
      </c>
      <c r="G1170" s="16">
        <f t="normal">Agrupados!T2745</f>
        <v>0</v>
      </c>
      <c r="H1170" s="16"/>
      <c r="I1170" s="8"/>
      <c r="J1170" s="8"/>
      <c r="K1170" s="8"/>
      <c r="L1170" s="16">
        <f t="normal">Agrupados!M2745</f>
        <v>0</v>
      </c>
      <c r="M1170" s="16">
        <f t="normal">Agrupados!Q2745</f>
        <v>0</v>
      </c>
      <c r="N1170" s="16"/>
      <c r="O1170" s="16"/>
      <c r="P1170" s="14">
        <f t="normal">Agrupados!R2745</f>
        <v>0</v>
      </c>
      <c r="Q1170" s="27">
        <f t="normal">Agrupados!AA2745</f>
        <v>0</v>
      </c>
      <c r="R1170" s="28">
        <f t="normal">Agrupados!AC2745</f>
        <v>0</v>
      </c>
    </row>
    <row r="1171" spans="1:18">
      <c r="A1171" s="17">
        <f t="normal">Agrupados!D2746</f>
        <v>0</v>
      </c>
      <c r="B1171" s="17">
        <f t="normal">Agrupados!E2746</f>
        <v>0</v>
      </c>
      <c r="C1171" s="17">
        <f t="normal">Agrupados!F2746</f>
        <v>0</v>
      </c>
      <c r="D1171" s="17">
        <f t="normal">Agrupados!G2746</f>
        <v>0</v>
      </c>
      <c r="E1171" s="17">
        <f t="normal">Agrupados!H2746</f>
        <v>0</v>
      </c>
      <c r="F1171" s="17">
        <f t="normal">Agrupados!I2746</f>
        <v>0</v>
      </c>
      <c r="G1171" s="19">
        <f t="normal">Agrupados!T2746</f>
        <v>0</v>
      </c>
      <c r="H1171" s="19"/>
      <c r="I1171" s="8"/>
      <c r="J1171" s="8"/>
      <c r="K1171" s="8"/>
      <c r="L1171" s="19">
        <f t="normal">Agrupados!M2746</f>
        <v>0</v>
      </c>
      <c r="M1171" s="19">
        <f t="normal">Agrupados!Q2746</f>
        <v>0</v>
      </c>
      <c r="N1171" s="19"/>
      <c r="O1171" s="19"/>
      <c r="P1171" s="17">
        <f t="normal">Agrupados!R2746</f>
        <v>0</v>
      </c>
      <c r="Q1171" s="29">
        <f t="normal">Agrupados!AA2746</f>
        <v>0</v>
      </c>
      <c r="R1171" s="30">
        <f t="normal">Agrupados!AC2746</f>
        <v>0</v>
      </c>
    </row>
    <row r="1172" spans="1:18">
      <c r="A1172" s="12" t="str">
        <f t="normal">Agrupados!D2747</f>
        <v>Cultura energética</v>
      </c>
      <c r="B1172" s="12" t="str">
        <f t="normal">Agrupados!E2747</f>
        <v>Cultivo energético</v>
      </c>
      <c r="C1172" s="12" t="str">
        <f t="normal">Agrupados!F2747</f>
        <v>Grama</v>
      </c>
      <c r="D1172" s="12" t="str">
        <f t="normal">Agrupados!G2747</f>
        <v>Grama </v>
      </c>
      <c r="E1172" s="12" t="str">
        <f t="normal">Agrupados!H2747</f>
        <v>-</v>
      </c>
      <c r="F1172" s="12" t="str">
        <f t="normal">Agrupados!I2747</f>
        <v> TratadaT1/C2</v>
      </c>
      <c r="G1172" s="13">
        <f t="normal">Agrupados!T2747</f>
        <v>135.55</v>
      </c>
      <c r="H1172" s="13">
        <f t="normal">Agrupados!W2747</f>
        <v>688.15</v>
      </c>
      <c r="I1172" s="8">
        <f t="shared" ref="I1172" si="1936">1000/G1172</f>
        <v>7.37735153080044</v>
      </c>
      <c r="J1172" s="8">
        <f t="shared" ref="J1172" si="1937">1000/H1172</f>
        <v>1.45317154690111</v>
      </c>
      <c r="K1172" s="8">
        <f t="shared" ref="K1172" si="1938">I1172*J1172</f>
        <v>10.7205573360466</v>
      </c>
      <c r="L1172" s="13">
        <f t="normal">Agrupados!M2747</f>
        <v>438.4188</v>
      </c>
      <c r="M1172" s="13">
        <f t="normal">Agrupados!Q2747</f>
        <v>305.1396</v>
      </c>
      <c r="N1172" s="13">
        <f t="shared" ref="N1172" si="1939">L1172/K1172</f>
        <v>40.895149968171</v>
      </c>
      <c r="O1172" s="13">
        <f t="shared" ref="O1172" si="1940">M1172/K1172</f>
        <v>28.463035123557</v>
      </c>
      <c r="P1172" s="12">
        <f t="normal">Agrupados!R2747</f>
        <v>0.696000262762454</v>
      </c>
      <c r="Q1172" s="25" t="str">
        <f t="normal">Agrupados!AA2747</f>
        <v>-</v>
      </c>
      <c r="R1172" s="26" t="str">
        <f t="normal">Agrupados!AC2747</f>
        <v>-</v>
      </c>
    </row>
    <row r="1173" spans="1:18">
      <c r="A1173" s="14">
        <f t="normal">Agrupados!D2748</f>
        <v>0</v>
      </c>
      <c r="B1173" s="14">
        <f t="normal">Agrupados!E2748</f>
        <v>0</v>
      </c>
      <c r="C1173" s="14">
        <f t="normal">Agrupados!F2748</f>
        <v>0</v>
      </c>
      <c r="D1173" s="14">
        <f t="normal">Agrupados!G2748</f>
        <v>0</v>
      </c>
      <c r="E1173" s="14">
        <f t="normal">Agrupados!H2748</f>
        <v>0</v>
      </c>
      <c r="F1173" s="14">
        <f t="normal">Agrupados!I2748</f>
        <v>0</v>
      </c>
      <c r="G1173" s="16">
        <f t="normal">Agrupados!T2748</f>
        <v>0</v>
      </c>
      <c r="H1173" s="16"/>
      <c r="I1173" s="8"/>
      <c r="J1173" s="8"/>
      <c r="K1173" s="8"/>
      <c r="L1173" s="16">
        <f t="normal">Agrupados!M2748</f>
        <v>0</v>
      </c>
      <c r="M1173" s="16">
        <f t="normal">Agrupados!Q2748</f>
        <v>0</v>
      </c>
      <c r="N1173" s="16"/>
      <c r="O1173" s="16"/>
      <c r="P1173" s="14">
        <f t="normal">Agrupados!R2748</f>
        <v>0</v>
      </c>
      <c r="Q1173" s="27">
        <f t="normal">Agrupados!AA2748</f>
        <v>0</v>
      </c>
      <c r="R1173" s="28">
        <f t="normal">Agrupados!AC2748</f>
        <v>0</v>
      </c>
    </row>
    <row r="1174" spans="1:18">
      <c r="A1174" s="17">
        <f t="normal">Agrupados!D2749</f>
        <v>0</v>
      </c>
      <c r="B1174" s="17">
        <f t="normal">Agrupados!E2749</f>
        <v>0</v>
      </c>
      <c r="C1174" s="17">
        <f t="normal">Agrupados!F2749</f>
        <v>0</v>
      </c>
      <c r="D1174" s="17">
        <f t="normal">Agrupados!G2749</f>
        <v>0</v>
      </c>
      <c r="E1174" s="17">
        <f t="normal">Agrupados!H2749</f>
        <v>0</v>
      </c>
      <c r="F1174" s="17">
        <f t="normal">Agrupados!I2749</f>
        <v>0</v>
      </c>
      <c r="G1174" s="19">
        <f t="normal">Agrupados!T2749</f>
        <v>0</v>
      </c>
      <c r="H1174" s="19"/>
      <c r="I1174" s="8"/>
      <c r="J1174" s="8"/>
      <c r="K1174" s="8"/>
      <c r="L1174" s="19">
        <f t="normal">Agrupados!M2749</f>
        <v>0</v>
      </c>
      <c r="M1174" s="19">
        <f t="normal">Agrupados!Q2749</f>
        <v>0</v>
      </c>
      <c r="N1174" s="19"/>
      <c r="O1174" s="19"/>
      <c r="P1174" s="17">
        <f t="normal">Agrupados!R2749</f>
        <v>0</v>
      </c>
      <c r="Q1174" s="29">
        <f t="normal">Agrupados!AA2749</f>
        <v>0</v>
      </c>
      <c r="R1174" s="30">
        <f t="normal">Agrupados!AC2749</f>
        <v>0</v>
      </c>
    </row>
    <row r="1175" spans="1:18">
      <c r="A1175" s="12" t="str">
        <f t="normal">Agrupados!D2750</f>
        <v>Cultura energética</v>
      </c>
      <c r="B1175" s="12" t="str">
        <f t="normal">Agrupados!E2750</f>
        <v>Cultivo energético</v>
      </c>
      <c r="C1175" s="12" t="str">
        <f t="normal">Agrupados!F2750</f>
        <v>Grama</v>
      </c>
      <c r="D1175" s="12" t="str">
        <f t="normal">Agrupados!G2750</f>
        <v>Grama</v>
      </c>
      <c r="E1175" s="12" t="str">
        <f t="normal">Agrupados!H2750</f>
        <v>-</v>
      </c>
      <c r="F1175" s="12" t="str">
        <f t="normal">Agrupados!I2750</f>
        <v>Tratada T1/C3</v>
      </c>
      <c r="G1175" s="13">
        <f t="normal">Agrupados!T2750</f>
        <v>153.9</v>
      </c>
      <c r="H1175" s="13">
        <f t="normal">Agrupados!W2750</f>
        <v>575.8</v>
      </c>
      <c r="I1175" s="8">
        <f t="shared" ref="I1175" si="1941">1000/G1175</f>
        <v>6.49772579597141</v>
      </c>
      <c r="J1175" s="8">
        <f t="shared" ref="J1175" si="1942">1000/H1175</f>
        <v>1.73671413685307</v>
      </c>
      <c r="K1175" s="8">
        <f t="shared" ref="K1175" si="1943">I1175*J1175</f>
        <v>11.2846922472584</v>
      </c>
      <c r="L1175" s="13">
        <f t="normal">Agrupados!M2750</f>
        <v>328.518</v>
      </c>
      <c r="M1175" s="13">
        <f t="normal">Agrupados!Q2750</f>
        <v>270.9252</v>
      </c>
      <c r="N1175" s="13">
        <f t="shared" ref="N1175" si="1944">L1175/K1175</f>
        <v>29.11182625116</v>
      </c>
      <c r="O1175" s="13">
        <f t="shared" ref="O1175" si="1945">M1175/K1175</f>
        <v>24.008204571624</v>
      </c>
      <c r="P1175" s="12">
        <f t="normal">Agrupados!R2750</f>
        <v>0.824689058133801</v>
      </c>
      <c r="Q1175" s="25" t="str">
        <f t="normal">Agrupados!AA2750</f>
        <v>-</v>
      </c>
      <c r="R1175" s="26" t="str">
        <f t="normal">Agrupados!AC2750</f>
        <v>-</v>
      </c>
    </row>
    <row r="1176" spans="1:18">
      <c r="A1176" s="14">
        <f t="normal">Agrupados!D2751</f>
        <v>0</v>
      </c>
      <c r="B1176" s="14">
        <f t="normal">Agrupados!E2751</f>
        <v>0</v>
      </c>
      <c r="C1176" s="14">
        <f t="normal">Agrupados!F2751</f>
        <v>0</v>
      </c>
      <c r="D1176" s="14">
        <f t="normal">Agrupados!G2751</f>
        <v>0</v>
      </c>
      <c r="E1176" s="14">
        <f t="normal">Agrupados!H2751</f>
        <v>0</v>
      </c>
      <c r="F1176" s="14">
        <f t="normal">Agrupados!I2751</f>
        <v>0</v>
      </c>
      <c r="G1176" s="16">
        <f t="normal">Agrupados!T2751</f>
        <v>0</v>
      </c>
      <c r="H1176" s="16"/>
      <c r="I1176" s="8"/>
      <c r="J1176" s="8"/>
      <c r="K1176" s="8"/>
      <c r="L1176" s="16">
        <f t="normal">Agrupados!M2751</f>
        <v>0</v>
      </c>
      <c r="M1176" s="16">
        <f t="normal">Agrupados!Q2751</f>
        <v>0</v>
      </c>
      <c r="N1176" s="16"/>
      <c r="O1176" s="16"/>
      <c r="P1176" s="14">
        <f t="normal">Agrupados!R2751</f>
        <v>0</v>
      </c>
      <c r="Q1176" s="27">
        <f t="normal">Agrupados!AA2751</f>
        <v>0</v>
      </c>
      <c r="R1176" s="28">
        <f t="normal">Agrupados!AC2751</f>
        <v>0</v>
      </c>
    </row>
    <row r="1177" spans="1:18">
      <c r="A1177" s="17">
        <f t="normal">Agrupados!D2752</f>
        <v>0</v>
      </c>
      <c r="B1177" s="17">
        <f t="normal">Agrupados!E2752</f>
        <v>0</v>
      </c>
      <c r="C1177" s="17">
        <f t="normal">Agrupados!F2752</f>
        <v>0</v>
      </c>
      <c r="D1177" s="17">
        <f t="normal">Agrupados!G2752</f>
        <v>0</v>
      </c>
      <c r="E1177" s="17">
        <f t="normal">Agrupados!H2752</f>
        <v>0</v>
      </c>
      <c r="F1177" s="17">
        <f t="normal">Agrupados!I2752</f>
        <v>0</v>
      </c>
      <c r="G1177" s="19">
        <f t="normal">Agrupados!T2752</f>
        <v>0</v>
      </c>
      <c r="H1177" s="19"/>
      <c r="I1177" s="8"/>
      <c r="J1177" s="8"/>
      <c r="K1177" s="8"/>
      <c r="L1177" s="19">
        <f t="normal">Agrupados!M2752</f>
        <v>0</v>
      </c>
      <c r="M1177" s="19">
        <f t="normal">Agrupados!Q2752</f>
        <v>0</v>
      </c>
      <c r="N1177" s="19"/>
      <c r="O1177" s="19"/>
      <c r="P1177" s="17">
        <f t="normal">Agrupados!R2752</f>
        <v>0</v>
      </c>
      <c r="Q1177" s="29">
        <f t="normal">Agrupados!AA2752</f>
        <v>0</v>
      </c>
      <c r="R1177" s="30">
        <f t="normal">Agrupados!AC2752</f>
        <v>0</v>
      </c>
    </row>
    <row r="1178" spans="1:18">
      <c r="A1178" s="12" t="str">
        <f t="normal">Agrupados!D2753</f>
        <v>Cultura energética</v>
      </c>
      <c r="B1178" s="12" t="str">
        <f t="normal">Agrupados!E2753</f>
        <v>Cultivo energético</v>
      </c>
      <c r="C1178" s="12" t="str">
        <f t="normal">Agrupados!F2753</f>
        <v>Grama</v>
      </c>
      <c r="D1178" s="12" t="str">
        <f t="normal">Agrupados!G2753</f>
        <v>Grama</v>
      </c>
      <c r="E1178" s="12" t="str">
        <f t="normal">Agrupados!H2753</f>
        <v>-</v>
      </c>
      <c r="F1178" s="12" t="str">
        <f t="normal">Agrupados!I2753</f>
        <v> Tratamento T4</v>
      </c>
      <c r="G1178" s="13">
        <f t="normal">Agrupados!T2753</f>
        <v>85.6</v>
      </c>
      <c r="H1178" s="13">
        <f t="normal">Agrupados!W2753</f>
        <v>926.3</v>
      </c>
      <c r="I1178" s="8">
        <f t="shared" ref="I1178" si="1946">1000/G1178</f>
        <v>11.6822429906542</v>
      </c>
      <c r="J1178" s="8">
        <f t="shared" ref="J1178" si="1947">1000/H1178</f>
        <v>1.07956385620209</v>
      </c>
      <c r="K1178" s="8">
        <f t="shared" ref="K1178" si="1948">I1178*J1178</f>
        <v>12.6117272920805</v>
      </c>
      <c r="L1178" s="13">
        <f t="normal">Agrupados!M2753</f>
        <v>614.7036</v>
      </c>
      <c r="M1178" s="13">
        <f t="normal">Agrupados!Q2753</f>
        <v>470.0016</v>
      </c>
      <c r="N1178" s="13">
        <f t="shared" ref="N1178" si="1949">L1178/K1178</f>
        <v>48.740635264608</v>
      </c>
      <c r="O1178" s="13">
        <f t="shared" ref="O1178" si="1950">M1178/K1178</f>
        <v>37.267028466048</v>
      </c>
      <c r="P1178" s="12">
        <f t="normal">Agrupados!R2753</f>
        <v>0.764598743199162</v>
      </c>
      <c r="Q1178" s="25" t="str">
        <f t="normal">Agrupados!AA2753</f>
        <v>-</v>
      </c>
      <c r="R1178" s="26" t="str">
        <f t="normal">Agrupados!AC2753</f>
        <v>-</v>
      </c>
    </row>
    <row r="1179" spans="1:18">
      <c r="A1179" s="14">
        <f t="normal">Agrupados!D2754</f>
        <v>0</v>
      </c>
      <c r="B1179" s="14">
        <f t="normal">Agrupados!E2754</f>
        <v>0</v>
      </c>
      <c r="C1179" s="14">
        <f t="normal">Agrupados!F2754</f>
        <v>0</v>
      </c>
      <c r="D1179" s="14">
        <f t="normal">Agrupados!G2754</f>
        <v>0</v>
      </c>
      <c r="E1179" s="14">
        <f t="normal">Agrupados!H2754</f>
        <v>0</v>
      </c>
      <c r="F1179" s="14">
        <f t="normal">Agrupados!I2754</f>
        <v>0</v>
      </c>
      <c r="G1179" s="16">
        <f t="normal">Agrupados!T2754</f>
        <v>0</v>
      </c>
      <c r="H1179" s="16"/>
      <c r="I1179" s="8"/>
      <c r="J1179" s="8"/>
      <c r="K1179" s="8"/>
      <c r="L1179" s="16">
        <f t="normal">Agrupados!M2754</f>
        <v>0</v>
      </c>
      <c r="M1179" s="16">
        <f t="normal">Agrupados!Q2754</f>
        <v>0</v>
      </c>
      <c r="N1179" s="16"/>
      <c r="O1179" s="16"/>
      <c r="P1179" s="14">
        <f t="normal">Agrupados!R2754</f>
        <v>0</v>
      </c>
      <c r="Q1179" s="27">
        <f t="normal">Agrupados!AA2754</f>
        <v>0</v>
      </c>
      <c r="R1179" s="28">
        <f t="normal">Agrupados!AC2754</f>
        <v>0</v>
      </c>
    </row>
    <row r="1180" spans="1:18">
      <c r="A1180" s="17">
        <f t="normal">Agrupados!D2755</f>
        <v>0</v>
      </c>
      <c r="B1180" s="17">
        <f t="normal">Agrupados!E2755</f>
        <v>0</v>
      </c>
      <c r="C1180" s="17">
        <f t="normal">Agrupados!F2755</f>
        <v>0</v>
      </c>
      <c r="D1180" s="17">
        <f t="normal">Agrupados!G2755</f>
        <v>0</v>
      </c>
      <c r="E1180" s="17">
        <f t="normal">Agrupados!H2755</f>
        <v>0</v>
      </c>
      <c r="F1180" s="17">
        <f t="normal">Agrupados!I2755</f>
        <v>0</v>
      </c>
      <c r="G1180" s="19">
        <f t="normal">Agrupados!T2755</f>
        <v>0</v>
      </c>
      <c r="H1180" s="19"/>
      <c r="I1180" s="8"/>
      <c r="J1180" s="8"/>
      <c r="K1180" s="8"/>
      <c r="L1180" s="19">
        <f t="normal">Agrupados!M2755</f>
        <v>0</v>
      </c>
      <c r="M1180" s="19">
        <f t="normal">Agrupados!Q2755</f>
        <v>0</v>
      </c>
      <c r="N1180" s="19"/>
      <c r="O1180" s="19"/>
      <c r="P1180" s="17">
        <f t="normal">Agrupados!R2755</f>
        <v>0</v>
      </c>
      <c r="Q1180" s="29">
        <f t="normal">Agrupados!AA2755</f>
        <v>0</v>
      </c>
      <c r="R1180" s="30">
        <f t="normal">Agrupados!AC2755</f>
        <v>0</v>
      </c>
    </row>
    <row r="1181" spans="1:18">
      <c r="A1181" s="12" t="str">
        <f t="normal">Agrupados!D2765</f>
        <v>Cultura energética</v>
      </c>
      <c r="B1181" s="12" t="str">
        <f t="normal">Agrupados!E2765</f>
        <v>Cultivo energético</v>
      </c>
      <c r="C1181" s="12" t="str">
        <f t="normal">Agrupados!F2765</f>
        <v>Grama</v>
      </c>
      <c r="D1181" s="12" t="str">
        <f t="normal">Agrupados!G2765</f>
        <v>Silagem de grama</v>
      </c>
      <c r="E1181" s="12" t="str">
        <f t="normal">Agrupados!H2765</f>
        <v>-</v>
      </c>
      <c r="F1181" s="12" t="str">
        <f t="normal">Agrupados!I2765</f>
        <v>Silo de Grama n° 7 - 5g de inoculante  "kera", 4 L de caldo de cana, 1 L de água da chuva, 30 dias ensilada</v>
      </c>
      <c r="G1181" s="13">
        <f t="normal">Agrupados!T2765</f>
        <v>345.95</v>
      </c>
      <c r="H1181" s="13">
        <f t="normal">Agrupados!W2765</f>
        <v>854.85</v>
      </c>
      <c r="I1181" s="8">
        <f t="shared" ref="I1181" si="1951">1000/G1181</f>
        <v>2.89059112588524</v>
      </c>
      <c r="J1181" s="8">
        <f t="shared" ref="J1181" si="1952">1000/H1181</f>
        <v>1.16979587062058</v>
      </c>
      <c r="K1181" s="8">
        <f t="shared" ref="K1181" si="1953">I1181*J1181</f>
        <v>3.38140156271304</v>
      </c>
      <c r="L1181" s="13">
        <f t="normal">Agrupados!M2765</f>
        <v>319.792726936245</v>
      </c>
      <c r="M1181" s="13">
        <f t="normal">Agrupados!Q2765</f>
        <v>195.87304524845</v>
      </c>
      <c r="N1181" s="13">
        <f t="shared" ref="N1181" si="1954">L1181/K1181</f>
        <v>94.5740164263903</v>
      </c>
      <c r="O1181" s="13">
        <f t="shared" ref="O1181" si="1955">M1181/K1181</f>
        <v>57.9265850611641</v>
      </c>
      <c r="P1181" s="12">
        <f t="normal">Agrupados!R2765</f>
        <v>0.6125</v>
      </c>
      <c r="Q1181" s="25" t="str">
        <f t="normal">Agrupados!AA2765</f>
        <v>-</v>
      </c>
      <c r="R1181" s="26" t="str">
        <f t="normal">Agrupados!AC2765</f>
        <v>-</v>
      </c>
    </row>
    <row r="1182" spans="1:18">
      <c r="A1182" s="14">
        <f t="normal">Agrupados!D2766</f>
        <v>0</v>
      </c>
      <c r="B1182" s="14">
        <f t="normal">Agrupados!E2766</f>
        <v>0</v>
      </c>
      <c r="C1182" s="14">
        <f t="normal">Agrupados!F2766</f>
        <v>0</v>
      </c>
      <c r="D1182" s="14">
        <f t="normal">Agrupados!G2766</f>
        <v>0</v>
      </c>
      <c r="E1182" s="14">
        <f t="normal">Agrupados!H2766</f>
        <v>0</v>
      </c>
      <c r="F1182" s="14">
        <f t="normal">Agrupados!I2766</f>
        <v>0</v>
      </c>
      <c r="G1182" s="16">
        <f t="normal">Agrupados!T2766</f>
        <v>0</v>
      </c>
      <c r="H1182" s="16"/>
      <c r="I1182" s="8"/>
      <c r="J1182" s="8"/>
      <c r="K1182" s="8"/>
      <c r="L1182" s="16">
        <f t="normal">Agrupados!M2766</f>
        <v>0</v>
      </c>
      <c r="M1182" s="16">
        <f t="normal">Agrupados!Q2766</f>
        <v>0</v>
      </c>
      <c r="N1182" s="16"/>
      <c r="O1182" s="16"/>
      <c r="P1182" s="14">
        <f t="normal">Agrupados!R2766</f>
        <v>0</v>
      </c>
      <c r="Q1182" s="27">
        <f t="normal">Agrupados!AA2766</f>
        <v>0</v>
      </c>
      <c r="R1182" s="28">
        <f t="normal">Agrupados!AC2766</f>
        <v>0</v>
      </c>
    </row>
    <row r="1183" spans="1:18">
      <c r="A1183" s="17">
        <f t="normal">Agrupados!D2767</f>
        <v>0</v>
      </c>
      <c r="B1183" s="17">
        <f t="normal">Agrupados!E2767</f>
        <v>0</v>
      </c>
      <c r="C1183" s="17">
        <f t="normal">Agrupados!F2767</f>
        <v>0</v>
      </c>
      <c r="D1183" s="17">
        <f t="normal">Agrupados!G2767</f>
        <v>0</v>
      </c>
      <c r="E1183" s="17">
        <f t="normal">Agrupados!H2767</f>
        <v>0</v>
      </c>
      <c r="F1183" s="17">
        <f t="normal">Agrupados!I2767</f>
        <v>0</v>
      </c>
      <c r="G1183" s="19">
        <f t="normal">Agrupados!T2767</f>
        <v>0</v>
      </c>
      <c r="H1183" s="19"/>
      <c r="I1183" s="8"/>
      <c r="J1183" s="8"/>
      <c r="K1183" s="8"/>
      <c r="L1183" s="19">
        <f t="normal">Agrupados!M2767</f>
        <v>0</v>
      </c>
      <c r="M1183" s="19">
        <f t="normal">Agrupados!Q2767</f>
        <v>0</v>
      </c>
      <c r="N1183" s="19"/>
      <c r="O1183" s="19"/>
      <c r="P1183" s="17">
        <f t="normal">Agrupados!R2767</f>
        <v>0</v>
      </c>
      <c r="Q1183" s="29">
        <f t="normal">Agrupados!AA2767</f>
        <v>0</v>
      </c>
      <c r="R1183" s="30">
        <f t="normal">Agrupados!AC2767</f>
        <v>0</v>
      </c>
    </row>
    <row r="1184" spans="1:18">
      <c r="A1184" s="12" t="str">
        <f t="normal">Agrupados!D2768</f>
        <v>Cultura energética</v>
      </c>
      <c r="B1184" s="12" t="str">
        <f t="normal">Agrupados!E2768</f>
        <v>Cultivo energético</v>
      </c>
      <c r="C1184" s="12" t="str">
        <f t="normal">Agrupados!F2768</f>
        <v>Grama</v>
      </c>
      <c r="D1184" s="12" t="str">
        <f t="normal">Agrupados!G2768</f>
        <v>Silagem de grama </v>
      </c>
      <c r="E1184" s="12" t="str">
        <f t="normal">Agrupados!H2768</f>
        <v>-</v>
      </c>
      <c r="F1184" s="12" t="str">
        <f t="normal">Agrupados!I2768</f>
        <v>Silo de Grama n° 9 - 5 g de inoculante ¨kera¨, 2,5 L de caldo de cana, hidratada com  agua com agua limpa, 43 dias ensilada </v>
      </c>
      <c r="G1184" s="13">
        <f t="normal">Agrupados!T2768</f>
        <v>195.25</v>
      </c>
      <c r="H1184" s="13">
        <f t="normal">Agrupados!W2768</f>
        <v>755.2</v>
      </c>
      <c r="I1184" s="8">
        <f t="shared" ref="I1184" si="1956">1000/G1184</f>
        <v>5.12163892445583</v>
      </c>
      <c r="J1184" s="8">
        <f t="shared" ref="J1184" si="1957">1000/H1184</f>
        <v>1.32415254237288</v>
      </c>
      <c r="K1184" s="8">
        <f t="shared" ref="K1184" si="1958">I1184*J1184</f>
        <v>6.78183120293409</v>
      </c>
      <c r="L1184" s="13">
        <f t="normal">Agrupados!M2768</f>
        <v>336.282039418895</v>
      </c>
      <c r="M1184" s="13">
        <f t="normal">Agrupados!Q2768</f>
        <v>198.37142592764</v>
      </c>
      <c r="N1184" s="13">
        <f t="shared" ref="N1184" si="1959">L1184/K1184</f>
        <v>49.5857283020265</v>
      </c>
      <c r="O1184" s="13">
        <f t="shared" ref="O1184" si="1960">M1184/K1184</f>
        <v>29.250422193023</v>
      </c>
      <c r="P1184" s="12">
        <f t="normal">Agrupados!R2768</f>
        <v>0.589895988112927</v>
      </c>
      <c r="Q1184" s="25" t="str">
        <f t="normal">Agrupados!AA2768</f>
        <v>-</v>
      </c>
      <c r="R1184" s="26" t="str">
        <f t="normal">Agrupados!AC2768</f>
        <v>-</v>
      </c>
    </row>
    <row r="1185" spans="1:18">
      <c r="A1185" s="14">
        <f t="normal">Agrupados!D2769</f>
        <v>0</v>
      </c>
      <c r="B1185" s="14">
        <f t="normal">Agrupados!E2769</f>
        <v>0</v>
      </c>
      <c r="C1185" s="14">
        <f t="normal">Agrupados!F2769</f>
        <v>0</v>
      </c>
      <c r="D1185" s="14">
        <f t="normal">Agrupados!G2769</f>
        <v>0</v>
      </c>
      <c r="E1185" s="14">
        <f t="normal">Agrupados!H2769</f>
        <v>0</v>
      </c>
      <c r="F1185" s="14">
        <f t="normal">Agrupados!I2769</f>
        <v>0</v>
      </c>
      <c r="G1185" s="16">
        <f t="normal">Agrupados!T2769</f>
        <v>0</v>
      </c>
      <c r="H1185" s="16"/>
      <c r="I1185" s="8"/>
      <c r="J1185" s="8"/>
      <c r="K1185" s="8"/>
      <c r="L1185" s="16">
        <f t="normal">Agrupados!M2769</f>
        <v>0</v>
      </c>
      <c r="M1185" s="16">
        <f t="normal">Agrupados!Q2769</f>
        <v>0</v>
      </c>
      <c r="N1185" s="16"/>
      <c r="O1185" s="16"/>
      <c r="P1185" s="14">
        <f t="normal">Agrupados!R2769</f>
        <v>0</v>
      </c>
      <c r="Q1185" s="27">
        <f t="normal">Agrupados!AA2769</f>
        <v>0</v>
      </c>
      <c r="R1185" s="28">
        <f t="normal">Agrupados!AC2769</f>
        <v>0</v>
      </c>
    </row>
    <row r="1186" spans="1:18">
      <c r="A1186" s="17">
        <f t="normal">Agrupados!D2770</f>
        <v>0</v>
      </c>
      <c r="B1186" s="17">
        <f t="normal">Agrupados!E2770</f>
        <v>0</v>
      </c>
      <c r="C1186" s="17">
        <f t="normal">Agrupados!F2770</f>
        <v>0</v>
      </c>
      <c r="D1186" s="17">
        <f t="normal">Agrupados!G2770</f>
        <v>0</v>
      </c>
      <c r="E1186" s="17">
        <f t="normal">Agrupados!H2770</f>
        <v>0</v>
      </c>
      <c r="F1186" s="17">
        <f t="normal">Agrupados!I2770</f>
        <v>0</v>
      </c>
      <c r="G1186" s="19">
        <f t="normal">Agrupados!T2770</f>
        <v>0</v>
      </c>
      <c r="H1186" s="19"/>
      <c r="I1186" s="8"/>
      <c r="J1186" s="8"/>
      <c r="K1186" s="8"/>
      <c r="L1186" s="19">
        <f t="normal">Agrupados!M2770</f>
        <v>0</v>
      </c>
      <c r="M1186" s="19">
        <f t="normal">Agrupados!Q2770</f>
        <v>0</v>
      </c>
      <c r="N1186" s="19"/>
      <c r="O1186" s="19"/>
      <c r="P1186" s="17">
        <f t="normal">Agrupados!R2770</f>
        <v>0</v>
      </c>
      <c r="Q1186" s="29">
        <f t="normal">Agrupados!AA2770</f>
        <v>0</v>
      </c>
      <c r="R1186" s="30">
        <f t="normal">Agrupados!AC2770</f>
        <v>0</v>
      </c>
    </row>
    <row r="1187" spans="1:18">
      <c r="A1187" s="12" t="str">
        <f t="normal">Agrupados!D2789</f>
        <v>Cultura energética</v>
      </c>
      <c r="B1187" s="12" t="str">
        <f t="normal">Agrupados!E2789</f>
        <v>Cultivo energético</v>
      </c>
      <c r="C1187" s="12" t="str">
        <f t="normal">Agrupados!F2789</f>
        <v>Grama</v>
      </c>
      <c r="D1187" s="12" t="str">
        <f t="normal">Agrupados!G2789</f>
        <v>Silagem de grama </v>
      </c>
      <c r="E1187" s="12" t="str">
        <f t="normal">Agrupados!H2789</f>
        <v>-</v>
      </c>
      <c r="F1187" s="12" t="str">
        <f t="normal">Agrupados!I2789</f>
        <v>Silagem de grama - caixa n° 8</v>
      </c>
      <c r="G1187" s="13">
        <f t="normal">Agrupados!T2789</f>
        <v>205</v>
      </c>
      <c r="H1187" s="13">
        <f t="normal">Agrupados!W2789</f>
        <v>841.266666666667</v>
      </c>
      <c r="I1187" s="8">
        <f t="shared" ref="I1187" si="1961">1000/G1187</f>
        <v>4.8780487804878</v>
      </c>
      <c r="J1187" s="8">
        <f t="shared" ref="J1187" si="1962">1000/H1187</f>
        <v>1.188683730882</v>
      </c>
      <c r="K1187" s="8">
        <f t="shared" ref="K1187" si="1963">I1187*J1187</f>
        <v>5.79845722381465</v>
      </c>
      <c r="L1187" s="13">
        <f t="normal">Agrupados!M2789</f>
        <v>228</v>
      </c>
      <c r="M1187" s="13">
        <f t="normal">Agrupados!Q2789</f>
        <v>139.333333333333</v>
      </c>
      <c r="N1187" s="13">
        <f t="shared" ref="N1187" si="1964">L1187/K1187</f>
        <v>39.320804</v>
      </c>
      <c r="O1187" s="13">
        <f t="shared" ref="O1187" si="1965">M1187/K1187</f>
        <v>24.0293802222222</v>
      </c>
      <c r="P1187" s="12">
        <f t="normal">Agrupados!R2789</f>
        <v>0.611111111111111</v>
      </c>
      <c r="Q1187" s="25" t="str">
        <f t="normal">Agrupados!AA2789</f>
        <v>-</v>
      </c>
      <c r="R1187" s="26" t="str">
        <f t="normal">Agrupados!AC2789</f>
        <v>-</v>
      </c>
    </row>
    <row r="1188" spans="1:18">
      <c r="A1188" s="14">
        <f t="normal">Agrupados!D2790</f>
        <v>0</v>
      </c>
      <c r="B1188" s="14">
        <f t="normal">Agrupados!E2790</f>
        <v>0</v>
      </c>
      <c r="C1188" s="14">
        <f t="normal">Agrupados!F2790</f>
        <v>0</v>
      </c>
      <c r="D1188" s="14">
        <f t="normal">Agrupados!G2790</f>
        <v>0</v>
      </c>
      <c r="E1188" s="14">
        <f t="normal">Agrupados!H2790</f>
        <v>0</v>
      </c>
      <c r="F1188" s="14">
        <f t="normal">Agrupados!I2790</f>
        <v>0</v>
      </c>
      <c r="G1188" s="16">
        <f t="normal">Agrupados!T2790</f>
        <v>0</v>
      </c>
      <c r="H1188" s="16"/>
      <c r="I1188" s="8"/>
      <c r="J1188" s="8"/>
      <c r="K1188" s="8"/>
      <c r="L1188" s="16">
        <f t="normal">Agrupados!M2790</f>
        <v>0</v>
      </c>
      <c r="M1188" s="16">
        <f t="normal">Agrupados!Q2790</f>
        <v>0</v>
      </c>
      <c r="N1188" s="16"/>
      <c r="O1188" s="16"/>
      <c r="P1188" s="14">
        <f t="normal">Agrupados!R2790</f>
        <v>0</v>
      </c>
      <c r="Q1188" s="27">
        <f t="normal">Agrupados!AA2790</f>
        <v>0</v>
      </c>
      <c r="R1188" s="28">
        <f t="normal">Agrupados!AC2790</f>
        <v>0</v>
      </c>
    </row>
    <row r="1189" spans="1:18">
      <c r="A1189" s="17">
        <f t="normal">Agrupados!D2791</f>
        <v>0</v>
      </c>
      <c r="B1189" s="17">
        <f t="normal">Agrupados!E2791</f>
        <v>0</v>
      </c>
      <c r="C1189" s="17">
        <f t="normal">Agrupados!F2791</f>
        <v>0</v>
      </c>
      <c r="D1189" s="17">
        <f t="normal">Agrupados!G2791</f>
        <v>0</v>
      </c>
      <c r="E1189" s="17">
        <f t="normal">Agrupados!H2791</f>
        <v>0</v>
      </c>
      <c r="F1189" s="17">
        <f t="normal">Agrupados!I2791</f>
        <v>0</v>
      </c>
      <c r="G1189" s="19">
        <f t="normal">Agrupados!T2791</f>
        <v>0</v>
      </c>
      <c r="H1189" s="19"/>
      <c r="I1189" s="8"/>
      <c r="J1189" s="8"/>
      <c r="K1189" s="8"/>
      <c r="L1189" s="19">
        <f t="normal">Agrupados!M2791</f>
        <v>0</v>
      </c>
      <c r="M1189" s="19">
        <f t="normal">Agrupados!Q2791</f>
        <v>0</v>
      </c>
      <c r="N1189" s="19"/>
      <c r="O1189" s="19"/>
      <c r="P1189" s="17">
        <f t="normal">Agrupados!R2791</f>
        <v>0</v>
      </c>
      <c r="Q1189" s="29">
        <f t="normal">Agrupados!AA2791</f>
        <v>0</v>
      </c>
      <c r="R1189" s="30">
        <f t="normal">Agrupados!AC2791</f>
        <v>0</v>
      </c>
    </row>
    <row r="1190" spans="1:18">
      <c r="A1190" s="12" t="str">
        <f t="normal">Agrupados!D2792</f>
        <v>Cultura energética</v>
      </c>
      <c r="B1190" s="12" t="str">
        <f t="normal">Agrupados!E2792</f>
        <v>Cultivo energético</v>
      </c>
      <c r="C1190" s="12" t="str">
        <f t="normal">Agrupados!F2792</f>
        <v>Grama</v>
      </c>
      <c r="D1190" s="12" t="str">
        <f t="normal">Agrupados!G2792</f>
        <v>Silagem de grama </v>
      </c>
      <c r="E1190" s="12" t="str">
        <f t="normal">Agrupados!H2792</f>
        <v>-</v>
      </c>
      <c r="F1190" s="12" t="str">
        <f t="normal">Agrupados!I2792</f>
        <v>Silagem de grama com uréia - Silo n° 6</v>
      </c>
      <c r="G1190" s="13">
        <f t="normal">Agrupados!T2792</f>
        <v>207.7</v>
      </c>
      <c r="H1190" s="13">
        <f t="normal">Agrupados!W2792</f>
        <v>879.8</v>
      </c>
      <c r="I1190" s="8">
        <f t="shared" ref="I1190" si="1966">1000/G1190</f>
        <v>4.81463649494463</v>
      </c>
      <c r="J1190" s="8">
        <f t="shared" ref="J1190" si="1967">1000/H1190</f>
        <v>1.13662195953626</v>
      </c>
      <c r="K1190" s="8">
        <f t="shared" ref="K1190" si="1968">I1190*J1190</f>
        <v>5.47242156733875</v>
      </c>
      <c r="L1190" s="13">
        <f t="normal">Agrupados!M2792</f>
        <v>391.666666666667</v>
      </c>
      <c r="M1190" s="13">
        <f t="normal">Agrupados!Q2792</f>
        <v>236.333333333333</v>
      </c>
      <c r="N1190" s="13">
        <f t="shared" ref="N1190" si="1969">L1190/K1190</f>
        <v>71.5709968333334</v>
      </c>
      <c r="O1190" s="13">
        <f t="shared" ref="O1190" si="1970">M1190/K1190</f>
        <v>43.1862440466667</v>
      </c>
      <c r="P1190" s="12">
        <f t="normal">Agrupados!R2792</f>
        <v>0.603404255319149</v>
      </c>
      <c r="Q1190" s="25" t="str">
        <f t="normal">Agrupados!AA2792</f>
        <v>-</v>
      </c>
      <c r="R1190" s="26" t="str">
        <f t="normal">Agrupados!AC2792</f>
        <v>-</v>
      </c>
    </row>
    <row r="1191" spans="1:18">
      <c r="A1191" s="14">
        <f t="normal">Agrupados!D2793</f>
        <v>0</v>
      </c>
      <c r="B1191" s="14">
        <f t="normal">Agrupados!E2793</f>
        <v>0</v>
      </c>
      <c r="C1191" s="14">
        <f t="normal">Agrupados!F2793</f>
        <v>0</v>
      </c>
      <c r="D1191" s="14">
        <f t="normal">Agrupados!G2793</f>
        <v>0</v>
      </c>
      <c r="E1191" s="14">
        <f t="normal">Agrupados!H2793</f>
        <v>0</v>
      </c>
      <c r="F1191" s="14">
        <f t="normal">Agrupados!I2793</f>
        <v>0</v>
      </c>
      <c r="G1191" s="16">
        <f t="normal">Agrupados!T2793</f>
        <v>0</v>
      </c>
      <c r="H1191" s="16"/>
      <c r="I1191" s="8"/>
      <c r="J1191" s="8"/>
      <c r="K1191" s="8"/>
      <c r="L1191" s="16">
        <f t="normal">Agrupados!M2793</f>
        <v>0</v>
      </c>
      <c r="M1191" s="16">
        <f t="normal">Agrupados!Q2793</f>
        <v>0</v>
      </c>
      <c r="N1191" s="16"/>
      <c r="O1191" s="16"/>
      <c r="P1191" s="14">
        <f t="normal">Agrupados!R2793</f>
        <v>0</v>
      </c>
      <c r="Q1191" s="27">
        <f t="normal">Agrupados!AA2793</f>
        <v>0</v>
      </c>
      <c r="R1191" s="28">
        <f t="normal">Agrupados!AC2793</f>
        <v>0</v>
      </c>
    </row>
    <row r="1192" spans="1:18">
      <c r="A1192" s="17">
        <f t="normal">Agrupados!D2794</f>
        <v>0</v>
      </c>
      <c r="B1192" s="17">
        <f t="normal">Agrupados!E2794</f>
        <v>0</v>
      </c>
      <c r="C1192" s="17">
        <f t="normal">Agrupados!F2794</f>
        <v>0</v>
      </c>
      <c r="D1192" s="17">
        <f t="normal">Agrupados!G2794</f>
        <v>0</v>
      </c>
      <c r="E1192" s="17">
        <f t="normal">Agrupados!H2794</f>
        <v>0</v>
      </c>
      <c r="F1192" s="17">
        <f t="normal">Agrupados!I2794</f>
        <v>0</v>
      </c>
      <c r="G1192" s="19">
        <f t="normal">Agrupados!T2794</f>
        <v>0</v>
      </c>
      <c r="H1192" s="19"/>
      <c r="I1192" s="8"/>
      <c r="J1192" s="8"/>
      <c r="K1192" s="8"/>
      <c r="L1192" s="19">
        <f t="normal">Agrupados!M2794</f>
        <v>0</v>
      </c>
      <c r="M1192" s="19">
        <f t="normal">Agrupados!Q2794</f>
        <v>0</v>
      </c>
      <c r="N1192" s="19"/>
      <c r="O1192" s="19"/>
      <c r="P1192" s="17">
        <f t="normal">Agrupados!R2794</f>
        <v>0</v>
      </c>
      <c r="Q1192" s="29">
        <f t="normal">Agrupados!AA2794</f>
        <v>0</v>
      </c>
      <c r="R1192" s="30">
        <f t="normal">Agrupados!AC2794</f>
        <v>0</v>
      </c>
    </row>
    <row r="1193" spans="1:18">
      <c r="A1193" s="12" t="str">
        <f t="normal">Agrupados!D2819</f>
        <v>Resíduo urbano</v>
      </c>
      <c r="B1193" s="12" t="str">
        <f t="normal">Agrupados!E2819</f>
        <v>Resíduos alimentares</v>
      </c>
      <c r="C1193" s="12" t="str">
        <f t="normal">Agrupados!F2819</f>
        <v>Resíduo sólido orgânico </v>
      </c>
      <c r="D1193" s="12" t="str">
        <f t="normal">Agrupados!G2819</f>
        <v>Resíduo de restaurante</v>
      </c>
      <c r="E1193" s="12" t="str">
        <f t="normal">Agrupados!H2819</f>
        <v>-</v>
      </c>
      <c r="F1193" s="12" t="str">
        <f t="normal">Agrupados!I2819</f>
        <v>ACX300</v>
      </c>
      <c r="G1193" s="13">
        <f t="normal">Agrupados!T2819</f>
        <v>101.5</v>
      </c>
      <c r="H1193" s="13">
        <f t="normal">Agrupados!W2819</f>
        <v>951.45</v>
      </c>
      <c r="I1193" s="8">
        <f t="shared" ref="I1193" si="1971">1000/G1193</f>
        <v>9.85221674876847</v>
      </c>
      <c r="J1193" s="8">
        <f t="shared" ref="J1193" si="1972">1000/H1193</f>
        <v>1.05102737926323</v>
      </c>
      <c r="K1193" s="8">
        <f t="shared" ref="K1193" si="1973">I1193*J1193</f>
        <v>10.3549495493914</v>
      </c>
      <c r="L1193" s="13">
        <f t="normal">Agrupados!M2819</f>
        <v>513.5</v>
      </c>
      <c r="M1193" s="13">
        <f t="normal">Agrupados!Q2819</f>
        <v>316.5</v>
      </c>
      <c r="N1193" s="13">
        <f t="shared" ref="N1193" si="1974">L1193/K1193</f>
        <v>49.5898118625</v>
      </c>
      <c r="O1193" s="13">
        <f t="shared" ref="O1193" si="1975">M1193/K1193</f>
        <v>30.5650933875</v>
      </c>
      <c r="P1193" s="12">
        <f t="normal">Agrupados!R2819</f>
        <v>0.616358325219085</v>
      </c>
      <c r="Q1193" s="25" t="str">
        <f t="normal">Agrupados!AA2819</f>
        <v>-</v>
      </c>
      <c r="R1193" s="26" t="str">
        <f t="normal">Agrupados!AC2819</f>
        <v>-</v>
      </c>
    </row>
    <row r="1194" spans="1:18">
      <c r="A1194" s="14">
        <f t="normal">Agrupados!D2820</f>
        <v>0</v>
      </c>
      <c r="B1194" s="14">
        <f t="normal">Agrupados!E2820</f>
        <v>0</v>
      </c>
      <c r="C1194" s="14">
        <f t="normal">Agrupados!F2820</f>
        <v>0</v>
      </c>
      <c r="D1194" s="14">
        <f t="normal">Agrupados!G2820</f>
        <v>0</v>
      </c>
      <c r="E1194" s="14">
        <f t="normal">Agrupados!H2820</f>
        <v>0</v>
      </c>
      <c r="F1194" s="14">
        <f t="normal">Agrupados!I2820</f>
        <v>0</v>
      </c>
      <c r="G1194" s="16">
        <f t="normal">Agrupados!T2820</f>
        <v>0</v>
      </c>
      <c r="H1194" s="16"/>
      <c r="I1194" s="8"/>
      <c r="J1194" s="8"/>
      <c r="K1194" s="8"/>
      <c r="L1194" s="16">
        <f t="normal">Agrupados!M2820</f>
        <v>0</v>
      </c>
      <c r="M1194" s="16">
        <f t="normal">Agrupados!Q2820</f>
        <v>0</v>
      </c>
      <c r="N1194" s="16"/>
      <c r="O1194" s="16"/>
      <c r="P1194" s="14">
        <f t="normal">Agrupados!R2820</f>
        <v>0</v>
      </c>
      <c r="Q1194" s="27">
        <f t="normal">Agrupados!AA2820</f>
        <v>0</v>
      </c>
      <c r="R1194" s="28">
        <f t="normal">Agrupados!AC2820</f>
        <v>0</v>
      </c>
    </row>
    <row r="1195" spans="1:18">
      <c r="A1195" s="17">
        <f t="normal">Agrupados!D2821</f>
        <v>0</v>
      </c>
      <c r="B1195" s="17">
        <f t="normal">Agrupados!E2821</f>
        <v>0</v>
      </c>
      <c r="C1195" s="17">
        <f t="normal">Agrupados!F2821</f>
        <v>0</v>
      </c>
      <c r="D1195" s="17">
        <f t="normal">Agrupados!G2821</f>
        <v>0</v>
      </c>
      <c r="E1195" s="17">
        <f t="normal">Agrupados!H2821</f>
        <v>0</v>
      </c>
      <c r="F1195" s="17">
        <f t="normal">Agrupados!I2821</f>
        <v>0</v>
      </c>
      <c r="G1195" s="19">
        <f t="normal">Agrupados!T2821</f>
        <v>0</v>
      </c>
      <c r="H1195" s="19"/>
      <c r="I1195" s="8"/>
      <c r="J1195" s="8"/>
      <c r="K1195" s="8"/>
      <c r="L1195" s="19">
        <f t="normal">Agrupados!M2821</f>
        <v>0</v>
      </c>
      <c r="M1195" s="19">
        <f t="normal">Agrupados!Q2821</f>
        <v>0</v>
      </c>
      <c r="N1195" s="19"/>
      <c r="O1195" s="19"/>
      <c r="P1195" s="17">
        <f t="normal">Agrupados!R2821</f>
        <v>0</v>
      </c>
      <c r="Q1195" s="29">
        <f t="normal">Agrupados!AA2821</f>
        <v>0</v>
      </c>
      <c r="R1195" s="30">
        <f t="normal">Agrupados!AC2821</f>
        <v>0</v>
      </c>
    </row>
    <row r="1196" spans="1:18">
      <c r="A1196" s="12" t="str">
        <f t="normal">Agrupados!D2822</f>
        <v>Resíduo urbano</v>
      </c>
      <c r="B1196" s="12" t="str">
        <f t="normal">Agrupados!E2822</f>
        <v>Resíduos alimentares</v>
      </c>
      <c r="C1196" s="12" t="str">
        <f t="normal">Agrupados!F2822</f>
        <v>Resíduo sólido orgânico </v>
      </c>
      <c r="D1196" s="12" t="str">
        <f t="normal">Agrupados!G2822</f>
        <v>Resíduo de restaurante </v>
      </c>
      <c r="E1196" s="12" t="str">
        <f t="normal">Agrupados!H2822</f>
        <v>-</v>
      </c>
      <c r="F1196" s="12" t="str">
        <f t="normal">Agrupados!I2822</f>
        <v>FR200</v>
      </c>
      <c r="G1196" s="13">
        <f t="normal">Agrupados!T2822</f>
        <v>155.633333333333</v>
      </c>
      <c r="H1196" s="13">
        <f t="normal">Agrupados!W2822</f>
        <v>944.3</v>
      </c>
      <c r="I1196" s="8">
        <f t="shared" ref="I1196" si="1976">1000/G1196</f>
        <v>6.42535874919683</v>
      </c>
      <c r="J1196" s="8">
        <f t="shared" ref="J1196" si="1977">1000/H1196</f>
        <v>1.05898549189876</v>
      </c>
      <c r="K1196" s="8">
        <f t="shared" ref="K1196" si="1978">I1196*J1196</f>
        <v>6.80436169564421</v>
      </c>
      <c r="L1196" s="13">
        <f t="normal">Agrupados!M2822</f>
        <v>611</v>
      </c>
      <c r="M1196" s="13">
        <f t="normal">Agrupados!Q2822</f>
        <v>371.5</v>
      </c>
      <c r="N1196" s="13">
        <f t="shared" ref="N1196" si="1979">L1196/K1196</f>
        <v>89.7953441233333</v>
      </c>
      <c r="O1196" s="13">
        <f t="shared" ref="O1196" si="1980">M1196/K1196</f>
        <v>54.5973328016667</v>
      </c>
      <c r="P1196" s="12">
        <f t="normal">Agrupados!R2822</f>
        <v>0.608019639934534</v>
      </c>
      <c r="Q1196" s="25" t="str">
        <f t="normal">Agrupados!AA2822</f>
        <v>-</v>
      </c>
      <c r="R1196" s="26" t="str">
        <f t="normal">Agrupados!AC2822</f>
        <v>-</v>
      </c>
    </row>
    <row r="1197" spans="1:18">
      <c r="A1197" s="14">
        <f t="normal">Agrupados!D2823</f>
        <v>0</v>
      </c>
      <c r="B1197" s="14">
        <f t="normal">Agrupados!E2823</f>
        <v>0</v>
      </c>
      <c r="C1197" s="14">
        <f t="normal">Agrupados!F2823</f>
        <v>0</v>
      </c>
      <c r="D1197" s="14">
        <f t="normal">Agrupados!G2823</f>
        <v>0</v>
      </c>
      <c r="E1197" s="14">
        <f t="normal">Agrupados!H2823</f>
        <v>0</v>
      </c>
      <c r="F1197" s="14">
        <f t="normal">Agrupados!I2823</f>
        <v>0</v>
      </c>
      <c r="G1197" s="16">
        <f t="normal">Agrupados!T2823</f>
        <v>0</v>
      </c>
      <c r="H1197" s="16"/>
      <c r="I1197" s="8"/>
      <c r="J1197" s="8"/>
      <c r="K1197" s="8"/>
      <c r="L1197" s="16">
        <f t="normal">Agrupados!M2823</f>
        <v>0</v>
      </c>
      <c r="M1197" s="16">
        <f t="normal">Agrupados!Q2823</f>
        <v>0</v>
      </c>
      <c r="N1197" s="16"/>
      <c r="O1197" s="16"/>
      <c r="P1197" s="14">
        <f t="normal">Agrupados!R2823</f>
        <v>0</v>
      </c>
      <c r="Q1197" s="27">
        <f t="normal">Agrupados!AA2823</f>
        <v>0</v>
      </c>
      <c r="R1197" s="28">
        <f t="normal">Agrupados!AC2823</f>
        <v>0</v>
      </c>
    </row>
    <row r="1198" spans="1:18">
      <c r="A1198" s="17">
        <f t="normal">Agrupados!D2824</f>
        <v>0</v>
      </c>
      <c r="B1198" s="17">
        <f t="normal">Agrupados!E2824</f>
        <v>0</v>
      </c>
      <c r="C1198" s="17">
        <f t="normal">Agrupados!F2824</f>
        <v>0</v>
      </c>
      <c r="D1198" s="17">
        <f t="normal">Agrupados!G2824</f>
        <v>0</v>
      </c>
      <c r="E1198" s="17">
        <f t="normal">Agrupados!H2824</f>
        <v>0</v>
      </c>
      <c r="F1198" s="17">
        <f t="normal">Agrupados!I2824</f>
        <v>0</v>
      </c>
      <c r="G1198" s="19">
        <f t="normal">Agrupados!T2824</f>
        <v>0</v>
      </c>
      <c r="H1198" s="19"/>
      <c r="I1198" s="8"/>
      <c r="J1198" s="8"/>
      <c r="K1198" s="8"/>
      <c r="L1198" s="19">
        <f t="normal">Agrupados!M2824</f>
        <v>0</v>
      </c>
      <c r="M1198" s="19">
        <f t="normal">Agrupados!Q2824</f>
        <v>0</v>
      </c>
      <c r="N1198" s="19"/>
      <c r="O1198" s="19"/>
      <c r="P1198" s="17">
        <f t="normal">Agrupados!R2824</f>
        <v>0</v>
      </c>
      <c r="Q1198" s="29">
        <f t="normal">Agrupados!AA2824</f>
        <v>0</v>
      </c>
      <c r="R1198" s="30">
        <f t="normal">Agrupados!AC2824</f>
        <v>0</v>
      </c>
    </row>
    <row r="1199" spans="1:18">
      <c r="A1199" s="12" t="str">
        <f t="normal">Agrupados!D2834</f>
        <v>Cultura energética</v>
      </c>
      <c r="B1199" s="12" t="str">
        <f t="normal">Agrupados!E2834</f>
        <v>Cultivo energético</v>
      </c>
      <c r="C1199" s="6" t="str">
        <f t="normal">Agrupados!F2834</f>
        <v>Grama</v>
      </c>
      <c r="D1199" s="6" t="str">
        <f t="normal">Agrupados!G2834</f>
        <v>Silagem de grama</v>
      </c>
      <c r="E1199" s="12" t="str">
        <f t="normal">Agrupados!H2834</f>
        <v>-</v>
      </c>
      <c r="F1199" s="6" t="str">
        <f t="normal">Agrupados!I2834</f>
        <v>Inoculante 1</v>
      </c>
      <c r="G1199" s="8">
        <f t="normal">Agrupados!T2834</f>
        <v>245.3</v>
      </c>
      <c r="H1199" s="8">
        <f t="normal">Agrupados!W2834</f>
        <v>890.55</v>
      </c>
      <c r="I1199" s="8">
        <f t="shared" ref="I1199" si="1981">1000/G1199</f>
        <v>4.0766408479413</v>
      </c>
      <c r="J1199" s="8">
        <f t="shared" ref="J1199" si="1982">1000/H1199</f>
        <v>1.12290157767672</v>
      </c>
      <c r="K1199" s="8">
        <f t="shared" ref="K1199" si="1983">I1199*J1199</f>
        <v>4.57766643977463</v>
      </c>
      <c r="L1199" s="8">
        <f t="normal">Agrupados!M2834</f>
        <v>406</v>
      </c>
      <c r="M1199" s="8">
        <f t="normal">Agrupados!Q2834</f>
        <v>255</v>
      </c>
      <c r="N1199" s="13">
        <f t="shared" ref="N1199" si="1984">L1199/K1199</f>
        <v>88.69147749</v>
      </c>
      <c r="O1199" s="13">
        <f t="shared" ref="O1199" si="1985">M1199/K1199</f>
        <v>55.705238325</v>
      </c>
      <c r="P1199" s="6">
        <f t="normal">Agrupados!R2834</f>
        <v>0.62807881773399</v>
      </c>
      <c r="Q1199" s="23" t="str">
        <f t="normal">Agrupados!AA2834</f>
        <v>-</v>
      </c>
      <c r="R1199" s="24" t="str">
        <f t="normal">Agrupados!AC2834</f>
        <v>-</v>
      </c>
    </row>
    <row r="1200" spans="1:18">
      <c r="A1200" s="14">
        <f t="normal">Agrupados!D2835</f>
        <v>0</v>
      </c>
      <c r="B1200" s="14">
        <f t="normal">Agrupados!E2835</f>
        <v>0</v>
      </c>
      <c r="C1200" s="6">
        <f t="normal">Agrupados!F2835</f>
        <v>0</v>
      </c>
      <c r="D1200" s="6">
        <f t="normal">Agrupados!G2835</f>
        <v>0</v>
      </c>
      <c r="E1200" s="14">
        <f t="normal">Agrupados!H2835</f>
        <v>0</v>
      </c>
      <c r="F1200" s="6">
        <f t="normal">Agrupados!I2835</f>
        <v>0</v>
      </c>
      <c r="G1200" s="8">
        <f t="normal">Agrupados!T2835</f>
        <v>0</v>
      </c>
      <c r="H1200" s="8"/>
      <c r="I1200" s="8"/>
      <c r="J1200" s="8"/>
      <c r="K1200" s="8"/>
      <c r="L1200" s="8">
        <f t="normal">Agrupados!M2835</f>
        <v>0</v>
      </c>
      <c r="M1200" s="8">
        <f t="normal">Agrupados!Q2835</f>
        <v>0</v>
      </c>
      <c r="N1200" s="16"/>
      <c r="O1200" s="16"/>
      <c r="P1200" s="6">
        <f t="normal">Agrupados!R2835</f>
        <v>0</v>
      </c>
      <c r="Q1200" s="23">
        <f t="normal">Agrupados!AA2835</f>
        <v>0</v>
      </c>
      <c r="R1200" s="24">
        <f t="normal">Agrupados!AC2835</f>
        <v>0</v>
      </c>
    </row>
    <row r="1201" spans="1:18">
      <c r="A1201" s="17">
        <f t="normal">Agrupados!D2836</f>
        <v>0</v>
      </c>
      <c r="B1201" s="17">
        <f t="normal">Agrupados!E2836</f>
        <v>0</v>
      </c>
      <c r="C1201" s="6">
        <f t="normal">Agrupados!F2836</f>
        <v>0</v>
      </c>
      <c r="D1201" s="6">
        <f t="normal">Agrupados!G2836</f>
        <v>0</v>
      </c>
      <c r="E1201" s="17">
        <f t="normal">Agrupados!H2836</f>
        <v>0</v>
      </c>
      <c r="F1201" s="6">
        <f t="normal">Agrupados!I2836</f>
        <v>0</v>
      </c>
      <c r="G1201" s="8">
        <f t="normal">Agrupados!T2836</f>
        <v>0</v>
      </c>
      <c r="H1201" s="8"/>
      <c r="I1201" s="8"/>
      <c r="J1201" s="8"/>
      <c r="K1201" s="8"/>
      <c r="L1201" s="8">
        <f t="normal">Agrupados!M2836</f>
        <v>0</v>
      </c>
      <c r="M1201" s="8">
        <f t="normal">Agrupados!Q2836</f>
        <v>0</v>
      </c>
      <c r="N1201" s="19"/>
      <c r="O1201" s="19"/>
      <c r="P1201" s="6">
        <f t="normal">Agrupados!R2836</f>
        <v>0</v>
      </c>
      <c r="Q1201" s="23">
        <f t="normal">Agrupados!AA2836</f>
        <v>0</v>
      </c>
      <c r="R1201" s="24">
        <f t="normal">Agrupados!AC2836</f>
        <v>0</v>
      </c>
    </row>
    <row r="1202" spans="1:18">
      <c r="A1202" s="12" t="str">
        <f t="normal">Agrupados!D2837</f>
        <v>Cultura energética</v>
      </c>
      <c r="B1202" s="12" t="str">
        <f t="normal">Agrupados!E2837</f>
        <v>Cultivo energético</v>
      </c>
      <c r="C1202" s="6" t="str">
        <f t="normal">Agrupados!F2837</f>
        <v>Grama</v>
      </c>
      <c r="D1202" s="6" t="str">
        <f t="normal">Agrupados!G2837</f>
        <v>Silagem de grama</v>
      </c>
      <c r="E1202" s="12" t="str">
        <f t="normal">Agrupados!H2837</f>
        <v>-</v>
      </c>
      <c r="F1202" s="12" t="str">
        <f t="normal">Agrupados!I2837</f>
        <v>Inoculante 2</v>
      </c>
      <c r="G1202" s="13">
        <f t="normal">Agrupados!T2837</f>
        <v>243.35</v>
      </c>
      <c r="H1202" s="13">
        <f t="normal">Agrupados!W2837</f>
        <v>898.4</v>
      </c>
      <c r="I1202" s="8">
        <f t="shared" ref="I1202" si="1986">1000/G1202</f>
        <v>4.10930758167249</v>
      </c>
      <c r="J1202" s="8">
        <f t="shared" ref="J1202" si="1987">1000/H1202</f>
        <v>1.11308993766696</v>
      </c>
      <c r="K1202" s="8">
        <f t="shared" ref="K1202" si="1988">I1202*J1202</f>
        <v>4.57402891993821</v>
      </c>
      <c r="L1202" s="13">
        <f t="normal">Agrupados!M2837</f>
        <v>491</v>
      </c>
      <c r="M1202" s="13">
        <f t="normal">Agrupados!Q2837</f>
        <v>301</v>
      </c>
      <c r="N1202" s="13">
        <f t="shared" ref="N1202" si="1989">L1202/K1202</f>
        <v>107.34518924</v>
      </c>
      <c r="O1202" s="13">
        <f t="shared" ref="O1202" si="1990">M1202/K1202</f>
        <v>65.80631764</v>
      </c>
      <c r="P1202" s="12">
        <f t="normal">Agrupados!R2837</f>
        <v>0.613034623217923</v>
      </c>
      <c r="Q1202" s="25" t="str">
        <f t="normal">Agrupados!AA2837</f>
        <v>-</v>
      </c>
      <c r="R1202" s="26" t="str">
        <f t="normal">Agrupados!AC2837</f>
        <v>-</v>
      </c>
    </row>
    <row r="1203" spans="1:18">
      <c r="A1203" s="14">
        <f t="normal">Agrupados!D2838</f>
        <v>0</v>
      </c>
      <c r="B1203" s="14">
        <f t="normal">Agrupados!E2838</f>
        <v>0</v>
      </c>
      <c r="C1203" s="6">
        <f t="normal">Agrupados!F2838</f>
        <v>0</v>
      </c>
      <c r="D1203" s="6">
        <f t="normal">Agrupados!G2838</f>
        <v>0</v>
      </c>
      <c r="E1203" s="14">
        <f t="normal">Agrupados!H2838</f>
        <v>0</v>
      </c>
      <c r="F1203" s="14">
        <f t="normal">Agrupados!I2838</f>
        <v>0</v>
      </c>
      <c r="G1203" s="16">
        <f t="normal">Agrupados!T2838</f>
        <v>0</v>
      </c>
      <c r="H1203" s="16"/>
      <c r="I1203" s="8"/>
      <c r="J1203" s="8"/>
      <c r="K1203" s="8"/>
      <c r="L1203" s="16">
        <f t="normal">Agrupados!M2838</f>
        <v>0</v>
      </c>
      <c r="M1203" s="16">
        <f t="normal">Agrupados!Q2838</f>
        <v>0</v>
      </c>
      <c r="N1203" s="16"/>
      <c r="O1203" s="16"/>
      <c r="P1203" s="14">
        <f t="normal">Agrupados!R2838</f>
        <v>0</v>
      </c>
      <c r="Q1203" s="27">
        <f t="normal">Agrupados!AA2838</f>
        <v>0</v>
      </c>
      <c r="R1203" s="28">
        <f t="normal">Agrupados!AC2838</f>
        <v>0</v>
      </c>
    </row>
    <row r="1204" spans="1:18">
      <c r="A1204" s="17">
        <f t="normal">Agrupados!D2839</f>
        <v>0</v>
      </c>
      <c r="B1204" s="17">
        <f t="normal">Agrupados!E2839</f>
        <v>0</v>
      </c>
      <c r="C1204" s="6">
        <f t="normal">Agrupados!F2839</f>
        <v>0</v>
      </c>
      <c r="D1204" s="6">
        <f t="normal">Agrupados!G2839</f>
        <v>0</v>
      </c>
      <c r="E1204" s="17">
        <f t="normal">Agrupados!H2839</f>
        <v>0</v>
      </c>
      <c r="F1204" s="17">
        <f t="normal">Agrupados!I2839</f>
        <v>0</v>
      </c>
      <c r="G1204" s="19">
        <f t="normal">Agrupados!T2839</f>
        <v>0</v>
      </c>
      <c r="H1204" s="19"/>
      <c r="I1204" s="8"/>
      <c r="J1204" s="8"/>
      <c r="K1204" s="8"/>
      <c r="L1204" s="19">
        <f t="normal">Agrupados!M2839</f>
        <v>0</v>
      </c>
      <c r="M1204" s="19">
        <f t="normal">Agrupados!Q2839</f>
        <v>0</v>
      </c>
      <c r="N1204" s="19"/>
      <c r="O1204" s="19"/>
      <c r="P1204" s="17">
        <f t="normal">Agrupados!R2839</f>
        <v>0</v>
      </c>
      <c r="Q1204" s="29">
        <f t="normal">Agrupados!AA2839</f>
        <v>0</v>
      </c>
      <c r="R1204" s="30">
        <f t="normal">Agrupados!AC2839</f>
        <v>0</v>
      </c>
    </row>
    <row r="1205" spans="1:18">
      <c r="A1205" s="12" t="str">
        <f t="normal">Agrupados!D2840</f>
        <v>Cultura energética</v>
      </c>
      <c r="B1205" s="12" t="str">
        <f t="normal">Agrupados!E2840</f>
        <v>Cultivo energético</v>
      </c>
      <c r="C1205" s="6" t="str">
        <f t="normal">Agrupados!F2840</f>
        <v>Grama</v>
      </c>
      <c r="D1205" s="6" t="str">
        <f t="normal">Agrupados!G2840</f>
        <v>Silagem de grama</v>
      </c>
      <c r="E1205" s="12" t="str">
        <f t="normal">Agrupados!H2840</f>
        <v>-</v>
      </c>
      <c r="F1205" s="12" t="str">
        <f t="normal">Agrupados!I2840</f>
        <v>Inoculante 3</v>
      </c>
      <c r="G1205" s="13">
        <f t="normal">Agrupados!T2840</f>
        <v>258.6</v>
      </c>
      <c r="H1205" s="13">
        <f t="normal">Agrupados!W2840</f>
        <v>877.75</v>
      </c>
      <c r="I1205" s="8">
        <f t="shared" ref="I1205" si="1991">1000/G1205</f>
        <v>3.86697602474865</v>
      </c>
      <c r="J1205" s="8">
        <f t="shared" ref="J1205" si="1992">1000/H1205</f>
        <v>1.13927655938479</v>
      </c>
      <c r="K1205" s="8">
        <f t="shared" ref="K1205" si="1993">I1205*J1205</f>
        <v>4.40555514069911</v>
      </c>
      <c r="L1205" s="13">
        <f t="normal">Agrupados!M2840</f>
        <v>481</v>
      </c>
      <c r="M1205" s="13">
        <f t="normal">Agrupados!Q2840</f>
        <v>296</v>
      </c>
      <c r="N1205" s="13">
        <f t="shared" ref="N1205" si="1994">L1205/K1205</f>
        <v>109.18033815</v>
      </c>
      <c r="O1205" s="13">
        <f t="shared" ref="O1205" si="1995">M1205/K1205</f>
        <v>67.1879004</v>
      </c>
      <c r="P1205" s="12">
        <f t="normal">Agrupados!R2840</f>
        <v>0.615384615384615</v>
      </c>
      <c r="Q1205" s="25" t="str">
        <f t="normal">Agrupados!AA2840</f>
        <v>-</v>
      </c>
      <c r="R1205" s="26" t="str">
        <f t="normal">Agrupados!AC2840</f>
        <v>-</v>
      </c>
    </row>
    <row r="1206" spans="1:18">
      <c r="A1206" s="14">
        <f t="normal">Agrupados!D2841</f>
        <v>0</v>
      </c>
      <c r="B1206" s="14">
        <f t="normal">Agrupados!E2841</f>
        <v>0</v>
      </c>
      <c r="C1206" s="6">
        <f t="normal">Agrupados!F2841</f>
        <v>0</v>
      </c>
      <c r="D1206" s="6">
        <f t="normal">Agrupados!G2841</f>
        <v>0</v>
      </c>
      <c r="E1206" s="14">
        <f t="normal">Agrupados!H2841</f>
        <v>0</v>
      </c>
      <c r="F1206" s="14">
        <f t="normal">Agrupados!I2841</f>
        <v>0</v>
      </c>
      <c r="G1206" s="16">
        <f t="normal">Agrupados!T2841</f>
        <v>0</v>
      </c>
      <c r="H1206" s="16"/>
      <c r="I1206" s="8"/>
      <c r="J1206" s="8"/>
      <c r="K1206" s="8"/>
      <c r="L1206" s="16">
        <f t="normal">Agrupados!M2841</f>
        <v>0</v>
      </c>
      <c r="M1206" s="16">
        <f t="normal">Agrupados!Q2841</f>
        <v>0</v>
      </c>
      <c r="N1206" s="16"/>
      <c r="O1206" s="16"/>
      <c r="P1206" s="14">
        <f t="normal">Agrupados!R2841</f>
        <v>0</v>
      </c>
      <c r="Q1206" s="27">
        <f t="normal">Agrupados!AA2841</f>
        <v>0</v>
      </c>
      <c r="R1206" s="28">
        <f t="normal">Agrupados!AC2841</f>
        <v>0</v>
      </c>
    </row>
    <row r="1207" spans="1:18">
      <c r="A1207" s="17">
        <f t="normal">Agrupados!D2842</f>
        <v>0</v>
      </c>
      <c r="B1207" s="17">
        <f t="normal">Agrupados!E2842</f>
        <v>0</v>
      </c>
      <c r="C1207" s="6">
        <f t="normal">Agrupados!F2842</f>
        <v>0</v>
      </c>
      <c r="D1207" s="6">
        <f t="normal">Agrupados!G2842</f>
        <v>0</v>
      </c>
      <c r="E1207" s="17">
        <f t="normal">Agrupados!H2842</f>
        <v>0</v>
      </c>
      <c r="F1207" s="17">
        <f t="normal">Agrupados!I2842</f>
        <v>0</v>
      </c>
      <c r="G1207" s="19">
        <f t="normal">Agrupados!T2842</f>
        <v>0</v>
      </c>
      <c r="H1207" s="19"/>
      <c r="I1207" s="8"/>
      <c r="J1207" s="8"/>
      <c r="K1207" s="8"/>
      <c r="L1207" s="19">
        <f t="normal">Agrupados!M2842</f>
        <v>0</v>
      </c>
      <c r="M1207" s="19">
        <f t="normal">Agrupados!Q2842</f>
        <v>0</v>
      </c>
      <c r="N1207" s="19"/>
      <c r="O1207" s="19"/>
      <c r="P1207" s="17">
        <f t="normal">Agrupados!R2842</f>
        <v>0</v>
      </c>
      <c r="Q1207" s="29">
        <f t="normal">Agrupados!AA2842</f>
        <v>0</v>
      </c>
      <c r="R1207" s="30">
        <f t="normal">Agrupados!AC2842</f>
        <v>0</v>
      </c>
    </row>
    <row r="1208" spans="1:18">
      <c r="A1208" s="12" t="str">
        <f t="normal">Agrupados!D2843</f>
        <v>Cultura energética</v>
      </c>
      <c r="B1208" s="12" t="str">
        <f t="normal">Agrupados!E2843</f>
        <v>Cultivo energético</v>
      </c>
      <c r="C1208" s="6" t="str">
        <f t="normal">Agrupados!F2843</f>
        <v>Grama</v>
      </c>
      <c r="D1208" s="6" t="str">
        <f t="normal">Agrupados!G2843</f>
        <v>Silagem de grama</v>
      </c>
      <c r="E1208" s="12" t="str">
        <f t="normal">Agrupados!H2843</f>
        <v>-</v>
      </c>
      <c r="F1208" s="6" t="str">
        <f t="normal">Agrupados!I2843</f>
        <v>Inoculante 1</v>
      </c>
      <c r="G1208" s="8">
        <f t="normal">Agrupados!T2843</f>
        <v>239.15</v>
      </c>
      <c r="H1208" s="8">
        <f t="normal">Agrupados!W2843</f>
        <v>893.55</v>
      </c>
      <c r="I1208" s="8">
        <f t="shared" ref="I1208" si="1996">1000/G1208</f>
        <v>4.18147606104955</v>
      </c>
      <c r="J1208" s="8">
        <f t="shared" ref="J1208" si="1997">1000/H1208</f>
        <v>1.11913155391416</v>
      </c>
      <c r="K1208" s="8">
        <f t="shared" ref="K1208" si="1998">I1208*J1208</f>
        <v>4.67962180185726</v>
      </c>
      <c r="L1208" s="8">
        <f t="normal">Agrupados!M2843</f>
        <v>499</v>
      </c>
      <c r="M1208" s="8">
        <f t="normal">Agrupados!Q2843</f>
        <v>314</v>
      </c>
      <c r="N1208" s="13">
        <f t="shared" ref="N1208" si="1999">L1208/K1208</f>
        <v>106.6325487675</v>
      </c>
      <c r="O1208" s="13">
        <f t="shared" ref="O1208" si="2000">M1208/K1208</f>
        <v>67.099439505</v>
      </c>
      <c r="P1208" s="6">
        <f t="normal">Agrupados!R2843</f>
        <v>0.629258517034068</v>
      </c>
      <c r="Q1208" s="23" t="str">
        <f t="normal">Agrupados!AA2843</f>
        <v>-</v>
      </c>
      <c r="R1208" s="24" t="str">
        <f t="normal">Agrupados!AC2843</f>
        <v>-</v>
      </c>
    </row>
    <row r="1209" spans="1:18">
      <c r="A1209" s="14">
        <f t="normal">Agrupados!D2844</f>
        <v>0</v>
      </c>
      <c r="B1209" s="14">
        <f t="normal">Agrupados!E2844</f>
        <v>0</v>
      </c>
      <c r="C1209" s="6">
        <f t="normal">Agrupados!F2844</f>
        <v>0</v>
      </c>
      <c r="D1209" s="6">
        <f t="normal">Agrupados!G2844</f>
        <v>0</v>
      </c>
      <c r="E1209" s="14">
        <f t="normal">Agrupados!H2844</f>
        <v>0</v>
      </c>
      <c r="F1209" s="6">
        <f t="normal">Agrupados!I2844</f>
        <v>0</v>
      </c>
      <c r="G1209" s="8">
        <f t="normal">Agrupados!T2844</f>
        <v>0</v>
      </c>
      <c r="H1209" s="8"/>
      <c r="I1209" s="8"/>
      <c r="J1209" s="8"/>
      <c r="K1209" s="8"/>
      <c r="L1209" s="8">
        <f t="normal">Agrupados!M2844</f>
        <v>0</v>
      </c>
      <c r="M1209" s="8">
        <f t="normal">Agrupados!Q2844</f>
        <v>0</v>
      </c>
      <c r="N1209" s="16"/>
      <c r="O1209" s="16"/>
      <c r="P1209" s="6">
        <f t="normal">Agrupados!R2844</f>
        <v>0</v>
      </c>
      <c r="Q1209" s="23">
        <f t="normal">Agrupados!AA2844</f>
        <v>0</v>
      </c>
      <c r="R1209" s="24">
        <f t="normal">Agrupados!AC2844</f>
        <v>0</v>
      </c>
    </row>
    <row r="1210" spans="1:18">
      <c r="A1210" s="17">
        <f t="normal">Agrupados!D2845</f>
        <v>0</v>
      </c>
      <c r="B1210" s="17">
        <f t="normal">Agrupados!E2845</f>
        <v>0</v>
      </c>
      <c r="C1210" s="6">
        <f t="normal">Agrupados!F2845</f>
        <v>0</v>
      </c>
      <c r="D1210" s="6">
        <f t="normal">Agrupados!G2845</f>
        <v>0</v>
      </c>
      <c r="E1210" s="17">
        <f t="normal">Agrupados!H2845</f>
        <v>0</v>
      </c>
      <c r="F1210" s="6">
        <f t="normal">Agrupados!I2845</f>
        <v>0</v>
      </c>
      <c r="G1210" s="8">
        <f t="normal">Agrupados!T2845</f>
        <v>0</v>
      </c>
      <c r="H1210" s="8"/>
      <c r="I1210" s="8"/>
      <c r="J1210" s="8"/>
      <c r="K1210" s="8"/>
      <c r="L1210" s="8">
        <f t="normal">Agrupados!M2845</f>
        <v>0</v>
      </c>
      <c r="M1210" s="8">
        <f t="normal">Agrupados!Q2845</f>
        <v>0</v>
      </c>
      <c r="N1210" s="19"/>
      <c r="O1210" s="19"/>
      <c r="P1210" s="6">
        <f t="normal">Agrupados!R2845</f>
        <v>0</v>
      </c>
      <c r="Q1210" s="23">
        <f t="normal">Agrupados!AA2845</f>
        <v>0</v>
      </c>
      <c r="R1210" s="24">
        <f t="normal">Agrupados!AC2845</f>
        <v>0</v>
      </c>
    </row>
    <row r="1211" spans="1:18">
      <c r="A1211" s="12" t="str">
        <f t="normal">Agrupados!D2846</f>
        <v>Cultura energética</v>
      </c>
      <c r="B1211" s="12" t="str">
        <f t="normal">Agrupados!E2846</f>
        <v>Cultivo energético</v>
      </c>
      <c r="C1211" s="6" t="str">
        <f t="normal">Agrupados!F2846</f>
        <v>Grama</v>
      </c>
      <c r="D1211" s="12" t="str">
        <f t="normal">Agrupados!G2846</f>
        <v>Silagem de grama</v>
      </c>
      <c r="E1211" s="12" t="str">
        <f t="normal">Agrupados!H2846</f>
        <v>-</v>
      </c>
      <c r="F1211" s="12" t="str">
        <f t="normal">Agrupados!I2846</f>
        <v>Inoculante 2</v>
      </c>
      <c r="G1211" s="13">
        <f t="normal">Agrupados!T2846</f>
        <v>273.3</v>
      </c>
      <c r="H1211" s="13">
        <f t="normal">Agrupados!W2846</f>
        <v>894.35</v>
      </c>
      <c r="I1211" s="8">
        <f t="shared" ref="I1211" si="2001">1000/G1211</f>
        <v>3.65898280278083</v>
      </c>
      <c r="J1211" s="8">
        <f t="shared" ref="J1211" si="2002">1000/H1211</f>
        <v>1.1181304858277</v>
      </c>
      <c r="K1211" s="8">
        <f t="shared" ref="K1211" si="2003">I1211*J1211</f>
        <v>4.09122021890851</v>
      </c>
      <c r="L1211" s="13">
        <f t="normal">Agrupados!M2846</f>
        <v>479</v>
      </c>
      <c r="M1211" s="13">
        <f t="normal">Agrupados!Q2846</f>
        <v>289</v>
      </c>
      <c r="N1211" s="13">
        <f t="shared" ref="N1211" si="2004">L1211/K1211</f>
        <v>117.079984545</v>
      </c>
      <c r="O1211" s="13">
        <f t="shared" ref="O1211" si="2005">M1211/K1211</f>
        <v>70.639072095</v>
      </c>
      <c r="P1211" s="12">
        <f t="normal">Agrupados!R2846</f>
        <v>0.603340292275574</v>
      </c>
      <c r="Q1211" s="25" t="str">
        <f t="normal">Agrupados!AA2846</f>
        <v>-</v>
      </c>
      <c r="R1211" s="26" t="str">
        <f t="normal">Agrupados!AC2846</f>
        <v>-</v>
      </c>
    </row>
    <row r="1212" spans="1:18">
      <c r="A1212" s="14">
        <f t="normal">Agrupados!D2847</f>
        <v>0</v>
      </c>
      <c r="B1212" s="14">
        <f t="normal">Agrupados!E2847</f>
        <v>0</v>
      </c>
      <c r="C1212" s="6">
        <f t="normal">Agrupados!F2847</f>
        <v>0</v>
      </c>
      <c r="D1212" s="14">
        <f t="normal">Agrupados!G2847</f>
        <v>0</v>
      </c>
      <c r="E1212" s="14">
        <f t="normal">Agrupados!H2847</f>
        <v>0</v>
      </c>
      <c r="F1212" s="14">
        <f t="normal">Agrupados!I2847</f>
        <v>0</v>
      </c>
      <c r="G1212" s="16">
        <f t="normal">Agrupados!T2847</f>
        <v>0</v>
      </c>
      <c r="H1212" s="16"/>
      <c r="I1212" s="8"/>
      <c r="J1212" s="8"/>
      <c r="K1212" s="8"/>
      <c r="L1212" s="16">
        <f t="normal">Agrupados!M2847</f>
        <v>0</v>
      </c>
      <c r="M1212" s="16">
        <f t="normal">Agrupados!Q2847</f>
        <v>0</v>
      </c>
      <c r="N1212" s="16"/>
      <c r="O1212" s="16"/>
      <c r="P1212" s="14">
        <f t="normal">Agrupados!R2847</f>
        <v>0</v>
      </c>
      <c r="Q1212" s="27">
        <f t="normal">Agrupados!AA2847</f>
        <v>0</v>
      </c>
      <c r="R1212" s="28">
        <f t="normal">Agrupados!AC2847</f>
        <v>0</v>
      </c>
    </row>
    <row r="1213" spans="1:18">
      <c r="A1213" s="17">
        <f t="normal">Agrupados!D2848</f>
        <v>0</v>
      </c>
      <c r="B1213" s="17">
        <f t="normal">Agrupados!E2848</f>
        <v>0</v>
      </c>
      <c r="C1213" s="6">
        <f t="normal">Agrupados!F2848</f>
        <v>0</v>
      </c>
      <c r="D1213" s="17">
        <f t="normal">Agrupados!G2848</f>
        <v>0</v>
      </c>
      <c r="E1213" s="17">
        <f t="normal">Agrupados!H2848</f>
        <v>0</v>
      </c>
      <c r="F1213" s="17">
        <f t="normal">Agrupados!I2848</f>
        <v>0</v>
      </c>
      <c r="G1213" s="19">
        <f t="normal">Agrupados!T2848</f>
        <v>0</v>
      </c>
      <c r="H1213" s="19"/>
      <c r="I1213" s="8"/>
      <c r="J1213" s="8"/>
      <c r="K1213" s="8"/>
      <c r="L1213" s="19">
        <f t="normal">Agrupados!M2848</f>
        <v>0</v>
      </c>
      <c r="M1213" s="19">
        <f t="normal">Agrupados!Q2848</f>
        <v>0</v>
      </c>
      <c r="N1213" s="19"/>
      <c r="O1213" s="19"/>
      <c r="P1213" s="17">
        <f t="normal">Agrupados!R2848</f>
        <v>0</v>
      </c>
      <c r="Q1213" s="29">
        <f t="normal">Agrupados!AA2848</f>
        <v>0</v>
      </c>
      <c r="R1213" s="30">
        <f t="normal">Agrupados!AC2848</f>
        <v>0</v>
      </c>
    </row>
    <row r="1214" spans="1:18">
      <c r="A1214" s="12" t="str">
        <f t="normal">Agrupados!D2849</f>
        <v>Cultura energética</v>
      </c>
      <c r="B1214" s="12" t="str">
        <f t="normal">Agrupados!E2849</f>
        <v>Cultivo energético</v>
      </c>
      <c r="C1214" s="6" t="str">
        <f t="normal">Agrupados!F2849</f>
        <v>Grama</v>
      </c>
      <c r="D1214" s="12" t="str">
        <f t="normal">Agrupados!G2849</f>
        <v>Silagem de grama</v>
      </c>
      <c r="E1214" s="12" t="str">
        <f t="normal">Agrupados!H2849</f>
        <v>-</v>
      </c>
      <c r="F1214" s="12" t="str">
        <f t="normal">Agrupados!I2849</f>
        <v>Inoculante 3</v>
      </c>
      <c r="G1214" s="13">
        <f t="normal">Agrupados!T2849</f>
        <v>276.35</v>
      </c>
      <c r="H1214" s="13">
        <f t="normal">Agrupados!W2849</f>
        <v>902.5</v>
      </c>
      <c r="I1214" s="8">
        <f t="shared" ref="I1214" si="2006">1000/G1214</f>
        <v>3.61859960195404</v>
      </c>
      <c r="J1214" s="8">
        <f t="shared" ref="J1214" si="2007">1000/H1214</f>
        <v>1.10803324099723</v>
      </c>
      <c r="K1214" s="8">
        <f t="shared" ref="K1214" si="2008">I1214*J1214</f>
        <v>4.00952864482443</v>
      </c>
      <c r="L1214" s="13">
        <f t="normal">Agrupados!M2849</f>
        <v>463</v>
      </c>
      <c r="M1214" s="13">
        <f t="normal">Agrupados!Q2849</f>
        <v>284</v>
      </c>
      <c r="N1214" s="13">
        <f t="shared" ref="N1214" si="2009">L1214/K1214</f>
        <v>115.474920125</v>
      </c>
      <c r="O1214" s="13">
        <f t="shared" ref="O1214" si="2010">M1214/K1214</f>
        <v>70.8312685</v>
      </c>
      <c r="P1214" s="12">
        <f t="normal">Agrupados!R2849</f>
        <v>0.613390928725702</v>
      </c>
      <c r="Q1214" s="25" t="str">
        <f t="normal">Agrupados!AA2849</f>
        <v>-</v>
      </c>
      <c r="R1214" s="26" t="str">
        <f t="normal">Agrupados!AC2849</f>
        <v>-</v>
      </c>
    </row>
    <row r="1215" spans="1:18">
      <c r="A1215" s="14">
        <f t="normal">Agrupados!D2850</f>
        <v>0</v>
      </c>
      <c r="B1215" s="14">
        <f t="normal">Agrupados!E2850</f>
        <v>0</v>
      </c>
      <c r="C1215" s="6">
        <f t="normal">Agrupados!F2850</f>
        <v>0</v>
      </c>
      <c r="D1215" s="14">
        <f t="normal">Agrupados!G2850</f>
        <v>0</v>
      </c>
      <c r="E1215" s="14">
        <f t="normal">Agrupados!H2850</f>
        <v>0</v>
      </c>
      <c r="F1215" s="14">
        <f t="normal">Agrupados!I2850</f>
        <v>0</v>
      </c>
      <c r="G1215" s="16">
        <f t="normal">Agrupados!T2850</f>
        <v>0</v>
      </c>
      <c r="H1215" s="16"/>
      <c r="I1215" s="8"/>
      <c r="J1215" s="8"/>
      <c r="K1215" s="8"/>
      <c r="L1215" s="16">
        <f t="normal">Agrupados!M2850</f>
        <v>0</v>
      </c>
      <c r="M1215" s="16">
        <f t="normal">Agrupados!Q2850</f>
        <v>0</v>
      </c>
      <c r="N1215" s="16"/>
      <c r="O1215" s="16"/>
      <c r="P1215" s="14">
        <f t="normal">Agrupados!R2850</f>
        <v>0</v>
      </c>
      <c r="Q1215" s="27">
        <f t="normal">Agrupados!AA2850</f>
        <v>0</v>
      </c>
      <c r="R1215" s="28">
        <f t="normal">Agrupados!AC2850</f>
        <v>0</v>
      </c>
    </row>
    <row r="1216" spans="1:18">
      <c r="A1216" s="17">
        <f t="normal">Agrupados!D2851</f>
        <v>0</v>
      </c>
      <c r="B1216" s="17">
        <f t="normal">Agrupados!E2851</f>
        <v>0</v>
      </c>
      <c r="C1216" s="6">
        <f t="normal">Agrupados!F2851</f>
        <v>0</v>
      </c>
      <c r="D1216" s="17">
        <f t="normal">Agrupados!G2851</f>
        <v>0</v>
      </c>
      <c r="E1216" s="17">
        <f t="normal">Agrupados!H2851</f>
        <v>0</v>
      </c>
      <c r="F1216" s="17">
        <f t="normal">Agrupados!I2851</f>
        <v>0</v>
      </c>
      <c r="G1216" s="19">
        <f t="normal">Agrupados!T2851</f>
        <v>0</v>
      </c>
      <c r="H1216" s="19"/>
      <c r="I1216" s="8"/>
      <c r="J1216" s="8"/>
      <c r="K1216" s="8"/>
      <c r="L1216" s="19">
        <f t="normal">Agrupados!M2851</f>
        <v>0</v>
      </c>
      <c r="M1216" s="19">
        <f t="normal">Agrupados!Q2851</f>
        <v>0</v>
      </c>
      <c r="N1216" s="19"/>
      <c r="O1216" s="19"/>
      <c r="P1216" s="17">
        <f t="normal">Agrupados!R2851</f>
        <v>0</v>
      </c>
      <c r="Q1216" s="29">
        <f t="normal">Agrupados!AA2851</f>
        <v>0</v>
      </c>
      <c r="R1216" s="30">
        <f t="normal">Agrupados!AC2851</f>
        <v>0</v>
      </c>
    </row>
    <row r="1217" spans="1:18">
      <c r="A1217" s="12" t="str">
        <f t="normal">Agrupados!D2852</f>
        <v>Cultura energética</v>
      </c>
      <c r="B1217" s="12" t="str">
        <f t="normal">Agrupados!E2852</f>
        <v>Cultivo energético</v>
      </c>
      <c r="C1217" s="6" t="str">
        <f t="normal">Agrupados!F2852</f>
        <v>Grama</v>
      </c>
      <c r="D1217" s="6" t="str">
        <f t="normal">Agrupados!G2852</f>
        <v>Silagem de grama + glicerina</v>
      </c>
      <c r="E1217" s="12" t="str">
        <f t="normal">Agrupados!H2852</f>
        <v>-</v>
      </c>
      <c r="F1217" s="6" t="str">
        <f t="normal">Agrupados!I2852</f>
        <v>1 - 5 % de glicerina </v>
      </c>
      <c r="G1217" s="8">
        <f t="normal">Agrupados!T2852</f>
        <v>321.1</v>
      </c>
      <c r="H1217" s="8">
        <f t="normal">Agrupados!W2852</f>
        <v>890.6</v>
      </c>
      <c r="I1217" s="8">
        <f t="shared" ref="I1217" si="2011">1000/G1217</f>
        <v>3.11429461227032</v>
      </c>
      <c r="J1217" s="8">
        <f t="shared" ref="J1217" si="2012">1000/H1217</f>
        <v>1.12283853581855</v>
      </c>
      <c r="K1217" s="8">
        <f t="shared" ref="K1217" si="2013">I1217*J1217</f>
        <v>3.4968500025492</v>
      </c>
      <c r="L1217" s="8">
        <f t="normal">Agrupados!M2852</f>
        <v>448</v>
      </c>
      <c r="M1217" s="8">
        <f t="normal">Agrupados!Q2852</f>
        <v>294</v>
      </c>
      <c r="N1217" s="13">
        <f t="shared" ref="N1217" si="2014">L1217/K1217</f>
        <v>128.11530368</v>
      </c>
      <c r="O1217" s="13">
        <f t="shared" ref="O1217" si="2015">M1217/K1217</f>
        <v>84.07566804</v>
      </c>
      <c r="P1217" s="6">
        <f t="normal">Agrupados!R2852</f>
        <v>0.65625</v>
      </c>
      <c r="Q1217" s="23" t="str">
        <f t="normal">Agrupados!AA2852</f>
        <v>-</v>
      </c>
      <c r="R1217" s="24" t="str">
        <f t="normal">Agrupados!AC2852</f>
        <v>-</v>
      </c>
    </row>
    <row r="1218" spans="1:18">
      <c r="A1218" s="14">
        <f t="normal">Agrupados!D2853</f>
        <v>0</v>
      </c>
      <c r="B1218" s="14">
        <f t="normal">Agrupados!E2853</f>
        <v>0</v>
      </c>
      <c r="C1218" s="6">
        <f t="normal">Agrupados!F2853</f>
        <v>0</v>
      </c>
      <c r="D1218" s="6">
        <f t="normal">Agrupados!G2853</f>
        <v>0</v>
      </c>
      <c r="E1218" s="14">
        <f t="normal">Agrupados!H2853</f>
        <v>0</v>
      </c>
      <c r="F1218" s="6">
        <f t="normal">Agrupados!I2853</f>
        <v>0</v>
      </c>
      <c r="G1218" s="8">
        <f t="normal">Agrupados!T2853</f>
        <v>0</v>
      </c>
      <c r="H1218" s="8"/>
      <c r="I1218" s="8"/>
      <c r="J1218" s="8"/>
      <c r="K1218" s="8"/>
      <c r="L1218" s="8">
        <f t="normal">Agrupados!M2853</f>
        <v>0</v>
      </c>
      <c r="M1218" s="8">
        <f t="normal">Agrupados!Q2853</f>
        <v>0</v>
      </c>
      <c r="N1218" s="16"/>
      <c r="O1218" s="16"/>
      <c r="P1218" s="6">
        <f t="normal">Agrupados!R2853</f>
        <v>0</v>
      </c>
      <c r="Q1218" s="23">
        <f t="normal">Agrupados!AA2853</f>
        <v>0</v>
      </c>
      <c r="R1218" s="24">
        <f t="normal">Agrupados!AC2853</f>
        <v>0</v>
      </c>
    </row>
    <row r="1219" spans="1:18">
      <c r="A1219" s="17">
        <f t="normal">Agrupados!D2854</f>
        <v>0</v>
      </c>
      <c r="B1219" s="17">
        <f t="normal">Agrupados!E2854</f>
        <v>0</v>
      </c>
      <c r="C1219" s="6">
        <f t="normal">Agrupados!F2854</f>
        <v>0</v>
      </c>
      <c r="D1219" s="6">
        <f t="normal">Agrupados!G2854</f>
        <v>0</v>
      </c>
      <c r="E1219" s="17">
        <f t="normal">Agrupados!H2854</f>
        <v>0</v>
      </c>
      <c r="F1219" s="6">
        <f t="normal">Agrupados!I2854</f>
        <v>0</v>
      </c>
      <c r="G1219" s="8">
        <f t="normal">Agrupados!T2854</f>
        <v>0</v>
      </c>
      <c r="H1219" s="8"/>
      <c r="I1219" s="8"/>
      <c r="J1219" s="8"/>
      <c r="K1219" s="8"/>
      <c r="L1219" s="8">
        <f t="normal">Agrupados!M2854</f>
        <v>0</v>
      </c>
      <c r="M1219" s="8">
        <f t="normal">Agrupados!Q2854</f>
        <v>0</v>
      </c>
      <c r="N1219" s="19"/>
      <c r="O1219" s="19"/>
      <c r="P1219" s="6">
        <f t="normal">Agrupados!R2854</f>
        <v>0</v>
      </c>
      <c r="Q1219" s="23">
        <f t="normal">Agrupados!AA2854</f>
        <v>0</v>
      </c>
      <c r="R1219" s="24">
        <f t="normal">Agrupados!AC2854</f>
        <v>0</v>
      </c>
    </row>
    <row r="1220" spans="1:18">
      <c r="A1220" s="12" t="str">
        <f t="normal">Agrupados!D2855</f>
        <v>Cultura energética</v>
      </c>
      <c r="B1220" s="12" t="str">
        <f t="normal">Agrupados!E2855</f>
        <v>Cultivo energético</v>
      </c>
      <c r="C1220" s="6" t="str">
        <f t="normal">Agrupados!F2855</f>
        <v>Grama</v>
      </c>
      <c r="D1220" s="6" t="str">
        <f t="normal">Agrupados!G2855</f>
        <v>Silagem de grama + glicerina</v>
      </c>
      <c r="E1220" s="12" t="str">
        <f t="normal">Agrupados!H2855</f>
        <v>-</v>
      </c>
      <c r="F1220" s="12" t="str">
        <f t="normal">Agrupados!I2855</f>
        <v>2 - 5 % de glicerina </v>
      </c>
      <c r="G1220" s="13">
        <f t="normal">Agrupados!T2855</f>
        <v>354</v>
      </c>
      <c r="H1220" s="13">
        <f t="normal">Agrupados!W2855</f>
        <v>890.05</v>
      </c>
      <c r="I1220" s="8">
        <f t="shared" ref="I1220" si="2016">1000/G1220</f>
        <v>2.82485875706215</v>
      </c>
      <c r="J1220" s="8">
        <f t="shared" ref="J1220" si="2017">1000/H1220</f>
        <v>1.12353238582102</v>
      </c>
      <c r="K1220" s="8">
        <f t="shared" ref="K1220" si="2018">I1220*J1220</f>
        <v>3.17382029892944</v>
      </c>
      <c r="L1220" s="13">
        <f t="normal">Agrupados!M2855</f>
        <v>485</v>
      </c>
      <c r="M1220" s="13">
        <f t="normal">Agrupados!Q2855</f>
        <v>300</v>
      </c>
      <c r="N1220" s="13">
        <f t="shared" ref="N1220" si="2019">L1220/K1220</f>
        <v>152.8126845</v>
      </c>
      <c r="O1220" s="13">
        <f t="shared" ref="O1220" si="2020">M1220/K1220</f>
        <v>94.52331</v>
      </c>
      <c r="P1220" s="12">
        <f t="normal">Agrupados!R2855</f>
        <v>0.618556701030928</v>
      </c>
      <c r="Q1220" s="25" t="str">
        <f t="normal">Agrupados!AA2855</f>
        <v>-</v>
      </c>
      <c r="R1220" s="26" t="str">
        <f t="normal">Agrupados!AC2855</f>
        <v>-</v>
      </c>
    </row>
    <row r="1221" spans="1:18">
      <c r="A1221" s="14">
        <f t="normal">Agrupados!D2856</f>
        <v>0</v>
      </c>
      <c r="B1221" s="14">
        <f t="normal">Agrupados!E2856</f>
        <v>0</v>
      </c>
      <c r="C1221" s="6">
        <f t="normal">Agrupados!F2856</f>
        <v>0</v>
      </c>
      <c r="D1221" s="6">
        <f t="normal">Agrupados!G2856</f>
        <v>0</v>
      </c>
      <c r="E1221" s="14">
        <f t="normal">Agrupados!H2856</f>
        <v>0</v>
      </c>
      <c r="F1221" s="14">
        <f t="normal">Agrupados!I2856</f>
        <v>0</v>
      </c>
      <c r="G1221" s="16">
        <f t="normal">Agrupados!T2856</f>
        <v>0</v>
      </c>
      <c r="H1221" s="16"/>
      <c r="I1221" s="8"/>
      <c r="J1221" s="8"/>
      <c r="K1221" s="8"/>
      <c r="L1221" s="16">
        <f t="normal">Agrupados!M2856</f>
        <v>0</v>
      </c>
      <c r="M1221" s="16">
        <f t="normal">Agrupados!Q2856</f>
        <v>0</v>
      </c>
      <c r="N1221" s="16"/>
      <c r="O1221" s="16"/>
      <c r="P1221" s="14">
        <f t="normal">Agrupados!R2856</f>
        <v>0</v>
      </c>
      <c r="Q1221" s="27">
        <f t="normal">Agrupados!AA2856</f>
        <v>0</v>
      </c>
      <c r="R1221" s="28">
        <f t="normal">Agrupados!AC2856</f>
        <v>0</v>
      </c>
    </row>
    <row r="1222" spans="1:18">
      <c r="A1222" s="17">
        <f t="normal">Agrupados!D2857</f>
        <v>0</v>
      </c>
      <c r="B1222" s="17">
        <f t="normal">Agrupados!E2857</f>
        <v>0</v>
      </c>
      <c r="C1222" s="6">
        <f t="normal">Agrupados!F2857</f>
        <v>0</v>
      </c>
      <c r="D1222" s="6">
        <f t="normal">Agrupados!G2857</f>
        <v>0</v>
      </c>
      <c r="E1222" s="17">
        <f t="normal">Agrupados!H2857</f>
        <v>0</v>
      </c>
      <c r="F1222" s="17">
        <f t="normal">Agrupados!I2857</f>
        <v>0</v>
      </c>
      <c r="G1222" s="19">
        <f t="normal">Agrupados!T2857</f>
        <v>0</v>
      </c>
      <c r="H1222" s="19"/>
      <c r="I1222" s="8"/>
      <c r="J1222" s="8"/>
      <c r="K1222" s="8"/>
      <c r="L1222" s="19">
        <f t="normal">Agrupados!M2857</f>
        <v>0</v>
      </c>
      <c r="M1222" s="19">
        <f t="normal">Agrupados!Q2857</f>
        <v>0</v>
      </c>
      <c r="N1222" s="19"/>
      <c r="O1222" s="19"/>
      <c r="P1222" s="17">
        <f t="normal">Agrupados!R2857</f>
        <v>0</v>
      </c>
      <c r="Q1222" s="29">
        <f t="normal">Agrupados!AA2857</f>
        <v>0</v>
      </c>
      <c r="R1222" s="30">
        <f t="normal">Agrupados!AC2857</f>
        <v>0</v>
      </c>
    </row>
    <row r="1223" spans="1:18">
      <c r="A1223" s="12" t="str">
        <f t="normal">Agrupados!D2858</f>
        <v>Cultura energética</v>
      </c>
      <c r="B1223" s="12" t="str">
        <f t="normal">Agrupados!E2858</f>
        <v>Cultivo energético</v>
      </c>
      <c r="C1223" s="6" t="str">
        <f t="normal">Agrupados!F2858</f>
        <v>Grama</v>
      </c>
      <c r="D1223" s="6" t="str">
        <f t="normal">Agrupados!G2858</f>
        <v>Silagem de grama + glicerina</v>
      </c>
      <c r="E1223" s="12" t="str">
        <f t="normal">Agrupados!H2858</f>
        <v>-</v>
      </c>
      <c r="F1223" s="12" t="str">
        <f t="normal">Agrupados!I2858</f>
        <v>3 - 5 % de glicerina </v>
      </c>
      <c r="G1223" s="13">
        <f t="normal">Agrupados!T2858</f>
        <v>378.8</v>
      </c>
      <c r="H1223" s="13">
        <f t="normal">Agrupados!W2858</f>
        <v>902</v>
      </c>
      <c r="I1223" s="8">
        <f t="shared" ref="I1223" si="2021">1000/G1223</f>
        <v>2.63991552270327</v>
      </c>
      <c r="J1223" s="8">
        <f t="shared" ref="J1223" si="2022">1000/H1223</f>
        <v>1.10864745011086</v>
      </c>
      <c r="K1223" s="8">
        <f t="shared" ref="K1223" si="2023">I1223*J1223</f>
        <v>2.92673561275308</v>
      </c>
      <c r="L1223" s="13">
        <f t="normal">Agrupados!M2858</f>
        <v>463</v>
      </c>
      <c r="M1223" s="13">
        <f t="normal">Agrupados!Q2858</f>
        <v>281</v>
      </c>
      <c r="N1223" s="13">
        <f t="shared" ref="N1223" si="2024">L1223/K1223</f>
        <v>158.1967288</v>
      </c>
      <c r="O1223" s="13">
        <f t="shared" ref="O1223" si="2025">M1223/K1223</f>
        <v>96.0114056</v>
      </c>
      <c r="P1223" s="12">
        <f t="normal">Agrupados!R2858</f>
        <v>0.606911447084233</v>
      </c>
      <c r="Q1223" s="25" t="str">
        <f t="normal">Agrupados!AA2858</f>
        <v>-</v>
      </c>
      <c r="R1223" s="26" t="str">
        <f t="normal">Agrupados!AC2858</f>
        <v>-</v>
      </c>
    </row>
    <row r="1224" spans="1:18">
      <c r="A1224" s="14">
        <f t="normal">Agrupados!D2859</f>
        <v>0</v>
      </c>
      <c r="B1224" s="14">
        <f t="normal">Agrupados!E2859</f>
        <v>0</v>
      </c>
      <c r="C1224" s="6">
        <f t="normal">Agrupados!F2859</f>
        <v>0</v>
      </c>
      <c r="D1224" s="6">
        <f t="normal">Agrupados!G2859</f>
        <v>0</v>
      </c>
      <c r="E1224" s="14">
        <f t="normal">Agrupados!H2859</f>
        <v>0</v>
      </c>
      <c r="F1224" s="14">
        <f t="normal">Agrupados!I2859</f>
        <v>0</v>
      </c>
      <c r="G1224" s="16">
        <f t="normal">Agrupados!T2859</f>
        <v>0</v>
      </c>
      <c r="H1224" s="16"/>
      <c r="I1224" s="8"/>
      <c r="J1224" s="8"/>
      <c r="K1224" s="8"/>
      <c r="L1224" s="16">
        <f t="normal">Agrupados!M2859</f>
        <v>0</v>
      </c>
      <c r="M1224" s="16">
        <f t="normal">Agrupados!Q2859</f>
        <v>0</v>
      </c>
      <c r="N1224" s="16"/>
      <c r="O1224" s="16"/>
      <c r="P1224" s="14">
        <f t="normal">Agrupados!R2859</f>
        <v>0</v>
      </c>
      <c r="Q1224" s="27">
        <f t="normal">Agrupados!AA2859</f>
        <v>0</v>
      </c>
      <c r="R1224" s="28">
        <f t="normal">Agrupados!AC2859</f>
        <v>0</v>
      </c>
    </row>
    <row r="1225" spans="1:18">
      <c r="A1225" s="17">
        <f t="normal">Agrupados!D2860</f>
        <v>0</v>
      </c>
      <c r="B1225" s="17">
        <f t="normal">Agrupados!E2860</f>
        <v>0</v>
      </c>
      <c r="C1225" s="6">
        <f t="normal">Agrupados!F2860</f>
        <v>0</v>
      </c>
      <c r="D1225" s="6">
        <f t="normal">Agrupados!G2860</f>
        <v>0</v>
      </c>
      <c r="E1225" s="17">
        <f t="normal">Agrupados!H2860</f>
        <v>0</v>
      </c>
      <c r="F1225" s="17">
        <f t="normal">Agrupados!I2860</f>
        <v>0</v>
      </c>
      <c r="G1225" s="19">
        <f t="normal">Agrupados!T2860</f>
        <v>0</v>
      </c>
      <c r="H1225" s="19"/>
      <c r="I1225" s="8"/>
      <c r="J1225" s="8"/>
      <c r="K1225" s="8"/>
      <c r="L1225" s="19">
        <f t="normal">Agrupados!M2860</f>
        <v>0</v>
      </c>
      <c r="M1225" s="19">
        <f t="normal">Agrupados!Q2860</f>
        <v>0</v>
      </c>
      <c r="N1225" s="19"/>
      <c r="O1225" s="19"/>
      <c r="P1225" s="17">
        <f t="normal">Agrupados!R2860</f>
        <v>0</v>
      </c>
      <c r="Q1225" s="29">
        <f t="normal">Agrupados!AA2860</f>
        <v>0</v>
      </c>
      <c r="R1225" s="30">
        <f t="normal">Agrupados!AC2860</f>
        <v>0</v>
      </c>
    </row>
    <row r="1226" spans="1:18">
      <c r="A1226" s="12" t="str">
        <f t="normal">Agrupados!D2861</f>
        <v>Cultura energética</v>
      </c>
      <c r="B1226" s="12" t="str">
        <f t="normal">Agrupados!E2861</f>
        <v>Cultivo energético</v>
      </c>
      <c r="C1226" s="6" t="str">
        <f t="normal">Agrupados!F2861</f>
        <v>Grama</v>
      </c>
      <c r="D1226" s="6" t="str">
        <f t="normal">Agrupados!G2861</f>
        <v>Silagem de grama + glicerina</v>
      </c>
      <c r="E1226" s="12" t="str">
        <f t="normal">Agrupados!H2861</f>
        <v>-</v>
      </c>
      <c r="F1226" s="12" t="str">
        <f t="normal">Agrupados!I2861</f>
        <v>1 - 10 % de glicerina </v>
      </c>
      <c r="G1226" s="13">
        <f t="normal">Agrupados!T2861</f>
        <v>372.3</v>
      </c>
      <c r="H1226" s="13">
        <f t="normal">Agrupados!W2861</f>
        <v>866.5</v>
      </c>
      <c r="I1226" s="8">
        <f t="shared" ref="I1226" si="2026">1000/G1226</f>
        <v>2.686005909213</v>
      </c>
      <c r="J1226" s="8">
        <f t="shared" ref="J1226" si="2027">1000/H1226</f>
        <v>1.15406809001731</v>
      </c>
      <c r="K1226" s="8">
        <f t="shared" ref="K1226" si="2028">I1226*J1226</f>
        <v>3.09983370942066</v>
      </c>
      <c r="L1226" s="13">
        <f t="normal">Agrupados!M2861</f>
        <v>615</v>
      </c>
      <c r="M1226" s="13">
        <f t="normal">Agrupados!Q2861</f>
        <v>400</v>
      </c>
      <c r="N1226" s="13">
        <f t="shared" ref="N1226" si="2029">L1226/K1226</f>
        <v>198.39773925</v>
      </c>
      <c r="O1226" s="13">
        <f t="shared" ref="O1226" si="2030">M1226/K1226</f>
        <v>129.03918</v>
      </c>
      <c r="P1226" s="12">
        <f t="normal">Agrupados!R2861</f>
        <v>0.650406504065041</v>
      </c>
      <c r="Q1226" s="25" t="str">
        <f t="normal">Agrupados!AA2861</f>
        <v>-</v>
      </c>
      <c r="R1226" s="26" t="str">
        <f t="normal">Agrupados!AC2861</f>
        <v>-</v>
      </c>
    </row>
    <row r="1227" spans="1:18">
      <c r="A1227" s="14">
        <f t="normal">Agrupados!D2862</f>
        <v>0</v>
      </c>
      <c r="B1227" s="14">
        <f t="normal">Agrupados!E2862</f>
        <v>0</v>
      </c>
      <c r="C1227" s="6">
        <f t="normal">Agrupados!F2862</f>
        <v>0</v>
      </c>
      <c r="D1227" s="6">
        <f t="normal">Agrupados!G2862</f>
        <v>0</v>
      </c>
      <c r="E1227" s="14">
        <f t="normal">Agrupados!H2862</f>
        <v>0</v>
      </c>
      <c r="F1227" s="14">
        <f t="normal">Agrupados!I2862</f>
        <v>0</v>
      </c>
      <c r="G1227" s="16">
        <f t="normal">Agrupados!T2862</f>
        <v>0</v>
      </c>
      <c r="H1227" s="16"/>
      <c r="I1227" s="8"/>
      <c r="J1227" s="8"/>
      <c r="K1227" s="8"/>
      <c r="L1227" s="16">
        <f t="normal">Agrupados!M2862</f>
        <v>0</v>
      </c>
      <c r="M1227" s="16">
        <f t="normal">Agrupados!Q2862</f>
        <v>0</v>
      </c>
      <c r="N1227" s="16"/>
      <c r="O1227" s="16"/>
      <c r="P1227" s="14">
        <f t="normal">Agrupados!R2862</f>
        <v>0</v>
      </c>
      <c r="Q1227" s="27">
        <f t="normal">Agrupados!AA2862</f>
        <v>0</v>
      </c>
      <c r="R1227" s="28">
        <f t="normal">Agrupados!AC2862</f>
        <v>0</v>
      </c>
    </row>
    <row r="1228" spans="1:18">
      <c r="A1228" s="17">
        <f t="normal">Agrupados!D2863</f>
        <v>0</v>
      </c>
      <c r="B1228" s="17">
        <f t="normal">Agrupados!E2863</f>
        <v>0</v>
      </c>
      <c r="C1228" s="6">
        <f t="normal">Agrupados!F2863</f>
        <v>0</v>
      </c>
      <c r="D1228" s="6">
        <f t="normal">Agrupados!G2863</f>
        <v>0</v>
      </c>
      <c r="E1228" s="17">
        <f t="normal">Agrupados!H2863</f>
        <v>0</v>
      </c>
      <c r="F1228" s="17">
        <f t="normal">Agrupados!I2863</f>
        <v>0</v>
      </c>
      <c r="G1228" s="19">
        <f t="normal">Agrupados!T2863</f>
        <v>0</v>
      </c>
      <c r="H1228" s="19"/>
      <c r="I1228" s="8"/>
      <c r="J1228" s="8"/>
      <c r="K1228" s="8"/>
      <c r="L1228" s="19">
        <f t="normal">Agrupados!M2863</f>
        <v>0</v>
      </c>
      <c r="M1228" s="19">
        <f t="normal">Agrupados!Q2863</f>
        <v>0</v>
      </c>
      <c r="N1228" s="19"/>
      <c r="O1228" s="19"/>
      <c r="P1228" s="17">
        <f t="normal">Agrupados!R2863</f>
        <v>0</v>
      </c>
      <c r="Q1228" s="29">
        <f t="normal">Agrupados!AA2863</f>
        <v>0</v>
      </c>
      <c r="R1228" s="30">
        <f t="normal">Agrupados!AC2863</f>
        <v>0</v>
      </c>
    </row>
    <row r="1229" spans="1:18">
      <c r="A1229" s="12" t="str">
        <f t="normal">Agrupados!D2864</f>
        <v>Cultura energética</v>
      </c>
      <c r="B1229" s="12" t="str">
        <f t="normal">Agrupados!E2864</f>
        <v>Cultivo energético</v>
      </c>
      <c r="C1229" s="6" t="str">
        <f t="normal">Agrupados!F2864</f>
        <v>Grama</v>
      </c>
      <c r="D1229" s="6" t="str">
        <f t="normal">Agrupados!G2864</f>
        <v>Silagem de grama + glicerina</v>
      </c>
      <c r="E1229" s="12" t="str">
        <f t="normal">Agrupados!H2864</f>
        <v>-</v>
      </c>
      <c r="F1229" s="12" t="str">
        <f t="normal">Agrupados!I2864</f>
        <v>2 - 10 % de glicerina </v>
      </c>
      <c r="G1229" s="13">
        <f t="normal">Agrupados!T2864</f>
        <v>424.15</v>
      </c>
      <c r="H1229" s="13">
        <f t="normal">Agrupados!W2864</f>
        <v>896.75</v>
      </c>
      <c r="I1229" s="8">
        <f t="shared" ref="I1229" si="2031">1000/G1229</f>
        <v>2.35765648944949</v>
      </c>
      <c r="J1229" s="8">
        <f t="shared" ref="J1229" si="2032">1000/H1229</f>
        <v>1.11513799832729</v>
      </c>
      <c r="K1229" s="8">
        <f t="shared" ref="K1229" si="2033">I1229*J1229</f>
        <v>2.62911233838805</v>
      </c>
      <c r="L1229" s="13">
        <f t="normal">Agrupados!M2864</f>
        <v>452</v>
      </c>
      <c r="M1229" s="13">
        <f t="normal">Agrupados!Q2864</f>
        <v>282</v>
      </c>
      <c r="N1229" s="13">
        <f t="shared" ref="N1229" si="2034">L1229/K1229</f>
        <v>171.92114365</v>
      </c>
      <c r="O1229" s="13">
        <f t="shared" ref="O1229" si="2035">M1229/K1229</f>
        <v>107.260536525</v>
      </c>
      <c r="P1229" s="12">
        <f t="normal">Agrupados!R2864</f>
        <v>0.623893805309734</v>
      </c>
      <c r="Q1229" s="25" t="str">
        <f t="normal">Agrupados!AA2864</f>
        <v>-</v>
      </c>
      <c r="R1229" s="26" t="str">
        <f t="normal">Agrupados!AC2864</f>
        <v>-</v>
      </c>
    </row>
    <row r="1230" spans="1:18">
      <c r="A1230" s="14">
        <f t="normal">Agrupados!D2865</f>
        <v>0</v>
      </c>
      <c r="B1230" s="14">
        <f t="normal">Agrupados!E2865</f>
        <v>0</v>
      </c>
      <c r="C1230" s="6">
        <f t="normal">Agrupados!F2865</f>
        <v>0</v>
      </c>
      <c r="D1230" s="6">
        <f t="normal">Agrupados!G2865</f>
        <v>0</v>
      </c>
      <c r="E1230" s="14">
        <f t="normal">Agrupados!H2865</f>
        <v>0</v>
      </c>
      <c r="F1230" s="14">
        <f t="normal">Agrupados!I2865</f>
        <v>0</v>
      </c>
      <c r="G1230" s="16">
        <f t="normal">Agrupados!T2865</f>
        <v>0</v>
      </c>
      <c r="H1230" s="16"/>
      <c r="I1230" s="8"/>
      <c r="J1230" s="8"/>
      <c r="K1230" s="8"/>
      <c r="L1230" s="16">
        <f t="normal">Agrupados!M2865</f>
        <v>0</v>
      </c>
      <c r="M1230" s="16">
        <f t="normal">Agrupados!Q2865</f>
        <v>0</v>
      </c>
      <c r="N1230" s="16"/>
      <c r="O1230" s="16"/>
      <c r="P1230" s="14">
        <f t="normal">Agrupados!R2865</f>
        <v>0</v>
      </c>
      <c r="Q1230" s="27">
        <f t="normal">Agrupados!AA2865</f>
        <v>0</v>
      </c>
      <c r="R1230" s="28">
        <f t="normal">Agrupados!AC2865</f>
        <v>0</v>
      </c>
    </row>
    <row r="1231" spans="1:18">
      <c r="A1231" s="17">
        <f t="normal">Agrupados!D2866</f>
        <v>0</v>
      </c>
      <c r="B1231" s="17">
        <f t="normal">Agrupados!E2866</f>
        <v>0</v>
      </c>
      <c r="C1231" s="6">
        <f t="normal">Agrupados!F2866</f>
        <v>0</v>
      </c>
      <c r="D1231" s="6">
        <f t="normal">Agrupados!G2866</f>
        <v>0</v>
      </c>
      <c r="E1231" s="17">
        <f t="normal">Agrupados!H2866</f>
        <v>0</v>
      </c>
      <c r="F1231" s="17">
        <f t="normal">Agrupados!I2866</f>
        <v>0</v>
      </c>
      <c r="G1231" s="19">
        <f t="normal">Agrupados!T2866</f>
        <v>0</v>
      </c>
      <c r="H1231" s="19"/>
      <c r="I1231" s="8"/>
      <c r="J1231" s="8"/>
      <c r="K1231" s="8"/>
      <c r="L1231" s="19">
        <f t="normal">Agrupados!M2866</f>
        <v>0</v>
      </c>
      <c r="M1231" s="19">
        <f t="normal">Agrupados!Q2866</f>
        <v>0</v>
      </c>
      <c r="N1231" s="19"/>
      <c r="O1231" s="19"/>
      <c r="P1231" s="17">
        <f t="normal">Agrupados!R2866</f>
        <v>0</v>
      </c>
      <c r="Q1231" s="29">
        <f t="normal">Agrupados!AA2866</f>
        <v>0</v>
      </c>
      <c r="R1231" s="30">
        <f t="normal">Agrupados!AC2866</f>
        <v>0</v>
      </c>
    </row>
    <row r="1232" spans="1:18">
      <c r="A1232" s="12" t="str">
        <f t="normal">Agrupados!D2867</f>
        <v>Cultura energética</v>
      </c>
      <c r="B1232" s="12" t="str">
        <f t="normal">Agrupados!E2867</f>
        <v>Cultivo energético</v>
      </c>
      <c r="C1232" s="6" t="str">
        <f t="normal">Agrupados!F2867</f>
        <v>Grama</v>
      </c>
      <c r="D1232" s="6" t="str">
        <f t="normal">Agrupados!G2867</f>
        <v>Silagem de grama + glicerina</v>
      </c>
      <c r="E1232" s="12" t="str">
        <f t="normal">Agrupados!H2867</f>
        <v>-</v>
      </c>
      <c r="F1232" s="6" t="str">
        <f t="normal">Agrupados!I2867</f>
        <v>3 - 10 % de glicerina </v>
      </c>
      <c r="G1232" s="8">
        <f t="normal">Agrupados!T2867</f>
        <v>408.7</v>
      </c>
      <c r="H1232" s="8">
        <f t="normal">Agrupados!W2867</f>
        <v>897.2</v>
      </c>
      <c r="I1232" s="8">
        <f t="shared" ref="I1232" si="2036">1000/G1232</f>
        <v>2.44678248103744</v>
      </c>
      <c r="J1232" s="8">
        <f t="shared" ref="J1232" si="2037">1000/H1232</f>
        <v>1.11457868925546</v>
      </c>
      <c r="K1232" s="8">
        <f t="shared" ref="K1232" si="2038">I1232*J1232</f>
        <v>2.72713161060793</v>
      </c>
      <c r="L1232" s="8">
        <f t="normal">Agrupados!M2867</f>
        <v>441</v>
      </c>
      <c r="M1232" s="8">
        <f t="normal">Agrupados!Q2867</f>
        <v>282</v>
      </c>
      <c r="N1232" s="13">
        <f t="shared" ref="N1232" si="2039">L1232/K1232</f>
        <v>161.70836724</v>
      </c>
      <c r="O1232" s="13">
        <f t="shared" ref="O1232" si="2040">M1232/K1232</f>
        <v>103.40535048</v>
      </c>
      <c r="P1232" s="6">
        <f t="normal">Agrupados!R2867</f>
        <v>0.639455782312925</v>
      </c>
      <c r="Q1232" s="23" t="str">
        <f t="normal">Agrupados!AA2867</f>
        <v>-</v>
      </c>
      <c r="R1232" s="24" t="str">
        <f t="normal">Agrupados!AC2867</f>
        <v>-</v>
      </c>
    </row>
    <row r="1233" spans="1:18">
      <c r="A1233" s="14">
        <f t="normal">Agrupados!D2868</f>
        <v>0</v>
      </c>
      <c r="B1233" s="14">
        <f t="normal">Agrupados!E2868</f>
        <v>0</v>
      </c>
      <c r="C1233" s="6">
        <f t="normal">Agrupados!F2868</f>
        <v>0</v>
      </c>
      <c r="D1233" s="6">
        <f t="normal">Agrupados!G2868</f>
        <v>0</v>
      </c>
      <c r="E1233" s="14">
        <f t="normal">Agrupados!H2868</f>
        <v>0</v>
      </c>
      <c r="F1233" s="6">
        <f t="normal">Agrupados!I2868</f>
        <v>0</v>
      </c>
      <c r="G1233" s="8">
        <f t="normal">Agrupados!T2868</f>
        <v>0</v>
      </c>
      <c r="H1233" s="8"/>
      <c r="I1233" s="8"/>
      <c r="J1233" s="8"/>
      <c r="K1233" s="8"/>
      <c r="L1233" s="8">
        <f t="normal">Agrupados!M2868</f>
        <v>0</v>
      </c>
      <c r="M1233" s="8">
        <f t="normal">Agrupados!Q2868</f>
        <v>0</v>
      </c>
      <c r="N1233" s="16"/>
      <c r="O1233" s="16"/>
      <c r="P1233" s="6">
        <f t="normal">Agrupados!R2868</f>
        <v>0</v>
      </c>
      <c r="Q1233" s="23">
        <f t="normal">Agrupados!AA2868</f>
        <v>0</v>
      </c>
      <c r="R1233" s="24">
        <f t="normal">Agrupados!AC2868</f>
        <v>0</v>
      </c>
    </row>
    <row r="1234" spans="1:18">
      <c r="A1234" s="17">
        <f t="normal">Agrupados!D2869</f>
        <v>0</v>
      </c>
      <c r="B1234" s="17">
        <f t="normal">Agrupados!E2869</f>
        <v>0</v>
      </c>
      <c r="C1234" s="6">
        <f t="normal">Agrupados!F2869</f>
        <v>0</v>
      </c>
      <c r="D1234" s="6">
        <f t="normal">Agrupados!G2869</f>
        <v>0</v>
      </c>
      <c r="E1234" s="17">
        <f t="normal">Agrupados!H2869</f>
        <v>0</v>
      </c>
      <c r="F1234" s="6">
        <f t="normal">Agrupados!I2869</f>
        <v>0</v>
      </c>
      <c r="G1234" s="8">
        <f t="normal">Agrupados!T2869</f>
        <v>0</v>
      </c>
      <c r="H1234" s="8"/>
      <c r="I1234" s="8"/>
      <c r="J1234" s="8"/>
      <c r="K1234" s="8"/>
      <c r="L1234" s="8">
        <f t="normal">Agrupados!M2869</f>
        <v>0</v>
      </c>
      <c r="M1234" s="8">
        <f t="normal">Agrupados!Q2869</f>
        <v>0</v>
      </c>
      <c r="N1234" s="19"/>
      <c r="O1234" s="19"/>
      <c r="P1234" s="6">
        <f t="normal">Agrupados!R2869</f>
        <v>0</v>
      </c>
      <c r="Q1234" s="23">
        <f t="normal">Agrupados!AA2869</f>
        <v>0</v>
      </c>
      <c r="R1234" s="24">
        <f t="normal">Agrupados!AC2869</f>
        <v>0</v>
      </c>
    </row>
    <row r="1235" spans="1:18">
      <c r="A1235" s="12" t="str">
        <f t="normal">Agrupados!D2870</f>
        <v>Cultura energética</v>
      </c>
      <c r="B1235" s="12" t="str">
        <f t="normal">Agrupados!E2870</f>
        <v>Cultivo energético</v>
      </c>
      <c r="C1235" s="6" t="str">
        <f t="normal">Agrupados!F2870</f>
        <v>Grama</v>
      </c>
      <c r="D1235" s="6" t="str">
        <f t="normal">Agrupados!G2870</f>
        <v>Silagem de grama + glicerina</v>
      </c>
      <c r="E1235" s="12" t="str">
        <f t="normal">Agrupados!H2870</f>
        <v>-</v>
      </c>
      <c r="F1235" s="12" t="str">
        <f t="normal">Agrupados!I2870</f>
        <v>1 - 20 % de glicerina</v>
      </c>
      <c r="G1235" s="13">
        <f t="normal">Agrupados!T2870</f>
        <v>405.4</v>
      </c>
      <c r="H1235" s="13">
        <f t="normal">Agrupados!W2870</f>
        <v>907.15</v>
      </c>
      <c r="I1235" s="8">
        <f t="shared" ref="I1235" si="2041">1000/G1235</f>
        <v>2.46669955599408</v>
      </c>
      <c r="J1235" s="8">
        <f t="shared" ref="J1235" si="2042">1000/H1235</f>
        <v>1.1023535247754</v>
      </c>
      <c r="K1235" s="8">
        <f t="shared" ref="K1235" si="2043">I1235*J1235</f>
        <v>2.71917495011198</v>
      </c>
      <c r="L1235" s="13">
        <f t="normal">Agrupados!M2870</f>
        <v>674</v>
      </c>
      <c r="M1235" s="13">
        <f t="normal">Agrupados!Q2870</f>
        <v>430</v>
      </c>
      <c r="N1235" s="13">
        <f t="shared" ref="N1235" si="2044">L1235/K1235</f>
        <v>247.86930314</v>
      </c>
      <c r="O1235" s="13">
        <f t="shared" ref="O1235" si="2045">M1235/K1235</f>
        <v>158.1362023</v>
      </c>
      <c r="P1235" s="12">
        <f t="normal">Agrupados!R2870</f>
        <v>0.637982195845697</v>
      </c>
      <c r="Q1235" s="25" t="str">
        <f t="normal">Agrupados!AA2870</f>
        <v>-</v>
      </c>
      <c r="R1235" s="26" t="str">
        <f t="normal">Agrupados!AC2870</f>
        <v>-</v>
      </c>
    </row>
    <row r="1236" spans="1:18">
      <c r="A1236" s="14">
        <f t="normal">Agrupados!D2871</f>
        <v>0</v>
      </c>
      <c r="B1236" s="14">
        <f t="normal">Agrupados!E2871</f>
        <v>0</v>
      </c>
      <c r="C1236" s="6">
        <f t="normal">Agrupados!F2871</f>
        <v>0</v>
      </c>
      <c r="D1236" s="6">
        <f t="normal">Agrupados!G2871</f>
        <v>0</v>
      </c>
      <c r="E1236" s="14">
        <f t="normal">Agrupados!H2871</f>
        <v>0</v>
      </c>
      <c r="F1236" s="14">
        <f t="normal">Agrupados!I2871</f>
        <v>0</v>
      </c>
      <c r="G1236" s="16">
        <f t="normal">Agrupados!T2871</f>
        <v>0</v>
      </c>
      <c r="H1236" s="16"/>
      <c r="I1236" s="8"/>
      <c r="J1236" s="8"/>
      <c r="K1236" s="8"/>
      <c r="L1236" s="16">
        <f t="normal">Agrupados!M2871</f>
        <v>0</v>
      </c>
      <c r="M1236" s="16">
        <f t="normal">Agrupados!Q2871</f>
        <v>0</v>
      </c>
      <c r="N1236" s="16"/>
      <c r="O1236" s="16"/>
      <c r="P1236" s="14">
        <f t="normal">Agrupados!R2871</f>
        <v>0</v>
      </c>
      <c r="Q1236" s="27">
        <f t="normal">Agrupados!AA2871</f>
        <v>0</v>
      </c>
      <c r="R1236" s="28">
        <f t="normal">Agrupados!AC2871</f>
        <v>0</v>
      </c>
    </row>
    <row r="1237" spans="1:18">
      <c r="A1237" s="17">
        <f t="normal">Agrupados!D2872</f>
        <v>0</v>
      </c>
      <c r="B1237" s="17">
        <f t="normal">Agrupados!E2872</f>
        <v>0</v>
      </c>
      <c r="C1237" s="6">
        <f t="normal">Agrupados!F2872</f>
        <v>0</v>
      </c>
      <c r="D1237" s="6">
        <f t="normal">Agrupados!G2872</f>
        <v>0</v>
      </c>
      <c r="E1237" s="17">
        <f t="normal">Agrupados!H2872</f>
        <v>0</v>
      </c>
      <c r="F1237" s="17">
        <f t="normal">Agrupados!I2872</f>
        <v>0</v>
      </c>
      <c r="G1237" s="19">
        <f t="normal">Agrupados!T2872</f>
        <v>0</v>
      </c>
      <c r="H1237" s="19"/>
      <c r="I1237" s="8"/>
      <c r="J1237" s="8"/>
      <c r="K1237" s="8"/>
      <c r="L1237" s="19">
        <f t="normal">Agrupados!M2872</f>
        <v>0</v>
      </c>
      <c r="M1237" s="19">
        <f t="normal">Agrupados!Q2872</f>
        <v>0</v>
      </c>
      <c r="N1237" s="19"/>
      <c r="O1237" s="19"/>
      <c r="P1237" s="17">
        <f t="normal">Agrupados!R2872</f>
        <v>0</v>
      </c>
      <c r="Q1237" s="29">
        <f t="normal">Agrupados!AA2872</f>
        <v>0</v>
      </c>
      <c r="R1237" s="30">
        <f t="normal">Agrupados!AC2872</f>
        <v>0</v>
      </c>
    </row>
    <row r="1238" spans="1:18">
      <c r="A1238" s="12" t="str">
        <f t="normal">Agrupados!D2873</f>
        <v>Cultura energética</v>
      </c>
      <c r="B1238" s="12" t="str">
        <f t="normal">Agrupados!E2873</f>
        <v>Cultivo energético</v>
      </c>
      <c r="C1238" s="6" t="str">
        <f t="normal">Agrupados!F2873</f>
        <v>Grama</v>
      </c>
      <c r="D1238" s="6" t="str">
        <f t="normal">Agrupados!G2873</f>
        <v>Silagem de grama + glicerina</v>
      </c>
      <c r="E1238" s="12" t="str">
        <f t="normal">Agrupados!H2873</f>
        <v>-</v>
      </c>
      <c r="F1238" s="12" t="str">
        <f t="normal">Agrupados!I2873</f>
        <v>2 - 20 % de glicerina </v>
      </c>
      <c r="G1238" s="13">
        <f t="normal">Agrupados!T2873</f>
        <v>386.7</v>
      </c>
      <c r="H1238" s="13">
        <f t="normal">Agrupados!W2873</f>
        <v>908.3</v>
      </c>
      <c r="I1238" s="8">
        <f t="shared" ref="I1238" si="2046">1000/G1238</f>
        <v>2.5859839668994</v>
      </c>
      <c r="J1238" s="8">
        <f t="shared" ref="J1238" si="2047">1000/H1238</f>
        <v>1.10095783331498</v>
      </c>
      <c r="K1238" s="8">
        <f t="shared" ref="K1238" si="2048">I1238*J1238</f>
        <v>2.84705930518486</v>
      </c>
      <c r="L1238" s="13">
        <f t="normal">Agrupados!M2873</f>
        <v>724</v>
      </c>
      <c r="M1238" s="13">
        <f t="normal">Agrupados!Q2873</f>
        <v>451</v>
      </c>
      <c r="N1238" s="13">
        <f t="shared" ref="N1238" si="2049">L1238/K1238</f>
        <v>254.29747764</v>
      </c>
      <c r="O1238" s="13">
        <f t="shared" ref="O1238" si="2050">M1238/K1238</f>
        <v>158.40906411</v>
      </c>
      <c r="P1238" s="12">
        <f t="normal">Agrupados!R2873</f>
        <v>0.62292817679558</v>
      </c>
      <c r="Q1238" s="25" t="str">
        <f t="normal">Agrupados!AA2873</f>
        <v>-</v>
      </c>
      <c r="R1238" s="26" t="str">
        <f t="normal">Agrupados!AC2873</f>
        <v>-</v>
      </c>
    </row>
    <row r="1239" spans="1:18">
      <c r="A1239" s="14">
        <f t="normal">Agrupados!D2874</f>
        <v>0</v>
      </c>
      <c r="B1239" s="14">
        <f t="normal">Agrupados!E2874</f>
        <v>0</v>
      </c>
      <c r="C1239" s="6">
        <f t="normal">Agrupados!F2874</f>
        <v>0</v>
      </c>
      <c r="D1239" s="6">
        <f t="normal">Agrupados!G2874</f>
        <v>0</v>
      </c>
      <c r="E1239" s="14">
        <f t="normal">Agrupados!H2874</f>
        <v>0</v>
      </c>
      <c r="F1239" s="14">
        <f t="normal">Agrupados!I2874</f>
        <v>0</v>
      </c>
      <c r="G1239" s="16">
        <f t="normal">Agrupados!T2874</f>
        <v>0</v>
      </c>
      <c r="H1239" s="16"/>
      <c r="I1239" s="8"/>
      <c r="J1239" s="8"/>
      <c r="K1239" s="8"/>
      <c r="L1239" s="16">
        <f t="normal">Agrupados!M2874</f>
        <v>0</v>
      </c>
      <c r="M1239" s="16">
        <f t="normal">Agrupados!Q2874</f>
        <v>0</v>
      </c>
      <c r="N1239" s="16"/>
      <c r="O1239" s="16"/>
      <c r="P1239" s="14">
        <f t="normal">Agrupados!R2874</f>
        <v>0</v>
      </c>
      <c r="Q1239" s="27">
        <f t="normal">Agrupados!AA2874</f>
        <v>0</v>
      </c>
      <c r="R1239" s="28">
        <f t="normal">Agrupados!AC2874</f>
        <v>0</v>
      </c>
    </row>
    <row r="1240" spans="1:18">
      <c r="A1240" s="17">
        <f t="normal">Agrupados!D2875</f>
        <v>0</v>
      </c>
      <c r="B1240" s="17">
        <f t="normal">Agrupados!E2875</f>
        <v>0</v>
      </c>
      <c r="C1240" s="6">
        <f t="normal">Agrupados!F2875</f>
        <v>0</v>
      </c>
      <c r="D1240" s="6">
        <f t="normal">Agrupados!G2875</f>
        <v>0</v>
      </c>
      <c r="E1240" s="17">
        <f t="normal">Agrupados!H2875</f>
        <v>0</v>
      </c>
      <c r="F1240" s="17">
        <f t="normal">Agrupados!I2875</f>
        <v>0</v>
      </c>
      <c r="G1240" s="19">
        <f t="normal">Agrupados!T2875</f>
        <v>0</v>
      </c>
      <c r="H1240" s="19"/>
      <c r="I1240" s="8"/>
      <c r="J1240" s="8"/>
      <c r="K1240" s="8"/>
      <c r="L1240" s="19">
        <f t="normal">Agrupados!M2875</f>
        <v>0</v>
      </c>
      <c r="M1240" s="19">
        <f t="normal">Agrupados!Q2875</f>
        <v>0</v>
      </c>
      <c r="N1240" s="19"/>
      <c r="O1240" s="19"/>
      <c r="P1240" s="17">
        <f t="normal">Agrupados!R2875</f>
        <v>0</v>
      </c>
      <c r="Q1240" s="29">
        <f t="normal">Agrupados!AA2875</f>
        <v>0</v>
      </c>
      <c r="R1240" s="30">
        <f t="normal">Agrupados!AC2875</f>
        <v>0</v>
      </c>
    </row>
    <row r="1241" spans="1:18">
      <c r="A1241" s="12" t="str">
        <f t="normal">Agrupados!D2876</f>
        <v>Cultura energética</v>
      </c>
      <c r="B1241" s="12" t="str">
        <f t="normal">Agrupados!E2876</f>
        <v>Cultivo energético</v>
      </c>
      <c r="C1241" s="6" t="str">
        <f t="normal">Agrupados!F2876</f>
        <v>Grama</v>
      </c>
      <c r="D1241" s="6" t="str">
        <f t="normal">Agrupados!G2876</f>
        <v>Silagem de grama + glicerina</v>
      </c>
      <c r="E1241" s="12" t="str">
        <f t="normal">Agrupados!H2876</f>
        <v>-</v>
      </c>
      <c r="F1241" s="6" t="str">
        <f t="normal">Agrupados!I2876</f>
        <v>3 - 20 % de glicerina</v>
      </c>
      <c r="G1241" s="8">
        <f t="normal">Agrupados!T2876</f>
        <v>437.3</v>
      </c>
      <c r="H1241" s="8">
        <f t="normal">Agrupados!W2876</f>
        <v>891.3</v>
      </c>
      <c r="I1241" s="8">
        <f t="shared" ref="I1241" si="2051">1000/G1241</f>
        <v>2.28675966155957</v>
      </c>
      <c r="J1241" s="8">
        <f t="shared" ref="J1241" si="2052">1000/H1241</f>
        <v>1.12195669247167</v>
      </c>
      <c r="K1241" s="8">
        <f t="shared" ref="K1241" si="2053">I1241*J1241</f>
        <v>2.56564530636101</v>
      </c>
      <c r="L1241" s="8">
        <f t="normal">Agrupados!M2876</f>
        <v>688</v>
      </c>
      <c r="M1241" s="8">
        <f t="normal">Agrupados!Q2876</f>
        <v>428</v>
      </c>
      <c r="N1241" s="13">
        <f t="shared" ref="N1241" si="2054">L1241/K1241</f>
        <v>268.15865712</v>
      </c>
      <c r="O1241" s="13">
        <f t="shared" ref="O1241" si="2055">M1241/K1241</f>
        <v>166.81962972</v>
      </c>
      <c r="P1241" s="6">
        <f t="normal">Agrupados!R2876</f>
        <v>0.622093023255814</v>
      </c>
      <c r="Q1241" s="23" t="str">
        <f t="normal">Agrupados!AA2876</f>
        <v>-</v>
      </c>
      <c r="R1241" s="24" t="str">
        <f t="normal">Agrupados!AC2876</f>
        <v>-</v>
      </c>
    </row>
    <row r="1242" spans="1:18">
      <c r="A1242" s="14">
        <f t="normal">Agrupados!D2877</f>
        <v>0</v>
      </c>
      <c r="B1242" s="14">
        <f t="normal">Agrupados!E2877</f>
        <v>0</v>
      </c>
      <c r="C1242" s="6">
        <f t="normal">Agrupados!F2877</f>
        <v>0</v>
      </c>
      <c r="D1242" s="6">
        <f t="normal">Agrupados!G2877</f>
        <v>0</v>
      </c>
      <c r="E1242" s="14">
        <f t="normal">Agrupados!H2877</f>
        <v>0</v>
      </c>
      <c r="F1242" s="6">
        <f t="normal">Agrupados!I2877</f>
        <v>0</v>
      </c>
      <c r="G1242" s="8">
        <f t="normal">Agrupados!T2877</f>
        <v>0</v>
      </c>
      <c r="H1242" s="8"/>
      <c r="I1242" s="8"/>
      <c r="J1242" s="8"/>
      <c r="K1242" s="8"/>
      <c r="L1242" s="8">
        <f t="normal">Agrupados!M2877</f>
        <v>0</v>
      </c>
      <c r="M1242" s="8">
        <f t="normal">Agrupados!Q2877</f>
        <v>0</v>
      </c>
      <c r="N1242" s="16"/>
      <c r="O1242" s="16"/>
      <c r="P1242" s="6">
        <f t="normal">Agrupados!R2877</f>
        <v>0</v>
      </c>
      <c r="Q1242" s="23">
        <f t="normal">Agrupados!AA2877</f>
        <v>0</v>
      </c>
      <c r="R1242" s="24">
        <f t="normal">Agrupados!AC2877</f>
        <v>0</v>
      </c>
    </row>
    <row r="1243" spans="1:18">
      <c r="A1243" s="17">
        <f t="normal">Agrupados!D2878</f>
        <v>0</v>
      </c>
      <c r="B1243" s="17">
        <f t="normal">Agrupados!E2878</f>
        <v>0</v>
      </c>
      <c r="C1243" s="6">
        <f t="normal">Agrupados!F2878</f>
        <v>0</v>
      </c>
      <c r="D1243" s="6">
        <f t="normal">Agrupados!G2878</f>
        <v>0</v>
      </c>
      <c r="E1243" s="17">
        <f t="normal">Agrupados!H2878</f>
        <v>0</v>
      </c>
      <c r="F1243" s="6">
        <f t="normal">Agrupados!I2878</f>
        <v>0</v>
      </c>
      <c r="G1243" s="8">
        <f t="normal">Agrupados!T2878</f>
        <v>0</v>
      </c>
      <c r="H1243" s="8"/>
      <c r="I1243" s="8"/>
      <c r="J1243" s="8"/>
      <c r="K1243" s="8"/>
      <c r="L1243" s="8">
        <f t="normal">Agrupados!M2878</f>
        <v>0</v>
      </c>
      <c r="M1243" s="8">
        <f t="normal">Agrupados!Q2878</f>
        <v>0</v>
      </c>
      <c r="N1243" s="19"/>
      <c r="O1243" s="19"/>
      <c r="P1243" s="6">
        <f t="normal">Agrupados!R2878</f>
        <v>0</v>
      </c>
      <c r="Q1243" s="23">
        <f t="normal">Agrupados!AA2878</f>
        <v>0</v>
      </c>
      <c r="R1243" s="24">
        <f t="normal">Agrupados!AC2878</f>
        <v>0</v>
      </c>
    </row>
    <row r="1244" spans="1:18">
      <c r="A1244" s="12" t="str">
        <f t="normal">Agrupados!D2888</f>
        <v>Agroindústria</v>
      </c>
      <c r="B1244" s="12" t="str">
        <f t="normal">Agrupados!E2888</f>
        <v>Resíduos de pecuária</v>
      </c>
      <c r="C1244" s="6" t="str">
        <f t="normal">Agrupados!F2888</f>
        <v>Bovinocultura</v>
      </c>
      <c r="D1244" s="6" t="str">
        <f t="normal">Agrupados!G2888</f>
        <v>-</v>
      </c>
      <c r="E1244" s="6" t="str">
        <f t="normal">Agrupados!H2888</f>
        <v>Entrada biodigestor </v>
      </c>
      <c r="F1244" s="6" t="str">
        <f t="normal">Agrupados!I2888</f>
        <v>Bovino leiteiro</v>
      </c>
      <c r="G1244" s="8">
        <f t="normal">Agrupados!T2888</f>
        <v>16.4666666666667</v>
      </c>
      <c r="H1244" s="8">
        <f t="normal">Agrupados!W2888</f>
        <v>775.466666666667</v>
      </c>
      <c r="I1244" s="8">
        <f t="shared" ref="I1244" si="2056">1000/G1244</f>
        <v>60.7287449392712</v>
      </c>
      <c r="J1244" s="8">
        <f t="shared" ref="J1244" si="2057">1000/H1244</f>
        <v>1.28954607977992</v>
      </c>
      <c r="K1244" s="8">
        <f t="shared" ref="K1244" si="2058">I1244*J1244</f>
        <v>78.3125149663917</v>
      </c>
      <c r="L1244" s="8">
        <f t="normal">Agrupados!M2888</f>
        <v>384.666666666667</v>
      </c>
      <c r="M1244" s="8">
        <f t="normal">Agrupados!Q2888</f>
        <v>243.666666666667</v>
      </c>
      <c r="N1244" s="13">
        <f t="shared" ref="N1244" si="2059">L1244/K1244</f>
        <v>4.91194372740741</v>
      </c>
      <c r="O1244" s="13">
        <f t="shared" ref="O1244" si="2060">M1244/K1244</f>
        <v>3.11146522074074</v>
      </c>
      <c r="P1244" s="6">
        <f t="normal">Agrupados!R2888</f>
        <v>0.633448873483536</v>
      </c>
      <c r="Q1244" s="23" t="str">
        <f t="normal">Agrupados!AA2888</f>
        <v>-</v>
      </c>
      <c r="R1244" s="24">
        <f t="normal">Agrupados!AC2888</f>
        <v>6.78166666666667</v>
      </c>
    </row>
    <row r="1245" spans="1:18">
      <c r="A1245" s="14">
        <f t="normal">Agrupados!D2889</f>
        <v>0</v>
      </c>
      <c r="B1245" s="14">
        <f t="normal">Agrupados!E2889</f>
        <v>0</v>
      </c>
      <c r="C1245" s="9">
        <f t="normal">Agrupados!F2889</f>
        <v>0</v>
      </c>
      <c r="D1245" s="6">
        <f t="normal">Agrupados!G2889</f>
        <v>0</v>
      </c>
      <c r="E1245" s="6">
        <f t="normal">Agrupados!H2889</f>
        <v>0</v>
      </c>
      <c r="F1245" s="6">
        <f t="normal">Agrupados!I2889</f>
        <v>0</v>
      </c>
      <c r="G1245" s="8">
        <f t="normal">Agrupados!T2889</f>
        <v>0</v>
      </c>
      <c r="H1245" s="8"/>
      <c r="I1245" s="8"/>
      <c r="J1245" s="8"/>
      <c r="K1245" s="8"/>
      <c r="L1245" s="8">
        <f t="normal">Agrupados!M2889</f>
        <v>0</v>
      </c>
      <c r="M1245" s="8">
        <f t="normal">Agrupados!Q2889</f>
        <v>0</v>
      </c>
      <c r="N1245" s="16"/>
      <c r="O1245" s="16"/>
      <c r="P1245" s="6">
        <f t="normal">Agrupados!R2889</f>
        <v>0</v>
      </c>
      <c r="Q1245" s="23">
        <f t="normal">Agrupados!AA2889</f>
        <v>0</v>
      </c>
      <c r="R1245" s="24">
        <f t="normal">Agrupados!AC2889</f>
        <v>0</v>
      </c>
    </row>
    <row r="1246" spans="1:18">
      <c r="A1246" s="17">
        <f t="normal">Agrupados!D2890</f>
        <v>0</v>
      </c>
      <c r="B1246" s="17">
        <f t="normal">Agrupados!E2890</f>
        <v>0</v>
      </c>
      <c r="C1246" s="9">
        <f t="normal">Agrupados!F2890</f>
        <v>0</v>
      </c>
      <c r="D1246" s="6">
        <f t="normal">Agrupados!G2890</f>
        <v>0</v>
      </c>
      <c r="E1246" s="6">
        <f t="normal">Agrupados!H2890</f>
        <v>0</v>
      </c>
      <c r="F1246" s="6">
        <f t="normal">Agrupados!I2890</f>
        <v>0</v>
      </c>
      <c r="G1246" s="8">
        <f t="normal">Agrupados!T2890</f>
        <v>0</v>
      </c>
      <c r="H1246" s="8"/>
      <c r="I1246" s="8"/>
      <c r="J1246" s="8"/>
      <c r="K1246" s="8"/>
      <c r="L1246" s="8">
        <f t="normal">Agrupados!M2890</f>
        <v>0</v>
      </c>
      <c r="M1246" s="8">
        <f t="normal">Agrupados!Q2890</f>
        <v>0</v>
      </c>
      <c r="N1246" s="19"/>
      <c r="O1246" s="19"/>
      <c r="P1246" s="6">
        <f t="normal">Agrupados!R2890</f>
        <v>0</v>
      </c>
      <c r="Q1246" s="23">
        <f t="normal">Agrupados!AA2890</f>
        <v>0</v>
      </c>
      <c r="R1246" s="24">
        <f t="normal">Agrupados!AC2890</f>
        <v>0</v>
      </c>
    </row>
    <row r="1247" spans="1:18">
      <c r="A1247" s="12" t="str">
        <f t="normal">Agrupados!D2891</f>
        <v>Agroindústria</v>
      </c>
      <c r="B1247" s="12" t="str">
        <f t="normal">Agrupados!E2891</f>
        <v>Resíduos de pecuária</v>
      </c>
      <c r="C1247" s="6" t="str">
        <f t="normal">Agrupados!F2891</f>
        <v>Suinocultura</v>
      </c>
      <c r="D1247" s="6" t="str">
        <f t="normal">Agrupados!G2891</f>
        <v>-</v>
      </c>
      <c r="E1247" s="6" t="str">
        <f t="normal">Agrupados!H2891</f>
        <v>Entrada biodigestor </v>
      </c>
      <c r="F1247" s="12" t="str">
        <f t="normal">Agrupados!I2891</f>
        <v>-</v>
      </c>
      <c r="G1247" s="13">
        <f t="normal">Agrupados!T2891</f>
        <v>25.9333333333333</v>
      </c>
      <c r="H1247" s="13">
        <f t="normal">Agrupados!W2891</f>
        <v>773.6</v>
      </c>
      <c r="I1247" s="8">
        <f t="shared" ref="I1247" si="2061">1000/G1247</f>
        <v>38.560411311054</v>
      </c>
      <c r="J1247" s="8">
        <f t="shared" ref="J1247" si="2062">1000/H1247</f>
        <v>1.29265770423992</v>
      </c>
      <c r="K1247" s="8">
        <f t="shared" ref="K1247" si="2063">I1247*J1247</f>
        <v>49.845412759894</v>
      </c>
      <c r="L1247" s="13">
        <f t="normal">Agrupados!M2891</f>
        <v>563.333333333333</v>
      </c>
      <c r="M1247" s="13">
        <f t="normal">Agrupados!Q2891</f>
        <v>391</v>
      </c>
      <c r="N1247" s="13">
        <f t="shared" ref="N1247" si="2064">L1247/K1247</f>
        <v>11.3016083555556</v>
      </c>
      <c r="O1247" s="13">
        <f t="shared" ref="O1247" si="2065">M1247/K1247</f>
        <v>7.84425242666667</v>
      </c>
      <c r="P1247" s="12">
        <f t="normal">Agrupados!R2891</f>
        <v>0.694082840236686</v>
      </c>
      <c r="Q1247" s="25">
        <f t="normal">Agrupados!AA2891</f>
        <v>35008.3333333333</v>
      </c>
      <c r="R1247" s="26">
        <f t="normal">Agrupados!AC2891</f>
        <v>7.11633333333333</v>
      </c>
    </row>
    <row r="1248" spans="1:18">
      <c r="A1248" s="14">
        <f t="normal">Agrupados!D2892</f>
        <v>0</v>
      </c>
      <c r="B1248" s="14">
        <f t="normal">Agrupados!E2892</f>
        <v>0</v>
      </c>
      <c r="C1248" s="6">
        <f t="normal">Agrupados!F2892</f>
        <v>0</v>
      </c>
      <c r="D1248" s="6">
        <f t="normal">Agrupados!G2892</f>
        <v>0</v>
      </c>
      <c r="E1248" s="6">
        <f t="normal">Agrupados!H2892</f>
        <v>0</v>
      </c>
      <c r="F1248" s="14">
        <f t="normal">Agrupados!I2892</f>
        <v>0</v>
      </c>
      <c r="G1248" s="16">
        <f t="normal">Agrupados!T2892</f>
        <v>0</v>
      </c>
      <c r="H1248" s="16"/>
      <c r="I1248" s="8"/>
      <c r="J1248" s="8"/>
      <c r="K1248" s="8"/>
      <c r="L1248" s="16">
        <f t="normal">Agrupados!M2892</f>
        <v>0</v>
      </c>
      <c r="M1248" s="16">
        <f t="normal">Agrupados!Q2892</f>
        <v>0</v>
      </c>
      <c r="N1248" s="16"/>
      <c r="O1248" s="16"/>
      <c r="P1248" s="14">
        <f t="normal">Agrupados!R2892</f>
        <v>0</v>
      </c>
      <c r="Q1248" s="27">
        <f t="normal">Agrupados!AA2892</f>
        <v>0</v>
      </c>
      <c r="R1248" s="28">
        <f t="normal">Agrupados!AC2892</f>
        <v>0</v>
      </c>
    </row>
    <row r="1249" spans="1:18">
      <c r="A1249" s="17">
        <f t="normal">Agrupados!D2893</f>
        <v>0</v>
      </c>
      <c r="B1249" s="17">
        <f t="normal">Agrupados!E2893</f>
        <v>0</v>
      </c>
      <c r="C1249" s="6">
        <f t="normal">Agrupados!F2893</f>
        <v>0</v>
      </c>
      <c r="D1249" s="6">
        <f t="normal">Agrupados!G2893</f>
        <v>0</v>
      </c>
      <c r="E1249" s="6">
        <f t="normal">Agrupados!H2893</f>
        <v>0</v>
      </c>
      <c r="F1249" s="17">
        <f t="normal">Agrupados!I2893</f>
        <v>0</v>
      </c>
      <c r="G1249" s="19">
        <f t="normal">Agrupados!T2893</f>
        <v>0</v>
      </c>
      <c r="H1249" s="19"/>
      <c r="I1249" s="8"/>
      <c r="J1249" s="8"/>
      <c r="K1249" s="8"/>
      <c r="L1249" s="19">
        <f t="normal">Agrupados!M2893</f>
        <v>0</v>
      </c>
      <c r="M1249" s="19">
        <f t="normal">Agrupados!Q2893</f>
        <v>0</v>
      </c>
      <c r="N1249" s="19"/>
      <c r="O1249" s="19"/>
      <c r="P1249" s="17">
        <f t="normal">Agrupados!R2893</f>
        <v>0</v>
      </c>
      <c r="Q1249" s="29">
        <f t="normal">Agrupados!AA2893</f>
        <v>0</v>
      </c>
      <c r="R1249" s="30">
        <f t="normal">Agrupados!AC2893</f>
        <v>0</v>
      </c>
    </row>
    <row r="1250" spans="1:18">
      <c r="A1250" s="12" t="str">
        <f t="normal">Agrupados!D2894</f>
        <v>Agroindústria</v>
      </c>
      <c r="B1250" s="12" t="str">
        <f t="normal">Agrupados!E2894</f>
        <v>Resíduos de pecuária</v>
      </c>
      <c r="C1250" s="6" t="str">
        <f t="normal">Agrupados!F2894</f>
        <v>Suinocultura</v>
      </c>
      <c r="D1250" s="6" t="str">
        <f t="normal">Agrupados!G2894</f>
        <v>-</v>
      </c>
      <c r="E1250" s="6" t="str">
        <f t="normal">Agrupados!H2894</f>
        <v>Entrada biodigestor</v>
      </c>
      <c r="F1250" s="12" t="str">
        <f t="normal">Agrupados!I2894</f>
        <v>-</v>
      </c>
      <c r="G1250" s="13">
        <f t="normal">Agrupados!T2894</f>
        <v>12.4666666666667</v>
      </c>
      <c r="H1250" s="13">
        <f t="normal">Agrupados!W2894</f>
        <v>686.933333333333</v>
      </c>
      <c r="I1250" s="8">
        <f t="shared" ref="I1250" si="2066">1000/G1250</f>
        <v>80.2139037433155</v>
      </c>
      <c r="J1250" s="8">
        <f t="shared" ref="J1250" si="2067">1000/H1250</f>
        <v>1.45574534161491</v>
      </c>
      <c r="K1250" s="8">
        <f t="shared" ref="K1250" si="2068">I1250*J1250</f>
        <v>116.771016707078</v>
      </c>
      <c r="L1250" s="13">
        <f t="normal">Agrupados!M2894</f>
        <v>588.333333333333</v>
      </c>
      <c r="M1250" s="13">
        <f t="normal">Agrupados!Q2894</f>
        <v>385.666666666667</v>
      </c>
      <c r="N1250" s="13">
        <f t="shared" ref="N1250" si="2069">L1250/K1250</f>
        <v>5.0383506962963</v>
      </c>
      <c r="O1250" s="13">
        <f t="shared" ref="O1250" si="2070">M1250/K1250</f>
        <v>3.30276020148148</v>
      </c>
      <c r="P1250" s="12">
        <f t="normal">Agrupados!R2894</f>
        <v>0.655524079320113</v>
      </c>
      <c r="Q1250" s="25">
        <f t="normal">Agrupados!AA2894</f>
        <v>17735.6666666667</v>
      </c>
      <c r="R1250" s="26">
        <f t="normal">Agrupados!AC2894</f>
        <v>7.51466666666667</v>
      </c>
    </row>
    <row r="1251" spans="1:18">
      <c r="A1251" s="14">
        <f t="normal">Agrupados!D2895</f>
        <v>0</v>
      </c>
      <c r="B1251" s="14">
        <f t="normal">Agrupados!E2895</f>
        <v>0</v>
      </c>
      <c r="C1251" s="6">
        <f t="normal">Agrupados!F2895</f>
        <v>0</v>
      </c>
      <c r="D1251" s="6">
        <f t="normal">Agrupados!G2895</f>
        <v>0</v>
      </c>
      <c r="E1251" s="6">
        <f t="normal">Agrupados!H2895</f>
        <v>0</v>
      </c>
      <c r="F1251" s="14">
        <f t="normal">Agrupados!I2895</f>
        <v>0</v>
      </c>
      <c r="G1251" s="16">
        <f t="normal">Agrupados!T2895</f>
        <v>0</v>
      </c>
      <c r="H1251" s="16"/>
      <c r="I1251" s="8"/>
      <c r="J1251" s="8"/>
      <c r="K1251" s="8"/>
      <c r="L1251" s="16">
        <f t="normal">Agrupados!M2895</f>
        <v>0</v>
      </c>
      <c r="M1251" s="16">
        <f t="normal">Agrupados!Q2895</f>
        <v>0</v>
      </c>
      <c r="N1251" s="16"/>
      <c r="O1251" s="16"/>
      <c r="P1251" s="14">
        <f t="normal">Agrupados!R2895</f>
        <v>0</v>
      </c>
      <c r="Q1251" s="27">
        <f t="normal">Agrupados!AA2895</f>
        <v>0</v>
      </c>
      <c r="R1251" s="28">
        <f t="normal">Agrupados!AC2895</f>
        <v>0</v>
      </c>
    </row>
    <row r="1252" spans="1:18">
      <c r="A1252" s="17">
        <f t="normal">Agrupados!D2896</f>
        <v>0</v>
      </c>
      <c r="B1252" s="17">
        <f t="normal">Agrupados!E2896</f>
        <v>0</v>
      </c>
      <c r="C1252" s="6">
        <f t="normal">Agrupados!F2896</f>
        <v>0</v>
      </c>
      <c r="D1252" s="6">
        <f t="normal">Agrupados!G2896</f>
        <v>0</v>
      </c>
      <c r="E1252" s="6">
        <f t="normal">Agrupados!H2896</f>
        <v>0</v>
      </c>
      <c r="F1252" s="17">
        <f t="normal">Agrupados!I2896</f>
        <v>0</v>
      </c>
      <c r="G1252" s="19">
        <f t="normal">Agrupados!T2896</f>
        <v>0</v>
      </c>
      <c r="H1252" s="19"/>
      <c r="I1252" s="8"/>
      <c r="J1252" s="8"/>
      <c r="K1252" s="8"/>
      <c r="L1252" s="19">
        <f t="normal">Agrupados!M2896</f>
        <v>0</v>
      </c>
      <c r="M1252" s="19">
        <f t="normal">Agrupados!Q2896</f>
        <v>0</v>
      </c>
      <c r="N1252" s="19"/>
      <c r="O1252" s="19"/>
      <c r="P1252" s="17">
        <f t="normal">Agrupados!R2896</f>
        <v>0</v>
      </c>
      <c r="Q1252" s="29">
        <f t="normal">Agrupados!AA2896</f>
        <v>0</v>
      </c>
      <c r="R1252" s="30">
        <f t="normal">Agrupados!AC2896</f>
        <v>0</v>
      </c>
    </row>
    <row r="1253" spans="1:18">
      <c r="A1253" s="12" t="str">
        <f t="normal">Agrupados!D2897</f>
        <v>Agroindústria</v>
      </c>
      <c r="B1253" s="12" t="str">
        <f t="normal">Agrupados!E2897</f>
        <v>Resíduos de pecuária</v>
      </c>
      <c r="C1253" s="6" t="str">
        <f t="normal">Agrupados!F2897</f>
        <v>Bovinocultura</v>
      </c>
      <c r="D1253" s="6" t="str">
        <f t="normal">Agrupados!G2897</f>
        <v>Dejeto bovino</v>
      </c>
      <c r="E1253" s="12" t="str">
        <f t="normal">Agrupados!H2897</f>
        <v>Pátio de confinamento</v>
      </c>
      <c r="F1253" s="6" t="str">
        <f t="normal">Agrupados!I2897</f>
        <v>Bovino de corte</v>
      </c>
      <c r="G1253" s="8">
        <f t="normal">Agrupados!T2897</f>
        <v>160</v>
      </c>
      <c r="H1253" s="8">
        <f t="normal">Agrupados!W2897</f>
        <v>775.4</v>
      </c>
      <c r="I1253" s="8">
        <f t="shared" ref="I1253" si="2071">1000/G1253</f>
        <v>6.25</v>
      </c>
      <c r="J1253" s="8">
        <f t="shared" ref="J1253" si="2072">1000/H1253</f>
        <v>1.28965695125097</v>
      </c>
      <c r="K1253" s="8">
        <f t="shared" ref="K1253" si="2073">I1253*J1253</f>
        <v>8.06035594531854</v>
      </c>
      <c r="L1253" s="8">
        <f t="normal">Agrupados!M2897</f>
        <v>280.333333333333</v>
      </c>
      <c r="M1253" s="8">
        <f t="normal">Agrupados!Q2897</f>
        <v>176</v>
      </c>
      <c r="N1253" s="13">
        <f t="shared" ref="N1253" si="2074">L1253/K1253</f>
        <v>34.7792746666667</v>
      </c>
      <c r="O1253" s="13">
        <f t="shared" ref="O1253" si="2075">M1253/K1253</f>
        <v>21.835264</v>
      </c>
      <c r="P1253" s="6">
        <f t="normal">Agrupados!R2897</f>
        <v>0.62782401902497</v>
      </c>
      <c r="Q1253" s="23" t="str">
        <f t="normal">Agrupados!AA2897</f>
        <v>-</v>
      </c>
      <c r="R1253" s="24" t="str">
        <f t="normal">Agrupados!AC2897</f>
        <v>-</v>
      </c>
    </row>
    <row r="1254" spans="1:18">
      <c r="A1254" s="14">
        <f t="normal">Agrupados!D2898</f>
        <v>0</v>
      </c>
      <c r="B1254" s="14">
        <f t="normal">Agrupados!E2898</f>
        <v>0</v>
      </c>
      <c r="C1254" s="9">
        <f t="normal">Agrupados!F2898</f>
        <v>0</v>
      </c>
      <c r="D1254" s="6">
        <f t="normal">Agrupados!G2898</f>
        <v>0</v>
      </c>
      <c r="E1254" s="14">
        <f t="normal">Agrupados!H2898</f>
        <v>0</v>
      </c>
      <c r="F1254" s="6">
        <f t="normal">Agrupados!I2898</f>
        <v>0</v>
      </c>
      <c r="G1254" s="8">
        <f t="normal">Agrupados!T2898</f>
        <v>0</v>
      </c>
      <c r="H1254" s="8"/>
      <c r="I1254" s="8"/>
      <c r="J1254" s="8"/>
      <c r="K1254" s="8"/>
      <c r="L1254" s="8">
        <f t="normal">Agrupados!M2898</f>
        <v>0</v>
      </c>
      <c r="M1254" s="8">
        <f t="normal">Agrupados!Q2898</f>
        <v>0</v>
      </c>
      <c r="N1254" s="16"/>
      <c r="O1254" s="16"/>
      <c r="P1254" s="6">
        <f t="normal">Agrupados!R2898</f>
        <v>0</v>
      </c>
      <c r="Q1254" s="23">
        <f t="normal">Agrupados!AA2898</f>
        <v>0</v>
      </c>
      <c r="R1254" s="24">
        <f t="normal">Agrupados!AC2898</f>
        <v>0</v>
      </c>
    </row>
    <row r="1255" spans="1:18">
      <c r="A1255" s="17">
        <f t="normal">Agrupados!D2899</f>
        <v>0</v>
      </c>
      <c r="B1255" s="17">
        <f t="normal">Agrupados!E2899</f>
        <v>0</v>
      </c>
      <c r="C1255" s="9">
        <f t="normal">Agrupados!F2899</f>
        <v>0</v>
      </c>
      <c r="D1255" s="6">
        <f t="normal">Agrupados!G2899</f>
        <v>0</v>
      </c>
      <c r="E1255" s="17">
        <f t="normal">Agrupados!H2899</f>
        <v>0</v>
      </c>
      <c r="F1255" s="6">
        <f t="normal">Agrupados!I2899</f>
        <v>0</v>
      </c>
      <c r="G1255" s="8">
        <f t="normal">Agrupados!T2899</f>
        <v>0</v>
      </c>
      <c r="H1255" s="8"/>
      <c r="I1255" s="8"/>
      <c r="J1255" s="8"/>
      <c r="K1255" s="8"/>
      <c r="L1255" s="8">
        <f t="normal">Agrupados!M2899</f>
        <v>0</v>
      </c>
      <c r="M1255" s="8">
        <f t="normal">Agrupados!Q2899</f>
        <v>0</v>
      </c>
      <c r="N1255" s="19"/>
      <c r="O1255" s="19"/>
      <c r="P1255" s="6">
        <f t="normal">Agrupados!R2899</f>
        <v>0</v>
      </c>
      <c r="Q1255" s="23">
        <f t="normal">Agrupados!AA2899</f>
        <v>0</v>
      </c>
      <c r="R1255" s="24">
        <f t="normal">Agrupados!AC2899</f>
        <v>0</v>
      </c>
    </row>
    <row r="1256" spans="1:18">
      <c r="A1256" s="12" t="str">
        <f t="normal">Agrupados!D2900</f>
        <v>Resíduo urbano</v>
      </c>
      <c r="B1256" s="12" t="str">
        <f t="normal">Agrupados!E2900</f>
        <v>Resíduos alimentares</v>
      </c>
      <c r="C1256" s="6" t="str">
        <f t="normal">Agrupados!F2900</f>
        <v>Codigestão</v>
      </c>
      <c r="D1256" s="6" t="str">
        <f t="normal">Agrupados!G2900</f>
        <v>Amostra sólida </v>
      </c>
      <c r="E1256" s="12" t="str">
        <f t="normal">Agrupados!H2900</f>
        <v>Fundo reator I</v>
      </c>
      <c r="F1256" s="6" t="str">
        <f t="normal">Agrupados!I2900</f>
        <v>-</v>
      </c>
      <c r="G1256" s="8">
        <f t="normal">Agrupados!T2900</f>
        <v>170.5</v>
      </c>
      <c r="H1256" s="8">
        <f t="normal">Agrupados!W2900</f>
        <v>867.6</v>
      </c>
      <c r="I1256" s="8">
        <f t="shared" ref="I1256" si="2076">1000/G1256</f>
        <v>5.86510263929619</v>
      </c>
      <c r="J1256" s="8">
        <f t="shared" ref="J1256" si="2077">1000/H1256</f>
        <v>1.15260488704472</v>
      </c>
      <c r="K1256" s="8">
        <f t="shared" ref="K1256" si="2078">I1256*J1256</f>
        <v>6.76014596507168</v>
      </c>
      <c r="L1256" s="8">
        <f t="normal">Agrupados!M2900</f>
        <v>175.666666666667</v>
      </c>
      <c r="M1256" s="8">
        <f t="normal">Agrupados!Q2900</f>
        <v>125.666666666667</v>
      </c>
      <c r="N1256" s="13">
        <f t="shared" ref="N1256" si="2079">L1256/K1256</f>
        <v>25.9856322</v>
      </c>
      <c r="O1256" s="13">
        <f t="shared" ref="O1256" si="2080">M1256/K1256</f>
        <v>18.5893422</v>
      </c>
      <c r="P1256" s="6">
        <f t="normal">Agrupados!R2900</f>
        <v>0.715370018975332</v>
      </c>
      <c r="Q1256" s="23" t="str">
        <f t="normal">Agrupados!AA2900</f>
        <v>-</v>
      </c>
      <c r="R1256" s="24" t="str">
        <f t="normal">Agrupados!AC2900</f>
        <v>-</v>
      </c>
    </row>
    <row r="1257" spans="1:18">
      <c r="A1257" s="14">
        <f t="normal">Agrupados!D2901</f>
        <v>0</v>
      </c>
      <c r="B1257" s="14">
        <f t="normal">Agrupados!E2901</f>
        <v>0</v>
      </c>
      <c r="C1257" s="6">
        <f t="normal">Agrupados!F2901</f>
        <v>0</v>
      </c>
      <c r="D1257" s="6">
        <f t="normal">Agrupados!G2901</f>
        <v>0</v>
      </c>
      <c r="E1257" s="14">
        <f t="normal">Agrupados!H2901</f>
        <v>0</v>
      </c>
      <c r="F1257" s="6">
        <f t="normal">Agrupados!I2901</f>
        <v>0</v>
      </c>
      <c r="G1257" s="8">
        <f t="normal">Agrupados!T2901</f>
        <v>0</v>
      </c>
      <c r="H1257" s="8"/>
      <c r="I1257" s="8"/>
      <c r="J1257" s="8"/>
      <c r="K1257" s="8"/>
      <c r="L1257" s="8">
        <f t="normal">Agrupados!M2901</f>
        <v>0</v>
      </c>
      <c r="M1257" s="8">
        <f t="normal">Agrupados!Q2901</f>
        <v>0</v>
      </c>
      <c r="N1257" s="16"/>
      <c r="O1257" s="16"/>
      <c r="P1257" s="6">
        <f t="normal">Agrupados!R2901</f>
        <v>0</v>
      </c>
      <c r="Q1257" s="23">
        <f t="normal">Agrupados!AA2901</f>
        <v>0</v>
      </c>
      <c r="R1257" s="24">
        <f t="normal">Agrupados!AC2901</f>
        <v>0</v>
      </c>
    </row>
    <row r="1258" spans="1:18">
      <c r="A1258" s="17">
        <f t="normal">Agrupados!D2902</f>
        <v>0</v>
      </c>
      <c r="B1258" s="17">
        <f t="normal">Agrupados!E2902</f>
        <v>0</v>
      </c>
      <c r="C1258" s="6">
        <f t="normal">Agrupados!F2902</f>
        <v>0</v>
      </c>
      <c r="D1258" s="6">
        <f t="normal">Agrupados!G2902</f>
        <v>0</v>
      </c>
      <c r="E1258" s="17">
        <f t="normal">Agrupados!H2902</f>
        <v>0</v>
      </c>
      <c r="F1258" s="6">
        <f t="normal">Agrupados!I2902</f>
        <v>0</v>
      </c>
      <c r="G1258" s="8">
        <f t="normal">Agrupados!T2902</f>
        <v>0</v>
      </c>
      <c r="H1258" s="8"/>
      <c r="I1258" s="8"/>
      <c r="J1258" s="8"/>
      <c r="K1258" s="8"/>
      <c r="L1258" s="8">
        <f t="normal">Agrupados!M2902</f>
        <v>0</v>
      </c>
      <c r="M1258" s="8">
        <f t="normal">Agrupados!Q2902</f>
        <v>0</v>
      </c>
      <c r="N1258" s="19"/>
      <c r="O1258" s="19"/>
      <c r="P1258" s="6">
        <f t="normal">Agrupados!R2902</f>
        <v>0</v>
      </c>
      <c r="Q1258" s="23">
        <f t="normal">Agrupados!AA2902</f>
        <v>0</v>
      </c>
      <c r="R1258" s="24">
        <f t="normal">Agrupados!AC2902</f>
        <v>0</v>
      </c>
    </row>
    <row r="1259" spans="1:18">
      <c r="A1259" s="12" t="str">
        <f t="normal">Agrupados!D2903</f>
        <v>Resíduo urbano</v>
      </c>
      <c r="B1259" s="12" t="str">
        <f t="normal">Agrupados!E2903</f>
        <v>Resíduos alimentares</v>
      </c>
      <c r="C1259" s="6" t="str">
        <f t="normal">Agrupados!F2903</f>
        <v>Codigestão</v>
      </c>
      <c r="D1259" s="6" t="str">
        <f t="normal">Agrupados!G2903</f>
        <v>Amostra sólida</v>
      </c>
      <c r="E1259" s="12" t="str">
        <f t="normal">Agrupados!H2903</f>
        <v>Saída do reator I</v>
      </c>
      <c r="F1259" s="6" t="str">
        <f t="normal">Agrupados!I2903</f>
        <v>peneirada</v>
      </c>
      <c r="G1259" s="8">
        <f t="normal">Agrupados!T2903</f>
        <v>48</v>
      </c>
      <c r="H1259" s="8">
        <f t="normal">Agrupados!W2903</f>
        <v>873.95</v>
      </c>
      <c r="I1259" s="8">
        <f t="shared" ref="I1259" si="2081">1000/G1259</f>
        <v>20.8333333333333</v>
      </c>
      <c r="J1259" s="8">
        <f t="shared" ref="J1259" si="2082">1000/H1259</f>
        <v>1.14423021912009</v>
      </c>
      <c r="K1259" s="8">
        <f t="shared" ref="K1259" si="2083">I1259*J1259</f>
        <v>23.8381295650018</v>
      </c>
      <c r="L1259" s="8">
        <f t="normal">Agrupados!M2903</f>
        <v>135</v>
      </c>
      <c r="M1259" s="8">
        <f t="normal">Agrupados!Q2903</f>
        <v>90.6666666666667</v>
      </c>
      <c r="N1259" s="13">
        <f t="shared" ref="N1259" si="2084">L1259/K1259</f>
        <v>5.663196</v>
      </c>
      <c r="O1259" s="13">
        <f t="shared" ref="O1259" si="2085">M1259/K1259</f>
        <v>3.8034304</v>
      </c>
      <c r="P1259" s="6">
        <f t="normal">Agrupados!R2903</f>
        <v>0.671604938271605</v>
      </c>
      <c r="Q1259" s="23" t="str">
        <f t="normal">Agrupados!AA2903</f>
        <v>-</v>
      </c>
      <c r="R1259" s="24" t="str">
        <f t="normal">Agrupados!AC2903</f>
        <v>-</v>
      </c>
    </row>
    <row r="1260" spans="1:18">
      <c r="A1260" s="14">
        <f t="normal">Agrupados!D2904</f>
        <v>0</v>
      </c>
      <c r="B1260" s="14">
        <f t="normal">Agrupados!E2904</f>
        <v>0</v>
      </c>
      <c r="C1260" s="6">
        <f t="normal">Agrupados!F2904</f>
        <v>0</v>
      </c>
      <c r="D1260" s="6">
        <f t="normal">Agrupados!G2904</f>
        <v>0</v>
      </c>
      <c r="E1260" s="14">
        <f t="normal">Agrupados!H2904</f>
        <v>0</v>
      </c>
      <c r="F1260" s="6">
        <f t="normal">Agrupados!I2904</f>
        <v>0</v>
      </c>
      <c r="G1260" s="8">
        <f t="normal">Agrupados!T2904</f>
        <v>0</v>
      </c>
      <c r="H1260" s="8"/>
      <c r="I1260" s="8"/>
      <c r="J1260" s="8"/>
      <c r="K1260" s="8"/>
      <c r="L1260" s="8">
        <f t="normal">Agrupados!M2904</f>
        <v>0</v>
      </c>
      <c r="M1260" s="8">
        <f t="normal">Agrupados!Q2904</f>
        <v>0</v>
      </c>
      <c r="N1260" s="16"/>
      <c r="O1260" s="16"/>
      <c r="P1260" s="6">
        <f t="normal">Agrupados!R2904</f>
        <v>0</v>
      </c>
      <c r="Q1260" s="23">
        <f t="normal">Agrupados!AA2904</f>
        <v>0</v>
      </c>
      <c r="R1260" s="24">
        <f t="normal">Agrupados!AC2904</f>
        <v>0</v>
      </c>
    </row>
    <row r="1261" spans="1:18">
      <c r="A1261" s="17">
        <f t="normal">Agrupados!D2905</f>
        <v>0</v>
      </c>
      <c r="B1261" s="17">
        <f t="normal">Agrupados!E2905</f>
        <v>0</v>
      </c>
      <c r="C1261" s="6">
        <f t="normal">Agrupados!F2905</f>
        <v>0</v>
      </c>
      <c r="D1261" s="6">
        <f t="normal">Agrupados!G2905</f>
        <v>0</v>
      </c>
      <c r="E1261" s="17">
        <f t="normal">Agrupados!H2905</f>
        <v>0</v>
      </c>
      <c r="F1261" s="6">
        <f t="normal">Agrupados!I2905</f>
        <v>0</v>
      </c>
      <c r="G1261" s="8">
        <f t="normal">Agrupados!T2905</f>
        <v>0</v>
      </c>
      <c r="H1261" s="8"/>
      <c r="I1261" s="8"/>
      <c r="J1261" s="8"/>
      <c r="K1261" s="8"/>
      <c r="L1261" s="8">
        <f t="normal">Agrupados!M2905</f>
        <v>0</v>
      </c>
      <c r="M1261" s="8">
        <f t="normal">Agrupados!Q2905</f>
        <v>0</v>
      </c>
      <c r="N1261" s="19"/>
      <c r="O1261" s="19"/>
      <c r="P1261" s="6">
        <f t="normal">Agrupados!R2905</f>
        <v>0</v>
      </c>
      <c r="Q1261" s="23">
        <f t="normal">Agrupados!AA2905</f>
        <v>0</v>
      </c>
      <c r="R1261" s="24">
        <f t="normal">Agrupados!AC2905</f>
        <v>0</v>
      </c>
    </row>
    <row r="1262" spans="1:18">
      <c r="A1262" s="12" t="str">
        <f t="normal">Agrupados!D2906</f>
        <v>Agroindústria</v>
      </c>
      <c r="B1262" s="12" t="str">
        <f t="normal">Agrupados!E2906</f>
        <v>Resíduos de pecuária</v>
      </c>
      <c r="C1262" s="6" t="str">
        <f t="normal">Agrupados!F2906</f>
        <v>Suinocultura</v>
      </c>
      <c r="D1262" s="6" t="str">
        <f t="normal">Agrupados!G2906</f>
        <v>-</v>
      </c>
      <c r="E1262" s="6" t="str">
        <f t="normal">Agrupados!H2906</f>
        <v>Entrada biodigestor</v>
      </c>
      <c r="F1262" s="6" t="str">
        <f t="normal">Agrupados!I2906</f>
        <v>15 dias de alojamento</v>
      </c>
      <c r="G1262" s="8">
        <f t="normal">Agrupados!T2906</f>
        <v>13.7666666666667</v>
      </c>
      <c r="H1262" s="8">
        <f t="normal">Agrupados!W2906</f>
        <v>739.566666666667</v>
      </c>
      <c r="I1262" s="8">
        <f t="shared" ref="I1262" si="2086">1000/G1262</f>
        <v>72.6392251815981</v>
      </c>
      <c r="J1262" s="8">
        <f t="shared" ref="J1262" si="2087">1000/H1262</f>
        <v>1.35214314688782</v>
      </c>
      <c r="K1262" s="8">
        <f t="shared" ref="K1262" si="2088">I1262*J1262</f>
        <v>98.2186305245388</v>
      </c>
      <c r="L1262" s="8">
        <f t="normal">Agrupados!M2906</f>
        <v>656.666666666667</v>
      </c>
      <c r="M1262" s="8">
        <f t="normal">Agrupados!Q2906</f>
        <v>492.333333333333</v>
      </c>
      <c r="N1262" s="13">
        <f t="shared" ref="N1262" si="2089">L1262/K1262</f>
        <v>6.68576484074074</v>
      </c>
      <c r="O1262" s="13">
        <f t="shared" ref="O1262" si="2090">M1262/K1262</f>
        <v>5.01262673592592</v>
      </c>
      <c r="P1262" s="6">
        <f t="normal">Agrupados!R2906</f>
        <v>0.749746192893401</v>
      </c>
      <c r="Q1262" s="23" t="str">
        <f t="normal">Agrupados!AA2906</f>
        <v>-</v>
      </c>
      <c r="R1262" s="24" t="str">
        <f t="normal">Agrupados!AC2906</f>
        <v>-</v>
      </c>
    </row>
    <row r="1263" spans="1:18">
      <c r="A1263" s="14">
        <f t="normal">Agrupados!D2907</f>
        <v>0</v>
      </c>
      <c r="B1263" s="14">
        <f t="normal">Agrupados!E2907</f>
        <v>0</v>
      </c>
      <c r="C1263" s="6">
        <f t="normal">Agrupados!F2907</f>
        <v>0</v>
      </c>
      <c r="D1263" s="6">
        <f t="normal">Agrupados!G2907</f>
        <v>0</v>
      </c>
      <c r="E1263" s="6">
        <f t="normal">Agrupados!H2907</f>
        <v>0</v>
      </c>
      <c r="F1263" s="6">
        <f t="normal">Agrupados!I2907</f>
        <v>0</v>
      </c>
      <c r="G1263" s="8">
        <f t="normal">Agrupados!T2907</f>
        <v>0</v>
      </c>
      <c r="H1263" s="8"/>
      <c r="I1263" s="8"/>
      <c r="J1263" s="8"/>
      <c r="K1263" s="8"/>
      <c r="L1263" s="8">
        <f t="normal">Agrupados!M2907</f>
        <v>0</v>
      </c>
      <c r="M1263" s="8">
        <f t="normal">Agrupados!Q2907</f>
        <v>0</v>
      </c>
      <c r="N1263" s="16"/>
      <c r="O1263" s="16"/>
      <c r="P1263" s="6">
        <f t="normal">Agrupados!R2907</f>
        <v>0</v>
      </c>
      <c r="Q1263" s="23">
        <f t="normal">Agrupados!AA2907</f>
        <v>0</v>
      </c>
      <c r="R1263" s="24">
        <f t="normal">Agrupados!AC2907</f>
        <v>0</v>
      </c>
    </row>
    <row r="1264" spans="1:18">
      <c r="A1264" s="17">
        <f t="normal">Agrupados!D2908</f>
        <v>0</v>
      </c>
      <c r="B1264" s="17">
        <f t="normal">Agrupados!E2908</f>
        <v>0</v>
      </c>
      <c r="C1264" s="6">
        <f t="normal">Agrupados!F2908</f>
        <v>0</v>
      </c>
      <c r="D1264" s="6">
        <f t="normal">Agrupados!G2908</f>
        <v>0</v>
      </c>
      <c r="E1264" s="6">
        <f t="normal">Agrupados!H2908</f>
        <v>0</v>
      </c>
      <c r="F1264" s="6">
        <f t="normal">Agrupados!I2908</f>
        <v>0</v>
      </c>
      <c r="G1264" s="8">
        <f t="normal">Agrupados!T2908</f>
        <v>0</v>
      </c>
      <c r="H1264" s="8"/>
      <c r="I1264" s="8"/>
      <c r="J1264" s="8"/>
      <c r="K1264" s="8"/>
      <c r="L1264" s="8">
        <f t="normal">Agrupados!M2908</f>
        <v>0</v>
      </c>
      <c r="M1264" s="8">
        <f t="normal">Agrupados!Q2908</f>
        <v>0</v>
      </c>
      <c r="N1264" s="19"/>
      <c r="O1264" s="19"/>
      <c r="P1264" s="6">
        <f t="normal">Agrupados!R2908</f>
        <v>0</v>
      </c>
      <c r="Q1264" s="23">
        <f t="normal">Agrupados!AA2908</f>
        <v>0</v>
      </c>
      <c r="R1264" s="24">
        <f t="normal">Agrupados!AC2908</f>
        <v>0</v>
      </c>
    </row>
    <row r="1265" spans="1:18">
      <c r="A1265" s="12" t="str">
        <f t="normal">Agrupados!D2909</f>
        <v>Agroindústria</v>
      </c>
      <c r="B1265" s="12" t="str">
        <f t="normal">Agrupados!E2909</f>
        <v>Resíduos de pecuária</v>
      </c>
      <c r="C1265" s="6" t="str">
        <f t="normal">Agrupados!F2909</f>
        <v>Suinocultura</v>
      </c>
      <c r="D1265" s="6" t="str">
        <f t="normal">Agrupados!G2909</f>
        <v>-</v>
      </c>
      <c r="E1265" s="6" t="str">
        <f t="normal">Agrupados!H2909</f>
        <v>Entrada biodigestor</v>
      </c>
      <c r="F1265" s="6" t="str">
        <f t="normal">Agrupados!I2909</f>
        <v>50 dias de alojamento</v>
      </c>
      <c r="G1265" s="8">
        <f t="normal">Agrupados!T2909</f>
        <v>33.4</v>
      </c>
      <c r="H1265" s="8">
        <f t="normal">Agrupados!W2909</f>
        <v>781.4</v>
      </c>
      <c r="I1265" s="8">
        <f t="shared" ref="I1265" si="2091">1000/G1265</f>
        <v>29.940119760479</v>
      </c>
      <c r="J1265" s="8">
        <f t="shared" ref="J1265" si="2092">1000/H1265</f>
        <v>1.27975428717686</v>
      </c>
      <c r="K1265" s="8">
        <f t="shared" ref="K1265" si="2093">I1265*J1265</f>
        <v>38.3159966220617</v>
      </c>
      <c r="L1265" s="8">
        <f t="normal">Agrupados!M2909</f>
        <v>502</v>
      </c>
      <c r="M1265" s="8">
        <f t="normal">Agrupados!Q2909</f>
        <v>350</v>
      </c>
      <c r="N1265" s="13">
        <f t="shared" ref="N1265" si="2094">L1265/K1265</f>
        <v>13.10157752</v>
      </c>
      <c r="O1265" s="13">
        <f t="shared" ref="O1265" si="2095">M1265/K1265</f>
        <v>9.134566</v>
      </c>
      <c r="P1265" s="6">
        <f t="normal">Agrupados!R2909</f>
        <v>0.697211155378486</v>
      </c>
      <c r="Q1265" s="23">
        <f t="normal">Agrupados!AA2909</f>
        <v>54670.3333333333</v>
      </c>
      <c r="R1265" s="24">
        <f t="normal">Agrupados!AC2909</f>
        <v>7.14066666666667</v>
      </c>
    </row>
    <row r="1266" spans="1:18">
      <c r="A1266" s="14">
        <f t="normal">Agrupados!D2910</f>
        <v>0</v>
      </c>
      <c r="B1266" s="14">
        <f t="normal">Agrupados!E2910</f>
        <v>0</v>
      </c>
      <c r="C1266" s="6">
        <f t="normal">Agrupados!F2910</f>
        <v>0</v>
      </c>
      <c r="D1266" s="6">
        <f t="normal">Agrupados!G2910</f>
        <v>0</v>
      </c>
      <c r="E1266" s="6">
        <f t="normal">Agrupados!H2910</f>
        <v>0</v>
      </c>
      <c r="F1266" s="6">
        <f t="normal">Agrupados!I2910</f>
        <v>0</v>
      </c>
      <c r="G1266" s="8">
        <f t="normal">Agrupados!T2910</f>
        <v>0</v>
      </c>
      <c r="H1266" s="8"/>
      <c r="I1266" s="8"/>
      <c r="J1266" s="8"/>
      <c r="K1266" s="8"/>
      <c r="L1266" s="8">
        <f t="normal">Agrupados!M2910</f>
        <v>0</v>
      </c>
      <c r="M1266" s="8">
        <f t="normal">Agrupados!Q2910</f>
        <v>0</v>
      </c>
      <c r="N1266" s="16"/>
      <c r="O1266" s="16"/>
      <c r="P1266" s="6">
        <f t="normal">Agrupados!R2910</f>
        <v>0</v>
      </c>
      <c r="Q1266" s="23">
        <f t="normal">Agrupados!AA2910</f>
        <v>0</v>
      </c>
      <c r="R1266" s="24">
        <f t="normal">Agrupados!AC2910</f>
        <v>0</v>
      </c>
    </row>
    <row r="1267" spans="1:18">
      <c r="A1267" s="17">
        <f t="normal">Agrupados!D2911</f>
        <v>0</v>
      </c>
      <c r="B1267" s="17">
        <f t="normal">Agrupados!E2911</f>
        <v>0</v>
      </c>
      <c r="C1267" s="6">
        <f t="normal">Agrupados!F2911</f>
        <v>0</v>
      </c>
      <c r="D1267" s="6">
        <f t="normal">Agrupados!G2911</f>
        <v>0</v>
      </c>
      <c r="E1267" s="6">
        <f t="normal">Agrupados!H2911</f>
        <v>0</v>
      </c>
      <c r="F1267" s="6">
        <f t="normal">Agrupados!I2911</f>
        <v>0</v>
      </c>
      <c r="G1267" s="8">
        <f t="normal">Agrupados!T2911</f>
        <v>0</v>
      </c>
      <c r="H1267" s="8"/>
      <c r="I1267" s="8"/>
      <c r="J1267" s="8"/>
      <c r="K1267" s="8"/>
      <c r="L1267" s="8">
        <f t="normal">Agrupados!M2911</f>
        <v>0</v>
      </c>
      <c r="M1267" s="8">
        <f t="normal">Agrupados!Q2911</f>
        <v>0</v>
      </c>
      <c r="N1267" s="19"/>
      <c r="O1267" s="19"/>
      <c r="P1267" s="6">
        <f t="normal">Agrupados!R2911</f>
        <v>0</v>
      </c>
      <c r="Q1267" s="23">
        <f t="normal">Agrupados!AA2911</f>
        <v>0</v>
      </c>
      <c r="R1267" s="24">
        <f t="normal">Agrupados!AC2911</f>
        <v>0</v>
      </c>
    </row>
    <row r="1268" spans="1:18">
      <c r="A1268" s="12" t="str">
        <f t="normal">Agrupados!D2912</f>
        <v>Agroindústria</v>
      </c>
      <c r="B1268" s="12" t="str">
        <f t="normal">Agrupados!E2912</f>
        <v>Resíduos de pecuária</v>
      </c>
      <c r="C1268" s="6" t="str">
        <f t="normal">Agrupados!F2912</f>
        <v>Suinocultura</v>
      </c>
      <c r="D1268" s="6" t="str">
        <f t="normal">Agrupados!G2912</f>
        <v>-</v>
      </c>
      <c r="E1268" s="6" t="str">
        <f t="normal">Agrupados!H2912</f>
        <v>Entrada biodigestor</v>
      </c>
      <c r="F1268" s="6" t="str">
        <f t="normal">Agrupados!I2912</f>
        <v>-</v>
      </c>
      <c r="G1268" s="8">
        <f t="normal">Agrupados!T2912</f>
        <v>40.4333333333333</v>
      </c>
      <c r="H1268" s="8">
        <f t="normal">Agrupados!W2912</f>
        <v>747.8</v>
      </c>
      <c r="I1268" s="8">
        <f t="shared" ref="I1268" si="2096">1000/G1268</f>
        <v>24.7320692497939</v>
      </c>
      <c r="J1268" s="8">
        <f t="shared" ref="J1268" si="2097">1000/H1268</f>
        <v>1.33725595078898</v>
      </c>
      <c r="K1268" s="8">
        <f t="shared" ref="K1268" si="2098">I1268*J1268</f>
        <v>33.0731067796121</v>
      </c>
      <c r="L1268" s="8">
        <f t="normal">Agrupados!M2912</f>
        <v>385</v>
      </c>
      <c r="M1268" s="8">
        <f t="normal">Agrupados!Q2912</f>
        <v>277.5</v>
      </c>
      <c r="N1268" s="13">
        <f t="shared" ref="N1268" si="2099">L1268/K1268</f>
        <v>11.6408779666667</v>
      </c>
      <c r="O1268" s="13">
        <f t="shared" ref="O1268" si="2100">M1268/K1268</f>
        <v>8.39050295</v>
      </c>
      <c r="P1268" s="6">
        <f t="normal">Agrupados!R2912</f>
        <v>0.720779220779221</v>
      </c>
      <c r="Q1268" s="23" t="str">
        <f t="normal">Agrupados!AA2912</f>
        <v>-</v>
      </c>
      <c r="R1268" s="24">
        <f t="normal">Agrupados!AC2912</f>
        <v>7.047</v>
      </c>
    </row>
    <row r="1269" spans="1:18">
      <c r="A1269" s="14">
        <f t="normal">Agrupados!D2913</f>
        <v>0</v>
      </c>
      <c r="B1269" s="14">
        <f t="normal">Agrupados!E2913</f>
        <v>0</v>
      </c>
      <c r="C1269" s="6">
        <f t="normal">Agrupados!F2913</f>
        <v>0</v>
      </c>
      <c r="D1269" s="6">
        <f t="normal">Agrupados!G2913</f>
        <v>0</v>
      </c>
      <c r="E1269" s="6">
        <f t="normal">Agrupados!H2913</f>
        <v>0</v>
      </c>
      <c r="F1269" s="6">
        <f t="normal">Agrupados!I2913</f>
        <v>0</v>
      </c>
      <c r="G1269" s="8">
        <f t="normal">Agrupados!T2913</f>
        <v>0</v>
      </c>
      <c r="H1269" s="8"/>
      <c r="I1269" s="8"/>
      <c r="J1269" s="8"/>
      <c r="K1269" s="8"/>
      <c r="L1269" s="8">
        <f t="normal">Agrupados!M2913</f>
        <v>0</v>
      </c>
      <c r="M1269" s="8">
        <f t="normal">Agrupados!Q2913</f>
        <v>0</v>
      </c>
      <c r="N1269" s="16"/>
      <c r="O1269" s="16"/>
      <c r="P1269" s="6">
        <f t="normal">Agrupados!R2913</f>
        <v>0</v>
      </c>
      <c r="Q1269" s="23">
        <f t="normal">Agrupados!AA2913</f>
        <v>0</v>
      </c>
      <c r="R1269" s="24">
        <f t="normal">Agrupados!AC2913</f>
        <v>0</v>
      </c>
    </row>
    <row r="1270" spans="1:18">
      <c r="A1270" s="17">
        <f t="normal">Agrupados!D2914</f>
        <v>0</v>
      </c>
      <c r="B1270" s="17">
        <f t="normal">Agrupados!E2914</f>
        <v>0</v>
      </c>
      <c r="C1270" s="6">
        <f t="normal">Agrupados!F2914</f>
        <v>0</v>
      </c>
      <c r="D1270" s="6">
        <f t="normal">Agrupados!G2914</f>
        <v>0</v>
      </c>
      <c r="E1270" s="6">
        <f t="normal">Agrupados!H2914</f>
        <v>0</v>
      </c>
      <c r="F1270" s="6">
        <f t="normal">Agrupados!I2914</f>
        <v>0</v>
      </c>
      <c r="G1270" s="8">
        <f t="normal">Agrupados!T2914</f>
        <v>0</v>
      </c>
      <c r="H1270" s="8"/>
      <c r="I1270" s="8"/>
      <c r="J1270" s="8"/>
      <c r="K1270" s="8"/>
      <c r="L1270" s="8">
        <f t="normal">Agrupados!M2914</f>
        <v>0</v>
      </c>
      <c r="M1270" s="8">
        <f t="normal">Agrupados!Q2914</f>
        <v>0</v>
      </c>
      <c r="N1270" s="19"/>
      <c r="O1270" s="19"/>
      <c r="P1270" s="6">
        <f t="normal">Agrupados!R2914</f>
        <v>0</v>
      </c>
      <c r="Q1270" s="23">
        <f t="normal">Agrupados!AA2914</f>
        <v>0</v>
      </c>
      <c r="R1270" s="24">
        <f t="normal">Agrupados!AC2914</f>
        <v>0</v>
      </c>
    </row>
    <row r="1271" spans="1:18">
      <c r="A1271" s="12" t="str">
        <f t="normal">Agrupados!D2915</f>
        <v>Agroindústria</v>
      </c>
      <c r="B1271" s="12" t="str">
        <f t="normal">Agrupados!E2915</f>
        <v>Resíduos de pecuária</v>
      </c>
      <c r="C1271" s="6" t="str">
        <f t="normal">Agrupados!F2915</f>
        <v>Bovinocultura</v>
      </c>
      <c r="D1271" s="6" t="str">
        <f t="normal">Agrupados!G2915</f>
        <v>-</v>
      </c>
      <c r="E1271" s="6" t="str">
        <f t="normal">Agrupados!H2915</f>
        <v>Entrada biodigestor</v>
      </c>
      <c r="F1271" s="6" t="str">
        <f t="normal">Agrupados!I2915</f>
        <v>Bovino leiteiro</v>
      </c>
      <c r="G1271" s="8">
        <f t="normal">Agrupados!T2915</f>
        <v>25.8333333333333</v>
      </c>
      <c r="H1271" s="8">
        <f t="normal">Agrupados!W2915</f>
        <v>604.5</v>
      </c>
      <c r="I1271" s="8">
        <f t="shared" ref="I1271" si="2101">1000/G1271</f>
        <v>38.7096774193548</v>
      </c>
      <c r="J1271" s="8">
        <f t="shared" ref="J1271" si="2102">1000/H1271</f>
        <v>1.65425971877585</v>
      </c>
      <c r="K1271" s="8">
        <f t="shared" ref="K1271" si="2103">I1271*J1271</f>
        <v>64.0358600816457</v>
      </c>
      <c r="L1271" s="8">
        <f t="normal">Agrupados!M2915</f>
        <v>227.666666666667</v>
      </c>
      <c r="M1271" s="8">
        <f t="normal">Agrupados!Q2915</f>
        <v>164</v>
      </c>
      <c r="N1271" s="13">
        <f t="shared" ref="N1271" si="2104">L1271/K1271</f>
        <v>3.55529958333333</v>
      </c>
      <c r="O1271" s="13">
        <f t="shared" ref="O1271" si="2105">M1271/K1271</f>
        <v>2.561065</v>
      </c>
      <c r="P1271" s="6">
        <f t="normal">Agrupados!R2915</f>
        <v>0.720351390922401</v>
      </c>
      <c r="Q1271" s="23" t="str">
        <f t="normal">Agrupados!AA2915</f>
        <v>-</v>
      </c>
      <c r="R1271" s="24">
        <f t="normal">Agrupados!AC2915</f>
        <v>7.154</v>
      </c>
    </row>
    <row r="1272" spans="1:18">
      <c r="A1272" s="14">
        <f t="normal">Agrupados!D2916</f>
        <v>0</v>
      </c>
      <c r="B1272" s="14">
        <f t="normal">Agrupados!E2916</f>
        <v>0</v>
      </c>
      <c r="C1272" s="9">
        <f t="normal">Agrupados!F2916</f>
        <v>0</v>
      </c>
      <c r="D1272" s="6">
        <f t="normal">Agrupados!G2916</f>
        <v>0</v>
      </c>
      <c r="E1272" s="6">
        <f t="normal">Agrupados!H2916</f>
        <v>0</v>
      </c>
      <c r="F1272" s="6">
        <f t="normal">Agrupados!I2916</f>
        <v>0</v>
      </c>
      <c r="G1272" s="8">
        <f t="normal">Agrupados!T2916</f>
        <v>0</v>
      </c>
      <c r="H1272" s="8"/>
      <c r="I1272" s="8"/>
      <c r="J1272" s="8"/>
      <c r="K1272" s="8"/>
      <c r="L1272" s="8">
        <f t="normal">Agrupados!M2916</f>
        <v>0</v>
      </c>
      <c r="M1272" s="8">
        <f t="normal">Agrupados!Q2916</f>
        <v>0</v>
      </c>
      <c r="N1272" s="16"/>
      <c r="O1272" s="16"/>
      <c r="P1272" s="6">
        <f t="normal">Agrupados!R2916</f>
        <v>0</v>
      </c>
      <c r="Q1272" s="23">
        <f t="normal">Agrupados!AA2916</f>
        <v>0</v>
      </c>
      <c r="R1272" s="24">
        <f t="normal">Agrupados!AC2916</f>
        <v>0</v>
      </c>
    </row>
    <row r="1273" spans="1:18">
      <c r="A1273" s="17">
        <f t="normal">Agrupados!D2917</f>
        <v>0</v>
      </c>
      <c r="B1273" s="17">
        <f t="normal">Agrupados!E2917</f>
        <v>0</v>
      </c>
      <c r="C1273" s="9">
        <f t="normal">Agrupados!F2917</f>
        <v>0</v>
      </c>
      <c r="D1273" s="6">
        <f t="normal">Agrupados!G2917</f>
        <v>0</v>
      </c>
      <c r="E1273" s="6">
        <f t="normal">Agrupados!H2917</f>
        <v>0</v>
      </c>
      <c r="F1273" s="6">
        <f t="normal">Agrupados!I2917</f>
        <v>0</v>
      </c>
      <c r="G1273" s="8">
        <f t="normal">Agrupados!T2917</f>
        <v>0</v>
      </c>
      <c r="H1273" s="8"/>
      <c r="I1273" s="8"/>
      <c r="J1273" s="8"/>
      <c r="K1273" s="8"/>
      <c r="L1273" s="8">
        <f t="normal">Agrupados!M2917</f>
        <v>0</v>
      </c>
      <c r="M1273" s="8">
        <f t="normal">Agrupados!Q2917</f>
        <v>0</v>
      </c>
      <c r="N1273" s="19"/>
      <c r="O1273" s="19"/>
      <c r="P1273" s="6">
        <f t="normal">Agrupados!R2917</f>
        <v>0</v>
      </c>
      <c r="Q1273" s="23">
        <f t="normal">Agrupados!AA2917</f>
        <v>0</v>
      </c>
      <c r="R1273" s="24">
        <f t="normal">Agrupados!AC2917</f>
        <v>0</v>
      </c>
    </row>
    <row r="1274" spans="1:18">
      <c r="A1274" s="12" t="str">
        <f t="normal">Agrupados!D2918</f>
        <v>Agroindústria</v>
      </c>
      <c r="B1274" s="12" t="str">
        <f t="normal">Agrupados!E2918</f>
        <v>Resíduos de pecuária</v>
      </c>
      <c r="C1274" s="6" t="str">
        <f t="normal">Agrupados!F2918</f>
        <v>Suinocultura</v>
      </c>
      <c r="D1274" s="6" t="str">
        <f t="normal">Agrupados!G2918</f>
        <v>Terminação</v>
      </c>
      <c r="E1274" s="6" t="str">
        <f t="normal">Agrupados!H2918</f>
        <v>Entrada biodigestor</v>
      </c>
      <c r="F1274" s="6" t="str">
        <f t="normal">Agrupados!I2918</f>
        <v>-</v>
      </c>
      <c r="G1274" s="8">
        <f t="normal">Agrupados!T2918</f>
        <v>23.6333333333333</v>
      </c>
      <c r="H1274" s="8">
        <f t="normal">Agrupados!W2918</f>
        <v>708.166666666667</v>
      </c>
      <c r="I1274" s="8">
        <f t="shared" ref="I1274" si="2106">1000/G1274</f>
        <v>42.3131170662906</v>
      </c>
      <c r="J1274" s="8">
        <f t="shared" ref="J1274" si="2107">1000/H1274</f>
        <v>1.41209696399153</v>
      </c>
      <c r="K1274" s="8">
        <f t="shared" ref="K1274" si="2108">I1274*J1274</f>
        <v>59.750224146327</v>
      </c>
      <c r="L1274" s="8">
        <f t="normal">Agrupados!M2918</f>
        <v>566.666666666667</v>
      </c>
      <c r="M1274" s="8">
        <f t="normal">Agrupados!Q2918</f>
        <v>415.333333333333</v>
      </c>
      <c r="N1274" s="13">
        <f t="shared" ref="N1274" si="2109">L1274/K1274</f>
        <v>9.48392537037037</v>
      </c>
      <c r="O1274" s="13">
        <f t="shared" ref="O1274" si="2110">M1274/K1274</f>
        <v>6.95115941851852</v>
      </c>
      <c r="P1274" s="6">
        <f t="normal">Agrupados!R2918</f>
        <v>0.732941176470588</v>
      </c>
      <c r="Q1274" s="23">
        <f t="normal">Agrupados!AA2918</f>
        <v>32171.6666666667</v>
      </c>
      <c r="R1274" s="24">
        <f t="normal">Agrupados!AC2918</f>
        <v>7.52833333333333</v>
      </c>
    </row>
    <row r="1275" spans="1:18">
      <c r="A1275" s="14">
        <f t="normal">Agrupados!D2919</f>
        <v>0</v>
      </c>
      <c r="B1275" s="14">
        <f t="normal">Agrupados!E2919</f>
        <v>0</v>
      </c>
      <c r="C1275" s="6">
        <f t="normal">Agrupados!F2919</f>
        <v>0</v>
      </c>
      <c r="D1275" s="6">
        <f t="normal">Agrupados!G2919</f>
        <v>0</v>
      </c>
      <c r="E1275" s="6">
        <f t="normal">Agrupados!H2919</f>
        <v>0</v>
      </c>
      <c r="F1275" s="6">
        <f t="normal">Agrupados!I2919</f>
        <v>0</v>
      </c>
      <c r="G1275" s="8">
        <f t="normal">Agrupados!T2919</f>
        <v>0</v>
      </c>
      <c r="H1275" s="8"/>
      <c r="I1275" s="8"/>
      <c r="J1275" s="8"/>
      <c r="K1275" s="8"/>
      <c r="L1275" s="8">
        <f t="normal">Agrupados!M2919</f>
        <v>0</v>
      </c>
      <c r="M1275" s="8">
        <f t="normal">Agrupados!Q2919</f>
        <v>0</v>
      </c>
      <c r="N1275" s="16"/>
      <c r="O1275" s="16"/>
      <c r="P1275" s="6">
        <f t="normal">Agrupados!R2919</f>
        <v>0</v>
      </c>
      <c r="Q1275" s="23">
        <f t="normal">Agrupados!AA2919</f>
        <v>0</v>
      </c>
      <c r="R1275" s="24">
        <f t="normal">Agrupados!AC2919</f>
        <v>0</v>
      </c>
    </row>
    <row r="1276" spans="1:18">
      <c r="A1276" s="17">
        <f t="normal">Agrupados!D2920</f>
        <v>0</v>
      </c>
      <c r="B1276" s="17">
        <f t="normal">Agrupados!E2920</f>
        <v>0</v>
      </c>
      <c r="C1276" s="6">
        <f t="normal">Agrupados!F2920</f>
        <v>0</v>
      </c>
      <c r="D1276" s="6">
        <f t="normal">Agrupados!G2920</f>
        <v>0</v>
      </c>
      <c r="E1276" s="6">
        <f t="normal">Agrupados!H2920</f>
        <v>0</v>
      </c>
      <c r="F1276" s="6">
        <f t="normal">Agrupados!I2920</f>
        <v>0</v>
      </c>
      <c r="G1276" s="8">
        <f t="normal">Agrupados!T2920</f>
        <v>0</v>
      </c>
      <c r="H1276" s="8"/>
      <c r="I1276" s="8"/>
      <c r="J1276" s="8"/>
      <c r="K1276" s="8"/>
      <c r="L1276" s="8">
        <f t="normal">Agrupados!M2920</f>
        <v>0</v>
      </c>
      <c r="M1276" s="8">
        <f t="normal">Agrupados!Q2920</f>
        <v>0</v>
      </c>
      <c r="N1276" s="19"/>
      <c r="O1276" s="19"/>
      <c r="P1276" s="6">
        <f t="normal">Agrupados!R2920</f>
        <v>0</v>
      </c>
      <c r="Q1276" s="23">
        <f t="normal">Agrupados!AA2920</f>
        <v>0</v>
      </c>
      <c r="R1276" s="24">
        <f t="normal">Agrupados!AC2920</f>
        <v>0</v>
      </c>
    </row>
    <row r="1277" spans="1:18">
      <c r="A1277" s="12" t="str">
        <f t="normal">Agrupados!D2921</f>
        <v>Agroindústria</v>
      </c>
      <c r="B1277" s="12" t="str">
        <f t="normal">Agrupados!E2921</f>
        <v>Resíduos de pecuária</v>
      </c>
      <c r="C1277" s="6" t="str">
        <f t="normal">Agrupados!F2921</f>
        <v>Suinocultura</v>
      </c>
      <c r="D1277" s="6" t="str">
        <f t="normal">Agrupados!G2921</f>
        <v>Terminação</v>
      </c>
      <c r="E1277" s="6" t="str">
        <f t="normal">Agrupados!H2921</f>
        <v>Entrada biodigestor </v>
      </c>
      <c r="F1277" s="6" t="str">
        <f t="normal">Agrupados!I2921</f>
        <v>-</v>
      </c>
      <c r="G1277" s="8">
        <f t="normal">Agrupados!T2921</f>
        <v>23.6333333333333</v>
      </c>
      <c r="H1277" s="8">
        <f t="normal">Agrupados!W2921</f>
        <v>708.166666666667</v>
      </c>
      <c r="I1277" s="8">
        <f t="shared" ref="I1277" si="2111">1000/G1277</f>
        <v>42.3131170662906</v>
      </c>
      <c r="J1277" s="8">
        <f t="shared" ref="J1277" si="2112">1000/H1277</f>
        <v>1.41209696399153</v>
      </c>
      <c r="K1277" s="8">
        <f t="shared" ref="K1277" si="2113">I1277*J1277</f>
        <v>59.750224146327</v>
      </c>
      <c r="L1277" s="8">
        <f t="normal">Agrupados!M2921</f>
        <v>565.333333333333</v>
      </c>
      <c r="M1277" s="8">
        <f t="normal">Agrupados!Q2921</f>
        <v>411.333333333333</v>
      </c>
      <c r="N1277" s="13">
        <f t="shared" ref="N1277" si="2114">L1277/K1277</f>
        <v>9.46161025185185</v>
      </c>
      <c r="O1277" s="13">
        <f t="shared" ref="O1277" si="2115">M1277/K1277</f>
        <v>6.88421406296296</v>
      </c>
      <c r="P1277" s="6">
        <f t="normal">Agrupados!R2921</f>
        <v>0.727594339622641</v>
      </c>
      <c r="Q1277" s="23">
        <f t="normal">Agrupados!AA2921</f>
        <v>32171.6666666667</v>
      </c>
      <c r="R1277" s="24">
        <f t="normal">Agrupados!AC2921</f>
        <v>7.52833333333333</v>
      </c>
    </row>
    <row r="1278" spans="1:18">
      <c r="A1278" s="14">
        <f t="normal">Agrupados!D2922</f>
        <v>0</v>
      </c>
      <c r="B1278" s="14">
        <f t="normal">Agrupados!E2922</f>
        <v>0</v>
      </c>
      <c r="C1278" s="6">
        <f t="normal">Agrupados!F2922</f>
        <v>0</v>
      </c>
      <c r="D1278" s="6">
        <f t="normal">Agrupados!G2922</f>
        <v>0</v>
      </c>
      <c r="E1278" s="6">
        <f t="normal">Agrupados!H2922</f>
        <v>0</v>
      </c>
      <c r="F1278" s="6">
        <f t="normal">Agrupados!I2922</f>
        <v>0</v>
      </c>
      <c r="G1278" s="8">
        <f t="normal">Agrupados!T2922</f>
        <v>0</v>
      </c>
      <c r="H1278" s="8"/>
      <c r="I1278" s="8"/>
      <c r="J1278" s="8"/>
      <c r="K1278" s="8"/>
      <c r="L1278" s="8">
        <f t="normal">Agrupados!M2922</f>
        <v>0</v>
      </c>
      <c r="M1278" s="8">
        <f t="normal">Agrupados!Q2922</f>
        <v>0</v>
      </c>
      <c r="N1278" s="16"/>
      <c r="O1278" s="16"/>
      <c r="P1278" s="6">
        <f t="normal">Agrupados!R2922</f>
        <v>0</v>
      </c>
      <c r="Q1278" s="23">
        <f t="normal">Agrupados!AA2922</f>
        <v>0</v>
      </c>
      <c r="R1278" s="24">
        <f t="normal">Agrupados!AC2922</f>
        <v>0</v>
      </c>
    </row>
    <row r="1279" spans="1:18">
      <c r="A1279" s="17">
        <f t="normal">Agrupados!D2923</f>
        <v>0</v>
      </c>
      <c r="B1279" s="17">
        <f t="normal">Agrupados!E2923</f>
        <v>0</v>
      </c>
      <c r="C1279" s="6">
        <f t="normal">Agrupados!F2923</f>
        <v>0</v>
      </c>
      <c r="D1279" s="6">
        <f t="normal">Agrupados!G2923</f>
        <v>0</v>
      </c>
      <c r="E1279" s="6">
        <f t="normal">Agrupados!H2923</f>
        <v>0</v>
      </c>
      <c r="F1279" s="6">
        <f t="normal">Agrupados!I2923</f>
        <v>0</v>
      </c>
      <c r="G1279" s="8">
        <f t="normal">Agrupados!T2923</f>
        <v>0</v>
      </c>
      <c r="H1279" s="8"/>
      <c r="I1279" s="8"/>
      <c r="J1279" s="8"/>
      <c r="K1279" s="8"/>
      <c r="L1279" s="8">
        <f t="normal">Agrupados!M2923</f>
        <v>0</v>
      </c>
      <c r="M1279" s="8">
        <f t="normal">Agrupados!Q2923</f>
        <v>0</v>
      </c>
      <c r="N1279" s="19"/>
      <c r="O1279" s="19"/>
      <c r="P1279" s="6">
        <f t="normal">Agrupados!R2923</f>
        <v>0</v>
      </c>
      <c r="Q1279" s="23">
        <f t="normal">Agrupados!AA2923</f>
        <v>0</v>
      </c>
      <c r="R1279" s="24">
        <f t="normal">Agrupados!AC2923</f>
        <v>0</v>
      </c>
    </row>
    <row r="1280" spans="1:18">
      <c r="A1280" s="12" t="str">
        <f t="normal">Agrupados!D2924</f>
        <v>Agroindústria</v>
      </c>
      <c r="B1280" s="12" t="str">
        <f t="normal">Agrupados!E2924</f>
        <v>Resíduos de pecuária</v>
      </c>
      <c r="C1280" s="6" t="str">
        <f t="normal">Agrupados!F2924</f>
        <v>Bovinocultura</v>
      </c>
      <c r="D1280" s="6" t="str">
        <f t="normal">Agrupados!G2924</f>
        <v>Dejeto bovino</v>
      </c>
      <c r="E1280" s="12" t="str">
        <f t="normal">Agrupados!H2924</f>
        <v>Pátio de confinamento</v>
      </c>
      <c r="F1280" s="6" t="str">
        <f t="normal">Agrupados!I2924</f>
        <v>Bovino de corte - dieta ração com milho</v>
      </c>
      <c r="G1280" s="8">
        <f t="normal">Agrupados!T2924</f>
        <v>293.866666666667</v>
      </c>
      <c r="H1280" s="8">
        <f t="normal">Agrupados!W2924</f>
        <v>903.233333333333</v>
      </c>
      <c r="I1280" s="8">
        <f t="shared" ref="I1280" si="2116">1000/G1280</f>
        <v>3.40290381125227</v>
      </c>
      <c r="J1280" s="8">
        <f t="shared" ref="J1280" si="2117">1000/H1280</f>
        <v>1.10713363102927</v>
      </c>
      <c r="K1280" s="8">
        <f t="shared" ref="K1280" si="2118">I1280*J1280</f>
        <v>3.76746925259505</v>
      </c>
      <c r="L1280" s="8">
        <f t="normal">Agrupados!M2924</f>
        <v>487.5</v>
      </c>
      <c r="M1280" s="8">
        <f t="normal">Agrupados!Q2924</f>
        <v>293.5</v>
      </c>
      <c r="N1280" s="13">
        <f t="shared" ref="N1280" si="2119">L1280/K1280</f>
        <v>129.397207333333</v>
      </c>
      <c r="O1280" s="13">
        <f t="shared" ref="O1280" si="2120">M1280/K1280</f>
        <v>77.9037545688889</v>
      </c>
      <c r="P1280" s="6">
        <f t="normal">Agrupados!R2924</f>
        <v>0.602051282051282</v>
      </c>
      <c r="Q1280" s="23" t="str">
        <f t="normal">Agrupados!AA2924</f>
        <v>-</v>
      </c>
      <c r="R1280" s="24" t="str">
        <f t="normal">Agrupados!AC2924</f>
        <v>-</v>
      </c>
    </row>
    <row r="1281" spans="1:18">
      <c r="A1281" s="14">
        <f t="normal">Agrupados!D2925</f>
        <v>0</v>
      </c>
      <c r="B1281" s="14">
        <f t="normal">Agrupados!E2925</f>
        <v>0</v>
      </c>
      <c r="C1281" s="9">
        <f t="normal">Agrupados!F2925</f>
        <v>0</v>
      </c>
      <c r="D1281" s="6">
        <f t="normal">Agrupados!G2925</f>
        <v>0</v>
      </c>
      <c r="E1281" s="14">
        <f t="normal">Agrupados!H2925</f>
        <v>0</v>
      </c>
      <c r="F1281" s="6">
        <f t="normal">Agrupados!I2925</f>
        <v>0</v>
      </c>
      <c r="G1281" s="8">
        <f t="normal">Agrupados!T2925</f>
        <v>0</v>
      </c>
      <c r="H1281" s="8"/>
      <c r="I1281" s="8"/>
      <c r="J1281" s="8"/>
      <c r="K1281" s="8"/>
      <c r="L1281" s="8">
        <f t="normal">Agrupados!M2925</f>
        <v>0</v>
      </c>
      <c r="M1281" s="8">
        <f t="normal">Agrupados!Q2925</f>
        <v>0</v>
      </c>
      <c r="N1281" s="16"/>
      <c r="O1281" s="16"/>
      <c r="P1281" s="6">
        <f t="normal">Agrupados!R2925</f>
        <v>0</v>
      </c>
      <c r="Q1281" s="23">
        <f t="normal">Agrupados!AA2925</f>
        <v>0</v>
      </c>
      <c r="R1281" s="24">
        <f t="normal">Agrupados!AC2925</f>
        <v>0</v>
      </c>
    </row>
    <row r="1282" spans="1:18">
      <c r="A1282" s="17">
        <f t="normal">Agrupados!D2926</f>
        <v>0</v>
      </c>
      <c r="B1282" s="17">
        <f t="normal">Agrupados!E2926</f>
        <v>0</v>
      </c>
      <c r="C1282" s="9">
        <f t="normal">Agrupados!F2926</f>
        <v>0</v>
      </c>
      <c r="D1282" s="6">
        <f t="normal">Agrupados!G2926</f>
        <v>0</v>
      </c>
      <c r="E1282" s="17">
        <f t="normal">Agrupados!H2926</f>
        <v>0</v>
      </c>
      <c r="F1282" s="6">
        <f t="normal">Agrupados!I2926</f>
        <v>0</v>
      </c>
      <c r="G1282" s="8">
        <f t="normal">Agrupados!T2926</f>
        <v>0</v>
      </c>
      <c r="H1282" s="8"/>
      <c r="I1282" s="8"/>
      <c r="J1282" s="8"/>
      <c r="K1282" s="8"/>
      <c r="L1282" s="8">
        <f t="normal">Agrupados!M2926</f>
        <v>0</v>
      </c>
      <c r="M1282" s="8">
        <f t="normal">Agrupados!Q2926</f>
        <v>0</v>
      </c>
      <c r="N1282" s="19"/>
      <c r="O1282" s="19"/>
      <c r="P1282" s="6">
        <f t="normal">Agrupados!R2926</f>
        <v>0</v>
      </c>
      <c r="Q1282" s="23">
        <f t="normal">Agrupados!AA2926</f>
        <v>0</v>
      </c>
      <c r="R1282" s="24">
        <f t="normal">Agrupados!AC2926</f>
        <v>0</v>
      </c>
    </row>
    <row r="1283" spans="1:18">
      <c r="A1283" s="12" t="str">
        <f t="normal">Agrupados!D2939</f>
        <v>Cultura energética</v>
      </c>
      <c r="B1283" s="12" t="str">
        <f t="normal">Agrupados!E2939</f>
        <v>Cultivo energético</v>
      </c>
      <c r="C1283" s="6" t="str">
        <f t="normal">Agrupados!F2939</f>
        <v>Grama</v>
      </c>
      <c r="D1283" s="6" t="str">
        <f t="normal">Agrupados!G2939</f>
        <v>Grama </v>
      </c>
      <c r="E1283" s="12" t="str">
        <f t="normal">Agrupados!H2939</f>
        <v>-</v>
      </c>
      <c r="F1283" s="6" t="str">
        <f t="normal">Agrupados!I2939</f>
        <v>grama bruta seca</v>
      </c>
      <c r="G1283" s="8">
        <f t="normal">Agrupados!T2939</f>
        <v>938.5</v>
      </c>
      <c r="H1283" s="8">
        <f t="normal">Agrupados!W2939</f>
        <v>909.05</v>
      </c>
      <c r="I1283" s="8">
        <f t="shared" ref="I1283" si="2121">1000/G1283</f>
        <v>1.06553010122536</v>
      </c>
      <c r="J1283" s="8">
        <f t="shared" ref="J1283" si="2122">1000/H1283</f>
        <v>1.1000495022276</v>
      </c>
      <c r="K1283" s="8">
        <f t="shared" ref="K1283" si="2123">I1283*J1283</f>
        <v>1.17213585746148</v>
      </c>
      <c r="L1283" s="8">
        <f t="normal">Agrupados!M2939</f>
        <v>442.666666666667</v>
      </c>
      <c r="M1283" s="8">
        <f t="normal">Agrupados!Q2939</f>
        <v>250.333333333333</v>
      </c>
      <c r="N1283" s="13">
        <f t="shared" ref="N1283" si="2124">L1283/K1283</f>
        <v>377.658156133333</v>
      </c>
      <c r="O1283" s="13">
        <f t="shared" ref="O1283" si="2125">M1283/K1283</f>
        <v>213.570237391667</v>
      </c>
      <c r="P1283" s="6">
        <f t="normal">Agrupados!R2939</f>
        <v>0.565512048192771</v>
      </c>
      <c r="Q1283" s="23" t="str">
        <f t="normal">Agrupados!AA2939</f>
        <v>-</v>
      </c>
      <c r="R1283" s="24" t="str">
        <f t="normal">Agrupados!AC2939</f>
        <v>-</v>
      </c>
    </row>
    <row r="1284" spans="1:18">
      <c r="A1284" s="14">
        <f t="normal">Agrupados!D2940</f>
        <v>0</v>
      </c>
      <c r="B1284" s="14">
        <f t="normal">Agrupados!E2940</f>
        <v>0</v>
      </c>
      <c r="C1284" s="6">
        <f t="normal">Agrupados!F2940</f>
        <v>0</v>
      </c>
      <c r="D1284" s="6">
        <f t="normal">Agrupados!G2940</f>
        <v>0</v>
      </c>
      <c r="E1284" s="14">
        <f t="normal">Agrupados!H2940</f>
        <v>0</v>
      </c>
      <c r="F1284" s="6">
        <f t="normal">Agrupados!I2940</f>
        <v>0</v>
      </c>
      <c r="G1284" s="8">
        <f t="normal">Agrupados!T2940</f>
        <v>0</v>
      </c>
      <c r="H1284" s="8"/>
      <c r="I1284" s="8"/>
      <c r="J1284" s="8"/>
      <c r="K1284" s="8"/>
      <c r="L1284" s="8">
        <f t="normal">Agrupados!M2940</f>
        <v>0</v>
      </c>
      <c r="M1284" s="8">
        <f t="normal">Agrupados!Q2940</f>
        <v>0</v>
      </c>
      <c r="N1284" s="16"/>
      <c r="O1284" s="16"/>
      <c r="P1284" s="6">
        <f t="normal">Agrupados!R2940</f>
        <v>0</v>
      </c>
      <c r="Q1284" s="23">
        <f t="normal">Agrupados!AA2940</f>
        <v>0</v>
      </c>
      <c r="R1284" s="24">
        <f t="normal">Agrupados!AC2940</f>
        <v>0</v>
      </c>
    </row>
    <row r="1285" spans="1:18">
      <c r="A1285" s="17">
        <f t="normal">Agrupados!D2941</f>
        <v>0</v>
      </c>
      <c r="B1285" s="17">
        <f t="normal">Agrupados!E2941</f>
        <v>0</v>
      </c>
      <c r="C1285" s="6">
        <f t="normal">Agrupados!F2941</f>
        <v>0</v>
      </c>
      <c r="D1285" s="6">
        <f t="normal">Agrupados!G2941</f>
        <v>0</v>
      </c>
      <c r="E1285" s="17">
        <f t="normal">Agrupados!H2941</f>
        <v>0</v>
      </c>
      <c r="F1285" s="6">
        <f t="normal">Agrupados!I2941</f>
        <v>0</v>
      </c>
      <c r="G1285" s="8">
        <f t="normal">Agrupados!T2941</f>
        <v>0</v>
      </c>
      <c r="H1285" s="8"/>
      <c r="I1285" s="8"/>
      <c r="J1285" s="8"/>
      <c r="K1285" s="8"/>
      <c r="L1285" s="8">
        <f t="normal">Agrupados!M2941</f>
        <v>0</v>
      </c>
      <c r="M1285" s="8">
        <f t="normal">Agrupados!Q2941</f>
        <v>0</v>
      </c>
      <c r="N1285" s="19"/>
      <c r="O1285" s="19"/>
      <c r="P1285" s="6">
        <f t="normal">Agrupados!R2941</f>
        <v>0</v>
      </c>
      <c r="Q1285" s="23">
        <f t="normal">Agrupados!AA2941</f>
        <v>0</v>
      </c>
      <c r="R1285" s="24">
        <f t="normal">Agrupados!AC2941</f>
        <v>0</v>
      </c>
    </row>
    <row r="1286" spans="1:18">
      <c r="A1286" s="12" t="str">
        <f t="normal">Agrupados!D2942</f>
        <v>Cultura energética</v>
      </c>
      <c r="B1286" s="12" t="str">
        <f t="normal">Agrupados!E2942</f>
        <v>Cultivo energético</v>
      </c>
      <c r="C1286" s="6" t="str">
        <f t="normal">Agrupados!F2942</f>
        <v>Grama</v>
      </c>
      <c r="D1286" s="6" t="str">
        <f t="normal">Agrupados!G2942</f>
        <v>Grama </v>
      </c>
      <c r="E1286" s="12" t="str">
        <f t="normal">Agrupados!H2942</f>
        <v>-</v>
      </c>
      <c r="F1286" s="6" t="str">
        <f t="normal">Agrupados!I2942</f>
        <v>Grama bruta seca</v>
      </c>
      <c r="G1286" s="8">
        <f t="normal">Agrupados!T2942</f>
        <v>938.5</v>
      </c>
      <c r="H1286" s="8">
        <f t="normal">Agrupados!W2942</f>
        <v>909.05</v>
      </c>
      <c r="I1286" s="8">
        <f t="shared" ref="I1286" si="2126">1000/G1286</f>
        <v>1.06553010122536</v>
      </c>
      <c r="J1286" s="8">
        <f t="shared" ref="J1286" si="2127">1000/H1286</f>
        <v>1.1000495022276</v>
      </c>
      <c r="K1286" s="8">
        <f t="shared" ref="K1286" si="2128">I1286*J1286</f>
        <v>1.17213585746148</v>
      </c>
      <c r="L1286" s="8">
        <f t="normal">Agrupados!M2942</f>
        <v>414.333333333333</v>
      </c>
      <c r="M1286" s="8">
        <f t="normal">Agrupados!Q2942</f>
        <v>232</v>
      </c>
      <c r="N1286" s="13">
        <f t="shared" ref="N1286" si="2129">L1286/K1286</f>
        <v>353.485759091667</v>
      </c>
      <c r="O1286" s="13">
        <f t="shared" ref="O1286" si="2130">M1286/K1286</f>
        <v>197.9292746</v>
      </c>
      <c r="P1286" s="6">
        <f t="normal">Agrupados!R2942</f>
        <v>0.559935639581657</v>
      </c>
      <c r="Q1286" s="23" t="str">
        <f t="normal">Agrupados!AA2942</f>
        <v>-</v>
      </c>
      <c r="R1286" s="24" t="str">
        <f t="normal">Agrupados!AC2942</f>
        <v>-</v>
      </c>
    </row>
    <row r="1287" spans="1:18">
      <c r="A1287" s="14">
        <f t="normal">Agrupados!D2943</f>
        <v>0</v>
      </c>
      <c r="B1287" s="14">
        <f t="normal">Agrupados!E2943</f>
        <v>0</v>
      </c>
      <c r="C1287" s="6">
        <f t="normal">Agrupados!F2943</f>
        <v>0</v>
      </c>
      <c r="D1287" s="6">
        <f t="normal">Agrupados!G2943</f>
        <v>0</v>
      </c>
      <c r="E1287" s="14">
        <f t="normal">Agrupados!H2943</f>
        <v>0</v>
      </c>
      <c r="F1287" s="6">
        <f t="normal">Agrupados!I2943</f>
        <v>0</v>
      </c>
      <c r="G1287" s="8">
        <f t="normal">Agrupados!T2943</f>
        <v>0</v>
      </c>
      <c r="H1287" s="8"/>
      <c r="I1287" s="8"/>
      <c r="J1287" s="8"/>
      <c r="K1287" s="8"/>
      <c r="L1287" s="8">
        <f t="normal">Agrupados!M2943</f>
        <v>0</v>
      </c>
      <c r="M1287" s="8">
        <f t="normal">Agrupados!Q2943</f>
        <v>0</v>
      </c>
      <c r="N1287" s="16"/>
      <c r="O1287" s="16"/>
      <c r="P1287" s="6">
        <f t="normal">Agrupados!R2943</f>
        <v>0</v>
      </c>
      <c r="Q1287" s="23">
        <f t="normal">Agrupados!AA2943</f>
        <v>0</v>
      </c>
      <c r="R1287" s="24">
        <f t="normal">Agrupados!AC2943</f>
        <v>0</v>
      </c>
    </row>
    <row r="1288" spans="1:18">
      <c r="A1288" s="17">
        <f t="normal">Agrupados!D2944</f>
        <v>0</v>
      </c>
      <c r="B1288" s="17">
        <f t="normal">Agrupados!E2944</f>
        <v>0</v>
      </c>
      <c r="C1288" s="6">
        <f t="normal">Agrupados!F2944</f>
        <v>0</v>
      </c>
      <c r="D1288" s="6">
        <f t="normal">Agrupados!G2944</f>
        <v>0</v>
      </c>
      <c r="E1288" s="17">
        <f t="normal">Agrupados!H2944</f>
        <v>0</v>
      </c>
      <c r="F1288" s="6">
        <f t="normal">Agrupados!I2944</f>
        <v>0</v>
      </c>
      <c r="G1288" s="8">
        <f t="normal">Agrupados!T2944</f>
        <v>0</v>
      </c>
      <c r="H1288" s="8"/>
      <c r="I1288" s="8"/>
      <c r="J1288" s="8"/>
      <c r="K1288" s="8"/>
      <c r="L1288" s="8">
        <f t="normal">Agrupados!M2944</f>
        <v>0</v>
      </c>
      <c r="M1288" s="8">
        <f t="normal">Agrupados!Q2944</f>
        <v>0</v>
      </c>
      <c r="N1288" s="19"/>
      <c r="O1288" s="19"/>
      <c r="P1288" s="6">
        <f t="normal">Agrupados!R2944</f>
        <v>0</v>
      </c>
      <c r="Q1288" s="23">
        <f t="normal">Agrupados!AA2944</f>
        <v>0</v>
      </c>
      <c r="R1288" s="24">
        <f t="normal">Agrupados!AC2944</f>
        <v>0</v>
      </c>
    </row>
    <row r="1289" spans="1:18">
      <c r="A1289" s="12" t="str">
        <f t="normal">Agrupados!D2975</f>
        <v>Agroindústria</v>
      </c>
      <c r="B1289" s="12" t="str">
        <f t="normal">Agrupados!E2975</f>
        <v>Resíduos da produção de óleo</v>
      </c>
      <c r="C1289" s="6" t="str">
        <f t="normal">Agrupados!F2975</f>
        <v>Óleo</v>
      </c>
      <c r="D1289" s="6" t="str">
        <f t="normal">Agrupados!G2975</f>
        <v>Óleo</v>
      </c>
      <c r="E1289" s="12" t="str">
        <f t="normal">Agrupados!H2975</f>
        <v>-</v>
      </c>
      <c r="F1289" s="6" t="str">
        <f t="normal">Agrupados!I2975</f>
        <v>Óleo apreensão</v>
      </c>
      <c r="G1289" s="8">
        <f t="normal">Agrupados!T2975</f>
        <v>973.333333333333</v>
      </c>
      <c r="H1289" s="8">
        <f t="normal">Agrupados!W2975</f>
        <v>996.066666666667</v>
      </c>
      <c r="I1289" s="8">
        <f t="shared" ref="I1289" si="2131">1000/G1289</f>
        <v>1.02739726027397</v>
      </c>
      <c r="J1289" s="8">
        <f t="shared" ref="J1289" si="2132">1000/H1289</f>
        <v>1.00394886553778</v>
      </c>
      <c r="K1289" s="8">
        <f t="shared" ref="K1289" si="2133">I1289*J1289</f>
        <v>1.03145431390868</v>
      </c>
      <c r="L1289" s="8">
        <f t="normal">Agrupados!M2975</f>
        <v>1127</v>
      </c>
      <c r="M1289" s="8">
        <f t="normal">Agrupados!Q2975</f>
        <v>778.666666666667</v>
      </c>
      <c r="N1289" s="13">
        <f t="shared" ref="N1289" si="2134">L1289/K1289</f>
        <v>1092.63200977778</v>
      </c>
      <c r="O1289" s="13">
        <f t="shared" ref="O1289" si="2135">M1289/K1289</f>
        <v>754.921140148148</v>
      </c>
      <c r="P1289" s="6">
        <f t="normal">Agrupados!R2975</f>
        <v>0.690919846199349</v>
      </c>
      <c r="Q1289" s="23" t="str">
        <f t="normal">Agrupados!AA2975</f>
        <v>-</v>
      </c>
      <c r="R1289" s="24" t="str">
        <f t="normal">Agrupados!AC2975</f>
        <v>-</v>
      </c>
    </row>
    <row r="1290" spans="1:18">
      <c r="A1290" s="14">
        <f t="normal">Agrupados!D2976</f>
        <v>0</v>
      </c>
      <c r="B1290" s="14">
        <f t="normal">Agrupados!E2976</f>
        <v>0</v>
      </c>
      <c r="C1290" s="6">
        <f t="normal">Agrupados!F2976</f>
        <v>0</v>
      </c>
      <c r="D1290" s="6">
        <f t="normal">Agrupados!G2976</f>
        <v>0</v>
      </c>
      <c r="E1290" s="14">
        <f t="normal">Agrupados!H2976</f>
        <v>0</v>
      </c>
      <c r="F1290" s="6">
        <f t="normal">Agrupados!I2976</f>
        <v>0</v>
      </c>
      <c r="G1290" s="8">
        <f t="normal">Agrupados!T2976</f>
        <v>0</v>
      </c>
      <c r="H1290" s="8"/>
      <c r="I1290" s="8"/>
      <c r="J1290" s="8"/>
      <c r="K1290" s="8"/>
      <c r="L1290" s="8">
        <f t="normal">Agrupados!M2976</f>
        <v>0</v>
      </c>
      <c r="M1290" s="8">
        <f t="normal">Agrupados!Q2976</f>
        <v>0</v>
      </c>
      <c r="N1290" s="16"/>
      <c r="O1290" s="16"/>
      <c r="P1290" s="6">
        <f t="normal">Agrupados!R2976</f>
        <v>0</v>
      </c>
      <c r="Q1290" s="23">
        <f t="normal">Agrupados!AA2976</f>
        <v>0</v>
      </c>
      <c r="R1290" s="24">
        <f t="normal">Agrupados!AC2976</f>
        <v>0</v>
      </c>
    </row>
    <row r="1291" spans="1:18">
      <c r="A1291" s="17">
        <f t="normal">Agrupados!D2977</f>
        <v>0</v>
      </c>
      <c r="B1291" s="17">
        <f t="normal">Agrupados!E2977</f>
        <v>0</v>
      </c>
      <c r="C1291" s="6">
        <f t="normal">Agrupados!F2977</f>
        <v>0</v>
      </c>
      <c r="D1291" s="6">
        <f t="normal">Agrupados!G2977</f>
        <v>0</v>
      </c>
      <c r="E1291" s="17">
        <f t="normal">Agrupados!H2977</f>
        <v>0</v>
      </c>
      <c r="F1291" s="6">
        <f t="normal">Agrupados!I2977</f>
        <v>0</v>
      </c>
      <c r="G1291" s="8">
        <f t="normal">Agrupados!T2977</f>
        <v>0</v>
      </c>
      <c r="H1291" s="8"/>
      <c r="I1291" s="8"/>
      <c r="J1291" s="8"/>
      <c r="K1291" s="8"/>
      <c r="L1291" s="8">
        <f t="normal">Agrupados!M2977</f>
        <v>0</v>
      </c>
      <c r="M1291" s="8">
        <f t="normal">Agrupados!Q2977</f>
        <v>0</v>
      </c>
      <c r="N1291" s="19"/>
      <c r="O1291" s="19"/>
      <c r="P1291" s="6">
        <f t="normal">Agrupados!R2977</f>
        <v>0</v>
      </c>
      <c r="Q1291" s="23">
        <f t="normal">Agrupados!AA2977</f>
        <v>0</v>
      </c>
      <c r="R1291" s="24">
        <f t="normal">Agrupados!AC2977</f>
        <v>0</v>
      </c>
    </row>
    <row r="1292" spans="1:18">
      <c r="A1292" s="12" t="str">
        <f t="normal">Agrupados!D2978</f>
        <v>Agroindústria</v>
      </c>
      <c r="B1292" s="12" t="str">
        <f t="normal">Agrupados!E2978</f>
        <v>Resíduos de pecuária</v>
      </c>
      <c r="C1292" s="6" t="str">
        <f t="normal">Agrupados!F2978</f>
        <v>Suinocultura</v>
      </c>
      <c r="D1292" s="6" t="str">
        <f t="normal">Agrupados!G2978</f>
        <v>Terminação</v>
      </c>
      <c r="E1292" s="6" t="str">
        <f t="normal">Agrupados!H2978</f>
        <v>Entrada biodigestor</v>
      </c>
      <c r="F1292" s="6" t="str">
        <f t="normal">Agrupados!I2978</f>
        <v>Utilizado como branco da OH Ambiental</v>
      </c>
      <c r="G1292" s="8">
        <f t="normal">Agrupados!T2978</f>
        <v>15.5333333333333</v>
      </c>
      <c r="H1292" s="8">
        <f t="normal">Agrupados!W2978</f>
        <v>668.8</v>
      </c>
      <c r="I1292" s="8">
        <f t="shared" ref="I1292" si="2136">1000/G1292</f>
        <v>64.3776824034335</v>
      </c>
      <c r="J1292" s="8">
        <f t="shared" ref="J1292" si="2137">1000/H1292</f>
        <v>1.49521531100478</v>
      </c>
      <c r="K1292" s="8">
        <f t="shared" ref="K1292" si="2138">I1292*J1292</f>
        <v>96.258496416617</v>
      </c>
      <c r="L1292" s="8">
        <f t="normal">Agrupados!M2978</f>
        <v>727.666666666667</v>
      </c>
      <c r="M1292" s="8">
        <f t="normal">Agrupados!Q2978</f>
        <v>500.333333333333</v>
      </c>
      <c r="N1292" s="13">
        <f t="shared" ref="N1292" si="2139">L1292/K1292</f>
        <v>7.55950584888889</v>
      </c>
      <c r="O1292" s="13">
        <f t="shared" ref="O1292" si="2140">M1292/K1292</f>
        <v>5.19780956444445</v>
      </c>
      <c r="P1292" s="6">
        <f t="normal">Agrupados!R2978</f>
        <v>0.687585890975722</v>
      </c>
      <c r="Q1292" s="23">
        <f t="normal">Agrupados!AA2978</f>
        <v>25928.3333333333</v>
      </c>
      <c r="R1292" s="24">
        <f t="normal">Agrupados!AC2978</f>
        <v>7.359</v>
      </c>
    </row>
    <row r="1293" spans="1:18">
      <c r="A1293" s="14">
        <f t="normal">Agrupados!D2979</f>
        <v>0</v>
      </c>
      <c r="B1293" s="14">
        <f t="normal">Agrupados!E2979</f>
        <v>0</v>
      </c>
      <c r="C1293" s="6">
        <f t="normal">Agrupados!F2979</f>
        <v>0</v>
      </c>
      <c r="D1293" s="6">
        <f t="normal">Agrupados!G2979</f>
        <v>0</v>
      </c>
      <c r="E1293" s="6">
        <f t="normal">Agrupados!H2979</f>
        <v>0</v>
      </c>
      <c r="F1293" s="6">
        <f t="normal">Agrupados!I2979</f>
        <v>0</v>
      </c>
      <c r="G1293" s="8">
        <f t="normal">Agrupados!T2979</f>
        <v>0</v>
      </c>
      <c r="H1293" s="8"/>
      <c r="I1293" s="8"/>
      <c r="J1293" s="8"/>
      <c r="K1293" s="8"/>
      <c r="L1293" s="8">
        <f t="normal">Agrupados!M2979</f>
        <v>0</v>
      </c>
      <c r="M1293" s="8">
        <f t="normal">Agrupados!Q2979</f>
        <v>0</v>
      </c>
      <c r="N1293" s="16"/>
      <c r="O1293" s="16"/>
      <c r="P1293" s="6">
        <f t="normal">Agrupados!R2979</f>
        <v>0</v>
      </c>
      <c r="Q1293" s="23">
        <f t="normal">Agrupados!AA2979</f>
        <v>0</v>
      </c>
      <c r="R1293" s="24">
        <f t="normal">Agrupados!AC2979</f>
        <v>0</v>
      </c>
    </row>
    <row r="1294" spans="1:18">
      <c r="A1294" s="17">
        <f t="normal">Agrupados!D2980</f>
        <v>0</v>
      </c>
      <c r="B1294" s="17">
        <f t="normal">Agrupados!E2980</f>
        <v>0</v>
      </c>
      <c r="C1294" s="6">
        <f t="normal">Agrupados!F2980</f>
        <v>0</v>
      </c>
      <c r="D1294" s="6">
        <f t="normal">Agrupados!G2980</f>
        <v>0</v>
      </c>
      <c r="E1294" s="6">
        <f t="normal">Agrupados!H2980</f>
        <v>0</v>
      </c>
      <c r="F1294" s="6">
        <f t="normal">Agrupados!I2980</f>
        <v>0</v>
      </c>
      <c r="G1294" s="8">
        <f t="normal">Agrupados!T2980</f>
        <v>0</v>
      </c>
      <c r="H1294" s="8"/>
      <c r="I1294" s="8"/>
      <c r="J1294" s="8"/>
      <c r="K1294" s="8"/>
      <c r="L1294" s="8">
        <f t="normal">Agrupados!M2980</f>
        <v>0</v>
      </c>
      <c r="M1294" s="8">
        <f t="normal">Agrupados!Q2980</f>
        <v>0</v>
      </c>
      <c r="N1294" s="19"/>
      <c r="O1294" s="19"/>
      <c r="P1294" s="6">
        <f t="normal">Agrupados!R2980</f>
        <v>0</v>
      </c>
      <c r="Q1294" s="23">
        <f t="normal">Agrupados!AA2980</f>
        <v>0</v>
      </c>
      <c r="R1294" s="24">
        <f t="normal">Agrupados!AC2980</f>
        <v>0</v>
      </c>
    </row>
    <row r="1295" spans="1:18">
      <c r="A1295" s="12" t="str">
        <f t="normal">Agrupados!D2984</f>
        <v>Agroindústria</v>
      </c>
      <c r="B1295" s="12" t="str">
        <f t="normal">Agrupados!E2984</f>
        <v>Resíduos de pecuária</v>
      </c>
      <c r="C1295" s="6" t="str">
        <f t="normal">Agrupados!F2984</f>
        <v>Bovinocultura</v>
      </c>
      <c r="D1295" s="6" t="str">
        <f t="normal">Agrupados!G2984</f>
        <v>Efluente bruto</v>
      </c>
      <c r="E1295" s="12" t="str">
        <f t="normal">Agrupados!H2984</f>
        <v>Pátio alimentação</v>
      </c>
      <c r="F1295" s="6" t="str">
        <f t="normal">Agrupados!I2984</f>
        <v>Bovino de corte - dieta ração com milho</v>
      </c>
      <c r="G1295" s="8">
        <f t="normal">Agrupados!T2984</f>
        <v>199.966666666667</v>
      </c>
      <c r="H1295" s="8">
        <f t="normal">Agrupados!W2984</f>
        <v>903.4</v>
      </c>
      <c r="I1295" s="8">
        <f t="shared" ref="I1295" si="2141">1000/G1295</f>
        <v>5.00083347224537</v>
      </c>
      <c r="J1295" s="8">
        <f t="shared" ref="J1295" si="2142">1000/H1295</f>
        <v>1.10692937790569</v>
      </c>
      <c r="K1295" s="8">
        <f t="shared" ref="K1295" si="2143">I1295*J1295</f>
        <v>5.53556948444252</v>
      </c>
      <c r="L1295" s="8">
        <f t="normal">Agrupados!M2984</f>
        <v>591</v>
      </c>
      <c r="M1295" s="8">
        <f t="normal">Agrupados!Q2984</f>
        <v>349.333333333333</v>
      </c>
      <c r="N1295" s="13">
        <f t="shared" ref="N1295" si="2144">L1295/K1295</f>
        <v>106.76408302</v>
      </c>
      <c r="O1295" s="13">
        <f t="shared" ref="O1295" si="2145">M1295/K1295</f>
        <v>63.1070270755556</v>
      </c>
      <c r="P1295" s="6">
        <f t="normal">Agrupados!R2984</f>
        <v>0.591088550479413</v>
      </c>
      <c r="Q1295" s="23" t="str">
        <f t="normal">Agrupados!AA2984</f>
        <v>-</v>
      </c>
      <c r="R1295" s="24" t="str">
        <f t="normal">Agrupados!AC2984</f>
        <v>-</v>
      </c>
    </row>
    <row r="1296" spans="1:18">
      <c r="A1296" s="14">
        <f t="normal">Agrupados!D2985</f>
        <v>0</v>
      </c>
      <c r="B1296" s="14">
        <f t="normal">Agrupados!E2985</f>
        <v>0</v>
      </c>
      <c r="C1296" s="9">
        <f t="normal">Agrupados!F2985</f>
        <v>0</v>
      </c>
      <c r="D1296" s="6">
        <f t="normal">Agrupados!G2985</f>
        <v>0</v>
      </c>
      <c r="E1296" s="14">
        <f t="normal">Agrupados!H2985</f>
        <v>0</v>
      </c>
      <c r="F1296" s="6">
        <f t="normal">Agrupados!I2985</f>
        <v>0</v>
      </c>
      <c r="G1296" s="8">
        <f t="normal">Agrupados!T2985</f>
        <v>0</v>
      </c>
      <c r="H1296" s="8"/>
      <c r="I1296" s="8"/>
      <c r="J1296" s="8"/>
      <c r="K1296" s="8"/>
      <c r="L1296" s="8">
        <f t="normal">Agrupados!M2985</f>
        <v>0</v>
      </c>
      <c r="M1296" s="8">
        <f t="normal">Agrupados!Q2985</f>
        <v>0</v>
      </c>
      <c r="N1296" s="16"/>
      <c r="O1296" s="16"/>
      <c r="P1296" s="6">
        <f t="normal">Agrupados!R2985</f>
        <v>0</v>
      </c>
      <c r="Q1296" s="23">
        <f t="normal">Agrupados!AA2985</f>
        <v>0</v>
      </c>
      <c r="R1296" s="24">
        <f t="normal">Agrupados!AC2985</f>
        <v>0</v>
      </c>
    </row>
    <row r="1297" spans="1:18">
      <c r="A1297" s="17">
        <f t="normal">Agrupados!D2986</f>
        <v>0</v>
      </c>
      <c r="B1297" s="17">
        <f t="normal">Agrupados!E2986</f>
        <v>0</v>
      </c>
      <c r="C1297" s="9">
        <f t="normal">Agrupados!F2986</f>
        <v>0</v>
      </c>
      <c r="D1297" s="6">
        <f t="normal">Agrupados!G2986</f>
        <v>0</v>
      </c>
      <c r="E1297" s="17">
        <f t="normal">Agrupados!H2986</f>
        <v>0</v>
      </c>
      <c r="F1297" s="6">
        <f t="normal">Agrupados!I2986</f>
        <v>0</v>
      </c>
      <c r="G1297" s="8">
        <f t="normal">Agrupados!T2986</f>
        <v>0</v>
      </c>
      <c r="H1297" s="8"/>
      <c r="I1297" s="8"/>
      <c r="J1297" s="8"/>
      <c r="K1297" s="8"/>
      <c r="L1297" s="8">
        <f t="normal">Agrupados!M2986</f>
        <v>0</v>
      </c>
      <c r="M1297" s="8">
        <f t="normal">Agrupados!Q2986</f>
        <v>0</v>
      </c>
      <c r="N1297" s="19"/>
      <c r="O1297" s="19"/>
      <c r="P1297" s="6">
        <f t="normal">Agrupados!R2986</f>
        <v>0</v>
      </c>
      <c r="Q1297" s="23">
        <f t="normal">Agrupados!AA2986</f>
        <v>0</v>
      </c>
      <c r="R1297" s="24">
        <f t="normal">Agrupados!AC2986</f>
        <v>0</v>
      </c>
    </row>
    <row r="1298" spans="1:18">
      <c r="A1298" s="12" t="str">
        <f t="normal">Agrupados!D2987</f>
        <v>Agroindústria</v>
      </c>
      <c r="B1298" s="12" t="str">
        <f t="normal">Agrupados!E2987</f>
        <v>Resíduos de pecuária</v>
      </c>
      <c r="C1298" s="6" t="str">
        <f t="normal">Agrupados!F2987</f>
        <v>Bovinocultura</v>
      </c>
      <c r="D1298" s="6" t="str">
        <f t="normal">Agrupados!G2987</f>
        <v>Efluente bruto</v>
      </c>
      <c r="E1298" s="12" t="str">
        <f t="normal">Agrupados!H2987</f>
        <v>Pátio de confinamento</v>
      </c>
      <c r="F1298" s="6" t="str">
        <f t="normal">Agrupados!I2987</f>
        <v>Bovino de corte</v>
      </c>
      <c r="G1298" s="8">
        <f t="normal">Agrupados!T2987</f>
        <v>157.933333333333</v>
      </c>
      <c r="H1298" s="8">
        <f t="normal">Agrupados!W2987</f>
        <v>710.6</v>
      </c>
      <c r="I1298" s="8">
        <f t="shared" ref="I1298" si="2146">1000/G1298</f>
        <v>6.33178556352892</v>
      </c>
      <c r="J1298" s="8">
        <f t="shared" ref="J1298" si="2147">1000/H1298</f>
        <v>1.40726146918097</v>
      </c>
      <c r="K1298" s="8">
        <f t="shared" ref="K1298" si="2148">I1298*J1298</f>
        <v>8.91047785467058</v>
      </c>
      <c r="L1298" s="8">
        <f t="normal">Agrupados!M2987</f>
        <v>274.333333333333</v>
      </c>
      <c r="M1298" s="8">
        <f t="normal">Agrupados!Q2987</f>
        <v>172.666666666667</v>
      </c>
      <c r="N1298" s="13">
        <f t="shared" ref="N1298" si="2149">L1298/K1298</f>
        <v>30.7877240488889</v>
      </c>
      <c r="O1298" s="13">
        <f t="shared" ref="O1298" si="2150">M1298/K1298</f>
        <v>19.3779356711111</v>
      </c>
      <c r="P1298" s="6">
        <f t="normal">Agrupados!R2987</f>
        <v>0.629404617253949</v>
      </c>
      <c r="Q1298" s="23" t="str">
        <f t="normal">Agrupados!AA2987</f>
        <v>-</v>
      </c>
      <c r="R1298" s="24" t="str">
        <f t="normal">Agrupados!AC2987</f>
        <v>-</v>
      </c>
    </row>
    <row r="1299" spans="1:18">
      <c r="A1299" s="14">
        <f t="normal">Agrupados!D2988</f>
        <v>0</v>
      </c>
      <c r="B1299" s="14">
        <f t="normal">Agrupados!E2988</f>
        <v>0</v>
      </c>
      <c r="C1299" s="9">
        <f t="normal">Agrupados!F2988</f>
        <v>0</v>
      </c>
      <c r="D1299" s="6">
        <f t="normal">Agrupados!G2988</f>
        <v>0</v>
      </c>
      <c r="E1299" s="14">
        <f t="normal">Agrupados!H2988</f>
        <v>0</v>
      </c>
      <c r="F1299" s="6">
        <f t="normal">Agrupados!I2988</f>
        <v>0</v>
      </c>
      <c r="G1299" s="8">
        <f t="normal">Agrupados!T2988</f>
        <v>0</v>
      </c>
      <c r="H1299" s="8"/>
      <c r="I1299" s="8"/>
      <c r="J1299" s="8"/>
      <c r="K1299" s="8"/>
      <c r="L1299" s="8">
        <f t="normal">Agrupados!M2988</f>
        <v>0</v>
      </c>
      <c r="M1299" s="8">
        <f t="normal">Agrupados!Q2988</f>
        <v>0</v>
      </c>
      <c r="N1299" s="16"/>
      <c r="O1299" s="16"/>
      <c r="P1299" s="6">
        <f t="normal">Agrupados!R2988</f>
        <v>0</v>
      </c>
      <c r="Q1299" s="23">
        <f t="normal">Agrupados!AA2988</f>
        <v>0</v>
      </c>
      <c r="R1299" s="24">
        <f t="normal">Agrupados!AC2988</f>
        <v>0</v>
      </c>
    </row>
    <row r="1300" spans="1:18">
      <c r="A1300" s="17">
        <f t="normal">Agrupados!D2989</f>
        <v>0</v>
      </c>
      <c r="B1300" s="17">
        <f t="normal">Agrupados!E2989</f>
        <v>0</v>
      </c>
      <c r="C1300" s="9">
        <f t="normal">Agrupados!F2989</f>
        <v>0</v>
      </c>
      <c r="D1300" s="6">
        <f t="normal">Agrupados!G2989</f>
        <v>0</v>
      </c>
      <c r="E1300" s="17">
        <f t="normal">Agrupados!H2989</f>
        <v>0</v>
      </c>
      <c r="F1300" s="6">
        <f t="normal">Agrupados!I2989</f>
        <v>0</v>
      </c>
      <c r="G1300" s="8">
        <f t="normal">Agrupados!T2989</f>
        <v>0</v>
      </c>
      <c r="H1300" s="8"/>
      <c r="I1300" s="8"/>
      <c r="J1300" s="8"/>
      <c r="K1300" s="8"/>
      <c r="L1300" s="8">
        <f t="normal">Agrupados!M2989</f>
        <v>0</v>
      </c>
      <c r="M1300" s="8">
        <f t="normal">Agrupados!Q2989</f>
        <v>0</v>
      </c>
      <c r="N1300" s="19"/>
      <c r="O1300" s="19"/>
      <c r="P1300" s="6">
        <f t="normal">Agrupados!R2989</f>
        <v>0</v>
      </c>
      <c r="Q1300" s="23">
        <f t="normal">Agrupados!AA2989</f>
        <v>0</v>
      </c>
      <c r="R1300" s="24">
        <f t="normal">Agrupados!AC2989</f>
        <v>0</v>
      </c>
    </row>
    <row r="1301" spans="1:18">
      <c r="A1301" s="12" t="str">
        <f t="normal">Agrupados!D2990</f>
        <v>Agroindústria</v>
      </c>
      <c r="B1301" s="12" t="str">
        <f t="normal">Agrupados!E2990</f>
        <v>Resíduos de pecuária</v>
      </c>
      <c r="C1301" s="6" t="str">
        <f t="normal">Agrupados!F2990</f>
        <v>Bovinocultura</v>
      </c>
      <c r="D1301" s="6" t="str">
        <f t="normal">Agrupados!G2990</f>
        <v>Efluente bruto</v>
      </c>
      <c r="E1301" s="12" t="str">
        <f t="normal">Agrupados!H2990</f>
        <v>-</v>
      </c>
      <c r="F1301" s="6" t="str">
        <f t="normal">Agrupados!I2990</f>
        <v>Bovino de corte</v>
      </c>
      <c r="G1301" s="8">
        <f t="normal">Agrupados!T2990</f>
        <v>157.933333333333</v>
      </c>
      <c r="H1301" s="8">
        <f t="normal">Agrupados!W2990</f>
        <v>710.6</v>
      </c>
      <c r="I1301" s="8">
        <f t="shared" ref="I1301" si="2151">1000/G1301</f>
        <v>6.33178556352892</v>
      </c>
      <c r="J1301" s="8">
        <f t="shared" ref="J1301" si="2152">1000/H1301</f>
        <v>1.40726146918097</v>
      </c>
      <c r="K1301" s="8">
        <f t="shared" ref="K1301" si="2153">I1301*J1301</f>
        <v>8.91047785467058</v>
      </c>
      <c r="L1301" s="8">
        <f t="normal">Agrupados!M2990</f>
        <v>282.5</v>
      </c>
      <c r="M1301" s="8">
        <f t="normal">Agrupados!Q2990</f>
        <v>179.5</v>
      </c>
      <c r="N1301" s="13">
        <f t="shared" ref="N1301" si="2154">L1301/K1301</f>
        <v>31.7042480333333</v>
      </c>
      <c r="O1301" s="13">
        <f t="shared" ref="O1301" si="2155">M1301/K1301</f>
        <v>20.1448230866667</v>
      </c>
      <c r="P1301" s="6">
        <f t="normal">Agrupados!R2990</f>
        <v>0.635398230088496</v>
      </c>
      <c r="Q1301" s="23" t="str">
        <f t="normal">Agrupados!AA2990</f>
        <v>-</v>
      </c>
      <c r="R1301" s="24" t="str">
        <f t="normal">Agrupados!AC2990</f>
        <v>-</v>
      </c>
    </row>
    <row r="1302" spans="1:18">
      <c r="A1302" s="14">
        <f t="normal">Agrupados!D2991</f>
        <v>0</v>
      </c>
      <c r="B1302" s="14">
        <f t="normal">Agrupados!E2991</f>
        <v>0</v>
      </c>
      <c r="C1302" s="9">
        <f t="normal">Agrupados!F2991</f>
        <v>0</v>
      </c>
      <c r="D1302" s="6">
        <f t="normal">Agrupados!G2991</f>
        <v>0</v>
      </c>
      <c r="E1302" s="14">
        <f t="normal">Agrupados!H2991</f>
        <v>0</v>
      </c>
      <c r="F1302" s="6">
        <f t="normal">Agrupados!I2991</f>
        <v>0</v>
      </c>
      <c r="G1302" s="8">
        <f t="normal">Agrupados!T2991</f>
        <v>0</v>
      </c>
      <c r="H1302" s="8"/>
      <c r="I1302" s="8"/>
      <c r="J1302" s="8"/>
      <c r="K1302" s="8"/>
      <c r="L1302" s="8">
        <f t="normal">Agrupados!M2991</f>
        <v>0</v>
      </c>
      <c r="M1302" s="8">
        <f t="normal">Agrupados!Q2991</f>
        <v>0</v>
      </c>
      <c r="N1302" s="16"/>
      <c r="O1302" s="16"/>
      <c r="P1302" s="6">
        <f t="normal">Agrupados!R2991</f>
        <v>0</v>
      </c>
      <c r="Q1302" s="23">
        <f t="normal">Agrupados!AA2991</f>
        <v>0</v>
      </c>
      <c r="R1302" s="24">
        <f t="normal">Agrupados!AC2991</f>
        <v>0</v>
      </c>
    </row>
    <row r="1303" spans="1:18">
      <c r="A1303" s="17">
        <f t="normal">Agrupados!D2992</f>
        <v>0</v>
      </c>
      <c r="B1303" s="17">
        <f t="normal">Agrupados!E2992</f>
        <v>0</v>
      </c>
      <c r="C1303" s="9">
        <f t="normal">Agrupados!F2992</f>
        <v>0</v>
      </c>
      <c r="D1303" s="6">
        <f t="normal">Agrupados!G2992</f>
        <v>0</v>
      </c>
      <c r="E1303" s="17">
        <f t="normal">Agrupados!H2992</f>
        <v>0</v>
      </c>
      <c r="F1303" s="6">
        <f t="normal">Agrupados!I2992</f>
        <v>0</v>
      </c>
      <c r="G1303" s="8">
        <f t="normal">Agrupados!T2992</f>
        <v>0</v>
      </c>
      <c r="H1303" s="8"/>
      <c r="I1303" s="8"/>
      <c r="J1303" s="8"/>
      <c r="K1303" s="8"/>
      <c r="L1303" s="8">
        <f t="normal">Agrupados!M2992</f>
        <v>0</v>
      </c>
      <c r="M1303" s="8">
        <f t="normal">Agrupados!Q2992</f>
        <v>0</v>
      </c>
      <c r="N1303" s="19"/>
      <c r="O1303" s="19"/>
      <c r="P1303" s="6">
        <f t="normal">Agrupados!R2992</f>
        <v>0</v>
      </c>
      <c r="Q1303" s="23">
        <f t="normal">Agrupados!AA2992</f>
        <v>0</v>
      </c>
      <c r="R1303" s="24">
        <f t="normal">Agrupados!AC2992</f>
        <v>0</v>
      </c>
    </row>
    <row r="1304" spans="1:18">
      <c r="A1304" s="12" t="str">
        <f t="normal">Agrupados!D2993</f>
        <v>Agroindústria</v>
      </c>
      <c r="B1304" s="12" t="str">
        <f t="normal">Agrupados!E2993</f>
        <v>Resíduos de pecuária</v>
      </c>
      <c r="C1304" s="6" t="str">
        <f t="normal">Agrupados!F2993</f>
        <v>Suinocultura</v>
      </c>
      <c r="D1304" s="6" t="str">
        <f t="normal">Agrupados!G2993</f>
        <v>-</v>
      </c>
      <c r="E1304" s="6" t="str">
        <f t="normal">Agrupados!H2993</f>
        <v>Entrada biodigestor</v>
      </c>
      <c r="F1304" s="6" t="str">
        <f t="normal">Agrupados!I2993</f>
        <v>50 dias alojados</v>
      </c>
      <c r="G1304" s="8">
        <f t="normal">Agrupados!T2993</f>
        <v>12.4433333333333</v>
      </c>
      <c r="H1304" s="8">
        <f t="normal">Agrupados!W2993</f>
        <v>628.033333333333</v>
      </c>
      <c r="I1304" s="8">
        <f t="shared" ref="I1304" si="2156">1000/G1304</f>
        <v>80.3643182427002</v>
      </c>
      <c r="J1304" s="8">
        <f t="shared" ref="J1304" si="2157">1000/H1304</f>
        <v>1.59227217239</v>
      </c>
      <c r="K1304" s="8">
        <f t="shared" ref="K1304" si="2158">I1304*J1304</f>
        <v>127.961867590946</v>
      </c>
      <c r="L1304" s="8">
        <f t="normal">Agrupados!M2993</f>
        <v>240</v>
      </c>
      <c r="M1304" s="8">
        <f t="normal">Agrupados!Q2993</f>
        <v>153.666666666667</v>
      </c>
      <c r="N1304" s="13">
        <f t="shared" ref="N1304" si="2159">L1304/K1304</f>
        <v>1.87555874666667</v>
      </c>
      <c r="O1304" s="13">
        <f t="shared" ref="O1304" si="2160">M1304/K1304</f>
        <v>1.20087858640741</v>
      </c>
      <c r="P1304" s="6">
        <f t="normal">Agrupados!R2993</f>
        <v>0.640277777777778</v>
      </c>
      <c r="Q1304" s="23" t="str">
        <f t="normal">Agrupados!AA2993</f>
        <v>-</v>
      </c>
      <c r="R1304" s="24" t="str">
        <f t="normal">Agrupados!AC2993</f>
        <v>-</v>
      </c>
    </row>
    <row r="1305" spans="1:18">
      <c r="A1305" s="14">
        <f t="normal">Agrupados!D2994</f>
        <v>0</v>
      </c>
      <c r="B1305" s="14">
        <f t="normal">Agrupados!E2994</f>
        <v>0</v>
      </c>
      <c r="C1305" s="6">
        <f t="normal">Agrupados!F2994</f>
        <v>0</v>
      </c>
      <c r="D1305" s="6">
        <f t="normal">Agrupados!G2994</f>
        <v>0</v>
      </c>
      <c r="E1305" s="6">
        <f t="normal">Agrupados!H2994</f>
        <v>0</v>
      </c>
      <c r="F1305" s="6">
        <f t="normal">Agrupados!I2994</f>
        <v>0</v>
      </c>
      <c r="G1305" s="8">
        <f t="normal">Agrupados!T2994</f>
        <v>0</v>
      </c>
      <c r="H1305" s="8"/>
      <c r="I1305" s="8"/>
      <c r="J1305" s="8"/>
      <c r="K1305" s="8"/>
      <c r="L1305" s="8">
        <f t="normal">Agrupados!M2994</f>
        <v>0</v>
      </c>
      <c r="M1305" s="8">
        <f t="normal">Agrupados!Q2994</f>
        <v>0</v>
      </c>
      <c r="N1305" s="16"/>
      <c r="O1305" s="16"/>
      <c r="P1305" s="6">
        <f t="normal">Agrupados!R2994</f>
        <v>0</v>
      </c>
      <c r="Q1305" s="23">
        <f t="normal">Agrupados!AA2994</f>
        <v>0</v>
      </c>
      <c r="R1305" s="24">
        <f t="normal">Agrupados!AC2994</f>
        <v>0</v>
      </c>
    </row>
    <row r="1306" spans="1:18">
      <c r="A1306" s="17">
        <f t="normal">Agrupados!D2995</f>
        <v>0</v>
      </c>
      <c r="B1306" s="17">
        <f t="normal">Agrupados!E2995</f>
        <v>0</v>
      </c>
      <c r="C1306" s="6">
        <f t="normal">Agrupados!F2995</f>
        <v>0</v>
      </c>
      <c r="D1306" s="6">
        <f t="normal">Agrupados!G2995</f>
        <v>0</v>
      </c>
      <c r="E1306" s="6">
        <f t="normal">Agrupados!H2995</f>
        <v>0</v>
      </c>
      <c r="F1306" s="6">
        <f t="normal">Agrupados!I2995</f>
        <v>0</v>
      </c>
      <c r="G1306" s="8">
        <f t="normal">Agrupados!T2995</f>
        <v>0</v>
      </c>
      <c r="H1306" s="8"/>
      <c r="I1306" s="8"/>
      <c r="J1306" s="8"/>
      <c r="K1306" s="8"/>
      <c r="L1306" s="8">
        <f t="normal">Agrupados!M2995</f>
        <v>0</v>
      </c>
      <c r="M1306" s="8">
        <f t="normal">Agrupados!Q2995</f>
        <v>0</v>
      </c>
      <c r="N1306" s="19"/>
      <c r="O1306" s="19"/>
      <c r="P1306" s="6">
        <f t="normal">Agrupados!R2995</f>
        <v>0</v>
      </c>
      <c r="Q1306" s="23">
        <f t="normal">Agrupados!AA2995</f>
        <v>0</v>
      </c>
      <c r="R1306" s="24">
        <f t="normal">Agrupados!AC2995</f>
        <v>0</v>
      </c>
    </row>
    <row r="1307" spans="1:18">
      <c r="A1307" s="6" t="str">
        <f t="normal">Agrupados!D2996</f>
        <v>Agroindústria</v>
      </c>
      <c r="B1307" s="6" t="str">
        <f t="normal">Agrupados!E2996</f>
        <v>Resíduos de pecuária</v>
      </c>
      <c r="C1307" s="6" t="str">
        <f t="normal">Agrupados!F2996</f>
        <v>Suinocultura</v>
      </c>
      <c r="D1307" s="6" t="str">
        <f t="normal">Agrupados!G2996</f>
        <v>-</v>
      </c>
      <c r="E1307" s="6" t="str">
        <f t="normal">Agrupados!H2996</f>
        <v>Entrada biodigestor</v>
      </c>
      <c r="F1307" s="12" t="str">
        <f t="normal">Agrupados!I2996</f>
        <v>-</v>
      </c>
      <c r="G1307" s="13">
        <f t="normal">Agrupados!T2996</f>
        <v>59.5</v>
      </c>
      <c r="H1307" s="13">
        <f t="normal">Agrupados!W2996</f>
        <v>767.7</v>
      </c>
      <c r="I1307" s="8">
        <f t="shared" ref="I1307" si="2161">1000/G1307</f>
        <v>16.8067226890756</v>
      </c>
      <c r="J1307" s="8">
        <f t="shared" ref="J1307" si="2162">1000/H1307</f>
        <v>1.30259215839521</v>
      </c>
      <c r="K1307" s="8">
        <f t="shared" ref="K1307" si="2163">I1307*J1307</f>
        <v>21.8923051831127</v>
      </c>
      <c r="L1307" s="13">
        <f t="normal">Agrupados!M2996</f>
        <v>399</v>
      </c>
      <c r="M1307" s="13">
        <f t="normal">Agrupados!Q2996</f>
        <v>263</v>
      </c>
      <c r="N1307" s="13">
        <f t="shared" ref="N1307" si="2164">L1307/K1307</f>
        <v>18.22558185</v>
      </c>
      <c r="O1307" s="13">
        <f t="shared" ref="O1307" si="2165">M1307/K1307</f>
        <v>12.01335345</v>
      </c>
      <c r="P1307" s="12">
        <f t="normal">Agrupados!R2996</f>
        <v>0.659147869674185</v>
      </c>
      <c r="Q1307" s="25" t="str">
        <f t="normal">Agrupados!AA2996</f>
        <v>-</v>
      </c>
      <c r="R1307" s="26" t="str">
        <f t="normal">Agrupados!AC2996</f>
        <v>-</v>
      </c>
    </row>
    <row r="1308" spans="1:18">
      <c r="A1308" s="6">
        <f t="normal">Agrupados!D2997</f>
        <v>0</v>
      </c>
      <c r="B1308" s="6">
        <f t="normal">Agrupados!E2997</f>
        <v>0</v>
      </c>
      <c r="C1308" s="6">
        <f t="normal">Agrupados!F2997</f>
        <v>0</v>
      </c>
      <c r="D1308" s="6">
        <f t="normal">Agrupados!G2997</f>
        <v>0</v>
      </c>
      <c r="E1308" s="6">
        <f t="normal">Agrupados!H2997</f>
        <v>0</v>
      </c>
      <c r="F1308" s="14">
        <f t="normal">Agrupados!I2997</f>
        <v>0</v>
      </c>
      <c r="G1308" s="16">
        <f t="normal">Agrupados!T2997</f>
        <v>0</v>
      </c>
      <c r="H1308" s="16"/>
      <c r="I1308" s="8"/>
      <c r="J1308" s="8"/>
      <c r="K1308" s="8"/>
      <c r="L1308" s="16">
        <f t="normal">Agrupados!M2997</f>
        <v>0</v>
      </c>
      <c r="M1308" s="16">
        <f t="normal">Agrupados!Q2997</f>
        <v>0</v>
      </c>
      <c r="N1308" s="16"/>
      <c r="O1308" s="16"/>
      <c r="P1308" s="14">
        <f t="normal">Agrupados!R2997</f>
        <v>0</v>
      </c>
      <c r="Q1308" s="27">
        <f t="normal">Agrupados!AA2997</f>
        <v>0</v>
      </c>
      <c r="R1308" s="28">
        <f t="normal">Agrupados!AC2997</f>
        <v>0</v>
      </c>
    </row>
    <row r="1309" spans="1:18">
      <c r="A1309" s="6">
        <f t="normal">Agrupados!D2998</f>
        <v>0</v>
      </c>
      <c r="B1309" s="6">
        <f t="normal">Agrupados!E2998</f>
        <v>0</v>
      </c>
      <c r="C1309" s="6">
        <f t="normal">Agrupados!F2998</f>
        <v>0</v>
      </c>
      <c r="D1309" s="6">
        <f t="normal">Agrupados!G2998</f>
        <v>0</v>
      </c>
      <c r="E1309" s="6">
        <f t="normal">Agrupados!H2998</f>
        <v>0</v>
      </c>
      <c r="F1309" s="17">
        <f t="normal">Agrupados!I2998</f>
        <v>0</v>
      </c>
      <c r="G1309" s="19">
        <f t="normal">Agrupados!T2998</f>
        <v>0</v>
      </c>
      <c r="H1309" s="19"/>
      <c r="I1309" s="8"/>
      <c r="J1309" s="8"/>
      <c r="K1309" s="8"/>
      <c r="L1309" s="19">
        <f t="normal">Agrupados!M2998</f>
        <v>0</v>
      </c>
      <c r="M1309" s="19">
        <f t="normal">Agrupados!Q2998</f>
        <v>0</v>
      </c>
      <c r="N1309" s="19"/>
      <c r="O1309" s="19"/>
      <c r="P1309" s="17">
        <f t="normal">Agrupados!R2998</f>
        <v>0</v>
      </c>
      <c r="Q1309" s="29">
        <f t="normal">Agrupados!AA2998</f>
        <v>0</v>
      </c>
      <c r="R1309" s="30">
        <f t="normal">Agrupados!AC2998</f>
        <v>0</v>
      </c>
    </row>
    <row r="1310" spans="1:18">
      <c r="A1310" s="12" t="str">
        <f t="normal">Agrupados!D2999</f>
        <v>Agroindústria</v>
      </c>
      <c r="B1310" s="12" t="str">
        <f t="normal">Agrupados!E2999</f>
        <v>Resíduos de pecuária</v>
      </c>
      <c r="C1310" s="6" t="str">
        <f t="normal">Agrupados!F2999</f>
        <v>Avicultura</v>
      </c>
      <c r="D1310" s="6" t="str">
        <f t="normal">Agrupados!G2999</f>
        <v>Aves poedeiras</v>
      </c>
      <c r="E1310" s="12" t="str">
        <f t="normal">Agrupados!H2999</f>
        <v>-</v>
      </c>
      <c r="F1310" s="6" t="str">
        <f t="normal">Agrupados!I2999</f>
        <v>-</v>
      </c>
      <c r="G1310" s="8">
        <f t="normal">Agrupados!T2999</f>
        <v>37.5333333333333</v>
      </c>
      <c r="H1310" s="8">
        <f t="normal">Agrupados!W2999</f>
        <v>776.1</v>
      </c>
      <c r="I1310" s="8">
        <f t="shared" ref="I1310" si="2166">1000/G1310</f>
        <v>26.6429840142096</v>
      </c>
      <c r="J1310" s="8">
        <f t="shared" ref="J1310" si="2167">1000/H1310</f>
        <v>1.28849375080531</v>
      </c>
      <c r="K1310" s="8">
        <f t="shared" ref="K1310" si="2168">I1310*J1310</f>
        <v>34.3293184051148</v>
      </c>
      <c r="L1310" s="8">
        <f t="normal">Agrupados!M2999</f>
        <v>663</v>
      </c>
      <c r="M1310" s="8">
        <f t="normal">Agrupados!Q2999</f>
        <v>409</v>
      </c>
      <c r="N1310" s="13">
        <f t="shared" ref="N1310" si="2169">L1310/K1310</f>
        <v>19.31293806</v>
      </c>
      <c r="O1310" s="13">
        <f t="shared" ref="O1310" si="2170">M1310/K1310</f>
        <v>11.91401458</v>
      </c>
      <c r="P1310" s="6">
        <f t="normal">Agrupados!R2999</f>
        <v>0.616892911010558</v>
      </c>
      <c r="Q1310" s="23" t="str">
        <f t="normal">Agrupados!AA2999</f>
        <v>-</v>
      </c>
      <c r="R1310" s="24" t="str">
        <f t="normal">Agrupados!AC2999</f>
        <v>-</v>
      </c>
    </row>
    <row r="1311" spans="1:18">
      <c r="A1311" s="14">
        <f t="normal">Agrupados!D3000</f>
        <v>0</v>
      </c>
      <c r="B1311" s="14">
        <f t="normal">Agrupados!E3000</f>
        <v>0</v>
      </c>
      <c r="C1311" s="9">
        <f t="normal">Agrupados!F3000</f>
        <v>0</v>
      </c>
      <c r="D1311" s="6">
        <f t="normal">Agrupados!G3000</f>
        <v>0</v>
      </c>
      <c r="E1311" s="14">
        <f t="normal">Agrupados!H3000</f>
        <v>0</v>
      </c>
      <c r="F1311" s="6">
        <f t="normal">Agrupados!I3000</f>
        <v>0</v>
      </c>
      <c r="G1311" s="8">
        <f t="normal">Agrupados!T3000</f>
        <v>0</v>
      </c>
      <c r="H1311" s="8"/>
      <c r="I1311" s="8"/>
      <c r="J1311" s="8"/>
      <c r="K1311" s="8"/>
      <c r="L1311" s="8">
        <f t="normal">Agrupados!M3000</f>
        <v>0</v>
      </c>
      <c r="M1311" s="8">
        <f t="normal">Agrupados!Q3000</f>
        <v>0</v>
      </c>
      <c r="N1311" s="16"/>
      <c r="O1311" s="16"/>
      <c r="P1311" s="6">
        <f t="normal">Agrupados!R3000</f>
        <v>0</v>
      </c>
      <c r="Q1311" s="23">
        <f t="normal">Agrupados!AA3000</f>
        <v>0</v>
      </c>
      <c r="R1311" s="24">
        <f t="normal">Agrupados!AC3000</f>
        <v>0</v>
      </c>
    </row>
    <row r="1312" spans="1:18">
      <c r="A1312" s="17">
        <f t="normal">Agrupados!D3001</f>
        <v>0</v>
      </c>
      <c r="B1312" s="17">
        <f t="normal">Agrupados!E3001</f>
        <v>0</v>
      </c>
      <c r="C1312" s="9">
        <f t="normal">Agrupados!F3001</f>
        <v>0</v>
      </c>
      <c r="D1312" s="6">
        <f t="normal">Agrupados!G3001</f>
        <v>0</v>
      </c>
      <c r="E1312" s="17">
        <f t="normal">Agrupados!H3001</f>
        <v>0</v>
      </c>
      <c r="F1312" s="6">
        <f t="normal">Agrupados!I3001</f>
        <v>0</v>
      </c>
      <c r="G1312" s="8">
        <f t="normal">Agrupados!T3001</f>
        <v>0</v>
      </c>
      <c r="H1312" s="8"/>
      <c r="I1312" s="8"/>
      <c r="J1312" s="8"/>
      <c r="K1312" s="8"/>
      <c r="L1312" s="8">
        <f t="normal">Agrupados!M3001</f>
        <v>0</v>
      </c>
      <c r="M1312" s="8">
        <f t="normal">Agrupados!Q3001</f>
        <v>0</v>
      </c>
      <c r="N1312" s="19"/>
      <c r="O1312" s="19"/>
      <c r="P1312" s="6">
        <f t="normal">Agrupados!R3001</f>
        <v>0</v>
      </c>
      <c r="Q1312" s="23">
        <f t="normal">Agrupados!AA3001</f>
        <v>0</v>
      </c>
      <c r="R1312" s="24">
        <f t="normal">Agrupados!AC3001</f>
        <v>0</v>
      </c>
    </row>
    <row r="1313" spans="1:18">
      <c r="A1313" s="12" t="str">
        <f t="normal">Agrupados!D3002</f>
        <v>Agroindústria</v>
      </c>
      <c r="B1313" s="12" t="str">
        <f t="normal">Agrupados!E3002</f>
        <v>Resíduos de pecuária</v>
      </c>
      <c r="C1313" s="6" t="str">
        <f t="normal">Agrupados!F3002</f>
        <v>Bovinocultura</v>
      </c>
      <c r="D1313" s="6" t="str">
        <f t="normal">Agrupados!G3002</f>
        <v>Dejeto bovino</v>
      </c>
      <c r="E1313" s="12" t="str">
        <f t="normal">Agrupados!H3002</f>
        <v>Pátio de confinamento</v>
      </c>
      <c r="F1313" s="6" t="str">
        <f t="normal">Agrupados!I3002</f>
        <v>Bovino de corte - dieta ração com milho</v>
      </c>
      <c r="G1313" s="8">
        <f t="normal">Agrupados!T3002</f>
        <v>199.966666666667</v>
      </c>
      <c r="H1313" s="8">
        <f t="normal">Agrupados!W3002</f>
        <v>903.4</v>
      </c>
      <c r="I1313" s="8">
        <f t="shared" ref="I1313" si="2171">1000/G1313</f>
        <v>5.00083347224537</v>
      </c>
      <c r="J1313" s="8">
        <f t="shared" ref="J1313" si="2172">1000/H1313</f>
        <v>1.10692937790569</v>
      </c>
      <c r="K1313" s="8">
        <f t="shared" ref="K1313" si="2173">I1313*J1313</f>
        <v>5.53556948444252</v>
      </c>
      <c r="L1313" s="8">
        <f t="normal">Agrupados!M3002</f>
        <v>659.666666666667</v>
      </c>
      <c r="M1313" s="8">
        <f t="normal">Agrupados!Q3002</f>
        <v>376.666666666667</v>
      </c>
      <c r="N1313" s="13">
        <f t="shared" ref="N1313" si="2174">L1313/K1313</f>
        <v>119.168708571111</v>
      </c>
      <c r="O1313" s="13">
        <f t="shared" ref="O1313" si="2175">M1313/K1313</f>
        <v>68.0447906444444</v>
      </c>
      <c r="P1313" s="6">
        <f t="normal">Agrupados!R3002</f>
        <v>0.57099545224861</v>
      </c>
      <c r="Q1313" s="23" t="str">
        <f t="normal">Agrupados!AA3002</f>
        <v>-</v>
      </c>
      <c r="R1313" s="24" t="str">
        <f t="normal">Agrupados!AC3002</f>
        <v>-</v>
      </c>
    </row>
    <row r="1314" spans="1:18">
      <c r="A1314" s="14">
        <f t="normal">Agrupados!D3003</f>
        <v>0</v>
      </c>
      <c r="B1314" s="14">
        <f t="normal">Agrupados!E3003</f>
        <v>0</v>
      </c>
      <c r="C1314" s="9">
        <f t="normal">Agrupados!F3003</f>
        <v>0</v>
      </c>
      <c r="D1314" s="6">
        <f t="normal">Agrupados!G3003</f>
        <v>0</v>
      </c>
      <c r="E1314" s="14">
        <f t="normal">Agrupados!H3003</f>
        <v>0</v>
      </c>
      <c r="F1314" s="6">
        <f t="normal">Agrupados!I3003</f>
        <v>0</v>
      </c>
      <c r="G1314" s="8">
        <f t="normal">Agrupados!T3003</f>
        <v>0</v>
      </c>
      <c r="H1314" s="8"/>
      <c r="I1314" s="8"/>
      <c r="J1314" s="8"/>
      <c r="K1314" s="8"/>
      <c r="L1314" s="8">
        <f t="normal">Agrupados!M3003</f>
        <v>0</v>
      </c>
      <c r="M1314" s="8">
        <f t="normal">Agrupados!Q3003</f>
        <v>0</v>
      </c>
      <c r="N1314" s="16"/>
      <c r="O1314" s="16"/>
      <c r="P1314" s="6">
        <f t="normal">Agrupados!R3003</f>
        <v>0</v>
      </c>
      <c r="Q1314" s="23">
        <f t="normal">Agrupados!AA3003</f>
        <v>0</v>
      </c>
      <c r="R1314" s="24">
        <f t="normal">Agrupados!AC3003</f>
        <v>0</v>
      </c>
    </row>
    <row r="1315" spans="1:18">
      <c r="A1315" s="17">
        <f t="normal">Agrupados!D3004</f>
        <v>0</v>
      </c>
      <c r="B1315" s="17">
        <f t="normal">Agrupados!E3004</f>
        <v>0</v>
      </c>
      <c r="C1315" s="9">
        <f t="normal">Agrupados!F3004</f>
        <v>0</v>
      </c>
      <c r="D1315" s="6">
        <f t="normal">Agrupados!G3004</f>
        <v>0</v>
      </c>
      <c r="E1315" s="17">
        <f t="normal">Agrupados!H3004</f>
        <v>0</v>
      </c>
      <c r="F1315" s="6">
        <f t="normal">Agrupados!I3004</f>
        <v>0</v>
      </c>
      <c r="G1315" s="8">
        <f t="normal">Agrupados!T3004</f>
        <v>0</v>
      </c>
      <c r="H1315" s="8"/>
      <c r="I1315" s="8"/>
      <c r="J1315" s="8"/>
      <c r="K1315" s="8"/>
      <c r="L1315" s="8">
        <f t="normal">Agrupados!M3004</f>
        <v>0</v>
      </c>
      <c r="M1315" s="8">
        <f t="normal">Agrupados!Q3004</f>
        <v>0</v>
      </c>
      <c r="N1315" s="19"/>
      <c r="O1315" s="19"/>
      <c r="P1315" s="6">
        <f t="normal">Agrupados!R3004</f>
        <v>0</v>
      </c>
      <c r="Q1315" s="23">
        <f t="normal">Agrupados!AA3004</f>
        <v>0</v>
      </c>
      <c r="R1315" s="24">
        <f t="normal">Agrupados!AC3004</f>
        <v>0</v>
      </c>
    </row>
    <row r="1316" spans="1:18">
      <c r="A1316" s="12" t="str">
        <f t="normal">Agrupados!D3011</f>
        <v>Agroindústria</v>
      </c>
      <c r="B1316" s="12" t="str">
        <f t="normal">Agrupados!E3011</f>
        <v>Resíduos de pecuária</v>
      </c>
      <c r="C1316" s="6" t="str">
        <f t="normal">Agrupados!F3011</f>
        <v>Avicultura</v>
      </c>
      <c r="D1316" s="6" t="str">
        <f t="normal">Agrupados!G3011</f>
        <v>Aves poedeiras</v>
      </c>
      <c r="E1316" s="12" t="str">
        <f t="normal">Agrupados!H3011</f>
        <v>-</v>
      </c>
      <c r="F1316" s="6" t="str">
        <f t="normal">Agrupados!I3011</f>
        <v>-</v>
      </c>
      <c r="G1316" s="8">
        <f t="normal">Agrupados!T3011</f>
        <v>34.9666666666667</v>
      </c>
      <c r="H1316" s="8">
        <f t="normal">Agrupados!W3011</f>
        <v>746.3</v>
      </c>
      <c r="I1316" s="8">
        <f t="shared" ref="I1316" si="2176">1000/G1316</f>
        <v>28.5986653956149</v>
      </c>
      <c r="J1316" s="8">
        <f t="shared" ref="J1316" si="2177">1000/H1316</f>
        <v>1.33994372236366</v>
      </c>
      <c r="K1316" s="8">
        <f t="shared" ref="K1316" si="2178">I1316*J1316</f>
        <v>38.320602164833</v>
      </c>
      <c r="L1316" s="8">
        <f t="normal">Agrupados!M3011</f>
        <v>634</v>
      </c>
      <c r="M1316" s="8">
        <f t="normal">Agrupados!Q3011</f>
        <v>407.666666666667</v>
      </c>
      <c r="N1316" s="13">
        <f t="shared" ref="N1316" si="2179">L1316/K1316</f>
        <v>16.5446251933333</v>
      </c>
      <c r="O1316" s="13">
        <f t="shared" ref="O1316" si="2180">M1316/K1316</f>
        <v>10.6383157788889</v>
      </c>
      <c r="P1316" s="6">
        <f t="normal">Agrupados!R3011</f>
        <v>0.643007360672976</v>
      </c>
      <c r="Q1316" s="23" t="str">
        <f t="normal">Agrupados!AA3011</f>
        <v>-</v>
      </c>
      <c r="R1316" s="24" t="str">
        <f t="normal">Agrupados!AC3011</f>
        <v>-</v>
      </c>
    </row>
    <row r="1317" spans="1:18">
      <c r="A1317" s="14">
        <f t="normal">Agrupados!D3012</f>
        <v>0</v>
      </c>
      <c r="B1317" s="14">
        <f t="normal">Agrupados!E3012</f>
        <v>0</v>
      </c>
      <c r="C1317" s="9">
        <f t="normal">Agrupados!F3012</f>
        <v>0</v>
      </c>
      <c r="D1317" s="6">
        <f t="normal">Agrupados!G3012</f>
        <v>0</v>
      </c>
      <c r="E1317" s="14">
        <f t="normal">Agrupados!H3012</f>
        <v>0</v>
      </c>
      <c r="F1317" s="6">
        <f t="normal">Agrupados!I3012</f>
        <v>0</v>
      </c>
      <c r="G1317" s="8">
        <f t="normal">Agrupados!T3012</f>
        <v>0</v>
      </c>
      <c r="H1317" s="8"/>
      <c r="I1317" s="8"/>
      <c r="J1317" s="8"/>
      <c r="K1317" s="8"/>
      <c r="L1317" s="8">
        <f t="normal">Agrupados!M3012</f>
        <v>0</v>
      </c>
      <c r="M1317" s="8">
        <f t="normal">Agrupados!Q3012</f>
        <v>0</v>
      </c>
      <c r="N1317" s="16"/>
      <c r="O1317" s="16"/>
      <c r="P1317" s="6">
        <f t="normal">Agrupados!R3012</f>
        <v>0</v>
      </c>
      <c r="Q1317" s="23">
        <f t="normal">Agrupados!AA3012</f>
        <v>0</v>
      </c>
      <c r="R1317" s="24">
        <f t="normal">Agrupados!AC3012</f>
        <v>0</v>
      </c>
    </row>
    <row r="1318" spans="1:18">
      <c r="A1318" s="17">
        <f t="normal">Agrupados!D3013</f>
        <v>0</v>
      </c>
      <c r="B1318" s="17">
        <f t="normal">Agrupados!E3013</f>
        <v>0</v>
      </c>
      <c r="C1318" s="9">
        <f t="normal">Agrupados!F3013</f>
        <v>0</v>
      </c>
      <c r="D1318" s="6">
        <f t="normal">Agrupados!G3013</f>
        <v>0</v>
      </c>
      <c r="E1318" s="17">
        <f t="normal">Agrupados!H3013</f>
        <v>0</v>
      </c>
      <c r="F1318" s="6">
        <f t="normal">Agrupados!I3013</f>
        <v>0</v>
      </c>
      <c r="G1318" s="8">
        <f t="normal">Agrupados!T3013</f>
        <v>0</v>
      </c>
      <c r="H1318" s="8"/>
      <c r="I1318" s="8"/>
      <c r="J1318" s="8"/>
      <c r="K1318" s="8"/>
      <c r="L1318" s="8">
        <f t="normal">Agrupados!M3013</f>
        <v>0</v>
      </c>
      <c r="M1318" s="8">
        <f t="normal">Agrupados!Q3013</f>
        <v>0</v>
      </c>
      <c r="N1318" s="19"/>
      <c r="O1318" s="19"/>
      <c r="P1318" s="6">
        <f t="normal">Agrupados!R3013</f>
        <v>0</v>
      </c>
      <c r="Q1318" s="23">
        <f t="normal">Agrupados!AA3013</f>
        <v>0</v>
      </c>
      <c r="R1318" s="24">
        <f t="normal">Agrupados!AC3013</f>
        <v>0</v>
      </c>
    </row>
    <row r="1319" spans="1:18">
      <c r="A1319" s="12" t="str">
        <f t="normal">Agrupados!D3014</f>
        <v>Agroindústria</v>
      </c>
      <c r="B1319" s="12" t="str">
        <f t="normal">Agrupados!E3014</f>
        <v>Resíduos de pecuária</v>
      </c>
      <c r="C1319" s="6" t="str">
        <f t="normal">Agrupados!F3014</f>
        <v>Suinocultura</v>
      </c>
      <c r="D1319" s="6" t="str">
        <f t="normal">Agrupados!G3014</f>
        <v>-</v>
      </c>
      <c r="E1319" s="6" t="str">
        <f t="normal">Agrupados!H3014</f>
        <v>Entrada biodigestor</v>
      </c>
      <c r="F1319" s="6" t="str">
        <f t="normal">Agrupados!I3014</f>
        <v>-</v>
      </c>
      <c r="G1319" s="8">
        <f t="normal">Agrupados!T3014</f>
        <v>30.0333333333333</v>
      </c>
      <c r="H1319" s="8">
        <f t="normal">Agrupados!W3014</f>
        <v>616.333333333333</v>
      </c>
      <c r="I1319" s="8">
        <f t="shared" ref="I1319" si="2181">1000/G1319</f>
        <v>33.2963374028857</v>
      </c>
      <c r="J1319" s="8">
        <f t="shared" ref="J1319" si="2182">1000/H1319</f>
        <v>1.62249864791779</v>
      </c>
      <c r="K1319" s="8">
        <f t="shared" ref="K1319" si="2183">I1319*J1319</f>
        <v>54.0232624167967</v>
      </c>
      <c r="L1319" s="8">
        <f t="normal">Agrupados!M3014</f>
        <v>211</v>
      </c>
      <c r="M1319" s="8">
        <f t="normal">Agrupados!Q3014</f>
        <v>154.333333333333</v>
      </c>
      <c r="N1319" s="13">
        <f t="shared" ref="N1319" si="2184">L1319/K1319</f>
        <v>3.90572487777778</v>
      </c>
      <c r="O1319" s="13">
        <f t="shared" ref="O1319" si="2185">M1319/K1319</f>
        <v>2.85679402592593</v>
      </c>
      <c r="P1319" s="6">
        <f t="normal">Agrupados!R3014</f>
        <v>0.731437598736177</v>
      </c>
      <c r="Q1319" s="23">
        <f t="normal">Agrupados!AA3014</f>
        <v>29437.3333333333</v>
      </c>
      <c r="R1319" s="24">
        <f t="normal">Agrupados!AC3014</f>
        <v>7.575</v>
      </c>
    </row>
    <row r="1320" spans="1:18">
      <c r="A1320" s="14">
        <f t="normal">Agrupados!D3015</f>
        <v>0</v>
      </c>
      <c r="B1320" s="14">
        <f t="normal">Agrupados!E3015</f>
        <v>0</v>
      </c>
      <c r="C1320" s="6">
        <f t="normal">Agrupados!F3015</f>
        <v>0</v>
      </c>
      <c r="D1320" s="6">
        <f t="normal">Agrupados!G3015</f>
        <v>0</v>
      </c>
      <c r="E1320" s="6">
        <f t="normal">Agrupados!H3015</f>
        <v>0</v>
      </c>
      <c r="F1320" s="6">
        <f t="normal">Agrupados!I3015</f>
        <v>0</v>
      </c>
      <c r="G1320" s="8">
        <f t="normal">Agrupados!T3015</f>
        <v>0</v>
      </c>
      <c r="H1320" s="8"/>
      <c r="I1320" s="8"/>
      <c r="J1320" s="8"/>
      <c r="K1320" s="8"/>
      <c r="L1320" s="8">
        <f t="normal">Agrupados!M3015</f>
        <v>0</v>
      </c>
      <c r="M1320" s="8">
        <f t="normal">Agrupados!Q3015</f>
        <v>0</v>
      </c>
      <c r="N1320" s="16"/>
      <c r="O1320" s="16"/>
      <c r="P1320" s="6">
        <f t="normal">Agrupados!R3015</f>
        <v>0</v>
      </c>
      <c r="Q1320" s="23">
        <f t="normal">Agrupados!AA3015</f>
        <v>0</v>
      </c>
      <c r="R1320" s="24">
        <f t="normal">Agrupados!AC3015</f>
        <v>0</v>
      </c>
    </row>
    <row r="1321" spans="1:18">
      <c r="A1321" s="17">
        <f t="normal">Agrupados!D3016</f>
        <v>0</v>
      </c>
      <c r="B1321" s="17">
        <f t="normal">Agrupados!E3016</f>
        <v>0</v>
      </c>
      <c r="C1321" s="6">
        <f t="normal">Agrupados!F3016</f>
        <v>0</v>
      </c>
      <c r="D1321" s="6">
        <f t="normal">Agrupados!G3016</f>
        <v>0</v>
      </c>
      <c r="E1321" s="6">
        <f t="normal">Agrupados!H3016</f>
        <v>0</v>
      </c>
      <c r="F1321" s="6">
        <f t="normal">Agrupados!I3016</f>
        <v>0</v>
      </c>
      <c r="G1321" s="8">
        <f t="normal">Agrupados!T3016</f>
        <v>0</v>
      </c>
      <c r="H1321" s="8"/>
      <c r="I1321" s="8"/>
      <c r="J1321" s="8"/>
      <c r="K1321" s="8"/>
      <c r="L1321" s="8">
        <f t="normal">Agrupados!M3016</f>
        <v>0</v>
      </c>
      <c r="M1321" s="8">
        <f t="normal">Agrupados!Q3016</f>
        <v>0</v>
      </c>
      <c r="N1321" s="19"/>
      <c r="O1321" s="19"/>
      <c r="P1321" s="6">
        <f t="normal">Agrupados!R3016</f>
        <v>0</v>
      </c>
      <c r="Q1321" s="23">
        <f t="normal">Agrupados!AA3016</f>
        <v>0</v>
      </c>
      <c r="R1321" s="24">
        <f t="normal">Agrupados!AC3016</f>
        <v>0</v>
      </c>
    </row>
    <row r="1322" spans="1:18">
      <c r="A1322" s="12" t="str">
        <f t="normal">Agrupados!D3017</f>
        <v>Agroindústria</v>
      </c>
      <c r="B1322" s="12" t="str">
        <f t="normal">Agrupados!E3017</f>
        <v>Resíduos de pecuária</v>
      </c>
      <c r="C1322" s="6" t="str">
        <f t="normal">Agrupados!F3017</f>
        <v>Suinocultura</v>
      </c>
      <c r="D1322" s="6" t="str">
        <f t="normal">Agrupados!G3017</f>
        <v>-</v>
      </c>
      <c r="E1322" s="6" t="str">
        <f t="normal">Agrupados!H3017</f>
        <v>Entrada biodigestor</v>
      </c>
      <c r="F1322" s="12" t="str">
        <f t="normal">Agrupados!I3017</f>
        <v>91 dias alojados,105 kg, 650 animais</v>
      </c>
      <c r="G1322" s="13">
        <f t="normal">Agrupados!T3017</f>
        <v>71.5</v>
      </c>
      <c r="H1322" s="13">
        <f t="normal">Agrupados!W3017</f>
        <v>780.633333333333</v>
      </c>
      <c r="I1322" s="8">
        <f t="shared" ref="I1322" si="2186">1000/G1322</f>
        <v>13.986013986014</v>
      </c>
      <c r="J1322" s="8">
        <f t="shared" ref="J1322" si="2187">1000/H1322</f>
        <v>1.28101114479696</v>
      </c>
      <c r="K1322" s="8">
        <f t="shared" ref="K1322" si="2188">I1322*J1322</f>
        <v>17.9162397873701</v>
      </c>
      <c r="L1322" s="13">
        <f t="normal">Agrupados!M3017</f>
        <v>479</v>
      </c>
      <c r="M1322" s="13">
        <f t="normal">Agrupados!Q3017</f>
        <v>315</v>
      </c>
      <c r="N1322" s="13">
        <f t="shared" ref="N1322" si="2189">L1322/K1322</f>
        <v>26.7355207166667</v>
      </c>
      <c r="O1322" s="13">
        <f t="shared" ref="O1322" si="2190">M1322/K1322</f>
        <v>17.58181425</v>
      </c>
      <c r="P1322" s="12">
        <f t="normal">Agrupados!R3017</f>
        <v>0.657620041753653</v>
      </c>
      <c r="Q1322" s="23">
        <f t="normal">Agrupados!AA3017</f>
        <v>73174</v>
      </c>
      <c r="R1322" s="24">
        <f t="normal">Agrupados!AC3017</f>
        <v>7.408</v>
      </c>
    </row>
    <row r="1323" spans="1:18">
      <c r="A1323" s="14">
        <f t="normal">Agrupados!D3018</f>
        <v>0</v>
      </c>
      <c r="B1323" s="14">
        <f t="normal">Agrupados!E3018</f>
        <v>0</v>
      </c>
      <c r="C1323" s="6">
        <f t="normal">Agrupados!F3018</f>
        <v>0</v>
      </c>
      <c r="D1323" s="6">
        <f t="normal">Agrupados!G3018</f>
        <v>0</v>
      </c>
      <c r="E1323" s="6">
        <f t="normal">Agrupados!H3018</f>
        <v>0</v>
      </c>
      <c r="F1323" s="14">
        <f t="normal">Agrupados!I3018</f>
        <v>0</v>
      </c>
      <c r="G1323" s="16">
        <f t="normal">Agrupados!T3018</f>
        <v>0</v>
      </c>
      <c r="H1323" s="16"/>
      <c r="I1323" s="8"/>
      <c r="J1323" s="8"/>
      <c r="K1323" s="8"/>
      <c r="L1323" s="16">
        <f t="normal">Agrupados!M3018</f>
        <v>0</v>
      </c>
      <c r="M1323" s="16">
        <f t="normal">Agrupados!Q3018</f>
        <v>0</v>
      </c>
      <c r="N1323" s="16"/>
      <c r="O1323" s="16"/>
      <c r="P1323" s="14">
        <f t="normal">Agrupados!R3018</f>
        <v>0</v>
      </c>
      <c r="Q1323" s="23">
        <f t="normal">Agrupados!AA3018</f>
        <v>0</v>
      </c>
      <c r="R1323" s="24">
        <f t="normal">Agrupados!AC3018</f>
        <v>0</v>
      </c>
    </row>
    <row r="1324" spans="1:18">
      <c r="A1324" s="17">
        <f t="normal">Agrupados!D3019</f>
        <v>0</v>
      </c>
      <c r="B1324" s="17">
        <f t="normal">Agrupados!E3019</f>
        <v>0</v>
      </c>
      <c r="C1324" s="6">
        <f t="normal">Agrupados!F3019</f>
        <v>0</v>
      </c>
      <c r="D1324" s="6">
        <f t="normal">Agrupados!G3019</f>
        <v>0</v>
      </c>
      <c r="E1324" s="6">
        <f t="normal">Agrupados!H3019</f>
        <v>0</v>
      </c>
      <c r="F1324" s="17">
        <f t="normal">Agrupados!I3019</f>
        <v>0</v>
      </c>
      <c r="G1324" s="19">
        <f t="normal">Agrupados!T3019</f>
        <v>0</v>
      </c>
      <c r="H1324" s="19"/>
      <c r="I1324" s="8"/>
      <c r="J1324" s="8"/>
      <c r="K1324" s="8"/>
      <c r="L1324" s="19">
        <f t="normal">Agrupados!M3019</f>
        <v>0</v>
      </c>
      <c r="M1324" s="19">
        <f t="normal">Agrupados!Q3019</f>
        <v>0</v>
      </c>
      <c r="N1324" s="19"/>
      <c r="O1324" s="19"/>
      <c r="P1324" s="17">
        <f t="normal">Agrupados!R3019</f>
        <v>0</v>
      </c>
      <c r="Q1324" s="23">
        <f t="normal">Agrupados!AA3019</f>
        <v>0</v>
      </c>
      <c r="R1324" s="24">
        <f t="normal">Agrupados!AC3019</f>
        <v>0</v>
      </c>
    </row>
    <row r="1325" spans="1:18">
      <c r="A1325" s="12" t="str">
        <f t="normal">Agrupados!D3020</f>
        <v>Agroindústria</v>
      </c>
      <c r="B1325" s="12" t="str">
        <f t="normal">Agrupados!E3020</f>
        <v>Resíduos da indústria agropecuária</v>
      </c>
      <c r="C1325" s="6" t="str">
        <f t="normal">Agrupados!F3020</f>
        <v>Amidonaria</v>
      </c>
      <c r="D1325" s="6" t="str">
        <f t="normal">Agrupados!G3020</f>
        <v>Efluente bruto</v>
      </c>
      <c r="E1325" s="12" t="str">
        <f t="normal">Agrupados!H3020</f>
        <v>-</v>
      </c>
      <c r="F1325" s="6" t="str">
        <f t="normal">Agrupados!I3020</f>
        <v>-</v>
      </c>
      <c r="G1325" s="8">
        <f t="normal">Agrupados!T3020</f>
        <v>9.43333333333333</v>
      </c>
      <c r="H1325" s="8">
        <f t="normal">Agrupados!W3020</f>
        <v>902.1</v>
      </c>
      <c r="I1325" s="8">
        <f t="shared" ref="I1325" si="2191">1000/G1325</f>
        <v>106.007067137809</v>
      </c>
      <c r="J1325" s="8">
        <f t="shared" ref="J1325" si="2192">1000/H1325</f>
        <v>1.10852455381887</v>
      </c>
      <c r="K1325" s="8">
        <f t="shared" ref="K1325" si="2193">I1325*J1325</f>
        <v>117.511436800587</v>
      </c>
      <c r="L1325" s="8">
        <f t="normal">Agrupados!M3020</f>
        <v>593</v>
      </c>
      <c r="M1325" s="8">
        <f t="normal">Agrupados!Q3020</f>
        <v>245.666666666667</v>
      </c>
      <c r="N1325" s="13">
        <f t="shared" ref="N1325" si="2194">L1325/K1325</f>
        <v>5.04631733</v>
      </c>
      <c r="O1325" s="13">
        <f t="shared" ref="O1325" si="2195">M1325/K1325</f>
        <v>2.09057665666667</v>
      </c>
      <c r="P1325" s="6">
        <f t="normal">Agrupados!R3020</f>
        <v>0.414277684092187</v>
      </c>
      <c r="Q1325" s="23">
        <f t="normal">Agrupados!AA3020</f>
        <v>12946</v>
      </c>
      <c r="R1325" s="24">
        <f t="normal">Agrupados!AC3020</f>
        <v>5.372</v>
      </c>
    </row>
    <row r="1326" spans="1:18">
      <c r="A1326" s="14">
        <f t="normal">Agrupados!D3021</f>
        <v>0</v>
      </c>
      <c r="B1326" s="14">
        <f t="normal">Agrupados!E3021</f>
        <v>0</v>
      </c>
      <c r="C1326" s="9">
        <f t="normal">Agrupados!F3021</f>
        <v>0</v>
      </c>
      <c r="D1326" s="6">
        <f t="normal">Agrupados!G3021</f>
        <v>0</v>
      </c>
      <c r="E1326" s="14">
        <f t="normal">Agrupados!H3021</f>
        <v>0</v>
      </c>
      <c r="F1326" s="6">
        <f t="normal">Agrupados!I3021</f>
        <v>0</v>
      </c>
      <c r="G1326" s="8">
        <f t="normal">Agrupados!T3021</f>
        <v>0</v>
      </c>
      <c r="H1326" s="8"/>
      <c r="I1326" s="8"/>
      <c r="J1326" s="8"/>
      <c r="K1326" s="8"/>
      <c r="L1326" s="8">
        <f t="normal">Agrupados!M3021</f>
        <v>0</v>
      </c>
      <c r="M1326" s="8">
        <f t="normal">Agrupados!Q3021</f>
        <v>0</v>
      </c>
      <c r="N1326" s="16"/>
      <c r="O1326" s="16"/>
      <c r="P1326" s="6">
        <f t="normal">Agrupados!R3021</f>
        <v>0</v>
      </c>
      <c r="Q1326" s="23">
        <f t="normal">Agrupados!AA3021</f>
        <v>0</v>
      </c>
      <c r="R1326" s="24">
        <f t="normal">Agrupados!AC3021</f>
        <v>0</v>
      </c>
    </row>
    <row r="1327" spans="1:18">
      <c r="A1327" s="17">
        <f t="normal">Agrupados!D3022</f>
        <v>0</v>
      </c>
      <c r="B1327" s="17">
        <f t="normal">Agrupados!E3022</f>
        <v>0</v>
      </c>
      <c r="C1327" s="9">
        <f t="normal">Agrupados!F3022</f>
        <v>0</v>
      </c>
      <c r="D1327" s="6">
        <f t="normal">Agrupados!G3022</f>
        <v>0</v>
      </c>
      <c r="E1327" s="17">
        <f t="normal">Agrupados!H3022</f>
        <v>0</v>
      </c>
      <c r="F1327" s="6">
        <f t="normal">Agrupados!I3022</f>
        <v>0</v>
      </c>
      <c r="G1327" s="8">
        <f t="normal">Agrupados!T3022</f>
        <v>0</v>
      </c>
      <c r="H1327" s="8"/>
      <c r="I1327" s="8"/>
      <c r="J1327" s="8"/>
      <c r="K1327" s="8"/>
      <c r="L1327" s="8">
        <f t="normal">Agrupados!M3022</f>
        <v>0</v>
      </c>
      <c r="M1327" s="8">
        <f t="normal">Agrupados!Q3022</f>
        <v>0</v>
      </c>
      <c r="N1327" s="19"/>
      <c r="O1327" s="19"/>
      <c r="P1327" s="6">
        <f t="normal">Agrupados!R3022</f>
        <v>0</v>
      </c>
      <c r="Q1327" s="23">
        <f t="normal">Agrupados!AA3022</f>
        <v>0</v>
      </c>
      <c r="R1327" s="24">
        <f t="normal">Agrupados!AC3022</f>
        <v>0</v>
      </c>
    </row>
    <row r="1328" spans="1:18">
      <c r="A1328" s="12" t="str">
        <f t="normal">Agrupados!D3023</f>
        <v>Agroindústria</v>
      </c>
      <c r="B1328" s="12" t="str">
        <f t="normal">Agrupados!E3023</f>
        <v>Resíduos de pecuária</v>
      </c>
      <c r="C1328" s="6" t="str">
        <f t="normal">Agrupados!F3023</f>
        <v>Suinocultura</v>
      </c>
      <c r="D1328" s="6" t="str">
        <f t="normal">Agrupados!G3023</f>
        <v>-</v>
      </c>
      <c r="E1328" s="6" t="str">
        <f t="normal">Agrupados!H3023</f>
        <v>Entrada biodigestor</v>
      </c>
      <c r="F1328" s="6" t="str">
        <f t="normal">Agrupados!I3023</f>
        <v>69 dias alojados</v>
      </c>
      <c r="G1328" s="8">
        <f t="normal">Agrupados!T3023</f>
        <v>22.7</v>
      </c>
      <c r="H1328" s="8">
        <f t="normal">Agrupados!W3023</f>
        <v>721.466666666667</v>
      </c>
      <c r="I1328" s="8">
        <f t="shared" ref="I1328" si="2196">1000/G1328</f>
        <v>44.0528634361234</v>
      </c>
      <c r="J1328" s="8">
        <f t="shared" ref="J1328" si="2197">1000/H1328</f>
        <v>1.38606542228793</v>
      </c>
      <c r="K1328" s="8">
        <f t="shared" ref="K1328" si="2198">I1328*J1328</f>
        <v>61.0601507615829</v>
      </c>
      <c r="L1328" s="8">
        <f t="normal">Agrupados!M3023</f>
        <v>646</v>
      </c>
      <c r="M1328" s="8">
        <f t="normal">Agrupados!Q3023</f>
        <v>453.5</v>
      </c>
      <c r="N1328" s="13">
        <f t="shared" ref="N1328" si="2199">L1328/K1328</f>
        <v>10.5797314933333</v>
      </c>
      <c r="O1328" s="13">
        <f t="shared" ref="O1328" si="2200">M1328/K1328</f>
        <v>7.42710252666667</v>
      </c>
      <c r="P1328" s="6">
        <f t="normal">Agrupados!R3023</f>
        <v>0.702012383900929</v>
      </c>
      <c r="Q1328" s="23">
        <f t="normal">Agrupados!AA3023</f>
        <v>33665</v>
      </c>
      <c r="R1328" s="24">
        <f t="normal">Agrupados!AC3023</f>
        <v>7.45766666666667</v>
      </c>
    </row>
    <row r="1329" spans="1:18">
      <c r="A1329" s="14">
        <f t="normal">Agrupados!D3024</f>
        <v>0</v>
      </c>
      <c r="B1329" s="14">
        <f t="normal">Agrupados!E3024</f>
        <v>0</v>
      </c>
      <c r="C1329" s="6">
        <f t="normal">Agrupados!F3024</f>
        <v>0</v>
      </c>
      <c r="D1329" s="6">
        <f t="normal">Agrupados!G3024</f>
        <v>0</v>
      </c>
      <c r="E1329" s="6">
        <f t="normal">Agrupados!H3024</f>
        <v>0</v>
      </c>
      <c r="F1329" s="6">
        <f t="normal">Agrupados!I3024</f>
        <v>0</v>
      </c>
      <c r="G1329" s="8">
        <f t="normal">Agrupados!T3024</f>
        <v>0</v>
      </c>
      <c r="H1329" s="8"/>
      <c r="I1329" s="8"/>
      <c r="J1329" s="8"/>
      <c r="K1329" s="8"/>
      <c r="L1329" s="8">
        <f t="normal">Agrupados!M3024</f>
        <v>0</v>
      </c>
      <c r="M1329" s="8">
        <f t="normal">Agrupados!Q3024</f>
        <v>0</v>
      </c>
      <c r="N1329" s="16"/>
      <c r="O1329" s="16"/>
      <c r="P1329" s="6">
        <f t="normal">Agrupados!R3024</f>
        <v>0</v>
      </c>
      <c r="Q1329" s="23">
        <f t="normal">Agrupados!AA3024</f>
        <v>0</v>
      </c>
      <c r="R1329" s="24">
        <f t="normal">Agrupados!AC3024</f>
        <v>0</v>
      </c>
    </row>
    <row r="1330" spans="1:18">
      <c r="A1330" s="17">
        <f t="normal">Agrupados!D3025</f>
        <v>0</v>
      </c>
      <c r="B1330" s="17">
        <f t="normal">Agrupados!E3025</f>
        <v>0</v>
      </c>
      <c r="C1330" s="6">
        <f t="normal">Agrupados!F3025</f>
        <v>0</v>
      </c>
      <c r="D1330" s="6">
        <f t="normal">Agrupados!G3025</f>
        <v>0</v>
      </c>
      <c r="E1330" s="6">
        <f t="normal">Agrupados!H3025</f>
        <v>0</v>
      </c>
      <c r="F1330" s="6">
        <f t="normal">Agrupados!I3025</f>
        <v>0</v>
      </c>
      <c r="G1330" s="8">
        <f t="normal">Agrupados!T3025</f>
        <v>0</v>
      </c>
      <c r="H1330" s="8"/>
      <c r="I1330" s="8"/>
      <c r="J1330" s="8"/>
      <c r="K1330" s="8"/>
      <c r="L1330" s="8">
        <f t="normal">Agrupados!M3025</f>
        <v>0</v>
      </c>
      <c r="M1330" s="8">
        <f t="normal">Agrupados!Q3025</f>
        <v>0</v>
      </c>
      <c r="N1330" s="19"/>
      <c r="O1330" s="19"/>
      <c r="P1330" s="6">
        <f t="normal">Agrupados!R3025</f>
        <v>0</v>
      </c>
      <c r="Q1330" s="23">
        <f t="normal">Agrupados!AA3025</f>
        <v>0</v>
      </c>
      <c r="R1330" s="24">
        <f t="normal">Agrupados!AC3025</f>
        <v>0</v>
      </c>
    </row>
    <row r="1331" spans="1:18">
      <c r="A1331" s="12" t="str">
        <f t="normal">Agrupados!D3032</f>
        <v>Agroindústria</v>
      </c>
      <c r="B1331" s="12" t="str">
        <f t="normal">Agrupados!E3032</f>
        <v>Resíduos de pecuária</v>
      </c>
      <c r="C1331" s="6" t="str">
        <f t="normal">Agrupados!F3032</f>
        <v>Avicultura</v>
      </c>
      <c r="D1331" s="6" t="str">
        <f t="normal">Agrupados!G3032</f>
        <v>Aves poedeiras</v>
      </c>
      <c r="E1331" s="12" t="str">
        <f t="normal">Agrupados!H3032</f>
        <v>-</v>
      </c>
      <c r="F1331" s="6" t="str">
        <f t="normal">Agrupados!I3032</f>
        <v>-</v>
      </c>
      <c r="G1331" s="8">
        <f t="normal">Agrupados!T3032</f>
        <v>34.9666666666667</v>
      </c>
      <c r="H1331" s="8">
        <f t="normal">Agrupados!W3032</f>
        <v>746.3</v>
      </c>
      <c r="I1331" s="8">
        <f t="shared" ref="I1331" si="2201">1000/G1331</f>
        <v>28.5986653956149</v>
      </c>
      <c r="J1331" s="8">
        <f t="shared" ref="J1331" si="2202">1000/H1331</f>
        <v>1.33994372236366</v>
      </c>
      <c r="K1331" s="8">
        <f t="shared" ref="K1331" si="2203">I1331*J1331</f>
        <v>38.320602164833</v>
      </c>
      <c r="L1331" s="8">
        <f t="normal">Agrupados!M3032</f>
        <v>763.333333333333</v>
      </c>
      <c r="M1331" s="8">
        <f t="normal">Agrupados!Q3032</f>
        <v>491.666666666667</v>
      </c>
      <c r="N1331" s="13">
        <f t="shared" ref="N1331" si="2204">L1331/K1331</f>
        <v>19.9196591444444</v>
      </c>
      <c r="O1331" s="13">
        <f t="shared" ref="O1331" si="2205">M1331/K1331</f>
        <v>12.8303481388889</v>
      </c>
      <c r="P1331" s="6">
        <f t="normal">Agrupados!R3032</f>
        <v>0.64410480349345</v>
      </c>
      <c r="Q1331" s="23" t="str">
        <f t="normal">Agrupados!AA3032</f>
        <v>-</v>
      </c>
      <c r="R1331" s="24" t="str">
        <f t="normal">Agrupados!AC3032</f>
        <v>-</v>
      </c>
    </row>
    <row r="1332" spans="1:18">
      <c r="A1332" s="14">
        <f t="normal">Agrupados!D3033</f>
        <v>0</v>
      </c>
      <c r="B1332" s="14">
        <f t="normal">Agrupados!E3033</f>
        <v>0</v>
      </c>
      <c r="C1332" s="9">
        <f t="normal">Agrupados!F3033</f>
        <v>0</v>
      </c>
      <c r="D1332" s="6">
        <f t="normal">Agrupados!G3033</f>
        <v>0</v>
      </c>
      <c r="E1332" s="14">
        <f t="normal">Agrupados!H3033</f>
        <v>0</v>
      </c>
      <c r="F1332" s="6">
        <f t="normal">Agrupados!I3033</f>
        <v>0</v>
      </c>
      <c r="G1332" s="8">
        <f t="normal">Agrupados!T3033</f>
        <v>0</v>
      </c>
      <c r="H1332" s="8"/>
      <c r="I1332" s="8"/>
      <c r="J1332" s="8"/>
      <c r="K1332" s="8"/>
      <c r="L1332" s="8">
        <f t="normal">Agrupados!M3033</f>
        <v>0</v>
      </c>
      <c r="M1332" s="8">
        <f t="normal">Agrupados!Q3033</f>
        <v>0</v>
      </c>
      <c r="N1332" s="16"/>
      <c r="O1332" s="16"/>
      <c r="P1332" s="6">
        <f t="normal">Agrupados!R3033</f>
        <v>0</v>
      </c>
      <c r="Q1332" s="23">
        <f t="normal">Agrupados!AA3033</f>
        <v>0</v>
      </c>
      <c r="R1332" s="24">
        <f t="normal">Agrupados!AC3033</f>
        <v>0</v>
      </c>
    </row>
    <row r="1333" spans="1:18">
      <c r="A1333" s="17">
        <f t="normal">Agrupados!D3034</f>
        <v>0</v>
      </c>
      <c r="B1333" s="17">
        <f t="normal">Agrupados!E3034</f>
        <v>0</v>
      </c>
      <c r="C1333" s="9">
        <f t="normal">Agrupados!F3034</f>
        <v>0</v>
      </c>
      <c r="D1333" s="6">
        <f t="normal">Agrupados!G3034</f>
        <v>0</v>
      </c>
      <c r="E1333" s="17">
        <f t="normal">Agrupados!H3034</f>
        <v>0</v>
      </c>
      <c r="F1333" s="6">
        <f t="normal">Agrupados!I3034</f>
        <v>0</v>
      </c>
      <c r="G1333" s="8">
        <f t="normal">Agrupados!T3034</f>
        <v>0</v>
      </c>
      <c r="H1333" s="8"/>
      <c r="I1333" s="8"/>
      <c r="J1333" s="8"/>
      <c r="K1333" s="8"/>
      <c r="L1333" s="8">
        <f t="normal">Agrupados!M3034</f>
        <v>0</v>
      </c>
      <c r="M1333" s="8">
        <f t="normal">Agrupados!Q3034</f>
        <v>0</v>
      </c>
      <c r="N1333" s="19"/>
      <c r="O1333" s="19"/>
      <c r="P1333" s="6">
        <f t="normal">Agrupados!R3034</f>
        <v>0</v>
      </c>
      <c r="Q1333" s="23">
        <f t="normal">Agrupados!AA3034</f>
        <v>0</v>
      </c>
      <c r="R1333" s="24">
        <f t="normal">Agrupados!AC3034</f>
        <v>0</v>
      </c>
    </row>
    <row r="1334" spans="1:18">
      <c r="A1334" s="12" t="str">
        <f t="normal">Agrupados!D3035</f>
        <v>Indústria</v>
      </c>
      <c r="B1334" s="12" t="str">
        <f t="normal">Agrupados!E3035</f>
        <v>Resíduos diversos da indústria de alimentos</v>
      </c>
      <c r="C1334" s="6" t="str">
        <f t="normal">Agrupados!F3035</f>
        <v>Efluente industrial</v>
      </c>
      <c r="D1334" s="6" t="str">
        <f t="normal">Agrupados!G3035</f>
        <v> Bolacha + massa de recheio</v>
      </c>
      <c r="E1334" s="12" t="str">
        <f t="normal">Agrupados!H3035</f>
        <v>-</v>
      </c>
      <c r="F1334" s="6" t="str">
        <f t="normal">Agrupados!I3035</f>
        <v>Indústria de biscoitos - Mistura realizada no laboratório</v>
      </c>
      <c r="G1334" s="8">
        <f t="normal">Agrupados!T3035</f>
        <v>886.4</v>
      </c>
      <c r="H1334" s="8">
        <f t="normal">Agrupados!W3035</f>
        <v>984.433333333333</v>
      </c>
      <c r="I1334" s="8">
        <f t="shared" ref="I1334" si="2206">1000/G1334</f>
        <v>1.12815884476534</v>
      </c>
      <c r="J1334" s="8">
        <f t="shared" ref="J1334" si="2207">1000/H1334</f>
        <v>1.01581281955778</v>
      </c>
      <c r="K1334" s="8">
        <f t="shared" ref="K1334" si="2208">I1334*J1334</f>
        <v>1.14599821701013</v>
      </c>
      <c r="L1334" s="8">
        <f t="normal">Agrupados!M3035</f>
        <v>761</v>
      </c>
      <c r="M1334" s="8">
        <f t="normal">Agrupados!Q3035</f>
        <v>373.666666666667</v>
      </c>
      <c r="N1334" s="13">
        <f t="shared" ref="N1334" si="2209">L1334/K1334</f>
        <v>664.049898773333</v>
      </c>
      <c r="O1334" s="13">
        <f t="shared" ref="O1334" si="2210">M1334/K1334</f>
        <v>326.062171057778</v>
      </c>
      <c r="P1334" s="6">
        <f t="normal">Agrupados!R3035</f>
        <v>0.491020586947</v>
      </c>
      <c r="Q1334" s="23" t="str">
        <f t="normal">Agrupados!AA3035</f>
        <v>-</v>
      </c>
      <c r="R1334" s="24" t="str">
        <f t="normal">Agrupados!AC3035</f>
        <v>-</v>
      </c>
    </row>
    <row r="1335" spans="1:18">
      <c r="A1335" s="14">
        <f t="normal">Agrupados!D3036</f>
        <v>0</v>
      </c>
      <c r="B1335" s="14">
        <f t="normal">Agrupados!E3036</f>
        <v>0</v>
      </c>
      <c r="C1335" s="6">
        <f t="normal">Agrupados!F3036</f>
        <v>0</v>
      </c>
      <c r="D1335" s="6">
        <f t="normal">Agrupados!G3036</f>
        <v>0</v>
      </c>
      <c r="E1335" s="14">
        <f t="normal">Agrupados!H3036</f>
        <v>0</v>
      </c>
      <c r="F1335" s="6">
        <f t="normal">Agrupados!I3036</f>
        <v>0</v>
      </c>
      <c r="G1335" s="8">
        <f t="normal">Agrupados!T3036</f>
        <v>0</v>
      </c>
      <c r="H1335" s="8"/>
      <c r="I1335" s="8"/>
      <c r="J1335" s="8"/>
      <c r="K1335" s="8"/>
      <c r="L1335" s="8">
        <f t="normal">Agrupados!M3036</f>
        <v>0</v>
      </c>
      <c r="M1335" s="8">
        <f t="normal">Agrupados!Q3036</f>
        <v>0</v>
      </c>
      <c r="N1335" s="16"/>
      <c r="O1335" s="16"/>
      <c r="P1335" s="6">
        <f t="normal">Agrupados!R3036</f>
        <v>0</v>
      </c>
      <c r="Q1335" s="23">
        <f t="normal">Agrupados!AA3036</f>
        <v>0</v>
      </c>
      <c r="R1335" s="24">
        <f t="normal">Agrupados!AC3036</f>
        <v>0</v>
      </c>
    </row>
    <row r="1336" spans="1:18">
      <c r="A1336" s="17">
        <f t="normal">Agrupados!D3037</f>
        <v>0</v>
      </c>
      <c r="B1336" s="17">
        <f t="normal">Agrupados!E3037</f>
        <v>0</v>
      </c>
      <c r="C1336" s="6">
        <f t="normal">Agrupados!F3037</f>
        <v>0</v>
      </c>
      <c r="D1336" s="6">
        <f t="normal">Agrupados!G3037</f>
        <v>0</v>
      </c>
      <c r="E1336" s="17">
        <f t="normal">Agrupados!H3037</f>
        <v>0</v>
      </c>
      <c r="F1336" s="6">
        <f t="normal">Agrupados!I3037</f>
        <v>0</v>
      </c>
      <c r="G1336" s="8">
        <f t="normal">Agrupados!T3037</f>
        <v>0</v>
      </c>
      <c r="H1336" s="8"/>
      <c r="I1336" s="8"/>
      <c r="J1336" s="8"/>
      <c r="K1336" s="8"/>
      <c r="L1336" s="8">
        <f t="normal">Agrupados!M3037</f>
        <v>0</v>
      </c>
      <c r="M1336" s="8">
        <f t="normal">Agrupados!Q3037</f>
        <v>0</v>
      </c>
      <c r="N1336" s="19"/>
      <c r="O1336" s="19"/>
      <c r="P1336" s="6">
        <f t="normal">Agrupados!R3037</f>
        <v>0</v>
      </c>
      <c r="Q1336" s="23">
        <f t="normal">Agrupados!AA3037</f>
        <v>0</v>
      </c>
      <c r="R1336" s="24">
        <f t="normal">Agrupados!AC3037</f>
        <v>0</v>
      </c>
    </row>
    <row r="1337" spans="1:18">
      <c r="A1337" s="12" t="str">
        <f t="normal">Agrupados!D3038</f>
        <v>Agroindústria</v>
      </c>
      <c r="B1337" s="12" t="str">
        <f t="normal">Agrupados!E3038</f>
        <v>Resíduos da produção de açúcar, amido e produtos secundários</v>
      </c>
      <c r="C1337" s="6" t="str">
        <f t="normal">Agrupados!F3038</f>
        <v>Indústria sucroalcoleira</v>
      </c>
      <c r="D1337" s="6" t="str">
        <f t="normal">Agrupados!G3038</f>
        <v>Bagaço de cana </v>
      </c>
      <c r="E1337" s="12" t="str">
        <f t="normal">Agrupados!H3038</f>
        <v>-</v>
      </c>
      <c r="F1337" s="12" t="str">
        <f t="normal">Agrupados!I3038</f>
        <v>-</v>
      </c>
      <c r="G1337" s="13">
        <f t="normal">Agrupados!T3038</f>
        <v>253.166666666667</v>
      </c>
      <c r="H1337" s="13">
        <f t="normal">Agrupados!W3038</f>
        <v>960.6</v>
      </c>
      <c r="I1337" s="8">
        <f t="shared" ref="I1337" si="2211">1000/G1337</f>
        <v>3.94996708360764</v>
      </c>
      <c r="J1337" s="8">
        <f t="shared" ref="J1337" si="2212">1000/H1337</f>
        <v>1.04101603164689</v>
      </c>
      <c r="K1337" s="8">
        <f t="shared" ref="K1337" si="2213">I1337*J1337</f>
        <v>4.11197905851305</v>
      </c>
      <c r="L1337" s="13">
        <f t="normal">Agrupados!M3038</f>
        <v>376.666666666667</v>
      </c>
      <c r="M1337" s="13">
        <f t="normal">Agrupados!Q3038</f>
        <v>213.333333333333</v>
      </c>
      <c r="N1337" s="13">
        <f t="shared" ref="N1337" si="2214">L1337/K1337</f>
        <v>91.6022823333333</v>
      </c>
      <c r="O1337" s="13">
        <f t="shared" ref="O1337" si="2215">M1337/K1337</f>
        <v>51.8809386666667</v>
      </c>
      <c r="P1337" s="12">
        <f t="normal">Agrupados!R3038</f>
        <v>0.566371681415929</v>
      </c>
      <c r="Q1337" s="23" t="str">
        <f t="normal">Agrupados!AA3038</f>
        <v>-</v>
      </c>
      <c r="R1337" s="24" t="str">
        <f t="normal">Agrupados!AC3038</f>
        <v>-</v>
      </c>
    </row>
    <row r="1338" spans="1:18">
      <c r="A1338" s="14">
        <f t="normal">Agrupados!D3039</f>
        <v>0</v>
      </c>
      <c r="B1338" s="14">
        <f t="normal">Agrupados!E3039</f>
        <v>0</v>
      </c>
      <c r="C1338" s="6">
        <f t="normal">Agrupados!F3039</f>
        <v>0</v>
      </c>
      <c r="D1338" s="6">
        <f t="normal">Agrupados!G3039</f>
        <v>0</v>
      </c>
      <c r="E1338" s="14">
        <f t="normal">Agrupados!H3039</f>
        <v>0</v>
      </c>
      <c r="F1338" s="14">
        <f t="normal">Agrupados!I3039</f>
        <v>0</v>
      </c>
      <c r="G1338" s="16">
        <f t="normal">Agrupados!T3039</f>
        <v>0</v>
      </c>
      <c r="H1338" s="16"/>
      <c r="I1338" s="8"/>
      <c r="J1338" s="8"/>
      <c r="K1338" s="8"/>
      <c r="L1338" s="16">
        <f t="normal">Agrupados!M3039</f>
        <v>0</v>
      </c>
      <c r="M1338" s="16">
        <f t="normal">Agrupados!Q3039</f>
        <v>0</v>
      </c>
      <c r="N1338" s="16"/>
      <c r="O1338" s="16"/>
      <c r="P1338" s="14">
        <f t="normal">Agrupados!R3039</f>
        <v>0</v>
      </c>
      <c r="Q1338" s="23">
        <f t="normal">Agrupados!AA3039</f>
        <v>0</v>
      </c>
      <c r="R1338" s="24">
        <f t="normal">Agrupados!AC3039</f>
        <v>0</v>
      </c>
    </row>
    <row r="1339" spans="1:18">
      <c r="A1339" s="17">
        <f t="normal">Agrupados!D3040</f>
        <v>0</v>
      </c>
      <c r="B1339" s="17">
        <f t="normal">Agrupados!E3040</f>
        <v>0</v>
      </c>
      <c r="C1339" s="6">
        <f t="normal">Agrupados!F3040</f>
        <v>0</v>
      </c>
      <c r="D1339" s="6">
        <f t="normal">Agrupados!G3040</f>
        <v>0</v>
      </c>
      <c r="E1339" s="17">
        <f t="normal">Agrupados!H3040</f>
        <v>0</v>
      </c>
      <c r="F1339" s="17">
        <f t="normal">Agrupados!I3040</f>
        <v>0</v>
      </c>
      <c r="G1339" s="19">
        <f t="normal">Agrupados!T3040</f>
        <v>0</v>
      </c>
      <c r="H1339" s="19"/>
      <c r="I1339" s="8"/>
      <c r="J1339" s="8"/>
      <c r="K1339" s="8"/>
      <c r="L1339" s="19">
        <f t="normal">Agrupados!M3040</f>
        <v>0</v>
      </c>
      <c r="M1339" s="19">
        <f t="normal">Agrupados!Q3040</f>
        <v>0</v>
      </c>
      <c r="N1339" s="19"/>
      <c r="O1339" s="19"/>
      <c r="P1339" s="17">
        <f t="normal">Agrupados!R3040</f>
        <v>0</v>
      </c>
      <c r="Q1339" s="23">
        <f t="normal">Agrupados!AA3040</f>
        <v>0</v>
      </c>
      <c r="R1339" s="24">
        <f t="normal">Agrupados!AC3040</f>
        <v>0</v>
      </c>
    </row>
    <row r="1340" spans="1:18">
      <c r="A1340" s="12" t="str">
        <f t="normal">Agrupados!D3041</f>
        <v>Agroindústria</v>
      </c>
      <c r="B1340" s="12" t="str">
        <f t="normal">Agrupados!E3041</f>
        <v>Resíduos de pecuária</v>
      </c>
      <c r="C1340" s="6" t="str">
        <f t="normal">Agrupados!F3041</f>
        <v>Suinocultura</v>
      </c>
      <c r="D1340" s="6" t="str">
        <f t="normal">Agrupados!G3041</f>
        <v>Terminação</v>
      </c>
      <c r="E1340" s="6" t="str">
        <f t="normal">Agrupados!H3041</f>
        <v>Entrada biodigestor</v>
      </c>
      <c r="F1340" s="6" t="str">
        <f t="normal">Agrupados!I3041</f>
        <v>-</v>
      </c>
      <c r="G1340" s="8">
        <f t="normal">Agrupados!T3041</f>
        <v>24.9666666666667</v>
      </c>
      <c r="H1340" s="8">
        <f t="normal">Agrupados!W3041</f>
        <v>724.266666666667</v>
      </c>
      <c r="I1340" s="8">
        <f t="shared" ref="I1340" si="2216">1000/G1340</f>
        <v>40.0534045393859</v>
      </c>
      <c r="J1340" s="8">
        <f t="shared" ref="J1340" si="2217">1000/H1340</f>
        <v>1.38070692194404</v>
      </c>
      <c r="K1340" s="8">
        <f t="shared" ref="K1340" si="2218">I1340*J1340</f>
        <v>55.3020128949547</v>
      </c>
      <c r="L1340" s="8">
        <f t="normal">Agrupados!M3041</f>
        <v>586.666666666667</v>
      </c>
      <c r="M1340" s="8">
        <f t="normal">Agrupados!Q3041</f>
        <v>429.666666666667</v>
      </c>
      <c r="N1340" s="13">
        <f t="shared" ref="N1340" si="2219">L1340/K1340</f>
        <v>10.6084143407407</v>
      </c>
      <c r="O1340" s="13">
        <f t="shared" ref="O1340" si="2220">M1340/K1340</f>
        <v>7.76945800296296</v>
      </c>
      <c r="P1340" s="6">
        <f t="normal">Agrupados!R3041</f>
        <v>0.732386363636364</v>
      </c>
      <c r="Q1340" s="23">
        <f t="normal">Agrupados!AA3041</f>
        <v>29426.3333333333</v>
      </c>
      <c r="R1340" s="24">
        <f t="normal">Agrupados!AC3041</f>
        <v>8.27033333333333</v>
      </c>
    </row>
    <row r="1341" spans="1:18">
      <c r="A1341" s="14">
        <f t="normal">Agrupados!D3042</f>
        <v>0</v>
      </c>
      <c r="B1341" s="14">
        <f t="normal">Agrupados!E3042</f>
        <v>0</v>
      </c>
      <c r="C1341" s="6">
        <f t="normal">Agrupados!F3042</f>
        <v>0</v>
      </c>
      <c r="D1341" s="6">
        <f t="normal">Agrupados!G3042</f>
        <v>0</v>
      </c>
      <c r="E1341" s="6">
        <f t="normal">Agrupados!H3042</f>
        <v>0</v>
      </c>
      <c r="F1341" s="6">
        <f t="normal">Agrupados!I3042</f>
        <v>0</v>
      </c>
      <c r="G1341" s="8">
        <f t="normal">Agrupados!T3042</f>
        <v>0</v>
      </c>
      <c r="H1341" s="8"/>
      <c r="I1341" s="8"/>
      <c r="J1341" s="8"/>
      <c r="K1341" s="8"/>
      <c r="L1341" s="8">
        <f t="normal">Agrupados!M3042</f>
        <v>0</v>
      </c>
      <c r="M1341" s="8">
        <f t="normal">Agrupados!Q3042</f>
        <v>0</v>
      </c>
      <c r="N1341" s="16"/>
      <c r="O1341" s="16"/>
      <c r="P1341" s="6">
        <f t="normal">Agrupados!R3042</f>
        <v>0</v>
      </c>
      <c r="Q1341" s="23">
        <f t="normal">Agrupados!AA3042</f>
        <v>0</v>
      </c>
      <c r="R1341" s="24">
        <f t="normal">Agrupados!AC3042</f>
        <v>0</v>
      </c>
    </row>
    <row r="1342" spans="1:18">
      <c r="A1342" s="17">
        <f t="normal">Agrupados!D3043</f>
        <v>0</v>
      </c>
      <c r="B1342" s="17">
        <f t="normal">Agrupados!E3043</f>
        <v>0</v>
      </c>
      <c r="C1342" s="6">
        <f t="normal">Agrupados!F3043</f>
        <v>0</v>
      </c>
      <c r="D1342" s="6">
        <f t="normal">Agrupados!G3043</f>
        <v>0</v>
      </c>
      <c r="E1342" s="6">
        <f t="normal">Agrupados!H3043</f>
        <v>0</v>
      </c>
      <c r="F1342" s="6">
        <f t="normal">Agrupados!I3043</f>
        <v>0</v>
      </c>
      <c r="G1342" s="8">
        <f t="normal">Agrupados!T3043</f>
        <v>0</v>
      </c>
      <c r="H1342" s="8"/>
      <c r="I1342" s="8"/>
      <c r="J1342" s="8"/>
      <c r="K1342" s="8"/>
      <c r="L1342" s="8">
        <f t="normal">Agrupados!M3043</f>
        <v>0</v>
      </c>
      <c r="M1342" s="8">
        <f t="normal">Agrupados!Q3043</f>
        <v>0</v>
      </c>
      <c r="N1342" s="19"/>
      <c r="O1342" s="19"/>
      <c r="P1342" s="6">
        <f t="normal">Agrupados!R3043</f>
        <v>0</v>
      </c>
      <c r="Q1342" s="23">
        <f t="normal">Agrupados!AA3043</f>
        <v>0</v>
      </c>
      <c r="R1342" s="24">
        <f t="normal">Agrupados!AC3043</f>
        <v>0</v>
      </c>
    </row>
    <row r="1343" spans="1:18">
      <c r="A1343" s="12" t="str">
        <f t="normal">Agrupados!D3044</f>
        <v>Agroindústria</v>
      </c>
      <c r="B1343" s="12" t="str">
        <f t="normal">Agrupados!E3044</f>
        <v>Resíduos de pecuária</v>
      </c>
      <c r="C1343" s="6" t="str">
        <f t="normal">Agrupados!F3044</f>
        <v>Bovinocultura</v>
      </c>
      <c r="D1343" s="6" t="str">
        <f t="normal">Agrupados!G3044</f>
        <v>-</v>
      </c>
      <c r="E1343" s="6" t="str">
        <f t="normal">Agrupados!H3044</f>
        <v>Entrada biodigestor</v>
      </c>
      <c r="F1343" s="6" t="str">
        <f t="normal">Agrupados!I3044</f>
        <v>Bovino leiteiro</v>
      </c>
      <c r="G1343" s="8">
        <f t="normal">Agrupados!T3044</f>
        <v>22.8666666666667</v>
      </c>
      <c r="H1343" s="8">
        <f t="normal">Agrupados!W3044</f>
        <v>774.666666666667</v>
      </c>
      <c r="I1343" s="8">
        <f t="shared" ref="I1343" si="2221">1000/G1343</f>
        <v>43.731778425656</v>
      </c>
      <c r="J1343" s="8">
        <f t="shared" ref="J1343" si="2222">1000/H1343</f>
        <v>1.29087779690189</v>
      </c>
      <c r="K1343" s="8">
        <f t="shared" ref="K1343" si="2223">I1343*J1343</f>
        <v>56.4523817887125</v>
      </c>
      <c r="L1343" s="8">
        <f t="normal">Agrupados!M3044</f>
        <v>385</v>
      </c>
      <c r="M1343" s="8">
        <f t="normal">Agrupados!Q3044</f>
        <v>272.666666666667</v>
      </c>
      <c r="N1343" s="13">
        <f t="shared" ref="N1343" si="2224">L1343/K1343</f>
        <v>6.81990711111111</v>
      </c>
      <c r="O1343" s="13">
        <f t="shared" ref="O1343" si="2225">M1343/K1343</f>
        <v>4.83002945185185</v>
      </c>
      <c r="P1343" s="6">
        <f t="normal">Agrupados!R3044</f>
        <v>0.708225108225108</v>
      </c>
      <c r="Q1343" s="23">
        <f t="normal">Agrupados!AA3044</f>
        <v>28775.3333333333</v>
      </c>
      <c r="R1343" s="24">
        <f t="normal">Agrupados!AC3044</f>
        <v>7.605</v>
      </c>
    </row>
    <row r="1344" spans="1:18">
      <c r="A1344" s="14">
        <f t="normal">Agrupados!D3045</f>
        <v>0</v>
      </c>
      <c r="B1344" s="14">
        <f t="normal">Agrupados!E3045</f>
        <v>0</v>
      </c>
      <c r="C1344" s="9">
        <f t="normal">Agrupados!F3045</f>
        <v>0</v>
      </c>
      <c r="D1344" s="6">
        <f t="normal">Agrupados!G3045</f>
        <v>0</v>
      </c>
      <c r="E1344" s="6">
        <f t="normal">Agrupados!H3045</f>
        <v>0</v>
      </c>
      <c r="F1344" s="6">
        <f t="normal">Agrupados!I3045</f>
        <v>0</v>
      </c>
      <c r="G1344" s="8">
        <f t="normal">Agrupados!T3045</f>
        <v>0</v>
      </c>
      <c r="H1344" s="8"/>
      <c r="I1344" s="8"/>
      <c r="J1344" s="8"/>
      <c r="K1344" s="8"/>
      <c r="L1344" s="8">
        <f t="normal">Agrupados!M3045</f>
        <v>0</v>
      </c>
      <c r="M1344" s="8">
        <f t="normal">Agrupados!Q3045</f>
        <v>0</v>
      </c>
      <c r="N1344" s="16"/>
      <c r="O1344" s="16"/>
      <c r="P1344" s="6">
        <f t="normal">Agrupados!R3045</f>
        <v>0</v>
      </c>
      <c r="Q1344" s="23">
        <f t="normal">Agrupados!AA3045</f>
        <v>0</v>
      </c>
      <c r="R1344" s="24">
        <f t="normal">Agrupados!AC3045</f>
        <v>0</v>
      </c>
    </row>
    <row r="1345" spans="1:18">
      <c r="A1345" s="17">
        <f t="normal">Agrupados!D3046</f>
        <v>0</v>
      </c>
      <c r="B1345" s="17">
        <f t="normal">Agrupados!E3046</f>
        <v>0</v>
      </c>
      <c r="C1345" s="9">
        <f t="normal">Agrupados!F3046</f>
        <v>0</v>
      </c>
      <c r="D1345" s="6">
        <f t="normal">Agrupados!G3046</f>
        <v>0</v>
      </c>
      <c r="E1345" s="6">
        <f t="normal">Agrupados!H3046</f>
        <v>0</v>
      </c>
      <c r="F1345" s="6">
        <f t="normal">Agrupados!I3046</f>
        <v>0</v>
      </c>
      <c r="G1345" s="8">
        <f t="normal">Agrupados!T3046</f>
        <v>0</v>
      </c>
      <c r="H1345" s="8"/>
      <c r="I1345" s="8"/>
      <c r="J1345" s="8"/>
      <c r="K1345" s="8"/>
      <c r="L1345" s="8">
        <f t="normal">Agrupados!M3046</f>
        <v>0</v>
      </c>
      <c r="M1345" s="8">
        <f t="normal">Agrupados!Q3046</f>
        <v>0</v>
      </c>
      <c r="N1345" s="19"/>
      <c r="O1345" s="19"/>
      <c r="P1345" s="6">
        <f t="normal">Agrupados!R3046</f>
        <v>0</v>
      </c>
      <c r="Q1345" s="23">
        <f t="normal">Agrupados!AA3046</f>
        <v>0</v>
      </c>
      <c r="R1345" s="24">
        <f t="normal">Agrupados!AC3046</f>
        <v>0</v>
      </c>
    </row>
    <row r="1346" spans="1:18">
      <c r="A1346" s="12" t="str">
        <f t="normal">Agrupados!D3047</f>
        <v>Agroindústria</v>
      </c>
      <c r="B1346" s="12" t="str">
        <f t="normal">Agrupados!E3047</f>
        <v>Resíduos de pecuária</v>
      </c>
      <c r="C1346" s="6" t="str">
        <f t="normal">Agrupados!F3047</f>
        <v>Suinocultura</v>
      </c>
      <c r="D1346" s="6" t="str">
        <f t="normal">Agrupados!G3047</f>
        <v>-</v>
      </c>
      <c r="E1346" s="6" t="str">
        <f t="normal">Agrupados!H3047</f>
        <v>Entrada biodigestor</v>
      </c>
      <c r="F1346" s="6" t="str">
        <f t="normal">Agrupados!I3047</f>
        <v>782 animais, 90 dias alojados, 80kg</v>
      </c>
      <c r="G1346" s="8">
        <f t="normal">Agrupados!T3047</f>
        <v>15.8</v>
      </c>
      <c r="H1346" s="8">
        <f t="normal">Agrupados!W3047</f>
        <v>619.933333333333</v>
      </c>
      <c r="I1346" s="8">
        <f t="shared" ref="I1346" si="2226">1000/G1346</f>
        <v>63.2911392405063</v>
      </c>
      <c r="J1346" s="8">
        <f t="shared" ref="J1346" si="2227">1000/H1346</f>
        <v>1.61307667491128</v>
      </c>
      <c r="K1346" s="8">
        <f t="shared" ref="K1346" si="2228">I1346*J1346</f>
        <v>102.093460437423</v>
      </c>
      <c r="L1346" s="8">
        <f t="normal">Agrupados!M3047</f>
        <v>476.333333333333</v>
      </c>
      <c r="M1346" s="8">
        <f t="normal">Agrupados!Q3047</f>
        <v>320</v>
      </c>
      <c r="N1346" s="13">
        <f t="shared" ref="N1346" si="2229">L1346/K1346</f>
        <v>4.66565959555556</v>
      </c>
      <c r="O1346" s="13">
        <f t="shared" ref="O1346" si="2230">M1346/K1346</f>
        <v>3.13438293333333</v>
      </c>
      <c r="P1346" s="6">
        <f t="normal">Agrupados!R3047</f>
        <v>0.671798460461861</v>
      </c>
      <c r="Q1346" s="23">
        <f t="normal">Agrupados!AA3047</f>
        <v>24943.3333333333</v>
      </c>
      <c r="R1346" s="24">
        <f t="normal">Agrupados!AC3047</f>
        <v>7.43333333333333</v>
      </c>
    </row>
    <row r="1347" spans="1:18">
      <c r="A1347" s="14">
        <f t="normal">Agrupados!D3048</f>
        <v>0</v>
      </c>
      <c r="B1347" s="14">
        <f t="normal">Agrupados!E3048</f>
        <v>0</v>
      </c>
      <c r="C1347" s="6">
        <f t="normal">Agrupados!F3048</f>
        <v>0</v>
      </c>
      <c r="D1347" s="6">
        <f t="normal">Agrupados!G3048</f>
        <v>0</v>
      </c>
      <c r="E1347" s="6">
        <f t="normal">Agrupados!H3048</f>
        <v>0</v>
      </c>
      <c r="F1347" s="6">
        <f t="normal">Agrupados!I3048</f>
        <v>0</v>
      </c>
      <c r="G1347" s="8">
        <f t="normal">Agrupados!T3048</f>
        <v>0</v>
      </c>
      <c r="H1347" s="8"/>
      <c r="I1347" s="8"/>
      <c r="J1347" s="8"/>
      <c r="K1347" s="8"/>
      <c r="L1347" s="8">
        <f t="normal">Agrupados!M3048</f>
        <v>0</v>
      </c>
      <c r="M1347" s="8">
        <f t="normal">Agrupados!Q3048</f>
        <v>0</v>
      </c>
      <c r="N1347" s="16"/>
      <c r="O1347" s="16"/>
      <c r="P1347" s="6">
        <f t="normal">Agrupados!R3048</f>
        <v>0</v>
      </c>
      <c r="Q1347" s="23">
        <f t="normal">Agrupados!AA3048</f>
        <v>0</v>
      </c>
      <c r="R1347" s="24">
        <f t="normal">Agrupados!AC3048</f>
        <v>0</v>
      </c>
    </row>
    <row r="1348" spans="1:18">
      <c r="A1348" s="17">
        <f t="normal">Agrupados!D3049</f>
        <v>0</v>
      </c>
      <c r="B1348" s="17">
        <f t="normal">Agrupados!E3049</f>
        <v>0</v>
      </c>
      <c r="C1348" s="6">
        <f t="normal">Agrupados!F3049</f>
        <v>0</v>
      </c>
      <c r="D1348" s="6">
        <f t="normal">Agrupados!G3049</f>
        <v>0</v>
      </c>
      <c r="E1348" s="6">
        <f t="normal">Agrupados!H3049</f>
        <v>0</v>
      </c>
      <c r="F1348" s="6">
        <f t="normal">Agrupados!I3049</f>
        <v>0</v>
      </c>
      <c r="G1348" s="8">
        <f t="normal">Agrupados!T3049</f>
        <v>0</v>
      </c>
      <c r="H1348" s="8"/>
      <c r="I1348" s="8"/>
      <c r="J1348" s="8"/>
      <c r="K1348" s="8"/>
      <c r="L1348" s="8">
        <f t="normal">Agrupados!M3049</f>
        <v>0</v>
      </c>
      <c r="M1348" s="8">
        <f t="normal">Agrupados!Q3049</f>
        <v>0</v>
      </c>
      <c r="N1348" s="19"/>
      <c r="O1348" s="19"/>
      <c r="P1348" s="6">
        <f t="normal">Agrupados!R3049</f>
        <v>0</v>
      </c>
      <c r="Q1348" s="23">
        <f t="normal">Agrupados!AA3049</f>
        <v>0</v>
      </c>
      <c r="R1348" s="24">
        <f t="normal">Agrupados!AC3049</f>
        <v>0</v>
      </c>
    </row>
    <row r="1349" spans="1:18">
      <c r="A1349" s="12" t="str">
        <f t="normal">Agrupados!D3050</f>
        <v>Agroindústria</v>
      </c>
      <c r="B1349" s="12" t="str">
        <f t="normal">Agrupados!E3050</f>
        <v>Resíduos de pecuária</v>
      </c>
      <c r="C1349" s="6" t="str">
        <f t="normal">Agrupados!F3050</f>
        <v>Suinocultura</v>
      </c>
      <c r="D1349" s="6" t="str">
        <f t="normal">Agrupados!G3050</f>
        <v>-</v>
      </c>
      <c r="E1349" s="6" t="str">
        <f t="normal">Agrupados!H3050</f>
        <v>Entrada biodigestor</v>
      </c>
      <c r="F1349" s="6" t="str">
        <f t="normal">Agrupados!I3050</f>
        <v>119 dias alojados</v>
      </c>
      <c r="G1349" s="8">
        <f t="normal">Agrupados!T3050</f>
        <v>34.35</v>
      </c>
      <c r="H1349" s="8">
        <f t="normal">Agrupados!W3050</f>
        <v>658.15</v>
      </c>
      <c r="I1349" s="8">
        <f t="shared" ref="I1349" si="2231">1000/G1349</f>
        <v>29.1120815138282</v>
      </c>
      <c r="J1349" s="8">
        <f t="shared" ref="J1349" si="2232">1000/H1349</f>
        <v>1.51941046873813</v>
      </c>
      <c r="K1349" s="8">
        <f t="shared" ref="K1349" si="2233">I1349*J1349</f>
        <v>44.2332014188684</v>
      </c>
      <c r="L1349" s="8">
        <f t="normal">Agrupados!M3050</f>
        <v>960.666666666667</v>
      </c>
      <c r="M1349" s="8">
        <f t="normal">Agrupados!Q3050</f>
        <v>664.333333333333</v>
      </c>
      <c r="N1349" s="13">
        <f t="shared" ref="N1349" si="2234">L1349/K1349</f>
        <v>21.718226035</v>
      </c>
      <c r="O1349" s="13">
        <f t="shared" ref="O1349" si="2235">M1349/K1349</f>
        <v>15.0188842775</v>
      </c>
      <c r="P1349" s="6">
        <f t="normal">Agrupados!R3050</f>
        <v>0.691533657182512</v>
      </c>
      <c r="Q1349" s="23">
        <f t="normal">Agrupados!AA3050</f>
        <v>41301.6666666667</v>
      </c>
      <c r="R1349" s="24">
        <f t="normal">Agrupados!AC3050</f>
        <v>7.93566666666667</v>
      </c>
    </row>
    <row r="1350" spans="1:18">
      <c r="A1350" s="14">
        <f t="normal">Agrupados!D3051</f>
        <v>0</v>
      </c>
      <c r="B1350" s="14">
        <f t="normal">Agrupados!E3051</f>
        <v>0</v>
      </c>
      <c r="C1350" s="6">
        <f t="normal">Agrupados!F3051</f>
        <v>0</v>
      </c>
      <c r="D1350" s="6">
        <f t="normal">Agrupados!G3051</f>
        <v>0</v>
      </c>
      <c r="E1350" s="6">
        <f t="normal">Agrupados!H3051</f>
        <v>0</v>
      </c>
      <c r="F1350" s="6">
        <f t="normal">Agrupados!I3051</f>
        <v>0</v>
      </c>
      <c r="G1350" s="8">
        <f t="normal">Agrupados!T3051</f>
        <v>0</v>
      </c>
      <c r="H1350" s="8"/>
      <c r="I1350" s="8"/>
      <c r="J1350" s="8"/>
      <c r="K1350" s="8"/>
      <c r="L1350" s="8">
        <f t="normal">Agrupados!M3051</f>
        <v>0</v>
      </c>
      <c r="M1350" s="8">
        <f t="normal">Agrupados!Q3051</f>
        <v>0</v>
      </c>
      <c r="N1350" s="16"/>
      <c r="O1350" s="16"/>
      <c r="P1350" s="6">
        <f t="normal">Agrupados!R3051</f>
        <v>0</v>
      </c>
      <c r="Q1350" s="23">
        <f t="normal">Agrupados!AA3051</f>
        <v>0</v>
      </c>
      <c r="R1350" s="24">
        <f t="normal">Agrupados!AC3051</f>
        <v>0</v>
      </c>
    </row>
    <row r="1351" spans="1:18">
      <c r="A1351" s="17">
        <f t="normal">Agrupados!D3052</f>
        <v>0</v>
      </c>
      <c r="B1351" s="17">
        <f t="normal">Agrupados!E3052</f>
        <v>0</v>
      </c>
      <c r="C1351" s="6">
        <f t="normal">Agrupados!F3052</f>
        <v>0</v>
      </c>
      <c r="D1351" s="6">
        <f t="normal">Agrupados!G3052</f>
        <v>0</v>
      </c>
      <c r="E1351" s="6">
        <f t="normal">Agrupados!H3052</f>
        <v>0</v>
      </c>
      <c r="F1351" s="6">
        <f t="normal">Agrupados!I3052</f>
        <v>0</v>
      </c>
      <c r="G1351" s="8" t="str">
        <f t="normal">Agrupados!T3052</f>
        <v>-</v>
      </c>
      <c r="H1351" s="8"/>
      <c r="I1351" s="8"/>
      <c r="J1351" s="8"/>
      <c r="K1351" s="8"/>
      <c r="L1351" s="8">
        <f t="normal">Agrupados!M3052</f>
        <v>0</v>
      </c>
      <c r="M1351" s="8">
        <f t="normal">Agrupados!Q3052</f>
        <v>0</v>
      </c>
      <c r="N1351" s="19"/>
      <c r="O1351" s="19"/>
      <c r="P1351" s="6">
        <f t="normal">Agrupados!R3052</f>
        <v>0</v>
      </c>
      <c r="Q1351" s="23">
        <f t="normal">Agrupados!AA3052</f>
        <v>0</v>
      </c>
      <c r="R1351" s="24">
        <f t="normal">Agrupados!AC3052</f>
        <v>0</v>
      </c>
    </row>
    <row r="1352" spans="1:18">
      <c r="A1352" s="12" t="str">
        <f t="normal">Agrupados!D3053</f>
        <v>Agroindústria</v>
      </c>
      <c r="B1352" s="12" t="str">
        <f t="normal">Agrupados!E3053</f>
        <v>Resíduos de pecuária</v>
      </c>
      <c r="C1352" s="6" t="str">
        <f t="normal">Agrupados!F3053</f>
        <v>Suinocultura</v>
      </c>
      <c r="D1352" s="6" t="str">
        <f t="normal">Agrupados!G3053</f>
        <v>-</v>
      </c>
      <c r="E1352" s="6" t="str">
        <f t="normal">Agrupados!H3053</f>
        <v>Entrada biodigestor</v>
      </c>
      <c r="F1352" s="12" t="str">
        <f t="normal">Agrupados!I3053</f>
        <v>587 animais,14 dias alojados,25kg</v>
      </c>
      <c r="G1352" s="13">
        <f t="normal">Agrupados!T3053</f>
        <v>9.8</v>
      </c>
      <c r="H1352" s="13">
        <f t="normal">Agrupados!W3053</f>
        <v>641.9</v>
      </c>
      <c r="I1352" s="8">
        <f t="shared" ref="I1352" si="2236">1000/G1352</f>
        <v>102.040816326531</v>
      </c>
      <c r="J1352" s="8">
        <f t="shared" ref="J1352" si="2237">1000/H1352</f>
        <v>1.55787505842031</v>
      </c>
      <c r="K1352" s="8">
        <f t="shared" ref="K1352" si="2238">I1352*J1352</f>
        <v>158.96684269595</v>
      </c>
      <c r="L1352" s="13">
        <f t="normal">Agrupados!M3053</f>
        <v>596.333333333333</v>
      </c>
      <c r="M1352" s="13">
        <f t="normal">Agrupados!Q3053</f>
        <v>444</v>
      </c>
      <c r="N1352" s="13">
        <f t="shared" ref="N1352" si="2239">L1352/K1352</f>
        <v>3.75130639333333</v>
      </c>
      <c r="O1352" s="13">
        <f t="shared" ref="O1352" si="2240">M1352/K1352</f>
        <v>2.79303528</v>
      </c>
      <c r="P1352" s="12">
        <f t="normal">Agrupados!R3053</f>
        <v>0.744550027948575</v>
      </c>
      <c r="Q1352" s="23">
        <f t="normal">Agrupados!AA3053</f>
        <v>16908</v>
      </c>
      <c r="R1352" s="24">
        <f t="normal">Agrupados!AC3053</f>
        <v>7.94666666666667</v>
      </c>
    </row>
    <row r="1353" spans="1:18">
      <c r="A1353" s="14">
        <f t="normal">Agrupados!D3054</f>
        <v>0</v>
      </c>
      <c r="B1353" s="14">
        <f t="normal">Agrupados!E3054</f>
        <v>0</v>
      </c>
      <c r="C1353" s="6">
        <f t="normal">Agrupados!F3054</f>
        <v>0</v>
      </c>
      <c r="D1353" s="6">
        <f t="normal">Agrupados!G3054</f>
        <v>0</v>
      </c>
      <c r="E1353" s="6">
        <f t="normal">Agrupados!H3054</f>
        <v>0</v>
      </c>
      <c r="F1353" s="14">
        <f t="normal">Agrupados!I3054</f>
        <v>0</v>
      </c>
      <c r="G1353" s="16">
        <f t="normal">Agrupados!T3054</f>
        <v>0</v>
      </c>
      <c r="H1353" s="16"/>
      <c r="I1353" s="8"/>
      <c r="J1353" s="8"/>
      <c r="K1353" s="8"/>
      <c r="L1353" s="16">
        <f t="normal">Agrupados!M3054</f>
        <v>0</v>
      </c>
      <c r="M1353" s="16">
        <f t="normal">Agrupados!Q3054</f>
        <v>0</v>
      </c>
      <c r="N1353" s="16"/>
      <c r="O1353" s="16"/>
      <c r="P1353" s="14">
        <f t="normal">Agrupados!R3054</f>
        <v>0</v>
      </c>
      <c r="Q1353" s="23">
        <f t="normal">Agrupados!AA3054</f>
        <v>0</v>
      </c>
      <c r="R1353" s="24">
        <f t="normal">Agrupados!AC3054</f>
        <v>0</v>
      </c>
    </row>
    <row r="1354" spans="1:18">
      <c r="A1354" s="17">
        <f t="normal">Agrupados!D3055</f>
        <v>0</v>
      </c>
      <c r="B1354" s="17">
        <f t="normal">Agrupados!E3055</f>
        <v>0</v>
      </c>
      <c r="C1354" s="6">
        <f t="normal">Agrupados!F3055</f>
        <v>0</v>
      </c>
      <c r="D1354" s="6">
        <f t="normal">Agrupados!G3055</f>
        <v>0</v>
      </c>
      <c r="E1354" s="6">
        <f t="normal">Agrupados!H3055</f>
        <v>0</v>
      </c>
      <c r="F1354" s="17">
        <f t="normal">Agrupados!I3055</f>
        <v>0</v>
      </c>
      <c r="G1354" s="19" t="str">
        <f t="normal">Agrupados!T3055</f>
        <v>-</v>
      </c>
      <c r="H1354" s="19"/>
      <c r="I1354" s="8"/>
      <c r="J1354" s="8"/>
      <c r="K1354" s="8"/>
      <c r="L1354" s="19">
        <f t="normal">Agrupados!M3055</f>
        <v>0</v>
      </c>
      <c r="M1354" s="19">
        <f t="normal">Agrupados!Q3055</f>
        <v>0</v>
      </c>
      <c r="N1354" s="19"/>
      <c r="O1354" s="19"/>
      <c r="P1354" s="17">
        <f t="normal">Agrupados!R3055</f>
        <v>0</v>
      </c>
      <c r="Q1354" s="23">
        <f t="normal">Agrupados!AA3055</f>
        <v>0</v>
      </c>
      <c r="R1354" s="24">
        <f t="normal">Agrupados!AC3055</f>
        <v>0</v>
      </c>
    </row>
    <row r="1355" spans="1:18">
      <c r="A1355" s="12" t="str">
        <f t="normal">Agrupados!D3056</f>
        <v>Agroindústria</v>
      </c>
      <c r="B1355" s="12" t="str">
        <f t="normal">Agrupados!E3056</f>
        <v>Resíduos da indústria agropecuária</v>
      </c>
      <c r="C1355" s="6" t="str">
        <f t="normal">Agrupados!F3056</f>
        <v>Amidonaria</v>
      </c>
      <c r="D1355" s="6" t="str">
        <f t="normal">Agrupados!G3056</f>
        <v>Efluente bruto</v>
      </c>
      <c r="E1355" s="12" t="str">
        <f t="normal">Agrupados!H3056</f>
        <v>-</v>
      </c>
      <c r="F1355" s="6" t="str">
        <f t="normal">Agrupados!I3056</f>
        <v>-</v>
      </c>
      <c r="G1355" s="8">
        <f t="normal">Agrupados!T3056</f>
        <v>6.03333333333333</v>
      </c>
      <c r="H1355" s="8">
        <f t="normal">Agrupados!W3056</f>
        <v>804.166666666667</v>
      </c>
      <c r="I1355" s="8">
        <f t="shared" ref="I1355" si="2241">1000/G1355</f>
        <v>165.745856353591</v>
      </c>
      <c r="J1355" s="8">
        <f t="shared" ref="J1355" si="2242">1000/H1355</f>
        <v>1.24352331606218</v>
      </c>
      <c r="K1355" s="8">
        <f t="shared" ref="K1355" si="2243">I1355*J1355</f>
        <v>206.108836916383</v>
      </c>
      <c r="L1355" s="8">
        <f t="normal">Agrupados!M3056</f>
        <v>711.666666666667</v>
      </c>
      <c r="M1355" s="8">
        <f t="normal">Agrupados!Q3056</f>
        <v>376.333333333333</v>
      </c>
      <c r="N1355" s="13">
        <f t="shared" ref="N1355" si="2244">L1355/K1355</f>
        <v>3.45286828703704</v>
      </c>
      <c r="O1355" s="13">
        <f t="shared" ref="O1355" si="2245">M1355/K1355</f>
        <v>1.82589615740741</v>
      </c>
      <c r="P1355" s="6">
        <f t="normal">Agrupados!R3056</f>
        <v>0.528805620608899</v>
      </c>
      <c r="Q1355" s="23">
        <f t="normal">Agrupados!AA3056</f>
        <v>4605.626</v>
      </c>
      <c r="R1355" s="24">
        <f t="normal">Agrupados!AC3056</f>
        <v>5.054</v>
      </c>
    </row>
    <row r="1356" spans="1:18">
      <c r="A1356" s="14">
        <f t="normal">Agrupados!D3057</f>
        <v>0</v>
      </c>
      <c r="B1356" s="14">
        <f t="normal">Agrupados!E3057</f>
        <v>0</v>
      </c>
      <c r="C1356" s="9">
        <f t="normal">Agrupados!F3057</f>
        <v>0</v>
      </c>
      <c r="D1356" s="6">
        <f t="normal">Agrupados!G3057</f>
        <v>0</v>
      </c>
      <c r="E1356" s="14">
        <f t="normal">Agrupados!H3057</f>
        <v>0</v>
      </c>
      <c r="F1356" s="6">
        <f t="normal">Agrupados!I3057</f>
        <v>0</v>
      </c>
      <c r="G1356" s="8">
        <f t="normal">Agrupados!T3057</f>
        <v>0</v>
      </c>
      <c r="H1356" s="8"/>
      <c r="I1356" s="8"/>
      <c r="J1356" s="8"/>
      <c r="K1356" s="8"/>
      <c r="L1356" s="8">
        <f t="normal">Agrupados!M3057</f>
        <v>0</v>
      </c>
      <c r="M1356" s="8">
        <f t="normal">Agrupados!Q3057</f>
        <v>0</v>
      </c>
      <c r="N1356" s="16"/>
      <c r="O1356" s="16"/>
      <c r="P1356" s="6">
        <f t="normal">Agrupados!R3057</f>
        <v>0</v>
      </c>
      <c r="Q1356" s="23">
        <f t="normal">Agrupados!AA3057</f>
        <v>0</v>
      </c>
      <c r="R1356" s="24">
        <f t="normal">Agrupados!AC3057</f>
        <v>0</v>
      </c>
    </row>
    <row r="1357" spans="1:18">
      <c r="A1357" s="17">
        <f t="normal">Agrupados!D3058</f>
        <v>0</v>
      </c>
      <c r="B1357" s="17">
        <f t="normal">Agrupados!E3058</f>
        <v>0</v>
      </c>
      <c r="C1357" s="9">
        <f t="normal">Agrupados!F3058</f>
        <v>0</v>
      </c>
      <c r="D1357" s="6">
        <f t="normal">Agrupados!G3058</f>
        <v>0</v>
      </c>
      <c r="E1357" s="17">
        <f t="normal">Agrupados!H3058</f>
        <v>0</v>
      </c>
      <c r="F1357" s="6">
        <f t="normal">Agrupados!I3058</f>
        <v>0</v>
      </c>
      <c r="G1357" s="8">
        <f t="normal">Agrupados!T3058</f>
        <v>0</v>
      </c>
      <c r="H1357" s="8"/>
      <c r="I1357" s="8"/>
      <c r="J1357" s="8"/>
      <c r="K1357" s="8"/>
      <c r="L1357" s="8">
        <f t="normal">Agrupados!M3058</f>
        <v>0</v>
      </c>
      <c r="M1357" s="8">
        <f t="normal">Agrupados!Q3058</f>
        <v>0</v>
      </c>
      <c r="N1357" s="19"/>
      <c r="O1357" s="19"/>
      <c r="P1357" s="6">
        <f t="normal">Agrupados!R3058</f>
        <v>0</v>
      </c>
      <c r="Q1357" s="23">
        <f t="normal">Agrupados!AA3058</f>
        <v>0</v>
      </c>
      <c r="R1357" s="24">
        <f t="normal">Agrupados!AC3058</f>
        <v>0</v>
      </c>
    </row>
    <row r="1358" spans="1:18">
      <c r="A1358" s="12" t="str">
        <f t="normal">Agrupados!D3059</f>
        <v>Agroindústria</v>
      </c>
      <c r="B1358" s="12" t="str">
        <f t="normal">Agrupados!E3059</f>
        <v>Resíduos de matadouro e restos de animais</v>
      </c>
      <c r="C1358" s="6" t="str">
        <f t="normal">Agrupados!F3059</f>
        <v>Codigestão</v>
      </c>
      <c r="D1358" s="6" t="str">
        <f t="normal">Agrupados!G3059</f>
        <v>Água residual </v>
      </c>
      <c r="E1358" s="12" t="str">
        <f t="normal">Agrupados!H3059</f>
        <v>-</v>
      </c>
      <c r="F1358" s="6" t="str">
        <f t="normal">Agrupados!I3059</f>
        <v>-</v>
      </c>
      <c r="G1358" s="8">
        <f t="normal">Agrupados!T3059</f>
        <v>1.9</v>
      </c>
      <c r="H1358" s="8">
        <f t="normal">Agrupados!W3059</f>
        <v>797.75</v>
      </c>
      <c r="I1358" s="8">
        <f t="shared" ref="I1358" si="2246">1000/G1358</f>
        <v>526.315789473684</v>
      </c>
      <c r="J1358" s="8">
        <f t="shared" ref="J1358" si="2247">1000/H1358</f>
        <v>1.25352554058289</v>
      </c>
      <c r="K1358" s="8">
        <f t="shared" ref="K1358" si="2248">I1358*J1358</f>
        <v>659.75028451731</v>
      </c>
      <c r="L1358" s="8">
        <f t="normal">Agrupados!M3059</f>
        <v>759</v>
      </c>
      <c r="M1358" s="8">
        <f t="normal">Agrupados!Q3059</f>
        <v>592.333333333333</v>
      </c>
      <c r="N1358" s="13">
        <f t="shared" ref="N1358" si="2249">L1358/K1358</f>
        <v>1.150435275</v>
      </c>
      <c r="O1358" s="13">
        <f t="shared" ref="O1358" si="2250">M1358/K1358</f>
        <v>0.897814441666667</v>
      </c>
      <c r="P1358" s="6">
        <f t="normal">Agrupados!R3059</f>
        <v>0.780412823891085</v>
      </c>
      <c r="Q1358" s="23">
        <f t="normal">Agrupados!AA3059</f>
        <v>3865.33333333333</v>
      </c>
      <c r="R1358" s="24" t="str">
        <f t="normal">Agrupados!AC3059</f>
        <v>-</v>
      </c>
    </row>
    <row r="1359" spans="1:18">
      <c r="A1359" s="14">
        <f t="normal">Agrupados!D3060</f>
        <v>0</v>
      </c>
      <c r="B1359" s="14">
        <f t="normal">Agrupados!E3060</f>
        <v>0</v>
      </c>
      <c r="C1359" s="6">
        <f t="normal">Agrupados!F3060</f>
        <v>0</v>
      </c>
      <c r="D1359" s="6">
        <f t="normal">Agrupados!G3060</f>
        <v>0</v>
      </c>
      <c r="E1359" s="14">
        <f t="normal">Agrupados!H3060</f>
        <v>0</v>
      </c>
      <c r="F1359" s="6">
        <f t="normal">Agrupados!I3060</f>
        <v>0</v>
      </c>
      <c r="G1359" s="8">
        <f t="normal">Agrupados!T3060</f>
        <v>0</v>
      </c>
      <c r="H1359" s="8"/>
      <c r="I1359" s="8"/>
      <c r="J1359" s="8"/>
      <c r="K1359" s="8"/>
      <c r="L1359" s="8">
        <f t="normal">Agrupados!M3060</f>
        <v>0</v>
      </c>
      <c r="M1359" s="8">
        <f t="normal">Agrupados!Q3060</f>
        <v>0</v>
      </c>
      <c r="N1359" s="16"/>
      <c r="O1359" s="16"/>
      <c r="P1359" s="6">
        <f t="normal">Agrupados!R3060</f>
        <v>0</v>
      </c>
      <c r="Q1359" s="23">
        <f t="normal">Agrupados!AA3060</f>
        <v>0</v>
      </c>
      <c r="R1359" s="24">
        <f t="normal">Agrupados!AC3060</f>
        <v>0</v>
      </c>
    </row>
    <row r="1360" spans="1:18">
      <c r="A1360" s="17">
        <f t="normal">Agrupados!D3061</f>
        <v>0</v>
      </c>
      <c r="B1360" s="17">
        <f t="normal">Agrupados!E3061</f>
        <v>0</v>
      </c>
      <c r="C1360" s="6">
        <f t="normal">Agrupados!F3061</f>
        <v>0</v>
      </c>
      <c r="D1360" s="6">
        <f t="normal">Agrupados!G3061</f>
        <v>0</v>
      </c>
      <c r="E1360" s="17">
        <f t="normal">Agrupados!H3061</f>
        <v>0</v>
      </c>
      <c r="F1360" s="6">
        <f t="normal">Agrupados!I3061</f>
        <v>0</v>
      </c>
      <c r="G1360" s="8">
        <f t="normal">Agrupados!T3061</f>
        <v>0</v>
      </c>
      <c r="H1360" s="8"/>
      <c r="I1360" s="8"/>
      <c r="J1360" s="8"/>
      <c r="K1360" s="8"/>
      <c r="L1360" s="8">
        <f t="normal">Agrupados!M3061</f>
        <v>0</v>
      </c>
      <c r="M1360" s="8">
        <f t="normal">Agrupados!Q3061</f>
        <v>0</v>
      </c>
      <c r="N1360" s="19"/>
      <c r="O1360" s="19"/>
      <c r="P1360" s="6">
        <f t="normal">Agrupados!R3061</f>
        <v>0</v>
      </c>
      <c r="Q1360" s="23">
        <f t="normal">Agrupados!AA3061</f>
        <v>0</v>
      </c>
      <c r="R1360" s="24">
        <f t="normal">Agrupados!AC3061</f>
        <v>0</v>
      </c>
    </row>
    <row r="1361" spans="1:18">
      <c r="A1361" s="12" t="str">
        <f t="normal">Agrupados!D3062</f>
        <v>Agroindústria</v>
      </c>
      <c r="B1361" s="12" t="str">
        <f t="normal">Agrupados!E3062</f>
        <v>Resíduos de pecuária</v>
      </c>
      <c r="C1361" s="6" t="str">
        <f t="normal">Agrupados!F3062</f>
        <v>Avicultura</v>
      </c>
      <c r="D1361" s="6" t="str">
        <f t="normal">Agrupados!G3062</f>
        <v>Aves poedeiras</v>
      </c>
      <c r="E1361" s="12" t="str">
        <f t="normal">Agrupados!H3062</f>
        <v>Esteira</v>
      </c>
      <c r="F1361" s="6" t="str">
        <f t="normal">Agrupados!I3062</f>
        <v>-</v>
      </c>
      <c r="G1361" s="8">
        <f t="normal">Agrupados!T3062</f>
        <v>222.95</v>
      </c>
      <c r="H1361" s="8">
        <f t="normal">Agrupados!W3062</f>
        <v>670</v>
      </c>
      <c r="I1361" s="8">
        <f t="shared" ref="I1361" si="2251">1000/G1361</f>
        <v>4.48531060775959</v>
      </c>
      <c r="J1361" s="8">
        <f t="shared" ref="J1361" si="2252">1000/H1361</f>
        <v>1.49253731343284</v>
      </c>
      <c r="K1361" s="8">
        <f t="shared" ref="K1361" si="2253">I1361*J1361</f>
        <v>6.69449344441729</v>
      </c>
      <c r="L1361" s="8">
        <f t="normal">Agrupados!M3062</f>
        <v>490</v>
      </c>
      <c r="M1361" s="8">
        <f t="normal">Agrupados!Q3062</f>
        <v>303</v>
      </c>
      <c r="N1361" s="13">
        <f t="shared" ref="N1361" si="2254">L1361/K1361</f>
        <v>73.194485</v>
      </c>
      <c r="O1361" s="13">
        <f t="shared" ref="O1361" si="2255">M1361/K1361</f>
        <v>45.2610795</v>
      </c>
      <c r="P1361" s="6">
        <f t="normal">Agrupados!R3062</f>
        <v>0.618367346938775</v>
      </c>
      <c r="Q1361" s="23" t="str">
        <f t="normal">Agrupados!AA3062</f>
        <v>-</v>
      </c>
      <c r="R1361" s="24" t="str">
        <f t="normal">Agrupados!AC3062</f>
        <v>-</v>
      </c>
    </row>
    <row r="1362" spans="1:18">
      <c r="A1362" s="14">
        <f t="normal">Agrupados!D3063</f>
        <v>0</v>
      </c>
      <c r="B1362" s="14">
        <f t="normal">Agrupados!E3063</f>
        <v>0</v>
      </c>
      <c r="C1362" s="9">
        <f t="normal">Agrupados!F3063</f>
        <v>0</v>
      </c>
      <c r="D1362" s="6">
        <f t="normal">Agrupados!G3063</f>
        <v>0</v>
      </c>
      <c r="E1362" s="14">
        <f t="normal">Agrupados!H3063</f>
        <v>0</v>
      </c>
      <c r="F1362" s="6">
        <f t="normal">Agrupados!I3063</f>
        <v>0</v>
      </c>
      <c r="G1362" s="8">
        <f t="normal">Agrupados!T3063</f>
        <v>0</v>
      </c>
      <c r="H1362" s="8"/>
      <c r="I1362" s="8"/>
      <c r="J1362" s="8"/>
      <c r="K1362" s="8"/>
      <c r="L1362" s="8">
        <f t="normal">Agrupados!M3063</f>
        <v>0</v>
      </c>
      <c r="M1362" s="8">
        <f t="normal">Agrupados!Q3063</f>
        <v>0</v>
      </c>
      <c r="N1362" s="16"/>
      <c r="O1362" s="16"/>
      <c r="P1362" s="6">
        <f t="normal">Agrupados!R3063</f>
        <v>0</v>
      </c>
      <c r="Q1362" s="23">
        <f t="normal">Agrupados!AA3063</f>
        <v>0</v>
      </c>
      <c r="R1362" s="24">
        <f t="normal">Agrupados!AC3063</f>
        <v>0</v>
      </c>
    </row>
    <row r="1363" spans="1:18">
      <c r="A1363" s="17">
        <f t="normal">Agrupados!D3064</f>
        <v>0</v>
      </c>
      <c r="B1363" s="17">
        <f t="normal">Agrupados!E3064</f>
        <v>0</v>
      </c>
      <c r="C1363" s="9">
        <f t="normal">Agrupados!F3064</f>
        <v>0</v>
      </c>
      <c r="D1363" s="6">
        <f t="normal">Agrupados!G3064</f>
        <v>0</v>
      </c>
      <c r="E1363" s="17">
        <f t="normal">Agrupados!H3064</f>
        <v>0</v>
      </c>
      <c r="F1363" s="6">
        <f t="normal">Agrupados!I3064</f>
        <v>0</v>
      </c>
      <c r="G1363" s="8">
        <f t="normal">Agrupados!T3064</f>
        <v>0</v>
      </c>
      <c r="H1363" s="8"/>
      <c r="I1363" s="8"/>
      <c r="J1363" s="8"/>
      <c r="K1363" s="8"/>
      <c r="L1363" s="8">
        <f t="normal">Agrupados!M3064</f>
        <v>0</v>
      </c>
      <c r="M1363" s="8">
        <f t="normal">Agrupados!Q3064</f>
        <v>0</v>
      </c>
      <c r="N1363" s="19"/>
      <c r="O1363" s="19"/>
      <c r="P1363" s="6">
        <f t="normal">Agrupados!R3064</f>
        <v>0</v>
      </c>
      <c r="Q1363" s="23">
        <f t="normal">Agrupados!AA3064</f>
        <v>0</v>
      </c>
      <c r="R1363" s="24">
        <f t="normal">Agrupados!AC3064</f>
        <v>0</v>
      </c>
    </row>
    <row r="1364" spans="1:18">
      <c r="A1364" s="12" t="str">
        <f t="normal">Agrupados!D3074</f>
        <v>Agroindústria</v>
      </c>
      <c r="B1364" s="12" t="str">
        <f t="normal">Agrupados!E3074</f>
        <v>Resíduos de pecuária</v>
      </c>
      <c r="C1364" s="6" t="str">
        <f t="normal">Agrupados!F3074</f>
        <v>Avicultura</v>
      </c>
      <c r="D1364" s="6" t="str">
        <f t="normal">Agrupados!G3074</f>
        <v>Cama de aves</v>
      </c>
      <c r="E1364" s="12" t="str">
        <f t="normal">Agrupados!H3074</f>
        <v>-</v>
      </c>
      <c r="F1364" s="6" t="str">
        <f t="normal">Agrupados!I3074</f>
        <v>20 lotes alojados</v>
      </c>
      <c r="G1364" s="8">
        <f t="normal">Agrupados!T3074</f>
        <v>781.066666666667</v>
      </c>
      <c r="H1364" s="8">
        <f t="normal">Agrupados!W3074</f>
        <v>709.266666666667</v>
      </c>
      <c r="I1364" s="8">
        <f t="shared" ref="I1364" si="2256">1000/G1364</f>
        <v>1.28030044383749</v>
      </c>
      <c r="J1364" s="8">
        <f t="shared" ref="J1364" si="2257">1000/H1364</f>
        <v>1.40990694614155</v>
      </c>
      <c r="K1364" s="8">
        <f t="shared" ref="K1364" si="2258">I1364*J1364</f>
        <v>1.80510448891459</v>
      </c>
      <c r="L1364" s="8">
        <f t="normal">Agrupados!M3074</f>
        <v>346</v>
      </c>
      <c r="M1364" s="8">
        <f t="normal">Agrupados!Q3074</f>
        <v>202</v>
      </c>
      <c r="N1364" s="13">
        <f t="shared" ref="N1364" si="2259">L1364/K1364</f>
        <v>191.678654684444</v>
      </c>
      <c r="O1364" s="13">
        <f t="shared" ref="O1364" si="2260">M1364/K1364</f>
        <v>111.904879324444</v>
      </c>
      <c r="P1364" s="6">
        <f t="normal">Agrupados!R3074</f>
        <v>0.583815028901734</v>
      </c>
      <c r="Q1364" s="23" t="str">
        <f t="normal">Agrupados!AA3074</f>
        <v>-</v>
      </c>
      <c r="R1364" s="24" t="str">
        <f t="normal">Agrupados!AC3074</f>
        <v>-</v>
      </c>
    </row>
    <row r="1365" spans="1:18">
      <c r="A1365" s="14">
        <f t="normal">Agrupados!D3075</f>
        <v>0</v>
      </c>
      <c r="B1365" s="14">
        <f t="normal">Agrupados!E3075</f>
        <v>0</v>
      </c>
      <c r="C1365" s="9">
        <f t="normal">Agrupados!F3075</f>
        <v>0</v>
      </c>
      <c r="D1365" s="6">
        <f t="normal">Agrupados!G3075</f>
        <v>0</v>
      </c>
      <c r="E1365" s="14">
        <f t="normal">Agrupados!H3075</f>
        <v>0</v>
      </c>
      <c r="F1365" s="6">
        <f t="normal">Agrupados!I3075</f>
        <v>0</v>
      </c>
      <c r="G1365" s="8">
        <f t="normal">Agrupados!T3075</f>
        <v>0</v>
      </c>
      <c r="H1365" s="8"/>
      <c r="I1365" s="8"/>
      <c r="J1365" s="8"/>
      <c r="K1365" s="8"/>
      <c r="L1365" s="8">
        <f t="normal">Agrupados!M3075</f>
        <v>0</v>
      </c>
      <c r="M1365" s="8">
        <f t="normal">Agrupados!Q3075</f>
        <v>0</v>
      </c>
      <c r="N1365" s="16"/>
      <c r="O1365" s="16"/>
      <c r="P1365" s="6">
        <f t="normal">Agrupados!R3075</f>
        <v>0</v>
      </c>
      <c r="Q1365" s="23">
        <f t="normal">Agrupados!AA3075</f>
        <v>0</v>
      </c>
      <c r="R1365" s="24">
        <f t="normal">Agrupados!AC3075</f>
        <v>0</v>
      </c>
    </row>
    <row r="1366" spans="1:18">
      <c r="A1366" s="17">
        <f t="normal">Agrupados!D3076</f>
        <v>0</v>
      </c>
      <c r="B1366" s="17">
        <f t="normal">Agrupados!E3076</f>
        <v>0</v>
      </c>
      <c r="C1366" s="9">
        <f t="normal">Agrupados!F3076</f>
        <v>0</v>
      </c>
      <c r="D1366" s="6">
        <f t="normal">Agrupados!G3076</f>
        <v>0</v>
      </c>
      <c r="E1366" s="17">
        <f t="normal">Agrupados!H3076</f>
        <v>0</v>
      </c>
      <c r="F1366" s="6">
        <f t="normal">Agrupados!I3076</f>
        <v>0</v>
      </c>
      <c r="G1366" s="8">
        <f t="normal">Agrupados!T3076</f>
        <v>0</v>
      </c>
      <c r="H1366" s="8"/>
      <c r="I1366" s="8"/>
      <c r="J1366" s="8"/>
      <c r="K1366" s="8"/>
      <c r="L1366" s="8">
        <f t="normal">Agrupados!M3076</f>
        <v>0</v>
      </c>
      <c r="M1366" s="8">
        <f t="normal">Agrupados!Q3076</f>
        <v>0</v>
      </c>
      <c r="N1366" s="19"/>
      <c r="O1366" s="19"/>
      <c r="P1366" s="6">
        <f t="normal">Agrupados!R3076</f>
        <v>0</v>
      </c>
      <c r="Q1366" s="23">
        <f t="normal">Agrupados!AA3076</f>
        <v>0</v>
      </c>
      <c r="R1366" s="24">
        <f t="normal">Agrupados!AC3076</f>
        <v>0</v>
      </c>
    </row>
    <row r="1367" spans="1:18">
      <c r="A1367" s="12" t="str">
        <f t="normal">Agrupados!D3077</f>
        <v>Resíduo urbano</v>
      </c>
      <c r="B1367" s="12" t="str">
        <f t="normal">Agrupados!E3077</f>
        <v>Resíduos industriais</v>
      </c>
      <c r="C1367" s="6" t="str">
        <f t="normal">Agrupados!F3077</f>
        <v>Resíduo de cigarro</v>
      </c>
      <c r="D1367" s="6" t="str">
        <f t="normal">Agrupados!G3077</f>
        <v>Resíduo de cigarro</v>
      </c>
      <c r="E1367" s="12" t="str">
        <f t="normal">Agrupados!H3077</f>
        <v>-</v>
      </c>
      <c r="F1367" s="12" t="str">
        <f t="normal">Agrupados!I3077</f>
        <v>-</v>
      </c>
      <c r="G1367" s="13">
        <f t="normal">Agrupados!T3077</f>
        <v>860.5</v>
      </c>
      <c r="H1367" s="13">
        <f t="normal">Agrupados!W3077</f>
        <v>824.9</v>
      </c>
      <c r="I1367" s="8">
        <f t="shared" ref="I1367" si="2261">1000/G1367</f>
        <v>1.16211504938989</v>
      </c>
      <c r="J1367" s="8">
        <f t="shared" ref="J1367" si="2262">1000/H1367</f>
        <v>1.2122681537156</v>
      </c>
      <c r="K1367" s="8">
        <f t="shared" ref="K1367" si="2263">I1367*J1367</f>
        <v>1.408795065329</v>
      </c>
      <c r="L1367" s="13">
        <f t="normal">Agrupados!M3077</f>
        <v>398</v>
      </c>
      <c r="M1367" s="13">
        <f t="normal">Agrupados!Q3077</f>
        <v>196.333333333333</v>
      </c>
      <c r="N1367" s="13">
        <f t="shared" ref="N1367" si="2264">L1367/K1367</f>
        <v>282.5109271</v>
      </c>
      <c r="O1367" s="13">
        <f t="shared" ref="O1367" si="2265">M1367/K1367</f>
        <v>139.362593016667</v>
      </c>
      <c r="P1367" s="12">
        <f t="normal">Agrupados!R3077</f>
        <v>0.493299832495812</v>
      </c>
      <c r="Q1367" s="23" t="str">
        <f t="normal">Agrupados!AA3077</f>
        <v>-</v>
      </c>
      <c r="R1367" s="24" t="str">
        <f t="normal">Agrupados!AC3077</f>
        <v>-</v>
      </c>
    </row>
    <row r="1368" spans="1:18">
      <c r="A1368" s="14">
        <f t="normal">Agrupados!D3078</f>
        <v>0</v>
      </c>
      <c r="B1368" s="14">
        <f t="normal">Agrupados!E3078</f>
        <v>0</v>
      </c>
      <c r="C1368" s="6">
        <f t="normal">Agrupados!F3078</f>
        <v>0</v>
      </c>
      <c r="D1368" s="6">
        <f t="normal">Agrupados!G3078</f>
        <v>0</v>
      </c>
      <c r="E1368" s="14">
        <f t="normal">Agrupados!H3078</f>
        <v>0</v>
      </c>
      <c r="F1368" s="14">
        <f t="normal">Agrupados!I3078</f>
        <v>0</v>
      </c>
      <c r="G1368" s="16">
        <f t="normal">Agrupados!T3078</f>
        <v>0</v>
      </c>
      <c r="H1368" s="16"/>
      <c r="I1368" s="8"/>
      <c r="J1368" s="8"/>
      <c r="K1368" s="8"/>
      <c r="L1368" s="16">
        <f t="normal">Agrupados!M3078</f>
        <v>0</v>
      </c>
      <c r="M1368" s="16">
        <f t="normal">Agrupados!Q3078</f>
        <v>0</v>
      </c>
      <c r="N1368" s="16"/>
      <c r="O1368" s="16"/>
      <c r="P1368" s="14">
        <f t="normal">Agrupados!R3078</f>
        <v>0</v>
      </c>
      <c r="Q1368" s="23">
        <f t="normal">Agrupados!AA3078</f>
        <v>0</v>
      </c>
      <c r="R1368" s="24">
        <f t="normal">Agrupados!AC3078</f>
        <v>0</v>
      </c>
    </row>
    <row r="1369" spans="1:18">
      <c r="A1369" s="17">
        <f t="normal">Agrupados!D3079</f>
        <v>0</v>
      </c>
      <c r="B1369" s="17">
        <f t="normal">Agrupados!E3079</f>
        <v>0</v>
      </c>
      <c r="C1369" s="6">
        <f t="normal">Agrupados!F3079</f>
        <v>0</v>
      </c>
      <c r="D1369" s="6">
        <f t="normal">Agrupados!G3079</f>
        <v>0</v>
      </c>
      <c r="E1369" s="17">
        <f t="normal">Agrupados!H3079</f>
        <v>0</v>
      </c>
      <c r="F1369" s="17">
        <f t="normal">Agrupados!I3079</f>
        <v>0</v>
      </c>
      <c r="G1369" s="19">
        <f t="normal">Agrupados!T3079</f>
        <v>0</v>
      </c>
      <c r="H1369" s="19"/>
      <c r="I1369" s="8"/>
      <c r="J1369" s="8"/>
      <c r="K1369" s="8"/>
      <c r="L1369" s="19">
        <f t="normal">Agrupados!M3079</f>
        <v>0</v>
      </c>
      <c r="M1369" s="19">
        <f t="normal">Agrupados!Q3079</f>
        <v>0</v>
      </c>
      <c r="N1369" s="19"/>
      <c r="O1369" s="19"/>
      <c r="P1369" s="17">
        <f t="normal">Agrupados!R3079</f>
        <v>0</v>
      </c>
      <c r="Q1369" s="23">
        <f t="normal">Agrupados!AA3079</f>
        <v>0</v>
      </c>
      <c r="R1369" s="24">
        <f t="normal">Agrupados!AC3079</f>
        <v>0</v>
      </c>
    </row>
    <row r="1370" spans="1:18">
      <c r="A1370" s="12" t="str">
        <f t="normal">Agrupados!D3080</f>
        <v>Agroindústria</v>
      </c>
      <c r="B1370" s="12" t="str">
        <f t="normal">Agrupados!E3080</f>
        <v>Resíduos de pecuária</v>
      </c>
      <c r="C1370" s="6" t="str">
        <f t="normal">Agrupados!F3080</f>
        <v>Suinocultura</v>
      </c>
      <c r="D1370" s="6" t="str">
        <f t="normal">Agrupados!G3080</f>
        <v>-</v>
      </c>
      <c r="E1370" s="6" t="str">
        <f t="normal">Agrupados!H3080</f>
        <v>Entrada biodigestor</v>
      </c>
      <c r="F1370" s="6" t="str">
        <f t="normal">Agrupados!I3080</f>
        <v>3500 animais alojados há 5 dias, com peso médio de 8 kg</v>
      </c>
      <c r="G1370" s="8">
        <f t="normal">Agrupados!T3080</f>
        <v>23.7</v>
      </c>
      <c r="H1370" s="8">
        <f t="normal">Agrupados!W3080</f>
        <v>708.566666666667</v>
      </c>
      <c r="I1370" s="8">
        <f t="shared" ref="I1370" si="2266">1000/G1370</f>
        <v>42.1940928270042</v>
      </c>
      <c r="J1370" s="8">
        <f t="shared" ref="J1370" si="2267">1000/H1370</f>
        <v>1.41129980712236</v>
      </c>
      <c r="K1370" s="8">
        <f t="shared" ref="K1370" si="2268">I1370*J1370</f>
        <v>59.548515068454</v>
      </c>
      <c r="L1370" s="8">
        <f t="normal">Agrupados!M3080</f>
        <v>670.333333333333</v>
      </c>
      <c r="M1370" s="8">
        <f t="normal">Agrupados!Q3080</f>
        <v>499.333333333333</v>
      </c>
      <c r="N1370" s="13">
        <f t="shared" ref="N1370" si="2269">L1370/K1370</f>
        <v>11.2569277766667</v>
      </c>
      <c r="O1370" s="13">
        <f t="shared" ref="O1370" si="2270">M1370/K1370</f>
        <v>8.38531964666667</v>
      </c>
      <c r="P1370" s="6">
        <f t="normal">Agrupados!R3080</f>
        <v>0.744903033316758</v>
      </c>
      <c r="Q1370" s="23">
        <f t="normal">Agrupados!AA3080</f>
        <v>39549.3333333333</v>
      </c>
      <c r="R1370" s="24">
        <f t="normal">Agrupados!AC3080</f>
        <v>7.03033333333333</v>
      </c>
    </row>
    <row r="1371" spans="1:18">
      <c r="A1371" s="14">
        <f t="normal">Agrupados!D3081</f>
        <v>0</v>
      </c>
      <c r="B1371" s="14">
        <f t="normal">Agrupados!E3081</f>
        <v>0</v>
      </c>
      <c r="C1371" s="6">
        <f t="normal">Agrupados!F3081</f>
        <v>0</v>
      </c>
      <c r="D1371" s="6">
        <f t="normal">Agrupados!G3081</f>
        <v>0</v>
      </c>
      <c r="E1371" s="6">
        <f t="normal">Agrupados!H3081</f>
        <v>0</v>
      </c>
      <c r="F1371" s="6">
        <f t="normal">Agrupados!I3081</f>
        <v>0</v>
      </c>
      <c r="G1371" s="8">
        <f t="normal">Agrupados!T3081</f>
        <v>0</v>
      </c>
      <c r="H1371" s="8"/>
      <c r="I1371" s="8"/>
      <c r="J1371" s="8"/>
      <c r="K1371" s="8"/>
      <c r="L1371" s="8">
        <f t="normal">Agrupados!M3081</f>
        <v>0</v>
      </c>
      <c r="M1371" s="8">
        <f t="normal">Agrupados!Q3081</f>
        <v>0</v>
      </c>
      <c r="N1371" s="16"/>
      <c r="O1371" s="16"/>
      <c r="P1371" s="6">
        <f t="normal">Agrupados!R3081</f>
        <v>0</v>
      </c>
      <c r="Q1371" s="23">
        <f t="normal">Agrupados!AA3081</f>
        <v>0</v>
      </c>
      <c r="R1371" s="24">
        <f t="normal">Agrupados!AC3081</f>
        <v>0</v>
      </c>
    </row>
    <row r="1372" spans="1:18">
      <c r="A1372" s="17">
        <f t="normal">Agrupados!D3082</f>
        <v>0</v>
      </c>
      <c r="B1372" s="17">
        <f t="normal">Agrupados!E3082</f>
        <v>0</v>
      </c>
      <c r="C1372" s="6">
        <f t="normal">Agrupados!F3082</f>
        <v>0</v>
      </c>
      <c r="D1372" s="6">
        <f t="normal">Agrupados!G3082</f>
        <v>0</v>
      </c>
      <c r="E1372" s="6">
        <f t="normal">Agrupados!H3082</f>
        <v>0</v>
      </c>
      <c r="F1372" s="6">
        <f t="normal">Agrupados!I3082</f>
        <v>0</v>
      </c>
      <c r="G1372" s="8">
        <f t="normal">Agrupados!T3082</f>
        <v>0</v>
      </c>
      <c r="H1372" s="8"/>
      <c r="I1372" s="8"/>
      <c r="J1372" s="8"/>
      <c r="K1372" s="8"/>
      <c r="L1372" s="8">
        <f t="normal">Agrupados!M3082</f>
        <v>0</v>
      </c>
      <c r="M1372" s="8">
        <f t="normal">Agrupados!Q3082</f>
        <v>0</v>
      </c>
      <c r="N1372" s="19"/>
      <c r="O1372" s="19"/>
      <c r="P1372" s="6">
        <f t="normal">Agrupados!R3082</f>
        <v>0</v>
      </c>
      <c r="Q1372" s="23">
        <f t="normal">Agrupados!AA3082</f>
        <v>0</v>
      </c>
      <c r="R1372" s="24">
        <f t="normal">Agrupados!AC3082</f>
        <v>0</v>
      </c>
    </row>
    <row r="1373" spans="1:18">
      <c r="A1373" s="12" t="str">
        <f t="normal">Agrupados!D3083</f>
        <v>Agroindústria</v>
      </c>
      <c r="B1373" s="12" t="str">
        <f t="normal">Agrupados!E3083</f>
        <v>Resíduos de pecuária</v>
      </c>
      <c r="C1373" s="6" t="str">
        <f t="normal">Agrupados!F3083</f>
        <v>Suinocultura</v>
      </c>
      <c r="D1373" s="6" t="str">
        <f t="normal">Agrupados!G3083</f>
        <v>-</v>
      </c>
      <c r="E1373" s="6" t="str">
        <f t="normal">Agrupados!H3083</f>
        <v>Entrada biodigestor</v>
      </c>
      <c r="F1373" s="6" t="str">
        <f t="normal">Agrupados!I3083</f>
        <v>600 animais, 120 dias alojados, 130 kg / Característica: Muita água lavagem baias</v>
      </c>
      <c r="G1373" s="8">
        <f t="normal">Agrupados!T3083</f>
        <v>17.0333333333333</v>
      </c>
      <c r="H1373" s="8">
        <f t="normal">Agrupados!W3083</f>
        <v>652.266666666667</v>
      </c>
      <c r="I1373" s="8">
        <f t="shared" ref="I1373" si="2271">1000/G1373</f>
        <v>58.7084148727984</v>
      </c>
      <c r="J1373" s="8">
        <f t="shared" ref="J1373" si="2272">1000/H1373</f>
        <v>1.53311529026983</v>
      </c>
      <c r="K1373" s="8">
        <f t="shared" ref="K1373" si="2273">I1373*J1373</f>
        <v>90.0067685089919</v>
      </c>
      <c r="L1373" s="8">
        <f t="normal">Agrupados!M3083</f>
        <v>439</v>
      </c>
      <c r="M1373" s="8">
        <f t="normal">Agrupados!Q3083</f>
        <v>362</v>
      </c>
      <c r="N1373" s="13">
        <f t="shared" ref="N1373" si="2274">L1373/K1373</f>
        <v>4.87741096888889</v>
      </c>
      <c r="O1373" s="13">
        <f t="shared" ref="O1373" si="2275">M1373/K1373</f>
        <v>4.02191975111111</v>
      </c>
      <c r="P1373" s="6">
        <f t="normal">Agrupados!R3083</f>
        <v>0.824601366742597</v>
      </c>
      <c r="Q1373" s="23">
        <f t="normal">Agrupados!AA3083</f>
        <v>17791.6666666667</v>
      </c>
      <c r="R1373" s="24">
        <f t="normal">Agrupados!AC3083</f>
        <v>8.736</v>
      </c>
    </row>
    <row r="1374" spans="1:18">
      <c r="A1374" s="14">
        <f t="normal">Agrupados!D3084</f>
        <v>0</v>
      </c>
      <c r="B1374" s="14">
        <f t="normal">Agrupados!E3084</f>
        <v>0</v>
      </c>
      <c r="C1374" s="6">
        <f t="normal">Agrupados!F3084</f>
        <v>0</v>
      </c>
      <c r="D1374" s="6">
        <f t="normal">Agrupados!G3084</f>
        <v>0</v>
      </c>
      <c r="E1374" s="6">
        <f t="normal">Agrupados!H3084</f>
        <v>0</v>
      </c>
      <c r="F1374" s="6">
        <f t="normal">Agrupados!I3084</f>
        <v>0</v>
      </c>
      <c r="G1374" s="8">
        <f t="normal">Agrupados!T3084</f>
        <v>0</v>
      </c>
      <c r="H1374" s="8"/>
      <c r="I1374" s="8"/>
      <c r="J1374" s="8"/>
      <c r="K1374" s="8"/>
      <c r="L1374" s="8">
        <f t="normal">Agrupados!M3084</f>
        <v>0</v>
      </c>
      <c r="M1374" s="8">
        <f t="normal">Agrupados!Q3084</f>
        <v>0</v>
      </c>
      <c r="N1374" s="16"/>
      <c r="O1374" s="16"/>
      <c r="P1374" s="6">
        <f t="normal">Agrupados!R3084</f>
        <v>0</v>
      </c>
      <c r="Q1374" s="23">
        <f t="normal">Agrupados!AA3084</f>
        <v>0</v>
      </c>
      <c r="R1374" s="24">
        <f t="normal">Agrupados!AC3084</f>
        <v>0</v>
      </c>
    </row>
    <row r="1375" spans="1:18">
      <c r="A1375" s="17">
        <f t="normal">Agrupados!D3085</f>
        <v>0</v>
      </c>
      <c r="B1375" s="17">
        <f t="normal">Agrupados!E3085</f>
        <v>0</v>
      </c>
      <c r="C1375" s="6">
        <f t="normal">Agrupados!F3085</f>
        <v>0</v>
      </c>
      <c r="D1375" s="6">
        <f t="normal">Agrupados!G3085</f>
        <v>0</v>
      </c>
      <c r="E1375" s="6">
        <f t="normal">Agrupados!H3085</f>
        <v>0</v>
      </c>
      <c r="F1375" s="6">
        <f t="normal">Agrupados!I3085</f>
        <v>0</v>
      </c>
      <c r="G1375" s="8">
        <f t="normal">Agrupados!T3085</f>
        <v>0</v>
      </c>
      <c r="H1375" s="8"/>
      <c r="I1375" s="8"/>
      <c r="J1375" s="8"/>
      <c r="K1375" s="8"/>
      <c r="L1375" s="8">
        <f t="normal">Agrupados!M3085</f>
        <v>0</v>
      </c>
      <c r="M1375" s="8">
        <f t="normal">Agrupados!Q3085</f>
        <v>0</v>
      </c>
      <c r="N1375" s="19"/>
      <c r="O1375" s="19"/>
      <c r="P1375" s="6">
        <f t="normal">Agrupados!R3085</f>
        <v>0</v>
      </c>
      <c r="Q1375" s="23">
        <f t="normal">Agrupados!AA3085</f>
        <v>0</v>
      </c>
      <c r="R1375" s="24">
        <f t="normal">Agrupados!AC3085</f>
        <v>0</v>
      </c>
    </row>
    <row r="1376" spans="1:18">
      <c r="A1376" s="12" t="str">
        <f t="normal">Agrupados!D3092</f>
        <v>Agroindústria</v>
      </c>
      <c r="B1376" s="12" t="str">
        <f t="normal">Agrupados!E3092</f>
        <v>Resíduos de pecuária</v>
      </c>
      <c r="C1376" s="6" t="str">
        <f t="normal">Agrupados!F3092</f>
        <v>Suinocultura</v>
      </c>
      <c r="D1376" s="6" t="str">
        <f t="normal">Agrupados!G3092</f>
        <v>Terminação</v>
      </c>
      <c r="E1376" s="12" t="str">
        <f t="normal">Agrupados!H3092</f>
        <v>Grelha</v>
      </c>
      <c r="F1376" s="6" t="str">
        <f t="normal">Agrupados!I3092</f>
        <v>Baia 1 - 18 animais 8-9 baias/lote</v>
      </c>
      <c r="G1376" s="8">
        <f t="normal">Agrupados!T3092</f>
        <v>59.3333333333333</v>
      </c>
      <c r="H1376" s="8">
        <f t="normal">Agrupados!W3092</f>
        <v>810.066666666667</v>
      </c>
      <c r="I1376" s="8">
        <f t="shared" ref="I1376" si="2276">1000/G1376</f>
        <v>16.8539325842697</v>
      </c>
      <c r="J1376" s="8">
        <f t="shared" ref="J1376" si="2277">1000/H1376</f>
        <v>1.23446629907004</v>
      </c>
      <c r="K1376" s="8">
        <f t="shared" ref="K1376" si="2278">I1376*J1376</f>
        <v>20.8056117820792</v>
      </c>
      <c r="L1376" s="8">
        <f t="normal">Agrupados!M3092</f>
        <v>547.666666666667</v>
      </c>
      <c r="M1376" s="8">
        <f t="normal">Agrupados!Q3092</f>
        <v>387.666666666667</v>
      </c>
      <c r="N1376" s="13">
        <f t="shared" ref="N1376" si="2279">L1376/K1376</f>
        <v>26.3230263259259</v>
      </c>
      <c r="O1376" s="13">
        <f t="shared" ref="O1376" si="2280">M1376/K1376</f>
        <v>18.632793437037</v>
      </c>
      <c r="P1376" s="6">
        <f t="normal">Agrupados!R3092</f>
        <v>0.70785149117468</v>
      </c>
      <c r="Q1376" s="23">
        <f t="normal">Agrupados!AA3092</f>
        <v>83944</v>
      </c>
      <c r="R1376" s="24">
        <f t="normal">Agrupados!AC3092</f>
        <v>6.798</v>
      </c>
    </row>
    <row r="1377" spans="1:18">
      <c r="A1377" s="14">
        <f t="normal">Agrupados!D3093</f>
        <v>0</v>
      </c>
      <c r="B1377" s="14">
        <f t="normal">Agrupados!E3093</f>
        <v>0</v>
      </c>
      <c r="C1377" s="6">
        <f t="normal">Agrupados!F3093</f>
        <v>0</v>
      </c>
      <c r="D1377" s="6">
        <f t="normal">Agrupados!G3093</f>
        <v>0</v>
      </c>
      <c r="E1377" s="14">
        <f t="normal">Agrupados!H3093</f>
        <v>0</v>
      </c>
      <c r="F1377" s="6">
        <f t="normal">Agrupados!I3093</f>
        <v>0</v>
      </c>
      <c r="G1377" s="8">
        <f t="normal">Agrupados!T3093</f>
        <v>0</v>
      </c>
      <c r="H1377" s="8"/>
      <c r="I1377" s="8"/>
      <c r="J1377" s="8"/>
      <c r="K1377" s="8"/>
      <c r="L1377" s="8">
        <f t="normal">Agrupados!M3093</f>
        <v>0</v>
      </c>
      <c r="M1377" s="8">
        <f t="normal">Agrupados!Q3093</f>
        <v>0</v>
      </c>
      <c r="N1377" s="16"/>
      <c r="O1377" s="16"/>
      <c r="P1377" s="6">
        <f t="normal">Agrupados!R3093</f>
        <v>0</v>
      </c>
      <c r="Q1377" s="23">
        <f t="normal">Agrupados!AA3093</f>
        <v>0</v>
      </c>
      <c r="R1377" s="24">
        <f t="normal">Agrupados!AC3093</f>
        <v>0</v>
      </c>
    </row>
    <row r="1378" spans="1:18">
      <c r="A1378" s="17">
        <f t="normal">Agrupados!D3094</f>
        <v>0</v>
      </c>
      <c r="B1378" s="17">
        <f t="normal">Agrupados!E3094</f>
        <v>0</v>
      </c>
      <c r="C1378" s="6">
        <f t="normal">Agrupados!F3094</f>
        <v>0</v>
      </c>
      <c r="D1378" s="6">
        <f t="normal">Agrupados!G3094</f>
        <v>0</v>
      </c>
      <c r="E1378" s="17">
        <f t="normal">Agrupados!H3094</f>
        <v>0</v>
      </c>
      <c r="F1378" s="6">
        <f t="normal">Agrupados!I3094</f>
        <v>0</v>
      </c>
      <c r="G1378" s="8">
        <f t="normal">Agrupados!T3094</f>
        <v>0</v>
      </c>
      <c r="H1378" s="8"/>
      <c r="I1378" s="8"/>
      <c r="J1378" s="8"/>
      <c r="K1378" s="8"/>
      <c r="L1378" s="8">
        <f t="normal">Agrupados!M3094</f>
        <v>0</v>
      </c>
      <c r="M1378" s="8">
        <f t="normal">Agrupados!Q3094</f>
        <v>0</v>
      </c>
      <c r="N1378" s="19"/>
      <c r="O1378" s="19"/>
      <c r="P1378" s="6">
        <f t="normal">Agrupados!R3094</f>
        <v>0</v>
      </c>
      <c r="Q1378" s="23">
        <f t="normal">Agrupados!AA3094</f>
        <v>0</v>
      </c>
      <c r="R1378" s="24">
        <f t="normal">Agrupados!AC3094</f>
        <v>0</v>
      </c>
    </row>
    <row r="1379" spans="1:18">
      <c r="A1379" s="12" t="str">
        <f t="normal">Agrupados!D3095</f>
        <v>Agroindústria</v>
      </c>
      <c r="B1379" s="12" t="str">
        <f t="normal">Agrupados!E3095</f>
        <v>Resíduos de pecuária</v>
      </c>
      <c r="C1379" s="6" t="str">
        <f t="normal">Agrupados!F3095</f>
        <v>Suinocultura</v>
      </c>
      <c r="D1379" s="6" t="str">
        <f t="normal">Agrupados!G3095</f>
        <v>Terminação </v>
      </c>
      <c r="E1379" s="12" t="str">
        <f t="normal">Agrupados!H3095</f>
        <v>Grelha</v>
      </c>
      <c r="F1379" s="6" t="str">
        <f t="normal">Agrupados!I3095</f>
        <v>Baia 2 - Grelhado 18 animais 8-9 baias/lote</v>
      </c>
      <c r="G1379" s="8">
        <f t="normal">Agrupados!T3095</f>
        <v>26.2</v>
      </c>
      <c r="H1379" s="8">
        <f t="normal">Agrupados!W3095</f>
        <v>725.733333333333</v>
      </c>
      <c r="I1379" s="8">
        <f t="shared" ref="I1379" si="2281">1000/G1379</f>
        <v>38.1679389312977</v>
      </c>
      <c r="J1379" s="8">
        <f t="shared" ref="J1379" si="2282">1000/H1379</f>
        <v>1.37791659011574</v>
      </c>
      <c r="K1379" s="8">
        <f t="shared" ref="K1379" si="2283">I1379*J1379</f>
        <v>52.5922362639597</v>
      </c>
      <c r="L1379" s="8">
        <f t="normal">Agrupados!M3095</f>
        <v>788.333333333333</v>
      </c>
      <c r="M1379" s="8">
        <f t="normal">Agrupados!Q3095</f>
        <v>561.333333333333</v>
      </c>
      <c r="N1379" s="13">
        <f t="shared" ref="N1379" si="2284">L1379/K1379</f>
        <v>14.9895381777778</v>
      </c>
      <c r="O1379" s="13">
        <f t="shared" ref="O1379" si="2285">M1379/K1379</f>
        <v>10.6733117511111</v>
      </c>
      <c r="P1379" s="6">
        <f t="normal">Agrupados!R3095</f>
        <v>0.712050739957717</v>
      </c>
      <c r="Q1379" s="23">
        <f t="normal">Agrupados!AA3095</f>
        <v>42571</v>
      </c>
      <c r="R1379" s="24">
        <f t="normal">Agrupados!AC3095</f>
        <v>7.15233333333333</v>
      </c>
    </row>
    <row r="1380" spans="1:18">
      <c r="A1380" s="14">
        <f t="normal">Agrupados!D3096</f>
        <v>0</v>
      </c>
      <c r="B1380" s="14">
        <f t="normal">Agrupados!E3096</f>
        <v>0</v>
      </c>
      <c r="C1380" s="6">
        <f t="normal">Agrupados!F3096</f>
        <v>0</v>
      </c>
      <c r="D1380" s="6">
        <f t="normal">Agrupados!G3096</f>
        <v>0</v>
      </c>
      <c r="E1380" s="14">
        <f t="normal">Agrupados!H3096</f>
        <v>0</v>
      </c>
      <c r="F1380" s="6">
        <f t="normal">Agrupados!I3096</f>
        <v>0</v>
      </c>
      <c r="G1380" s="8">
        <f t="normal">Agrupados!T3096</f>
        <v>0</v>
      </c>
      <c r="H1380" s="8"/>
      <c r="I1380" s="8"/>
      <c r="J1380" s="8"/>
      <c r="K1380" s="8"/>
      <c r="L1380" s="8">
        <f t="normal">Agrupados!M3096</f>
        <v>0</v>
      </c>
      <c r="M1380" s="8">
        <f t="normal">Agrupados!Q3096</f>
        <v>0</v>
      </c>
      <c r="N1380" s="16"/>
      <c r="O1380" s="16"/>
      <c r="P1380" s="6">
        <f t="normal">Agrupados!R3096</f>
        <v>0</v>
      </c>
      <c r="Q1380" s="23">
        <f t="normal">Agrupados!AA3096</f>
        <v>0</v>
      </c>
      <c r="R1380" s="24">
        <f t="normal">Agrupados!AC3096</f>
        <v>0</v>
      </c>
    </row>
    <row r="1381" spans="1:18">
      <c r="A1381" s="17">
        <f t="normal">Agrupados!D3097</f>
        <v>0</v>
      </c>
      <c r="B1381" s="17">
        <f t="normal">Agrupados!E3097</f>
        <v>0</v>
      </c>
      <c r="C1381" s="6">
        <f t="normal">Agrupados!F3097</f>
        <v>0</v>
      </c>
      <c r="D1381" s="6">
        <f t="normal">Agrupados!G3097</f>
        <v>0</v>
      </c>
      <c r="E1381" s="17">
        <f t="normal">Agrupados!H3097</f>
        <v>0</v>
      </c>
      <c r="F1381" s="6">
        <f t="normal">Agrupados!I3097</f>
        <v>0</v>
      </c>
      <c r="G1381" s="8">
        <f t="normal">Agrupados!T3097</f>
        <v>0</v>
      </c>
      <c r="H1381" s="8"/>
      <c r="I1381" s="8"/>
      <c r="J1381" s="8"/>
      <c r="K1381" s="8"/>
      <c r="L1381" s="8">
        <f t="normal">Agrupados!M3097</f>
        <v>0</v>
      </c>
      <c r="M1381" s="8">
        <f t="normal">Agrupados!Q3097</f>
        <v>0</v>
      </c>
      <c r="N1381" s="19"/>
      <c r="O1381" s="19"/>
      <c r="P1381" s="6">
        <f t="normal">Agrupados!R3097</f>
        <v>0</v>
      </c>
      <c r="Q1381" s="23">
        <f t="normal">Agrupados!AA3097</f>
        <v>0</v>
      </c>
      <c r="R1381" s="24">
        <f t="normal">Agrupados!AC3097</f>
        <v>0</v>
      </c>
    </row>
    <row r="1382" spans="1:18">
      <c r="A1382" s="12" t="str">
        <f t="normal">Agrupados!D3098</f>
        <v>Agroindústria</v>
      </c>
      <c r="B1382" s="12" t="str">
        <f t="normal">Agrupados!E3098</f>
        <v>Resíduos de pecuária</v>
      </c>
      <c r="C1382" s="6" t="str">
        <f t="normal">Agrupados!F3098</f>
        <v>Suinocultura</v>
      </c>
      <c r="D1382" s="6" t="str">
        <f t="normal">Agrupados!G3098</f>
        <v>Terminação</v>
      </c>
      <c r="E1382" s="12" t="str">
        <f t="normal">Agrupados!H3098</f>
        <v>Grelha</v>
      </c>
      <c r="F1382" s="12" t="str">
        <f t="normal">Agrupados!I3098</f>
        <v>Baia 3 - 18 animais 8-9/baias</v>
      </c>
      <c r="G1382" s="13">
        <f t="normal">Agrupados!T3098</f>
        <v>49.1666666666667</v>
      </c>
      <c r="H1382" s="13">
        <f t="normal">Agrupados!W3098</f>
        <v>789.6</v>
      </c>
      <c r="I1382" s="8">
        <f t="shared" ref="I1382" si="2286">1000/G1382</f>
        <v>20.3389830508475</v>
      </c>
      <c r="J1382" s="8">
        <f t="shared" ref="J1382" si="2287">1000/H1382</f>
        <v>1.26646403242148</v>
      </c>
      <c r="K1382" s="8">
        <f t="shared" ref="K1382" si="2288">I1382*J1382</f>
        <v>25.7585904899284</v>
      </c>
      <c r="L1382" s="13">
        <f t="normal">Agrupados!M3098</f>
        <v>596.333333333333</v>
      </c>
      <c r="M1382" s="13">
        <f t="normal">Agrupados!Q3098</f>
        <v>412.333333333333</v>
      </c>
      <c r="N1382" s="13">
        <f t="shared" ref="N1382" si="2289">L1382/K1382</f>
        <v>23.1508526666667</v>
      </c>
      <c r="O1382" s="13">
        <f t="shared" ref="O1382" si="2290">M1382/K1382</f>
        <v>16.0076046666667</v>
      </c>
      <c r="P1382" s="12">
        <f t="normal">Agrupados!R3098</f>
        <v>0.691447736165456</v>
      </c>
      <c r="Q1382" s="23">
        <f t="normal">Agrupados!AA3098</f>
        <v>73888.3333333333</v>
      </c>
      <c r="R1382" s="24">
        <f t="normal">Agrupados!AC3098</f>
        <v>6.921</v>
      </c>
    </row>
    <row r="1383" spans="1:18">
      <c r="A1383" s="14">
        <f t="normal">Agrupados!D3099</f>
        <v>0</v>
      </c>
      <c r="B1383" s="14">
        <f t="normal">Agrupados!E3099</f>
        <v>0</v>
      </c>
      <c r="C1383" s="6">
        <f t="normal">Agrupados!F3099</f>
        <v>0</v>
      </c>
      <c r="D1383" s="6">
        <f t="normal">Agrupados!G3099</f>
        <v>0</v>
      </c>
      <c r="E1383" s="14">
        <f t="normal">Agrupados!H3099</f>
        <v>0</v>
      </c>
      <c r="F1383" s="14">
        <f t="normal">Agrupados!I3099</f>
        <v>0</v>
      </c>
      <c r="G1383" s="16">
        <f t="normal">Agrupados!T3099</f>
        <v>0</v>
      </c>
      <c r="H1383" s="16"/>
      <c r="I1383" s="8"/>
      <c r="J1383" s="8"/>
      <c r="K1383" s="8"/>
      <c r="L1383" s="16">
        <f t="normal">Agrupados!M3099</f>
        <v>0</v>
      </c>
      <c r="M1383" s="16">
        <f t="normal">Agrupados!Q3099</f>
        <v>0</v>
      </c>
      <c r="N1383" s="16"/>
      <c r="O1383" s="16"/>
      <c r="P1383" s="14">
        <f t="normal">Agrupados!R3099</f>
        <v>0</v>
      </c>
      <c r="Q1383" s="23">
        <f t="normal">Agrupados!AA3099</f>
        <v>0</v>
      </c>
      <c r="R1383" s="24">
        <f t="normal">Agrupados!AC3099</f>
        <v>0</v>
      </c>
    </row>
    <row r="1384" spans="1:18">
      <c r="A1384" s="17">
        <f t="normal">Agrupados!D3100</f>
        <v>0</v>
      </c>
      <c r="B1384" s="17">
        <f t="normal">Agrupados!E3100</f>
        <v>0</v>
      </c>
      <c r="C1384" s="6">
        <f t="normal">Agrupados!F3100</f>
        <v>0</v>
      </c>
      <c r="D1384" s="6">
        <f t="normal">Agrupados!G3100</f>
        <v>0</v>
      </c>
      <c r="E1384" s="17">
        <f t="normal">Agrupados!H3100</f>
        <v>0</v>
      </c>
      <c r="F1384" s="17">
        <f t="normal">Agrupados!I3100</f>
        <v>0</v>
      </c>
      <c r="G1384" s="19">
        <f t="normal">Agrupados!T3100</f>
        <v>0</v>
      </c>
      <c r="H1384" s="19"/>
      <c r="I1384" s="8"/>
      <c r="J1384" s="8"/>
      <c r="K1384" s="8"/>
      <c r="L1384" s="19">
        <f t="normal">Agrupados!M3100</f>
        <v>0</v>
      </c>
      <c r="M1384" s="19">
        <f t="normal">Agrupados!Q3100</f>
        <v>0</v>
      </c>
      <c r="N1384" s="19"/>
      <c r="O1384" s="19"/>
      <c r="P1384" s="17">
        <f t="normal">Agrupados!R3100</f>
        <v>0</v>
      </c>
      <c r="Q1384" s="23">
        <f t="normal">Agrupados!AA3100</f>
        <v>0</v>
      </c>
      <c r="R1384" s="24">
        <f t="normal">Agrupados!AC3100</f>
        <v>0</v>
      </c>
    </row>
    <row r="1385" spans="1:18">
      <c r="A1385" s="12" t="str">
        <f t="normal">Agrupados!D3101</f>
        <v>Agroindústria</v>
      </c>
      <c r="B1385" s="12" t="str">
        <f t="normal">Agrupados!E3101</f>
        <v>Resíduos de pecuária</v>
      </c>
      <c r="C1385" s="6" t="str">
        <f t="normal">Agrupados!F3101</f>
        <v>Suinocultura</v>
      </c>
      <c r="D1385" s="6" t="str">
        <f t="normal">Agrupados!G3101</f>
        <v>Terminação</v>
      </c>
      <c r="E1385" s="12" t="str">
        <f t="normal">Agrupados!H3101</f>
        <v>Grelha</v>
      </c>
      <c r="F1385" s="6" t="str">
        <f t="normal">Agrupados!I3101</f>
        <v>Baia 3 duplicata - 18 animais 8-9/baias</v>
      </c>
      <c r="G1385" s="8">
        <f t="normal">Agrupados!T3101</f>
        <v>49.1666666666667</v>
      </c>
      <c r="H1385" s="8">
        <f t="normal">Agrupados!W3101</f>
        <v>789.6</v>
      </c>
      <c r="I1385" s="8">
        <f t="shared" ref="I1385" si="2291">1000/G1385</f>
        <v>20.3389830508475</v>
      </c>
      <c r="J1385" s="8">
        <f t="shared" ref="J1385" si="2292">1000/H1385</f>
        <v>1.26646403242148</v>
      </c>
      <c r="K1385" s="8">
        <f t="shared" ref="K1385" si="2293">I1385*J1385</f>
        <v>25.7585904899284</v>
      </c>
      <c r="L1385" s="8">
        <f t="normal">Agrupados!M3101</f>
        <v>628</v>
      </c>
      <c r="M1385" s="8">
        <f t="normal">Agrupados!Q3101</f>
        <v>430</v>
      </c>
      <c r="N1385" s="13">
        <f t="shared" ref="N1385" si="2294">L1385/K1385</f>
        <v>24.380216</v>
      </c>
      <c r="O1385" s="13">
        <f t="shared" ref="O1385" si="2295">M1385/K1385</f>
        <v>16.69346</v>
      </c>
      <c r="P1385" s="6">
        <f t="normal">Agrupados!R3101</f>
        <v>0.684713375796178</v>
      </c>
      <c r="Q1385" s="23">
        <f t="normal">Agrupados!AA3101</f>
        <v>73888.3333333333</v>
      </c>
      <c r="R1385" s="24">
        <f t="normal">Agrupados!AC3101</f>
        <v>6.921</v>
      </c>
    </row>
    <row r="1386" spans="1:18">
      <c r="A1386" s="14">
        <f t="normal">Agrupados!D3102</f>
        <v>0</v>
      </c>
      <c r="B1386" s="14">
        <f t="normal">Agrupados!E3102</f>
        <v>0</v>
      </c>
      <c r="C1386" s="6">
        <f t="normal">Agrupados!F3102</f>
        <v>0</v>
      </c>
      <c r="D1386" s="6">
        <f t="normal">Agrupados!G3102</f>
        <v>0</v>
      </c>
      <c r="E1386" s="14">
        <f t="normal">Agrupados!H3102</f>
        <v>0</v>
      </c>
      <c r="F1386" s="6">
        <f t="normal">Agrupados!I3102</f>
        <v>0</v>
      </c>
      <c r="G1386" s="8">
        <f t="normal">Agrupados!T3102</f>
        <v>0</v>
      </c>
      <c r="H1386" s="8"/>
      <c r="I1386" s="8"/>
      <c r="J1386" s="8"/>
      <c r="K1386" s="8"/>
      <c r="L1386" s="8">
        <f t="normal">Agrupados!M3102</f>
        <v>0</v>
      </c>
      <c r="M1386" s="8">
        <f t="normal">Agrupados!Q3102</f>
        <v>0</v>
      </c>
      <c r="N1386" s="16"/>
      <c r="O1386" s="16"/>
      <c r="P1386" s="6">
        <f t="normal">Agrupados!R3102</f>
        <v>0</v>
      </c>
      <c r="Q1386" s="23">
        <f t="normal">Agrupados!AA3102</f>
        <v>0</v>
      </c>
      <c r="R1386" s="24">
        <f t="normal">Agrupados!AC3102</f>
        <v>0</v>
      </c>
    </row>
    <row r="1387" spans="1:18">
      <c r="A1387" s="17">
        <f t="normal">Agrupados!D3103</f>
        <v>0</v>
      </c>
      <c r="B1387" s="17">
        <f t="normal">Agrupados!E3103</f>
        <v>0</v>
      </c>
      <c r="C1387" s="6">
        <f t="normal">Agrupados!F3103</f>
        <v>0</v>
      </c>
      <c r="D1387" s="6">
        <f t="normal">Agrupados!G3103</f>
        <v>0</v>
      </c>
      <c r="E1387" s="17">
        <f t="normal">Agrupados!H3103</f>
        <v>0</v>
      </c>
      <c r="F1387" s="6">
        <f t="normal">Agrupados!I3103</f>
        <v>0</v>
      </c>
      <c r="G1387" s="8">
        <f t="normal">Agrupados!T3103</f>
        <v>0</v>
      </c>
      <c r="H1387" s="8"/>
      <c r="I1387" s="8"/>
      <c r="J1387" s="8"/>
      <c r="K1387" s="8"/>
      <c r="L1387" s="8">
        <f t="normal">Agrupados!M3103</f>
        <v>0</v>
      </c>
      <c r="M1387" s="8">
        <f t="normal">Agrupados!Q3103</f>
        <v>0</v>
      </c>
      <c r="N1387" s="19"/>
      <c r="O1387" s="19"/>
      <c r="P1387" s="6">
        <f t="normal">Agrupados!R3103</f>
        <v>0</v>
      </c>
      <c r="Q1387" s="23">
        <f t="normal">Agrupados!AA3103</f>
        <v>0</v>
      </c>
      <c r="R1387" s="24">
        <f t="normal">Agrupados!AC3103</f>
        <v>0</v>
      </c>
    </row>
    <row r="1388" spans="1:18">
      <c r="A1388" s="12" t="str">
        <f t="normal">Agrupados!D3104</f>
        <v>Agroindústria</v>
      </c>
      <c r="B1388" s="12" t="str">
        <f t="normal">Agrupados!E3104</f>
        <v>Resíduos de pecuária</v>
      </c>
      <c r="C1388" s="6" t="str">
        <f t="normal">Agrupados!F3104</f>
        <v>Suinocultura</v>
      </c>
      <c r="D1388" s="6" t="str">
        <f t="normal">Agrupados!G3104</f>
        <v>Terminação </v>
      </c>
      <c r="E1388" s="12" t="str">
        <f t="normal">Agrupados!H3104</f>
        <v>Grelha</v>
      </c>
      <c r="F1388" s="6" t="str">
        <f t="normal">Agrupados!I3104</f>
        <v>Baia 4 - 18 animais 8-9/baias</v>
      </c>
      <c r="G1388" s="8">
        <f t="normal">Agrupados!T3104</f>
        <v>69.1</v>
      </c>
      <c r="H1388" s="8">
        <f t="normal">Agrupados!W3104</f>
        <v>815.766666666667</v>
      </c>
      <c r="I1388" s="8">
        <f t="shared" ref="I1388" si="2296">1000/G1388</f>
        <v>14.4717800289436</v>
      </c>
      <c r="J1388" s="8">
        <f t="shared" ref="J1388" si="2297">1000/H1388</f>
        <v>1.2258407224288</v>
      </c>
      <c r="K1388" s="8">
        <f t="shared" ref="K1388" si="2298">I1388*J1388</f>
        <v>17.7400972855108</v>
      </c>
      <c r="L1388" s="8">
        <f t="normal">Agrupados!M3104</f>
        <v>542.666666666667</v>
      </c>
      <c r="M1388" s="8">
        <f t="normal">Agrupados!Q3104</f>
        <v>363.666666666667</v>
      </c>
      <c r="N1388" s="13">
        <f t="shared" ref="N1388" si="2299">L1388/K1388</f>
        <v>30.5898360044444</v>
      </c>
      <c r="O1388" s="13">
        <f t="shared" ref="O1388" si="2300">M1388/K1388</f>
        <v>20.4996996811111</v>
      </c>
      <c r="P1388" s="6">
        <f t="normal">Agrupados!R3104</f>
        <v>0.67014742014742</v>
      </c>
      <c r="Q1388" s="23">
        <f t="normal">Agrupados!AA3104</f>
        <v>95124</v>
      </c>
      <c r="R1388" s="24">
        <f t="normal">Agrupados!AC3104</f>
        <v>6.78833333333333</v>
      </c>
    </row>
    <row r="1389" spans="1:18">
      <c r="A1389" s="14">
        <f t="normal">Agrupados!D3105</f>
        <v>0</v>
      </c>
      <c r="B1389" s="14">
        <f t="normal">Agrupados!E3105</f>
        <v>0</v>
      </c>
      <c r="C1389" s="6">
        <f t="normal">Agrupados!F3105</f>
        <v>0</v>
      </c>
      <c r="D1389" s="6">
        <f t="normal">Agrupados!G3105</f>
        <v>0</v>
      </c>
      <c r="E1389" s="14">
        <f t="normal">Agrupados!H3105</f>
        <v>0</v>
      </c>
      <c r="F1389" s="6">
        <f t="normal">Agrupados!I3105</f>
        <v>0</v>
      </c>
      <c r="G1389" s="8">
        <f t="normal">Agrupados!T3105</f>
        <v>0</v>
      </c>
      <c r="H1389" s="8"/>
      <c r="I1389" s="8"/>
      <c r="J1389" s="8"/>
      <c r="K1389" s="8"/>
      <c r="L1389" s="8">
        <f t="normal">Agrupados!M3105</f>
        <v>0</v>
      </c>
      <c r="M1389" s="8">
        <f t="normal">Agrupados!Q3105</f>
        <v>0</v>
      </c>
      <c r="N1389" s="16"/>
      <c r="O1389" s="16"/>
      <c r="P1389" s="6">
        <f t="normal">Agrupados!R3105</f>
        <v>0</v>
      </c>
      <c r="Q1389" s="23">
        <f t="normal">Agrupados!AA3105</f>
        <v>0</v>
      </c>
      <c r="R1389" s="24">
        <f t="normal">Agrupados!AC3105</f>
        <v>0</v>
      </c>
    </row>
    <row r="1390" spans="1:18">
      <c r="A1390" s="17">
        <f t="normal">Agrupados!D3106</f>
        <v>0</v>
      </c>
      <c r="B1390" s="17">
        <f t="normal">Agrupados!E3106</f>
        <v>0</v>
      </c>
      <c r="C1390" s="6">
        <f t="normal">Agrupados!F3106</f>
        <v>0</v>
      </c>
      <c r="D1390" s="6">
        <f t="normal">Agrupados!G3106</f>
        <v>0</v>
      </c>
      <c r="E1390" s="17">
        <f t="normal">Agrupados!H3106</f>
        <v>0</v>
      </c>
      <c r="F1390" s="6">
        <f t="normal">Agrupados!I3106</f>
        <v>0</v>
      </c>
      <c r="G1390" s="8">
        <f t="normal">Agrupados!T3106</f>
        <v>0</v>
      </c>
      <c r="H1390" s="8"/>
      <c r="I1390" s="8"/>
      <c r="J1390" s="8"/>
      <c r="K1390" s="8"/>
      <c r="L1390" s="8">
        <f t="normal">Agrupados!M3106</f>
        <v>0</v>
      </c>
      <c r="M1390" s="8">
        <f t="normal">Agrupados!Q3106</f>
        <v>0</v>
      </c>
      <c r="N1390" s="19"/>
      <c r="O1390" s="19"/>
      <c r="P1390" s="6">
        <f t="normal">Agrupados!R3106</f>
        <v>0</v>
      </c>
      <c r="Q1390" s="23">
        <f t="normal">Agrupados!AA3106</f>
        <v>0</v>
      </c>
      <c r="R1390" s="24">
        <f t="normal">Agrupados!AC3106</f>
        <v>0</v>
      </c>
    </row>
    <row r="1391" spans="1:18">
      <c r="A1391" s="12" t="str">
        <f t="normal">Agrupados!D3107</f>
        <v>Agroindústria</v>
      </c>
      <c r="B1391" s="12" t="str">
        <f t="normal">Agrupados!E3107</f>
        <v>Resíduos de pecuária</v>
      </c>
      <c r="C1391" s="6" t="str">
        <f t="normal">Agrupados!F3107</f>
        <v>Avicultura</v>
      </c>
      <c r="D1391" s="6" t="str">
        <f t="normal">Agrupados!G3107</f>
        <v>Cama de aves</v>
      </c>
      <c r="E1391" s="12" t="str">
        <f t="normal">Agrupados!H3107</f>
        <v>-</v>
      </c>
      <c r="F1391" s="6" t="str">
        <f t="normal">Agrupados!I3107</f>
        <v>5° Lote</v>
      </c>
      <c r="G1391" s="8">
        <f t="normal">Agrupados!T3107</f>
        <v>80.86</v>
      </c>
      <c r="H1391" s="8">
        <f t="normal">Agrupados!W3107</f>
        <v>68.415</v>
      </c>
      <c r="I1391" s="8">
        <f t="shared" ref="I1391" si="2301">1000/G1391</f>
        <v>12.3670541676973</v>
      </c>
      <c r="J1391" s="8">
        <f t="shared" ref="J1391" si="2302">1000/H1391</f>
        <v>14.6166776291749</v>
      </c>
      <c r="K1391" s="8">
        <f t="shared" ref="K1391" si="2303">I1391*J1391</f>
        <v>180.765243991775</v>
      </c>
      <c r="L1391" s="8">
        <f t="normal">Agrupados!M3107</f>
        <v>313</v>
      </c>
      <c r="M1391" s="8">
        <f t="normal">Agrupados!Q3107</f>
        <v>181</v>
      </c>
      <c r="N1391" s="13">
        <f t="shared" ref="N1391" si="2304">L1391/K1391</f>
        <v>1.7315275497</v>
      </c>
      <c r="O1391" s="13">
        <f t="shared" ref="O1391" si="2305">M1391/K1391</f>
        <v>1.0012986789</v>
      </c>
      <c r="P1391" s="6">
        <f t="normal">Agrupados!R3107</f>
        <v>0.578274760383387</v>
      </c>
      <c r="Q1391" s="23" t="str">
        <f t="normal">Agrupados!AA3107</f>
        <v>-</v>
      </c>
      <c r="R1391" s="24" t="str">
        <f t="normal">Agrupados!AC3107</f>
        <v>-</v>
      </c>
    </row>
    <row r="1392" spans="1:18">
      <c r="A1392" s="14">
        <f t="normal">Agrupados!D3108</f>
        <v>0</v>
      </c>
      <c r="B1392" s="14">
        <f t="normal">Agrupados!E3108</f>
        <v>0</v>
      </c>
      <c r="C1392" s="9">
        <f t="normal">Agrupados!F3108</f>
        <v>0</v>
      </c>
      <c r="D1392" s="6">
        <f t="normal">Agrupados!G3108</f>
        <v>0</v>
      </c>
      <c r="E1392" s="14">
        <f t="normal">Agrupados!H3108</f>
        <v>0</v>
      </c>
      <c r="F1392" s="6">
        <f t="normal">Agrupados!I3108</f>
        <v>0</v>
      </c>
      <c r="G1392" s="8" t="str">
        <f t="normal">Agrupados!T3108</f>
        <v>-</v>
      </c>
      <c r="H1392" s="8"/>
      <c r="I1392" s="8"/>
      <c r="J1392" s="8"/>
      <c r="K1392" s="8"/>
      <c r="L1392" s="8">
        <f t="normal">Agrupados!M3108</f>
        <v>0</v>
      </c>
      <c r="M1392" s="8">
        <f t="normal">Agrupados!Q3108</f>
        <v>0</v>
      </c>
      <c r="N1392" s="16"/>
      <c r="O1392" s="16"/>
      <c r="P1392" s="6">
        <f t="normal">Agrupados!R3108</f>
        <v>0</v>
      </c>
      <c r="Q1392" s="23">
        <f t="normal">Agrupados!AA3108</f>
        <v>0</v>
      </c>
      <c r="R1392" s="24">
        <f t="normal">Agrupados!AC3108</f>
        <v>0</v>
      </c>
    </row>
    <row r="1393" spans="1:18">
      <c r="A1393" s="17">
        <f t="normal">Agrupados!D3109</f>
        <v>0</v>
      </c>
      <c r="B1393" s="17">
        <f t="normal">Agrupados!E3109</f>
        <v>0</v>
      </c>
      <c r="C1393" s="9">
        <f t="normal">Agrupados!F3109</f>
        <v>0</v>
      </c>
      <c r="D1393" s="6">
        <f t="normal">Agrupados!G3109</f>
        <v>0</v>
      </c>
      <c r="E1393" s="17">
        <f t="normal">Agrupados!H3109</f>
        <v>0</v>
      </c>
      <c r="F1393" s="6">
        <f t="normal">Agrupados!I3109</f>
        <v>0</v>
      </c>
      <c r="G1393" s="8">
        <f t="normal">Agrupados!T3109</f>
        <v>0</v>
      </c>
      <c r="H1393" s="8"/>
      <c r="I1393" s="8"/>
      <c r="J1393" s="8"/>
      <c r="K1393" s="8"/>
      <c r="L1393" s="8">
        <f t="normal">Agrupados!M3109</f>
        <v>0</v>
      </c>
      <c r="M1393" s="8">
        <f t="normal">Agrupados!Q3109</f>
        <v>0</v>
      </c>
      <c r="N1393" s="19"/>
      <c r="O1393" s="19"/>
      <c r="P1393" s="6">
        <f t="normal">Agrupados!R3109</f>
        <v>0</v>
      </c>
      <c r="Q1393" s="23">
        <f t="normal">Agrupados!AA3109</f>
        <v>0</v>
      </c>
      <c r="R1393" s="24">
        <f t="normal">Agrupados!AC3109</f>
        <v>0</v>
      </c>
    </row>
    <row r="1394" spans="1:18">
      <c r="A1394" s="12" t="str">
        <f t="normal">Agrupados!D3110</f>
        <v>Agroindústria</v>
      </c>
      <c r="B1394" s="12" t="str">
        <f t="normal">Agrupados!E3110</f>
        <v>Resíduos da indústria agropecuária</v>
      </c>
      <c r="C1394" s="6" t="str">
        <f t="normal">Agrupados!F3110</f>
        <v>Amidonaria</v>
      </c>
      <c r="D1394" s="6" t="str">
        <f t="normal">Agrupados!G3110</f>
        <v>Lodo</v>
      </c>
      <c r="E1394" s="12" t="str">
        <f t="normal">Agrupados!H3110</f>
        <v>Tridecanter</v>
      </c>
      <c r="F1394" s="6" t="str">
        <f t="normal">Agrupados!I3110</f>
        <v>-</v>
      </c>
      <c r="G1394" s="8">
        <f t="normal">Agrupados!T3110</f>
        <v>78.7666666666667</v>
      </c>
      <c r="H1394" s="8">
        <f t="normal">Agrupados!W3110</f>
        <v>927.033333333333</v>
      </c>
      <c r="I1394" s="8">
        <f t="shared" ref="I1394" si="2306">1000/G1394</f>
        <v>12.6957257723233</v>
      </c>
      <c r="J1394" s="8">
        <f t="shared" ref="J1394" si="2307">1000/H1394</f>
        <v>1.07870986300385</v>
      </c>
      <c r="K1394" s="8">
        <f t="shared" ref="K1394" si="2308">I1394*J1394</f>
        <v>13.6950046085973</v>
      </c>
      <c r="L1394" s="8">
        <f t="normal">Agrupados!M3110</f>
        <v>758.333333333333</v>
      </c>
      <c r="M1394" s="8">
        <f t="normal">Agrupados!Q3110</f>
        <v>523.666666666667</v>
      </c>
      <c r="N1394" s="13">
        <f t="shared" ref="N1394" si="2309">L1394/K1394</f>
        <v>55.3729885462963</v>
      </c>
      <c r="O1394" s="13">
        <f t="shared" ref="O1394" si="2310">M1394/K1394</f>
        <v>38.2377868159259</v>
      </c>
      <c r="P1394" s="6">
        <f t="normal">Agrupados!R3110</f>
        <v>0.69054945054945</v>
      </c>
      <c r="Q1394" s="23">
        <f t="normal">Agrupados!AA3110</f>
        <v>15366.3333333333</v>
      </c>
      <c r="R1394" s="24" t="str">
        <f t="normal">Agrupados!AC3110</f>
        <v>-</v>
      </c>
    </row>
    <row r="1395" spans="1:18">
      <c r="A1395" s="14">
        <f t="normal">Agrupados!D3111</f>
        <v>0</v>
      </c>
      <c r="B1395" s="14">
        <f t="normal">Agrupados!E3111</f>
        <v>0</v>
      </c>
      <c r="C1395" s="9">
        <f t="normal">Agrupados!F3111</f>
        <v>0</v>
      </c>
      <c r="D1395" s="6">
        <f t="normal">Agrupados!G3111</f>
        <v>0</v>
      </c>
      <c r="E1395" s="14">
        <f t="normal">Agrupados!H3111</f>
        <v>0</v>
      </c>
      <c r="F1395" s="6">
        <f t="normal">Agrupados!I3111</f>
        <v>0</v>
      </c>
      <c r="G1395" s="8">
        <f t="normal">Agrupados!T3111</f>
        <v>0</v>
      </c>
      <c r="H1395" s="8"/>
      <c r="I1395" s="8"/>
      <c r="J1395" s="8"/>
      <c r="K1395" s="8"/>
      <c r="L1395" s="8">
        <f t="normal">Agrupados!M3111</f>
        <v>0</v>
      </c>
      <c r="M1395" s="8">
        <f t="normal">Agrupados!Q3111</f>
        <v>0</v>
      </c>
      <c r="N1395" s="16"/>
      <c r="O1395" s="16"/>
      <c r="P1395" s="6">
        <f t="normal">Agrupados!R3111</f>
        <v>0</v>
      </c>
      <c r="Q1395" s="23">
        <f t="normal">Agrupados!AA3111</f>
        <v>0</v>
      </c>
      <c r="R1395" s="24">
        <f t="normal">Agrupados!AC3111</f>
        <v>0</v>
      </c>
    </row>
    <row r="1396" spans="1:18">
      <c r="A1396" s="17">
        <f t="normal">Agrupados!D3112</f>
        <v>0</v>
      </c>
      <c r="B1396" s="17">
        <f t="normal">Agrupados!E3112</f>
        <v>0</v>
      </c>
      <c r="C1396" s="9">
        <f t="normal">Agrupados!F3112</f>
        <v>0</v>
      </c>
      <c r="D1396" s="6">
        <f t="normal">Agrupados!G3112</f>
        <v>0</v>
      </c>
      <c r="E1396" s="17">
        <f t="normal">Agrupados!H3112</f>
        <v>0</v>
      </c>
      <c r="F1396" s="6">
        <f t="normal">Agrupados!I3112</f>
        <v>0</v>
      </c>
      <c r="G1396" s="8">
        <f t="normal">Agrupados!T3112</f>
        <v>0</v>
      </c>
      <c r="H1396" s="8"/>
      <c r="I1396" s="8"/>
      <c r="J1396" s="8"/>
      <c r="K1396" s="8"/>
      <c r="L1396" s="8">
        <f t="normal">Agrupados!M3112</f>
        <v>0</v>
      </c>
      <c r="M1396" s="8">
        <f t="normal">Agrupados!Q3112</f>
        <v>0</v>
      </c>
      <c r="N1396" s="19"/>
      <c r="O1396" s="19"/>
      <c r="P1396" s="6">
        <f t="normal">Agrupados!R3112</f>
        <v>0</v>
      </c>
      <c r="Q1396" s="23">
        <f t="normal">Agrupados!AA3112</f>
        <v>0</v>
      </c>
      <c r="R1396" s="24">
        <f t="normal">Agrupados!AC3112</f>
        <v>0</v>
      </c>
    </row>
    <row r="1397" spans="1:18">
      <c r="A1397" s="12" t="str">
        <f t="normal">Agrupados!D3113</f>
        <v>Agroindústria</v>
      </c>
      <c r="B1397" s="12" t="str">
        <f t="normal">Agrupados!E3113</f>
        <v>Resíduos da indústria agropecuária</v>
      </c>
      <c r="C1397" s="6" t="str">
        <f t="normal">Agrupados!F3113</f>
        <v>Amidonaria</v>
      </c>
      <c r="D1397" s="6" t="str">
        <f t="normal">Agrupados!G3113</f>
        <v>Água residual </v>
      </c>
      <c r="E1397" s="12" t="str">
        <f t="normal">Agrupados!H3113</f>
        <v>Tridecanter</v>
      </c>
      <c r="F1397" s="12" t="str">
        <f t="normal">Agrupados!I3113</f>
        <v>-</v>
      </c>
      <c r="G1397" s="13">
        <f t="normal">Agrupados!T3113</f>
        <v>14.9</v>
      </c>
      <c r="H1397" s="13">
        <f t="normal">Agrupados!W3113</f>
        <v>930</v>
      </c>
      <c r="I1397" s="8">
        <f t="shared" ref="I1397" si="2311">1000/G1397</f>
        <v>67.1140939597315</v>
      </c>
      <c r="J1397" s="8">
        <f t="shared" ref="J1397" si="2312">1000/H1397</f>
        <v>1.0752688172043</v>
      </c>
      <c r="K1397" s="8">
        <f t="shared" ref="K1397" si="2313">I1397*J1397</f>
        <v>72.1656924298189</v>
      </c>
      <c r="L1397" s="13">
        <f t="normal">Agrupados!M3113</f>
        <v>818.333333333333</v>
      </c>
      <c r="M1397" s="13">
        <f t="normal">Agrupados!Q3113</f>
        <v>575.333333333333</v>
      </c>
      <c r="N1397" s="13">
        <f t="shared" ref="N1397" si="2314">L1397/K1397</f>
        <v>11.339645</v>
      </c>
      <c r="O1397" s="13">
        <f t="shared" ref="O1397" si="2315">M1397/K1397</f>
        <v>7.972394</v>
      </c>
      <c r="P1397" s="12">
        <f t="normal">Agrupados!R3113</f>
        <v>0.703054989816701</v>
      </c>
      <c r="Q1397" s="23">
        <f t="normal">Agrupados!AA3113</f>
        <v>23309.3333333333</v>
      </c>
      <c r="R1397" s="24">
        <f t="normal">Agrupados!AC3113</f>
        <v>5.179</v>
      </c>
    </row>
    <row r="1398" spans="1:18">
      <c r="A1398" s="14">
        <f t="normal">Agrupados!D3114</f>
        <v>0</v>
      </c>
      <c r="B1398" s="14">
        <f t="normal">Agrupados!E3114</f>
        <v>0</v>
      </c>
      <c r="C1398" s="9">
        <f t="normal">Agrupados!F3114</f>
        <v>0</v>
      </c>
      <c r="D1398" s="6">
        <f t="normal">Agrupados!G3114</f>
        <v>0</v>
      </c>
      <c r="E1398" s="14">
        <f t="normal">Agrupados!H3114</f>
        <v>0</v>
      </c>
      <c r="F1398" s="14">
        <f t="normal">Agrupados!I3114</f>
        <v>0</v>
      </c>
      <c r="G1398" s="16">
        <f t="normal">Agrupados!T3114</f>
        <v>0</v>
      </c>
      <c r="H1398" s="16"/>
      <c r="I1398" s="8"/>
      <c r="J1398" s="8"/>
      <c r="K1398" s="8"/>
      <c r="L1398" s="16">
        <f t="normal">Agrupados!M3114</f>
        <v>0</v>
      </c>
      <c r="M1398" s="16">
        <f t="normal">Agrupados!Q3114</f>
        <v>0</v>
      </c>
      <c r="N1398" s="16"/>
      <c r="O1398" s="16"/>
      <c r="P1398" s="14">
        <f t="normal">Agrupados!R3114</f>
        <v>0</v>
      </c>
      <c r="Q1398" s="23">
        <f t="normal">Agrupados!AA3114</f>
        <v>0</v>
      </c>
      <c r="R1398" s="24">
        <f t="normal">Agrupados!AC3114</f>
        <v>0</v>
      </c>
    </row>
    <row r="1399" spans="1:18">
      <c r="A1399" s="17">
        <f t="normal">Agrupados!D3115</f>
        <v>0</v>
      </c>
      <c r="B1399" s="17">
        <f t="normal">Agrupados!E3115</f>
        <v>0</v>
      </c>
      <c r="C1399" s="9">
        <f t="normal">Agrupados!F3115</f>
        <v>0</v>
      </c>
      <c r="D1399" s="6">
        <f t="normal">Agrupados!G3115</f>
        <v>0</v>
      </c>
      <c r="E1399" s="17">
        <f t="normal">Agrupados!H3115</f>
        <v>0</v>
      </c>
      <c r="F1399" s="17">
        <f t="normal">Agrupados!I3115</f>
        <v>0</v>
      </c>
      <c r="G1399" s="19">
        <f t="normal">Agrupados!T3115</f>
        <v>0</v>
      </c>
      <c r="H1399" s="19"/>
      <c r="I1399" s="8"/>
      <c r="J1399" s="8"/>
      <c r="K1399" s="8"/>
      <c r="L1399" s="19">
        <f t="normal">Agrupados!M3115</f>
        <v>0</v>
      </c>
      <c r="M1399" s="19">
        <f t="normal">Agrupados!Q3115</f>
        <v>0</v>
      </c>
      <c r="N1399" s="19"/>
      <c r="O1399" s="19"/>
      <c r="P1399" s="17">
        <f t="normal">Agrupados!R3115</f>
        <v>0</v>
      </c>
      <c r="Q1399" s="23">
        <f t="normal">Agrupados!AA3115</f>
        <v>0</v>
      </c>
      <c r="R1399" s="24">
        <f t="normal">Agrupados!AC3115</f>
        <v>0</v>
      </c>
    </row>
    <row r="1400" spans="1:18">
      <c r="A1400" s="12" t="str">
        <f t="normal">Agrupados!D3116</f>
        <v>Cultura energética</v>
      </c>
      <c r="B1400" s="12" t="str">
        <f t="normal">Agrupados!E3116</f>
        <v>Cultivo energético</v>
      </c>
      <c r="C1400" s="6" t="str">
        <f t="normal">Agrupados!F3116</f>
        <v>Grama</v>
      </c>
      <c r="D1400" s="6" t="str">
        <f t="normal">Agrupados!G3116</f>
        <v>Grama </v>
      </c>
      <c r="E1400" s="12" t="str">
        <f t="normal">Agrupados!H3116</f>
        <v>-</v>
      </c>
      <c r="F1400" s="6" t="str">
        <f t="normal">Agrupados!I3116</f>
        <v>Grama Super Triturada - Triturador duplo estágio</v>
      </c>
      <c r="G1400" s="8">
        <f t="normal">Agrupados!T3116</f>
        <v>522.266666666667</v>
      </c>
      <c r="H1400" s="8">
        <f t="normal">Agrupados!W3116</f>
        <v>894.766666666667</v>
      </c>
      <c r="I1400" s="8">
        <f t="shared" ref="I1400" si="2316">1000/G1400</f>
        <v>1.91473066122032</v>
      </c>
      <c r="J1400" s="8">
        <f t="shared" ref="J1400" si="2317">1000/H1400</f>
        <v>1.11760980516336</v>
      </c>
      <c r="K1400" s="8">
        <f t="shared" ref="K1400" si="2318">I1400*J1400</f>
        <v>2.13992176122675</v>
      </c>
      <c r="L1400" s="8">
        <f t="normal">Agrupados!M3116</f>
        <v>276.666666666667</v>
      </c>
      <c r="M1400" s="8">
        <f t="normal">Agrupados!Q3116</f>
        <v>155.333333333333</v>
      </c>
      <c r="N1400" s="13">
        <f t="shared" ref="N1400" si="2319">L1400/K1400</f>
        <v>129.288215896296</v>
      </c>
      <c r="O1400" s="13">
        <f t="shared" ref="O1400" si="2320">M1400/K1400</f>
        <v>72.5883236237037</v>
      </c>
      <c r="P1400" s="6">
        <f t="normal">Agrupados!R3116</f>
        <v>0.56144578313253</v>
      </c>
      <c r="Q1400" s="23" t="str">
        <f t="normal">Agrupados!AA3116</f>
        <v>-</v>
      </c>
      <c r="R1400" s="24" t="str">
        <f t="normal">Agrupados!AC3116</f>
        <v>-</v>
      </c>
    </row>
    <row r="1401" spans="1:18">
      <c r="A1401" s="14">
        <f t="normal">Agrupados!D3117</f>
        <v>0</v>
      </c>
      <c r="B1401" s="14">
        <f t="normal">Agrupados!E3117</f>
        <v>0</v>
      </c>
      <c r="C1401" s="6">
        <f t="normal">Agrupados!F3117</f>
        <v>0</v>
      </c>
      <c r="D1401" s="6">
        <f t="normal">Agrupados!G3117</f>
        <v>0</v>
      </c>
      <c r="E1401" s="14">
        <f t="normal">Agrupados!H3117</f>
        <v>0</v>
      </c>
      <c r="F1401" s="6">
        <f t="normal">Agrupados!I3117</f>
        <v>0</v>
      </c>
      <c r="G1401" s="8">
        <f t="normal">Agrupados!T3117</f>
        <v>0</v>
      </c>
      <c r="H1401" s="8"/>
      <c r="I1401" s="8"/>
      <c r="J1401" s="8"/>
      <c r="K1401" s="8"/>
      <c r="L1401" s="8">
        <f t="normal">Agrupados!M3117</f>
        <v>0</v>
      </c>
      <c r="M1401" s="8">
        <f t="normal">Agrupados!Q3117</f>
        <v>0</v>
      </c>
      <c r="N1401" s="16"/>
      <c r="O1401" s="16"/>
      <c r="P1401" s="6">
        <f t="normal">Agrupados!R3117</f>
        <v>0</v>
      </c>
      <c r="Q1401" s="23">
        <f t="normal">Agrupados!AA3117</f>
        <v>0</v>
      </c>
      <c r="R1401" s="24">
        <f t="normal">Agrupados!AC3117</f>
        <v>0</v>
      </c>
    </row>
    <row r="1402" spans="1:18">
      <c r="A1402" s="17">
        <f t="normal">Agrupados!D3118</f>
        <v>0</v>
      </c>
      <c r="B1402" s="17">
        <f t="normal">Agrupados!E3118</f>
        <v>0</v>
      </c>
      <c r="C1402" s="6">
        <f t="normal">Agrupados!F3118</f>
        <v>0</v>
      </c>
      <c r="D1402" s="6">
        <f t="normal">Agrupados!G3118</f>
        <v>0</v>
      </c>
      <c r="E1402" s="17">
        <f t="normal">Agrupados!H3118</f>
        <v>0</v>
      </c>
      <c r="F1402" s="6">
        <f t="normal">Agrupados!I3118</f>
        <v>0</v>
      </c>
      <c r="G1402" s="8">
        <f t="normal">Agrupados!T3118</f>
        <v>0</v>
      </c>
      <c r="H1402" s="8"/>
      <c r="I1402" s="8"/>
      <c r="J1402" s="8"/>
      <c r="K1402" s="8"/>
      <c r="L1402" s="8">
        <f t="normal">Agrupados!M3118</f>
        <v>0</v>
      </c>
      <c r="M1402" s="8">
        <f t="normal">Agrupados!Q3118</f>
        <v>0</v>
      </c>
      <c r="N1402" s="19"/>
      <c r="O1402" s="19"/>
      <c r="P1402" s="6">
        <f t="normal">Agrupados!R3118</f>
        <v>0</v>
      </c>
      <c r="Q1402" s="23">
        <f t="normal">Agrupados!AA3118</f>
        <v>0</v>
      </c>
      <c r="R1402" s="24">
        <f t="normal">Agrupados!AC3118</f>
        <v>0</v>
      </c>
    </row>
    <row r="1403" spans="1:18">
      <c r="A1403" s="12" t="str">
        <f t="normal">Agrupados!D3125</f>
        <v>Agroindústria</v>
      </c>
      <c r="B1403" s="12" t="str">
        <f t="normal">Agrupados!E3125</f>
        <v>Resíduos de pecuária</v>
      </c>
      <c r="C1403" s="6" t="str">
        <f t="normal">Agrupados!F3125</f>
        <v>Suinocultura</v>
      </c>
      <c r="D1403" s="6" t="str">
        <f t="normal">Agrupados!G3125</f>
        <v>Terminação</v>
      </c>
      <c r="E1403" s="12" t="str">
        <f t="normal">Agrupados!H3125</f>
        <v>Grelha</v>
      </c>
      <c r="F1403" s="6" t="str">
        <f t="normal">Agrupados!I3125</f>
        <v>Baia 1</v>
      </c>
      <c r="G1403" s="8">
        <f t="normal">Agrupados!T3125</f>
        <v>73.0333333333333</v>
      </c>
      <c r="H1403" s="8">
        <f t="normal">Agrupados!W3125</f>
        <v>796.566666666667</v>
      </c>
      <c r="I1403" s="8">
        <f t="shared" ref="I1403" si="2321">1000/G1403</f>
        <v>13.6923779096303</v>
      </c>
      <c r="J1403" s="8">
        <f t="shared" ref="J1403" si="2322">1000/H1403</f>
        <v>1.25538770556974</v>
      </c>
      <c r="K1403" s="8">
        <f t="shared" ref="K1403" si="2323">I1403*J1403</f>
        <v>17.1892428877645</v>
      </c>
      <c r="L1403" s="8">
        <f t="normal">Agrupados!M3125</f>
        <v>483</v>
      </c>
      <c r="M1403" s="8">
        <f t="normal">Agrupados!Q3125</f>
        <v>335.5</v>
      </c>
      <c r="N1403" s="13">
        <f t="shared" ref="N1403" si="2324">L1403/K1403</f>
        <v>28.0989688233333</v>
      </c>
      <c r="O1403" s="13">
        <f t="shared" ref="O1403" si="2325">M1403/K1403</f>
        <v>19.5180207872222</v>
      </c>
      <c r="P1403" s="6">
        <f t="normal">Agrupados!R3125</f>
        <v>0.694616977225673</v>
      </c>
      <c r="Q1403" s="23">
        <f t="normal">Agrupados!AA3125</f>
        <v>97027.6666666667</v>
      </c>
      <c r="R1403" s="24">
        <f t="normal">Agrupados!AC3125</f>
        <v>6.93133333333333</v>
      </c>
    </row>
    <row r="1404" spans="1:18">
      <c r="A1404" s="14">
        <f t="normal">Agrupados!D3126</f>
        <v>0</v>
      </c>
      <c r="B1404" s="14">
        <f t="normal">Agrupados!E3126</f>
        <v>0</v>
      </c>
      <c r="C1404" s="6">
        <f t="normal">Agrupados!F3126</f>
        <v>0</v>
      </c>
      <c r="D1404" s="6">
        <f t="normal">Agrupados!G3126</f>
        <v>0</v>
      </c>
      <c r="E1404" s="14">
        <f t="normal">Agrupados!H3126</f>
        <v>0</v>
      </c>
      <c r="F1404" s="6">
        <f t="normal">Agrupados!I3126</f>
        <v>0</v>
      </c>
      <c r="G1404" s="8">
        <f t="normal">Agrupados!T3126</f>
        <v>0</v>
      </c>
      <c r="H1404" s="8"/>
      <c r="I1404" s="8"/>
      <c r="J1404" s="8"/>
      <c r="K1404" s="8"/>
      <c r="L1404" s="8">
        <f t="normal">Agrupados!M3126</f>
        <v>0</v>
      </c>
      <c r="M1404" s="8">
        <f t="normal">Agrupados!Q3126</f>
        <v>0</v>
      </c>
      <c r="N1404" s="16"/>
      <c r="O1404" s="16"/>
      <c r="P1404" s="6">
        <f t="normal">Agrupados!R3126</f>
        <v>0</v>
      </c>
      <c r="Q1404" s="23">
        <f t="normal">Agrupados!AA3126</f>
        <v>0</v>
      </c>
      <c r="R1404" s="24">
        <f t="normal">Agrupados!AC3126</f>
        <v>0</v>
      </c>
    </row>
    <row r="1405" spans="1:18">
      <c r="A1405" s="17">
        <f t="normal">Agrupados!D3127</f>
        <v>0</v>
      </c>
      <c r="B1405" s="17">
        <f t="normal">Agrupados!E3127</f>
        <v>0</v>
      </c>
      <c r="C1405" s="6">
        <f t="normal">Agrupados!F3127</f>
        <v>0</v>
      </c>
      <c r="D1405" s="6">
        <f t="normal">Agrupados!G3127</f>
        <v>0</v>
      </c>
      <c r="E1405" s="17">
        <f t="normal">Agrupados!H3127</f>
        <v>0</v>
      </c>
      <c r="F1405" s="6">
        <f t="normal">Agrupados!I3127</f>
        <v>0</v>
      </c>
      <c r="G1405" s="8">
        <f t="normal">Agrupados!T3127</f>
        <v>0</v>
      </c>
      <c r="H1405" s="8"/>
      <c r="I1405" s="8"/>
      <c r="J1405" s="8"/>
      <c r="K1405" s="8"/>
      <c r="L1405" s="8">
        <f t="normal">Agrupados!M3127</f>
        <v>0</v>
      </c>
      <c r="M1405" s="8">
        <f t="normal">Agrupados!Q3127</f>
        <v>0</v>
      </c>
      <c r="N1405" s="19"/>
      <c r="O1405" s="19"/>
      <c r="P1405" s="6">
        <f t="normal">Agrupados!R3127</f>
        <v>0</v>
      </c>
      <c r="Q1405" s="23">
        <f t="normal">Agrupados!AA3127</f>
        <v>0</v>
      </c>
      <c r="R1405" s="24">
        <f t="normal">Agrupados!AC3127</f>
        <v>0</v>
      </c>
    </row>
    <row r="1406" spans="1:18">
      <c r="A1406" s="12" t="str">
        <f t="normal">Agrupados!D3128</f>
        <v>Agroindústria</v>
      </c>
      <c r="B1406" s="12" t="str">
        <f t="normal">Agrupados!E3128</f>
        <v>Resíduos de pecuária</v>
      </c>
      <c r="C1406" s="6" t="str">
        <f t="normal">Agrupados!F3128</f>
        <v>Suinocultura</v>
      </c>
      <c r="D1406" s="6" t="str">
        <f t="normal">Agrupados!G3128</f>
        <v>Terminação </v>
      </c>
      <c r="E1406" s="12" t="str">
        <f t="normal">Agrupados!H3128</f>
        <v>Grelha</v>
      </c>
      <c r="F1406" s="6" t="str">
        <f t="normal">Agrupados!I3128</f>
        <v>Baia 2</v>
      </c>
      <c r="G1406" s="8">
        <f t="normal">Agrupados!T3128</f>
        <v>56.85</v>
      </c>
      <c r="H1406" s="8">
        <f t="normal">Agrupados!W3128</f>
        <v>774</v>
      </c>
      <c r="I1406" s="8">
        <f t="shared" ref="I1406" si="2326">1000/G1406</f>
        <v>17.5901495162709</v>
      </c>
      <c r="J1406" s="8">
        <f t="shared" ref="J1406" si="2327">1000/H1406</f>
        <v>1.29198966408269</v>
      </c>
      <c r="K1406" s="8">
        <f t="shared" ref="K1406" si="2328">I1406*J1406</f>
        <v>22.7262913646911</v>
      </c>
      <c r="L1406" s="8">
        <f t="normal">Agrupados!M3128</f>
        <v>523.5</v>
      </c>
      <c r="M1406" s="8">
        <f t="normal">Agrupados!Q3128</f>
        <v>373</v>
      </c>
      <c r="N1406" s="13">
        <f t="shared" ref="N1406" si="2329">L1406/K1406</f>
        <v>23.03499465</v>
      </c>
      <c r="O1406" s="13">
        <f t="shared" ref="O1406" si="2330">M1406/K1406</f>
        <v>16.4127087</v>
      </c>
      <c r="P1406" s="6">
        <f t="normal">Agrupados!R3128</f>
        <v>0.71251193887297</v>
      </c>
      <c r="Q1406" s="23">
        <f t="normal">Agrupados!AA3128</f>
        <v>83550</v>
      </c>
      <c r="R1406" s="24">
        <f t="normal">Agrupados!AC3128</f>
        <v>7.178</v>
      </c>
    </row>
    <row r="1407" spans="1:18">
      <c r="A1407" s="14">
        <f t="normal">Agrupados!D3129</f>
        <v>0</v>
      </c>
      <c r="B1407" s="14">
        <f t="normal">Agrupados!E3129</f>
        <v>0</v>
      </c>
      <c r="C1407" s="6">
        <f t="normal">Agrupados!F3129</f>
        <v>0</v>
      </c>
      <c r="D1407" s="6">
        <f t="normal">Agrupados!G3129</f>
        <v>0</v>
      </c>
      <c r="E1407" s="14">
        <f t="normal">Agrupados!H3129</f>
        <v>0</v>
      </c>
      <c r="F1407" s="6">
        <f t="normal">Agrupados!I3129</f>
        <v>0</v>
      </c>
      <c r="G1407" s="8">
        <f t="normal">Agrupados!T3129</f>
        <v>0</v>
      </c>
      <c r="H1407" s="8"/>
      <c r="I1407" s="8"/>
      <c r="J1407" s="8"/>
      <c r="K1407" s="8"/>
      <c r="L1407" s="8">
        <f t="normal">Agrupados!M3129</f>
        <v>0</v>
      </c>
      <c r="M1407" s="8">
        <f t="normal">Agrupados!Q3129</f>
        <v>0</v>
      </c>
      <c r="N1407" s="16"/>
      <c r="O1407" s="16"/>
      <c r="P1407" s="6">
        <f t="normal">Agrupados!R3129</f>
        <v>0</v>
      </c>
      <c r="Q1407" s="23">
        <f t="normal">Agrupados!AA3129</f>
        <v>0</v>
      </c>
      <c r="R1407" s="24">
        <f t="normal">Agrupados!AC3129</f>
        <v>0</v>
      </c>
    </row>
    <row r="1408" spans="1:18">
      <c r="A1408" s="17">
        <f t="normal">Agrupados!D3130</f>
        <v>0</v>
      </c>
      <c r="B1408" s="17">
        <f t="normal">Agrupados!E3130</f>
        <v>0</v>
      </c>
      <c r="C1408" s="6">
        <f t="normal">Agrupados!F3130</f>
        <v>0</v>
      </c>
      <c r="D1408" s="6">
        <f t="normal">Agrupados!G3130</f>
        <v>0</v>
      </c>
      <c r="E1408" s="17">
        <f t="normal">Agrupados!H3130</f>
        <v>0</v>
      </c>
      <c r="F1408" s="6">
        <f t="normal">Agrupados!I3130</f>
        <v>0</v>
      </c>
      <c r="G1408" s="8">
        <f t="normal">Agrupados!T3130</f>
        <v>0</v>
      </c>
      <c r="H1408" s="8"/>
      <c r="I1408" s="8"/>
      <c r="J1408" s="8"/>
      <c r="K1408" s="8"/>
      <c r="L1408" s="8">
        <f t="normal">Agrupados!M3130</f>
        <v>0</v>
      </c>
      <c r="M1408" s="8">
        <f t="normal">Agrupados!Q3130</f>
        <v>0</v>
      </c>
      <c r="N1408" s="19"/>
      <c r="O1408" s="19"/>
      <c r="P1408" s="6">
        <f t="normal">Agrupados!R3130</f>
        <v>0</v>
      </c>
      <c r="Q1408" s="23">
        <f t="normal">Agrupados!AA3130</f>
        <v>0</v>
      </c>
      <c r="R1408" s="24">
        <f t="normal">Agrupados!AC3130</f>
        <v>0</v>
      </c>
    </row>
    <row r="1409" spans="1:18">
      <c r="A1409" s="12" t="str">
        <f t="normal">Agrupados!D3131</f>
        <v>Agroindústria</v>
      </c>
      <c r="B1409" s="12" t="str">
        <f t="normal">Agrupados!E3131</f>
        <v>Resíduos de pecuária</v>
      </c>
      <c r="C1409" s="6" t="str">
        <f t="normal">Agrupados!F3131</f>
        <v>Suinocultura</v>
      </c>
      <c r="D1409" s="6" t="str">
        <f t="normal">Agrupados!G3131</f>
        <v>Terminação</v>
      </c>
      <c r="E1409" s="12" t="str">
        <f t="normal">Agrupados!H3131</f>
        <v>Grelha</v>
      </c>
      <c r="F1409" s="12" t="str">
        <f t="normal">Agrupados!I3131</f>
        <v>Baia 3</v>
      </c>
      <c r="G1409" s="13">
        <f t="normal">Agrupados!T3131</f>
        <v>53.9</v>
      </c>
      <c r="H1409" s="13">
        <f t="normal">Agrupados!W3131</f>
        <v>766.5</v>
      </c>
      <c r="I1409" s="8">
        <f t="shared" ref="I1409" si="2331">1000/G1409</f>
        <v>18.5528756957328</v>
      </c>
      <c r="J1409" s="8">
        <f t="shared" ref="J1409" si="2332">1000/H1409</f>
        <v>1.30463144161774</v>
      </c>
      <c r="K1409" s="8">
        <f t="shared" ref="K1409" si="2333">I1409*J1409</f>
        <v>24.2046649650787</v>
      </c>
      <c r="L1409" s="13">
        <f t="normal">Agrupados!M3131</f>
        <v>518.333333333333</v>
      </c>
      <c r="M1409" s="13">
        <f t="normal">Agrupados!Q3131</f>
        <v>363</v>
      </c>
      <c r="N1409" s="13">
        <f t="shared" ref="N1409" si="2334">L1409/K1409</f>
        <v>21.41460475</v>
      </c>
      <c r="O1409" s="13">
        <f t="shared" ref="O1409" si="2335">M1409/K1409</f>
        <v>14.99710905</v>
      </c>
      <c r="P1409" s="12">
        <f t="normal">Agrupados!R3131</f>
        <v>0.70032154340836</v>
      </c>
      <c r="Q1409" s="23">
        <f t="normal">Agrupados!AA3131</f>
        <v>77336.3333333333</v>
      </c>
      <c r="R1409" s="24">
        <f t="normal">Agrupados!AC3131</f>
        <v>7.08533333333333</v>
      </c>
    </row>
    <row r="1410" spans="1:18">
      <c r="A1410" s="14">
        <f t="normal">Agrupados!D3132</f>
        <v>0</v>
      </c>
      <c r="B1410" s="14">
        <f t="normal">Agrupados!E3132</f>
        <v>0</v>
      </c>
      <c r="C1410" s="6">
        <f t="normal">Agrupados!F3132</f>
        <v>0</v>
      </c>
      <c r="D1410" s="6">
        <f t="normal">Agrupados!G3132</f>
        <v>0</v>
      </c>
      <c r="E1410" s="14">
        <f t="normal">Agrupados!H3132</f>
        <v>0</v>
      </c>
      <c r="F1410" s="14">
        <f t="normal">Agrupados!I3132</f>
        <v>0</v>
      </c>
      <c r="G1410" s="16">
        <f t="normal">Agrupados!T3132</f>
        <v>0</v>
      </c>
      <c r="H1410" s="16"/>
      <c r="I1410" s="8"/>
      <c r="J1410" s="8"/>
      <c r="K1410" s="8"/>
      <c r="L1410" s="16">
        <f t="normal">Agrupados!M3132</f>
        <v>0</v>
      </c>
      <c r="M1410" s="16">
        <f t="normal">Agrupados!Q3132</f>
        <v>0</v>
      </c>
      <c r="N1410" s="16"/>
      <c r="O1410" s="16"/>
      <c r="P1410" s="14">
        <f t="normal">Agrupados!R3132</f>
        <v>0</v>
      </c>
      <c r="Q1410" s="23">
        <f t="normal">Agrupados!AA3132</f>
        <v>0</v>
      </c>
      <c r="R1410" s="24">
        <f t="normal">Agrupados!AC3132</f>
        <v>0</v>
      </c>
    </row>
    <row r="1411" spans="1:18">
      <c r="A1411" s="17">
        <f t="normal">Agrupados!D3133</f>
        <v>0</v>
      </c>
      <c r="B1411" s="17">
        <f t="normal">Agrupados!E3133</f>
        <v>0</v>
      </c>
      <c r="C1411" s="6">
        <f t="normal">Agrupados!F3133</f>
        <v>0</v>
      </c>
      <c r="D1411" s="6">
        <f t="normal">Agrupados!G3133</f>
        <v>0</v>
      </c>
      <c r="E1411" s="17">
        <f t="normal">Agrupados!H3133</f>
        <v>0</v>
      </c>
      <c r="F1411" s="17">
        <f t="normal">Agrupados!I3133</f>
        <v>0</v>
      </c>
      <c r="G1411" s="19">
        <f t="normal">Agrupados!T3133</f>
        <v>0</v>
      </c>
      <c r="H1411" s="19"/>
      <c r="I1411" s="8"/>
      <c r="J1411" s="8"/>
      <c r="K1411" s="8"/>
      <c r="L1411" s="19">
        <f t="normal">Agrupados!M3133</f>
        <v>0</v>
      </c>
      <c r="M1411" s="19">
        <f t="normal">Agrupados!Q3133</f>
        <v>0</v>
      </c>
      <c r="N1411" s="19"/>
      <c r="O1411" s="19"/>
      <c r="P1411" s="17">
        <f t="normal">Agrupados!R3133</f>
        <v>0</v>
      </c>
      <c r="Q1411" s="23">
        <f t="normal">Agrupados!AA3133</f>
        <v>0</v>
      </c>
      <c r="R1411" s="24">
        <f t="normal">Agrupados!AC3133</f>
        <v>0</v>
      </c>
    </row>
    <row r="1412" spans="1:18">
      <c r="A1412" s="12" t="str">
        <f t="normal">Agrupados!D3134</f>
        <v>Agroindústria</v>
      </c>
      <c r="B1412" s="12" t="str">
        <f t="normal">Agrupados!E3134</f>
        <v>Resíduos de pecuária</v>
      </c>
      <c r="C1412" s="6" t="str">
        <f t="normal">Agrupados!F3134</f>
        <v>Suinocultura</v>
      </c>
      <c r="D1412" s="6" t="str">
        <f t="normal">Agrupados!G3134</f>
        <v>Terminação </v>
      </c>
      <c r="E1412" s="12" t="str">
        <f t="normal">Agrupados!H3134</f>
        <v>Grelha</v>
      </c>
      <c r="F1412" s="6" t="str">
        <f t="normal">Agrupados!I3134</f>
        <v>Baia 4</v>
      </c>
      <c r="G1412" s="8">
        <f t="normal">Agrupados!T3134</f>
        <v>127.866666666667</v>
      </c>
      <c r="H1412" s="8">
        <f t="normal">Agrupados!W3134</f>
        <v>835.266666666667</v>
      </c>
      <c r="I1412" s="8">
        <f t="shared" ref="I1412" si="2336">1000/G1412</f>
        <v>7.82064650677789</v>
      </c>
      <c r="J1412" s="8">
        <f t="shared" ref="J1412" si="2337">1000/H1412</f>
        <v>1.19722244393008</v>
      </c>
      <c r="K1412" s="8">
        <f t="shared" ref="K1412" si="2338">I1412*J1412</f>
        <v>9.36305352395789</v>
      </c>
      <c r="L1412" s="8">
        <f t="normal">Agrupados!M3134</f>
        <v>468</v>
      </c>
      <c r="M1412" s="8">
        <f t="normal">Agrupados!Q3134</f>
        <v>318.5</v>
      </c>
      <c r="N1412" s="13">
        <f t="shared" ref="N1412" si="2339">L1412/K1412</f>
        <v>49.98369376</v>
      </c>
      <c r="O1412" s="13">
        <f t="shared" ref="O1412" si="2340">M1412/K1412</f>
        <v>34.0166804755556</v>
      </c>
      <c r="P1412" s="6">
        <f t="normal">Agrupados!R3134</f>
        <v>0.680555555555556</v>
      </c>
      <c r="Q1412" s="23" t="str">
        <f t="normal">Agrupados!AA3134</f>
        <v>&gt;90000</v>
      </c>
      <c r="R1412" s="24">
        <f t="normal">Agrupados!AC3134</f>
        <v>6.83633333333333</v>
      </c>
    </row>
    <row r="1413" spans="1:18">
      <c r="A1413" s="14">
        <f t="normal">Agrupados!D3135</f>
        <v>0</v>
      </c>
      <c r="B1413" s="14">
        <f t="normal">Agrupados!E3135</f>
        <v>0</v>
      </c>
      <c r="C1413" s="6">
        <f t="normal">Agrupados!F3135</f>
        <v>0</v>
      </c>
      <c r="D1413" s="6">
        <f t="normal">Agrupados!G3135</f>
        <v>0</v>
      </c>
      <c r="E1413" s="14">
        <f t="normal">Agrupados!H3135</f>
        <v>0</v>
      </c>
      <c r="F1413" s="6">
        <f t="normal">Agrupados!I3135</f>
        <v>0</v>
      </c>
      <c r="G1413" s="8">
        <f t="normal">Agrupados!T3135</f>
        <v>0</v>
      </c>
      <c r="H1413" s="8"/>
      <c r="I1413" s="8"/>
      <c r="J1413" s="8"/>
      <c r="K1413" s="8"/>
      <c r="L1413" s="8">
        <f t="normal">Agrupados!M3135</f>
        <v>0</v>
      </c>
      <c r="M1413" s="8">
        <f t="normal">Agrupados!Q3135</f>
        <v>0</v>
      </c>
      <c r="N1413" s="16"/>
      <c r="O1413" s="16"/>
      <c r="P1413" s="6">
        <f t="normal">Agrupados!R3135</f>
        <v>0</v>
      </c>
      <c r="Q1413" s="23">
        <f t="normal">Agrupados!AA3135</f>
        <v>0</v>
      </c>
      <c r="R1413" s="24">
        <f t="normal">Agrupados!AC3135</f>
        <v>0</v>
      </c>
    </row>
    <row r="1414" spans="1:18">
      <c r="A1414" s="17">
        <f t="normal">Agrupados!D3136</f>
        <v>0</v>
      </c>
      <c r="B1414" s="17">
        <f t="normal">Agrupados!E3136</f>
        <v>0</v>
      </c>
      <c r="C1414" s="6">
        <f t="normal">Agrupados!F3136</f>
        <v>0</v>
      </c>
      <c r="D1414" s="6">
        <f t="normal">Agrupados!G3136</f>
        <v>0</v>
      </c>
      <c r="E1414" s="17">
        <f t="normal">Agrupados!H3136</f>
        <v>0</v>
      </c>
      <c r="F1414" s="6">
        <f t="normal">Agrupados!I3136</f>
        <v>0</v>
      </c>
      <c r="G1414" s="8">
        <f t="normal">Agrupados!T3136</f>
        <v>0</v>
      </c>
      <c r="H1414" s="8"/>
      <c r="I1414" s="8"/>
      <c r="J1414" s="8"/>
      <c r="K1414" s="8"/>
      <c r="L1414" s="8">
        <f t="normal">Agrupados!M3136</f>
        <v>0</v>
      </c>
      <c r="M1414" s="8">
        <f t="normal">Agrupados!Q3136</f>
        <v>0</v>
      </c>
      <c r="N1414" s="19"/>
      <c r="O1414" s="19"/>
      <c r="P1414" s="6">
        <f t="normal">Agrupados!R3136</f>
        <v>0</v>
      </c>
      <c r="Q1414" s="23">
        <f t="normal">Agrupados!AA3136</f>
        <v>0</v>
      </c>
      <c r="R1414" s="24">
        <f t="normal">Agrupados!AC3136</f>
        <v>0</v>
      </c>
    </row>
    <row r="1415" spans="1:18">
      <c r="A1415" s="12" t="str">
        <f t="normal">Agrupados!D3137</f>
        <v>Agroindústria</v>
      </c>
      <c r="B1415" s="12" t="str">
        <f t="normal">Agrupados!E3137</f>
        <v>Resíduos da indústria agropecuária</v>
      </c>
      <c r="C1415" s="6" t="str">
        <f t="normal">Agrupados!F3137</f>
        <v>Amidonaria</v>
      </c>
      <c r="D1415" s="12" t="str">
        <f t="normal">Agrupados!G3137</f>
        <v>Massa de mandioca </v>
      </c>
      <c r="E1415" s="12" t="str">
        <f t="normal">Agrupados!H3137</f>
        <v>Decantador</v>
      </c>
      <c r="F1415" s="6" t="str">
        <f t="normal">Agrupados!I3137</f>
        <v>-</v>
      </c>
      <c r="G1415" s="8">
        <f t="normal">Agrupados!T3137</f>
        <v>149.65</v>
      </c>
      <c r="H1415" s="8">
        <f t="normal">Agrupados!W3137</f>
        <v>979.8</v>
      </c>
      <c r="I1415" s="8">
        <f t="shared" ref="I1415" si="2341">1000/G1415</f>
        <v>6.68225860340795</v>
      </c>
      <c r="J1415" s="8">
        <f t="shared" ref="J1415" si="2342">1000/H1415</f>
        <v>1.02061645233721</v>
      </c>
      <c r="K1415" s="8">
        <f t="shared" ref="K1415" si="2343">I1415*J1415</f>
        <v>6.82002306941003</v>
      </c>
      <c r="L1415" s="8">
        <f t="normal">Agrupados!M3137</f>
        <v>543.333333333333</v>
      </c>
      <c r="M1415" s="8">
        <f t="normal">Agrupados!Q3137</f>
        <v>248.333333333333</v>
      </c>
      <c r="N1415" s="13">
        <f t="shared" ref="N1415" si="2344">L1415/K1415</f>
        <v>79.6673747</v>
      </c>
      <c r="O1415" s="13">
        <f t="shared" ref="O1415" si="2345">M1415/K1415</f>
        <v>36.41238905</v>
      </c>
      <c r="P1415" s="6">
        <f t="normal">Agrupados!R3137</f>
        <v>0.457055214723926</v>
      </c>
      <c r="Q1415" s="23" t="str">
        <f t="normal">Agrupados!AA3137</f>
        <v>-</v>
      </c>
      <c r="R1415" s="24">
        <f t="normal">Agrupados!AC3137</f>
        <v>5</v>
      </c>
    </row>
    <row r="1416" spans="1:18">
      <c r="A1416" s="14">
        <f t="normal">Agrupados!D3138</f>
        <v>0</v>
      </c>
      <c r="B1416" s="14">
        <f t="normal">Agrupados!E3138</f>
        <v>0</v>
      </c>
      <c r="C1416" s="9">
        <f t="normal">Agrupados!F3138</f>
        <v>0</v>
      </c>
      <c r="D1416" s="14">
        <f t="normal">Agrupados!G3138</f>
        <v>0</v>
      </c>
      <c r="E1416" s="14">
        <f t="normal">Agrupados!H3138</f>
        <v>0</v>
      </c>
      <c r="F1416" s="6">
        <f t="normal">Agrupados!I3138</f>
        <v>0</v>
      </c>
      <c r="G1416" s="8">
        <f t="normal">Agrupados!T3138</f>
        <v>0</v>
      </c>
      <c r="H1416" s="8"/>
      <c r="I1416" s="8"/>
      <c r="J1416" s="8"/>
      <c r="K1416" s="8"/>
      <c r="L1416" s="8">
        <f t="normal">Agrupados!M3138</f>
        <v>0</v>
      </c>
      <c r="M1416" s="8">
        <f t="normal">Agrupados!Q3138</f>
        <v>0</v>
      </c>
      <c r="N1416" s="16"/>
      <c r="O1416" s="16"/>
      <c r="P1416" s="6">
        <f t="normal">Agrupados!R3138</f>
        <v>0</v>
      </c>
      <c r="Q1416" s="23">
        <f t="normal">Agrupados!AA3138</f>
        <v>0</v>
      </c>
      <c r="R1416" s="24">
        <f t="normal">Agrupados!AC3138</f>
        <v>0</v>
      </c>
    </row>
    <row r="1417" spans="1:18">
      <c r="A1417" s="17">
        <f t="normal">Agrupados!D3139</f>
        <v>0</v>
      </c>
      <c r="B1417" s="17">
        <f t="normal">Agrupados!E3139</f>
        <v>0</v>
      </c>
      <c r="C1417" s="9">
        <f t="normal">Agrupados!F3139</f>
        <v>0</v>
      </c>
      <c r="D1417" s="17">
        <f t="normal">Agrupados!G3139</f>
        <v>0</v>
      </c>
      <c r="E1417" s="17">
        <f t="normal">Agrupados!H3139</f>
        <v>0</v>
      </c>
      <c r="F1417" s="6">
        <f t="normal">Agrupados!I3139</f>
        <v>0</v>
      </c>
      <c r="G1417" s="8" t="str">
        <f t="normal">Agrupados!T3139</f>
        <v>-</v>
      </c>
      <c r="H1417" s="8"/>
      <c r="I1417" s="8"/>
      <c r="J1417" s="8"/>
      <c r="K1417" s="8"/>
      <c r="L1417" s="8">
        <f t="normal">Agrupados!M3139</f>
        <v>0</v>
      </c>
      <c r="M1417" s="8">
        <f t="normal">Agrupados!Q3139</f>
        <v>0</v>
      </c>
      <c r="N1417" s="19"/>
      <c r="O1417" s="19"/>
      <c r="P1417" s="6">
        <f t="normal">Agrupados!R3139</f>
        <v>0</v>
      </c>
      <c r="Q1417" s="23">
        <f t="normal">Agrupados!AA3139</f>
        <v>0</v>
      </c>
      <c r="R1417" s="24">
        <f t="normal">Agrupados!AC3139</f>
        <v>0</v>
      </c>
    </row>
    <row r="1418" spans="1:18">
      <c r="A1418" s="12" t="str">
        <f t="normal">Agrupados!D3140</f>
        <v>Agroindústria</v>
      </c>
      <c r="B1418" s="12" t="str">
        <f t="normal">Agrupados!E3140</f>
        <v>Resíduos da indústria agropecuária</v>
      </c>
      <c r="C1418" s="6" t="str">
        <f t="normal">Agrupados!F3140</f>
        <v>Amidonaria</v>
      </c>
      <c r="D1418" s="12" t="str">
        <f t="normal">Agrupados!G3140</f>
        <v>Massa de mandioca </v>
      </c>
      <c r="E1418" s="12" t="str">
        <f t="normal">Agrupados!H3140</f>
        <v>Decantador</v>
      </c>
      <c r="F1418" s="6" t="str">
        <f t="normal">Agrupados!I3140</f>
        <v>-</v>
      </c>
      <c r="G1418" s="8">
        <f t="normal">Agrupados!T3140</f>
        <v>96.55</v>
      </c>
      <c r="H1418" s="8">
        <f t="normal">Agrupados!W3140</f>
        <v>981.85</v>
      </c>
      <c r="I1418" s="8">
        <f t="shared" ref="I1418" si="2346">1000/G1418</f>
        <v>10.3573278094252</v>
      </c>
      <c r="J1418" s="8">
        <f t="shared" ref="J1418" si="2347">1000/H1418</f>
        <v>1.01848551204359</v>
      </c>
      <c r="K1418" s="8">
        <f t="shared" ref="K1418" si="2348">I1418*J1418</f>
        <v>10.5487883173857</v>
      </c>
      <c r="L1418" s="8">
        <f t="normal">Agrupados!M3140</f>
        <v>561.666666666667</v>
      </c>
      <c r="M1418" s="8">
        <f t="normal">Agrupados!Q3140</f>
        <v>256.333333333333</v>
      </c>
      <c r="N1418" s="13">
        <f t="shared" ref="N1418" si="2349">L1418/K1418</f>
        <v>53.2446618291667</v>
      </c>
      <c r="O1418" s="13">
        <f t="shared" ref="O1418" si="2350">M1418/K1418</f>
        <v>24.2997892858333</v>
      </c>
      <c r="P1418" s="6">
        <f t="normal">Agrupados!R3140</f>
        <v>0.456379821958457</v>
      </c>
      <c r="Q1418" s="23" t="str">
        <f t="normal">Agrupados!AA3140</f>
        <v>-</v>
      </c>
      <c r="R1418" s="24">
        <f t="normal">Agrupados!AC3140</f>
        <v>5</v>
      </c>
    </row>
    <row r="1419" spans="1:18">
      <c r="A1419" s="14">
        <f t="normal">Agrupados!D3141</f>
        <v>0</v>
      </c>
      <c r="B1419" s="14">
        <f t="normal">Agrupados!E3141</f>
        <v>0</v>
      </c>
      <c r="C1419" s="9">
        <f t="normal">Agrupados!F3141</f>
        <v>0</v>
      </c>
      <c r="D1419" s="14">
        <f t="normal">Agrupados!G3141</f>
        <v>0</v>
      </c>
      <c r="E1419" s="14">
        <f t="normal">Agrupados!H3141</f>
        <v>0</v>
      </c>
      <c r="F1419" s="6">
        <f t="normal">Agrupados!I3141</f>
        <v>0</v>
      </c>
      <c r="G1419" s="8">
        <f t="normal">Agrupados!T3141</f>
        <v>0</v>
      </c>
      <c r="H1419" s="8"/>
      <c r="I1419" s="8"/>
      <c r="J1419" s="8"/>
      <c r="K1419" s="8"/>
      <c r="L1419" s="8">
        <f t="normal">Agrupados!M3141</f>
        <v>0</v>
      </c>
      <c r="M1419" s="8">
        <f t="normal">Agrupados!Q3141</f>
        <v>0</v>
      </c>
      <c r="N1419" s="16"/>
      <c r="O1419" s="16"/>
      <c r="P1419" s="6">
        <f t="normal">Agrupados!R3141</f>
        <v>0</v>
      </c>
      <c r="Q1419" s="23">
        <f t="normal">Agrupados!AA3141</f>
        <v>0</v>
      </c>
      <c r="R1419" s="24">
        <f t="normal">Agrupados!AC3141</f>
        <v>0</v>
      </c>
    </row>
    <row r="1420" spans="1:18">
      <c r="A1420" s="17">
        <f t="normal">Agrupados!D3142</f>
        <v>0</v>
      </c>
      <c r="B1420" s="17">
        <f t="normal">Agrupados!E3142</f>
        <v>0</v>
      </c>
      <c r="C1420" s="9">
        <f t="normal">Agrupados!F3142</f>
        <v>0</v>
      </c>
      <c r="D1420" s="17">
        <f t="normal">Agrupados!G3142</f>
        <v>0</v>
      </c>
      <c r="E1420" s="17">
        <f t="normal">Agrupados!H3142</f>
        <v>0</v>
      </c>
      <c r="F1420" s="6">
        <f t="normal">Agrupados!I3142</f>
        <v>0</v>
      </c>
      <c r="G1420" s="8" t="str">
        <f t="normal">Agrupados!T3142</f>
        <v>-</v>
      </c>
      <c r="H1420" s="8"/>
      <c r="I1420" s="8"/>
      <c r="J1420" s="8"/>
      <c r="K1420" s="8"/>
      <c r="L1420" s="8">
        <f t="normal">Agrupados!M3142</f>
        <v>0</v>
      </c>
      <c r="M1420" s="8">
        <f t="normal">Agrupados!Q3142</f>
        <v>0</v>
      </c>
      <c r="N1420" s="19"/>
      <c r="O1420" s="19"/>
      <c r="P1420" s="6">
        <f t="normal">Agrupados!R3142</f>
        <v>0</v>
      </c>
      <c r="Q1420" s="23">
        <f t="normal">Agrupados!AA3142</f>
        <v>0</v>
      </c>
      <c r="R1420" s="24">
        <f t="normal">Agrupados!AC3142</f>
        <v>0</v>
      </c>
    </row>
    <row r="1421" spans="1:18">
      <c r="A1421" s="12" t="str">
        <f t="normal">Agrupados!D3143</f>
        <v>Agroindústria</v>
      </c>
      <c r="B1421" s="12" t="str">
        <f t="normal">Agrupados!E3143</f>
        <v>Resíduos da indústria agropecuária</v>
      </c>
      <c r="C1421" s="6" t="str">
        <f t="normal">Agrupados!F3143</f>
        <v>Amidonaria</v>
      </c>
      <c r="D1421" s="6" t="str">
        <f t="normal">Agrupados!G3143</f>
        <v>Massa de mandioca</v>
      </c>
      <c r="E1421" s="12" t="str">
        <f t="normal">Agrupados!H3143</f>
        <v>Decantador</v>
      </c>
      <c r="F1421" s="6" t="str">
        <f t="normal">Agrupados!I3143</f>
        <v>-</v>
      </c>
      <c r="G1421" s="8">
        <f t="normal">Agrupados!T3143</f>
        <v>36.4</v>
      </c>
      <c r="H1421" s="8">
        <f t="normal">Agrupados!W3143</f>
        <v>973.8</v>
      </c>
      <c r="I1421" s="8">
        <f t="shared" ref="I1421" si="2351">1000/G1421</f>
        <v>27.4725274725275</v>
      </c>
      <c r="J1421" s="8">
        <f t="shared" ref="J1421" si="2352">1000/H1421</f>
        <v>1.02690490860546</v>
      </c>
      <c r="K1421" s="8">
        <f t="shared" ref="K1421" si="2353">I1421*J1421</f>
        <v>28.2116733133369</v>
      </c>
      <c r="L1421" s="8">
        <f t="normal">Agrupados!M3143</f>
        <v>537.5</v>
      </c>
      <c r="M1421" s="8">
        <f t="normal">Agrupados!Q3143</f>
        <v>242.5</v>
      </c>
      <c r="N1421" s="13">
        <f t="shared" ref="N1421" si="2354">L1421/K1421</f>
        <v>19.052397</v>
      </c>
      <c r="O1421" s="13">
        <f t="shared" ref="O1421" si="2355">M1421/K1421</f>
        <v>8.5957326</v>
      </c>
      <c r="P1421" s="6">
        <f t="normal">Agrupados!R3143</f>
        <v>0.451162790697674</v>
      </c>
      <c r="Q1421" s="23" t="str">
        <f t="normal">Agrupados!AA3143</f>
        <v>-</v>
      </c>
      <c r="R1421" s="24">
        <f t="normal">Agrupados!AC3143</f>
        <v>5</v>
      </c>
    </row>
    <row r="1422" spans="1:18">
      <c r="A1422" s="14">
        <f t="normal">Agrupados!D3144</f>
        <v>0</v>
      </c>
      <c r="B1422" s="14">
        <f t="normal">Agrupados!E3144</f>
        <v>0</v>
      </c>
      <c r="C1422" s="9">
        <f t="normal">Agrupados!F3144</f>
        <v>0</v>
      </c>
      <c r="D1422" s="14">
        <f t="normal">Agrupados!G3144</f>
        <v>0</v>
      </c>
      <c r="E1422" s="14">
        <f t="normal">Agrupados!H3144</f>
        <v>0</v>
      </c>
      <c r="F1422" s="6">
        <f t="normal">Agrupados!I3144</f>
        <v>0</v>
      </c>
      <c r="G1422" s="8">
        <f t="normal">Agrupados!T3144</f>
        <v>0</v>
      </c>
      <c r="H1422" s="8"/>
      <c r="I1422" s="8"/>
      <c r="J1422" s="8"/>
      <c r="K1422" s="8"/>
      <c r="L1422" s="8">
        <f t="normal">Agrupados!M3144</f>
        <v>0</v>
      </c>
      <c r="M1422" s="8">
        <f t="normal">Agrupados!Q3144</f>
        <v>0</v>
      </c>
      <c r="N1422" s="16"/>
      <c r="O1422" s="16"/>
      <c r="P1422" s="6">
        <f t="normal">Agrupados!R3144</f>
        <v>0</v>
      </c>
      <c r="Q1422" s="23">
        <f t="normal">Agrupados!AA3144</f>
        <v>0</v>
      </c>
      <c r="R1422" s="24">
        <f t="normal">Agrupados!AC3144</f>
        <v>0</v>
      </c>
    </row>
    <row r="1423" spans="1:18">
      <c r="A1423" s="17">
        <f t="normal">Agrupados!D3145</f>
        <v>0</v>
      </c>
      <c r="B1423" s="17">
        <f t="normal">Agrupados!E3145</f>
        <v>0</v>
      </c>
      <c r="C1423" s="9">
        <f t="normal">Agrupados!F3145</f>
        <v>0</v>
      </c>
      <c r="D1423" s="17">
        <f t="normal">Agrupados!G3145</f>
        <v>0</v>
      </c>
      <c r="E1423" s="17">
        <f t="normal">Agrupados!H3145</f>
        <v>0</v>
      </c>
      <c r="F1423" s="6">
        <f t="normal">Agrupados!I3145</f>
        <v>0</v>
      </c>
      <c r="G1423" s="8" t="str">
        <f t="normal">Agrupados!T3145</f>
        <v>-</v>
      </c>
      <c r="H1423" s="8"/>
      <c r="I1423" s="8"/>
      <c r="J1423" s="8"/>
      <c r="K1423" s="8"/>
      <c r="L1423" s="8">
        <f t="normal">Agrupados!M3145</f>
        <v>0</v>
      </c>
      <c r="M1423" s="8">
        <f t="normal">Agrupados!Q3145</f>
        <v>0</v>
      </c>
      <c r="N1423" s="19"/>
      <c r="O1423" s="19"/>
      <c r="P1423" s="6">
        <f t="normal">Agrupados!R3145</f>
        <v>0</v>
      </c>
      <c r="Q1423" s="23">
        <f t="normal">Agrupados!AA3145</f>
        <v>0</v>
      </c>
      <c r="R1423" s="24">
        <f t="normal">Agrupados!AC3145</f>
        <v>0</v>
      </c>
    </row>
    <row r="1424" spans="1:18">
      <c r="A1424" s="12" t="str">
        <f t="normal">Agrupados!D3146</f>
        <v>Agroindústria</v>
      </c>
      <c r="B1424" s="12" t="str">
        <f t="normal">Agrupados!E3146</f>
        <v>Resíduos da indústria agropecuária</v>
      </c>
      <c r="C1424" s="6" t="str">
        <f t="normal">Agrupados!F3146</f>
        <v>Amidonaria</v>
      </c>
      <c r="D1424" s="6" t="str">
        <f t="normal">Agrupados!G3146</f>
        <v>Massa de mandioca </v>
      </c>
      <c r="E1424" s="12" t="str">
        <f t="normal">Agrupados!H3146</f>
        <v>Peneira</v>
      </c>
      <c r="F1424" s="12" t="str">
        <f t="normal">Agrupados!I3146</f>
        <v>-</v>
      </c>
      <c r="G1424" s="13">
        <f t="normal">Agrupados!T3146</f>
        <v>106.35</v>
      </c>
      <c r="H1424" s="13">
        <f t="normal">Agrupados!W3146</f>
        <v>987.4</v>
      </c>
      <c r="I1424" s="8">
        <f t="shared" ref="I1424" si="2356">1000/G1424</f>
        <v>9.40291490362012</v>
      </c>
      <c r="J1424" s="8">
        <f t="shared" ref="J1424" si="2357">1000/H1424</f>
        <v>1.01276078590237</v>
      </c>
      <c r="K1424" s="8">
        <f t="shared" ref="K1424" si="2358">I1424*J1424</f>
        <v>9.52290348756342</v>
      </c>
      <c r="L1424" s="13">
        <f t="normal">Agrupados!M3146</f>
        <v>600.666666666667</v>
      </c>
      <c r="M1424" s="13">
        <f t="normal">Agrupados!Q3146</f>
        <v>284</v>
      </c>
      <c r="N1424" s="13">
        <f t="shared" ref="N1424" si="2359">L1424/K1424</f>
        <v>63.07600066</v>
      </c>
      <c r="O1424" s="13">
        <f t="shared" ref="O1424" si="2360">M1424/K1424</f>
        <v>29.82283716</v>
      </c>
      <c r="P1424" s="12">
        <f t="normal">Agrupados!R3146</f>
        <v>0.472807991120977</v>
      </c>
      <c r="Q1424" s="23" t="str">
        <f t="normal">Agrupados!AA3146</f>
        <v>-</v>
      </c>
      <c r="R1424" s="24">
        <f t="normal">Agrupados!AC3146</f>
        <v>5</v>
      </c>
    </row>
    <row r="1425" spans="1:18">
      <c r="A1425" s="14">
        <f t="normal">Agrupados!D3147</f>
        <v>0</v>
      </c>
      <c r="B1425" s="14">
        <f t="normal">Agrupados!E3147</f>
        <v>0</v>
      </c>
      <c r="C1425" s="9">
        <f t="normal">Agrupados!F3147</f>
        <v>0</v>
      </c>
      <c r="D1425" s="14">
        <f t="normal">Agrupados!G3147</f>
        <v>0</v>
      </c>
      <c r="E1425" s="14">
        <f t="normal">Agrupados!H3147</f>
        <v>0</v>
      </c>
      <c r="F1425" s="14">
        <f t="normal">Agrupados!I3147</f>
        <v>0</v>
      </c>
      <c r="G1425" s="16">
        <f t="normal">Agrupados!T3147</f>
        <v>0</v>
      </c>
      <c r="H1425" s="16"/>
      <c r="I1425" s="8"/>
      <c r="J1425" s="8"/>
      <c r="K1425" s="8"/>
      <c r="L1425" s="16">
        <f t="normal">Agrupados!M3147</f>
        <v>0</v>
      </c>
      <c r="M1425" s="16">
        <f t="normal">Agrupados!Q3147</f>
        <v>0</v>
      </c>
      <c r="N1425" s="16"/>
      <c r="O1425" s="16"/>
      <c r="P1425" s="14">
        <f t="normal">Agrupados!R3147</f>
        <v>0</v>
      </c>
      <c r="Q1425" s="23">
        <f t="normal">Agrupados!AA3147</f>
        <v>0</v>
      </c>
      <c r="R1425" s="24">
        <f t="normal">Agrupados!AC3147</f>
        <v>0</v>
      </c>
    </row>
    <row r="1426" spans="1:18">
      <c r="A1426" s="17">
        <f t="normal">Agrupados!D3148</f>
        <v>0</v>
      </c>
      <c r="B1426" s="17">
        <f t="normal">Agrupados!E3148</f>
        <v>0</v>
      </c>
      <c r="C1426" s="9">
        <f t="normal">Agrupados!F3148</f>
        <v>0</v>
      </c>
      <c r="D1426" s="17">
        <f t="normal">Agrupados!G3148</f>
        <v>0</v>
      </c>
      <c r="E1426" s="17">
        <f t="normal">Agrupados!H3148</f>
        <v>0</v>
      </c>
      <c r="F1426" s="17">
        <f t="normal">Agrupados!I3148</f>
        <v>0</v>
      </c>
      <c r="G1426" s="19">
        <f t="normal">Agrupados!T3148</f>
        <v>0</v>
      </c>
      <c r="H1426" s="19"/>
      <c r="I1426" s="8"/>
      <c r="J1426" s="8"/>
      <c r="K1426" s="8"/>
      <c r="L1426" s="19">
        <f t="normal">Agrupados!M3148</f>
        <v>0</v>
      </c>
      <c r="M1426" s="19">
        <f t="normal">Agrupados!Q3148</f>
        <v>0</v>
      </c>
      <c r="N1426" s="19"/>
      <c r="O1426" s="19"/>
      <c r="P1426" s="17">
        <f t="normal">Agrupados!R3148</f>
        <v>0</v>
      </c>
      <c r="Q1426" s="23">
        <f t="normal">Agrupados!AA3148</f>
        <v>0</v>
      </c>
      <c r="R1426" s="24">
        <f t="normal">Agrupados!AC3148</f>
        <v>0</v>
      </c>
    </row>
    <row r="1427" spans="1:18">
      <c r="A1427" s="12" t="str">
        <f t="normal">Agrupados!D3158</f>
        <v>Agroindústria</v>
      </c>
      <c r="B1427" s="12" t="str">
        <f t="normal">Agrupados!E3158</f>
        <v>Resíduos de pecuária</v>
      </c>
      <c r="C1427" s="6" t="str">
        <f t="normal">Agrupados!F3158</f>
        <v>Avicultura</v>
      </c>
      <c r="D1427" s="6" t="str">
        <f t="normal">Agrupados!G3158</f>
        <v>Cama de aves</v>
      </c>
      <c r="E1427" s="12" t="str">
        <f t="normal">Agrupados!H3158</f>
        <v>-</v>
      </c>
      <c r="F1427" s="6" t="str">
        <f t="normal">Agrupados!I3158</f>
        <v>20 Lotes </v>
      </c>
      <c r="G1427" s="8">
        <f t="normal">Agrupados!T3158</f>
        <v>794.9</v>
      </c>
      <c r="H1427" s="8">
        <f t="normal">Agrupados!W3158</f>
        <v>714.9</v>
      </c>
      <c r="I1427" s="8">
        <f t="shared" ref="I1427" si="2361">1000/G1427</f>
        <v>1.25801987671405</v>
      </c>
      <c r="J1427" s="8">
        <f t="shared" ref="J1427" si="2362">1000/H1427</f>
        <v>1.39879703455029</v>
      </c>
      <c r="K1427" s="8">
        <f t="shared" ref="K1427" si="2363">I1427*J1427</f>
        <v>1.75971447295293</v>
      </c>
      <c r="L1427" s="8">
        <f t="normal">Agrupados!M3158</f>
        <v>374.666666666667</v>
      </c>
      <c r="M1427" s="8">
        <f t="normal">Agrupados!Q3158</f>
        <v>216.333333333333</v>
      </c>
      <c r="N1427" s="13">
        <f t="shared" ref="N1427" si="2364">L1427/K1427</f>
        <v>212.91332908</v>
      </c>
      <c r="O1427" s="13">
        <f t="shared" ref="O1427" si="2365">M1427/K1427</f>
        <v>122.93661083</v>
      </c>
      <c r="P1427" s="6">
        <f t="normal">Agrupados!R3158</f>
        <v>0.577402135231317</v>
      </c>
      <c r="Q1427" s="23" t="str">
        <f t="normal">Agrupados!AA3158</f>
        <v>-</v>
      </c>
      <c r="R1427" s="24" t="str">
        <f t="normal">Agrupados!AC3158</f>
        <v>-</v>
      </c>
    </row>
    <row r="1428" spans="1:18">
      <c r="A1428" s="14">
        <f t="normal">Agrupados!D3159</f>
        <v>0</v>
      </c>
      <c r="B1428" s="14">
        <f t="normal">Agrupados!E3159</f>
        <v>0</v>
      </c>
      <c r="C1428" s="9">
        <f t="normal">Agrupados!F3159</f>
        <v>0</v>
      </c>
      <c r="D1428" s="6">
        <f t="normal">Agrupados!G3159</f>
        <v>0</v>
      </c>
      <c r="E1428" s="14">
        <f t="normal">Agrupados!H3159</f>
        <v>0</v>
      </c>
      <c r="F1428" s="6">
        <f t="normal">Agrupados!I3159</f>
        <v>0</v>
      </c>
      <c r="G1428" s="8">
        <f t="normal">Agrupados!T3159</f>
        <v>0</v>
      </c>
      <c r="H1428" s="8"/>
      <c r="I1428" s="8"/>
      <c r="J1428" s="8"/>
      <c r="K1428" s="8"/>
      <c r="L1428" s="8">
        <f t="normal">Agrupados!M3159</f>
        <v>0</v>
      </c>
      <c r="M1428" s="8">
        <f t="normal">Agrupados!Q3159</f>
        <v>0</v>
      </c>
      <c r="N1428" s="16"/>
      <c r="O1428" s="16"/>
      <c r="P1428" s="6">
        <f t="normal">Agrupados!R3159</f>
        <v>0</v>
      </c>
      <c r="Q1428" s="23">
        <f t="normal">Agrupados!AA3159</f>
        <v>0</v>
      </c>
      <c r="R1428" s="24">
        <f t="normal">Agrupados!AC3159</f>
        <v>0</v>
      </c>
    </row>
    <row r="1429" spans="1:18">
      <c r="A1429" s="17">
        <f t="normal">Agrupados!D3160</f>
        <v>0</v>
      </c>
      <c r="B1429" s="17">
        <f t="normal">Agrupados!E3160</f>
        <v>0</v>
      </c>
      <c r="C1429" s="9">
        <f t="normal">Agrupados!F3160</f>
        <v>0</v>
      </c>
      <c r="D1429" s="6">
        <f t="normal">Agrupados!G3160</f>
        <v>0</v>
      </c>
      <c r="E1429" s="17">
        <f t="normal">Agrupados!H3160</f>
        <v>0</v>
      </c>
      <c r="F1429" s="6">
        <f t="normal">Agrupados!I3160</f>
        <v>0</v>
      </c>
      <c r="G1429" s="8">
        <f t="normal">Agrupados!T3160</f>
        <v>0</v>
      </c>
      <c r="H1429" s="8"/>
      <c r="I1429" s="8"/>
      <c r="J1429" s="8"/>
      <c r="K1429" s="8"/>
      <c r="L1429" s="8">
        <f t="normal">Agrupados!M3160</f>
        <v>0</v>
      </c>
      <c r="M1429" s="8">
        <f t="normal">Agrupados!Q3160</f>
        <v>0</v>
      </c>
      <c r="N1429" s="19"/>
      <c r="O1429" s="19"/>
      <c r="P1429" s="6">
        <f t="normal">Agrupados!R3160</f>
        <v>0</v>
      </c>
      <c r="Q1429" s="23">
        <f t="normal">Agrupados!AA3160</f>
        <v>0</v>
      </c>
      <c r="R1429" s="24">
        <f t="normal">Agrupados!AC3160</f>
        <v>0</v>
      </c>
    </row>
    <row r="1430" spans="1:18">
      <c r="A1430" s="12" t="str">
        <f t="normal">Agrupados!D3185</f>
        <v>Agroindústria</v>
      </c>
      <c r="B1430" s="12" t="str">
        <f t="normal">Agrupados!E3185</f>
        <v>Resíduos da indústria agropecuária</v>
      </c>
      <c r="C1430" s="6" t="str">
        <f t="normal">Agrupados!F3185</f>
        <v>Amidonaria</v>
      </c>
      <c r="D1430" s="6" t="str">
        <f t="normal">Agrupados!G3185</f>
        <v>Massa de mandioca</v>
      </c>
      <c r="E1430" s="12" t="str">
        <f t="normal">Agrupados!H3185</f>
        <v>-</v>
      </c>
      <c r="F1430" s="6" t="str">
        <f t="normal">Agrupados!I3185</f>
        <v>-</v>
      </c>
      <c r="G1430" s="8">
        <f t="normal">Agrupados!T3185</f>
        <v>133.433333333333</v>
      </c>
      <c r="H1430" s="8">
        <f t="normal">Agrupados!W3185</f>
        <v>983.866666666667</v>
      </c>
      <c r="I1430" s="8">
        <f t="shared" ref="I1430" si="2366">1000/G1430</f>
        <v>7.49437921558831</v>
      </c>
      <c r="J1430" s="8">
        <f t="shared" ref="J1430" si="2367">1000/H1430</f>
        <v>1.0163978858924</v>
      </c>
      <c r="K1430" s="8">
        <f t="shared" ref="K1430" si="2368">I1430*J1430</f>
        <v>7.61727119079988</v>
      </c>
      <c r="L1430" s="8">
        <f t="normal">Agrupados!M3185</f>
        <v>575.333333333333</v>
      </c>
      <c r="M1430" s="8">
        <f t="normal">Agrupados!Q3185</f>
        <v>268.666666666667</v>
      </c>
      <c r="N1430" s="13">
        <f t="shared" ref="N1430" si="2369">L1430/K1430</f>
        <v>75.5301103140741</v>
      </c>
      <c r="O1430" s="13">
        <f t="shared" ref="O1430" si="2370">M1430/K1430</f>
        <v>35.2707235881482</v>
      </c>
      <c r="P1430" s="6">
        <f t="normal">Agrupados!R3185</f>
        <v>0.466975666280417</v>
      </c>
      <c r="Q1430" s="23" t="str">
        <f t="normal">Agrupados!AA3185</f>
        <v>-</v>
      </c>
      <c r="R1430" s="24" t="str">
        <f t="normal">Agrupados!AC3185</f>
        <v>-</v>
      </c>
    </row>
    <row r="1431" spans="1:18">
      <c r="A1431" s="14">
        <f t="normal">Agrupados!D3186</f>
        <v>0</v>
      </c>
      <c r="B1431" s="14">
        <f t="normal">Agrupados!E3186</f>
        <v>0</v>
      </c>
      <c r="C1431" s="9">
        <f t="normal">Agrupados!F3186</f>
        <v>0</v>
      </c>
      <c r="D1431" s="6">
        <f t="normal">Agrupados!G3186</f>
        <v>0</v>
      </c>
      <c r="E1431" s="14">
        <f t="normal">Agrupados!H3186</f>
        <v>0</v>
      </c>
      <c r="F1431" s="6">
        <f t="normal">Agrupados!I3186</f>
        <v>0</v>
      </c>
      <c r="G1431" s="8">
        <f t="normal">Agrupados!T3186</f>
        <v>0</v>
      </c>
      <c r="H1431" s="8"/>
      <c r="I1431" s="8"/>
      <c r="J1431" s="8"/>
      <c r="K1431" s="8"/>
      <c r="L1431" s="8">
        <f t="normal">Agrupados!M3186</f>
        <v>0</v>
      </c>
      <c r="M1431" s="8">
        <f t="normal">Agrupados!Q3186</f>
        <v>0</v>
      </c>
      <c r="N1431" s="16"/>
      <c r="O1431" s="16"/>
      <c r="P1431" s="6">
        <f t="normal">Agrupados!R3186</f>
        <v>0</v>
      </c>
      <c r="Q1431" s="23">
        <f t="normal">Agrupados!AA3186</f>
        <v>0</v>
      </c>
      <c r="R1431" s="24">
        <f t="normal">Agrupados!AC3186</f>
        <v>0</v>
      </c>
    </row>
    <row r="1432" spans="1:18">
      <c r="A1432" s="17">
        <f t="normal">Agrupados!D3187</f>
        <v>0</v>
      </c>
      <c r="B1432" s="17">
        <f t="normal">Agrupados!E3187</f>
        <v>0</v>
      </c>
      <c r="C1432" s="9">
        <f t="normal">Agrupados!F3187</f>
        <v>0</v>
      </c>
      <c r="D1432" s="6">
        <f t="normal">Agrupados!G3187</f>
        <v>0</v>
      </c>
      <c r="E1432" s="17">
        <f t="normal">Agrupados!H3187</f>
        <v>0</v>
      </c>
      <c r="F1432" s="6">
        <f t="normal">Agrupados!I3187</f>
        <v>0</v>
      </c>
      <c r="G1432" s="8">
        <f t="normal">Agrupados!T3187</f>
        <v>0</v>
      </c>
      <c r="H1432" s="8"/>
      <c r="I1432" s="8"/>
      <c r="J1432" s="8"/>
      <c r="K1432" s="8"/>
      <c r="L1432" s="8">
        <f t="normal">Agrupados!M3187</f>
        <v>0</v>
      </c>
      <c r="M1432" s="8">
        <f t="normal">Agrupados!Q3187</f>
        <v>0</v>
      </c>
      <c r="N1432" s="19"/>
      <c r="O1432" s="19"/>
      <c r="P1432" s="6">
        <f t="normal">Agrupados!R3187</f>
        <v>0</v>
      </c>
      <c r="Q1432" s="23">
        <f t="normal">Agrupados!AA3187</f>
        <v>0</v>
      </c>
      <c r="R1432" s="24">
        <f t="normal">Agrupados!AC3187</f>
        <v>0</v>
      </c>
    </row>
    <row r="1433" spans="1:18">
      <c r="A1433" s="12" t="str">
        <f t="normal">Agrupados!D3188</f>
        <v>Agroindústria</v>
      </c>
      <c r="B1433" s="12" t="str">
        <f t="normal">Agrupados!E3188</f>
        <v>Resíduos da indústria agropecuária</v>
      </c>
      <c r="C1433" s="6" t="str">
        <f t="normal">Agrupados!F3188</f>
        <v>Amidonaria</v>
      </c>
      <c r="D1433" s="6" t="str">
        <f t="normal">Agrupados!G3188</f>
        <v>Efluente bruto</v>
      </c>
      <c r="E1433" s="12" t="str">
        <f t="normal">Agrupados!H3188</f>
        <v>-</v>
      </c>
      <c r="F1433" s="6" t="str">
        <f t="normal">Agrupados!I3188</f>
        <v>-</v>
      </c>
      <c r="G1433" s="8">
        <f t="normal">Agrupados!T3188</f>
        <v>6.66666666666667</v>
      </c>
      <c r="H1433" s="8">
        <f t="normal">Agrupados!W3188</f>
        <v>901.233333333333</v>
      </c>
      <c r="I1433" s="8">
        <f t="shared" ref="I1433" si="2371">1000/G1433</f>
        <v>150</v>
      </c>
      <c r="J1433" s="8">
        <f t="shared" ref="J1433" si="2372">1000/H1433</f>
        <v>1.10959056108296</v>
      </c>
      <c r="K1433" s="8">
        <f t="shared" ref="K1433" si="2373">I1433*J1433</f>
        <v>166.438584162444</v>
      </c>
      <c r="L1433" s="8">
        <f t="normal">Agrupados!M3188</f>
        <v>522.666666666667</v>
      </c>
      <c r="M1433" s="8">
        <f t="normal">Agrupados!Q3188</f>
        <v>308</v>
      </c>
      <c r="N1433" s="13">
        <f t="shared" ref="N1433" si="2374">L1433/K1433</f>
        <v>3.14029748148148</v>
      </c>
      <c r="O1433" s="13">
        <f t="shared" ref="O1433" si="2375">M1433/K1433</f>
        <v>1.85053244444444</v>
      </c>
      <c r="P1433" s="6">
        <f t="normal">Agrupados!R3188</f>
        <v>0.589285714285714</v>
      </c>
      <c r="Q1433" s="23" t="str">
        <f t="normal">Agrupados!AA3188</f>
        <v>-</v>
      </c>
      <c r="R1433" s="24">
        <f t="normal">Agrupados!AC3188</f>
        <v>5.433</v>
      </c>
    </row>
    <row r="1434" spans="1:18">
      <c r="A1434" s="14">
        <f t="normal">Agrupados!D3189</f>
        <v>0</v>
      </c>
      <c r="B1434" s="14">
        <f t="normal">Agrupados!E3189</f>
        <v>0</v>
      </c>
      <c r="C1434" s="9">
        <f t="normal">Agrupados!F3189</f>
        <v>0</v>
      </c>
      <c r="D1434" s="6">
        <f t="normal">Agrupados!G3189</f>
        <v>0</v>
      </c>
      <c r="E1434" s="14">
        <f t="normal">Agrupados!H3189</f>
        <v>0</v>
      </c>
      <c r="F1434" s="6">
        <f t="normal">Agrupados!I3189</f>
        <v>0</v>
      </c>
      <c r="G1434" s="8">
        <f t="normal">Agrupados!T3189</f>
        <v>0</v>
      </c>
      <c r="H1434" s="8"/>
      <c r="I1434" s="8"/>
      <c r="J1434" s="8"/>
      <c r="K1434" s="8"/>
      <c r="L1434" s="8">
        <f t="normal">Agrupados!M3189</f>
        <v>0</v>
      </c>
      <c r="M1434" s="8">
        <f t="normal">Agrupados!Q3189</f>
        <v>0</v>
      </c>
      <c r="N1434" s="16"/>
      <c r="O1434" s="16"/>
      <c r="P1434" s="6">
        <f t="normal">Agrupados!R3189</f>
        <v>0</v>
      </c>
      <c r="Q1434" s="23">
        <f t="normal">Agrupados!AA3189</f>
        <v>0</v>
      </c>
      <c r="R1434" s="24">
        <f t="normal">Agrupados!AC3189</f>
        <v>0</v>
      </c>
    </row>
    <row r="1435" spans="1:18">
      <c r="A1435" s="17">
        <f t="normal">Agrupados!D3190</f>
        <v>0</v>
      </c>
      <c r="B1435" s="17">
        <f t="normal">Agrupados!E3190</f>
        <v>0</v>
      </c>
      <c r="C1435" s="9">
        <f t="normal">Agrupados!F3190</f>
        <v>0</v>
      </c>
      <c r="D1435" s="6">
        <f t="normal">Agrupados!G3190</f>
        <v>0</v>
      </c>
      <c r="E1435" s="17">
        <f t="normal">Agrupados!H3190</f>
        <v>0</v>
      </c>
      <c r="F1435" s="6">
        <f t="normal">Agrupados!I3190</f>
        <v>0</v>
      </c>
      <c r="G1435" s="8">
        <f t="normal">Agrupados!T3190</f>
        <v>0</v>
      </c>
      <c r="H1435" s="8"/>
      <c r="I1435" s="8"/>
      <c r="J1435" s="8"/>
      <c r="K1435" s="8"/>
      <c r="L1435" s="8">
        <f t="normal">Agrupados!M3190</f>
        <v>0</v>
      </c>
      <c r="M1435" s="8">
        <f t="normal">Agrupados!Q3190</f>
        <v>0</v>
      </c>
      <c r="N1435" s="19"/>
      <c r="O1435" s="19"/>
      <c r="P1435" s="6">
        <f t="normal">Agrupados!R3190</f>
        <v>0</v>
      </c>
      <c r="Q1435" s="23">
        <f t="normal">Agrupados!AA3190</f>
        <v>0</v>
      </c>
      <c r="R1435" s="24">
        <f t="normal">Agrupados!AC3190</f>
        <v>0</v>
      </c>
    </row>
    <row r="1436" spans="1:18">
      <c r="A1436" s="12" t="str">
        <f t="normal">Agrupados!D3194</f>
        <v>Agroindústria</v>
      </c>
      <c r="B1436" s="12" t="str">
        <f t="normal">Agrupados!E3194</f>
        <v>Resíduos da indústria agropecuária</v>
      </c>
      <c r="C1436" s="6" t="str">
        <f t="normal">Agrupados!F3194</f>
        <v>Amidonaria</v>
      </c>
      <c r="D1436" s="6" t="str">
        <f t="normal">Agrupados!G3194</f>
        <v>Efluente bruto</v>
      </c>
      <c r="E1436" s="12" t="str">
        <f t="normal">Agrupados!H3194</f>
        <v>Entrada biodigestor</v>
      </c>
      <c r="F1436" s="6" t="str">
        <f t="normal">Agrupados!I3194</f>
        <v>-</v>
      </c>
      <c r="G1436" s="8">
        <f t="normal">Agrupados!T3194</f>
        <v>17.7666666666667</v>
      </c>
      <c r="H1436" s="8">
        <f t="normal">Agrupados!W3194</f>
        <v>894.233333333333</v>
      </c>
      <c r="I1436" s="8">
        <f t="shared" ref="I1436" si="2376">1000/G1436</f>
        <v>56.2851782363978</v>
      </c>
      <c r="J1436" s="8">
        <f t="shared" ref="J1436" si="2377">1000/H1436</f>
        <v>1.11827636336527</v>
      </c>
      <c r="K1436" s="8">
        <f t="shared" ref="K1436" si="2378">I1436*J1436</f>
        <v>62.9423844295647</v>
      </c>
      <c r="L1436" s="8">
        <f t="normal">Agrupados!M3194</f>
        <v>640.333333333333</v>
      </c>
      <c r="M1436" s="8">
        <f t="normal">Agrupados!Q3194</f>
        <v>338</v>
      </c>
      <c r="N1436" s="13">
        <f t="shared" ref="N1436" si="2379">L1436/K1436</f>
        <v>10.1733250040741</v>
      </c>
      <c r="O1436" s="13">
        <f t="shared" ref="O1436" si="2380">M1436/K1436</f>
        <v>5.36999039777778</v>
      </c>
      <c r="P1436" s="6">
        <f t="normal">Agrupados!R3194</f>
        <v>0.527850078084331</v>
      </c>
      <c r="Q1436" s="23">
        <f t="normal">Agrupados!AA3194</f>
        <v>23069.3333333333</v>
      </c>
      <c r="R1436" s="24">
        <f t="normal">Agrupados!AC3194</f>
        <v>4.399</v>
      </c>
    </row>
    <row r="1437" spans="1:18">
      <c r="A1437" s="14">
        <f t="normal">Agrupados!D3195</f>
        <v>0</v>
      </c>
      <c r="B1437" s="14">
        <f t="normal">Agrupados!E3195</f>
        <v>0</v>
      </c>
      <c r="C1437" s="9">
        <f t="normal">Agrupados!F3195</f>
        <v>0</v>
      </c>
      <c r="D1437" s="6">
        <f t="normal">Agrupados!G3195</f>
        <v>0</v>
      </c>
      <c r="E1437" s="14">
        <f t="normal">Agrupados!H3195</f>
        <v>0</v>
      </c>
      <c r="F1437" s="6">
        <f t="normal">Agrupados!I3195</f>
        <v>0</v>
      </c>
      <c r="G1437" s="8">
        <f t="normal">Agrupados!T3195</f>
        <v>0</v>
      </c>
      <c r="H1437" s="8"/>
      <c r="I1437" s="8"/>
      <c r="J1437" s="8"/>
      <c r="K1437" s="8"/>
      <c r="L1437" s="8">
        <f t="normal">Agrupados!M3195</f>
        <v>0</v>
      </c>
      <c r="M1437" s="8">
        <f t="normal">Agrupados!Q3195</f>
        <v>0</v>
      </c>
      <c r="N1437" s="16"/>
      <c r="O1437" s="16"/>
      <c r="P1437" s="6">
        <f t="normal">Agrupados!R3195</f>
        <v>0</v>
      </c>
      <c r="Q1437" s="23">
        <f t="normal">Agrupados!AA3195</f>
        <v>0</v>
      </c>
      <c r="R1437" s="24">
        <f t="normal">Agrupados!AC3195</f>
        <v>0</v>
      </c>
    </row>
    <row r="1438" spans="1:18">
      <c r="A1438" s="17">
        <f t="normal">Agrupados!D3196</f>
        <v>0</v>
      </c>
      <c r="B1438" s="17">
        <f t="normal">Agrupados!E3196</f>
        <v>0</v>
      </c>
      <c r="C1438" s="9">
        <f t="normal">Agrupados!F3196</f>
        <v>0</v>
      </c>
      <c r="D1438" s="6">
        <f t="normal">Agrupados!G3196</f>
        <v>0</v>
      </c>
      <c r="E1438" s="17">
        <f t="normal">Agrupados!H3196</f>
        <v>0</v>
      </c>
      <c r="F1438" s="6">
        <f t="normal">Agrupados!I3196</f>
        <v>0</v>
      </c>
      <c r="G1438" s="8">
        <f t="normal">Agrupados!T3196</f>
        <v>0</v>
      </c>
      <c r="H1438" s="8"/>
      <c r="I1438" s="8"/>
      <c r="J1438" s="8"/>
      <c r="K1438" s="8"/>
      <c r="L1438" s="8">
        <f t="normal">Agrupados!M3196</f>
        <v>0</v>
      </c>
      <c r="M1438" s="8">
        <f t="normal">Agrupados!Q3196</f>
        <v>0</v>
      </c>
      <c r="N1438" s="19"/>
      <c r="O1438" s="19"/>
      <c r="P1438" s="6">
        <f t="normal">Agrupados!R3196</f>
        <v>0</v>
      </c>
      <c r="Q1438" s="23">
        <f t="normal">Agrupados!AA3196</f>
        <v>0</v>
      </c>
      <c r="R1438" s="24">
        <f t="normal">Agrupados!AC3196</f>
        <v>0</v>
      </c>
    </row>
    <row r="1439" spans="1:18">
      <c r="A1439" s="12" t="str">
        <f t="normal">Agrupados!D3197</f>
        <v>Agroindústria</v>
      </c>
      <c r="B1439" s="12" t="str">
        <f t="normal">Agrupados!E3197</f>
        <v>Resíduos da indústria agropecuária</v>
      </c>
      <c r="C1439" s="6" t="str">
        <f t="normal">Agrupados!F3197</f>
        <v>Amidonaria</v>
      </c>
      <c r="D1439" s="6" t="str">
        <f t="normal">Agrupados!G3197</f>
        <v>Efluente bruto</v>
      </c>
      <c r="E1439" s="12" t="str">
        <f t="normal">Agrupados!H3197</f>
        <v>Saída biodigestor</v>
      </c>
      <c r="F1439" s="6" t="str">
        <f t="normal">Agrupados!I3197</f>
        <v>-</v>
      </c>
      <c r="G1439" s="8">
        <f t="normal">Agrupados!T3197</f>
        <v>7.1</v>
      </c>
      <c r="H1439" s="8">
        <f t="normal">Agrupados!W3197</f>
        <v>728.333333333333</v>
      </c>
      <c r="I1439" s="8">
        <f t="shared" ref="I1439" si="2381">1000/G1439</f>
        <v>140.845070422535</v>
      </c>
      <c r="J1439" s="8">
        <f t="shared" ref="J1439" si="2382">1000/H1439</f>
        <v>1.37299771167048</v>
      </c>
      <c r="K1439" s="8">
        <f t="shared" ref="K1439" si="2383">I1439*J1439</f>
        <v>193.379959390209</v>
      </c>
      <c r="L1439" s="8">
        <f t="normal">Agrupados!M3197</f>
        <v>303.333333333333</v>
      </c>
      <c r="M1439" s="8">
        <f t="normal">Agrupados!Q3197</f>
        <v>213.333333333333</v>
      </c>
      <c r="N1439" s="13">
        <f t="shared" ref="N1439" si="2384">L1439/K1439</f>
        <v>1.56858722222222</v>
      </c>
      <c r="O1439" s="13">
        <f t="shared" ref="O1439" si="2385">M1439/K1439</f>
        <v>1.10318222222222</v>
      </c>
      <c r="P1439" s="6">
        <f t="normal">Agrupados!R3197</f>
        <v>0.703296703296703</v>
      </c>
      <c r="Q1439" s="23">
        <f t="normal">Agrupados!AA3197</f>
        <v>7836.66666666667</v>
      </c>
      <c r="R1439" s="24">
        <f t="normal">Agrupados!AC3197</f>
        <v>6.19066666666667</v>
      </c>
    </row>
    <row r="1440" spans="1:18">
      <c r="A1440" s="14">
        <f t="normal">Agrupados!D3198</f>
        <v>0</v>
      </c>
      <c r="B1440" s="14">
        <f t="normal">Agrupados!E3198</f>
        <v>0</v>
      </c>
      <c r="C1440" s="9">
        <f t="normal">Agrupados!F3198</f>
        <v>0</v>
      </c>
      <c r="D1440" s="6">
        <f t="normal">Agrupados!G3198</f>
        <v>0</v>
      </c>
      <c r="E1440" s="14">
        <f t="normal">Agrupados!H3198</f>
        <v>0</v>
      </c>
      <c r="F1440" s="6">
        <f t="normal">Agrupados!I3198</f>
        <v>0</v>
      </c>
      <c r="G1440" s="8">
        <f t="normal">Agrupados!T3198</f>
        <v>0</v>
      </c>
      <c r="H1440" s="8"/>
      <c r="I1440" s="8"/>
      <c r="J1440" s="8"/>
      <c r="K1440" s="8"/>
      <c r="L1440" s="8">
        <f t="normal">Agrupados!M3198</f>
        <v>0</v>
      </c>
      <c r="M1440" s="8">
        <f t="normal">Agrupados!Q3198</f>
        <v>0</v>
      </c>
      <c r="N1440" s="16"/>
      <c r="O1440" s="16"/>
      <c r="P1440" s="6">
        <f t="normal">Agrupados!R3198</f>
        <v>0</v>
      </c>
      <c r="Q1440" s="23">
        <f t="normal">Agrupados!AA3198</f>
        <v>0</v>
      </c>
      <c r="R1440" s="24">
        <f t="normal">Agrupados!AC3198</f>
        <v>0</v>
      </c>
    </row>
    <row r="1441" spans="1:18">
      <c r="A1441" s="17">
        <f t="normal">Agrupados!D3199</f>
        <v>0</v>
      </c>
      <c r="B1441" s="17">
        <f t="normal">Agrupados!E3199</f>
        <v>0</v>
      </c>
      <c r="C1441" s="9">
        <f t="normal">Agrupados!F3199</f>
        <v>0</v>
      </c>
      <c r="D1441" s="6">
        <f t="normal">Agrupados!G3199</f>
        <v>0</v>
      </c>
      <c r="E1441" s="17">
        <f t="normal">Agrupados!H3199</f>
        <v>0</v>
      </c>
      <c r="F1441" s="6">
        <f t="normal">Agrupados!I3199</f>
        <v>0</v>
      </c>
      <c r="G1441" s="8">
        <f t="normal">Agrupados!T3199</f>
        <v>0</v>
      </c>
      <c r="H1441" s="8"/>
      <c r="I1441" s="8"/>
      <c r="J1441" s="8"/>
      <c r="K1441" s="8"/>
      <c r="L1441" s="8">
        <f t="normal">Agrupados!M3199</f>
        <v>0</v>
      </c>
      <c r="M1441" s="8">
        <f t="normal">Agrupados!Q3199</f>
        <v>0</v>
      </c>
      <c r="N1441" s="19"/>
      <c r="O1441" s="19"/>
      <c r="P1441" s="6">
        <f t="normal">Agrupados!R3199</f>
        <v>0</v>
      </c>
      <c r="Q1441" s="23">
        <f t="normal">Agrupados!AA3199</f>
        <v>0</v>
      </c>
      <c r="R1441" s="24">
        <f t="normal">Agrupados!AC3199</f>
        <v>0</v>
      </c>
    </row>
    <row r="1442" spans="1:18">
      <c r="A1442" s="12" t="str">
        <f t="normal">Agrupados!D3200</f>
        <v>Agroindústria</v>
      </c>
      <c r="B1442" s="12" t="str">
        <f t="normal">Agrupados!E3200</f>
        <v>Resíduos da indústria agropecuária</v>
      </c>
      <c r="C1442" s="6" t="str">
        <f t="normal">Agrupados!F3200</f>
        <v>Amidonaria</v>
      </c>
      <c r="D1442" s="6" t="str">
        <f t="normal">Agrupados!G3200</f>
        <v>Massa de mandioca</v>
      </c>
      <c r="E1442" s="12" t="str">
        <f t="normal">Agrupados!H3200</f>
        <v>-</v>
      </c>
      <c r="F1442" s="6" t="str">
        <f t="normal">Agrupados!I3200</f>
        <v>Ponto 05</v>
      </c>
      <c r="G1442" s="8">
        <f t="normal">Agrupados!T3200</f>
        <v>135.633333333333</v>
      </c>
      <c r="H1442" s="8">
        <f t="normal">Agrupados!W3200</f>
        <v>986.433333333333</v>
      </c>
      <c r="I1442" s="8">
        <f t="shared" ref="I1442" si="2386">1000/G1442</f>
        <v>7.37281887441632</v>
      </c>
      <c r="J1442" s="8">
        <f t="shared" ref="J1442" si="2387">1000/H1442</f>
        <v>1.01375325245835</v>
      </c>
      <c r="K1442" s="8">
        <f t="shared" ref="K1442" si="2388">I1442*J1442</f>
        <v>7.47421911372587</v>
      </c>
      <c r="L1442" s="8">
        <f t="normal">Agrupados!M3200</f>
        <v>624.333333333333</v>
      </c>
      <c r="M1442" s="8">
        <f t="normal">Agrupados!Q3200</f>
        <v>302</v>
      </c>
      <c r="N1442" s="13">
        <f t="shared" ref="N1442" si="2389">L1442/K1442</f>
        <v>83.5315802003703</v>
      </c>
      <c r="O1442" s="13">
        <f t="shared" ref="O1442" si="2390">M1442/K1442</f>
        <v>40.4055588155555</v>
      </c>
      <c r="P1442" s="6">
        <f t="normal">Agrupados!R3200</f>
        <v>0.483715963694608</v>
      </c>
      <c r="Q1442" s="23" t="str">
        <f t="normal">Agrupados!AA3200</f>
        <v>-</v>
      </c>
      <c r="R1442" s="24" t="str">
        <f t="normal">Agrupados!AC3200</f>
        <v>-</v>
      </c>
    </row>
    <row r="1443" spans="1:18">
      <c r="A1443" s="14">
        <f t="normal">Agrupados!D3201</f>
        <v>0</v>
      </c>
      <c r="B1443" s="14">
        <f t="normal">Agrupados!E3201</f>
        <v>0</v>
      </c>
      <c r="C1443" s="9">
        <f t="normal">Agrupados!F3201</f>
        <v>0</v>
      </c>
      <c r="D1443" s="6">
        <f t="normal">Agrupados!G3201</f>
        <v>0</v>
      </c>
      <c r="E1443" s="14">
        <f t="normal">Agrupados!H3201</f>
        <v>0</v>
      </c>
      <c r="F1443" s="6">
        <f t="normal">Agrupados!I3201</f>
        <v>0</v>
      </c>
      <c r="G1443" s="8">
        <f t="normal">Agrupados!T3201</f>
        <v>0</v>
      </c>
      <c r="H1443" s="8"/>
      <c r="I1443" s="8"/>
      <c r="J1443" s="8"/>
      <c r="K1443" s="8"/>
      <c r="L1443" s="8">
        <f t="normal">Agrupados!M3201</f>
        <v>0</v>
      </c>
      <c r="M1443" s="8">
        <f t="normal">Agrupados!Q3201</f>
        <v>0</v>
      </c>
      <c r="N1443" s="16"/>
      <c r="O1443" s="16"/>
      <c r="P1443" s="6">
        <f t="normal">Agrupados!R3201</f>
        <v>0</v>
      </c>
      <c r="Q1443" s="23">
        <f t="normal">Agrupados!AA3201</f>
        <v>0</v>
      </c>
      <c r="R1443" s="24">
        <f t="normal">Agrupados!AC3201</f>
        <v>0</v>
      </c>
    </row>
    <row r="1444" spans="1:18">
      <c r="A1444" s="17">
        <f t="normal">Agrupados!D3202</f>
        <v>0</v>
      </c>
      <c r="B1444" s="17">
        <f t="normal">Agrupados!E3202</f>
        <v>0</v>
      </c>
      <c r="C1444" s="9">
        <f t="normal">Agrupados!F3202</f>
        <v>0</v>
      </c>
      <c r="D1444" s="6">
        <f t="normal">Agrupados!G3202</f>
        <v>0</v>
      </c>
      <c r="E1444" s="17">
        <f t="normal">Agrupados!H3202</f>
        <v>0</v>
      </c>
      <c r="F1444" s="6">
        <f t="normal">Agrupados!I3202</f>
        <v>0</v>
      </c>
      <c r="G1444" s="8">
        <f t="normal">Agrupados!T3202</f>
        <v>0</v>
      </c>
      <c r="H1444" s="8"/>
      <c r="I1444" s="8"/>
      <c r="J1444" s="8"/>
      <c r="K1444" s="8"/>
      <c r="L1444" s="8">
        <f t="normal">Agrupados!M3202</f>
        <v>0</v>
      </c>
      <c r="M1444" s="8">
        <f t="normal">Agrupados!Q3202</f>
        <v>0</v>
      </c>
      <c r="N1444" s="19"/>
      <c r="O1444" s="19"/>
      <c r="P1444" s="6">
        <f t="normal">Agrupados!R3202</f>
        <v>0</v>
      </c>
      <c r="Q1444" s="23">
        <f t="normal">Agrupados!AA3202</f>
        <v>0</v>
      </c>
      <c r="R1444" s="24">
        <f t="normal">Agrupados!AC3202</f>
        <v>0</v>
      </c>
    </row>
    <row r="1445" spans="1:18">
      <c r="A1445" s="12" t="str">
        <f t="normal">Agrupados!D3203</f>
        <v>Agroindústria</v>
      </c>
      <c r="B1445" s="12" t="str">
        <f t="normal">Agrupados!E3203</f>
        <v>Resíduos de pecuária</v>
      </c>
      <c r="C1445" s="6" t="str">
        <f t="normal">Agrupados!F3203</f>
        <v>Suinocultura</v>
      </c>
      <c r="D1445" s="6" t="str">
        <f t="normal">Agrupados!G3203</f>
        <v>Terminação</v>
      </c>
      <c r="E1445" s="6" t="str">
        <f t="normal">Agrupados!H3203</f>
        <v>Entrada biodigestor</v>
      </c>
      <c r="F1445" s="6" t="str">
        <f t="normal">Agrupados!I3203</f>
        <v>-</v>
      </c>
      <c r="G1445" s="8">
        <f t="normal">Agrupados!T3203</f>
        <v>11.5333333333333</v>
      </c>
      <c r="H1445" s="8">
        <f t="normal">Agrupados!W3203</f>
        <v>641.933333333333</v>
      </c>
      <c r="I1445" s="8">
        <f t="shared" ref="I1445" si="2391">1000/G1445</f>
        <v>86.7052023121387</v>
      </c>
      <c r="J1445" s="8">
        <f t="shared" ref="J1445" si="2392">1000/H1445</f>
        <v>1.55779416346453</v>
      </c>
      <c r="K1445" s="8">
        <f t="shared" ref="K1445" si="2393">I1445*J1445</f>
        <v>135.068858103861</v>
      </c>
      <c r="L1445" s="8">
        <f t="normal">Agrupados!M3203</f>
        <v>644</v>
      </c>
      <c r="M1445" s="8">
        <f t="normal">Agrupados!Q3203</f>
        <v>508.666666666667</v>
      </c>
      <c r="N1445" s="13">
        <f t="shared" ref="N1445" si="2394">L1445/K1445</f>
        <v>4.76793843555556</v>
      </c>
      <c r="O1445" s="13">
        <f t="shared" ref="O1445" si="2395">M1445/K1445</f>
        <v>3.76598035851852</v>
      </c>
      <c r="P1445" s="6">
        <f t="normal">Agrupados!R3203</f>
        <v>0.789855072463768</v>
      </c>
      <c r="Q1445" s="23" t="str">
        <f t="normal">Agrupados!AA3203</f>
        <v>-</v>
      </c>
      <c r="R1445" s="24" t="str">
        <f t="normal">Agrupados!AC3203</f>
        <v>-</v>
      </c>
    </row>
    <row r="1446" spans="1:18">
      <c r="A1446" s="14">
        <f t="normal">Agrupados!D3204</f>
        <v>0</v>
      </c>
      <c r="B1446" s="14">
        <f t="normal">Agrupados!E3204</f>
        <v>0</v>
      </c>
      <c r="C1446" s="6">
        <f t="normal">Agrupados!F3204</f>
        <v>0</v>
      </c>
      <c r="D1446" s="6">
        <f t="normal">Agrupados!G3204</f>
        <v>0</v>
      </c>
      <c r="E1446" s="6">
        <f t="normal">Agrupados!H3204</f>
        <v>0</v>
      </c>
      <c r="F1446" s="6">
        <f t="normal">Agrupados!I3204</f>
        <v>0</v>
      </c>
      <c r="G1446" s="8">
        <f t="normal">Agrupados!T3204</f>
        <v>0</v>
      </c>
      <c r="H1446" s="8"/>
      <c r="I1446" s="8"/>
      <c r="J1446" s="8"/>
      <c r="K1446" s="8"/>
      <c r="L1446" s="8">
        <f t="normal">Agrupados!M3204</f>
        <v>0</v>
      </c>
      <c r="M1446" s="8">
        <f t="normal">Agrupados!Q3204</f>
        <v>0</v>
      </c>
      <c r="N1446" s="16"/>
      <c r="O1446" s="16"/>
      <c r="P1446" s="6">
        <f t="normal">Agrupados!R3204</f>
        <v>0</v>
      </c>
      <c r="Q1446" s="23">
        <f t="normal">Agrupados!AA3204</f>
        <v>0</v>
      </c>
      <c r="R1446" s="24">
        <f t="normal">Agrupados!AC3204</f>
        <v>0</v>
      </c>
    </row>
    <row r="1447" spans="1:18">
      <c r="A1447" s="17">
        <f t="normal">Agrupados!D3205</f>
        <v>0</v>
      </c>
      <c r="B1447" s="17">
        <f t="normal">Agrupados!E3205</f>
        <v>0</v>
      </c>
      <c r="C1447" s="6">
        <f t="normal">Agrupados!F3205</f>
        <v>0</v>
      </c>
      <c r="D1447" s="6">
        <f t="normal">Agrupados!G3205</f>
        <v>0</v>
      </c>
      <c r="E1447" s="6">
        <f t="normal">Agrupados!H3205</f>
        <v>0</v>
      </c>
      <c r="F1447" s="6">
        <f t="normal">Agrupados!I3205</f>
        <v>0</v>
      </c>
      <c r="G1447" s="8">
        <f t="normal">Agrupados!T3205</f>
        <v>0</v>
      </c>
      <c r="H1447" s="8"/>
      <c r="I1447" s="8"/>
      <c r="J1447" s="8"/>
      <c r="K1447" s="8"/>
      <c r="L1447" s="8">
        <f t="normal">Agrupados!M3205</f>
        <v>0</v>
      </c>
      <c r="M1447" s="8">
        <f t="normal">Agrupados!Q3205</f>
        <v>0</v>
      </c>
      <c r="N1447" s="19"/>
      <c r="O1447" s="19"/>
      <c r="P1447" s="6">
        <f t="normal">Agrupados!R3205</f>
        <v>0</v>
      </c>
      <c r="Q1447" s="23">
        <f t="normal">Agrupados!AA3205</f>
        <v>0</v>
      </c>
      <c r="R1447" s="24">
        <f t="normal">Agrupados!AC3205</f>
        <v>0</v>
      </c>
    </row>
    <row r="1448" spans="1:18">
      <c r="A1448" s="12" t="str">
        <f t="normal">Agrupados!D3221</f>
        <v>Agroindústria</v>
      </c>
      <c r="B1448" s="12" t="str">
        <f t="normal">Agrupados!E3221</f>
        <v>Resíduos da produção de açúcar, amido e produtos secundários</v>
      </c>
      <c r="C1448" s="6" t="str">
        <f t="normal">Agrupados!F3221</f>
        <v>Indústria Sucroalcoleira</v>
      </c>
      <c r="D1448" s="6" t="str">
        <f t="normal">Agrupados!G3221</f>
        <v>Bagaço de Cana </v>
      </c>
      <c r="E1448" s="12" t="str">
        <f t="normal">Agrupados!H3221</f>
        <v>-</v>
      </c>
      <c r="F1448" s="6" t="str">
        <f t="normal">Agrupados!I3221</f>
        <v>Bagaço Cana Energia triturado</v>
      </c>
      <c r="G1448" s="8">
        <f t="normal">Agrupados!T3221</f>
        <v>957.733333333333</v>
      </c>
      <c r="H1448" s="8">
        <f t="normal">Agrupados!W3221</f>
        <v>965.5</v>
      </c>
      <c r="I1448" s="8">
        <f t="shared" ref="I1448" si="2396">1000/G1448</f>
        <v>1.04413197828206</v>
      </c>
      <c r="J1448" s="8">
        <f t="shared" ref="J1448" si="2397">1000/H1448</f>
        <v>1.03573278094252</v>
      </c>
      <c r="K1448" s="8">
        <f t="shared" ref="K1448" si="2398">I1448*J1448</f>
        <v>1.08144171753708</v>
      </c>
      <c r="L1448" s="8">
        <f t="normal">Agrupados!M3221</f>
        <v>370</v>
      </c>
      <c r="M1448" s="8">
        <f t="normal">Agrupados!Q3221</f>
        <v>209.5</v>
      </c>
      <c r="N1448" s="13">
        <f t="shared" ref="N1448" si="2399">L1448/K1448</f>
        <v>342.135867333333</v>
      </c>
      <c r="O1448" s="13">
        <f t="shared" ref="O1448" si="2400">M1448/K1448</f>
        <v>193.722876233333</v>
      </c>
      <c r="P1448" s="6">
        <f t="normal">Agrupados!R3221</f>
        <v>0.566216216216216</v>
      </c>
      <c r="Q1448" s="23" t="str">
        <f t="normal">Agrupados!AA3221</f>
        <v>-</v>
      </c>
      <c r="R1448" s="24" t="str">
        <f t="normal">Agrupados!AC3221</f>
        <v>-</v>
      </c>
    </row>
    <row r="1449" spans="1:18">
      <c r="A1449" s="14">
        <f t="normal">Agrupados!D3222</f>
        <v>0</v>
      </c>
      <c r="B1449" s="14">
        <f t="normal">Agrupados!E3222</f>
        <v>0</v>
      </c>
      <c r="C1449" s="9">
        <f t="normal">Agrupados!F3222</f>
        <v>0</v>
      </c>
      <c r="D1449" s="6">
        <f t="normal">Agrupados!G3222</f>
        <v>0</v>
      </c>
      <c r="E1449" s="14">
        <f t="normal">Agrupados!H3222</f>
        <v>0</v>
      </c>
      <c r="F1449" s="6">
        <f t="normal">Agrupados!I3222</f>
        <v>0</v>
      </c>
      <c r="G1449" s="8">
        <f t="normal">Agrupados!T3222</f>
        <v>0</v>
      </c>
      <c r="H1449" s="8"/>
      <c r="I1449" s="8"/>
      <c r="J1449" s="8"/>
      <c r="K1449" s="8"/>
      <c r="L1449" s="8">
        <f t="normal">Agrupados!M3222</f>
        <v>0</v>
      </c>
      <c r="M1449" s="8">
        <f t="normal">Agrupados!Q3222</f>
        <v>0</v>
      </c>
      <c r="N1449" s="16"/>
      <c r="O1449" s="16"/>
      <c r="P1449" s="6">
        <f t="normal">Agrupados!R3222</f>
        <v>0</v>
      </c>
      <c r="Q1449" s="23">
        <f t="normal">Agrupados!AA3222</f>
        <v>0</v>
      </c>
      <c r="R1449" s="24">
        <f t="normal">Agrupados!AC3222</f>
        <v>0</v>
      </c>
    </row>
    <row r="1450" spans="1:18">
      <c r="A1450" s="17">
        <f t="normal">Agrupados!D3223</f>
        <v>0</v>
      </c>
      <c r="B1450" s="17">
        <f t="normal">Agrupados!E3223</f>
        <v>0</v>
      </c>
      <c r="C1450" s="9">
        <f t="normal">Agrupados!F3223</f>
        <v>0</v>
      </c>
      <c r="D1450" s="6">
        <f t="normal">Agrupados!G3223</f>
        <v>0</v>
      </c>
      <c r="E1450" s="17">
        <f t="normal">Agrupados!H3223</f>
        <v>0</v>
      </c>
      <c r="F1450" s="6">
        <f t="normal">Agrupados!I3223</f>
        <v>0</v>
      </c>
      <c r="G1450" s="8">
        <f t="normal">Agrupados!T3223</f>
        <v>0</v>
      </c>
      <c r="H1450" s="8"/>
      <c r="I1450" s="8"/>
      <c r="J1450" s="8"/>
      <c r="K1450" s="8"/>
      <c r="L1450" s="8">
        <f t="normal">Agrupados!M3223</f>
        <v>0</v>
      </c>
      <c r="M1450" s="8">
        <f t="normal">Agrupados!Q3223</f>
        <v>0</v>
      </c>
      <c r="N1450" s="19"/>
      <c r="O1450" s="19"/>
      <c r="P1450" s="6">
        <f t="normal">Agrupados!R3223</f>
        <v>0</v>
      </c>
      <c r="Q1450" s="23">
        <f t="normal">Agrupados!AA3223</f>
        <v>0</v>
      </c>
      <c r="R1450" s="24">
        <f t="normal">Agrupados!AC3223</f>
        <v>0</v>
      </c>
    </row>
    <row r="1451" spans="1:18">
      <c r="A1451" s="12" t="str">
        <f t="normal">Agrupados!D3224</f>
        <v>Agroindústria</v>
      </c>
      <c r="B1451" s="12" t="str">
        <f t="normal">Agrupados!E3224</f>
        <v>Resíduos de pecuária</v>
      </c>
      <c r="C1451" s="6" t="str">
        <f t="normal">Agrupados!F3224</f>
        <v>Avicultura</v>
      </c>
      <c r="D1451" s="6" t="str">
        <f t="normal">Agrupados!G3224</f>
        <v>Cama de aves</v>
      </c>
      <c r="E1451" s="12" t="str">
        <f t="normal">Agrupados!H3224</f>
        <v>-</v>
      </c>
      <c r="F1451" s="6" t="str">
        <f t="normal">Agrupados!I3224</f>
        <v>1°lote</v>
      </c>
      <c r="G1451" s="8">
        <f t="normal">Agrupados!T3224</f>
        <v>758.2</v>
      </c>
      <c r="H1451" s="8">
        <f t="normal">Agrupados!W3224</f>
        <v>754.066666666667</v>
      </c>
      <c r="I1451" s="8">
        <f t="shared" ref="I1451" si="2401">1000/G1451</f>
        <v>1.31891321551042</v>
      </c>
      <c r="J1451" s="8">
        <f t="shared" ref="J1451" si="2402">1000/H1451</f>
        <v>1.32614269295376</v>
      </c>
      <c r="K1451" s="8">
        <f t="shared" ref="K1451" si="2403">I1451*J1451</f>
        <v>1.74906712338929</v>
      </c>
      <c r="L1451" s="8">
        <f t="normal">Agrupados!M3224</f>
        <v>237.333333333333</v>
      </c>
      <c r="M1451" s="8">
        <f t="normal">Agrupados!Q3224</f>
        <v>139.333333333333</v>
      </c>
      <c r="N1451" s="13">
        <f t="shared" ref="N1451" si="2404">L1451/K1451</f>
        <v>135.691380942222</v>
      </c>
      <c r="O1451" s="13">
        <f t="shared" ref="O1451" si="2405">M1451/K1451</f>
        <v>79.6615129688889</v>
      </c>
      <c r="P1451" s="6">
        <f t="normal">Agrupados!R3224</f>
        <v>0.587078651685393</v>
      </c>
      <c r="Q1451" s="23" t="str">
        <f t="normal">Agrupados!AA3224</f>
        <v>-</v>
      </c>
      <c r="R1451" s="24" t="str">
        <f t="normal">Agrupados!AC3224</f>
        <v>-</v>
      </c>
    </row>
    <row r="1452" spans="1:18">
      <c r="A1452" s="14">
        <f t="normal">Agrupados!D3225</f>
        <v>0</v>
      </c>
      <c r="B1452" s="14">
        <f t="normal">Agrupados!E3225</f>
        <v>0</v>
      </c>
      <c r="C1452" s="9">
        <f t="normal">Agrupados!F3225</f>
        <v>0</v>
      </c>
      <c r="D1452" s="6">
        <f t="normal">Agrupados!G3225</f>
        <v>0</v>
      </c>
      <c r="E1452" s="14">
        <f t="normal">Agrupados!H3225</f>
        <v>0</v>
      </c>
      <c r="F1452" s="6">
        <f t="normal">Agrupados!I3225</f>
        <v>0</v>
      </c>
      <c r="G1452" s="8">
        <f t="normal">Agrupados!T3225</f>
        <v>0</v>
      </c>
      <c r="H1452" s="8"/>
      <c r="I1452" s="8"/>
      <c r="J1452" s="8"/>
      <c r="K1452" s="8"/>
      <c r="L1452" s="8">
        <f t="normal">Agrupados!M3225</f>
        <v>0</v>
      </c>
      <c r="M1452" s="8">
        <f t="normal">Agrupados!Q3225</f>
        <v>0</v>
      </c>
      <c r="N1452" s="16"/>
      <c r="O1452" s="16"/>
      <c r="P1452" s="6">
        <f t="normal">Agrupados!R3225</f>
        <v>0</v>
      </c>
      <c r="Q1452" s="23">
        <f t="normal">Agrupados!AA3225</f>
        <v>0</v>
      </c>
      <c r="R1452" s="24">
        <f t="normal">Agrupados!AC3225</f>
        <v>0</v>
      </c>
    </row>
    <row r="1453" spans="1:18">
      <c r="A1453" s="17">
        <f t="normal">Agrupados!D3226</f>
        <v>0</v>
      </c>
      <c r="B1453" s="17">
        <f t="normal">Agrupados!E3226</f>
        <v>0</v>
      </c>
      <c r="C1453" s="9">
        <f t="normal">Agrupados!F3226</f>
        <v>0</v>
      </c>
      <c r="D1453" s="6">
        <f t="normal">Agrupados!G3226</f>
        <v>0</v>
      </c>
      <c r="E1453" s="17">
        <f t="normal">Agrupados!H3226</f>
        <v>0</v>
      </c>
      <c r="F1453" s="6">
        <f t="normal">Agrupados!I3226</f>
        <v>0</v>
      </c>
      <c r="G1453" s="8">
        <f t="normal">Agrupados!T3226</f>
        <v>0</v>
      </c>
      <c r="H1453" s="8"/>
      <c r="I1453" s="8"/>
      <c r="J1453" s="8"/>
      <c r="K1453" s="8"/>
      <c r="L1453" s="8">
        <f t="normal">Agrupados!M3226</f>
        <v>0</v>
      </c>
      <c r="M1453" s="8">
        <f t="normal">Agrupados!Q3226</f>
        <v>0</v>
      </c>
      <c r="N1453" s="19"/>
      <c r="O1453" s="19"/>
      <c r="P1453" s="6">
        <f t="normal">Agrupados!R3226</f>
        <v>0</v>
      </c>
      <c r="Q1453" s="23">
        <f t="normal">Agrupados!AA3226</f>
        <v>0</v>
      </c>
      <c r="R1453" s="24">
        <f t="normal">Agrupados!AC3226</f>
        <v>0</v>
      </c>
    </row>
    <row r="1454" spans="1:18">
      <c r="A1454" s="12" t="str">
        <f t="normal">Agrupados!D3227</f>
        <v>Agroindústria</v>
      </c>
      <c r="B1454" s="12" t="str">
        <f t="normal">Agrupados!E3227</f>
        <v>Resíduos de pecuária</v>
      </c>
      <c r="C1454" s="6" t="str">
        <f t="normal">Agrupados!F3227</f>
        <v>Suinocultura</v>
      </c>
      <c r="D1454" s="6" t="str">
        <f t="normal">Agrupados!G3227</f>
        <v>Terminação</v>
      </c>
      <c r="E1454" s="12" t="str">
        <f t="normal">Agrupados!H3227</f>
        <v>Grelha</v>
      </c>
      <c r="F1454" s="6" t="str">
        <f t="normal">Agrupados!I3227</f>
        <v>Baia 1</v>
      </c>
      <c r="G1454" s="8">
        <f t="normal">Agrupados!T3227</f>
        <v>83.3333333333333</v>
      </c>
      <c r="H1454" s="8">
        <f t="normal">Agrupados!W3227</f>
        <v>806.8</v>
      </c>
      <c r="I1454" s="8">
        <f t="shared" ref="I1454" si="2406">1000/G1454</f>
        <v>12</v>
      </c>
      <c r="J1454" s="8">
        <f t="shared" ref="J1454" si="2407">1000/H1454</f>
        <v>1.23946455131383</v>
      </c>
      <c r="K1454" s="8">
        <f t="shared" ref="K1454" si="2408">I1454*J1454</f>
        <v>14.873574615766</v>
      </c>
      <c r="L1454" s="8">
        <f t="normal">Agrupados!M3227</f>
        <v>567.666666666667</v>
      </c>
      <c r="M1454" s="8">
        <f t="normal">Agrupados!Q3227</f>
        <v>385.666666666667</v>
      </c>
      <c r="N1454" s="13">
        <f t="shared" ref="N1454" si="2409">L1454/K1454</f>
        <v>38.1661222222222</v>
      </c>
      <c r="O1454" s="13">
        <f t="shared" ref="O1454" si="2410">M1454/K1454</f>
        <v>25.9296555555556</v>
      </c>
      <c r="P1454" s="6">
        <f t="normal">Agrupados!R3227</f>
        <v>0.679389312977099</v>
      </c>
      <c r="Q1454" s="23">
        <f t="normal">Agrupados!AA3227</f>
        <v>95094.6666666667</v>
      </c>
      <c r="R1454" s="24">
        <f t="normal">Agrupados!AC3227</f>
        <v>6.76866666666667</v>
      </c>
    </row>
    <row r="1455" spans="1:18">
      <c r="A1455" s="14">
        <f t="normal">Agrupados!D3228</f>
        <v>0</v>
      </c>
      <c r="B1455" s="14">
        <f t="normal">Agrupados!E3228</f>
        <v>0</v>
      </c>
      <c r="C1455" s="6">
        <f t="normal">Agrupados!F3228</f>
        <v>0</v>
      </c>
      <c r="D1455" s="6">
        <f t="normal">Agrupados!G3228</f>
        <v>0</v>
      </c>
      <c r="E1455" s="14">
        <f t="normal">Agrupados!H3228</f>
        <v>0</v>
      </c>
      <c r="F1455" s="6">
        <f t="normal">Agrupados!I3228</f>
        <v>0</v>
      </c>
      <c r="G1455" s="8">
        <f t="normal">Agrupados!T3228</f>
        <v>0</v>
      </c>
      <c r="H1455" s="8"/>
      <c r="I1455" s="8"/>
      <c r="J1455" s="8"/>
      <c r="K1455" s="8"/>
      <c r="L1455" s="8">
        <f t="normal">Agrupados!M3228</f>
        <v>0</v>
      </c>
      <c r="M1455" s="8">
        <f t="normal">Agrupados!Q3228</f>
        <v>0</v>
      </c>
      <c r="N1455" s="16"/>
      <c r="O1455" s="16"/>
      <c r="P1455" s="6">
        <f t="normal">Agrupados!R3228</f>
        <v>0</v>
      </c>
      <c r="Q1455" s="23">
        <f t="normal">Agrupados!AA3228</f>
        <v>0</v>
      </c>
      <c r="R1455" s="24">
        <f t="normal">Agrupados!AC3228</f>
        <v>0</v>
      </c>
    </row>
    <row r="1456" spans="1:18">
      <c r="A1456" s="17">
        <f t="normal">Agrupados!D3229</f>
        <v>0</v>
      </c>
      <c r="B1456" s="17">
        <f t="normal">Agrupados!E3229</f>
        <v>0</v>
      </c>
      <c r="C1456" s="6">
        <f t="normal">Agrupados!F3229</f>
        <v>0</v>
      </c>
      <c r="D1456" s="6">
        <f t="normal">Agrupados!G3229</f>
        <v>0</v>
      </c>
      <c r="E1456" s="17">
        <f t="normal">Agrupados!H3229</f>
        <v>0</v>
      </c>
      <c r="F1456" s="6">
        <f t="normal">Agrupados!I3229</f>
        <v>0</v>
      </c>
      <c r="G1456" s="8">
        <f t="normal">Agrupados!T3229</f>
        <v>0</v>
      </c>
      <c r="H1456" s="8"/>
      <c r="I1456" s="8"/>
      <c r="J1456" s="8"/>
      <c r="K1456" s="8"/>
      <c r="L1456" s="8">
        <f t="normal">Agrupados!M3229</f>
        <v>0</v>
      </c>
      <c r="M1456" s="8">
        <f t="normal">Agrupados!Q3229</f>
        <v>0</v>
      </c>
      <c r="N1456" s="19"/>
      <c r="O1456" s="19"/>
      <c r="P1456" s="6">
        <f t="normal">Agrupados!R3229</f>
        <v>0</v>
      </c>
      <c r="Q1456" s="23">
        <f t="normal">Agrupados!AA3229</f>
        <v>0</v>
      </c>
      <c r="R1456" s="24">
        <f t="normal">Agrupados!AC3229</f>
        <v>0</v>
      </c>
    </row>
    <row r="1457" spans="1:18">
      <c r="A1457" s="12" t="str">
        <f t="normal">Agrupados!D3230</f>
        <v>Agroindústria</v>
      </c>
      <c r="B1457" s="12" t="str">
        <f t="normal">Agrupados!E3230</f>
        <v>Resíduos de pecuária</v>
      </c>
      <c r="C1457" s="6" t="str">
        <f t="normal">Agrupados!F3230</f>
        <v>Suinocultura</v>
      </c>
      <c r="D1457" s="6" t="str">
        <f t="normal">Agrupados!G3230</f>
        <v>Terminação</v>
      </c>
      <c r="E1457" s="12" t="str">
        <f t="normal">Agrupados!H3230</f>
        <v>Grelha</v>
      </c>
      <c r="F1457" s="6" t="str">
        <f t="normal">Agrupados!I3230</f>
        <v>Baia 2</v>
      </c>
      <c r="G1457" s="8">
        <f t="normal">Agrupados!T3230</f>
        <v>88.0666666666667</v>
      </c>
      <c r="H1457" s="8">
        <f t="normal">Agrupados!W3230</f>
        <v>787.533333333333</v>
      </c>
      <c r="I1457" s="8">
        <f t="shared" ref="I1457" si="2411">1000/G1457</f>
        <v>11.3550340651022</v>
      </c>
      <c r="J1457" s="8">
        <f t="shared" ref="J1457" si="2412">1000/H1457</f>
        <v>1.26978752222128</v>
      </c>
      <c r="K1457" s="8">
        <f t="shared" ref="K1457" si="2413">I1457*J1457</f>
        <v>14.4184805702644</v>
      </c>
      <c r="L1457" s="8">
        <f t="normal">Agrupados!M3230</f>
        <v>598.333333333333</v>
      </c>
      <c r="M1457" s="8">
        <f t="normal">Agrupados!Q3230</f>
        <v>408.666666666667</v>
      </c>
      <c r="N1457" s="13">
        <f t="shared" ref="N1457" si="2414">L1457/K1457</f>
        <v>41.4976689407407</v>
      </c>
      <c r="O1457" s="13">
        <f t="shared" ref="O1457" si="2415">M1457/K1457</f>
        <v>28.3432546637037</v>
      </c>
      <c r="P1457" s="6">
        <f t="normal">Agrupados!R3230</f>
        <v>0.683008356545961</v>
      </c>
      <c r="Q1457" s="23">
        <f t="normal">Agrupados!AA3230</f>
        <v>67304.3333333333</v>
      </c>
      <c r="R1457" s="24">
        <f t="normal">Agrupados!AC3230</f>
        <v>7.09333333333333</v>
      </c>
    </row>
    <row r="1458" spans="1:18">
      <c r="A1458" s="14">
        <f t="normal">Agrupados!D3231</f>
        <v>0</v>
      </c>
      <c r="B1458" s="14">
        <f t="normal">Agrupados!E3231</f>
        <v>0</v>
      </c>
      <c r="C1458" s="6">
        <f t="normal">Agrupados!F3231</f>
        <v>0</v>
      </c>
      <c r="D1458" s="6">
        <f t="normal">Agrupados!G3231</f>
        <v>0</v>
      </c>
      <c r="E1458" s="14">
        <f t="normal">Agrupados!H3231</f>
        <v>0</v>
      </c>
      <c r="F1458" s="6">
        <f t="normal">Agrupados!I3231</f>
        <v>0</v>
      </c>
      <c r="G1458" s="8">
        <f t="normal">Agrupados!T3231</f>
        <v>0</v>
      </c>
      <c r="H1458" s="8"/>
      <c r="I1458" s="8"/>
      <c r="J1458" s="8"/>
      <c r="K1458" s="8"/>
      <c r="L1458" s="8">
        <f t="normal">Agrupados!M3231</f>
        <v>0</v>
      </c>
      <c r="M1458" s="8">
        <f t="normal">Agrupados!Q3231</f>
        <v>0</v>
      </c>
      <c r="N1458" s="16"/>
      <c r="O1458" s="16"/>
      <c r="P1458" s="6">
        <f t="normal">Agrupados!R3231</f>
        <v>0</v>
      </c>
      <c r="Q1458" s="23">
        <f t="normal">Agrupados!AA3231</f>
        <v>0</v>
      </c>
      <c r="R1458" s="24">
        <f t="normal">Agrupados!AC3231</f>
        <v>0</v>
      </c>
    </row>
    <row r="1459" spans="1:18">
      <c r="A1459" s="17">
        <f t="normal">Agrupados!D3232</f>
        <v>0</v>
      </c>
      <c r="B1459" s="17">
        <f t="normal">Agrupados!E3232</f>
        <v>0</v>
      </c>
      <c r="C1459" s="6">
        <f t="normal">Agrupados!F3232</f>
        <v>0</v>
      </c>
      <c r="D1459" s="6">
        <f t="normal">Agrupados!G3232</f>
        <v>0</v>
      </c>
      <c r="E1459" s="17">
        <f t="normal">Agrupados!H3232</f>
        <v>0</v>
      </c>
      <c r="F1459" s="6">
        <f t="normal">Agrupados!I3232</f>
        <v>0</v>
      </c>
      <c r="G1459" s="8">
        <f t="normal">Agrupados!T3232</f>
        <v>0</v>
      </c>
      <c r="H1459" s="8"/>
      <c r="I1459" s="8"/>
      <c r="J1459" s="8"/>
      <c r="K1459" s="8"/>
      <c r="L1459" s="8">
        <f t="normal">Agrupados!M3232</f>
        <v>0</v>
      </c>
      <c r="M1459" s="8">
        <f t="normal">Agrupados!Q3232</f>
        <v>0</v>
      </c>
      <c r="N1459" s="19"/>
      <c r="O1459" s="19"/>
      <c r="P1459" s="6">
        <f t="normal">Agrupados!R3232</f>
        <v>0</v>
      </c>
      <c r="Q1459" s="23">
        <f t="normal">Agrupados!AA3232</f>
        <v>0</v>
      </c>
      <c r="R1459" s="24">
        <f t="normal">Agrupados!AC3232</f>
        <v>0</v>
      </c>
    </row>
    <row r="1460" spans="1:18">
      <c r="A1460" s="12" t="str">
        <f t="normal">Agrupados!D3233</f>
        <v>Agroindústria</v>
      </c>
      <c r="B1460" s="12" t="str">
        <f t="normal">Agrupados!E3233</f>
        <v>Resíduos de pecuária</v>
      </c>
      <c r="C1460" s="6" t="str">
        <f t="normal">Agrupados!F3233</f>
        <v>Suinocultura</v>
      </c>
      <c r="D1460" s="6" t="str">
        <f t="normal">Agrupados!G3233</f>
        <v>Terminação</v>
      </c>
      <c r="E1460" s="12" t="str">
        <f t="normal">Agrupados!H3233</f>
        <v>Grelha</v>
      </c>
      <c r="F1460" s="6" t="str">
        <f t="normal">Agrupados!I3233</f>
        <v>Baia 3</v>
      </c>
      <c r="G1460" s="8">
        <f t="normal">Agrupados!T3233</f>
        <v>94.4</v>
      </c>
      <c r="H1460" s="8">
        <f t="normal">Agrupados!W3233</f>
        <v>815.833333333333</v>
      </c>
      <c r="I1460" s="8">
        <f t="shared" ref="I1460" si="2416">1000/G1460</f>
        <v>10.5932203389831</v>
      </c>
      <c r="J1460" s="8">
        <f t="shared" ref="J1460" si="2417">1000/H1460</f>
        <v>1.22574055158325</v>
      </c>
      <c r="K1460" s="8">
        <f t="shared" ref="K1460" si="2418">I1460*J1460</f>
        <v>12.984539741348</v>
      </c>
      <c r="L1460" s="8">
        <f t="normal">Agrupados!M3233</f>
        <v>482.666666666667</v>
      </c>
      <c r="M1460" s="8">
        <f t="normal">Agrupados!Q3233</f>
        <v>323</v>
      </c>
      <c r="N1460" s="13">
        <f t="shared" ref="N1460" si="2419">L1460/K1460</f>
        <v>37.1724124444444</v>
      </c>
      <c r="O1460" s="13">
        <f t="shared" ref="O1460" si="2420">M1460/K1460</f>
        <v>24.8757373333333</v>
      </c>
      <c r="P1460" s="6">
        <f t="normal">Agrupados!R3233</f>
        <v>0.669198895027624</v>
      </c>
      <c r="Q1460" s="23">
        <f t="normal">Agrupados!AA3233</f>
        <v>85364.6666666667</v>
      </c>
      <c r="R1460" s="24">
        <f t="normal">Agrupados!AC3233</f>
        <v>6.88266666666667</v>
      </c>
    </row>
    <row r="1461" spans="1:18">
      <c r="A1461" s="14">
        <f t="normal">Agrupados!D3234</f>
        <v>0</v>
      </c>
      <c r="B1461" s="14">
        <f t="normal">Agrupados!E3234</f>
        <v>0</v>
      </c>
      <c r="C1461" s="6">
        <f t="normal">Agrupados!F3234</f>
        <v>0</v>
      </c>
      <c r="D1461" s="6">
        <f t="normal">Agrupados!G3234</f>
        <v>0</v>
      </c>
      <c r="E1461" s="14">
        <f t="normal">Agrupados!H3234</f>
        <v>0</v>
      </c>
      <c r="F1461" s="6">
        <f t="normal">Agrupados!I3234</f>
        <v>0</v>
      </c>
      <c r="G1461" s="8">
        <f t="normal">Agrupados!T3234</f>
        <v>0</v>
      </c>
      <c r="H1461" s="8"/>
      <c r="I1461" s="8"/>
      <c r="J1461" s="8"/>
      <c r="K1461" s="8"/>
      <c r="L1461" s="8">
        <f t="normal">Agrupados!M3234</f>
        <v>0</v>
      </c>
      <c r="M1461" s="8">
        <f t="normal">Agrupados!Q3234</f>
        <v>0</v>
      </c>
      <c r="N1461" s="16"/>
      <c r="O1461" s="16"/>
      <c r="P1461" s="6">
        <f t="normal">Agrupados!R3234</f>
        <v>0</v>
      </c>
      <c r="Q1461" s="23">
        <f t="normal">Agrupados!AA3234</f>
        <v>0</v>
      </c>
      <c r="R1461" s="24">
        <f t="normal">Agrupados!AC3234</f>
        <v>0</v>
      </c>
    </row>
    <row r="1462" spans="1:18">
      <c r="A1462" s="17">
        <f t="normal">Agrupados!D3235</f>
        <v>0</v>
      </c>
      <c r="B1462" s="17">
        <f t="normal">Agrupados!E3235</f>
        <v>0</v>
      </c>
      <c r="C1462" s="6">
        <f t="normal">Agrupados!F3235</f>
        <v>0</v>
      </c>
      <c r="D1462" s="6">
        <f t="normal">Agrupados!G3235</f>
        <v>0</v>
      </c>
      <c r="E1462" s="17">
        <f t="normal">Agrupados!H3235</f>
        <v>0</v>
      </c>
      <c r="F1462" s="6">
        <f t="normal">Agrupados!I3235</f>
        <v>0</v>
      </c>
      <c r="G1462" s="8">
        <f t="normal">Agrupados!T3235</f>
        <v>0</v>
      </c>
      <c r="H1462" s="8"/>
      <c r="I1462" s="8"/>
      <c r="J1462" s="8"/>
      <c r="K1462" s="8"/>
      <c r="L1462" s="8">
        <f t="normal">Agrupados!M3235</f>
        <v>0</v>
      </c>
      <c r="M1462" s="8">
        <f t="normal">Agrupados!Q3235</f>
        <v>0</v>
      </c>
      <c r="N1462" s="19"/>
      <c r="O1462" s="19"/>
      <c r="P1462" s="6">
        <f t="normal">Agrupados!R3235</f>
        <v>0</v>
      </c>
      <c r="Q1462" s="23">
        <f t="normal">Agrupados!AA3235</f>
        <v>0</v>
      </c>
      <c r="R1462" s="24">
        <f t="normal">Agrupados!AC3235</f>
        <v>0</v>
      </c>
    </row>
    <row r="1463" spans="1:18">
      <c r="A1463" s="12" t="str">
        <f t="normal">Agrupados!D3236</f>
        <v>Agroindústria</v>
      </c>
      <c r="B1463" s="12" t="str">
        <f t="normal">Agrupados!E3236</f>
        <v>Resíduos de pecuária</v>
      </c>
      <c r="C1463" s="6" t="str">
        <f t="normal">Agrupados!F3236</f>
        <v>Suinocultura</v>
      </c>
      <c r="D1463" s="6" t="str">
        <f t="normal">Agrupados!G3236</f>
        <v>Terminação</v>
      </c>
      <c r="E1463" s="12" t="str">
        <f t="normal">Agrupados!H3236</f>
        <v>Grelha</v>
      </c>
      <c r="F1463" s="6" t="str">
        <f t="normal">Agrupados!I3236</f>
        <v>Baia 4</v>
      </c>
      <c r="G1463" s="8">
        <f t="normal">Agrupados!T3236</f>
        <v>51.5666666666667</v>
      </c>
      <c r="H1463" s="8">
        <f t="normal">Agrupados!W3236</f>
        <v>776.4</v>
      </c>
      <c r="I1463" s="8">
        <f t="shared" ref="I1463" si="2421">1000/G1463</f>
        <v>19.3923723335488</v>
      </c>
      <c r="J1463" s="8">
        <f t="shared" ref="J1463" si="2422">1000/H1463</f>
        <v>1.28799587841319</v>
      </c>
      <c r="K1463" s="8">
        <f t="shared" ref="K1463" si="2423">I1463*J1463</f>
        <v>24.9772956382648</v>
      </c>
      <c r="L1463" s="8">
        <f t="normal">Agrupados!M3236</f>
        <v>568.5</v>
      </c>
      <c r="M1463" s="8">
        <f t="normal">Agrupados!Q3236</f>
        <v>349.5</v>
      </c>
      <c r="N1463" s="13">
        <f t="shared" ref="N1463" si="2424">L1463/K1463</f>
        <v>22.76067066</v>
      </c>
      <c r="O1463" s="13">
        <f t="shared" ref="O1463" si="2425">M1463/K1463</f>
        <v>13.99270782</v>
      </c>
      <c r="P1463" s="6">
        <f t="normal">Agrupados!R3236</f>
        <v>0.614775725593668</v>
      </c>
      <c r="Q1463" s="23">
        <f t="normal">Agrupados!AA3236</f>
        <v>70103.6666666667</v>
      </c>
      <c r="R1463" s="24">
        <f t="normal">Agrupados!AC3236</f>
        <v>6.74766666666667</v>
      </c>
    </row>
    <row r="1464" spans="1:18">
      <c r="A1464" s="14">
        <f t="normal">Agrupados!D3237</f>
        <v>0</v>
      </c>
      <c r="B1464" s="14">
        <f t="normal">Agrupados!E3237</f>
        <v>0</v>
      </c>
      <c r="C1464" s="6">
        <f t="normal">Agrupados!F3237</f>
        <v>0</v>
      </c>
      <c r="D1464" s="6">
        <f t="normal">Agrupados!G3237</f>
        <v>0</v>
      </c>
      <c r="E1464" s="14">
        <f t="normal">Agrupados!H3237</f>
        <v>0</v>
      </c>
      <c r="F1464" s="6">
        <f t="normal">Agrupados!I3237</f>
        <v>0</v>
      </c>
      <c r="G1464" s="8">
        <f t="normal">Agrupados!T3237</f>
        <v>0</v>
      </c>
      <c r="H1464" s="8"/>
      <c r="I1464" s="8"/>
      <c r="J1464" s="8"/>
      <c r="K1464" s="8"/>
      <c r="L1464" s="8">
        <f t="normal">Agrupados!M3237</f>
        <v>0</v>
      </c>
      <c r="M1464" s="8">
        <f t="normal">Agrupados!Q3237</f>
        <v>0</v>
      </c>
      <c r="N1464" s="16"/>
      <c r="O1464" s="16"/>
      <c r="P1464" s="6">
        <f t="normal">Agrupados!R3237</f>
        <v>0</v>
      </c>
      <c r="Q1464" s="23">
        <f t="normal">Agrupados!AA3237</f>
        <v>0</v>
      </c>
      <c r="R1464" s="24">
        <f t="normal">Agrupados!AC3237</f>
        <v>0</v>
      </c>
    </row>
    <row r="1465" spans="1:18">
      <c r="A1465" s="17">
        <f t="normal">Agrupados!D3238</f>
        <v>0</v>
      </c>
      <c r="B1465" s="17">
        <f t="normal">Agrupados!E3238</f>
        <v>0</v>
      </c>
      <c r="C1465" s="6">
        <f t="normal">Agrupados!F3238</f>
        <v>0</v>
      </c>
      <c r="D1465" s="6">
        <f t="normal">Agrupados!G3238</f>
        <v>0</v>
      </c>
      <c r="E1465" s="17">
        <f t="normal">Agrupados!H3238</f>
        <v>0</v>
      </c>
      <c r="F1465" s="6">
        <f t="normal">Agrupados!I3238</f>
        <v>0</v>
      </c>
      <c r="G1465" s="8">
        <f t="normal">Agrupados!T3238</f>
        <v>0</v>
      </c>
      <c r="H1465" s="8"/>
      <c r="I1465" s="8"/>
      <c r="J1465" s="8"/>
      <c r="K1465" s="8"/>
      <c r="L1465" s="8">
        <f t="normal">Agrupados!M3238</f>
        <v>0</v>
      </c>
      <c r="M1465" s="8">
        <f t="normal">Agrupados!Q3238</f>
        <v>0</v>
      </c>
      <c r="N1465" s="19"/>
      <c r="O1465" s="19"/>
      <c r="P1465" s="6">
        <f t="normal">Agrupados!R3238</f>
        <v>0</v>
      </c>
      <c r="Q1465" s="23">
        <f t="normal">Agrupados!AA3238</f>
        <v>0</v>
      </c>
      <c r="R1465" s="24">
        <f t="normal">Agrupados!AC3238</f>
        <v>0</v>
      </c>
    </row>
    <row r="1466" spans="1:18">
      <c r="A1466" s="12" t="str">
        <f t="normal">Agrupados!D3239</f>
        <v>Agroindústria</v>
      </c>
      <c r="B1466" s="12" t="str">
        <f t="normal">Agrupados!E3239</f>
        <v>Resíduos da indústria agropecuária</v>
      </c>
      <c r="C1466" s="6" t="str">
        <f t="normal">Agrupados!F3239</f>
        <v>Amidonaria</v>
      </c>
      <c r="D1466" s="6" t="s">
        <v>34</v>
      </c>
      <c r="E1466" s="12" t="str">
        <f t="normal">Agrupados!H3239</f>
        <v>Torre de separação</v>
      </c>
      <c r="F1466" s="6" t="str">
        <f t="normal">Agrupados!I3239</f>
        <v>-</v>
      </c>
      <c r="G1466" s="8">
        <f t="normal">Agrupados!T3239</f>
        <v>126.333333333333</v>
      </c>
      <c r="H1466" s="8">
        <f t="normal">Agrupados!W3239</f>
        <v>975.866666666667</v>
      </c>
      <c r="I1466" s="8">
        <f t="shared" ref="I1466" si="2426">1000/G1466</f>
        <v>7.9155672823219</v>
      </c>
      <c r="J1466" s="8">
        <f t="shared" ref="J1466" si="2427">1000/H1466</f>
        <v>1.02473015439268</v>
      </c>
      <c r="K1466" s="8">
        <f t="shared" ref="K1466" si="2428">I1466*J1466</f>
        <v>8.11132048331934</v>
      </c>
      <c r="L1466" s="8">
        <f t="normal">Agrupados!M3239</f>
        <v>575</v>
      </c>
      <c r="M1466" s="8">
        <f t="normal">Agrupados!Q3239</f>
        <v>269</v>
      </c>
      <c r="N1466" s="13">
        <f t="shared" ref="N1466" si="2429">L1466/K1466</f>
        <v>70.8885811111111</v>
      </c>
      <c r="O1466" s="13">
        <f t="shared" ref="O1466" si="2430">M1466/K1466</f>
        <v>33.1635275111111</v>
      </c>
      <c r="P1466" s="6">
        <f t="normal">Agrupados!R3239</f>
        <v>0.467826086956522</v>
      </c>
      <c r="Q1466" s="23" t="str">
        <f t="normal">Agrupados!AA3239</f>
        <v>-</v>
      </c>
      <c r="R1466" s="24" t="str">
        <f t="normal">Agrupados!AC3239</f>
        <v>-</v>
      </c>
    </row>
    <row r="1467" spans="1:18">
      <c r="A1467" s="14">
        <f t="normal">Agrupados!D3240</f>
        <v>0</v>
      </c>
      <c r="B1467" s="14">
        <f t="normal">Agrupados!E3240</f>
        <v>0</v>
      </c>
      <c r="C1467" s="9">
        <f t="normal">Agrupados!F3240</f>
        <v>0</v>
      </c>
      <c r="D1467" s="6">
        <f t="normal">Agrupados!G3240</f>
        <v>0</v>
      </c>
      <c r="E1467" s="14">
        <f t="normal">Agrupados!H3240</f>
        <v>0</v>
      </c>
      <c r="F1467" s="6">
        <f t="normal">Agrupados!I3240</f>
        <v>0</v>
      </c>
      <c r="G1467" s="8">
        <f t="normal">Agrupados!T3240</f>
        <v>0</v>
      </c>
      <c r="H1467" s="8"/>
      <c r="I1467" s="8"/>
      <c r="J1467" s="8"/>
      <c r="K1467" s="8"/>
      <c r="L1467" s="8">
        <f t="normal">Agrupados!M3240</f>
        <v>0</v>
      </c>
      <c r="M1467" s="8">
        <f t="normal">Agrupados!Q3240</f>
        <v>0</v>
      </c>
      <c r="N1467" s="16"/>
      <c r="O1467" s="16"/>
      <c r="P1467" s="6">
        <f t="normal">Agrupados!R3240</f>
        <v>0</v>
      </c>
      <c r="Q1467" s="23">
        <f t="normal">Agrupados!AA3240</f>
        <v>0</v>
      </c>
      <c r="R1467" s="24">
        <f t="normal">Agrupados!AC3240</f>
        <v>0</v>
      </c>
    </row>
    <row r="1468" spans="1:18">
      <c r="A1468" s="17">
        <f t="normal">Agrupados!D3241</f>
        <v>0</v>
      </c>
      <c r="B1468" s="17">
        <f t="normal">Agrupados!E3241</f>
        <v>0</v>
      </c>
      <c r="C1468" s="9">
        <f t="normal">Agrupados!F3241</f>
        <v>0</v>
      </c>
      <c r="D1468" s="6">
        <f t="normal">Agrupados!G3241</f>
        <v>0</v>
      </c>
      <c r="E1468" s="17">
        <f t="normal">Agrupados!H3241</f>
        <v>0</v>
      </c>
      <c r="F1468" s="6">
        <f t="normal">Agrupados!I3241</f>
        <v>0</v>
      </c>
      <c r="G1468" s="8">
        <f t="normal">Agrupados!T3241</f>
        <v>0</v>
      </c>
      <c r="H1468" s="8"/>
      <c r="I1468" s="8"/>
      <c r="J1468" s="8"/>
      <c r="K1468" s="8"/>
      <c r="L1468" s="8">
        <f t="normal">Agrupados!M3241</f>
        <v>0</v>
      </c>
      <c r="M1468" s="8">
        <f t="normal">Agrupados!Q3241</f>
        <v>0</v>
      </c>
      <c r="N1468" s="19"/>
      <c r="O1468" s="19"/>
      <c r="P1468" s="6">
        <f t="normal">Agrupados!R3241</f>
        <v>0</v>
      </c>
      <c r="Q1468" s="23">
        <f t="normal">Agrupados!AA3241</f>
        <v>0</v>
      </c>
      <c r="R1468" s="24">
        <f t="normal">Agrupados!AC3241</f>
        <v>0</v>
      </c>
    </row>
    <row r="1469" spans="1:18">
      <c r="A1469" s="12" t="str">
        <f t="normal">Agrupados!D3242</f>
        <v>Agroindústria</v>
      </c>
      <c r="B1469" s="12" t="str">
        <f t="normal">Agrupados!E3242</f>
        <v>Resíduos de pecuária</v>
      </c>
      <c r="C1469" s="6" t="str">
        <f t="normal">Agrupados!F3242</f>
        <v>Suinocultura</v>
      </c>
      <c r="D1469" s="6" t="str">
        <f t="normal">Agrupados!G3242</f>
        <v>-</v>
      </c>
      <c r="E1469" s="6" t="str">
        <f t="normal">Agrupados!H3242</f>
        <v>Entrada biodigestor</v>
      </c>
      <c r="F1469" s="6" t="str">
        <f t="normal">Agrupados!I3242</f>
        <v>57 dias alojados, 67 kg, 3000 animais</v>
      </c>
      <c r="G1469" s="8">
        <f t="normal">Agrupados!T3242</f>
        <v>20.55</v>
      </c>
      <c r="H1469" s="8">
        <f t="normal">Agrupados!W3242</f>
        <v>688.55</v>
      </c>
      <c r="I1469" s="8">
        <f t="shared" ref="I1469" si="2431">1000/G1469</f>
        <v>48.661800486618</v>
      </c>
      <c r="J1469" s="8">
        <f t="shared" ref="J1469" si="2432">1000/H1469</f>
        <v>1.45232735458572</v>
      </c>
      <c r="K1469" s="8">
        <f t="shared" ref="K1469" si="2433">I1469*J1469</f>
        <v>70.6728639701082</v>
      </c>
      <c r="L1469" s="8">
        <f t="normal">Agrupados!M3242</f>
        <v>591</v>
      </c>
      <c r="M1469" s="8">
        <f t="normal">Agrupados!Q3242</f>
        <v>432.5</v>
      </c>
      <c r="N1469" s="13">
        <f t="shared" ref="N1469" si="2434">L1469/K1469</f>
        <v>8.3624741775</v>
      </c>
      <c r="O1469" s="13">
        <f t="shared" ref="O1469" si="2435">M1469/K1469</f>
        <v>6.11974633125</v>
      </c>
      <c r="P1469" s="6">
        <f t="normal">Agrupados!R3242</f>
        <v>0.731810490693739</v>
      </c>
      <c r="Q1469" s="23">
        <f t="normal">Agrupados!AA3242</f>
        <v>25265.6666666667</v>
      </c>
      <c r="R1469" s="24">
        <f t="normal">Agrupados!AC3242</f>
        <v>8.02</v>
      </c>
    </row>
    <row r="1470" spans="1:18">
      <c r="A1470" s="14">
        <f t="normal">Agrupados!D3243</f>
        <v>0</v>
      </c>
      <c r="B1470" s="14">
        <f t="normal">Agrupados!E3243</f>
        <v>0</v>
      </c>
      <c r="C1470" s="6">
        <f t="normal">Agrupados!F3243</f>
        <v>0</v>
      </c>
      <c r="D1470" s="6">
        <f t="normal">Agrupados!G3243</f>
        <v>0</v>
      </c>
      <c r="E1470" s="6">
        <f t="normal">Agrupados!H3243</f>
        <v>0</v>
      </c>
      <c r="F1470" s="6">
        <f t="normal">Agrupados!I3243</f>
        <v>0</v>
      </c>
      <c r="G1470" s="8">
        <f t="normal">Agrupados!T3243</f>
        <v>0</v>
      </c>
      <c r="H1470" s="8"/>
      <c r="I1470" s="8"/>
      <c r="J1470" s="8"/>
      <c r="K1470" s="8"/>
      <c r="L1470" s="8">
        <f t="normal">Agrupados!M3243</f>
        <v>0</v>
      </c>
      <c r="M1470" s="8">
        <f t="normal">Agrupados!Q3243</f>
        <v>0</v>
      </c>
      <c r="N1470" s="16"/>
      <c r="O1470" s="16"/>
      <c r="P1470" s="6">
        <f t="normal">Agrupados!R3243</f>
        <v>0</v>
      </c>
      <c r="Q1470" s="23">
        <f t="normal">Agrupados!AA3243</f>
        <v>0</v>
      </c>
      <c r="R1470" s="24">
        <f t="normal">Agrupados!AC3243</f>
        <v>0</v>
      </c>
    </row>
    <row r="1471" spans="1:18">
      <c r="A1471" s="17">
        <f t="normal">Agrupados!D3244</f>
        <v>0</v>
      </c>
      <c r="B1471" s="17">
        <f t="normal">Agrupados!E3244</f>
        <v>0</v>
      </c>
      <c r="C1471" s="6">
        <f t="normal">Agrupados!F3244</f>
        <v>0</v>
      </c>
      <c r="D1471" s="6">
        <f t="normal">Agrupados!G3244</f>
        <v>0</v>
      </c>
      <c r="E1471" s="6">
        <f t="normal">Agrupados!H3244</f>
        <v>0</v>
      </c>
      <c r="F1471" s="6">
        <f t="normal">Agrupados!I3244</f>
        <v>0</v>
      </c>
      <c r="G1471" s="8">
        <f t="normal">Agrupados!T3244</f>
        <v>0</v>
      </c>
      <c r="H1471" s="8"/>
      <c r="I1471" s="8"/>
      <c r="J1471" s="8"/>
      <c r="K1471" s="8"/>
      <c r="L1471" s="8">
        <f t="normal">Agrupados!M3244</f>
        <v>0</v>
      </c>
      <c r="M1471" s="8">
        <f t="normal">Agrupados!Q3244</f>
        <v>0</v>
      </c>
      <c r="N1471" s="19"/>
      <c r="O1471" s="19"/>
      <c r="P1471" s="6">
        <f t="normal">Agrupados!R3244</f>
        <v>0</v>
      </c>
      <c r="Q1471" s="23">
        <f t="normal">Agrupados!AA3244</f>
        <v>0</v>
      </c>
      <c r="R1471" s="24">
        <f t="normal">Agrupados!AC3244</f>
        <v>0</v>
      </c>
    </row>
    <row r="1472" spans="1:18">
      <c r="A1472" s="12" t="str">
        <f t="normal">Agrupados!D3254</f>
        <v>Agroindústria</v>
      </c>
      <c r="B1472" s="12" t="str">
        <f t="normal">Agrupados!E3254</f>
        <v>Resíduos de pecuária</v>
      </c>
      <c r="C1472" s="6" t="str">
        <f t="normal">Agrupados!F3254</f>
        <v>Bovinocultura</v>
      </c>
      <c r="D1472" s="6" t="str">
        <f t="normal">Agrupados!G3254</f>
        <v>-</v>
      </c>
      <c r="E1472" s="6" t="str">
        <f t="normal">Agrupados!H3254</f>
        <v>Entrada biodigestor </v>
      </c>
      <c r="F1472" s="6" t="str">
        <f t="normal">Agrupados!I3254</f>
        <v>Bovino leiteiro</v>
      </c>
      <c r="G1472" s="8">
        <f t="normal">Agrupados!T3254</f>
        <v>20.9333333333333</v>
      </c>
      <c r="H1472" s="8">
        <f t="normal">Agrupados!W3254</f>
        <v>756.733333333333</v>
      </c>
      <c r="I1472" s="8">
        <f t="shared" ref="I1472" si="2436">1000/G1472</f>
        <v>47.7707006369427</v>
      </c>
      <c r="J1472" s="8">
        <f t="shared" ref="J1472" si="2437">1000/H1472</f>
        <v>1.32146947405515</v>
      </c>
      <c r="K1472" s="8">
        <f t="shared" ref="K1472" si="2438">I1472*J1472</f>
        <v>63.1275226459466</v>
      </c>
      <c r="L1472" s="8">
        <f t="normal">Agrupados!M3254</f>
        <v>326.666666666667</v>
      </c>
      <c r="M1472" s="8">
        <f t="normal">Agrupados!Q3254</f>
        <v>238.333333333333</v>
      </c>
      <c r="N1472" s="13">
        <f t="shared" ref="N1472" si="2439">L1472/K1472</f>
        <v>5.1747106962963</v>
      </c>
      <c r="O1472" s="13">
        <f t="shared" ref="O1472" si="2440">M1472/K1472</f>
        <v>3.77542668148148</v>
      </c>
      <c r="P1472" s="6">
        <f t="normal">Agrupados!R3254</f>
        <v>0.729591836734694</v>
      </c>
      <c r="Q1472" s="23">
        <f t="normal">Agrupados!AA3254</f>
        <v>17495.3333333333</v>
      </c>
      <c r="R1472" s="24">
        <f t="normal">Agrupados!AC3254</f>
        <v>7.588</v>
      </c>
    </row>
    <row r="1473" spans="1:18">
      <c r="A1473" s="14">
        <f t="normal">Agrupados!D3255</f>
        <v>0</v>
      </c>
      <c r="B1473" s="14">
        <f t="normal">Agrupados!E3255</f>
        <v>0</v>
      </c>
      <c r="C1473" s="9">
        <f t="normal">Agrupados!F3255</f>
        <v>0</v>
      </c>
      <c r="D1473" s="6">
        <f t="normal">Agrupados!G3255</f>
        <v>0</v>
      </c>
      <c r="E1473" s="6">
        <f t="normal">Agrupados!H3255</f>
        <v>0</v>
      </c>
      <c r="F1473" s="6">
        <f t="normal">Agrupados!I3255</f>
        <v>0</v>
      </c>
      <c r="G1473" s="8">
        <f t="normal">Agrupados!T3255</f>
        <v>0</v>
      </c>
      <c r="H1473" s="8"/>
      <c r="I1473" s="8"/>
      <c r="J1473" s="8"/>
      <c r="K1473" s="8"/>
      <c r="L1473" s="8">
        <f t="normal">Agrupados!M3255</f>
        <v>0</v>
      </c>
      <c r="M1473" s="8">
        <f t="normal">Agrupados!Q3255</f>
        <v>0</v>
      </c>
      <c r="N1473" s="16"/>
      <c r="O1473" s="16"/>
      <c r="P1473" s="6">
        <f t="normal">Agrupados!R3255</f>
        <v>0</v>
      </c>
      <c r="Q1473" s="23">
        <f t="normal">Agrupados!AA3255</f>
        <v>0</v>
      </c>
      <c r="R1473" s="24">
        <f t="normal">Agrupados!AC3255</f>
        <v>0</v>
      </c>
    </row>
    <row r="1474" spans="1:18">
      <c r="A1474" s="17">
        <f t="normal">Agrupados!D3256</f>
        <v>0</v>
      </c>
      <c r="B1474" s="17">
        <f t="normal">Agrupados!E3256</f>
        <v>0</v>
      </c>
      <c r="C1474" s="9">
        <f t="normal">Agrupados!F3256</f>
        <v>0</v>
      </c>
      <c r="D1474" s="6">
        <f t="normal">Agrupados!G3256</f>
        <v>0</v>
      </c>
      <c r="E1474" s="6">
        <f t="normal">Agrupados!H3256</f>
        <v>0</v>
      </c>
      <c r="F1474" s="6">
        <f t="normal">Agrupados!I3256</f>
        <v>0</v>
      </c>
      <c r="G1474" s="8">
        <f t="normal">Agrupados!T3256</f>
        <v>0</v>
      </c>
      <c r="H1474" s="8"/>
      <c r="I1474" s="8"/>
      <c r="J1474" s="8"/>
      <c r="K1474" s="8"/>
      <c r="L1474" s="8">
        <f t="normal">Agrupados!M3256</f>
        <v>0</v>
      </c>
      <c r="M1474" s="8">
        <f t="normal">Agrupados!Q3256</f>
        <v>0</v>
      </c>
      <c r="N1474" s="19"/>
      <c r="O1474" s="19"/>
      <c r="P1474" s="6">
        <f t="normal">Agrupados!R3256</f>
        <v>0</v>
      </c>
      <c r="Q1474" s="23">
        <f t="normal">Agrupados!AA3256</f>
        <v>0</v>
      </c>
      <c r="R1474" s="24">
        <f t="normal">Agrupados!AC3256</f>
        <v>0</v>
      </c>
    </row>
    <row r="1475" spans="1:18">
      <c r="A1475" s="12" t="str">
        <f t="normal">Agrupados!D3275</f>
        <v>Agroindústria</v>
      </c>
      <c r="B1475" s="12" t="str">
        <f t="normal">Agrupados!E3275</f>
        <v>Resíduos de pecuária</v>
      </c>
      <c r="C1475" s="6" t="str">
        <f t="normal">Agrupados!F3275</f>
        <v>Bovinocultura</v>
      </c>
      <c r="D1475" s="6" t="str">
        <f t="normal">Agrupados!G3275</f>
        <v>Dejeto bovino</v>
      </c>
      <c r="E1475" s="12" t="str">
        <f t="normal">Agrupados!H3275</f>
        <v>Curral cimentado</v>
      </c>
      <c r="F1475" s="6" t="str">
        <f t="normal">Agrupados!I3275</f>
        <v>Bovino de corte</v>
      </c>
      <c r="G1475" s="8">
        <f t="normal">Agrupados!T3275</f>
        <v>270</v>
      </c>
      <c r="H1475" s="8">
        <f t="normal">Agrupados!W3275</f>
        <v>709.45</v>
      </c>
      <c r="I1475" s="8">
        <f t="shared" ref="I1475" si="2441">1000/G1475</f>
        <v>3.7037037037037</v>
      </c>
      <c r="J1475" s="8">
        <f t="shared" ref="J1475" si="2442">1000/H1475</f>
        <v>1.40954260342519</v>
      </c>
      <c r="K1475" s="8">
        <f t="shared" ref="K1475" si="2443">I1475*J1475</f>
        <v>5.22052816083403</v>
      </c>
      <c r="L1475" s="8">
        <f t="normal">Agrupados!M3275</f>
        <v>360.5</v>
      </c>
      <c r="M1475" s="8">
        <f t="normal">Agrupados!Q3275</f>
        <v>219.5</v>
      </c>
      <c r="N1475" s="13">
        <f t="shared" ref="N1475" si="2444">L1475/K1475</f>
        <v>69.05431575</v>
      </c>
      <c r="O1475" s="13">
        <f t="shared" ref="O1475" si="2445">M1475/K1475</f>
        <v>42.04555425</v>
      </c>
      <c r="P1475" s="6">
        <f t="normal">Agrupados!R3275</f>
        <v>0.608876560332871</v>
      </c>
      <c r="Q1475" s="23" t="str">
        <f t="normal">Agrupados!AA3275</f>
        <v>-</v>
      </c>
      <c r="R1475" s="24" t="str">
        <f t="normal">Agrupados!AC3275</f>
        <v>-</v>
      </c>
    </row>
    <row r="1476" spans="1:18">
      <c r="A1476" s="14">
        <f t="normal">Agrupados!D3276</f>
        <v>0</v>
      </c>
      <c r="B1476" s="14">
        <f t="normal">Agrupados!E3276</f>
        <v>0</v>
      </c>
      <c r="C1476" s="9">
        <f t="normal">Agrupados!F3276</f>
        <v>0</v>
      </c>
      <c r="D1476" s="6">
        <f t="normal">Agrupados!G3276</f>
        <v>0</v>
      </c>
      <c r="E1476" s="14">
        <f t="normal">Agrupados!H3276</f>
        <v>0</v>
      </c>
      <c r="F1476" s="6">
        <f t="normal">Agrupados!I3276</f>
        <v>0</v>
      </c>
      <c r="G1476" s="8">
        <f t="normal">Agrupados!T3276</f>
        <v>0</v>
      </c>
      <c r="H1476" s="8"/>
      <c r="I1476" s="8"/>
      <c r="J1476" s="8"/>
      <c r="K1476" s="8"/>
      <c r="L1476" s="8">
        <f t="normal">Agrupados!M3276</f>
        <v>0</v>
      </c>
      <c r="M1476" s="8">
        <f t="normal">Agrupados!Q3276</f>
        <v>0</v>
      </c>
      <c r="N1476" s="16"/>
      <c r="O1476" s="16"/>
      <c r="P1476" s="6">
        <f t="normal">Agrupados!R3276</f>
        <v>0</v>
      </c>
      <c r="Q1476" s="23">
        <f t="normal">Agrupados!AA3276</f>
        <v>0</v>
      </c>
      <c r="R1476" s="24">
        <f t="normal">Agrupados!AC3276</f>
        <v>0</v>
      </c>
    </row>
    <row r="1477" spans="1:18">
      <c r="A1477" s="17">
        <f t="normal">Agrupados!D3277</f>
        <v>0</v>
      </c>
      <c r="B1477" s="17">
        <f t="normal">Agrupados!E3277</f>
        <v>0</v>
      </c>
      <c r="C1477" s="9">
        <f t="normal">Agrupados!F3277</f>
        <v>0</v>
      </c>
      <c r="D1477" s="6">
        <f t="normal">Agrupados!G3277</f>
        <v>0</v>
      </c>
      <c r="E1477" s="17">
        <f t="normal">Agrupados!H3277</f>
        <v>0</v>
      </c>
      <c r="F1477" s="6">
        <f t="normal">Agrupados!I3277</f>
        <v>0</v>
      </c>
      <c r="G1477" s="8">
        <f t="normal">Agrupados!T3277</f>
        <v>0</v>
      </c>
      <c r="H1477" s="8"/>
      <c r="I1477" s="8"/>
      <c r="J1477" s="8"/>
      <c r="K1477" s="8"/>
      <c r="L1477" s="8">
        <f t="normal">Agrupados!M3277</f>
        <v>0</v>
      </c>
      <c r="M1477" s="8">
        <f t="normal">Agrupados!Q3277</f>
        <v>0</v>
      </c>
      <c r="N1477" s="19"/>
      <c r="O1477" s="19"/>
      <c r="P1477" s="6">
        <f t="normal">Agrupados!R3277</f>
        <v>0</v>
      </c>
      <c r="Q1477" s="23">
        <f t="normal">Agrupados!AA3277</f>
        <v>0</v>
      </c>
      <c r="R1477" s="24">
        <f t="normal">Agrupados!AC3277</f>
        <v>0</v>
      </c>
    </row>
    <row r="1478" spans="1:18">
      <c r="A1478" s="12" t="str">
        <f t="normal">Agrupados!D3278</f>
        <v>Agroindústria</v>
      </c>
      <c r="B1478" s="12" t="str">
        <f t="normal">Agrupados!E3278</f>
        <v>Resíduos de pecuária</v>
      </c>
      <c r="C1478" s="6" t="str">
        <f t="normal">Agrupados!F3278</f>
        <v>Suinocultura</v>
      </c>
      <c r="D1478" s="6" t="str">
        <f t="normal">Agrupados!G3278</f>
        <v>Terminação</v>
      </c>
      <c r="E1478" s="12" t="str">
        <f t="normal">Agrupados!H3278</f>
        <v>Grelha</v>
      </c>
      <c r="F1478" s="6" t="str">
        <f t="normal">Agrupados!I3278</f>
        <v>Baia 1</v>
      </c>
      <c r="G1478" s="8">
        <f t="normal">Agrupados!T3278</f>
        <v>88.8666666666667</v>
      </c>
      <c r="H1478" s="8">
        <f t="normal">Agrupados!W3278</f>
        <v>788.833333333333</v>
      </c>
      <c r="I1478" s="8">
        <f t="shared" ref="I1478" si="2446">1000/G1478</f>
        <v>11.2528132033008</v>
      </c>
      <c r="J1478" s="8">
        <f t="shared" ref="J1478" si="2447">1000/H1478</f>
        <v>1.26769490809212</v>
      </c>
      <c r="K1478" s="8">
        <f t="shared" ref="K1478" si="2448">I1478*J1478</f>
        <v>14.2651339995362</v>
      </c>
      <c r="L1478" s="8">
        <f t="normal">Agrupados!M3278</f>
        <v>601</v>
      </c>
      <c r="M1478" s="8">
        <f t="normal">Agrupados!Q3278</f>
        <v>400.333333333333</v>
      </c>
      <c r="N1478" s="13">
        <f t="shared" ref="N1478" si="2449">L1478/K1478</f>
        <v>42.1306943222222</v>
      </c>
      <c r="O1478" s="13">
        <f t="shared" ref="O1478" si="2450">M1478/K1478</f>
        <v>28.0637625518518</v>
      </c>
      <c r="P1478" s="6">
        <f t="normal">Agrupados!R3278</f>
        <v>0.666112035496395</v>
      </c>
      <c r="Q1478" s="23" t="str">
        <f t="normal">Agrupados!AA3278</f>
        <v>&gt;90000</v>
      </c>
      <c r="R1478" s="24">
        <f t="normal">Agrupados!AC3278</f>
        <v>7.09733333333333</v>
      </c>
    </row>
    <row r="1479" spans="1:18">
      <c r="A1479" s="14">
        <f t="normal">Agrupados!D3279</f>
        <v>0</v>
      </c>
      <c r="B1479" s="14">
        <f t="normal">Agrupados!E3279</f>
        <v>0</v>
      </c>
      <c r="C1479" s="6">
        <f t="normal">Agrupados!F3279</f>
        <v>0</v>
      </c>
      <c r="D1479" s="6">
        <f t="normal">Agrupados!G3279</f>
        <v>0</v>
      </c>
      <c r="E1479" s="14">
        <f t="normal">Agrupados!H3279</f>
        <v>0</v>
      </c>
      <c r="F1479" s="6">
        <f t="normal">Agrupados!I3279</f>
        <v>0</v>
      </c>
      <c r="G1479" s="8">
        <f t="normal">Agrupados!T3279</f>
        <v>0</v>
      </c>
      <c r="H1479" s="8"/>
      <c r="I1479" s="8"/>
      <c r="J1479" s="8"/>
      <c r="K1479" s="8"/>
      <c r="L1479" s="8">
        <f t="normal">Agrupados!M3279</f>
        <v>0</v>
      </c>
      <c r="M1479" s="8">
        <f t="normal">Agrupados!Q3279</f>
        <v>0</v>
      </c>
      <c r="N1479" s="16"/>
      <c r="O1479" s="16"/>
      <c r="P1479" s="6">
        <f t="normal">Agrupados!R3279</f>
        <v>0</v>
      </c>
      <c r="Q1479" s="23">
        <f t="normal">Agrupados!AA3279</f>
        <v>0</v>
      </c>
      <c r="R1479" s="24">
        <f t="normal">Agrupados!AC3279</f>
        <v>0</v>
      </c>
    </row>
    <row r="1480" spans="1:18">
      <c r="A1480" s="17">
        <f t="normal">Agrupados!D3280</f>
        <v>0</v>
      </c>
      <c r="B1480" s="17">
        <f t="normal">Agrupados!E3280</f>
        <v>0</v>
      </c>
      <c r="C1480" s="6">
        <f t="normal">Agrupados!F3280</f>
        <v>0</v>
      </c>
      <c r="D1480" s="6">
        <f t="normal">Agrupados!G3280</f>
        <v>0</v>
      </c>
      <c r="E1480" s="17">
        <f t="normal">Agrupados!H3280</f>
        <v>0</v>
      </c>
      <c r="F1480" s="6">
        <f t="normal">Agrupados!I3280</f>
        <v>0</v>
      </c>
      <c r="G1480" s="8">
        <f t="normal">Agrupados!T3280</f>
        <v>0</v>
      </c>
      <c r="H1480" s="8"/>
      <c r="I1480" s="8"/>
      <c r="J1480" s="8"/>
      <c r="K1480" s="8"/>
      <c r="L1480" s="8">
        <f t="normal">Agrupados!M3280</f>
        <v>0</v>
      </c>
      <c r="M1480" s="8">
        <f t="normal">Agrupados!Q3280</f>
        <v>0</v>
      </c>
      <c r="N1480" s="19"/>
      <c r="O1480" s="19"/>
      <c r="P1480" s="6">
        <f t="normal">Agrupados!R3280</f>
        <v>0</v>
      </c>
      <c r="Q1480" s="23">
        <f t="normal">Agrupados!AA3280</f>
        <v>0</v>
      </c>
      <c r="R1480" s="24">
        <f t="normal">Agrupados!AC3280</f>
        <v>0</v>
      </c>
    </row>
    <row r="1481" spans="1:18">
      <c r="A1481" s="12" t="str">
        <f t="normal">Agrupados!D3281</f>
        <v>Agroindústria</v>
      </c>
      <c r="B1481" s="12" t="str">
        <f t="normal">Agrupados!E3281</f>
        <v>Resíduos de pecuária</v>
      </c>
      <c r="C1481" s="6" t="str">
        <f t="normal">Agrupados!F3281</f>
        <v>Suinocultura</v>
      </c>
      <c r="D1481" s="6" t="str">
        <f t="normal">Agrupados!G3281</f>
        <v>Terminação</v>
      </c>
      <c r="E1481" s="12" t="str">
        <f t="normal">Agrupados!H3281</f>
        <v>Grelha</v>
      </c>
      <c r="F1481" s="6" t="str">
        <f t="normal">Agrupados!I3281</f>
        <v>Baia 2</v>
      </c>
      <c r="G1481" s="8">
        <f t="normal">Agrupados!T3281</f>
        <v>80.7666666666667</v>
      </c>
      <c r="H1481" s="8">
        <f t="normal">Agrupados!W3281</f>
        <v>771.066666666667</v>
      </c>
      <c r="I1481" s="8">
        <f t="shared" ref="I1481" si="2451">1000/G1481</f>
        <v>12.3813454395378</v>
      </c>
      <c r="J1481" s="8">
        <f t="shared" ref="J1481" si="2452">1000/H1481</f>
        <v>1.29690472073318</v>
      </c>
      <c r="K1481" s="8">
        <f t="shared" ref="K1481" si="2453">I1481*J1481</f>
        <v>16.0574253495648</v>
      </c>
      <c r="L1481" s="8">
        <f t="normal">Agrupados!M3281</f>
        <v>538</v>
      </c>
      <c r="M1481" s="8">
        <f t="normal">Agrupados!Q3281</f>
        <v>374.666666666667</v>
      </c>
      <c r="N1481" s="13">
        <f t="shared" ref="N1481" si="2454">L1481/K1481</f>
        <v>33.5047486311111</v>
      </c>
      <c r="O1481" s="13">
        <f t="shared" ref="O1481" si="2455">M1481/K1481</f>
        <v>23.3329228385185</v>
      </c>
      <c r="P1481" s="6">
        <f t="normal">Agrupados!R3281</f>
        <v>0.69640644361834</v>
      </c>
      <c r="Q1481" s="23">
        <f t="normal">Agrupados!AA3281</f>
        <v>80564.3333333333</v>
      </c>
      <c r="R1481" s="24">
        <f t="normal">Agrupados!AC3281</f>
        <v>7.30766666666667</v>
      </c>
    </row>
    <row r="1482" spans="1:18">
      <c r="A1482" s="14">
        <f t="normal">Agrupados!D3282</f>
        <v>0</v>
      </c>
      <c r="B1482" s="14">
        <f t="normal">Agrupados!E3282</f>
        <v>0</v>
      </c>
      <c r="C1482" s="6">
        <f t="normal">Agrupados!F3282</f>
        <v>0</v>
      </c>
      <c r="D1482" s="6">
        <f t="normal">Agrupados!G3282</f>
        <v>0</v>
      </c>
      <c r="E1482" s="14">
        <f t="normal">Agrupados!H3282</f>
        <v>0</v>
      </c>
      <c r="F1482" s="6">
        <f t="normal">Agrupados!I3282</f>
        <v>0</v>
      </c>
      <c r="G1482" s="8">
        <f t="normal">Agrupados!T3282</f>
        <v>0</v>
      </c>
      <c r="H1482" s="8"/>
      <c r="I1482" s="8"/>
      <c r="J1482" s="8"/>
      <c r="K1482" s="8"/>
      <c r="L1482" s="8">
        <f t="normal">Agrupados!M3282</f>
        <v>0</v>
      </c>
      <c r="M1482" s="8">
        <f t="normal">Agrupados!Q3282</f>
        <v>0</v>
      </c>
      <c r="N1482" s="16"/>
      <c r="O1482" s="16"/>
      <c r="P1482" s="6">
        <f t="normal">Agrupados!R3282</f>
        <v>0</v>
      </c>
      <c r="Q1482" s="23">
        <f t="normal">Agrupados!AA3282</f>
        <v>0</v>
      </c>
      <c r="R1482" s="24">
        <f t="normal">Agrupados!AC3282</f>
        <v>0</v>
      </c>
    </row>
    <row r="1483" spans="1:18">
      <c r="A1483" s="17">
        <f t="normal">Agrupados!D3283</f>
        <v>0</v>
      </c>
      <c r="B1483" s="17">
        <f t="normal">Agrupados!E3283</f>
        <v>0</v>
      </c>
      <c r="C1483" s="6">
        <f t="normal">Agrupados!F3283</f>
        <v>0</v>
      </c>
      <c r="D1483" s="6">
        <f t="normal">Agrupados!G3283</f>
        <v>0</v>
      </c>
      <c r="E1483" s="17">
        <f t="normal">Agrupados!H3283</f>
        <v>0</v>
      </c>
      <c r="F1483" s="6">
        <f t="normal">Agrupados!I3283</f>
        <v>0</v>
      </c>
      <c r="G1483" s="8">
        <f t="normal">Agrupados!T3283</f>
        <v>0</v>
      </c>
      <c r="H1483" s="8"/>
      <c r="I1483" s="8"/>
      <c r="J1483" s="8"/>
      <c r="K1483" s="8"/>
      <c r="L1483" s="8">
        <f t="normal">Agrupados!M3283</f>
        <v>0</v>
      </c>
      <c r="M1483" s="8">
        <f t="normal">Agrupados!Q3283</f>
        <v>0</v>
      </c>
      <c r="N1483" s="19"/>
      <c r="O1483" s="19"/>
      <c r="P1483" s="6">
        <f t="normal">Agrupados!R3283</f>
        <v>0</v>
      </c>
      <c r="Q1483" s="23">
        <f t="normal">Agrupados!AA3283</f>
        <v>0</v>
      </c>
      <c r="R1483" s="24">
        <f t="normal">Agrupados!AC3283</f>
        <v>0</v>
      </c>
    </row>
    <row r="1484" spans="1:18">
      <c r="A1484" s="12" t="str">
        <f t="normal">Agrupados!D3284</f>
        <v>Agroindústria</v>
      </c>
      <c r="B1484" s="12" t="str">
        <f t="normal">Agrupados!E3284</f>
        <v>Resíduos de pecuária</v>
      </c>
      <c r="C1484" s="6" t="str">
        <f t="normal">Agrupados!F3284</f>
        <v>Suinocultura</v>
      </c>
      <c r="D1484" s="6" t="str">
        <f t="normal">Agrupados!G3284</f>
        <v>Terminação</v>
      </c>
      <c r="E1484" s="12" t="str">
        <f t="normal">Agrupados!H3284</f>
        <v>Grelha</v>
      </c>
      <c r="F1484" s="6" t="str">
        <f t="normal">Agrupados!I3284</f>
        <v>Baia 3</v>
      </c>
      <c r="G1484" s="8">
        <f t="normal">Agrupados!T3284</f>
        <v>102.766666666667</v>
      </c>
      <c r="H1484" s="8">
        <f t="normal">Agrupados!W3284</f>
        <v>801</v>
      </c>
      <c r="I1484" s="8">
        <f t="shared" ref="I1484" si="2456">1000/G1484</f>
        <v>9.73078170613039</v>
      </c>
      <c r="J1484" s="8">
        <f t="shared" ref="J1484" si="2457">1000/H1484</f>
        <v>1.24843945068664</v>
      </c>
      <c r="K1484" s="8">
        <f t="shared" ref="K1484" si="2458">I1484*J1484</f>
        <v>12.148291767953</v>
      </c>
      <c r="L1484" s="8">
        <f t="normal">Agrupados!M3284</f>
        <v>556.666666666667</v>
      </c>
      <c r="M1484" s="8">
        <f t="normal">Agrupados!Q3284</f>
        <v>378</v>
      </c>
      <c r="N1484" s="13">
        <f t="shared" ref="N1484" si="2459">L1484/K1484</f>
        <v>45.822629</v>
      </c>
      <c r="O1484" s="13">
        <f t="shared" ref="O1484" si="2460">M1484/K1484</f>
        <v>31.1154858</v>
      </c>
      <c r="P1484" s="6">
        <f t="normal">Agrupados!R3284</f>
        <v>0.679041916167665</v>
      </c>
      <c r="Q1484" s="23" t="str">
        <f t="normal">Agrupados!AA3284</f>
        <v>&gt;90000</v>
      </c>
      <c r="R1484" s="24">
        <f t="normal">Agrupados!AC3284</f>
        <v>7.18333333333333</v>
      </c>
    </row>
    <row r="1485" spans="1:18">
      <c r="A1485" s="14">
        <f t="normal">Agrupados!D3285</f>
        <v>0</v>
      </c>
      <c r="B1485" s="14">
        <f t="normal">Agrupados!E3285</f>
        <v>0</v>
      </c>
      <c r="C1485" s="6">
        <f t="normal">Agrupados!F3285</f>
        <v>0</v>
      </c>
      <c r="D1485" s="6">
        <f t="normal">Agrupados!G3285</f>
        <v>0</v>
      </c>
      <c r="E1485" s="14">
        <f t="normal">Agrupados!H3285</f>
        <v>0</v>
      </c>
      <c r="F1485" s="6">
        <f t="normal">Agrupados!I3285</f>
        <v>0</v>
      </c>
      <c r="G1485" s="8">
        <f t="normal">Agrupados!T3285</f>
        <v>0</v>
      </c>
      <c r="H1485" s="8"/>
      <c r="I1485" s="8"/>
      <c r="J1485" s="8"/>
      <c r="K1485" s="8"/>
      <c r="L1485" s="8">
        <f t="normal">Agrupados!M3285</f>
        <v>0</v>
      </c>
      <c r="M1485" s="8">
        <f t="normal">Agrupados!Q3285</f>
        <v>0</v>
      </c>
      <c r="N1485" s="16"/>
      <c r="O1485" s="16"/>
      <c r="P1485" s="6">
        <f t="normal">Agrupados!R3285</f>
        <v>0</v>
      </c>
      <c r="Q1485" s="23">
        <f t="normal">Agrupados!AA3285</f>
        <v>0</v>
      </c>
      <c r="R1485" s="24">
        <f t="normal">Agrupados!AC3285</f>
        <v>0</v>
      </c>
    </row>
    <row r="1486" spans="1:18">
      <c r="A1486" s="17">
        <f t="normal">Agrupados!D3286</f>
        <v>0</v>
      </c>
      <c r="B1486" s="17">
        <f t="normal">Agrupados!E3286</f>
        <v>0</v>
      </c>
      <c r="C1486" s="6">
        <f t="normal">Agrupados!F3286</f>
        <v>0</v>
      </c>
      <c r="D1486" s="6">
        <f t="normal">Agrupados!G3286</f>
        <v>0</v>
      </c>
      <c r="E1486" s="17">
        <f t="normal">Agrupados!H3286</f>
        <v>0</v>
      </c>
      <c r="F1486" s="6">
        <f t="normal">Agrupados!I3286</f>
        <v>0</v>
      </c>
      <c r="G1486" s="8">
        <f t="normal">Agrupados!T3286</f>
        <v>0</v>
      </c>
      <c r="H1486" s="8"/>
      <c r="I1486" s="8"/>
      <c r="J1486" s="8"/>
      <c r="K1486" s="8"/>
      <c r="L1486" s="8">
        <f t="normal">Agrupados!M3286</f>
        <v>0</v>
      </c>
      <c r="M1486" s="8">
        <f t="normal">Agrupados!Q3286</f>
        <v>0</v>
      </c>
      <c r="N1486" s="19"/>
      <c r="O1486" s="19"/>
      <c r="P1486" s="6">
        <f t="normal">Agrupados!R3286</f>
        <v>0</v>
      </c>
      <c r="Q1486" s="23">
        <f t="normal">Agrupados!AA3286</f>
        <v>0</v>
      </c>
      <c r="R1486" s="24">
        <f t="normal">Agrupados!AC3286</f>
        <v>0</v>
      </c>
    </row>
    <row r="1487" spans="1:18">
      <c r="A1487" s="12" t="str">
        <f t="normal">Agrupados!D3287</f>
        <v>Agroindústria</v>
      </c>
      <c r="B1487" s="12" t="str">
        <f t="normal">Agrupados!E3287</f>
        <v>Resíduos de pecuária</v>
      </c>
      <c r="C1487" s="6" t="str">
        <f t="normal">Agrupados!F3287</f>
        <v>Suinocultura</v>
      </c>
      <c r="D1487" s="6" t="str">
        <f t="normal">Agrupados!G3287</f>
        <v>Terminação</v>
      </c>
      <c r="E1487" s="12" t="str">
        <f t="normal">Agrupados!H3287</f>
        <v>Grelha</v>
      </c>
      <c r="F1487" s="6" t="str">
        <f t="normal">Agrupados!I3287</f>
        <v>Baia 4</v>
      </c>
      <c r="G1487" s="8">
        <f t="normal">Agrupados!T3287</f>
        <v>75.2</v>
      </c>
      <c r="H1487" s="8">
        <f t="normal">Agrupados!W3287</f>
        <v>791.933333333333</v>
      </c>
      <c r="I1487" s="8">
        <f t="shared" ref="I1487" si="2461">1000/G1487</f>
        <v>13.2978723404255</v>
      </c>
      <c r="J1487" s="8">
        <f t="shared" ref="J1487" si="2462">1000/H1487</f>
        <v>1.26273255324522</v>
      </c>
      <c r="K1487" s="8">
        <f t="shared" ref="K1487" si="2463">I1487*J1487</f>
        <v>16.7916562931546</v>
      </c>
      <c r="L1487" s="8">
        <f t="normal">Agrupados!M3287</f>
        <v>657.333333333333</v>
      </c>
      <c r="M1487" s="8">
        <f t="normal">Agrupados!Q3287</f>
        <v>423.333333333333</v>
      </c>
      <c r="N1487" s="13">
        <f t="shared" ref="N1487" si="2464">L1487/K1487</f>
        <v>39.1464261688889</v>
      </c>
      <c r="O1487" s="13">
        <f t="shared" ref="O1487" si="2465">M1487/K1487</f>
        <v>25.2109336888889</v>
      </c>
      <c r="P1487" s="6">
        <f t="normal">Agrupados!R3287</f>
        <v>0.644016227180527</v>
      </c>
      <c r="Q1487" s="23">
        <f t="normal">Agrupados!AA3287</f>
        <v>87671.3333333333</v>
      </c>
      <c r="R1487" s="24">
        <f t="normal">Agrupados!AC3287</f>
        <v>6.918</v>
      </c>
    </row>
    <row r="1488" spans="1:18">
      <c r="A1488" s="14">
        <f t="normal">Agrupados!D3288</f>
        <v>0</v>
      </c>
      <c r="B1488" s="14">
        <f t="normal">Agrupados!E3288</f>
        <v>0</v>
      </c>
      <c r="C1488" s="6">
        <f t="normal">Agrupados!F3288</f>
        <v>0</v>
      </c>
      <c r="D1488" s="6">
        <f t="normal">Agrupados!G3288</f>
        <v>0</v>
      </c>
      <c r="E1488" s="14">
        <f t="normal">Agrupados!H3288</f>
        <v>0</v>
      </c>
      <c r="F1488" s="6">
        <f t="normal">Agrupados!I3288</f>
        <v>0</v>
      </c>
      <c r="G1488" s="8">
        <f t="normal">Agrupados!T3288</f>
        <v>0</v>
      </c>
      <c r="H1488" s="8"/>
      <c r="I1488" s="8"/>
      <c r="J1488" s="8"/>
      <c r="K1488" s="8"/>
      <c r="L1488" s="8">
        <f t="normal">Agrupados!M3288</f>
        <v>0</v>
      </c>
      <c r="M1488" s="8">
        <f t="normal">Agrupados!Q3288</f>
        <v>0</v>
      </c>
      <c r="N1488" s="16"/>
      <c r="O1488" s="16"/>
      <c r="P1488" s="6">
        <f t="normal">Agrupados!R3288</f>
        <v>0</v>
      </c>
      <c r="Q1488" s="23">
        <f t="normal">Agrupados!AA3288</f>
        <v>0</v>
      </c>
      <c r="R1488" s="24">
        <f t="normal">Agrupados!AC3288</f>
        <v>0</v>
      </c>
    </row>
    <row r="1489" spans="1:18">
      <c r="A1489" s="17">
        <f t="normal">Agrupados!D3289</f>
        <v>0</v>
      </c>
      <c r="B1489" s="17">
        <f t="normal">Agrupados!E3289</f>
        <v>0</v>
      </c>
      <c r="C1489" s="6">
        <f t="normal">Agrupados!F3289</f>
        <v>0</v>
      </c>
      <c r="D1489" s="6">
        <f t="normal">Agrupados!G3289</f>
        <v>0</v>
      </c>
      <c r="E1489" s="17">
        <f t="normal">Agrupados!H3289</f>
        <v>0</v>
      </c>
      <c r="F1489" s="6">
        <f t="normal">Agrupados!I3289</f>
        <v>0</v>
      </c>
      <c r="G1489" s="8">
        <f t="normal">Agrupados!T3289</f>
        <v>0</v>
      </c>
      <c r="H1489" s="8"/>
      <c r="I1489" s="8"/>
      <c r="J1489" s="8"/>
      <c r="K1489" s="8"/>
      <c r="L1489" s="8">
        <f t="normal">Agrupados!M3289</f>
        <v>0</v>
      </c>
      <c r="M1489" s="8">
        <f t="normal">Agrupados!Q3289</f>
        <v>0</v>
      </c>
      <c r="N1489" s="19"/>
      <c r="O1489" s="19"/>
      <c r="P1489" s="6">
        <f t="normal">Agrupados!R3289</f>
        <v>0</v>
      </c>
      <c r="Q1489" s="23">
        <f t="normal">Agrupados!AA3289</f>
        <v>0</v>
      </c>
      <c r="R1489" s="24">
        <f t="normal">Agrupados!AC3289</f>
        <v>0</v>
      </c>
    </row>
    <row r="1490" spans="1:18">
      <c r="A1490" s="12" t="str">
        <f t="normal">Agrupados!D3329</f>
        <v>Agroindústria</v>
      </c>
      <c r="B1490" s="12" t="str">
        <f t="normal">Agrupados!E3329</f>
        <v>Resíduos de pecuária</v>
      </c>
      <c r="C1490" s="6" t="str">
        <f t="normal">Agrupados!F3329</f>
        <v>Avicultura</v>
      </c>
      <c r="D1490" s="6" t="str">
        <f t="normal">Agrupados!G3329</f>
        <v>Aves poedeiras</v>
      </c>
      <c r="E1490" s="12" t="str">
        <f t="normal">Agrupados!H3329</f>
        <v>Esteira</v>
      </c>
      <c r="F1490" s="6" t="str">
        <f t="normal">Agrupados!I3329</f>
        <v>-</v>
      </c>
      <c r="G1490" s="8">
        <f t="normal">Agrupados!T3329</f>
        <v>308.066666666667</v>
      </c>
      <c r="H1490" s="8">
        <f t="normal">Agrupados!W3329</f>
        <v>585.033333333333</v>
      </c>
      <c r="I1490" s="8">
        <f t="shared" ref="I1490" si="2466">1000/G1490</f>
        <v>3.24605063838996</v>
      </c>
      <c r="J1490" s="8">
        <f t="shared" ref="J1490" si="2467">1000/H1490</f>
        <v>1.70930431314455</v>
      </c>
      <c r="K1490" s="8">
        <f t="shared" ref="K1490" si="2468">I1490*J1490</f>
        <v>5.54848835688558</v>
      </c>
      <c r="L1490" s="8">
        <f t="normal">Agrupados!M3329</f>
        <v>494.333333333333</v>
      </c>
      <c r="M1490" s="8">
        <f t="normal">Agrupados!Q3329</f>
        <v>310.333333333333</v>
      </c>
      <c r="N1490" s="13">
        <f t="shared" ref="N1490" si="2469">L1490/K1490</f>
        <v>89.0933352540741</v>
      </c>
      <c r="O1490" s="13">
        <f t="shared" ref="O1490" si="2470">M1490/K1490</f>
        <v>55.9311497785185</v>
      </c>
      <c r="P1490" s="6">
        <f t="normal">Agrupados!R3329</f>
        <v>0.627781523937964</v>
      </c>
      <c r="Q1490" s="23" t="str">
        <f t="normal">Agrupados!AA3329</f>
        <v>-</v>
      </c>
      <c r="R1490" s="24" t="str">
        <f t="normal">Agrupados!AC3329</f>
        <v>-</v>
      </c>
    </row>
    <row r="1491" spans="1:18">
      <c r="A1491" s="14">
        <f t="normal">Agrupados!D3330</f>
        <v>0</v>
      </c>
      <c r="B1491" s="14">
        <f t="normal">Agrupados!E3330</f>
        <v>0</v>
      </c>
      <c r="C1491" s="9">
        <f t="normal">Agrupados!F3330</f>
        <v>0</v>
      </c>
      <c r="D1491" s="6">
        <f t="normal">Agrupados!G3330</f>
        <v>0</v>
      </c>
      <c r="E1491" s="14">
        <f t="normal">Agrupados!H3330</f>
        <v>0</v>
      </c>
      <c r="F1491" s="6">
        <f t="normal">Agrupados!I3330</f>
        <v>0</v>
      </c>
      <c r="G1491" s="8">
        <f t="normal">Agrupados!T3330</f>
        <v>0</v>
      </c>
      <c r="H1491" s="8"/>
      <c r="I1491" s="8"/>
      <c r="J1491" s="8"/>
      <c r="K1491" s="8"/>
      <c r="L1491" s="8">
        <f t="normal">Agrupados!M3330</f>
        <v>0</v>
      </c>
      <c r="M1491" s="8">
        <f t="normal">Agrupados!Q3330</f>
        <v>0</v>
      </c>
      <c r="N1491" s="16"/>
      <c r="O1491" s="16"/>
      <c r="P1491" s="6">
        <f t="normal">Agrupados!R3330</f>
        <v>0</v>
      </c>
      <c r="Q1491" s="23">
        <f t="normal">Agrupados!AA3330</f>
        <v>0</v>
      </c>
      <c r="R1491" s="24">
        <f t="normal">Agrupados!AC3330</f>
        <v>0</v>
      </c>
    </row>
    <row r="1492" spans="1:18">
      <c r="A1492" s="17">
        <f t="normal">Agrupados!D3331</f>
        <v>0</v>
      </c>
      <c r="B1492" s="17">
        <f t="normal">Agrupados!E3331</f>
        <v>0</v>
      </c>
      <c r="C1492" s="9">
        <f t="normal">Agrupados!F3331</f>
        <v>0</v>
      </c>
      <c r="D1492" s="6">
        <f t="normal">Agrupados!G3331</f>
        <v>0</v>
      </c>
      <c r="E1492" s="17">
        <f t="normal">Agrupados!H3331</f>
        <v>0</v>
      </c>
      <c r="F1492" s="6">
        <f t="normal">Agrupados!I3331</f>
        <v>0</v>
      </c>
      <c r="G1492" s="8">
        <f t="normal">Agrupados!T3331</f>
        <v>0</v>
      </c>
      <c r="H1492" s="8"/>
      <c r="I1492" s="8"/>
      <c r="J1492" s="8"/>
      <c r="K1492" s="8"/>
      <c r="L1492" s="8">
        <f t="normal">Agrupados!M3331</f>
        <v>0</v>
      </c>
      <c r="M1492" s="8">
        <f t="normal">Agrupados!Q3331</f>
        <v>0</v>
      </c>
      <c r="N1492" s="19"/>
      <c r="O1492" s="19"/>
      <c r="P1492" s="6">
        <f t="normal">Agrupados!R3331</f>
        <v>0</v>
      </c>
      <c r="Q1492" s="23">
        <f t="normal">Agrupados!AA3331</f>
        <v>0</v>
      </c>
      <c r="R1492" s="24">
        <f t="normal">Agrupados!AC3331</f>
        <v>0</v>
      </c>
    </row>
    <row r="1493" spans="1:18">
      <c r="A1493" s="12" t="str">
        <f t="normal">Agrupados!D3332</f>
        <v>Agroindústria</v>
      </c>
      <c r="B1493" s="12" t="str">
        <f t="normal">Agrupados!E3332</f>
        <v>Resíduos de pecuária</v>
      </c>
      <c r="C1493" s="6" t="str">
        <f t="normal">Agrupados!F3332</f>
        <v>Bovinocultura</v>
      </c>
      <c r="D1493" s="6" t="str">
        <f t="normal">Agrupados!G3332</f>
        <v>Efluente bruto</v>
      </c>
      <c r="E1493" s="12" t="str">
        <f t="normal">Agrupados!H3332</f>
        <v>Pátio alimentação</v>
      </c>
      <c r="F1493" s="6" t="str">
        <f t="normal">Agrupados!I3332</f>
        <v>Bovino de corte</v>
      </c>
      <c r="G1493" s="8">
        <f t="normal">Agrupados!T3332</f>
        <v>295.2</v>
      </c>
      <c r="H1493" s="8">
        <f t="normal">Agrupados!W3332</f>
        <v>920.1</v>
      </c>
      <c r="I1493" s="8">
        <f t="shared" ref="I1493" si="2471">1000/G1493</f>
        <v>3.38753387533875</v>
      </c>
      <c r="J1493" s="8">
        <f t="shared" ref="J1493" si="2472">1000/H1493</f>
        <v>1.08683838713183</v>
      </c>
      <c r="K1493" s="8">
        <f t="shared" ref="K1493" si="2473">I1493*J1493</f>
        <v>3.68170185342762</v>
      </c>
      <c r="L1493" s="8">
        <f t="normal">Agrupados!M3332</f>
        <v>523.5</v>
      </c>
      <c r="M1493" s="8">
        <f t="normal">Agrupados!Q3332</f>
        <v>323.5</v>
      </c>
      <c r="N1493" s="13">
        <f t="shared" ref="N1493" si="2474">L1493/K1493</f>
        <v>142.18967772</v>
      </c>
      <c r="O1493" s="13">
        <f t="shared" ref="O1493" si="2475">M1493/K1493</f>
        <v>87.86697372</v>
      </c>
      <c r="P1493" s="6">
        <f t="normal">Agrupados!R3332</f>
        <v>0.617956064947469</v>
      </c>
      <c r="Q1493" s="23" t="str">
        <f t="normal">Agrupados!AA3332</f>
        <v>-</v>
      </c>
      <c r="R1493" s="24" t="str">
        <f t="normal">Agrupados!AC3332</f>
        <v>-</v>
      </c>
    </row>
    <row r="1494" spans="1:18">
      <c r="A1494" s="14">
        <f t="normal">Agrupados!D3333</f>
        <v>0</v>
      </c>
      <c r="B1494" s="14">
        <f t="normal">Agrupados!E3333</f>
        <v>0</v>
      </c>
      <c r="C1494" s="9">
        <f t="normal">Agrupados!F3333</f>
        <v>0</v>
      </c>
      <c r="D1494" s="6">
        <f t="normal">Agrupados!G3333</f>
        <v>0</v>
      </c>
      <c r="E1494" s="14">
        <f t="normal">Agrupados!H3333</f>
        <v>0</v>
      </c>
      <c r="F1494" s="6">
        <f t="normal">Agrupados!I3333</f>
        <v>0</v>
      </c>
      <c r="G1494" s="8">
        <f t="normal">Agrupados!T3333</f>
        <v>0</v>
      </c>
      <c r="H1494" s="8"/>
      <c r="I1494" s="8"/>
      <c r="J1494" s="8"/>
      <c r="K1494" s="8"/>
      <c r="L1494" s="8">
        <f t="normal">Agrupados!M3333</f>
        <v>0</v>
      </c>
      <c r="M1494" s="8">
        <f t="normal">Agrupados!Q3333</f>
        <v>0</v>
      </c>
      <c r="N1494" s="16"/>
      <c r="O1494" s="16"/>
      <c r="P1494" s="6">
        <f t="normal">Agrupados!R3333</f>
        <v>0</v>
      </c>
      <c r="Q1494" s="23">
        <f t="normal">Agrupados!AA3333</f>
        <v>0</v>
      </c>
      <c r="R1494" s="24">
        <f t="normal">Agrupados!AC3333</f>
        <v>0</v>
      </c>
    </row>
    <row r="1495" spans="1:18">
      <c r="A1495" s="17">
        <f t="normal">Agrupados!D3334</f>
        <v>0</v>
      </c>
      <c r="B1495" s="17">
        <f t="normal">Agrupados!E3334</f>
        <v>0</v>
      </c>
      <c r="C1495" s="9">
        <f t="normal">Agrupados!F3334</f>
        <v>0</v>
      </c>
      <c r="D1495" s="6">
        <f t="normal">Agrupados!G3334</f>
        <v>0</v>
      </c>
      <c r="E1495" s="17">
        <f t="normal">Agrupados!H3334</f>
        <v>0</v>
      </c>
      <c r="F1495" s="6">
        <f t="normal">Agrupados!I3334</f>
        <v>0</v>
      </c>
      <c r="G1495" s="8">
        <f t="normal">Agrupados!T3334</f>
        <v>0</v>
      </c>
      <c r="H1495" s="8"/>
      <c r="I1495" s="8"/>
      <c r="J1495" s="8"/>
      <c r="K1495" s="8"/>
      <c r="L1495" s="8">
        <f t="normal">Agrupados!M3334</f>
        <v>0</v>
      </c>
      <c r="M1495" s="8">
        <f t="normal">Agrupados!Q3334</f>
        <v>0</v>
      </c>
      <c r="N1495" s="19"/>
      <c r="O1495" s="19"/>
      <c r="P1495" s="6">
        <f t="normal">Agrupados!R3334</f>
        <v>0</v>
      </c>
      <c r="Q1495" s="23">
        <f t="normal">Agrupados!AA3334</f>
        <v>0</v>
      </c>
      <c r="R1495" s="24">
        <f t="normal">Agrupados!AC3334</f>
        <v>0</v>
      </c>
    </row>
    <row r="1496" spans="1:18">
      <c r="A1496" s="12" t="str">
        <f t="normal">Agrupados!D3341</f>
        <v>Resíduo urbano</v>
      </c>
      <c r="B1496" s="12" t="str">
        <f t="normal">Agrupados!E3341</f>
        <v>Resíduos alimentares</v>
      </c>
      <c r="C1496" s="6" t="str">
        <f t="normal">Agrupados!F3341</f>
        <v>Resíduo sólido orgânico </v>
      </c>
      <c r="D1496" s="6" t="str">
        <f t="normal">Agrupados!G3341</f>
        <v>Café</v>
      </c>
      <c r="E1496" s="12" t="str">
        <f t="normal">Agrupados!H3341</f>
        <v>-</v>
      </c>
      <c r="F1496" s="6" t="str">
        <f t="normal">Agrupados!I3341</f>
        <v>Pó de café</v>
      </c>
      <c r="G1496" s="8">
        <f t="normal">Agrupados!T3341</f>
        <v>953.6</v>
      </c>
      <c r="H1496" s="8">
        <f t="normal">Agrupados!W3341</f>
        <v>970.3</v>
      </c>
      <c r="I1496" s="8">
        <f t="shared" ref="I1496" si="2476">1000/G1496</f>
        <v>1.04865771812081</v>
      </c>
      <c r="J1496" s="8">
        <f t="shared" ref="J1496" si="2477">1000/H1496</f>
        <v>1.03060908997217</v>
      </c>
      <c r="K1496" s="8">
        <f t="shared" ref="K1496" si="2478">I1496*J1496</f>
        <v>1.08075617656478</v>
      </c>
      <c r="L1496" s="8">
        <f t="normal">Agrupados!M3341</f>
        <v>515.666666666667</v>
      </c>
      <c r="M1496" s="8">
        <f t="normal">Agrupados!Q3341</f>
        <v>314.666666666667</v>
      </c>
      <c r="N1496" s="13">
        <f t="shared" ref="N1496" si="2479">L1496/K1496</f>
        <v>477.135063253333</v>
      </c>
      <c r="O1496" s="13">
        <f t="shared" ref="O1496" si="2480">M1496/K1496</f>
        <v>291.154169173333</v>
      </c>
      <c r="P1496" s="6">
        <f t="normal">Agrupados!R3341</f>
        <v>0.610213316095669</v>
      </c>
      <c r="Q1496" s="23" t="str">
        <f t="normal">Agrupados!AA3341</f>
        <v>-</v>
      </c>
      <c r="R1496" s="24" t="str">
        <f t="normal">Agrupados!AC3341</f>
        <v>-</v>
      </c>
    </row>
    <row r="1497" spans="1:18">
      <c r="A1497" s="14">
        <f t="normal">Agrupados!D3342</f>
        <v>0</v>
      </c>
      <c r="B1497" s="14">
        <f t="normal">Agrupados!E3342</f>
        <v>0</v>
      </c>
      <c r="C1497" s="9">
        <f t="normal">Agrupados!F3342</f>
        <v>0</v>
      </c>
      <c r="D1497" s="6">
        <f t="normal">Agrupados!G3342</f>
        <v>0</v>
      </c>
      <c r="E1497" s="14">
        <f t="normal">Agrupados!H3342</f>
        <v>0</v>
      </c>
      <c r="F1497" s="6">
        <f t="normal">Agrupados!I3342</f>
        <v>0</v>
      </c>
      <c r="G1497" s="8">
        <f t="normal">Agrupados!T3342</f>
        <v>0</v>
      </c>
      <c r="H1497" s="8"/>
      <c r="I1497" s="8"/>
      <c r="J1497" s="8"/>
      <c r="K1497" s="8"/>
      <c r="L1497" s="8">
        <f t="normal">Agrupados!M3342</f>
        <v>0</v>
      </c>
      <c r="M1497" s="8">
        <f t="normal">Agrupados!Q3342</f>
        <v>0</v>
      </c>
      <c r="N1497" s="16"/>
      <c r="O1497" s="16"/>
      <c r="P1497" s="6">
        <f t="normal">Agrupados!R3342</f>
        <v>0</v>
      </c>
      <c r="Q1497" s="23">
        <f t="normal">Agrupados!AA3342</f>
        <v>0</v>
      </c>
      <c r="R1497" s="24">
        <f t="normal">Agrupados!AC3342</f>
        <v>0</v>
      </c>
    </row>
    <row r="1498" spans="1:18">
      <c r="A1498" s="17">
        <f t="normal">Agrupados!D3343</f>
        <v>0</v>
      </c>
      <c r="B1498" s="17">
        <f t="normal">Agrupados!E3343</f>
        <v>0</v>
      </c>
      <c r="C1498" s="9">
        <f t="normal">Agrupados!F3343</f>
        <v>0</v>
      </c>
      <c r="D1498" s="6">
        <f t="normal">Agrupados!G3343</f>
        <v>0</v>
      </c>
      <c r="E1498" s="17">
        <f t="normal">Agrupados!H3343</f>
        <v>0</v>
      </c>
      <c r="F1498" s="6">
        <f t="normal">Agrupados!I3343</f>
        <v>0</v>
      </c>
      <c r="G1498" s="8">
        <f t="normal">Agrupados!T3343</f>
        <v>0</v>
      </c>
      <c r="H1498" s="8"/>
      <c r="I1498" s="8"/>
      <c r="J1498" s="8"/>
      <c r="K1498" s="8"/>
      <c r="L1498" s="8">
        <f t="normal">Agrupados!M3343</f>
        <v>0</v>
      </c>
      <c r="M1498" s="8">
        <f t="normal">Agrupados!Q3343</f>
        <v>0</v>
      </c>
      <c r="N1498" s="19"/>
      <c r="O1498" s="19"/>
      <c r="P1498" s="6">
        <f t="normal">Agrupados!R3343</f>
        <v>0</v>
      </c>
      <c r="Q1498" s="23">
        <f t="normal">Agrupados!AA3343</f>
        <v>0</v>
      </c>
      <c r="R1498" s="24">
        <f t="normal">Agrupados!AC3343</f>
        <v>0</v>
      </c>
    </row>
    <row r="1499" spans="1:18">
      <c r="A1499" s="12" t="str">
        <f t="normal">Agrupados!D3344</f>
        <v>Resíduo urbano</v>
      </c>
      <c r="B1499" s="12" t="str">
        <f t="normal">Agrupados!E3344</f>
        <v>Resíduos alimentares</v>
      </c>
      <c r="C1499" s="6" t="str">
        <f t="normal">Agrupados!F3344</f>
        <v>Resíduo sólido orgânico </v>
      </c>
      <c r="D1499" s="6" t="str">
        <f t="normal">Agrupados!G3344</f>
        <v>Café</v>
      </c>
      <c r="E1499" s="12" t="str">
        <f t="normal">Agrupados!H3344</f>
        <v>-</v>
      </c>
      <c r="F1499" s="6" t="str">
        <f t="normal">Agrupados!I3344</f>
        <v>Pó de café</v>
      </c>
      <c r="G1499" s="8">
        <f t="normal">Agrupados!T3344</f>
        <v>953.6</v>
      </c>
      <c r="H1499" s="8">
        <f t="normal">Agrupados!W3344</f>
        <v>970.3</v>
      </c>
      <c r="I1499" s="8">
        <f t="shared" ref="I1499" si="2481">1000/G1499</f>
        <v>1.04865771812081</v>
      </c>
      <c r="J1499" s="8">
        <f t="shared" ref="J1499" si="2482">1000/H1499</f>
        <v>1.03060908997217</v>
      </c>
      <c r="K1499" s="8">
        <f t="shared" ref="K1499" si="2483">I1499*J1499</f>
        <v>1.08075617656478</v>
      </c>
      <c r="L1499" s="8">
        <f t="normal">Agrupados!M3344</f>
        <v>513.5</v>
      </c>
      <c r="M1499" s="8">
        <f t="normal">Agrupados!Q3344</f>
        <v>313</v>
      </c>
      <c r="N1499" s="13">
        <f t="shared" ref="N1499" si="2484">L1499/K1499</f>
        <v>475.13029408</v>
      </c>
      <c r="O1499" s="13">
        <f t="shared" ref="O1499" si="2485">M1499/K1499</f>
        <v>289.61203904</v>
      </c>
      <c r="P1499" s="6">
        <f t="normal">Agrupados!R3344</f>
        <v>0.609542356377799</v>
      </c>
      <c r="Q1499" s="23" t="str">
        <f t="normal">Agrupados!AA3344</f>
        <v>-</v>
      </c>
      <c r="R1499" s="24" t="str">
        <f t="normal">Agrupados!AC3344</f>
        <v>-</v>
      </c>
    </row>
    <row r="1500" spans="1:18">
      <c r="A1500" s="14">
        <f t="normal">Agrupados!D3345</f>
        <v>0</v>
      </c>
      <c r="B1500" s="14">
        <f t="normal">Agrupados!E3345</f>
        <v>0</v>
      </c>
      <c r="C1500" s="9">
        <f t="normal">Agrupados!F3345</f>
        <v>0</v>
      </c>
      <c r="D1500" s="6">
        <f t="normal">Agrupados!G3345</f>
        <v>0</v>
      </c>
      <c r="E1500" s="14">
        <f t="normal">Agrupados!H3345</f>
        <v>0</v>
      </c>
      <c r="F1500" s="6">
        <f t="normal">Agrupados!I3345</f>
        <v>0</v>
      </c>
      <c r="G1500" s="8">
        <f t="normal">Agrupados!T3345</f>
        <v>0</v>
      </c>
      <c r="H1500" s="8"/>
      <c r="I1500" s="8"/>
      <c r="J1500" s="8"/>
      <c r="K1500" s="8"/>
      <c r="L1500" s="8">
        <f t="normal">Agrupados!M3345</f>
        <v>0</v>
      </c>
      <c r="M1500" s="8">
        <f t="normal">Agrupados!Q3345</f>
        <v>0</v>
      </c>
      <c r="N1500" s="16"/>
      <c r="O1500" s="16"/>
      <c r="P1500" s="6">
        <f t="normal">Agrupados!R3345</f>
        <v>0</v>
      </c>
      <c r="Q1500" s="23">
        <f t="normal">Agrupados!AA3345</f>
        <v>0</v>
      </c>
      <c r="R1500" s="24">
        <f t="normal">Agrupados!AC3345</f>
        <v>0</v>
      </c>
    </row>
    <row r="1501" spans="1:18">
      <c r="A1501" s="17">
        <f t="normal">Agrupados!D3346</f>
        <v>0</v>
      </c>
      <c r="B1501" s="17">
        <f t="normal">Agrupados!E3346</f>
        <v>0</v>
      </c>
      <c r="C1501" s="9">
        <f t="normal">Agrupados!F3346</f>
        <v>0</v>
      </c>
      <c r="D1501" s="6">
        <f t="normal">Agrupados!G3346</f>
        <v>0</v>
      </c>
      <c r="E1501" s="17">
        <f t="normal">Agrupados!H3346</f>
        <v>0</v>
      </c>
      <c r="F1501" s="6">
        <f t="normal">Agrupados!I3346</f>
        <v>0</v>
      </c>
      <c r="G1501" s="8">
        <f t="normal">Agrupados!T3346</f>
        <v>0</v>
      </c>
      <c r="H1501" s="8"/>
      <c r="I1501" s="8"/>
      <c r="J1501" s="8"/>
      <c r="K1501" s="8"/>
      <c r="L1501" s="8">
        <f t="normal">Agrupados!M3346</f>
        <v>0</v>
      </c>
      <c r="M1501" s="8">
        <f t="normal">Agrupados!Q3346</f>
        <v>0</v>
      </c>
      <c r="N1501" s="19"/>
      <c r="O1501" s="19"/>
      <c r="P1501" s="6">
        <f t="normal">Agrupados!R3346</f>
        <v>0</v>
      </c>
      <c r="Q1501" s="23">
        <f t="normal">Agrupados!AA3346</f>
        <v>0</v>
      </c>
      <c r="R1501" s="24">
        <f t="normal">Agrupados!AC3346</f>
        <v>0</v>
      </c>
    </row>
    <row r="1502" spans="1:18">
      <c r="A1502" s="12" t="str">
        <f t="normal">Agrupados!D3347</f>
        <v>Indústria</v>
      </c>
      <c r="B1502" s="12" t="str">
        <f t="normal">Agrupados!E3347</f>
        <v>Resíduos diversos da indústria de alimentos</v>
      </c>
      <c r="C1502" s="6" t="str">
        <f t="normal">Agrupados!F3347</f>
        <v>Gelatina</v>
      </c>
      <c r="D1502" s="6" t="str">
        <f t="normal">Agrupados!G3347</f>
        <v>Gelatina</v>
      </c>
      <c r="E1502" s="12" t="str">
        <f t="normal">Agrupados!H3347</f>
        <v>-</v>
      </c>
      <c r="F1502" s="6" t="str">
        <f t="normal">Agrupados!I3347</f>
        <v>-</v>
      </c>
      <c r="G1502" s="8">
        <f t="normal">Agrupados!T3347</f>
        <v>864.633333333333</v>
      </c>
      <c r="H1502" s="8">
        <f t="normal">Agrupados!W3347</f>
        <v>996.533333333333</v>
      </c>
      <c r="I1502" s="8">
        <f t="shared" ref="I1502" si="2486">1000/G1502</f>
        <v>1.15655962064844</v>
      </c>
      <c r="J1502" s="8">
        <f t="shared" ref="J1502" si="2487">1000/H1502</f>
        <v>1.003478726251</v>
      </c>
      <c r="K1502" s="8">
        <f t="shared" ref="K1502" si="2488">I1502*J1502</f>
        <v>1.16058297496165</v>
      </c>
      <c r="L1502" s="8">
        <f t="normal">Agrupados!M3347</f>
        <v>674.333333333333</v>
      </c>
      <c r="M1502" s="8">
        <f t="normal">Agrupados!Q3347</f>
        <v>339.333333333333</v>
      </c>
      <c r="N1502" s="13">
        <f t="shared" ref="N1502" si="2489">L1502/K1502</f>
        <v>581.029834041481</v>
      </c>
      <c r="O1502" s="13">
        <f t="shared" ref="O1502" si="2490">M1502/K1502</f>
        <v>292.381794885926</v>
      </c>
      <c r="P1502" s="6">
        <f t="normal">Agrupados!R3347</f>
        <v>0.503213049925853</v>
      </c>
      <c r="Q1502" s="23" t="str">
        <f t="normal">Agrupados!AA3347</f>
        <v>-</v>
      </c>
      <c r="R1502" s="24" t="str">
        <f t="normal">Agrupados!AC3347</f>
        <v>-</v>
      </c>
    </row>
    <row r="1503" spans="1:18">
      <c r="A1503" s="14">
        <f t="normal">Agrupados!D3348</f>
        <v>0</v>
      </c>
      <c r="B1503" s="14">
        <f t="normal">Agrupados!E3348</f>
        <v>0</v>
      </c>
      <c r="C1503" s="6">
        <f t="normal">Agrupados!F3348</f>
        <v>0</v>
      </c>
      <c r="D1503" s="6">
        <f t="normal">Agrupados!G3348</f>
        <v>0</v>
      </c>
      <c r="E1503" s="14">
        <f t="normal">Agrupados!H3348</f>
        <v>0</v>
      </c>
      <c r="F1503" s="6">
        <f t="normal">Agrupados!I3348</f>
        <v>0</v>
      </c>
      <c r="G1503" s="8">
        <f t="normal">Agrupados!T3348</f>
        <v>0</v>
      </c>
      <c r="H1503" s="8"/>
      <c r="I1503" s="8"/>
      <c r="J1503" s="8"/>
      <c r="K1503" s="8"/>
      <c r="L1503" s="8">
        <f t="normal">Agrupados!M3348</f>
        <v>0</v>
      </c>
      <c r="M1503" s="8">
        <f t="normal">Agrupados!Q3348</f>
        <v>0</v>
      </c>
      <c r="N1503" s="16"/>
      <c r="O1503" s="16"/>
      <c r="P1503" s="6">
        <f t="normal">Agrupados!R3348</f>
        <v>0</v>
      </c>
      <c r="Q1503" s="23">
        <f t="normal">Agrupados!AA3348</f>
        <v>0</v>
      </c>
      <c r="R1503" s="24">
        <f t="normal">Agrupados!AC3348</f>
        <v>0</v>
      </c>
    </row>
    <row r="1504" spans="1:18">
      <c r="A1504" s="17">
        <f t="normal">Agrupados!D3349</f>
        <v>0</v>
      </c>
      <c r="B1504" s="17">
        <f t="normal">Agrupados!E3349</f>
        <v>0</v>
      </c>
      <c r="C1504" s="6">
        <f t="normal">Agrupados!F3349</f>
        <v>0</v>
      </c>
      <c r="D1504" s="6">
        <f t="normal">Agrupados!G3349</f>
        <v>0</v>
      </c>
      <c r="E1504" s="17">
        <f t="normal">Agrupados!H3349</f>
        <v>0</v>
      </c>
      <c r="F1504" s="6">
        <f t="normal">Agrupados!I3349</f>
        <v>0</v>
      </c>
      <c r="G1504" s="8">
        <f t="normal">Agrupados!T3349</f>
        <v>0</v>
      </c>
      <c r="H1504" s="8"/>
      <c r="I1504" s="8"/>
      <c r="J1504" s="8"/>
      <c r="K1504" s="8"/>
      <c r="L1504" s="8">
        <f t="normal">Agrupados!M3349</f>
        <v>0</v>
      </c>
      <c r="M1504" s="8">
        <f t="normal">Agrupados!Q3349</f>
        <v>0</v>
      </c>
      <c r="N1504" s="19"/>
      <c r="O1504" s="19"/>
      <c r="P1504" s="6">
        <f t="normal">Agrupados!R3349</f>
        <v>0</v>
      </c>
      <c r="Q1504" s="23">
        <f t="normal">Agrupados!AA3349</f>
        <v>0</v>
      </c>
      <c r="R1504" s="24">
        <f t="normal">Agrupados!AC3349</f>
        <v>0</v>
      </c>
    </row>
    <row r="1505" spans="1:18">
      <c r="A1505" s="12" t="str">
        <f t="normal">Agrupados!D3350</f>
        <v>Indústria</v>
      </c>
      <c r="B1505" s="12" t="str">
        <f t="normal">Agrupados!E3350</f>
        <v>Resíduos diversos da indústria de alimentos</v>
      </c>
      <c r="C1505" s="6" t="str">
        <f t="normal">Agrupados!F3350</f>
        <v>Gelatina</v>
      </c>
      <c r="D1505" s="6" t="str">
        <f t="normal">Agrupados!G3350</f>
        <v>Gelatina</v>
      </c>
      <c r="E1505" s="12" t="str">
        <f t="normal">Agrupados!H3350</f>
        <v>-</v>
      </c>
      <c r="F1505" s="6" t="str">
        <f t="normal">Agrupados!I3350</f>
        <v>-</v>
      </c>
      <c r="G1505" s="8">
        <f t="normal">Agrupados!T3350</f>
        <v>864.633333333333</v>
      </c>
      <c r="H1505" s="8">
        <f t="normal">Agrupados!W3350</f>
        <v>996.533333333333</v>
      </c>
      <c r="I1505" s="8">
        <f t="shared" ref="I1505" si="2491">1000/G1505</f>
        <v>1.15655962064844</v>
      </c>
      <c r="J1505" s="8">
        <f t="shared" ref="J1505" si="2492">1000/H1505</f>
        <v>1.003478726251</v>
      </c>
      <c r="K1505" s="8">
        <f t="shared" ref="K1505" si="2493">I1505*J1505</f>
        <v>1.16058297496165</v>
      </c>
      <c r="L1505" s="8">
        <f t="normal">Agrupados!M3350</f>
        <v>666</v>
      </c>
      <c r="M1505" s="8">
        <f t="normal">Agrupados!Q3350</f>
        <v>327.333333333333</v>
      </c>
      <c r="N1505" s="13">
        <f t="shared" ref="N1505" si="2494">L1505/K1505</f>
        <v>573.84953456</v>
      </c>
      <c r="O1505" s="13">
        <f t="shared" ref="O1505" si="2495">M1505/K1505</f>
        <v>282.042163632592</v>
      </c>
      <c r="P1505" s="6">
        <f t="normal">Agrupados!R3350</f>
        <v>0.491491491491491</v>
      </c>
      <c r="Q1505" s="23" t="str">
        <f t="normal">Agrupados!AA3350</f>
        <v>-</v>
      </c>
      <c r="R1505" s="24" t="str">
        <f t="normal">Agrupados!AC3350</f>
        <v>-</v>
      </c>
    </row>
    <row r="1506" spans="1:18">
      <c r="A1506" s="14">
        <f t="normal">Agrupados!D3351</f>
        <v>0</v>
      </c>
      <c r="B1506" s="14">
        <f t="normal">Agrupados!E3351</f>
        <v>0</v>
      </c>
      <c r="C1506" s="6">
        <f t="normal">Agrupados!F3351</f>
        <v>0</v>
      </c>
      <c r="D1506" s="6">
        <f t="normal">Agrupados!G3351</f>
        <v>0</v>
      </c>
      <c r="E1506" s="14">
        <f t="normal">Agrupados!H3351</f>
        <v>0</v>
      </c>
      <c r="F1506" s="6">
        <f t="normal">Agrupados!I3351</f>
        <v>0</v>
      </c>
      <c r="G1506" s="8">
        <f t="normal">Agrupados!T3351</f>
        <v>0</v>
      </c>
      <c r="H1506" s="8"/>
      <c r="I1506" s="8"/>
      <c r="J1506" s="8"/>
      <c r="K1506" s="8"/>
      <c r="L1506" s="8">
        <f t="normal">Agrupados!M3351</f>
        <v>0</v>
      </c>
      <c r="M1506" s="8">
        <f t="normal">Agrupados!Q3351</f>
        <v>0</v>
      </c>
      <c r="N1506" s="16"/>
      <c r="O1506" s="16"/>
      <c r="P1506" s="6">
        <f t="normal">Agrupados!R3351</f>
        <v>0</v>
      </c>
      <c r="Q1506" s="23">
        <f t="normal">Agrupados!AA3351</f>
        <v>0</v>
      </c>
      <c r="R1506" s="24">
        <f t="normal">Agrupados!AC3351</f>
        <v>0</v>
      </c>
    </row>
    <row r="1507" spans="1:18">
      <c r="A1507" s="17">
        <f t="normal">Agrupados!D3352</f>
        <v>0</v>
      </c>
      <c r="B1507" s="17">
        <f t="normal">Agrupados!E3352</f>
        <v>0</v>
      </c>
      <c r="C1507" s="6">
        <f t="normal">Agrupados!F3352</f>
        <v>0</v>
      </c>
      <c r="D1507" s="6">
        <f t="normal">Agrupados!G3352</f>
        <v>0</v>
      </c>
      <c r="E1507" s="17">
        <f t="normal">Agrupados!H3352</f>
        <v>0</v>
      </c>
      <c r="F1507" s="6">
        <f t="normal">Agrupados!I3352</f>
        <v>0</v>
      </c>
      <c r="G1507" s="8">
        <f t="normal">Agrupados!T3352</f>
        <v>0</v>
      </c>
      <c r="H1507" s="8"/>
      <c r="I1507" s="8"/>
      <c r="J1507" s="8"/>
      <c r="K1507" s="8"/>
      <c r="L1507" s="8">
        <f t="normal">Agrupados!M3352</f>
        <v>0</v>
      </c>
      <c r="M1507" s="8">
        <f t="normal">Agrupados!Q3352</f>
        <v>0</v>
      </c>
      <c r="N1507" s="19"/>
      <c r="O1507" s="19"/>
      <c r="P1507" s="6">
        <f t="normal">Agrupados!R3352</f>
        <v>0</v>
      </c>
      <c r="Q1507" s="23">
        <f t="normal">Agrupados!AA3352</f>
        <v>0</v>
      </c>
      <c r="R1507" s="24">
        <f t="normal">Agrupados!AC3352</f>
        <v>0</v>
      </c>
    </row>
    <row r="1508" spans="1:18">
      <c r="A1508" s="12" t="str">
        <f t="normal">Agrupados!D3371</f>
        <v>Agroindústria</v>
      </c>
      <c r="B1508" s="12" t="str">
        <f t="normal">Agrupados!E3371</f>
        <v>Resíduos diversos da indústria de alimentos</v>
      </c>
      <c r="C1508" s="6" t="str">
        <f t="normal">Agrupados!F3371</f>
        <v>Laticínio</v>
      </c>
      <c r="D1508" s="6" t="str">
        <f t="normal">Agrupados!G3371</f>
        <v>Efluente bruto</v>
      </c>
      <c r="E1508" s="6" t="s">
        <v>1014</v>
      </c>
      <c r="F1508" s="6" t="str">
        <f t="normal">Agrupados!I3371</f>
        <v>-</v>
      </c>
      <c r="G1508" s="8">
        <f t="normal">Agrupados!T3371</f>
        <v>5.5</v>
      </c>
      <c r="H1508" s="8">
        <f t="normal">Agrupados!W3371</f>
        <v>469.866666666667</v>
      </c>
      <c r="I1508" s="8">
        <f t="shared" ref="I1508" si="2496">1000/G1508</f>
        <v>181.818181818182</v>
      </c>
      <c r="J1508" s="8">
        <f t="shared" ref="J1508" si="2497">1000/H1508</f>
        <v>2.12826333711691</v>
      </c>
      <c r="K1508" s="8">
        <f t="shared" ref="K1508" si="2498">I1508*J1508</f>
        <v>386.956970384893</v>
      </c>
      <c r="L1508" s="8">
        <f t="normal">Agrupados!M3371</f>
        <v>710</v>
      </c>
      <c r="M1508" s="8">
        <f t="normal">Agrupados!Q3371</f>
        <v>474</v>
      </c>
      <c r="N1508" s="13">
        <f t="shared" ref="N1508" si="2499">L1508/K1508</f>
        <v>1.83482933333333</v>
      </c>
      <c r="O1508" s="13">
        <f t="shared" ref="O1508" si="2500">M1508/K1508</f>
        <v>1.2249424</v>
      </c>
      <c r="P1508" s="6">
        <f t="normal">Agrupados!R3371</f>
        <v>0.667605633802817</v>
      </c>
      <c r="Q1508" s="23" t="str">
        <f t="normal">Agrupados!AA3371</f>
        <v>-</v>
      </c>
      <c r="R1508" s="24" t="str">
        <f t="normal">Agrupados!AC3371</f>
        <v>-</v>
      </c>
    </row>
    <row r="1509" spans="1:18">
      <c r="A1509" s="14">
        <f t="normal">Agrupados!D3372</f>
        <v>0</v>
      </c>
      <c r="B1509" s="14">
        <f t="normal">Agrupados!E3372</f>
        <v>0</v>
      </c>
      <c r="C1509" s="9">
        <f t="normal">Agrupados!F3372</f>
        <v>0</v>
      </c>
      <c r="D1509" s="6">
        <f t="normal">Agrupados!G3372</f>
        <v>0</v>
      </c>
      <c r="E1509" s="6">
        <f t="normal">Agrupados!H3372</f>
        <v>0</v>
      </c>
      <c r="F1509" s="6">
        <f t="normal">Agrupados!I3372</f>
        <v>0</v>
      </c>
      <c r="G1509" s="8">
        <f t="normal">Agrupados!T3372</f>
        <v>0</v>
      </c>
      <c r="H1509" s="8"/>
      <c r="I1509" s="8"/>
      <c r="J1509" s="8"/>
      <c r="K1509" s="8"/>
      <c r="L1509" s="8">
        <f t="normal">Agrupados!M3372</f>
        <v>0</v>
      </c>
      <c r="M1509" s="8">
        <f t="normal">Agrupados!Q3372</f>
        <v>0</v>
      </c>
      <c r="N1509" s="16"/>
      <c r="O1509" s="16"/>
      <c r="P1509" s="6">
        <f t="normal">Agrupados!R3372</f>
        <v>0</v>
      </c>
      <c r="Q1509" s="23">
        <f t="normal">Agrupados!AA3372</f>
        <v>0</v>
      </c>
      <c r="R1509" s="24">
        <f t="normal">Agrupados!AC3372</f>
        <v>0</v>
      </c>
    </row>
    <row r="1510" spans="1:18">
      <c r="A1510" s="17">
        <f t="normal">Agrupados!D3373</f>
        <v>0</v>
      </c>
      <c r="B1510" s="17">
        <f t="normal">Agrupados!E3373</f>
        <v>0</v>
      </c>
      <c r="C1510" s="9">
        <f t="normal">Agrupados!F3373</f>
        <v>0</v>
      </c>
      <c r="D1510" s="6">
        <f t="normal">Agrupados!G3373</f>
        <v>0</v>
      </c>
      <c r="E1510" s="6">
        <f t="normal">Agrupados!H3373</f>
        <v>0</v>
      </c>
      <c r="F1510" s="6">
        <f t="normal">Agrupados!I3373</f>
        <v>0</v>
      </c>
      <c r="G1510" s="8">
        <f t="normal">Agrupados!T3373</f>
        <v>0</v>
      </c>
      <c r="H1510" s="8"/>
      <c r="I1510" s="8"/>
      <c r="J1510" s="8"/>
      <c r="K1510" s="8"/>
      <c r="L1510" s="8">
        <f t="normal">Agrupados!M3373</f>
        <v>0</v>
      </c>
      <c r="M1510" s="8">
        <f t="normal">Agrupados!Q3373</f>
        <v>0</v>
      </c>
      <c r="N1510" s="19"/>
      <c r="O1510" s="19"/>
      <c r="P1510" s="6">
        <f t="normal">Agrupados!R3373</f>
        <v>0</v>
      </c>
      <c r="Q1510" s="23">
        <f t="normal">Agrupados!AA3373</f>
        <v>0</v>
      </c>
      <c r="R1510" s="24">
        <f t="normal">Agrupados!AC3373</f>
        <v>0</v>
      </c>
    </row>
    <row r="1511" spans="1:18">
      <c r="A1511" s="12" t="str">
        <f t="normal">Agrupados!D3377</f>
        <v>Agroindústria</v>
      </c>
      <c r="B1511" s="12" t="str">
        <f t="normal">Agrupados!E3377</f>
        <v>Resíduos de pecuária</v>
      </c>
      <c r="C1511" s="6" t="str">
        <f t="normal">Agrupados!F3377</f>
        <v>Avicultura</v>
      </c>
      <c r="D1511" s="6" t="str">
        <f t="normal">Agrupados!G3377</f>
        <v>Cama de aves</v>
      </c>
      <c r="E1511" s="12" t="str">
        <f t="normal">Agrupados!H3377</f>
        <v>-</v>
      </c>
      <c r="F1511" s="6" t="str">
        <f t="normal">Agrupados!I3377</f>
        <v>2° lote</v>
      </c>
      <c r="G1511" s="8">
        <f t="normal">Agrupados!T3377</f>
        <v>789.033333333333</v>
      </c>
      <c r="H1511" s="8">
        <f t="normal">Agrupados!W3377</f>
        <v>700.5</v>
      </c>
      <c r="I1511" s="8">
        <f t="shared" ref="I1511" si="2501">1000/G1511</f>
        <v>1.26737357948545</v>
      </c>
      <c r="J1511" s="8">
        <f t="shared" ref="J1511" si="2502">1000/H1511</f>
        <v>1.42755174875089</v>
      </c>
      <c r="K1511" s="8">
        <f t="shared" ref="K1511" si="2503">I1511*J1511</f>
        <v>1.80924136971513</v>
      </c>
      <c r="L1511" s="8">
        <f t="normal">Agrupados!M3377</f>
        <v>303.666666666667</v>
      </c>
      <c r="M1511" s="8">
        <f t="normal">Agrupados!Q3377</f>
        <v>189</v>
      </c>
      <c r="N1511" s="13">
        <f t="shared" ref="N1511" si="2504">L1511/K1511</f>
        <v>167.841987116667</v>
      </c>
      <c r="O1511" s="13">
        <f t="shared" ref="O1511" si="2505">M1511/K1511</f>
        <v>104.46367365</v>
      </c>
      <c r="P1511" s="6">
        <f t="normal">Agrupados!R3377</f>
        <v>0.622392974753019</v>
      </c>
      <c r="Q1511" s="23" t="str">
        <f t="normal">Agrupados!AA3377</f>
        <v>-</v>
      </c>
      <c r="R1511" s="24" t="str">
        <f t="normal">Agrupados!AC3377</f>
        <v>-</v>
      </c>
    </row>
    <row r="1512" spans="1:18">
      <c r="A1512" s="14">
        <f t="normal">Agrupados!D3378</f>
        <v>0</v>
      </c>
      <c r="B1512" s="14">
        <f t="normal">Agrupados!E3378</f>
        <v>0</v>
      </c>
      <c r="C1512" s="9">
        <f t="normal">Agrupados!F3378</f>
        <v>0</v>
      </c>
      <c r="D1512" s="6">
        <f t="normal">Agrupados!G3378</f>
        <v>0</v>
      </c>
      <c r="E1512" s="14">
        <f t="normal">Agrupados!H3378</f>
        <v>0</v>
      </c>
      <c r="F1512" s="6">
        <f t="normal">Agrupados!I3378</f>
        <v>0</v>
      </c>
      <c r="G1512" s="8">
        <f t="normal">Agrupados!T3378</f>
        <v>0</v>
      </c>
      <c r="H1512" s="8"/>
      <c r="I1512" s="8"/>
      <c r="J1512" s="8"/>
      <c r="K1512" s="8"/>
      <c r="L1512" s="8">
        <f t="normal">Agrupados!M3378</f>
        <v>0</v>
      </c>
      <c r="M1512" s="8">
        <f t="normal">Agrupados!Q3378</f>
        <v>0</v>
      </c>
      <c r="N1512" s="16"/>
      <c r="O1512" s="16"/>
      <c r="P1512" s="6">
        <f t="normal">Agrupados!R3378</f>
        <v>0</v>
      </c>
      <c r="Q1512" s="23">
        <f t="normal">Agrupados!AA3378</f>
        <v>0</v>
      </c>
      <c r="R1512" s="24">
        <f t="normal">Agrupados!AC3378</f>
        <v>0</v>
      </c>
    </row>
    <row r="1513" spans="1:18">
      <c r="A1513" s="17">
        <f t="normal">Agrupados!D3379</f>
        <v>0</v>
      </c>
      <c r="B1513" s="17">
        <f t="normal">Agrupados!E3379</f>
        <v>0</v>
      </c>
      <c r="C1513" s="9">
        <f t="normal">Agrupados!F3379</f>
        <v>0</v>
      </c>
      <c r="D1513" s="6">
        <f t="normal">Agrupados!G3379</f>
        <v>0</v>
      </c>
      <c r="E1513" s="17">
        <f t="normal">Agrupados!H3379</f>
        <v>0</v>
      </c>
      <c r="F1513" s="6">
        <f t="normal">Agrupados!I3379</f>
        <v>0</v>
      </c>
      <c r="G1513" s="8">
        <f t="normal">Agrupados!T3379</f>
        <v>0</v>
      </c>
      <c r="H1513" s="8"/>
      <c r="I1513" s="8"/>
      <c r="J1513" s="8"/>
      <c r="K1513" s="8"/>
      <c r="L1513" s="8">
        <f t="normal">Agrupados!M3379</f>
        <v>0</v>
      </c>
      <c r="M1513" s="8">
        <f t="normal">Agrupados!Q3379</f>
        <v>0</v>
      </c>
      <c r="N1513" s="19"/>
      <c r="O1513" s="19"/>
      <c r="P1513" s="6">
        <f t="normal">Agrupados!R3379</f>
        <v>0</v>
      </c>
      <c r="Q1513" s="23">
        <f t="normal">Agrupados!AA3379</f>
        <v>0</v>
      </c>
      <c r="R1513" s="24">
        <f t="normal">Agrupados!AC3379</f>
        <v>0</v>
      </c>
    </row>
    <row r="1514" spans="1:18">
      <c r="A1514" s="12" t="str">
        <f t="normal">Agrupados!D3380</f>
        <v>Agroindústria</v>
      </c>
      <c r="B1514" s="12" t="str">
        <f t="normal">Agrupados!E3380</f>
        <v>Resíduos de pecuária</v>
      </c>
      <c r="C1514" s="6" t="str">
        <f t="normal">Agrupados!F3380</f>
        <v>Ovinocultura</v>
      </c>
      <c r="D1514" s="6" t="str">
        <f t="normal">Agrupados!G3380</f>
        <v>Dejeto ovino</v>
      </c>
      <c r="E1514" s="12" t="str">
        <f t="normal">Agrupados!H3380</f>
        <v>-</v>
      </c>
      <c r="F1514" s="6" t="str">
        <f t="normal">Agrupados!I3380</f>
        <v>Curral da fazenda</v>
      </c>
      <c r="G1514" s="8">
        <f t="normal">Agrupados!T3380</f>
        <v>560.75</v>
      </c>
      <c r="H1514" s="8">
        <f t="normal">Agrupados!W3380</f>
        <v>832.2</v>
      </c>
      <c r="I1514" s="8">
        <f t="shared" ref="I1514" si="2506">1000/G1514</f>
        <v>1.78332590280874</v>
      </c>
      <c r="J1514" s="8">
        <f t="shared" ref="J1514" si="2507">1000/H1514</f>
        <v>1.20163422254266</v>
      </c>
      <c r="K1514" s="8">
        <f t="shared" ref="K1514" si="2508">I1514*J1514</f>
        <v>2.14290543476176</v>
      </c>
      <c r="L1514" s="8">
        <f t="normal">Agrupados!M3380</f>
        <v>403.666666666667</v>
      </c>
      <c r="M1514" s="8">
        <f t="normal">Agrupados!Q3380</f>
        <v>255</v>
      </c>
      <c r="N1514" s="13">
        <f t="shared" ref="N1514" si="2509">L1514/K1514</f>
        <v>188.37353255</v>
      </c>
      <c r="O1514" s="13">
        <f t="shared" ref="O1514" si="2510">M1514/K1514</f>
        <v>118.99731825</v>
      </c>
      <c r="P1514" s="6">
        <f t="normal">Agrupados!R3380</f>
        <v>0.631709331131296</v>
      </c>
      <c r="Q1514" s="23" t="str">
        <f t="normal">Agrupados!AA3380</f>
        <v>-</v>
      </c>
      <c r="R1514" s="24" t="str">
        <f t="normal">Agrupados!AC3380</f>
        <v>-</v>
      </c>
    </row>
    <row r="1515" spans="1:18">
      <c r="A1515" s="14">
        <f t="normal">Agrupados!D3381</f>
        <v>0</v>
      </c>
      <c r="B1515" s="14">
        <f t="normal">Agrupados!E3381</f>
        <v>0</v>
      </c>
      <c r="C1515" s="6">
        <f t="normal">Agrupados!F3381</f>
        <v>0</v>
      </c>
      <c r="D1515" s="6">
        <f t="normal">Agrupados!G3381</f>
        <v>0</v>
      </c>
      <c r="E1515" s="14">
        <f t="normal">Agrupados!H3381</f>
        <v>0</v>
      </c>
      <c r="F1515" s="6">
        <f t="normal">Agrupados!I3381</f>
        <v>0</v>
      </c>
      <c r="G1515" s="8">
        <f t="normal">Agrupados!T3381</f>
        <v>0</v>
      </c>
      <c r="H1515" s="8"/>
      <c r="I1515" s="8"/>
      <c r="J1515" s="8"/>
      <c r="K1515" s="8"/>
      <c r="L1515" s="8">
        <f t="normal">Agrupados!M3381</f>
        <v>0</v>
      </c>
      <c r="M1515" s="8">
        <f t="normal">Agrupados!Q3381</f>
        <v>0</v>
      </c>
      <c r="N1515" s="16"/>
      <c r="O1515" s="16"/>
      <c r="P1515" s="6">
        <f t="normal">Agrupados!R3381</f>
        <v>0</v>
      </c>
      <c r="Q1515" s="23">
        <f t="normal">Agrupados!AA3381</f>
        <v>0</v>
      </c>
      <c r="R1515" s="24">
        <f t="normal">Agrupados!AC3381</f>
        <v>0</v>
      </c>
    </row>
    <row r="1516" spans="1:18">
      <c r="A1516" s="17">
        <f t="normal">Agrupados!D3382</f>
        <v>0</v>
      </c>
      <c r="B1516" s="17">
        <f t="normal">Agrupados!E3382</f>
        <v>0</v>
      </c>
      <c r="C1516" s="6">
        <f t="normal">Agrupados!F3382</f>
        <v>0</v>
      </c>
      <c r="D1516" s="6">
        <f t="normal">Agrupados!G3382</f>
        <v>0</v>
      </c>
      <c r="E1516" s="17">
        <f t="normal">Agrupados!H3382</f>
        <v>0</v>
      </c>
      <c r="F1516" s="6">
        <f t="normal">Agrupados!I3382</f>
        <v>0</v>
      </c>
      <c r="G1516" s="8">
        <f t="normal">Agrupados!T3382</f>
        <v>0</v>
      </c>
      <c r="H1516" s="8"/>
      <c r="I1516" s="8"/>
      <c r="J1516" s="8"/>
      <c r="K1516" s="8"/>
      <c r="L1516" s="8">
        <f t="normal">Agrupados!M3382</f>
        <v>0</v>
      </c>
      <c r="M1516" s="8">
        <f t="normal">Agrupados!Q3382</f>
        <v>0</v>
      </c>
      <c r="N1516" s="19"/>
      <c r="O1516" s="19"/>
      <c r="P1516" s="6">
        <f t="normal">Agrupados!R3382</f>
        <v>0</v>
      </c>
      <c r="Q1516" s="23">
        <f t="normal">Agrupados!AA3382</f>
        <v>0</v>
      </c>
      <c r="R1516" s="24">
        <f t="normal">Agrupados!AC3382</f>
        <v>0</v>
      </c>
    </row>
    <row r="1517" spans="1:18">
      <c r="A1517" s="12" t="str">
        <f t="normal">Agrupados!D3383</f>
        <v>Agroindústria</v>
      </c>
      <c r="B1517" s="12" t="str">
        <f t="normal">Agrupados!E3383</f>
        <v>Resíduos da indústria agropecuária</v>
      </c>
      <c r="C1517" s="6" t="str">
        <f t="normal">Agrupados!F3383</f>
        <v>Amidonaria</v>
      </c>
      <c r="D1517" s="6" t="str">
        <f t="normal">Agrupados!G3383</f>
        <v>Massa de mandioca</v>
      </c>
      <c r="E1517" s="12" t="str">
        <f t="normal">Agrupados!H3383</f>
        <v>Decantador</v>
      </c>
      <c r="F1517" s="6" t="str">
        <f t="normal">Agrupados!I3383</f>
        <v>-</v>
      </c>
      <c r="G1517" s="8">
        <f t="normal">Agrupados!T3383</f>
        <v>22.9333333333333</v>
      </c>
      <c r="H1517" s="8">
        <f t="normal">Agrupados!W3383</f>
        <v>668.066666666667</v>
      </c>
      <c r="I1517" s="8">
        <f t="shared" ref="I1517" si="2511">1000/G1517</f>
        <v>43.6046511627907</v>
      </c>
      <c r="J1517" s="8">
        <f t="shared" ref="J1517" si="2512">1000/H1517</f>
        <v>1.49685660113761</v>
      </c>
      <c r="K1517" s="8">
        <f t="shared" ref="K1517" si="2513">I1517*J1517</f>
        <v>65.2699099333261</v>
      </c>
      <c r="L1517" s="8">
        <f t="normal">Agrupados!M3383</f>
        <v>645.666666666667</v>
      </c>
      <c r="M1517" s="8">
        <f t="normal">Agrupados!Q3383</f>
        <v>316.666666666667</v>
      </c>
      <c r="N1517" s="13">
        <f t="shared" ref="N1517" si="2514">L1517/K1517</f>
        <v>9.89225613037037</v>
      </c>
      <c r="O1517" s="13">
        <f t="shared" ref="O1517" si="2515">M1517/K1517</f>
        <v>4.85164859259259</v>
      </c>
      <c r="P1517" s="6">
        <f t="normal">Agrupados!R3383</f>
        <v>0.490449148167269</v>
      </c>
      <c r="Q1517" s="23" t="str">
        <f t="normal">Agrupados!AA3383</f>
        <v>-</v>
      </c>
      <c r="R1517" s="24" t="str">
        <f t="normal">Agrupados!AC3383</f>
        <v>-</v>
      </c>
    </row>
    <row r="1518" spans="1:18">
      <c r="A1518" s="14">
        <f t="normal">Agrupados!D3384</f>
        <v>0</v>
      </c>
      <c r="B1518" s="14">
        <f t="normal">Agrupados!E3384</f>
        <v>0</v>
      </c>
      <c r="C1518" s="9">
        <f t="normal">Agrupados!F3384</f>
        <v>0</v>
      </c>
      <c r="D1518" s="6">
        <f t="normal">Agrupados!G3384</f>
        <v>0</v>
      </c>
      <c r="E1518" s="14">
        <f t="normal">Agrupados!H3384</f>
        <v>0</v>
      </c>
      <c r="F1518" s="6">
        <f t="normal">Agrupados!I3384</f>
        <v>0</v>
      </c>
      <c r="G1518" s="8">
        <f t="normal">Agrupados!T3384</f>
        <v>0</v>
      </c>
      <c r="H1518" s="8"/>
      <c r="I1518" s="8"/>
      <c r="J1518" s="8"/>
      <c r="K1518" s="8"/>
      <c r="L1518" s="8">
        <f t="normal">Agrupados!M3384</f>
        <v>0</v>
      </c>
      <c r="M1518" s="8">
        <f t="normal">Agrupados!Q3384</f>
        <v>0</v>
      </c>
      <c r="N1518" s="16"/>
      <c r="O1518" s="16"/>
      <c r="P1518" s="6">
        <f t="normal">Agrupados!R3384</f>
        <v>0</v>
      </c>
      <c r="Q1518" s="23">
        <f t="normal">Agrupados!AA3384</f>
        <v>0</v>
      </c>
      <c r="R1518" s="24">
        <f t="normal">Agrupados!AC3384</f>
        <v>0</v>
      </c>
    </row>
    <row r="1519" spans="1:18">
      <c r="A1519" s="17">
        <f t="normal">Agrupados!D3385</f>
        <v>0</v>
      </c>
      <c r="B1519" s="17">
        <f t="normal">Agrupados!E3385</f>
        <v>0</v>
      </c>
      <c r="C1519" s="9">
        <f t="normal">Agrupados!F3385</f>
        <v>0</v>
      </c>
      <c r="D1519" s="6">
        <f t="normal">Agrupados!G3385</f>
        <v>0</v>
      </c>
      <c r="E1519" s="17">
        <f t="normal">Agrupados!H3385</f>
        <v>0</v>
      </c>
      <c r="F1519" s="6">
        <f t="normal">Agrupados!I3385</f>
        <v>0</v>
      </c>
      <c r="G1519" s="8">
        <f t="normal">Agrupados!T3385</f>
        <v>0</v>
      </c>
      <c r="H1519" s="8"/>
      <c r="I1519" s="8"/>
      <c r="J1519" s="8"/>
      <c r="K1519" s="8"/>
      <c r="L1519" s="8">
        <f t="normal">Agrupados!M3385</f>
        <v>0</v>
      </c>
      <c r="M1519" s="8">
        <f t="normal">Agrupados!Q3385</f>
        <v>0</v>
      </c>
      <c r="N1519" s="19"/>
      <c r="O1519" s="19"/>
      <c r="P1519" s="6">
        <f t="normal">Agrupados!R3385</f>
        <v>0</v>
      </c>
      <c r="Q1519" s="23">
        <f t="normal">Agrupados!AA3385</f>
        <v>0</v>
      </c>
      <c r="R1519" s="24">
        <f t="normal">Agrupados!AC3385</f>
        <v>0</v>
      </c>
    </row>
    <row r="1520" spans="1:18">
      <c r="A1520" s="12" t="str">
        <f t="normal">Agrupados!D3386</f>
        <v>Resíduo urbano</v>
      </c>
      <c r="B1520" s="12" t="str">
        <f t="normal">Agrupados!E3386</f>
        <v>Resíduos alimentares</v>
      </c>
      <c r="C1520" s="6" t="str">
        <f t="normal">Agrupados!F3386</f>
        <v>Resíduo sólido orgânico </v>
      </c>
      <c r="D1520" s="6" t="str">
        <f t="normal">Agrupados!G3386</f>
        <v>Fração orgânica RSU</v>
      </c>
      <c r="E1520" s="12" t="str">
        <f t="normal">Agrupados!H3386</f>
        <v>Estação de transbordo</v>
      </c>
      <c r="F1520" s="6" t="str">
        <f t="normal">Agrupados!I3386</f>
        <v>-</v>
      </c>
      <c r="G1520" s="8">
        <f t="normal">Agrupados!T3386</f>
        <v>270.5</v>
      </c>
      <c r="H1520" s="8">
        <f t="normal">Agrupados!W3386</f>
        <v>816.066666666667</v>
      </c>
      <c r="I1520" s="8">
        <f t="shared" ref="I1520" si="2516">1000/G1520</f>
        <v>3.69685767097967</v>
      </c>
      <c r="J1520" s="8">
        <f t="shared" ref="J1520" si="2517">1000/H1520</f>
        <v>1.2253900825096</v>
      </c>
      <c r="K1520" s="8">
        <f t="shared" ref="K1520" si="2518">I1520*J1520</f>
        <v>4.53009272646802</v>
      </c>
      <c r="L1520" s="8">
        <f t="normal">Agrupados!M3386</f>
        <v>581.333333333333</v>
      </c>
      <c r="M1520" s="8">
        <f t="normal">Agrupados!Q3386</f>
        <v>372</v>
      </c>
      <c r="N1520" s="13">
        <f t="shared" ref="N1520" si="2519">L1520/K1520</f>
        <v>128.327027377778</v>
      </c>
      <c r="O1520" s="13">
        <f t="shared" ref="O1520" si="2520">M1520/K1520</f>
        <v>82.1175244</v>
      </c>
      <c r="P1520" s="6">
        <f t="normal">Agrupados!R3386</f>
        <v>0.639908256880734</v>
      </c>
      <c r="Q1520" s="23" t="str">
        <f t="normal">Agrupados!AA3386</f>
        <v>-</v>
      </c>
      <c r="R1520" s="24" t="str">
        <f t="normal">Agrupados!AC3386</f>
        <v>-</v>
      </c>
    </row>
    <row r="1521" spans="1:18">
      <c r="A1521" s="14">
        <f t="normal">Agrupados!D3387</f>
        <v>0</v>
      </c>
      <c r="B1521" s="14">
        <f t="normal">Agrupados!E3387</f>
        <v>0</v>
      </c>
      <c r="C1521" s="6">
        <f t="normal">Agrupados!F3387</f>
        <v>0</v>
      </c>
      <c r="D1521" s="6">
        <f t="normal">Agrupados!G3387</f>
        <v>0</v>
      </c>
      <c r="E1521" s="14">
        <f t="normal">Agrupados!H3387</f>
        <v>0</v>
      </c>
      <c r="F1521" s="6">
        <f t="normal">Agrupados!I3387</f>
        <v>0</v>
      </c>
      <c r="G1521" s="8">
        <f t="normal">Agrupados!T3387</f>
        <v>0</v>
      </c>
      <c r="H1521" s="8"/>
      <c r="I1521" s="8"/>
      <c r="J1521" s="8"/>
      <c r="K1521" s="8"/>
      <c r="L1521" s="8">
        <f t="normal">Agrupados!M3387</f>
        <v>0</v>
      </c>
      <c r="M1521" s="8">
        <f t="normal">Agrupados!Q3387</f>
        <v>0</v>
      </c>
      <c r="N1521" s="16"/>
      <c r="O1521" s="16"/>
      <c r="P1521" s="6">
        <f t="normal">Agrupados!R3387</f>
        <v>0</v>
      </c>
      <c r="Q1521" s="23">
        <f t="normal">Agrupados!AA3387</f>
        <v>0</v>
      </c>
      <c r="R1521" s="24">
        <f t="normal">Agrupados!AC3387</f>
        <v>0</v>
      </c>
    </row>
    <row r="1522" spans="1:18">
      <c r="A1522" s="17">
        <f t="normal">Agrupados!D3388</f>
        <v>0</v>
      </c>
      <c r="B1522" s="17">
        <f t="normal">Agrupados!E3388</f>
        <v>0</v>
      </c>
      <c r="C1522" s="6">
        <f t="normal">Agrupados!F3388</f>
        <v>0</v>
      </c>
      <c r="D1522" s="6">
        <f t="normal">Agrupados!G3388</f>
        <v>0</v>
      </c>
      <c r="E1522" s="17">
        <f t="normal">Agrupados!H3388</f>
        <v>0</v>
      </c>
      <c r="F1522" s="6">
        <f t="normal">Agrupados!I3388</f>
        <v>0</v>
      </c>
      <c r="G1522" s="8">
        <f t="normal">Agrupados!T3388</f>
        <v>0</v>
      </c>
      <c r="H1522" s="8"/>
      <c r="I1522" s="8"/>
      <c r="J1522" s="8"/>
      <c r="K1522" s="8"/>
      <c r="L1522" s="8">
        <f t="normal">Agrupados!M3388</f>
        <v>0</v>
      </c>
      <c r="M1522" s="8">
        <f t="normal">Agrupados!Q3388</f>
        <v>0</v>
      </c>
      <c r="N1522" s="19"/>
      <c r="O1522" s="19"/>
      <c r="P1522" s="6">
        <f t="normal">Agrupados!R3388</f>
        <v>0</v>
      </c>
      <c r="Q1522" s="23">
        <f t="normal">Agrupados!AA3388</f>
        <v>0</v>
      </c>
      <c r="R1522" s="24">
        <f t="normal">Agrupados!AC3388</f>
        <v>0</v>
      </c>
    </row>
    <row r="1523" spans="1:18">
      <c r="A1523" s="12" t="str">
        <f t="normal">Agrupados!D3389</f>
        <v>Agroindústria</v>
      </c>
      <c r="B1523" s="12" t="str">
        <f t="normal">Agrupados!E3389</f>
        <v>Resíduos de pecuária</v>
      </c>
      <c r="C1523" s="6" t="str">
        <f t="normal">Agrupados!F3389</f>
        <v>Bovinocultura</v>
      </c>
      <c r="D1523" s="6" t="str">
        <f t="normal">Agrupados!G3389</f>
        <v>Dejeto bovino</v>
      </c>
      <c r="E1523" s="12" t="str">
        <f t="normal">Agrupados!H3389</f>
        <v>Barracão</v>
      </c>
      <c r="F1523" s="6" t="str">
        <f t="normal">Agrupados!I3389</f>
        <v>Bovino de corte</v>
      </c>
      <c r="G1523" s="8">
        <f t="normal">Agrupados!T3389</f>
        <v>258.466666666667</v>
      </c>
      <c r="H1523" s="8">
        <f t="normal">Agrupados!W3389</f>
        <v>722.366666666667</v>
      </c>
      <c r="I1523" s="8">
        <f t="shared" ref="I1523" si="2521">1000/G1523</f>
        <v>3.8689708537529</v>
      </c>
      <c r="J1523" s="8">
        <f t="shared" ref="J1523" si="2522">1000/H1523</f>
        <v>1.384338516912</v>
      </c>
      <c r="K1523" s="8">
        <f t="shared" ref="K1523" si="2523">I1523*J1523</f>
        <v>5.35596537366006</v>
      </c>
      <c r="L1523" s="8">
        <f t="normal">Agrupados!M3389</f>
        <v>287</v>
      </c>
      <c r="M1523" s="8">
        <f t="normal">Agrupados!Q3389</f>
        <v>192.333333333333</v>
      </c>
      <c r="N1523" s="13">
        <f t="shared" ref="N1523" si="2524">L1523/K1523</f>
        <v>53.5851111755556</v>
      </c>
      <c r="O1523" s="13">
        <f t="shared" ref="O1523" si="2525">M1523/K1523</f>
        <v>35.9101151548148</v>
      </c>
      <c r="P1523" s="6">
        <f t="normal">Agrupados!R3389</f>
        <v>0.670150987224158</v>
      </c>
      <c r="Q1523" s="23" t="str">
        <f t="normal">Agrupados!AA3389</f>
        <v>-</v>
      </c>
      <c r="R1523" s="24" t="str">
        <f t="normal">Agrupados!AC3389</f>
        <v>-</v>
      </c>
    </row>
    <row r="1524" spans="1:18">
      <c r="A1524" s="14">
        <f t="normal">Agrupados!D3390</f>
        <v>0</v>
      </c>
      <c r="B1524" s="14">
        <f t="normal">Agrupados!E3390</f>
        <v>0</v>
      </c>
      <c r="C1524" s="9">
        <f t="normal">Agrupados!F3390</f>
        <v>0</v>
      </c>
      <c r="D1524" s="6">
        <f t="normal">Agrupados!G3390</f>
        <v>0</v>
      </c>
      <c r="E1524" s="14">
        <f t="normal">Agrupados!H3390</f>
        <v>0</v>
      </c>
      <c r="F1524" s="6">
        <f t="normal">Agrupados!I3390</f>
        <v>0</v>
      </c>
      <c r="G1524" s="8">
        <f t="normal">Agrupados!T3390</f>
        <v>0</v>
      </c>
      <c r="H1524" s="8"/>
      <c r="I1524" s="8"/>
      <c r="J1524" s="8"/>
      <c r="K1524" s="8"/>
      <c r="L1524" s="8">
        <f t="normal">Agrupados!M3390</f>
        <v>0</v>
      </c>
      <c r="M1524" s="8">
        <f t="normal">Agrupados!Q3390</f>
        <v>0</v>
      </c>
      <c r="N1524" s="16"/>
      <c r="O1524" s="16"/>
      <c r="P1524" s="6">
        <f t="normal">Agrupados!R3390</f>
        <v>0</v>
      </c>
      <c r="Q1524" s="23">
        <f t="normal">Agrupados!AA3390</f>
        <v>0</v>
      </c>
      <c r="R1524" s="24">
        <f t="normal">Agrupados!AC3390</f>
        <v>0</v>
      </c>
    </row>
    <row r="1525" spans="1:18">
      <c r="A1525" s="17">
        <f t="normal">Agrupados!D3391</f>
        <v>0</v>
      </c>
      <c r="B1525" s="17">
        <f t="normal">Agrupados!E3391</f>
        <v>0</v>
      </c>
      <c r="C1525" s="9">
        <f t="normal">Agrupados!F3391</f>
        <v>0</v>
      </c>
      <c r="D1525" s="6">
        <f t="normal">Agrupados!G3391</f>
        <v>0</v>
      </c>
      <c r="E1525" s="17">
        <f t="normal">Agrupados!H3391</f>
        <v>0</v>
      </c>
      <c r="F1525" s="6">
        <f t="normal">Agrupados!I3391</f>
        <v>0</v>
      </c>
      <c r="G1525" s="8">
        <f t="normal">Agrupados!T3391</f>
        <v>0</v>
      </c>
      <c r="H1525" s="8"/>
      <c r="I1525" s="8"/>
      <c r="J1525" s="8"/>
      <c r="K1525" s="8"/>
      <c r="L1525" s="8">
        <f t="normal">Agrupados!M3391</f>
        <v>0</v>
      </c>
      <c r="M1525" s="8">
        <f t="normal">Agrupados!Q3391</f>
        <v>0</v>
      </c>
      <c r="N1525" s="19"/>
      <c r="O1525" s="19"/>
      <c r="P1525" s="6">
        <f t="normal">Agrupados!R3391</f>
        <v>0</v>
      </c>
      <c r="Q1525" s="23">
        <f t="normal">Agrupados!AA3391</f>
        <v>0</v>
      </c>
      <c r="R1525" s="24">
        <f t="normal">Agrupados!AC3391</f>
        <v>0</v>
      </c>
    </row>
    <row r="1526" spans="1:18">
      <c r="A1526" s="12" t="str">
        <f t="normal">Agrupados!D3392</f>
        <v>Cultura energética</v>
      </c>
      <c r="B1526" s="12" t="str">
        <f t="normal">Agrupados!E3392</f>
        <v>Cultivo energético</v>
      </c>
      <c r="C1526" s="6" t="str">
        <f t="normal">Agrupados!F3392</f>
        <v>Biomassa vegetal</v>
      </c>
      <c r="D1526" s="6" t="str">
        <f t="normal">Agrupados!G3392</f>
        <v>Folhas de citronela</v>
      </c>
      <c r="E1526" s="12" t="str">
        <f t="normal">Agrupados!H3392</f>
        <v>-</v>
      </c>
      <c r="F1526" s="6" t="str">
        <f t="normal">Agrupados!I3392</f>
        <v>-</v>
      </c>
      <c r="G1526" s="8">
        <f t="normal">Agrupados!T3392</f>
        <v>308.733333333333</v>
      </c>
      <c r="H1526" s="8">
        <f t="normal">Agrupados!W3392</f>
        <v>928.866666666667</v>
      </c>
      <c r="I1526" s="8">
        <f t="shared" ref="I1526" si="2526">1000/G1526</f>
        <v>3.23904124379184</v>
      </c>
      <c r="J1526" s="8">
        <f t="shared" ref="J1526" si="2527">1000/H1526</f>
        <v>1.07658077944448</v>
      </c>
      <c r="K1526" s="8">
        <f t="shared" ref="K1526" si="2528">I1526*J1526</f>
        <v>3.48708954689425</v>
      </c>
      <c r="L1526" s="8">
        <f t="normal">Agrupados!M3392</f>
        <v>429.666666666667</v>
      </c>
      <c r="M1526" s="8">
        <f t="normal">Agrupados!Q3392</f>
        <v>260</v>
      </c>
      <c r="N1526" s="13">
        <f t="shared" ref="N1526" si="2529">L1526/K1526</f>
        <v>123.216413254815</v>
      </c>
      <c r="O1526" s="13">
        <f t="shared" ref="O1526" si="2530">M1526/K1526</f>
        <v>74.5607465777778</v>
      </c>
      <c r="P1526" s="6">
        <f t="normal">Agrupados!R3392</f>
        <v>0.605120248254461</v>
      </c>
      <c r="Q1526" s="23" t="str">
        <f t="normal">Agrupados!AA3392</f>
        <v>-</v>
      </c>
      <c r="R1526" s="24" t="str">
        <f t="normal">Agrupados!AC3392</f>
        <v>-</v>
      </c>
    </row>
    <row r="1527" spans="1:18">
      <c r="A1527" s="14">
        <f t="normal">Agrupados!D3393</f>
        <v>0</v>
      </c>
      <c r="B1527" s="14">
        <f t="normal">Agrupados!E3393</f>
        <v>0</v>
      </c>
      <c r="C1527" s="9">
        <f t="normal">Agrupados!F3393</f>
        <v>0</v>
      </c>
      <c r="D1527" s="6">
        <f t="normal">Agrupados!G3393</f>
        <v>0</v>
      </c>
      <c r="E1527" s="14">
        <f t="normal">Agrupados!H3393</f>
        <v>0</v>
      </c>
      <c r="F1527" s="6">
        <f t="normal">Agrupados!I3393</f>
        <v>0</v>
      </c>
      <c r="G1527" s="8">
        <f t="normal">Agrupados!T3393</f>
        <v>0</v>
      </c>
      <c r="H1527" s="8"/>
      <c r="I1527" s="8"/>
      <c r="J1527" s="8"/>
      <c r="K1527" s="8"/>
      <c r="L1527" s="8">
        <f t="normal">Agrupados!M3393</f>
        <v>0</v>
      </c>
      <c r="M1527" s="8">
        <f t="normal">Agrupados!Q3393</f>
        <v>0</v>
      </c>
      <c r="N1527" s="16"/>
      <c r="O1527" s="16"/>
      <c r="P1527" s="6">
        <f t="normal">Agrupados!R3393</f>
        <v>0</v>
      </c>
      <c r="Q1527" s="23">
        <f t="normal">Agrupados!AA3393</f>
        <v>0</v>
      </c>
      <c r="R1527" s="24">
        <f t="normal">Agrupados!AC3393</f>
        <v>0</v>
      </c>
    </row>
    <row r="1528" spans="1:18">
      <c r="A1528" s="17">
        <f t="normal">Agrupados!D3394</f>
        <v>0</v>
      </c>
      <c r="B1528" s="17">
        <f t="normal">Agrupados!E3394</f>
        <v>0</v>
      </c>
      <c r="C1528" s="9">
        <f t="normal">Agrupados!F3394</f>
        <v>0</v>
      </c>
      <c r="D1528" s="6">
        <f t="normal">Agrupados!G3394</f>
        <v>0</v>
      </c>
      <c r="E1528" s="17">
        <f t="normal">Agrupados!H3394</f>
        <v>0</v>
      </c>
      <c r="F1528" s="6">
        <f t="normal">Agrupados!I3394</f>
        <v>0</v>
      </c>
      <c r="G1528" s="8">
        <f t="normal">Agrupados!T3394</f>
        <v>0</v>
      </c>
      <c r="H1528" s="8"/>
      <c r="I1528" s="8"/>
      <c r="J1528" s="8"/>
      <c r="K1528" s="8"/>
      <c r="L1528" s="8">
        <f t="normal">Agrupados!M3394</f>
        <v>0</v>
      </c>
      <c r="M1528" s="8">
        <f t="normal">Agrupados!Q3394</f>
        <v>0</v>
      </c>
      <c r="N1528" s="19"/>
      <c r="O1528" s="19"/>
      <c r="P1528" s="6">
        <f t="normal">Agrupados!R3394</f>
        <v>0</v>
      </c>
      <c r="Q1528" s="23">
        <f t="normal">Agrupados!AA3394</f>
        <v>0</v>
      </c>
      <c r="R1528" s="24">
        <f t="normal">Agrupados!AC3394</f>
        <v>0</v>
      </c>
    </row>
    <row r="1529" spans="1:18">
      <c r="A1529" s="6" t="str">
        <f t="normal">Agrupados!D3401</f>
        <v>Agroindústria</v>
      </c>
      <c r="B1529" s="6" t="str">
        <f t="normal">Agrupados!E3401</f>
        <v>Resíduos da indústria agropecuária</v>
      </c>
      <c r="C1529" s="6" t="str">
        <f t="normal">Agrupados!F3401</f>
        <v>Citricultura</v>
      </c>
      <c r="D1529" s="6" t="str">
        <f t="normal">Agrupados!G3401</f>
        <v>Efluente bruto</v>
      </c>
      <c r="E1529" s="12" t="str">
        <f t="normal">Agrupados!H3401</f>
        <v>-</v>
      </c>
      <c r="F1529" s="6" t="str">
        <f t="normal">Agrupados!I3401</f>
        <v>Indústria de sucos</v>
      </c>
      <c r="G1529" s="8">
        <f t="normal">Agrupados!T3401</f>
        <v>0.7</v>
      </c>
      <c r="H1529" s="8">
        <f t="normal">Agrupados!W3401</f>
        <v>802.8</v>
      </c>
      <c r="I1529" s="8">
        <f t="shared" ref="I1529" si="2531">1000/G1529</f>
        <v>1428.57142857143</v>
      </c>
      <c r="J1529" s="8">
        <f t="shared" ref="J1529" si="2532">1000/H1529</f>
        <v>1.24564025909317</v>
      </c>
      <c r="K1529" s="8">
        <f t="shared" ref="K1529" si="2533">I1529*J1529</f>
        <v>1779.48608441882</v>
      </c>
      <c r="L1529" s="8">
        <f t="normal">Agrupados!M3401</f>
        <v>461.5</v>
      </c>
      <c r="M1529" s="8">
        <f t="normal">Agrupados!Q3401</f>
        <v>316.5</v>
      </c>
      <c r="N1529" s="13">
        <f t="shared" ref="N1529" si="2534">L1529/K1529</f>
        <v>0.25934454</v>
      </c>
      <c r="O1529" s="13">
        <f t="shared" ref="O1529" si="2535">M1529/K1529</f>
        <v>0.17786034</v>
      </c>
      <c r="P1529" s="6">
        <f t="normal">Agrupados!R3401</f>
        <v>0.685807150595883</v>
      </c>
      <c r="Q1529" s="23" t="str">
        <f t="normal">Agrupados!AA3401</f>
        <v>-</v>
      </c>
      <c r="R1529" s="24">
        <f t="normal">Agrupados!AC3401</f>
        <v>5.01766666666667</v>
      </c>
    </row>
    <row r="1530" spans="1:18">
      <c r="A1530" s="6">
        <f t="normal">Agrupados!D3402</f>
        <v>0</v>
      </c>
      <c r="B1530" s="6">
        <f t="normal">Agrupados!E3402</f>
        <v>0</v>
      </c>
      <c r="C1530" s="6">
        <f t="normal">Agrupados!F3402</f>
        <v>0</v>
      </c>
      <c r="D1530" s="6">
        <f t="normal">Agrupados!G3402</f>
        <v>0</v>
      </c>
      <c r="E1530" s="14">
        <f t="normal">Agrupados!H3402</f>
        <v>0</v>
      </c>
      <c r="F1530" s="6">
        <f t="normal">Agrupados!I3402</f>
        <v>0</v>
      </c>
      <c r="G1530" s="8">
        <f t="normal">Agrupados!T3402</f>
        <v>0</v>
      </c>
      <c r="H1530" s="8"/>
      <c r="I1530" s="8"/>
      <c r="J1530" s="8"/>
      <c r="K1530" s="8"/>
      <c r="L1530" s="8">
        <f t="normal">Agrupados!M3402</f>
        <v>0</v>
      </c>
      <c r="M1530" s="8">
        <f t="normal">Agrupados!Q3402</f>
        <v>0</v>
      </c>
      <c r="N1530" s="16"/>
      <c r="O1530" s="16"/>
      <c r="P1530" s="6">
        <f t="normal">Agrupados!R3402</f>
        <v>0</v>
      </c>
      <c r="Q1530" s="23">
        <f t="normal">Agrupados!AA3402</f>
        <v>0</v>
      </c>
      <c r="R1530" s="24">
        <f t="normal">Agrupados!AC3402</f>
        <v>0</v>
      </c>
    </row>
    <row r="1531" spans="1:18">
      <c r="A1531" s="6">
        <f t="normal">Agrupados!D3403</f>
        <v>0</v>
      </c>
      <c r="B1531" s="6">
        <f t="normal">Agrupados!E3403</f>
        <v>0</v>
      </c>
      <c r="C1531" s="6">
        <f t="normal">Agrupados!F3403</f>
        <v>0</v>
      </c>
      <c r="D1531" s="6">
        <f t="normal">Agrupados!G3403</f>
        <v>0</v>
      </c>
      <c r="E1531" s="17">
        <f t="normal">Agrupados!H3403</f>
        <v>0</v>
      </c>
      <c r="F1531" s="6">
        <f t="normal">Agrupados!I3403</f>
        <v>0</v>
      </c>
      <c r="G1531" s="8">
        <f t="normal">Agrupados!T3403</f>
        <v>0</v>
      </c>
      <c r="H1531" s="8"/>
      <c r="I1531" s="8"/>
      <c r="J1531" s="8"/>
      <c r="K1531" s="8"/>
      <c r="L1531" s="8">
        <f t="normal">Agrupados!M3403</f>
        <v>0</v>
      </c>
      <c r="M1531" s="8">
        <f t="normal">Agrupados!Q3403</f>
        <v>0</v>
      </c>
      <c r="N1531" s="19"/>
      <c r="O1531" s="19"/>
      <c r="P1531" s="6">
        <f t="normal">Agrupados!R3403</f>
        <v>0</v>
      </c>
      <c r="Q1531" s="23">
        <f t="normal">Agrupados!AA3403</f>
        <v>0</v>
      </c>
      <c r="R1531" s="24">
        <f t="normal">Agrupados!AC3403</f>
        <v>0</v>
      </c>
    </row>
    <row r="1532" spans="1:18">
      <c r="A1532" s="6" t="str">
        <f t="normal">Agrupados!D3407</f>
        <v>Agroindústria</v>
      </c>
      <c r="B1532" s="6" t="str">
        <f t="normal">Agrupados!E3407</f>
        <v>Resíduos da indústria agropecuária</v>
      </c>
      <c r="C1532" s="6" t="str">
        <f t="normal">Agrupados!F3407</f>
        <v>Amidonaria</v>
      </c>
      <c r="D1532" s="6" t="str">
        <f t="normal">Agrupados!G3407</f>
        <v>-</v>
      </c>
      <c r="E1532" s="12" t="str">
        <f t="normal">Agrupados!H3407</f>
        <v>Entrada biodigestor</v>
      </c>
      <c r="F1532" s="6" t="str">
        <f t="normal">Agrupados!I3407</f>
        <v>-</v>
      </c>
      <c r="G1532" s="8">
        <f t="normal">Agrupados!T3407</f>
        <v>5.2</v>
      </c>
      <c r="H1532" s="8">
        <f t="normal">Agrupados!W3407</f>
        <v>688.466666666667</v>
      </c>
      <c r="I1532" s="8">
        <f t="shared" ref="I1532" si="2536">1000/G1532</f>
        <v>192.307692307692</v>
      </c>
      <c r="J1532" s="8">
        <f t="shared" ref="J1532" si="2537">1000/H1532</f>
        <v>1.45250314709015</v>
      </c>
      <c r="K1532" s="8">
        <f t="shared" ref="K1532" si="2538">I1532*J1532</f>
        <v>279.327528286568</v>
      </c>
      <c r="L1532" s="8">
        <f t="normal">Agrupados!M3407</f>
        <v>1228</v>
      </c>
      <c r="M1532" s="8">
        <f t="normal">Agrupados!Q3407</f>
        <v>731.5</v>
      </c>
      <c r="N1532" s="13">
        <f t="shared" ref="N1532" si="2539">L1532/K1532</f>
        <v>4.39627274666667</v>
      </c>
      <c r="O1532" s="13">
        <f t="shared" ref="O1532" si="2540">M1532/K1532</f>
        <v>2.61878950666667</v>
      </c>
      <c r="P1532" s="6">
        <f t="normal">Agrupados!R3407</f>
        <v>0.595684039087948</v>
      </c>
      <c r="Q1532" s="23">
        <f t="normal">Agrupados!AA3407</f>
        <v>9467.66666666667</v>
      </c>
      <c r="R1532" s="24">
        <f t="normal">Agrupados!AC3407</f>
        <v>4.47466666666667</v>
      </c>
    </row>
    <row r="1533" spans="1:18">
      <c r="A1533" s="6">
        <f t="normal">Agrupados!D3408</f>
        <v>0</v>
      </c>
      <c r="B1533" s="6">
        <f t="normal">Agrupados!E3408</f>
        <v>0</v>
      </c>
      <c r="C1533" s="6">
        <f t="normal">Agrupados!F3408</f>
        <v>0</v>
      </c>
      <c r="D1533" s="6">
        <f t="normal">Agrupados!G3408</f>
        <v>0</v>
      </c>
      <c r="E1533" s="14">
        <f t="normal">Agrupados!H3408</f>
        <v>0</v>
      </c>
      <c r="F1533" s="6">
        <f t="normal">Agrupados!I3408</f>
        <v>0</v>
      </c>
      <c r="G1533" s="8">
        <f t="normal">Agrupados!T3408</f>
        <v>0</v>
      </c>
      <c r="H1533" s="8"/>
      <c r="I1533" s="8"/>
      <c r="J1533" s="8"/>
      <c r="K1533" s="8"/>
      <c r="L1533" s="8">
        <f t="normal">Agrupados!M3408</f>
        <v>0</v>
      </c>
      <c r="M1533" s="8">
        <f t="normal">Agrupados!Q3408</f>
        <v>0</v>
      </c>
      <c r="N1533" s="16"/>
      <c r="O1533" s="16"/>
      <c r="P1533" s="6">
        <f t="normal">Agrupados!R3408</f>
        <v>0</v>
      </c>
      <c r="Q1533" s="23">
        <f t="normal">Agrupados!AA3408</f>
        <v>0</v>
      </c>
      <c r="R1533" s="24">
        <f t="normal">Agrupados!AC3408</f>
        <v>0</v>
      </c>
    </row>
    <row r="1534" spans="1:18">
      <c r="A1534" s="6">
        <f t="normal">Agrupados!D3409</f>
        <v>0</v>
      </c>
      <c r="B1534" s="6">
        <f t="normal">Agrupados!E3409</f>
        <v>0</v>
      </c>
      <c r="C1534" s="6">
        <f t="normal">Agrupados!F3409</f>
        <v>0</v>
      </c>
      <c r="D1534" s="6">
        <f t="normal">Agrupados!G3409</f>
        <v>0</v>
      </c>
      <c r="E1534" s="17">
        <f t="normal">Agrupados!H3409</f>
        <v>0</v>
      </c>
      <c r="F1534" s="6">
        <f t="normal">Agrupados!I3409</f>
        <v>0</v>
      </c>
      <c r="G1534" s="8">
        <f t="normal">Agrupados!T3409</f>
        <v>0</v>
      </c>
      <c r="H1534" s="8"/>
      <c r="I1534" s="8"/>
      <c r="J1534" s="8"/>
      <c r="K1534" s="8"/>
      <c r="L1534" s="8">
        <f t="normal">Agrupados!M3409</f>
        <v>0</v>
      </c>
      <c r="M1534" s="8">
        <f t="normal">Agrupados!Q3409</f>
        <v>0</v>
      </c>
      <c r="N1534" s="19"/>
      <c r="O1534" s="19"/>
      <c r="P1534" s="6">
        <f t="normal">Agrupados!R3409</f>
        <v>0</v>
      </c>
      <c r="Q1534" s="23">
        <f t="normal">Agrupados!AA3409</f>
        <v>0</v>
      </c>
      <c r="R1534" s="24">
        <f t="normal">Agrupados!AC3409</f>
        <v>0</v>
      </c>
    </row>
    <row r="1535" spans="1:18">
      <c r="A1535" s="6" t="str">
        <f t="normal">Agrupados!D3410</f>
        <v>Agroindústria</v>
      </c>
      <c r="B1535" s="6" t="str">
        <f t="normal">Agrupados!E3410</f>
        <v>Resíduos da indústria agropecuária</v>
      </c>
      <c r="C1535" s="6" t="str">
        <f t="normal">Agrupados!F3410</f>
        <v>Amidonaria</v>
      </c>
      <c r="D1535" s="6" t="str">
        <f t="normal">Agrupados!G3410</f>
        <v>-</v>
      </c>
      <c r="E1535" s="12" t="str">
        <f t="normal">Agrupados!H3410</f>
        <v>Entrada biodigestor</v>
      </c>
      <c r="F1535" s="6" t="str">
        <f t="normal">Agrupados!I3410</f>
        <v>-</v>
      </c>
      <c r="G1535" s="8">
        <f t="normal">Agrupados!T3410</f>
        <v>6.53333333333333</v>
      </c>
      <c r="H1535" s="8">
        <f t="normal">Agrupados!W3410</f>
        <v>852.5</v>
      </c>
      <c r="I1535" s="8">
        <f t="shared" ref="I1535" si="2541">1000/G1535</f>
        <v>153.061224489796</v>
      </c>
      <c r="J1535" s="8">
        <f t="shared" ref="J1535" si="2542">1000/H1535</f>
        <v>1.17302052785924</v>
      </c>
      <c r="K1535" s="8">
        <f t="shared" ref="K1535" si="2543">I1535*J1535</f>
        <v>179.543958345802</v>
      </c>
      <c r="L1535" s="8">
        <f t="normal">Agrupados!M3410</f>
        <v>776.333333333333</v>
      </c>
      <c r="M1535" s="8">
        <f t="normal">Agrupados!Q3410</f>
        <v>396.333333333333</v>
      </c>
      <c r="N1535" s="13">
        <f t="shared" ref="N1535" si="2544">L1535/K1535</f>
        <v>4.32391788888889</v>
      </c>
      <c r="O1535" s="13">
        <f t="shared" ref="O1535" si="2545">M1535/K1535</f>
        <v>2.20744455555555</v>
      </c>
      <c r="P1535" s="6">
        <f t="normal">Agrupados!R3410</f>
        <v>0.510519536281666</v>
      </c>
      <c r="Q1535" s="23">
        <f t="normal">Agrupados!AA3410</f>
        <v>7910</v>
      </c>
      <c r="R1535" s="24">
        <f t="normal">Agrupados!AC3410</f>
        <v>3.986</v>
      </c>
    </row>
    <row r="1536" spans="1:18">
      <c r="A1536" s="6">
        <f t="normal">Agrupados!D3411</f>
        <v>0</v>
      </c>
      <c r="B1536" s="6">
        <f t="normal">Agrupados!E3411</f>
        <v>0</v>
      </c>
      <c r="C1536" s="6">
        <f t="normal">Agrupados!F3411</f>
        <v>0</v>
      </c>
      <c r="D1536" s="6">
        <f t="normal">Agrupados!G3411</f>
        <v>0</v>
      </c>
      <c r="E1536" s="14">
        <f t="normal">Agrupados!H3411</f>
        <v>0</v>
      </c>
      <c r="F1536" s="6">
        <f t="normal">Agrupados!I3411</f>
        <v>0</v>
      </c>
      <c r="G1536" s="8">
        <f t="normal">Agrupados!T3411</f>
        <v>0</v>
      </c>
      <c r="H1536" s="8"/>
      <c r="I1536" s="8"/>
      <c r="J1536" s="8"/>
      <c r="K1536" s="8"/>
      <c r="L1536" s="8">
        <f t="normal">Agrupados!M3411</f>
        <v>0</v>
      </c>
      <c r="M1536" s="8">
        <f t="normal">Agrupados!Q3411</f>
        <v>0</v>
      </c>
      <c r="N1536" s="16"/>
      <c r="O1536" s="16"/>
      <c r="P1536" s="6">
        <f t="normal">Agrupados!R3411</f>
        <v>0</v>
      </c>
      <c r="Q1536" s="23">
        <f t="normal">Agrupados!AA3411</f>
        <v>0</v>
      </c>
      <c r="R1536" s="24">
        <f t="normal">Agrupados!AC3411</f>
        <v>0</v>
      </c>
    </row>
    <row r="1537" spans="1:18">
      <c r="A1537" s="6">
        <f t="normal">Agrupados!D3412</f>
        <v>0</v>
      </c>
      <c r="B1537" s="6">
        <f t="normal">Agrupados!E3412</f>
        <v>0</v>
      </c>
      <c r="C1537" s="6">
        <f t="normal">Agrupados!F3412</f>
        <v>0</v>
      </c>
      <c r="D1537" s="6">
        <f t="normal">Agrupados!G3412</f>
        <v>0</v>
      </c>
      <c r="E1537" s="17">
        <f t="normal">Agrupados!H3412</f>
        <v>0</v>
      </c>
      <c r="F1537" s="6">
        <f t="normal">Agrupados!I3412</f>
        <v>0</v>
      </c>
      <c r="G1537" s="8">
        <f t="normal">Agrupados!T3412</f>
        <v>0</v>
      </c>
      <c r="H1537" s="8"/>
      <c r="I1537" s="8"/>
      <c r="J1537" s="8"/>
      <c r="K1537" s="8"/>
      <c r="L1537" s="8">
        <f t="normal">Agrupados!M3412</f>
        <v>0</v>
      </c>
      <c r="M1537" s="8">
        <f t="normal">Agrupados!Q3412</f>
        <v>0</v>
      </c>
      <c r="N1537" s="19"/>
      <c r="O1537" s="19"/>
      <c r="P1537" s="6">
        <f t="normal">Agrupados!R3412</f>
        <v>0</v>
      </c>
      <c r="Q1537" s="23">
        <f t="normal">Agrupados!AA3412</f>
        <v>0</v>
      </c>
      <c r="R1537" s="24">
        <f t="normal">Agrupados!AC3412</f>
        <v>0</v>
      </c>
    </row>
    <row r="1538" spans="1:18">
      <c r="A1538" s="6" t="str">
        <f t="normal">Agrupados!D3413</f>
        <v>Agroindústria</v>
      </c>
      <c r="B1538" s="6" t="str">
        <f t="normal">Agrupados!E3413</f>
        <v>Resíduos da indústria agropecuária</v>
      </c>
      <c r="C1538" s="6" t="str">
        <f t="normal">Agrupados!F3413</f>
        <v>Amidonaria</v>
      </c>
      <c r="D1538" s="6" t="str">
        <f t="normal">Agrupados!G3413</f>
        <v>-</v>
      </c>
      <c r="E1538" s="12" t="str">
        <f t="normal">Agrupados!H3413</f>
        <v>Entrada biodigestor</v>
      </c>
      <c r="F1538" s="6" t="str">
        <f t="normal">Agrupados!I3413</f>
        <v>-</v>
      </c>
      <c r="G1538" s="8">
        <f t="normal">Agrupados!T3413</f>
        <v>11.0333333333333</v>
      </c>
      <c r="H1538" s="8">
        <f t="normal">Agrupados!W3413</f>
        <v>862.233333333333</v>
      </c>
      <c r="I1538" s="8">
        <f t="shared" ref="I1538" si="2546">1000/G1538</f>
        <v>90.6344410876133</v>
      </c>
      <c r="J1538" s="8">
        <f t="shared" ref="J1538" si="2547">1000/H1538</f>
        <v>1.15977886882901</v>
      </c>
      <c r="K1538" s="8">
        <f t="shared" ref="K1538" si="2548">I1538*J1538</f>
        <v>105.115909561542</v>
      </c>
      <c r="L1538" s="8">
        <f t="normal">Agrupados!M3413</f>
        <v>806.5</v>
      </c>
      <c r="M1538" s="8">
        <f t="normal">Agrupados!Q3413</f>
        <v>417</v>
      </c>
      <c r="N1538" s="13">
        <f t="shared" ref="N1538" si="2549">L1538/K1538</f>
        <v>7.67248272277778</v>
      </c>
      <c r="O1538" s="13">
        <f t="shared" ref="O1538" si="2550">M1538/K1538</f>
        <v>3.96704934333333</v>
      </c>
      <c r="P1538" s="6">
        <f t="normal">Agrupados!R3413</f>
        <v>0.517048977061376</v>
      </c>
      <c r="Q1538" s="23">
        <f t="normal">Agrupados!AA3413</f>
        <v>20872.6666666667</v>
      </c>
      <c r="R1538" s="24">
        <f t="normal">Agrupados!AC3413</f>
        <v>3.84766666666667</v>
      </c>
    </row>
    <row r="1539" spans="1:18">
      <c r="A1539" s="6">
        <f t="normal">Agrupados!D3414</f>
        <v>0</v>
      </c>
      <c r="B1539" s="6">
        <f t="normal">Agrupados!E3414</f>
        <v>0</v>
      </c>
      <c r="C1539" s="6">
        <f t="normal">Agrupados!F3414</f>
        <v>0</v>
      </c>
      <c r="D1539" s="6">
        <f t="normal">Agrupados!G3414</f>
        <v>0</v>
      </c>
      <c r="E1539" s="14">
        <f t="normal">Agrupados!H3414</f>
        <v>0</v>
      </c>
      <c r="F1539" s="6">
        <f t="normal">Agrupados!I3414</f>
        <v>0</v>
      </c>
      <c r="G1539" s="8">
        <f t="normal">Agrupados!T3414</f>
        <v>0</v>
      </c>
      <c r="H1539" s="8"/>
      <c r="I1539" s="8"/>
      <c r="J1539" s="8"/>
      <c r="K1539" s="8"/>
      <c r="L1539" s="8">
        <f t="normal">Agrupados!M3414</f>
        <v>0</v>
      </c>
      <c r="M1539" s="8">
        <f t="normal">Agrupados!Q3414</f>
        <v>0</v>
      </c>
      <c r="N1539" s="16"/>
      <c r="O1539" s="16"/>
      <c r="P1539" s="6">
        <f t="normal">Agrupados!R3414</f>
        <v>0</v>
      </c>
      <c r="Q1539" s="23">
        <f t="normal">Agrupados!AA3414</f>
        <v>0</v>
      </c>
      <c r="R1539" s="24">
        <f t="normal">Agrupados!AC3414</f>
        <v>0</v>
      </c>
    </row>
    <row r="1540" spans="1:18">
      <c r="A1540" s="6">
        <f t="normal">Agrupados!D3415</f>
        <v>0</v>
      </c>
      <c r="B1540" s="6">
        <f t="normal">Agrupados!E3415</f>
        <v>0</v>
      </c>
      <c r="C1540" s="6">
        <f t="normal">Agrupados!F3415</f>
        <v>0</v>
      </c>
      <c r="D1540" s="6">
        <f t="normal">Agrupados!G3415</f>
        <v>0</v>
      </c>
      <c r="E1540" s="17">
        <f t="normal">Agrupados!H3415</f>
        <v>0</v>
      </c>
      <c r="F1540" s="6">
        <f t="normal">Agrupados!I3415</f>
        <v>0</v>
      </c>
      <c r="G1540" s="8">
        <f t="normal">Agrupados!T3415</f>
        <v>0</v>
      </c>
      <c r="H1540" s="8"/>
      <c r="I1540" s="8"/>
      <c r="J1540" s="8"/>
      <c r="K1540" s="8"/>
      <c r="L1540" s="8">
        <f t="normal">Agrupados!M3415</f>
        <v>0</v>
      </c>
      <c r="M1540" s="8">
        <f t="normal">Agrupados!Q3415</f>
        <v>0</v>
      </c>
      <c r="N1540" s="19"/>
      <c r="O1540" s="19"/>
      <c r="P1540" s="6">
        <f t="normal">Agrupados!R3415</f>
        <v>0</v>
      </c>
      <c r="Q1540" s="23">
        <f t="normal">Agrupados!AA3415</f>
        <v>0</v>
      </c>
      <c r="R1540" s="24">
        <f t="normal">Agrupados!AC3415</f>
        <v>0</v>
      </c>
    </row>
    <row r="1541" spans="1:18">
      <c r="A1541" s="6" t="str">
        <f t="normal">Agrupados!D3416</f>
        <v>Agroindústria</v>
      </c>
      <c r="B1541" s="6" t="str">
        <f t="normal">Agrupados!E3416</f>
        <v>Resíduos da indústria agropecuária</v>
      </c>
      <c r="C1541" s="6" t="str">
        <f t="normal">Agrupados!F3416</f>
        <v>Amidonaria</v>
      </c>
      <c r="D1541" s="6" t="str">
        <f t="normal">Agrupados!G3416</f>
        <v>-</v>
      </c>
      <c r="E1541" s="12" t="str">
        <f t="normal">Agrupados!H3416</f>
        <v>Entrada biodigestor</v>
      </c>
      <c r="F1541" s="6" t="str">
        <f t="normal">Agrupados!I3416</f>
        <v>-</v>
      </c>
      <c r="G1541" s="8">
        <f t="normal">Agrupados!T3416</f>
        <v>12.0333333333333</v>
      </c>
      <c r="H1541" s="8">
        <f t="normal">Agrupados!W3416</f>
        <v>794.966666666667</v>
      </c>
      <c r="I1541" s="8">
        <f t="shared" ref="I1541" si="2551">1000/G1541</f>
        <v>83.1024930747922</v>
      </c>
      <c r="J1541" s="8">
        <f t="shared" ref="J1541" si="2552">1000/H1541</f>
        <v>1.25791437796134</v>
      </c>
      <c r="K1541" s="8">
        <f t="shared" ref="K1541" si="2553">I1541*J1541</f>
        <v>104.535820883214</v>
      </c>
      <c r="L1541" s="8">
        <f t="normal">Agrupados!M3416</f>
        <v>1000</v>
      </c>
      <c r="M1541" s="8">
        <f t="normal">Agrupados!Q3416</f>
        <v>602.5</v>
      </c>
      <c r="N1541" s="13">
        <f t="shared" ref="N1541" si="2554">L1541/K1541</f>
        <v>9.56609888888889</v>
      </c>
      <c r="O1541" s="13">
        <f t="shared" ref="O1541" si="2555">M1541/K1541</f>
        <v>5.76357458055555</v>
      </c>
      <c r="P1541" s="6">
        <f t="normal">Agrupados!R3416</f>
        <v>0.6025</v>
      </c>
      <c r="Q1541" s="23">
        <f t="normal">Agrupados!AA3416</f>
        <v>21575.6666666667</v>
      </c>
      <c r="R1541" s="24">
        <f t="normal">Agrupados!AC3416</f>
        <v>3.55833333333333</v>
      </c>
    </row>
    <row r="1542" spans="1:18">
      <c r="A1542" s="6">
        <f t="normal">Agrupados!D3417</f>
        <v>0</v>
      </c>
      <c r="B1542" s="6">
        <f t="normal">Agrupados!E3417</f>
        <v>0</v>
      </c>
      <c r="C1542" s="6">
        <f t="normal">Agrupados!F3417</f>
        <v>0</v>
      </c>
      <c r="D1542" s="6">
        <f t="normal">Agrupados!G3417</f>
        <v>0</v>
      </c>
      <c r="E1542" s="14">
        <f t="normal">Agrupados!H3417</f>
        <v>0</v>
      </c>
      <c r="F1542" s="6">
        <f t="normal">Agrupados!I3417</f>
        <v>0</v>
      </c>
      <c r="G1542" s="8">
        <f t="normal">Agrupados!T3417</f>
        <v>0</v>
      </c>
      <c r="H1542" s="8"/>
      <c r="I1542" s="8"/>
      <c r="J1542" s="8"/>
      <c r="K1542" s="8"/>
      <c r="L1542" s="8">
        <f t="normal">Agrupados!M3417</f>
        <v>0</v>
      </c>
      <c r="M1542" s="8">
        <f t="normal">Agrupados!Q3417</f>
        <v>0</v>
      </c>
      <c r="N1542" s="16"/>
      <c r="O1542" s="16"/>
      <c r="P1542" s="6">
        <f t="normal">Agrupados!R3417</f>
        <v>0</v>
      </c>
      <c r="Q1542" s="23">
        <f t="normal">Agrupados!AA3417</f>
        <v>0</v>
      </c>
      <c r="R1542" s="24">
        <f t="normal">Agrupados!AC3417</f>
        <v>0</v>
      </c>
    </row>
    <row r="1543" spans="1:18">
      <c r="A1543" s="6">
        <f t="normal">Agrupados!D3418</f>
        <v>0</v>
      </c>
      <c r="B1543" s="6">
        <f t="normal">Agrupados!E3418</f>
        <v>0</v>
      </c>
      <c r="C1543" s="6">
        <f t="normal">Agrupados!F3418</f>
        <v>0</v>
      </c>
      <c r="D1543" s="6">
        <f t="normal">Agrupados!G3418</f>
        <v>0</v>
      </c>
      <c r="E1543" s="17">
        <f t="normal">Agrupados!H3418</f>
        <v>0</v>
      </c>
      <c r="F1543" s="6">
        <f t="normal">Agrupados!I3418</f>
        <v>0</v>
      </c>
      <c r="G1543" s="8">
        <f t="normal">Agrupados!T3418</f>
        <v>0</v>
      </c>
      <c r="H1543" s="8"/>
      <c r="I1543" s="8"/>
      <c r="J1543" s="8"/>
      <c r="K1543" s="8"/>
      <c r="L1543" s="8">
        <f t="normal">Agrupados!M3418</f>
        <v>0</v>
      </c>
      <c r="M1543" s="8">
        <f t="normal">Agrupados!Q3418</f>
        <v>0</v>
      </c>
      <c r="N1543" s="19"/>
      <c r="O1543" s="19"/>
      <c r="P1543" s="6">
        <f t="normal">Agrupados!R3418</f>
        <v>0</v>
      </c>
      <c r="Q1543" s="23">
        <f t="normal">Agrupados!AA3418</f>
        <v>0</v>
      </c>
      <c r="R1543" s="24">
        <f t="normal">Agrupados!AC3418</f>
        <v>0</v>
      </c>
    </row>
    <row r="1544" spans="1:18">
      <c r="A1544" s="6" t="str">
        <f t="normal">Agrupados!D3419</f>
        <v>Agroindústria</v>
      </c>
      <c r="B1544" s="6" t="str">
        <f t="normal">Agrupados!E3419</f>
        <v>Resíduos da indústria agropecuária</v>
      </c>
      <c r="C1544" s="6" t="str">
        <f t="normal">Agrupados!F3419</f>
        <v>Citricultura</v>
      </c>
      <c r="D1544" s="6" t="str">
        <f t="normal">Agrupados!G3419</f>
        <v>-</v>
      </c>
      <c r="E1544" s="12" t="s">
        <v>1014</v>
      </c>
      <c r="F1544" s="6" t="str">
        <f t="normal">Agrupados!I3419</f>
        <v>Indústria de sucos</v>
      </c>
      <c r="G1544" s="8">
        <f t="normal">Agrupados!T3419</f>
        <v>14.8</v>
      </c>
      <c r="H1544" s="8">
        <f t="normal">Agrupados!W3419</f>
        <v>952.866666666667</v>
      </c>
      <c r="I1544" s="8">
        <f t="shared" ref="I1544" si="2556">1000/G1544</f>
        <v>67.5675675675676</v>
      </c>
      <c r="J1544" s="8">
        <f t="shared" ref="J1544" si="2557">1000/H1544</f>
        <v>1.04946477296579</v>
      </c>
      <c r="K1544" s="8">
        <f t="shared" ref="K1544" si="2558">I1544*J1544</f>
        <v>70.9097819571478</v>
      </c>
      <c r="L1544" s="8">
        <f t="normal">Agrupados!M3419</f>
        <v>604.5</v>
      </c>
      <c r="M1544" s="8">
        <f t="normal">Agrupados!Q3419</f>
        <v>320</v>
      </c>
      <c r="N1544" s="13">
        <f t="shared" ref="N1544" si="2559">L1544/K1544</f>
        <v>8.52491692</v>
      </c>
      <c r="O1544" s="13">
        <f t="shared" ref="O1544" si="2560">M1544/K1544</f>
        <v>4.51277653333333</v>
      </c>
      <c r="P1544" s="6">
        <f t="normal">Agrupados!R3419</f>
        <v>0.529363110008271</v>
      </c>
      <c r="Q1544" s="23" t="str">
        <f t="normal">Agrupados!AA3419</f>
        <v>-</v>
      </c>
      <c r="R1544" s="24">
        <f t="normal">Agrupados!AC3419</f>
        <v>7.46833333333333</v>
      </c>
    </row>
    <row r="1545" spans="1:18">
      <c r="A1545" s="6">
        <f t="normal">Agrupados!D3420</f>
        <v>0</v>
      </c>
      <c r="B1545" s="6">
        <f t="normal">Agrupados!E3420</f>
        <v>0</v>
      </c>
      <c r="C1545" s="6">
        <f t="normal">Agrupados!F3420</f>
        <v>0</v>
      </c>
      <c r="D1545" s="6">
        <f t="normal">Agrupados!G3420</f>
        <v>0</v>
      </c>
      <c r="E1545" s="14">
        <f t="normal">Agrupados!H3420</f>
        <v>0</v>
      </c>
      <c r="F1545" s="6">
        <f t="normal">Agrupados!I3420</f>
        <v>0</v>
      </c>
      <c r="G1545" s="8">
        <f t="normal">Agrupados!T3420</f>
        <v>0</v>
      </c>
      <c r="H1545" s="8"/>
      <c r="I1545" s="8"/>
      <c r="J1545" s="8"/>
      <c r="K1545" s="8"/>
      <c r="L1545" s="8">
        <f t="normal">Agrupados!M3420</f>
        <v>0</v>
      </c>
      <c r="M1545" s="8">
        <f t="normal">Agrupados!Q3420</f>
        <v>0</v>
      </c>
      <c r="N1545" s="16"/>
      <c r="O1545" s="16"/>
      <c r="P1545" s="6">
        <f t="normal">Agrupados!R3420</f>
        <v>0</v>
      </c>
      <c r="Q1545" s="23">
        <f t="normal">Agrupados!AA3420</f>
        <v>0</v>
      </c>
      <c r="R1545" s="24">
        <f t="normal">Agrupados!AC3420</f>
        <v>0</v>
      </c>
    </row>
    <row r="1546" spans="1:18">
      <c r="A1546" s="6">
        <f t="normal">Agrupados!D3421</f>
        <v>0</v>
      </c>
      <c r="B1546" s="6">
        <f t="normal">Agrupados!E3421</f>
        <v>0</v>
      </c>
      <c r="C1546" s="6">
        <f t="normal">Agrupados!F3421</f>
        <v>0</v>
      </c>
      <c r="D1546" s="6">
        <f t="normal">Agrupados!G3421</f>
        <v>0</v>
      </c>
      <c r="E1546" s="17">
        <f t="normal">Agrupados!H3421</f>
        <v>0</v>
      </c>
      <c r="F1546" s="6">
        <f t="normal">Agrupados!I3421</f>
        <v>0</v>
      </c>
      <c r="G1546" s="8">
        <f t="normal">Agrupados!T3421</f>
        <v>0</v>
      </c>
      <c r="H1546" s="8"/>
      <c r="I1546" s="8"/>
      <c r="J1546" s="8"/>
      <c r="K1546" s="8"/>
      <c r="L1546" s="8">
        <f t="normal">Agrupados!M3421</f>
        <v>0</v>
      </c>
      <c r="M1546" s="8">
        <f t="normal">Agrupados!Q3421</f>
        <v>0</v>
      </c>
      <c r="N1546" s="19"/>
      <c r="O1546" s="19"/>
      <c r="P1546" s="6">
        <f t="normal">Agrupados!R3421</f>
        <v>0</v>
      </c>
      <c r="Q1546" s="23">
        <f t="normal">Agrupados!AA3421</f>
        <v>0</v>
      </c>
      <c r="R1546" s="24">
        <f t="normal">Agrupados!AC3421</f>
        <v>0</v>
      </c>
    </row>
    <row r="1547" spans="1:18">
      <c r="A1547" s="6" t="str">
        <f t="normal">Agrupados!D3425</f>
        <v>Agroindústria</v>
      </c>
      <c r="B1547" s="6" t="str">
        <f t="normal">Agrupados!E3425</f>
        <v>Resíduos de pecuária</v>
      </c>
      <c r="C1547" s="6" t="str">
        <f t="normal">Agrupados!F3425</f>
        <v>Suinocultura</v>
      </c>
      <c r="D1547" s="6" t="str">
        <f t="normal">Agrupados!G3425</f>
        <v>Terminação</v>
      </c>
      <c r="E1547" s="12" t="str">
        <f t="normal">Agrupados!H3425</f>
        <v>Entrada biodigestor</v>
      </c>
      <c r="F1547" s="6" t="str">
        <f t="normal">Agrupados!I3425</f>
        <v>-</v>
      </c>
      <c r="G1547" s="8">
        <f t="normal">Agrupados!T3425</f>
        <v>24.3666666666667</v>
      </c>
      <c r="H1547" s="8">
        <f t="normal">Agrupados!W3425</f>
        <v>764.066666666667</v>
      </c>
      <c r="I1547" s="8">
        <f t="shared" ref="I1547" si="2561">1000/G1547</f>
        <v>41.0396716826265</v>
      </c>
      <c r="J1547" s="8">
        <f t="shared" ref="J1547" si="2562">1000/H1547</f>
        <v>1.30878631882035</v>
      </c>
      <c r="K1547" s="8">
        <f t="shared" ref="K1547" si="2563">I1547*J1547</f>
        <v>53.7121608271004</v>
      </c>
      <c r="L1547" s="8">
        <f t="normal">Agrupados!M3425</f>
        <v>577.5</v>
      </c>
      <c r="M1547" s="8">
        <f t="normal">Agrupados!Q3425</f>
        <v>412</v>
      </c>
      <c r="N1547" s="13">
        <f t="shared" ref="N1547" si="2564">L1547/K1547</f>
        <v>10.7517551166667</v>
      </c>
      <c r="O1547" s="13">
        <f t="shared" ref="O1547" si="2565">M1547/K1547</f>
        <v>7.67051620444444</v>
      </c>
      <c r="P1547" s="6">
        <f t="normal">Agrupados!R3425</f>
        <v>0.713419913419913</v>
      </c>
      <c r="Q1547" s="23">
        <f t="normal">Agrupados!AA3425</f>
        <v>33194.6666666667</v>
      </c>
      <c r="R1547" s="24">
        <f t="normal">Agrupados!AC3425</f>
        <v>6.76133333333333</v>
      </c>
    </row>
    <row r="1548" spans="1:18">
      <c r="A1548" s="6">
        <f t="normal">Agrupados!D3426</f>
        <v>0</v>
      </c>
      <c r="B1548" s="6">
        <f t="normal">Agrupados!E3426</f>
        <v>0</v>
      </c>
      <c r="C1548" s="6">
        <f t="normal">Agrupados!F3426</f>
        <v>0</v>
      </c>
      <c r="D1548" s="6">
        <f t="normal">Agrupados!G3426</f>
        <v>0</v>
      </c>
      <c r="E1548" s="14">
        <f t="normal">Agrupados!H3426</f>
        <v>0</v>
      </c>
      <c r="F1548" s="6">
        <f t="normal">Agrupados!I3426</f>
        <v>0</v>
      </c>
      <c r="G1548" s="8">
        <f t="normal">Agrupados!T3426</f>
        <v>0</v>
      </c>
      <c r="H1548" s="8"/>
      <c r="I1548" s="8"/>
      <c r="J1548" s="8"/>
      <c r="K1548" s="8"/>
      <c r="L1548" s="8">
        <f t="normal">Agrupados!M3426</f>
        <v>0</v>
      </c>
      <c r="M1548" s="8">
        <f t="normal">Agrupados!Q3426</f>
        <v>0</v>
      </c>
      <c r="N1548" s="16"/>
      <c r="O1548" s="16"/>
      <c r="P1548" s="6">
        <f t="normal">Agrupados!R3426</f>
        <v>0</v>
      </c>
      <c r="Q1548" s="23">
        <f t="normal">Agrupados!AA3426</f>
        <v>0</v>
      </c>
      <c r="R1548" s="24">
        <f t="normal">Agrupados!AC3426</f>
        <v>0</v>
      </c>
    </row>
    <row r="1549" spans="1:18">
      <c r="A1549" s="6">
        <f t="normal">Agrupados!D3427</f>
        <v>0</v>
      </c>
      <c r="B1549" s="6">
        <f t="normal">Agrupados!E3427</f>
        <v>0</v>
      </c>
      <c r="C1549" s="6">
        <f t="normal">Agrupados!F3427</f>
        <v>0</v>
      </c>
      <c r="D1549" s="6">
        <f t="normal">Agrupados!G3427</f>
        <v>0</v>
      </c>
      <c r="E1549" s="17">
        <f t="normal">Agrupados!H3427</f>
        <v>0</v>
      </c>
      <c r="F1549" s="6">
        <f t="normal">Agrupados!I3427</f>
        <v>0</v>
      </c>
      <c r="G1549" s="8">
        <f t="normal">Agrupados!T3427</f>
        <v>0</v>
      </c>
      <c r="H1549" s="8"/>
      <c r="I1549" s="8"/>
      <c r="J1549" s="8"/>
      <c r="K1549" s="8"/>
      <c r="L1549" s="8">
        <f t="normal">Agrupados!M3427</f>
        <v>0</v>
      </c>
      <c r="M1549" s="8">
        <f t="normal">Agrupados!Q3427</f>
        <v>0</v>
      </c>
      <c r="N1549" s="19"/>
      <c r="O1549" s="19"/>
      <c r="P1549" s="6">
        <f t="normal">Agrupados!R3427</f>
        <v>0</v>
      </c>
      <c r="Q1549" s="23">
        <f t="normal">Agrupados!AA3427</f>
        <v>0</v>
      </c>
      <c r="R1549" s="24">
        <f t="normal">Agrupados!AC3427</f>
        <v>0</v>
      </c>
    </row>
    <row r="1550" spans="1:18">
      <c r="A1550" s="6" t="str">
        <f t="normal">Agrupados!D3434</f>
        <v>Agroindústria</v>
      </c>
      <c r="B1550" s="6" t="str">
        <f t="normal">Agrupados!E3434</f>
        <v>Resíduos da indústria agropecuária</v>
      </c>
      <c r="C1550" s="6" t="str">
        <f t="normal">Agrupados!F3434</f>
        <v>Citricultura</v>
      </c>
      <c r="D1550" s="6" t="str">
        <f t="normal">Agrupados!G3434</f>
        <v>Bagaço de laranja</v>
      </c>
      <c r="E1550" s="12" t="str">
        <f t="normal">Agrupados!H3434</f>
        <v>-</v>
      </c>
      <c r="F1550" s="6" t="str">
        <f t="normal">Agrupados!I3425</f>
        <v>-</v>
      </c>
      <c r="G1550" s="8">
        <f t="normal">Agrupados!T3434</f>
        <v>119.4</v>
      </c>
      <c r="H1550" s="8">
        <f t="normal">Agrupados!W3434</f>
        <v>948.35</v>
      </c>
      <c r="I1550" s="8">
        <f t="shared" ref="I1550" si="2566">1000/G1550</f>
        <v>8.37520938023451</v>
      </c>
      <c r="J1550" s="8">
        <f t="shared" ref="J1550" si="2567">1000/H1550</f>
        <v>1.05446301470976</v>
      </c>
      <c r="K1550" s="8">
        <f t="shared" ref="K1550" si="2568">I1550*J1550</f>
        <v>8.83134853190753</v>
      </c>
      <c r="L1550" s="8">
        <f t="normal">Agrupados!M3434</f>
        <v>663</v>
      </c>
      <c r="M1550" s="8">
        <f t="normal">Agrupados!Q3434</f>
        <v>341.666666666667</v>
      </c>
      <c r="N1550" s="13">
        <f t="shared" ref="N1550" si="2569">L1550/K1550</f>
        <v>75.07347237</v>
      </c>
      <c r="O1550" s="13">
        <f t="shared" ref="O1550" si="2570">M1550/K1550</f>
        <v>38.68793825</v>
      </c>
      <c r="P1550" s="6">
        <f t="normal">Agrupados!R3434</f>
        <v>0.515334338863751</v>
      </c>
      <c r="Q1550" s="23" t="str">
        <f t="normal">Agrupados!AA3434</f>
        <v>-</v>
      </c>
      <c r="R1550" s="24" t="str">
        <f t="normal">Agrupados!AC3434</f>
        <v>-</v>
      </c>
    </row>
    <row r="1551" spans="1:18">
      <c r="A1551" s="6">
        <f t="normal">Agrupados!D3435</f>
        <v>0</v>
      </c>
      <c r="B1551" s="6">
        <f t="normal">Agrupados!E3435</f>
        <v>0</v>
      </c>
      <c r="C1551" s="6">
        <f t="normal">Agrupados!F3435</f>
        <v>0</v>
      </c>
      <c r="D1551" s="6">
        <f t="normal">Agrupados!G3435</f>
        <v>0</v>
      </c>
      <c r="E1551" s="14">
        <f t="normal">Agrupados!H3435</f>
        <v>0</v>
      </c>
      <c r="F1551" s="6">
        <f t="normal">Agrupados!I3426</f>
        <v>0</v>
      </c>
      <c r="G1551" s="8">
        <f t="normal">Agrupados!T3435</f>
        <v>0</v>
      </c>
      <c r="H1551" s="8"/>
      <c r="I1551" s="8"/>
      <c r="J1551" s="8"/>
      <c r="K1551" s="8"/>
      <c r="L1551" s="8">
        <f t="normal">Agrupados!M3435</f>
        <v>0</v>
      </c>
      <c r="M1551" s="8">
        <f t="normal">Agrupados!Q3435</f>
        <v>0</v>
      </c>
      <c r="N1551" s="16"/>
      <c r="O1551" s="16"/>
      <c r="P1551" s="6">
        <f t="normal">Agrupados!R3435</f>
        <v>0</v>
      </c>
      <c r="Q1551" s="23">
        <f t="normal">Agrupados!AA3435</f>
        <v>0</v>
      </c>
      <c r="R1551" s="24">
        <f t="normal">Agrupados!AC3435</f>
        <v>0</v>
      </c>
    </row>
    <row r="1552" spans="1:18">
      <c r="A1552" s="6">
        <f t="normal">Agrupados!D3436</f>
        <v>0</v>
      </c>
      <c r="B1552" s="6">
        <f t="normal">Agrupados!E3436</f>
        <v>0</v>
      </c>
      <c r="C1552" s="6">
        <f t="normal">Agrupados!F3436</f>
        <v>0</v>
      </c>
      <c r="D1552" s="6">
        <f t="normal">Agrupados!G3436</f>
        <v>0</v>
      </c>
      <c r="E1552" s="17">
        <f t="normal">Agrupados!H3436</f>
        <v>0</v>
      </c>
      <c r="F1552" s="6">
        <f t="normal">Agrupados!I3427</f>
        <v>0</v>
      </c>
      <c r="G1552" s="8">
        <f t="normal">Agrupados!T3436</f>
        <v>0</v>
      </c>
      <c r="H1552" s="8"/>
      <c r="I1552" s="8"/>
      <c r="J1552" s="8"/>
      <c r="K1552" s="8"/>
      <c r="L1552" s="8">
        <f t="normal">Agrupados!M3436</f>
        <v>0</v>
      </c>
      <c r="M1552" s="8">
        <f t="normal">Agrupados!Q3436</f>
        <v>0</v>
      </c>
      <c r="N1552" s="19"/>
      <c r="O1552" s="19"/>
      <c r="P1552" s="6">
        <f t="normal">Agrupados!R3436</f>
        <v>0</v>
      </c>
      <c r="Q1552" s="23">
        <f t="normal">Agrupados!AA3436</f>
        <v>0</v>
      </c>
      <c r="R1552" s="24">
        <f t="normal">Agrupados!AC3436</f>
        <v>0</v>
      </c>
    </row>
    <row r="1553" spans="1:18">
      <c r="A1553" s="6" t="str">
        <f t="normal">Agrupados!D3437</f>
        <v>Agroindústria</v>
      </c>
      <c r="B1553" s="6" t="str">
        <f t="normal">Agrupados!E3437</f>
        <v>Resíduos da indústria agropecuária</v>
      </c>
      <c r="C1553" s="6" t="str">
        <f t="normal">Agrupados!F3437</f>
        <v>Citricultura</v>
      </c>
      <c r="D1553" s="6" t="str">
        <f t="normal">Agrupados!G3437</f>
        <v>Bagaço de laranja</v>
      </c>
      <c r="E1553" s="12" t="str">
        <f t="normal">Agrupados!H3437</f>
        <v>-</v>
      </c>
      <c r="F1553" s="6" t="str">
        <f t="normal">Agrupados!I3437</f>
        <v>Com cal e após a prensa</v>
      </c>
      <c r="G1553" s="8">
        <f t="normal">Agrupados!T3437</f>
        <v>199.45</v>
      </c>
      <c r="H1553" s="8">
        <f t="normal">Agrupados!W3437</f>
        <v>945.05</v>
      </c>
      <c r="I1553" s="8">
        <f t="shared" ref="I1553" si="2571">1000/G1553</f>
        <v>5.01378791677112</v>
      </c>
      <c r="J1553" s="8">
        <f t="shared" ref="J1553" si="2572">1000/H1553</f>
        <v>1.05814507168933</v>
      </c>
      <c r="K1553" s="8">
        <f t="shared" ref="K1553" si="2573">I1553*J1553</f>
        <v>5.30531497462687</v>
      </c>
      <c r="L1553" s="8">
        <f t="normal">Agrupados!M3437</f>
        <v>621.666666666667</v>
      </c>
      <c r="M1553" s="8">
        <f t="normal">Agrupados!Q3437</f>
        <v>314</v>
      </c>
      <c r="N1553" s="13">
        <f t="shared" ref="N1553" si="2574">L1553/K1553</f>
        <v>117.178088320833</v>
      </c>
      <c r="O1553" s="13">
        <f t="shared" ref="O1553" si="2575">M1553/K1553</f>
        <v>59.185929865</v>
      </c>
      <c r="P1553" s="6">
        <f t="normal">Agrupados!R3437</f>
        <v>0.505093833780161</v>
      </c>
      <c r="Q1553" s="23" t="str">
        <f t="normal">Agrupados!AA3437</f>
        <v>-</v>
      </c>
      <c r="R1553" s="24" t="str">
        <f t="normal">Agrupados!AC3437</f>
        <v>-</v>
      </c>
    </row>
    <row r="1554" spans="1:18">
      <c r="A1554" s="6">
        <f t="normal">Agrupados!D3438</f>
        <v>0</v>
      </c>
      <c r="B1554" s="6">
        <f t="normal">Agrupados!E3438</f>
        <v>0</v>
      </c>
      <c r="C1554" s="6">
        <f t="normal">Agrupados!F3438</f>
        <v>0</v>
      </c>
      <c r="D1554" s="6">
        <f t="normal">Agrupados!G3438</f>
        <v>0</v>
      </c>
      <c r="E1554" s="14">
        <f t="normal">Agrupados!H3438</f>
        <v>0</v>
      </c>
      <c r="F1554" s="6">
        <f t="normal">Agrupados!I3438</f>
        <v>0</v>
      </c>
      <c r="G1554" s="8">
        <f t="normal">Agrupados!T3438</f>
        <v>0</v>
      </c>
      <c r="H1554" s="8"/>
      <c r="I1554" s="8"/>
      <c r="J1554" s="8"/>
      <c r="K1554" s="8"/>
      <c r="L1554" s="8">
        <f t="normal">Agrupados!M3438</f>
        <v>0</v>
      </c>
      <c r="M1554" s="8">
        <f t="normal">Agrupados!Q3438</f>
        <v>0</v>
      </c>
      <c r="N1554" s="16"/>
      <c r="O1554" s="16"/>
      <c r="P1554" s="6">
        <f t="normal">Agrupados!R3438</f>
        <v>0</v>
      </c>
      <c r="Q1554" s="23">
        <f t="normal">Agrupados!AA3438</f>
        <v>0</v>
      </c>
      <c r="R1554" s="24">
        <f t="normal">Agrupados!AC3438</f>
        <v>0</v>
      </c>
    </row>
    <row r="1555" spans="1:18">
      <c r="A1555" s="6">
        <f t="normal">Agrupados!D3439</f>
        <v>0</v>
      </c>
      <c r="B1555" s="6">
        <f t="normal">Agrupados!E3439</f>
        <v>0</v>
      </c>
      <c r="C1555" s="6">
        <f t="normal">Agrupados!F3439</f>
        <v>0</v>
      </c>
      <c r="D1555" s="6">
        <f t="normal">Agrupados!G3439</f>
        <v>0</v>
      </c>
      <c r="E1555" s="17">
        <f t="normal">Agrupados!H3439</f>
        <v>0</v>
      </c>
      <c r="F1555" s="6">
        <f t="normal">Agrupados!I3439</f>
        <v>0</v>
      </c>
      <c r="G1555" s="8">
        <f t="normal">Agrupados!T3439</f>
        <v>0</v>
      </c>
      <c r="H1555" s="8"/>
      <c r="I1555" s="8"/>
      <c r="J1555" s="8"/>
      <c r="K1555" s="8"/>
      <c r="L1555" s="8">
        <f t="normal">Agrupados!M3439</f>
        <v>0</v>
      </c>
      <c r="M1555" s="8">
        <f t="normal">Agrupados!Q3439</f>
        <v>0</v>
      </c>
      <c r="N1555" s="19"/>
      <c r="O1555" s="19"/>
      <c r="P1555" s="6">
        <f t="normal">Agrupados!R3439</f>
        <v>0</v>
      </c>
      <c r="Q1555" s="23">
        <f t="normal">Agrupados!AA3439</f>
        <v>0</v>
      </c>
      <c r="R1555" s="24">
        <f t="normal">Agrupados!AC3439</f>
        <v>0</v>
      </c>
    </row>
    <row r="1556" spans="1:18">
      <c r="A1556" s="6" t="str">
        <f t="normal">Agrupados!D3440</f>
        <v>Agroindústria</v>
      </c>
      <c r="B1556" s="6" t="str">
        <f t="normal">Agrupados!E3440</f>
        <v>Resíduos de pecuária</v>
      </c>
      <c r="C1556" s="6" t="str">
        <f t="normal">Agrupados!F3440</f>
        <v>Suinocultura</v>
      </c>
      <c r="D1556" s="6" t="str">
        <f t="normal">Agrupados!G3440</f>
        <v>Crechário</v>
      </c>
      <c r="E1556" s="12" t="str">
        <f t="normal">Agrupados!H3440</f>
        <v>Entrada biodigestor</v>
      </c>
      <c r="F1556" s="6" t="str">
        <f t="normal">Agrupados!I3440</f>
        <v>3700 animais alojados há 5 dias com peso médio</v>
      </c>
      <c r="G1556" s="8">
        <f t="normal">Agrupados!T3440</f>
        <v>20.6</v>
      </c>
      <c r="H1556" s="8">
        <f t="normal">Agrupados!W3440</f>
        <v>684.766666666667</v>
      </c>
      <c r="I1556" s="8">
        <f t="shared" ref="I1556" si="2576">1000/G1556</f>
        <v>48.5436893203883</v>
      </c>
      <c r="J1556" s="8">
        <f t="shared" ref="J1556" si="2577">1000/H1556</f>
        <v>1.46035145791754</v>
      </c>
      <c r="K1556" s="8">
        <f t="shared" ref="K1556" si="2578">I1556*J1556</f>
        <v>70.8908474717252</v>
      </c>
      <c r="L1556" s="8">
        <f t="normal">Agrupados!M3440</f>
        <v>700.333333333333</v>
      </c>
      <c r="M1556" s="8">
        <f t="normal">Agrupados!Q3440</f>
        <v>489.666666666667</v>
      </c>
      <c r="N1556" s="13">
        <f t="shared" ref="N1556" si="2579">L1556/K1556</f>
        <v>9.87903739777778</v>
      </c>
      <c r="O1556" s="13">
        <f t="shared" ref="O1556" si="2580">M1556/K1556</f>
        <v>6.90733266888889</v>
      </c>
      <c r="P1556" s="6">
        <f t="normal">Agrupados!R3440</f>
        <v>0.699190861494526</v>
      </c>
      <c r="Q1556" s="23">
        <f t="normal">Agrupados!AA3440</f>
        <v>19502.6666666667</v>
      </c>
      <c r="R1556" s="24">
        <f t="normal">Agrupados!AC3440</f>
        <v>7.11</v>
      </c>
    </row>
    <row r="1557" spans="1:18">
      <c r="A1557" s="6">
        <f t="normal">Agrupados!D3441</f>
        <v>0</v>
      </c>
      <c r="B1557" s="6">
        <f t="normal">Agrupados!E3441</f>
        <v>0</v>
      </c>
      <c r="C1557" s="6">
        <f t="normal">Agrupados!F3441</f>
        <v>0</v>
      </c>
      <c r="D1557" s="6">
        <f t="normal">Agrupados!G3441</f>
        <v>0</v>
      </c>
      <c r="E1557" s="14">
        <f t="normal">Agrupados!H3441</f>
        <v>0</v>
      </c>
      <c r="F1557" s="6">
        <f t="normal">Agrupados!I3441</f>
        <v>0</v>
      </c>
      <c r="G1557" s="8">
        <f t="normal">Agrupados!T3441</f>
        <v>0</v>
      </c>
      <c r="H1557" s="8"/>
      <c r="I1557" s="8"/>
      <c r="J1557" s="8"/>
      <c r="K1557" s="8"/>
      <c r="L1557" s="8">
        <f t="normal">Agrupados!M3441</f>
        <v>0</v>
      </c>
      <c r="M1557" s="8">
        <f t="normal">Agrupados!Q3441</f>
        <v>0</v>
      </c>
      <c r="N1557" s="16"/>
      <c r="O1557" s="16"/>
      <c r="P1557" s="6">
        <f t="normal">Agrupados!R3441</f>
        <v>0</v>
      </c>
      <c r="Q1557" s="23">
        <f t="normal">Agrupados!AA3441</f>
        <v>0</v>
      </c>
      <c r="R1557" s="24">
        <f t="normal">Agrupados!AC3441</f>
        <v>0</v>
      </c>
    </row>
    <row r="1558" spans="1:18">
      <c r="A1558" s="6">
        <f t="normal">Agrupados!D3442</f>
        <v>0</v>
      </c>
      <c r="B1558" s="6">
        <f t="normal">Agrupados!E3442</f>
        <v>0</v>
      </c>
      <c r="C1558" s="6">
        <f t="normal">Agrupados!F3442</f>
        <v>0</v>
      </c>
      <c r="D1558" s="6">
        <f t="normal">Agrupados!G3442</f>
        <v>0</v>
      </c>
      <c r="E1558" s="17">
        <f t="normal">Agrupados!H3442</f>
        <v>0</v>
      </c>
      <c r="F1558" s="6">
        <f t="normal">Agrupados!I3442</f>
        <v>0</v>
      </c>
      <c r="G1558" s="8">
        <f t="normal">Agrupados!T3442</f>
        <v>0</v>
      </c>
      <c r="H1558" s="8"/>
      <c r="I1558" s="8"/>
      <c r="J1558" s="8"/>
      <c r="K1558" s="8"/>
      <c r="L1558" s="8">
        <f t="normal">Agrupados!M3442</f>
        <v>0</v>
      </c>
      <c r="M1558" s="8">
        <f t="normal">Agrupados!Q3442</f>
        <v>0</v>
      </c>
      <c r="N1558" s="19"/>
      <c r="O1558" s="19"/>
      <c r="P1558" s="6">
        <f t="normal">Agrupados!R3442</f>
        <v>0</v>
      </c>
      <c r="Q1558" s="23">
        <f t="normal">Agrupados!AA3442</f>
        <v>0</v>
      </c>
      <c r="R1558" s="24">
        <f t="normal">Agrupados!AC3442</f>
        <v>0</v>
      </c>
    </row>
    <row r="1559" spans="1:18">
      <c r="A1559" s="6" t="str">
        <f t="normal">Agrupados!D3443</f>
        <v>Agroindústria</v>
      </c>
      <c r="B1559" s="6" t="str">
        <f t="normal">Agrupados!E3443</f>
        <v>Resíduos de pecuária</v>
      </c>
      <c r="C1559" s="6" t="str">
        <f t="normal">Agrupados!F3443</f>
        <v>Suinocultura</v>
      </c>
      <c r="D1559" s="6" t="str">
        <f t="normal">Agrupados!G3443</f>
        <v>Crechário</v>
      </c>
      <c r="E1559" s="12" t="str">
        <f t="normal">Agrupados!H3443</f>
        <v>Entrada biodigestor</v>
      </c>
      <c r="F1559" s="6" t="str">
        <f t="normal">Agrupados!I3443</f>
        <v>3700 animais alojados há 5 dias com peso médio - Duplicada</v>
      </c>
      <c r="G1559" s="8">
        <f t="normal">Agrupados!T3443</f>
        <v>20.6</v>
      </c>
      <c r="H1559" s="8">
        <f t="normal">Agrupados!W3443</f>
        <v>684.766666666667</v>
      </c>
      <c r="I1559" s="8">
        <f t="shared" ref="I1559" si="2581">1000/G1559</f>
        <v>48.5436893203883</v>
      </c>
      <c r="J1559" s="8">
        <f t="shared" ref="J1559" si="2582">1000/H1559</f>
        <v>1.46035145791754</v>
      </c>
      <c r="K1559" s="8">
        <f t="shared" ref="K1559" si="2583">I1559*J1559</f>
        <v>70.8908474717252</v>
      </c>
      <c r="L1559" s="8">
        <f t="normal">Agrupados!M3443</f>
        <v>693.666666666667</v>
      </c>
      <c r="M1559" s="8">
        <f t="normal">Agrupados!Q3443</f>
        <v>499.666666666667</v>
      </c>
      <c r="N1559" s="13">
        <f t="shared" ref="N1559" si="2584">L1559/K1559</f>
        <v>9.78499610888889</v>
      </c>
      <c r="O1559" s="13">
        <f t="shared" ref="O1559" si="2585">M1559/K1559</f>
        <v>7.04839460222222</v>
      </c>
      <c r="P1559" s="6">
        <f t="normal">Agrupados!R3443</f>
        <v>0.720326765977895</v>
      </c>
      <c r="Q1559" s="23">
        <f t="normal">Agrupados!AA3443</f>
        <v>19502.6666666667</v>
      </c>
      <c r="R1559" s="24">
        <f t="normal">Agrupados!AC3443</f>
        <v>7.11</v>
      </c>
    </row>
    <row r="1560" spans="1:18">
      <c r="A1560" s="6">
        <f t="normal">Agrupados!D3444</f>
        <v>0</v>
      </c>
      <c r="B1560" s="6">
        <f t="normal">Agrupados!E3444</f>
        <v>0</v>
      </c>
      <c r="C1560" s="6">
        <f t="normal">Agrupados!F3444</f>
        <v>0</v>
      </c>
      <c r="D1560" s="6">
        <f t="normal">Agrupados!G3444</f>
        <v>0</v>
      </c>
      <c r="E1560" s="14">
        <f t="normal">Agrupados!H3444</f>
        <v>0</v>
      </c>
      <c r="F1560" s="6">
        <f t="normal">Agrupados!I3444</f>
        <v>0</v>
      </c>
      <c r="G1560" s="8">
        <f t="normal">Agrupados!T3444</f>
        <v>0</v>
      </c>
      <c r="H1560" s="8"/>
      <c r="I1560" s="8"/>
      <c r="J1560" s="8"/>
      <c r="K1560" s="8"/>
      <c r="L1560" s="8">
        <f t="normal">Agrupados!M3444</f>
        <v>0</v>
      </c>
      <c r="M1560" s="8">
        <f t="normal">Agrupados!Q3444</f>
        <v>0</v>
      </c>
      <c r="N1560" s="16"/>
      <c r="O1560" s="16"/>
      <c r="P1560" s="6">
        <f t="normal">Agrupados!R3444</f>
        <v>0</v>
      </c>
      <c r="Q1560" s="23">
        <f t="normal">Agrupados!AA3444</f>
        <v>0</v>
      </c>
      <c r="R1560" s="24">
        <f t="normal">Agrupados!AC3444</f>
        <v>0</v>
      </c>
    </row>
    <row r="1561" spans="1:18">
      <c r="A1561" s="6">
        <f t="normal">Agrupados!D3445</f>
        <v>0</v>
      </c>
      <c r="B1561" s="6">
        <f t="normal">Agrupados!E3445</f>
        <v>0</v>
      </c>
      <c r="C1561" s="6">
        <f t="normal">Agrupados!F3445</f>
        <v>0</v>
      </c>
      <c r="D1561" s="6">
        <f t="normal">Agrupados!G3445</f>
        <v>0</v>
      </c>
      <c r="E1561" s="17">
        <f t="normal">Agrupados!H3445</f>
        <v>0</v>
      </c>
      <c r="F1561" s="6">
        <f t="normal">Agrupados!I3445</f>
        <v>0</v>
      </c>
      <c r="G1561" s="8">
        <f t="normal">Agrupados!T3445</f>
        <v>0</v>
      </c>
      <c r="H1561" s="8"/>
      <c r="I1561" s="8"/>
      <c r="J1561" s="8"/>
      <c r="K1561" s="8"/>
      <c r="L1561" s="8">
        <f t="normal">Agrupados!M3445</f>
        <v>0</v>
      </c>
      <c r="M1561" s="8">
        <f t="normal">Agrupados!Q3445</f>
        <v>0</v>
      </c>
      <c r="N1561" s="19"/>
      <c r="O1561" s="19"/>
      <c r="P1561" s="6">
        <f t="normal">Agrupados!R3445</f>
        <v>0</v>
      </c>
      <c r="Q1561" s="23">
        <f t="normal">Agrupados!AA3445</f>
        <v>0</v>
      </c>
      <c r="R1561" s="24">
        <f t="normal">Agrupados!AC3445</f>
        <v>0</v>
      </c>
    </row>
    <row r="1562" spans="1:18">
      <c r="A1562" s="6" t="str">
        <f t="normal">Agrupados!D3446</f>
        <v>Agroindústria</v>
      </c>
      <c r="B1562" s="6" t="str">
        <f t="normal">Agrupados!E3446</f>
        <v>Resíduos de pecuária</v>
      </c>
      <c r="C1562" s="6" t="str">
        <f t="normal">Agrupados!F3446</f>
        <v>Bovinocultura</v>
      </c>
      <c r="D1562" s="6" t="str">
        <f t="normal">Agrupados!G3446</f>
        <v>Dejeto bovino</v>
      </c>
      <c r="E1562" s="12" t="str">
        <f t="normal">Agrupados!H3446</f>
        <v>Pátio alimentação</v>
      </c>
      <c r="F1562" s="6" t="str">
        <f t="normal">Agrupados!I3446</f>
        <v>Bovino de corte</v>
      </c>
      <c r="G1562" s="8">
        <f t="normal">Agrupados!T3446</f>
        <v>255.95</v>
      </c>
      <c r="H1562" s="8">
        <f t="normal">Agrupados!W3446</f>
        <v>889.75</v>
      </c>
      <c r="I1562" s="8">
        <f t="shared" ref="I1562" si="2586">1000/G1562</f>
        <v>3.90701308849385</v>
      </c>
      <c r="J1562" s="8">
        <f t="shared" ref="J1562" si="2587">1000/H1562</f>
        <v>1.12391121101433</v>
      </c>
      <c r="K1562" s="8">
        <f t="shared" ref="K1562" si="2588">I1562*J1562</f>
        <v>4.39113581173796</v>
      </c>
      <c r="L1562" s="8">
        <f t="normal">Agrupados!M3446</f>
        <v>542.333333333333</v>
      </c>
      <c r="M1562" s="8">
        <f t="normal">Agrupados!Q3446</f>
        <v>332.666666666667</v>
      </c>
      <c r="N1562" s="13">
        <f t="shared" ref="N1562" si="2589">L1562/K1562</f>
        <v>123.506390279167</v>
      </c>
      <c r="O1562" s="13">
        <f t="shared" ref="O1562" si="2590">M1562/K1562</f>
        <v>75.7586831583333</v>
      </c>
      <c r="P1562" s="6">
        <f t="normal">Agrupados!R3446</f>
        <v>0.61339889366933</v>
      </c>
      <c r="Q1562" s="23" t="str">
        <f t="normal">Agrupados!AA3446</f>
        <v>-</v>
      </c>
      <c r="R1562" s="24" t="str">
        <f t="normal">Agrupados!AC3446</f>
        <v>-</v>
      </c>
    </row>
    <row r="1563" spans="1:18">
      <c r="A1563" s="6">
        <f t="normal">Agrupados!D3447</f>
        <v>0</v>
      </c>
      <c r="B1563" s="6">
        <f t="normal">Agrupados!E3447</f>
        <v>0</v>
      </c>
      <c r="C1563" s="6">
        <f t="normal">Agrupados!F3447</f>
        <v>0</v>
      </c>
      <c r="D1563" s="6">
        <f t="normal">Agrupados!G3447</f>
        <v>0</v>
      </c>
      <c r="E1563" s="14">
        <f t="normal">Agrupados!H3447</f>
        <v>0</v>
      </c>
      <c r="F1563" s="6">
        <f t="normal">Agrupados!I3447</f>
        <v>0</v>
      </c>
      <c r="G1563" s="8">
        <f t="normal">Agrupados!T3447</f>
        <v>0</v>
      </c>
      <c r="H1563" s="8"/>
      <c r="I1563" s="8"/>
      <c r="J1563" s="8"/>
      <c r="K1563" s="8"/>
      <c r="L1563" s="8">
        <f t="normal">Agrupados!M3447</f>
        <v>0</v>
      </c>
      <c r="M1563" s="8">
        <f t="normal">Agrupados!Q3447</f>
        <v>0</v>
      </c>
      <c r="N1563" s="16"/>
      <c r="O1563" s="16"/>
      <c r="P1563" s="6">
        <f t="normal">Agrupados!R3447</f>
        <v>0</v>
      </c>
      <c r="Q1563" s="23">
        <f t="normal">Agrupados!AA3447</f>
        <v>0</v>
      </c>
      <c r="R1563" s="24">
        <f t="normal">Agrupados!AC3447</f>
        <v>0</v>
      </c>
    </row>
    <row r="1564" spans="1:18">
      <c r="A1564" s="6">
        <f t="normal">Agrupados!D3448</f>
        <v>0</v>
      </c>
      <c r="B1564" s="6">
        <f t="normal">Agrupados!E3448</f>
        <v>0</v>
      </c>
      <c r="C1564" s="6">
        <f t="normal">Agrupados!F3448</f>
        <v>0</v>
      </c>
      <c r="D1564" s="6">
        <f t="normal">Agrupados!G3448</f>
        <v>0</v>
      </c>
      <c r="E1564" s="17">
        <f t="normal">Agrupados!H3448</f>
        <v>0</v>
      </c>
      <c r="F1564" s="6">
        <f t="normal">Agrupados!I3448</f>
        <v>0</v>
      </c>
      <c r="G1564" s="8">
        <f t="normal">Agrupados!T3448</f>
        <v>0</v>
      </c>
      <c r="H1564" s="8"/>
      <c r="I1564" s="8"/>
      <c r="J1564" s="8"/>
      <c r="K1564" s="8"/>
      <c r="L1564" s="8">
        <f t="normal">Agrupados!M3448</f>
        <v>0</v>
      </c>
      <c r="M1564" s="8">
        <f t="normal">Agrupados!Q3448</f>
        <v>0</v>
      </c>
      <c r="N1564" s="19"/>
      <c r="O1564" s="19"/>
      <c r="P1564" s="6">
        <f t="normal">Agrupados!R3448</f>
        <v>0</v>
      </c>
      <c r="Q1564" s="23">
        <f t="normal">Agrupados!AA3448</f>
        <v>0</v>
      </c>
      <c r="R1564" s="24">
        <f t="normal">Agrupados!AC3448</f>
        <v>0</v>
      </c>
    </row>
    <row r="1565" spans="1:18">
      <c r="A1565" s="6" t="str">
        <f t="normal">Agrupados!D3449</f>
        <v>Agroindústria</v>
      </c>
      <c r="B1565" s="6" t="str">
        <f t="normal">Agrupados!E3449</f>
        <v>Resíduos de pecuária</v>
      </c>
      <c r="C1565" s="6" t="str">
        <f t="normal">Agrupados!F3449</f>
        <v>Bovinocultura</v>
      </c>
      <c r="D1565" s="6" t="str">
        <f t="normal">Agrupados!G3449</f>
        <v>Dejeto bovino</v>
      </c>
      <c r="E1565" s="12" t="str">
        <f t="normal">Agrupados!H3449</f>
        <v>Pátio alimentação</v>
      </c>
      <c r="F1565" s="6" t="str">
        <f t="normal">Agrupados!I3449</f>
        <v>Bovino de corte (alimentação soro + grama)</v>
      </c>
      <c r="G1565" s="8">
        <f t="normal">Agrupados!T3449</f>
        <v>123.2</v>
      </c>
      <c r="H1565" s="8">
        <f t="normal">Agrupados!W3449</f>
        <v>589.466666666667</v>
      </c>
      <c r="I1565" s="8">
        <f t="shared" ref="I1565" si="2591">1000/G1565</f>
        <v>8.11688311688312</v>
      </c>
      <c r="J1565" s="8">
        <f t="shared" ref="J1565" si="2592">1000/H1565</f>
        <v>1.69644876724723</v>
      </c>
      <c r="K1565" s="8">
        <f t="shared" ref="K1565" si="2593">I1565*J1565</f>
        <v>13.7698763575262</v>
      </c>
      <c r="L1565" s="8">
        <f t="normal">Agrupados!M3449</f>
        <v>338.666666666667</v>
      </c>
      <c r="M1565" s="8">
        <f t="normal">Agrupados!Q3449</f>
        <v>223.666666666667</v>
      </c>
      <c r="N1565" s="13">
        <f t="shared" ref="N1565" si="2594">L1565/K1565</f>
        <v>24.5947500088889</v>
      </c>
      <c r="O1565" s="13">
        <f t="shared" ref="O1565" si="2595">M1565/K1565</f>
        <v>16.2431862755556</v>
      </c>
      <c r="P1565" s="6">
        <f t="normal">Agrupados!R3449</f>
        <v>0.660433070866142</v>
      </c>
      <c r="Q1565" s="23" t="str">
        <f t="normal">Agrupados!AA3449</f>
        <v>-</v>
      </c>
      <c r="R1565" s="24" t="str">
        <f t="normal">Agrupados!AC3449</f>
        <v>-</v>
      </c>
    </row>
    <row r="1566" spans="1:18">
      <c r="A1566" s="6">
        <f t="normal">Agrupados!D3450</f>
        <v>0</v>
      </c>
      <c r="B1566" s="6">
        <f t="normal">Agrupados!E3450</f>
        <v>0</v>
      </c>
      <c r="C1566" s="6">
        <f t="normal">Agrupados!F3450</f>
        <v>0</v>
      </c>
      <c r="D1566" s="6">
        <f t="normal">Agrupados!G3450</f>
        <v>0</v>
      </c>
      <c r="E1566" s="14">
        <f t="normal">Agrupados!H3450</f>
        <v>0</v>
      </c>
      <c r="F1566" s="6">
        <f t="normal">Agrupados!I3450</f>
        <v>0</v>
      </c>
      <c r="G1566" s="8">
        <f t="normal">Agrupados!T3450</f>
        <v>0</v>
      </c>
      <c r="H1566" s="8"/>
      <c r="I1566" s="8"/>
      <c r="J1566" s="8"/>
      <c r="K1566" s="8"/>
      <c r="L1566" s="8">
        <f t="normal">Agrupados!M3450</f>
        <v>0</v>
      </c>
      <c r="M1566" s="8">
        <f t="normal">Agrupados!Q3450</f>
        <v>0</v>
      </c>
      <c r="N1566" s="16"/>
      <c r="O1566" s="16"/>
      <c r="P1566" s="6">
        <f t="normal">Agrupados!R3450</f>
        <v>0</v>
      </c>
      <c r="Q1566" s="23">
        <f t="normal">Agrupados!AA3450</f>
        <v>0</v>
      </c>
      <c r="R1566" s="24">
        <f t="normal">Agrupados!AC3450</f>
        <v>0</v>
      </c>
    </row>
    <row r="1567" spans="1:18">
      <c r="A1567" s="6">
        <f t="normal">Agrupados!D3451</f>
        <v>0</v>
      </c>
      <c r="B1567" s="6">
        <f t="normal">Agrupados!E3451</f>
        <v>0</v>
      </c>
      <c r="C1567" s="6">
        <f t="normal">Agrupados!F3451</f>
        <v>0</v>
      </c>
      <c r="D1567" s="6">
        <f t="normal">Agrupados!G3451</f>
        <v>0</v>
      </c>
      <c r="E1567" s="17">
        <f t="normal">Agrupados!H3451</f>
        <v>0</v>
      </c>
      <c r="F1567" s="6">
        <f t="normal">Agrupados!I3451</f>
        <v>0</v>
      </c>
      <c r="G1567" s="8">
        <f t="normal">Agrupados!T3451</f>
        <v>0</v>
      </c>
      <c r="H1567" s="8"/>
      <c r="I1567" s="8"/>
      <c r="J1567" s="8"/>
      <c r="K1567" s="8"/>
      <c r="L1567" s="8">
        <f t="normal">Agrupados!M3451</f>
        <v>0</v>
      </c>
      <c r="M1567" s="8">
        <f t="normal">Agrupados!Q3451</f>
        <v>0</v>
      </c>
      <c r="N1567" s="19"/>
      <c r="O1567" s="19"/>
      <c r="P1567" s="6">
        <f t="normal">Agrupados!R3451</f>
        <v>0</v>
      </c>
      <c r="Q1567" s="23">
        <f t="normal">Agrupados!AA3451</f>
        <v>0</v>
      </c>
      <c r="R1567" s="24">
        <f t="normal">Agrupados!AC3451</f>
        <v>0</v>
      </c>
    </row>
    <row r="1568" spans="1:18">
      <c r="A1568" s="6" t="str">
        <f t="normal">Agrupados!D3452</f>
        <v>Agroindústria</v>
      </c>
      <c r="B1568" s="6" t="str">
        <f t="normal">Agrupados!E3452</f>
        <v>Codigestão</v>
      </c>
      <c r="C1568" s="6" t="str">
        <f t="normal">Agrupados!F3452</f>
        <v>Codigestão</v>
      </c>
      <c r="D1568" s="6" t="str">
        <f t="normal">Agrupados!G3452</f>
        <v>Bovino + aves poedeiras</v>
      </c>
      <c r="E1568" s="12" t="str">
        <f t="normal">Agrupados!H3452</f>
        <v>Barracão</v>
      </c>
      <c r="F1568" s="6" t="str">
        <f t="normal">Agrupados!I3452</f>
        <v>-</v>
      </c>
      <c r="G1568" s="8">
        <f t="normal">Agrupados!T3452</f>
        <v>288.433333333333</v>
      </c>
      <c r="H1568" s="8">
        <f t="normal">Agrupados!W3452</f>
        <v>628.066666666667</v>
      </c>
      <c r="I1568" s="8">
        <f t="shared" ref="I1568" si="2596">1000/G1568</f>
        <v>3.46700566277592</v>
      </c>
      <c r="J1568" s="8">
        <f t="shared" ref="J1568" si="2597">1000/H1568</f>
        <v>1.59218766585288</v>
      </c>
      <c r="K1568" s="8">
        <f t="shared" ref="K1568" si="2598">I1568*J1568</f>
        <v>5.52012365371391</v>
      </c>
      <c r="L1568" s="8">
        <f t="normal">Agrupados!M3452</f>
        <v>593.666666666667</v>
      </c>
      <c r="M1568" s="8">
        <f t="normal">Agrupados!Q3452</f>
        <v>396.333333333333</v>
      </c>
      <c r="N1568" s="13">
        <f t="shared" ref="N1568" si="2599">L1568/K1568</f>
        <v>107.545900039259</v>
      </c>
      <c r="O1568" s="13">
        <f t="shared" ref="O1568" si="2600">M1568/K1568</f>
        <v>71.7979085607407</v>
      </c>
      <c r="P1568" s="6">
        <f t="normal">Agrupados!R3452</f>
        <v>0.667602470522179</v>
      </c>
      <c r="Q1568" s="23" t="str">
        <f t="normal">Agrupados!AA3452</f>
        <v>-</v>
      </c>
      <c r="R1568" s="24" t="str">
        <f t="normal">Agrupados!AC3452</f>
        <v>-</v>
      </c>
    </row>
    <row r="1569" spans="1:18">
      <c r="A1569" s="6">
        <f t="normal">Agrupados!D3453</f>
        <v>0</v>
      </c>
      <c r="B1569" s="6">
        <f t="normal">Agrupados!E3453</f>
        <v>0</v>
      </c>
      <c r="C1569" s="6">
        <f t="normal">Agrupados!F3453</f>
        <v>0</v>
      </c>
      <c r="D1569" s="6">
        <f t="normal">Agrupados!G3453</f>
        <v>0</v>
      </c>
      <c r="E1569" s="14">
        <f t="normal">Agrupados!H3453</f>
        <v>0</v>
      </c>
      <c r="F1569" s="6">
        <f t="normal">Agrupados!I3453</f>
        <v>0</v>
      </c>
      <c r="G1569" s="8">
        <f t="normal">Agrupados!T3453</f>
        <v>0</v>
      </c>
      <c r="H1569" s="8"/>
      <c r="I1569" s="8"/>
      <c r="J1569" s="8"/>
      <c r="K1569" s="8"/>
      <c r="L1569" s="8">
        <f t="normal">Agrupados!M3453</f>
        <v>0</v>
      </c>
      <c r="M1569" s="8">
        <f t="normal">Agrupados!Q3453</f>
        <v>0</v>
      </c>
      <c r="N1569" s="16"/>
      <c r="O1569" s="16"/>
      <c r="P1569" s="6">
        <f t="normal">Agrupados!R3453</f>
        <v>0</v>
      </c>
      <c r="Q1569" s="23">
        <f t="normal">Agrupados!AA3453</f>
        <v>0</v>
      </c>
      <c r="R1569" s="24">
        <f t="normal">Agrupados!AC3453</f>
        <v>0</v>
      </c>
    </row>
    <row r="1570" spans="1:18">
      <c r="A1570" s="6">
        <f t="normal">Agrupados!D3454</f>
        <v>0</v>
      </c>
      <c r="B1570" s="6">
        <f t="normal">Agrupados!E3454</f>
        <v>0</v>
      </c>
      <c r="C1570" s="6">
        <f t="normal">Agrupados!F3454</f>
        <v>0</v>
      </c>
      <c r="D1570" s="6">
        <f t="normal">Agrupados!G3454</f>
        <v>0</v>
      </c>
      <c r="E1570" s="17">
        <f t="normal">Agrupados!H3454</f>
        <v>0</v>
      </c>
      <c r="F1570" s="6">
        <f t="normal">Agrupados!I3454</f>
        <v>0</v>
      </c>
      <c r="G1570" s="8">
        <f t="normal">Agrupados!T3454</f>
        <v>0</v>
      </c>
      <c r="H1570" s="8"/>
      <c r="I1570" s="8"/>
      <c r="J1570" s="8"/>
      <c r="K1570" s="8"/>
      <c r="L1570" s="8">
        <f t="normal">Agrupados!M3454</f>
        <v>0</v>
      </c>
      <c r="M1570" s="8">
        <f t="normal">Agrupados!Q3454</f>
        <v>0</v>
      </c>
      <c r="N1570" s="19"/>
      <c r="O1570" s="19"/>
      <c r="P1570" s="6">
        <f t="normal">Agrupados!R3454</f>
        <v>0</v>
      </c>
      <c r="Q1570" s="23">
        <f t="normal">Agrupados!AA3454</f>
        <v>0</v>
      </c>
      <c r="R1570" s="24">
        <f t="normal">Agrupados!AC3454</f>
        <v>0</v>
      </c>
    </row>
    <row r="1571" spans="1:18">
      <c r="A1571" s="6" t="str">
        <f t="normal">Agrupados!D3455</f>
        <v>Agroindústria</v>
      </c>
      <c r="B1571" s="6" t="str">
        <f t="normal">Agrupados!E3455</f>
        <v>Resíduos alimentares</v>
      </c>
      <c r="C1571" s="6" t="str">
        <f t="normal">Agrupados!F3455</f>
        <v>Embutidos</v>
      </c>
      <c r="D1571" s="6" t="str">
        <f t="normal">Agrupados!G3455</f>
        <v>Mortadela e linguiça</v>
      </c>
      <c r="E1571" s="12" t="str">
        <f t="normal">Agrupados!H3455</f>
        <v>-</v>
      </c>
      <c r="F1571" s="6" t="str">
        <f t="normal">Agrupados!I3455</f>
        <v>MAPA</v>
      </c>
      <c r="G1571" s="8">
        <f t="normal">Agrupados!T3455</f>
        <v>354.8</v>
      </c>
      <c r="H1571" s="8">
        <f t="normal">Agrupados!W3455</f>
        <v>925.133333333333</v>
      </c>
      <c r="I1571" s="8">
        <f t="shared" ref="I1571" si="2601">1000/G1571</f>
        <v>2.8184892897407</v>
      </c>
      <c r="J1571" s="8">
        <f t="shared" ref="J1571" si="2602">1000/H1571</f>
        <v>1.08092527203286</v>
      </c>
      <c r="K1571" s="8">
        <f t="shared" ref="K1571" si="2603">I1571*J1571</f>
        <v>3.04657630223467</v>
      </c>
      <c r="L1571" s="8">
        <f t="normal">Agrupados!M3455</f>
        <v>958.333333333333</v>
      </c>
      <c r="M1571" s="8">
        <f t="normal">Agrupados!Q3455</f>
        <v>665.666666666667</v>
      </c>
      <c r="N1571" s="13">
        <f t="shared" ref="N1571" si="2604">L1571/K1571</f>
        <v>314.560752222222</v>
      </c>
      <c r="O1571" s="13">
        <f t="shared" ref="O1571" si="2605">M1571/K1571</f>
        <v>218.496633804444</v>
      </c>
      <c r="P1571" s="6">
        <f t="normal">Agrupados!R3455</f>
        <v>0.694608695652174</v>
      </c>
      <c r="Q1571" s="23" t="str">
        <f t="normal">Agrupados!AA3455</f>
        <v>-</v>
      </c>
      <c r="R1571" s="24" t="str">
        <f t="normal">Agrupados!AC3455</f>
        <v>-</v>
      </c>
    </row>
    <row r="1572" spans="1:18">
      <c r="A1572" s="6">
        <f t="normal">Agrupados!D3456</f>
        <v>0</v>
      </c>
      <c r="B1572" s="6">
        <f t="normal">Agrupados!E3456</f>
        <v>0</v>
      </c>
      <c r="C1572" s="6">
        <f t="normal">Agrupados!F3456</f>
        <v>0</v>
      </c>
      <c r="D1572" s="6">
        <f t="normal">Agrupados!G3456</f>
        <v>0</v>
      </c>
      <c r="E1572" s="14">
        <f t="normal">Agrupados!H3456</f>
        <v>0</v>
      </c>
      <c r="F1572" s="6">
        <f t="normal">Agrupados!I3456</f>
        <v>0</v>
      </c>
      <c r="G1572" s="8">
        <f t="normal">Agrupados!T3456</f>
        <v>0</v>
      </c>
      <c r="H1572" s="8"/>
      <c r="I1572" s="8"/>
      <c r="J1572" s="8"/>
      <c r="K1572" s="8"/>
      <c r="L1572" s="8">
        <f t="normal">Agrupados!M3456</f>
        <v>0</v>
      </c>
      <c r="M1572" s="8">
        <f t="normal">Agrupados!Q3456</f>
        <v>0</v>
      </c>
      <c r="N1572" s="16"/>
      <c r="O1572" s="16"/>
      <c r="P1572" s="6">
        <f t="normal">Agrupados!R3456</f>
        <v>0</v>
      </c>
      <c r="Q1572" s="23">
        <f t="normal">Agrupados!AA3456</f>
        <v>0</v>
      </c>
      <c r="R1572" s="24">
        <f t="normal">Agrupados!AC3456</f>
        <v>0</v>
      </c>
    </row>
    <row r="1573" spans="1:18">
      <c r="A1573" s="6">
        <f t="normal">Agrupados!D3457</f>
        <v>0</v>
      </c>
      <c r="B1573" s="6">
        <f t="normal">Agrupados!E3457</f>
        <v>0</v>
      </c>
      <c r="C1573" s="6">
        <f t="normal">Agrupados!F3457</f>
        <v>0</v>
      </c>
      <c r="D1573" s="6">
        <f t="normal">Agrupados!G3457</f>
        <v>0</v>
      </c>
      <c r="E1573" s="17">
        <f t="normal">Agrupados!H3457</f>
        <v>0</v>
      </c>
      <c r="F1573" s="6">
        <f t="normal">Agrupados!I3457</f>
        <v>0</v>
      </c>
      <c r="G1573" s="8">
        <f t="normal">Agrupados!T3457</f>
        <v>0</v>
      </c>
      <c r="H1573" s="8"/>
      <c r="I1573" s="8"/>
      <c r="J1573" s="8"/>
      <c r="K1573" s="8"/>
      <c r="L1573" s="8">
        <f t="normal">Agrupados!M3457</f>
        <v>0</v>
      </c>
      <c r="M1573" s="8">
        <f t="normal">Agrupados!Q3457</f>
        <v>0</v>
      </c>
      <c r="N1573" s="19"/>
      <c r="O1573" s="19"/>
      <c r="P1573" s="6">
        <f t="normal">Agrupados!R3457</f>
        <v>0</v>
      </c>
      <c r="Q1573" s="23">
        <f t="normal">Agrupados!AA3457</f>
        <v>0</v>
      </c>
      <c r="R1573" s="24">
        <f t="normal">Agrupados!AC3457</f>
        <v>0</v>
      </c>
    </row>
    <row r="1574" spans="1:18">
      <c r="A1574" s="6" t="str">
        <f t="normal">Agrupados!D3464</f>
        <v>Agroindústria</v>
      </c>
      <c r="B1574" s="6" t="str">
        <f t="normal">Agrupados!E3464</f>
        <v>Resíduos de pecuária</v>
      </c>
      <c r="C1574" s="6" t="str">
        <f t="normal">Agrupados!F3464</f>
        <v>Suinocultura</v>
      </c>
      <c r="D1574" s="6" t="str">
        <f t="normal">Agrupados!G3464</f>
        <v>Terminação</v>
      </c>
      <c r="E1574" s="12" t="str">
        <f t="normal">Agrupados!H3464</f>
        <v>Entrada biodigestor</v>
      </c>
      <c r="F1574" s="6" t="str">
        <f t="normal">Agrupados!I3464</f>
        <v>25 °C </v>
      </c>
      <c r="G1574" s="8">
        <f t="normal">Agrupados!T3464</f>
        <v>24.3666666666667</v>
      </c>
      <c r="H1574" s="8">
        <f t="normal">Agrupados!W3464</f>
        <v>764.066666666667</v>
      </c>
      <c r="I1574" s="8">
        <f t="shared" ref="I1574" si="2606">1000/G1574</f>
        <v>41.0396716826265</v>
      </c>
      <c r="J1574" s="8">
        <f t="shared" ref="J1574" si="2607">1000/H1574</f>
        <v>1.30878631882035</v>
      </c>
      <c r="K1574" s="8">
        <f t="shared" ref="K1574" si="2608">I1574*J1574</f>
        <v>53.7121608271004</v>
      </c>
      <c r="L1574" s="8">
        <f t="normal">Agrupados!M3464</f>
        <v>550.5</v>
      </c>
      <c r="M1574" s="8">
        <f t="normal">Agrupados!Q3464</f>
        <v>393.5</v>
      </c>
      <c r="N1574" s="13">
        <f t="shared" ref="N1574" si="2609">L1574/K1574</f>
        <v>10.2490756566667</v>
      </c>
      <c r="O1574" s="13">
        <f t="shared" ref="O1574" si="2610">M1574/K1574</f>
        <v>7.32608768555556</v>
      </c>
      <c r="P1574" s="6">
        <f t="normal">Agrupados!R3464</f>
        <v>0.71480472297911</v>
      </c>
      <c r="Q1574" s="23">
        <f t="normal">Agrupados!AA3464</f>
        <v>33194.6666666667</v>
      </c>
      <c r="R1574" s="24">
        <f t="normal">Agrupados!AC3464</f>
        <v>6.76133333333333</v>
      </c>
    </row>
    <row r="1575" spans="1:18">
      <c r="A1575" s="6">
        <f t="normal">Agrupados!D3465</f>
        <v>0</v>
      </c>
      <c r="B1575" s="6">
        <f t="normal">Agrupados!E3465</f>
        <v>0</v>
      </c>
      <c r="C1575" s="6">
        <f t="normal">Agrupados!F3465</f>
        <v>0</v>
      </c>
      <c r="D1575" s="6">
        <f t="normal">Agrupados!G3465</f>
        <v>0</v>
      </c>
      <c r="E1575" s="14">
        <f t="normal">Agrupados!H3465</f>
        <v>0</v>
      </c>
      <c r="F1575" s="6">
        <f t="normal">Agrupados!I3465</f>
        <v>0</v>
      </c>
      <c r="G1575" s="8">
        <f t="normal">Agrupados!T3465</f>
        <v>0</v>
      </c>
      <c r="H1575" s="8"/>
      <c r="I1575" s="8"/>
      <c r="J1575" s="8"/>
      <c r="K1575" s="8"/>
      <c r="L1575" s="8">
        <f t="normal">Agrupados!M3465</f>
        <v>0</v>
      </c>
      <c r="M1575" s="8">
        <f t="normal">Agrupados!Q3465</f>
        <v>0</v>
      </c>
      <c r="N1575" s="16"/>
      <c r="O1575" s="16"/>
      <c r="P1575" s="6">
        <f t="normal">Agrupados!R3465</f>
        <v>0</v>
      </c>
      <c r="Q1575" s="23">
        <f t="normal">Agrupados!AA3465</f>
        <v>0</v>
      </c>
      <c r="R1575" s="24">
        <f t="normal">Agrupados!AC3465</f>
        <v>0</v>
      </c>
    </row>
    <row r="1576" spans="1:18">
      <c r="A1576" s="6">
        <f t="normal">Agrupados!D3466</f>
        <v>0</v>
      </c>
      <c r="B1576" s="6">
        <f t="normal">Agrupados!E3466</f>
        <v>0</v>
      </c>
      <c r="C1576" s="6">
        <f t="normal">Agrupados!F3466</f>
        <v>0</v>
      </c>
      <c r="D1576" s="6">
        <f t="normal">Agrupados!G3466</f>
        <v>0</v>
      </c>
      <c r="E1576" s="17">
        <f t="normal">Agrupados!H3466</f>
        <v>0</v>
      </c>
      <c r="F1576" s="6">
        <f t="normal">Agrupados!I3466</f>
        <v>0</v>
      </c>
      <c r="G1576" s="8">
        <f t="normal">Agrupados!T3466</f>
        <v>0</v>
      </c>
      <c r="H1576" s="8"/>
      <c r="I1576" s="8"/>
      <c r="J1576" s="8"/>
      <c r="K1576" s="8"/>
      <c r="L1576" s="8">
        <f t="normal">Agrupados!M3466</f>
        <v>0</v>
      </c>
      <c r="M1576" s="8">
        <f t="normal">Agrupados!Q3466</f>
        <v>0</v>
      </c>
      <c r="N1576" s="19"/>
      <c r="O1576" s="19"/>
      <c r="P1576" s="6">
        <f t="normal">Agrupados!R3466</f>
        <v>0</v>
      </c>
      <c r="Q1576" s="23">
        <f t="normal">Agrupados!AA3466</f>
        <v>0</v>
      </c>
      <c r="R1576" s="24">
        <f t="normal">Agrupados!AC3466</f>
        <v>0</v>
      </c>
    </row>
    <row r="1577" spans="1:18">
      <c r="A1577" s="6" t="str">
        <f t="normal">Agrupados!D3467</f>
        <v>Agroindústria</v>
      </c>
      <c r="B1577" s="6" t="str">
        <f t="normal">Agrupados!E3467</f>
        <v>Resíduos de pecuária</v>
      </c>
      <c r="C1577" s="6" t="str">
        <f t="normal">Agrupados!F3467</f>
        <v>Bovinocultura</v>
      </c>
      <c r="D1577" s="6" t="str">
        <f t="normal">Agrupados!G3467</f>
        <v>Dejeto bovino</v>
      </c>
      <c r="E1577" s="12" t="str">
        <f t="normal">Agrupados!H3467</f>
        <v>Pátio alimentação</v>
      </c>
      <c r="F1577" s="6" t="str">
        <f t="normal">Agrupados!I3467</f>
        <v>Bovino de corte - 25 °C</v>
      </c>
      <c r="G1577" s="8">
        <f t="normal">Agrupados!T3467</f>
        <v>255.95</v>
      </c>
      <c r="H1577" s="8">
        <f t="normal">Agrupados!W3467</f>
        <v>889.75</v>
      </c>
      <c r="I1577" s="8">
        <f t="shared" ref="I1577" si="2611">1000/G1577</f>
        <v>3.90701308849385</v>
      </c>
      <c r="J1577" s="8">
        <f t="shared" ref="J1577" si="2612">1000/H1577</f>
        <v>1.12391121101433</v>
      </c>
      <c r="K1577" s="8">
        <f t="shared" ref="K1577" si="2613">I1577*J1577</f>
        <v>4.39113581173796</v>
      </c>
      <c r="L1577" s="8">
        <f t="normal">Agrupados!M3467</f>
        <v>724</v>
      </c>
      <c r="M1577" s="8">
        <f t="normal">Agrupados!Q3467</f>
        <v>425.666666666667</v>
      </c>
      <c r="N1577" s="13">
        <f t="shared" ref="N1577" si="2614">L1577/K1577</f>
        <v>164.87761505</v>
      </c>
      <c r="O1577" s="13">
        <f t="shared" ref="O1577" si="2615">M1577/K1577</f>
        <v>96.9377138208333</v>
      </c>
      <c r="P1577" s="6">
        <f t="normal">Agrupados!R3467</f>
        <v>0.587937384898711</v>
      </c>
      <c r="Q1577" s="23" t="str">
        <f t="normal">Agrupados!AA3467</f>
        <v>-</v>
      </c>
      <c r="R1577" s="24" t="str">
        <f t="normal">Agrupados!AC3467</f>
        <v>-</v>
      </c>
    </row>
    <row r="1578" spans="1:18">
      <c r="A1578" s="6">
        <f t="normal">Agrupados!D3468</f>
        <v>0</v>
      </c>
      <c r="B1578" s="6">
        <f t="normal">Agrupados!E3468</f>
        <v>0</v>
      </c>
      <c r="C1578" s="6">
        <f t="normal">Agrupados!F3468</f>
        <v>0</v>
      </c>
      <c r="D1578" s="6">
        <f t="normal">Agrupados!G3468</f>
        <v>0</v>
      </c>
      <c r="E1578" s="14">
        <f t="normal">Agrupados!H3468</f>
        <v>0</v>
      </c>
      <c r="F1578" s="6">
        <f t="normal">Agrupados!I3468</f>
        <v>0</v>
      </c>
      <c r="G1578" s="8">
        <f t="normal">Agrupados!T3468</f>
        <v>0</v>
      </c>
      <c r="H1578" s="8"/>
      <c r="I1578" s="8"/>
      <c r="J1578" s="8"/>
      <c r="K1578" s="8"/>
      <c r="L1578" s="8">
        <f t="normal">Agrupados!M3468</f>
        <v>0</v>
      </c>
      <c r="M1578" s="8">
        <f t="normal">Agrupados!Q3468</f>
        <v>0</v>
      </c>
      <c r="N1578" s="16"/>
      <c r="O1578" s="16"/>
      <c r="P1578" s="6">
        <f t="normal">Agrupados!R3468</f>
        <v>0</v>
      </c>
      <c r="Q1578" s="23">
        <f t="normal">Agrupados!AA3468</f>
        <v>0</v>
      </c>
      <c r="R1578" s="24">
        <f t="normal">Agrupados!AC3468</f>
        <v>0</v>
      </c>
    </row>
    <row r="1579" spans="1:18">
      <c r="A1579" s="6">
        <f t="normal">Agrupados!D3469</f>
        <v>0</v>
      </c>
      <c r="B1579" s="6">
        <f t="normal">Agrupados!E3469</f>
        <v>0</v>
      </c>
      <c r="C1579" s="6">
        <f t="normal">Agrupados!F3469</f>
        <v>0</v>
      </c>
      <c r="D1579" s="6">
        <f t="normal">Agrupados!G3469</f>
        <v>0</v>
      </c>
      <c r="E1579" s="17">
        <f t="normal">Agrupados!H3469</f>
        <v>0</v>
      </c>
      <c r="F1579" s="6">
        <f t="normal">Agrupados!I3469</f>
        <v>0</v>
      </c>
      <c r="G1579" s="8">
        <f t="normal">Agrupados!T3469</f>
        <v>0</v>
      </c>
      <c r="H1579" s="8"/>
      <c r="I1579" s="8"/>
      <c r="J1579" s="8"/>
      <c r="K1579" s="8"/>
      <c r="L1579" s="8">
        <f t="normal">Agrupados!M3469</f>
        <v>0</v>
      </c>
      <c r="M1579" s="8">
        <f t="normal">Agrupados!Q3469</f>
        <v>0</v>
      </c>
      <c r="N1579" s="19"/>
      <c r="O1579" s="19"/>
      <c r="P1579" s="6">
        <f t="normal">Agrupados!R3469</f>
        <v>0</v>
      </c>
      <c r="Q1579" s="23">
        <f t="normal">Agrupados!AA3469</f>
        <v>0</v>
      </c>
      <c r="R1579" s="24">
        <f t="normal">Agrupados!AC3469</f>
        <v>0</v>
      </c>
    </row>
    <row r="1580" spans="1:18">
      <c r="A1580" s="6" t="str">
        <f t="normal">Agrupados!D3470</f>
        <v>Agroindústria</v>
      </c>
      <c r="B1580" s="6" t="str">
        <f t="normal">Agrupados!E3470</f>
        <v>Resíduos de pecuária</v>
      </c>
      <c r="C1580" s="6" t="str">
        <f t="normal">Agrupados!F3470</f>
        <v>Bovinocultura</v>
      </c>
      <c r="D1580" s="6" t="str">
        <f t="normal">Agrupados!G3470</f>
        <v>Dejeto bovino</v>
      </c>
      <c r="E1580" s="12" t="str">
        <f t="normal">Agrupados!H3470</f>
        <v>Pátio alimentação</v>
      </c>
      <c r="F1580" s="6" t="str">
        <f t="normal">Agrupados!I3470</f>
        <v>Bovino de corte (alimentação soro + grama) - 25 °C</v>
      </c>
      <c r="G1580" s="8">
        <f t="normal">Agrupados!T3470</f>
        <v>123.2</v>
      </c>
      <c r="H1580" s="8">
        <f t="normal">Agrupados!W3470</f>
        <v>589.466666666667</v>
      </c>
      <c r="I1580" s="8">
        <f t="shared" ref="I1580" si="2616">1000/G1580</f>
        <v>8.11688311688312</v>
      </c>
      <c r="J1580" s="8">
        <f t="shared" ref="J1580" si="2617">1000/H1580</f>
        <v>1.69644876724723</v>
      </c>
      <c r="K1580" s="8">
        <f t="shared" ref="K1580" si="2618">I1580*J1580</f>
        <v>13.7698763575262</v>
      </c>
      <c r="L1580" s="8">
        <f t="normal">Agrupados!M3470</f>
        <v>407</v>
      </c>
      <c r="M1580" s="8">
        <f t="normal">Agrupados!Q3470</f>
        <v>252.333333333333</v>
      </c>
      <c r="N1580" s="13">
        <f t="shared" ref="N1580" si="2619">L1580/K1580</f>
        <v>29.5572733866667</v>
      </c>
      <c r="O1580" s="13">
        <f t="shared" ref="O1580" si="2620">M1580/K1580</f>
        <v>18.3250253511111</v>
      </c>
      <c r="P1580" s="6">
        <f t="normal">Agrupados!R3470</f>
        <v>0.61998361998362</v>
      </c>
      <c r="Q1580" s="23" t="str">
        <f t="normal">Agrupados!AA3470</f>
        <v>-</v>
      </c>
      <c r="R1580" s="24" t="str">
        <f t="normal">Agrupados!AC3470</f>
        <v>-</v>
      </c>
    </row>
    <row r="1581" spans="1:18">
      <c r="A1581" s="6">
        <f t="normal">Agrupados!D3471</f>
        <v>0</v>
      </c>
      <c r="B1581" s="6">
        <f t="normal">Agrupados!E3471</f>
        <v>0</v>
      </c>
      <c r="C1581" s="6">
        <f t="normal">Agrupados!F3471</f>
        <v>0</v>
      </c>
      <c r="D1581" s="6">
        <f t="normal">Agrupados!G3471</f>
        <v>0</v>
      </c>
      <c r="E1581" s="14">
        <f t="normal">Agrupados!H3471</f>
        <v>0</v>
      </c>
      <c r="F1581" s="6">
        <f t="normal">Agrupados!I3471</f>
        <v>0</v>
      </c>
      <c r="G1581" s="8">
        <f t="normal">Agrupados!T3471</f>
        <v>0</v>
      </c>
      <c r="H1581" s="8"/>
      <c r="I1581" s="8"/>
      <c r="J1581" s="8"/>
      <c r="K1581" s="8"/>
      <c r="L1581" s="8">
        <f t="normal">Agrupados!M3471</f>
        <v>0</v>
      </c>
      <c r="M1581" s="8">
        <f t="normal">Agrupados!Q3471</f>
        <v>0</v>
      </c>
      <c r="N1581" s="16"/>
      <c r="O1581" s="16"/>
      <c r="P1581" s="6">
        <f t="normal">Agrupados!R3471</f>
        <v>0</v>
      </c>
      <c r="Q1581" s="23">
        <f t="normal">Agrupados!AA3471</f>
        <v>0</v>
      </c>
      <c r="R1581" s="24">
        <f t="normal">Agrupados!AC3471</f>
        <v>0</v>
      </c>
    </row>
    <row r="1582" spans="1:18">
      <c r="A1582" s="6">
        <f t="normal">Agrupados!D3472</f>
        <v>0</v>
      </c>
      <c r="B1582" s="6">
        <f t="normal">Agrupados!E3472</f>
        <v>0</v>
      </c>
      <c r="C1582" s="6">
        <f t="normal">Agrupados!F3472</f>
        <v>0</v>
      </c>
      <c r="D1582" s="6">
        <f t="normal">Agrupados!G3472</f>
        <v>0</v>
      </c>
      <c r="E1582" s="17">
        <f t="normal">Agrupados!H3472</f>
        <v>0</v>
      </c>
      <c r="F1582" s="6">
        <f t="normal">Agrupados!I3472</f>
        <v>0</v>
      </c>
      <c r="G1582" s="8">
        <f t="normal">Agrupados!T3472</f>
        <v>0</v>
      </c>
      <c r="H1582" s="8"/>
      <c r="I1582" s="8"/>
      <c r="J1582" s="8"/>
      <c r="K1582" s="8"/>
      <c r="L1582" s="8">
        <f t="normal">Agrupados!M3472</f>
        <v>0</v>
      </c>
      <c r="M1582" s="8">
        <f t="normal">Agrupados!Q3472</f>
        <v>0</v>
      </c>
      <c r="N1582" s="19"/>
      <c r="O1582" s="19"/>
      <c r="P1582" s="6">
        <f t="normal">Agrupados!R3472</f>
        <v>0</v>
      </c>
      <c r="Q1582" s="23">
        <f t="normal">Agrupados!AA3472</f>
        <v>0</v>
      </c>
      <c r="R1582" s="24">
        <f t="normal">Agrupados!AC3472</f>
        <v>0</v>
      </c>
    </row>
    <row r="1583" spans="1:18">
      <c r="A1583" s="6" t="str">
        <f t="normal">Agrupados!D3473</f>
        <v>Agroindústria</v>
      </c>
      <c r="B1583" s="6" t="str">
        <f t="normal">Agrupados!E3473</f>
        <v>Codigestão</v>
      </c>
      <c r="C1583" s="6" t="str">
        <f t="normal">Agrupados!F3473</f>
        <v>Codigestão</v>
      </c>
      <c r="D1583" s="6" t="str">
        <f t="normal">Agrupados!G3473</f>
        <v>Bovino + aves poedeiras</v>
      </c>
      <c r="E1583" s="12" t="str">
        <f t="normal">Agrupados!H3473</f>
        <v>Barracão</v>
      </c>
      <c r="F1583" s="6" t="str">
        <f t="normal">Agrupados!I3473</f>
        <v>25 °C </v>
      </c>
      <c r="G1583" s="8">
        <f t="normal">Agrupados!T3473</f>
        <v>288.433333333333</v>
      </c>
      <c r="H1583" s="8">
        <f t="normal">Agrupados!W3473</f>
        <v>628.066666666667</v>
      </c>
      <c r="I1583" s="8">
        <f t="shared" ref="I1583" si="2621">1000/G1583</f>
        <v>3.46700566277592</v>
      </c>
      <c r="J1583" s="8">
        <f t="shared" ref="J1583" si="2622">1000/H1583</f>
        <v>1.59218766585288</v>
      </c>
      <c r="K1583" s="8">
        <f t="shared" ref="K1583" si="2623">I1583*J1583</f>
        <v>5.52012365371391</v>
      </c>
      <c r="L1583" s="8">
        <f t="normal">Agrupados!M3473</f>
        <v>660</v>
      </c>
      <c r="M1583" s="8">
        <f t="normal">Agrupados!Q3473</f>
        <v>407</v>
      </c>
      <c r="N1583" s="13">
        <f t="shared" ref="N1583" si="2624">L1583/K1583</f>
        <v>119.562539066667</v>
      </c>
      <c r="O1583" s="13">
        <f t="shared" ref="O1583" si="2625">M1583/K1583</f>
        <v>73.7302324244445</v>
      </c>
      <c r="P1583" s="6">
        <f t="normal">Agrupados!R3473</f>
        <v>0.616666666666667</v>
      </c>
      <c r="Q1583" s="23" t="str">
        <f t="normal">Agrupados!AA3473</f>
        <v>-</v>
      </c>
      <c r="R1583" s="24" t="str">
        <f t="normal">Agrupados!AC3473</f>
        <v>-</v>
      </c>
    </row>
    <row r="1584" spans="1:18">
      <c r="A1584" s="6">
        <f t="normal">Agrupados!D3474</f>
        <v>0</v>
      </c>
      <c r="B1584" s="6">
        <f t="normal">Agrupados!E3474</f>
        <v>0</v>
      </c>
      <c r="C1584" s="6">
        <f t="normal">Agrupados!F3474</f>
        <v>0</v>
      </c>
      <c r="D1584" s="6">
        <f t="normal">Agrupados!G3474</f>
        <v>0</v>
      </c>
      <c r="E1584" s="14">
        <f t="normal">Agrupados!H3474</f>
        <v>0</v>
      </c>
      <c r="F1584" s="6">
        <f t="normal">Agrupados!I3474</f>
        <v>0</v>
      </c>
      <c r="G1584" s="8">
        <f t="normal">Agrupados!T3474</f>
        <v>0</v>
      </c>
      <c r="H1584" s="8"/>
      <c r="I1584" s="8"/>
      <c r="J1584" s="8"/>
      <c r="K1584" s="8"/>
      <c r="L1584" s="8">
        <f t="normal">Agrupados!M3474</f>
        <v>0</v>
      </c>
      <c r="M1584" s="8">
        <f t="normal">Agrupados!Q3474</f>
        <v>0</v>
      </c>
      <c r="N1584" s="16"/>
      <c r="O1584" s="16"/>
      <c r="P1584" s="6">
        <f t="normal">Agrupados!R3474</f>
        <v>0</v>
      </c>
      <c r="Q1584" s="23">
        <f t="normal">Agrupados!AA3474</f>
        <v>0</v>
      </c>
      <c r="R1584" s="24">
        <f t="normal">Agrupados!AC3474</f>
        <v>0</v>
      </c>
    </row>
    <row r="1585" spans="1:18">
      <c r="A1585" s="6">
        <f t="normal">Agrupados!D3475</f>
        <v>0</v>
      </c>
      <c r="B1585" s="6">
        <f t="normal">Agrupados!E3475</f>
        <v>0</v>
      </c>
      <c r="C1585" s="6">
        <f t="normal">Agrupados!F3475</f>
        <v>0</v>
      </c>
      <c r="D1585" s="6">
        <f t="normal">Agrupados!G3475</f>
        <v>0</v>
      </c>
      <c r="E1585" s="17">
        <f t="normal">Agrupados!H3475</f>
        <v>0</v>
      </c>
      <c r="F1585" s="6">
        <f t="normal">Agrupados!I3475</f>
        <v>0</v>
      </c>
      <c r="G1585" s="8">
        <f t="normal">Agrupados!T3475</f>
        <v>0</v>
      </c>
      <c r="H1585" s="8"/>
      <c r="I1585" s="8"/>
      <c r="J1585" s="8"/>
      <c r="K1585" s="8"/>
      <c r="L1585" s="8">
        <f t="normal">Agrupados!M3475</f>
        <v>0</v>
      </c>
      <c r="M1585" s="8">
        <f t="normal">Agrupados!Q3475</f>
        <v>0</v>
      </c>
      <c r="N1585" s="19"/>
      <c r="O1585" s="19"/>
      <c r="P1585" s="6">
        <f t="normal">Agrupados!R3475</f>
        <v>0</v>
      </c>
      <c r="Q1585" s="23">
        <f t="normal">Agrupados!AA3475</f>
        <v>0</v>
      </c>
      <c r="R1585" s="24">
        <f t="normal">Agrupados!AC3475</f>
        <v>0</v>
      </c>
    </row>
    <row r="1586" spans="1:18">
      <c r="A1586" s="6" t="str">
        <f t="normal">Agrupados!D3476</f>
        <v>Agroindústria</v>
      </c>
      <c r="B1586" s="6" t="str">
        <f t="normal">Agrupados!E3476</f>
        <v>Resíduos de pecuária</v>
      </c>
      <c r="C1586" s="6" t="str">
        <f t="normal">Agrupados!F3476</f>
        <v>Suinocultura</v>
      </c>
      <c r="D1586" s="6" t="str">
        <f t="normal">Agrupados!G3476</f>
        <v>Crechário</v>
      </c>
      <c r="E1586" s="12" t="str">
        <f t="normal">Agrupados!H3476</f>
        <v>Entrada biodigestor</v>
      </c>
      <c r="F1586" s="6" t="str">
        <f t="normal">Agrupados!I3476</f>
        <v>3700 animais alojados há 5 dias com peso médio -  25 °C</v>
      </c>
      <c r="G1586" s="8">
        <f t="normal">Agrupados!T3476</f>
        <v>20.6</v>
      </c>
      <c r="H1586" s="8">
        <f t="normal">Agrupados!W3476</f>
        <v>684.766666666667</v>
      </c>
      <c r="I1586" s="8">
        <f t="shared" ref="I1586" si="2626">1000/G1586</f>
        <v>48.5436893203883</v>
      </c>
      <c r="J1586" s="8">
        <f t="shared" ref="J1586" si="2627">1000/H1586</f>
        <v>1.46035145791754</v>
      </c>
      <c r="K1586" s="8">
        <f t="shared" ref="K1586" si="2628">I1586*J1586</f>
        <v>70.8908474717252</v>
      </c>
      <c r="L1586" s="8">
        <f t="normal">Agrupados!M3476</f>
        <v>862</v>
      </c>
      <c r="M1586" s="8">
        <f t="normal">Agrupados!Q3476</f>
        <v>606.666666666667</v>
      </c>
      <c r="N1586" s="13">
        <f t="shared" ref="N1586" si="2629">L1586/K1586</f>
        <v>12.1595386533333</v>
      </c>
      <c r="O1586" s="13">
        <f t="shared" ref="O1586" si="2630">M1586/K1586</f>
        <v>8.55775728888889</v>
      </c>
      <c r="P1586" s="6">
        <f t="normal">Agrupados!R3476</f>
        <v>0.703789636504254</v>
      </c>
      <c r="Q1586" s="23">
        <f t="normal">Agrupados!AA3476</f>
        <v>19502.6666666667</v>
      </c>
      <c r="R1586" s="24">
        <f t="normal">Agrupados!AC3476</f>
        <v>7.11</v>
      </c>
    </row>
    <row r="1587" spans="1:18">
      <c r="A1587" s="6">
        <f t="normal">Agrupados!D3477</f>
        <v>0</v>
      </c>
      <c r="B1587" s="6">
        <f t="normal">Agrupados!E3477</f>
        <v>0</v>
      </c>
      <c r="C1587" s="6">
        <f t="normal">Agrupados!F3477</f>
        <v>0</v>
      </c>
      <c r="D1587" s="6">
        <f t="normal">Agrupados!G3477</f>
        <v>0</v>
      </c>
      <c r="E1587" s="14">
        <f t="normal">Agrupados!H3477</f>
        <v>0</v>
      </c>
      <c r="F1587" s="6">
        <f t="normal">Agrupados!I3477</f>
        <v>0</v>
      </c>
      <c r="G1587" s="8">
        <f t="normal">Agrupados!T3477</f>
        <v>0</v>
      </c>
      <c r="H1587" s="8"/>
      <c r="I1587" s="8"/>
      <c r="J1587" s="8"/>
      <c r="K1587" s="8"/>
      <c r="L1587" s="8">
        <f t="normal">Agrupados!M3477</f>
        <v>0</v>
      </c>
      <c r="M1587" s="8">
        <f t="normal">Agrupados!Q3477</f>
        <v>0</v>
      </c>
      <c r="N1587" s="16"/>
      <c r="O1587" s="16"/>
      <c r="P1587" s="6">
        <f t="normal">Agrupados!R3477</f>
        <v>0</v>
      </c>
      <c r="Q1587" s="23">
        <f t="normal">Agrupados!AA3477</f>
        <v>0</v>
      </c>
      <c r="R1587" s="24">
        <f t="normal">Agrupados!AC3477</f>
        <v>0</v>
      </c>
    </row>
    <row r="1588" spans="1:18">
      <c r="A1588" s="6">
        <f t="normal">Agrupados!D3478</f>
        <v>0</v>
      </c>
      <c r="B1588" s="6">
        <f t="normal">Agrupados!E3478</f>
        <v>0</v>
      </c>
      <c r="C1588" s="6">
        <f t="normal">Agrupados!F3478</f>
        <v>0</v>
      </c>
      <c r="D1588" s="6">
        <f t="normal">Agrupados!G3478</f>
        <v>0</v>
      </c>
      <c r="E1588" s="17">
        <f t="normal">Agrupados!H3478</f>
        <v>0</v>
      </c>
      <c r="F1588" s="6">
        <f t="normal">Agrupados!I3478</f>
        <v>0</v>
      </c>
      <c r="G1588" s="8">
        <f t="normal">Agrupados!T3478</f>
        <v>0</v>
      </c>
      <c r="H1588" s="8"/>
      <c r="I1588" s="8"/>
      <c r="J1588" s="8"/>
      <c r="K1588" s="8"/>
      <c r="L1588" s="8">
        <f t="normal">Agrupados!M3478</f>
        <v>0</v>
      </c>
      <c r="M1588" s="8">
        <f t="normal">Agrupados!Q3478</f>
        <v>0</v>
      </c>
      <c r="N1588" s="19"/>
      <c r="O1588" s="19"/>
      <c r="P1588" s="6">
        <f t="normal">Agrupados!R3478</f>
        <v>0</v>
      </c>
      <c r="Q1588" s="23">
        <f t="normal">Agrupados!AA3478</f>
        <v>0</v>
      </c>
      <c r="R1588" s="24">
        <f t="normal">Agrupados!AC3478</f>
        <v>0</v>
      </c>
    </row>
    <row r="1589" spans="1:18">
      <c r="A1589" s="6" t="str">
        <f t="normal">Agrupados!D3485</f>
        <v>Agroindústria</v>
      </c>
      <c r="B1589" s="6" t="str">
        <f t="normal">Agrupados!E3485</f>
        <v>Resíduos de pecuária</v>
      </c>
      <c r="C1589" s="6" t="str">
        <f t="normal">Agrupados!F3485</f>
        <v>Suinocultura</v>
      </c>
      <c r="D1589" s="6" t="str">
        <f t="normal">Agrupados!G3485</f>
        <v>Terminação</v>
      </c>
      <c r="E1589" s="12" t="str">
        <f t="normal">Agrupados!H3485</f>
        <v>Entrada biodigestor</v>
      </c>
      <c r="F1589" s="6" t="str">
        <f t="normal">Agrupados!I3485</f>
        <v>55 °C </v>
      </c>
      <c r="G1589" s="8">
        <f t="normal">Agrupados!T3485</f>
        <v>24.3666666666667</v>
      </c>
      <c r="H1589" s="8">
        <f t="normal">Agrupados!W3485</f>
        <v>764.066666666667</v>
      </c>
      <c r="I1589" s="8">
        <f t="shared" ref="I1589" si="2631">1000/G1589</f>
        <v>41.0396716826265</v>
      </c>
      <c r="J1589" s="8">
        <f t="shared" ref="J1589" si="2632">1000/H1589</f>
        <v>1.30878631882035</v>
      </c>
      <c r="K1589" s="8">
        <f t="shared" ref="K1589" si="2633">I1589*J1589</f>
        <v>53.7121608271004</v>
      </c>
      <c r="L1589" s="8">
        <f t="normal">Agrupados!M3485</f>
        <v>514</v>
      </c>
      <c r="M1589" s="8">
        <f t="normal">Agrupados!Q3485</f>
        <v>323</v>
      </c>
      <c r="N1589" s="13">
        <f t="shared" ref="N1589" si="2634">L1589/K1589</f>
        <v>9.56952749777778</v>
      </c>
      <c r="O1589" s="13">
        <f t="shared" ref="O1589" si="2635">M1589/K1589</f>
        <v>6.01353576222222</v>
      </c>
      <c r="P1589" s="6">
        <f t="normal">Agrupados!R3485</f>
        <v>0.6284046692607</v>
      </c>
      <c r="Q1589" s="23">
        <f t="normal">Agrupados!AA3485</f>
        <v>33194.6666666667</v>
      </c>
      <c r="R1589" s="24">
        <f t="normal">Agrupados!AC3485</f>
        <v>6.76133333333333</v>
      </c>
    </row>
    <row r="1590" spans="1:18">
      <c r="A1590" s="6">
        <f t="normal">Agrupados!D3486</f>
        <v>0</v>
      </c>
      <c r="B1590" s="6">
        <f t="normal">Agrupados!E3486</f>
        <v>0</v>
      </c>
      <c r="C1590" s="6">
        <f t="normal">Agrupados!F3486</f>
        <v>0</v>
      </c>
      <c r="D1590" s="6">
        <f t="normal">Agrupados!G3486</f>
        <v>0</v>
      </c>
      <c r="E1590" s="14">
        <f t="normal">Agrupados!H3486</f>
        <v>0</v>
      </c>
      <c r="F1590" s="6">
        <f t="normal">Agrupados!I3486</f>
        <v>0</v>
      </c>
      <c r="G1590" s="8">
        <f t="normal">Agrupados!T3486</f>
        <v>0</v>
      </c>
      <c r="H1590" s="8"/>
      <c r="I1590" s="8"/>
      <c r="J1590" s="8"/>
      <c r="K1590" s="8"/>
      <c r="L1590" s="8">
        <f t="normal">Agrupados!M3486</f>
        <v>0</v>
      </c>
      <c r="M1590" s="8">
        <f t="normal">Agrupados!Q3486</f>
        <v>0</v>
      </c>
      <c r="N1590" s="16"/>
      <c r="O1590" s="16"/>
      <c r="P1590" s="6">
        <f t="normal">Agrupados!R3486</f>
        <v>0</v>
      </c>
      <c r="Q1590" s="23">
        <f t="normal">Agrupados!AA3486</f>
        <v>0</v>
      </c>
      <c r="R1590" s="24">
        <f t="normal">Agrupados!AC3486</f>
        <v>0</v>
      </c>
    </row>
    <row r="1591" spans="1:18">
      <c r="A1591" s="6">
        <f t="normal">Agrupados!D3487</f>
        <v>0</v>
      </c>
      <c r="B1591" s="6">
        <f t="normal">Agrupados!E3487</f>
        <v>0</v>
      </c>
      <c r="C1591" s="6">
        <f t="normal">Agrupados!F3487</f>
        <v>0</v>
      </c>
      <c r="D1591" s="6">
        <f t="normal">Agrupados!G3487</f>
        <v>0</v>
      </c>
      <c r="E1591" s="17">
        <f t="normal">Agrupados!H3487</f>
        <v>0</v>
      </c>
      <c r="F1591" s="6">
        <f t="normal">Agrupados!I3487</f>
        <v>0</v>
      </c>
      <c r="G1591" s="8">
        <f t="normal">Agrupados!T3487</f>
        <v>0</v>
      </c>
      <c r="H1591" s="8"/>
      <c r="I1591" s="8"/>
      <c r="J1591" s="8"/>
      <c r="K1591" s="8"/>
      <c r="L1591" s="8">
        <f t="normal">Agrupados!M3487</f>
        <v>0</v>
      </c>
      <c r="M1591" s="8">
        <f t="normal">Agrupados!Q3487</f>
        <v>0</v>
      </c>
      <c r="N1591" s="19"/>
      <c r="O1591" s="19"/>
      <c r="P1591" s="6">
        <f t="normal">Agrupados!R3487</f>
        <v>0</v>
      </c>
      <c r="Q1591" s="23">
        <f t="normal">Agrupados!AA3487</f>
        <v>0</v>
      </c>
      <c r="R1591" s="24">
        <f t="normal">Agrupados!AC3487</f>
        <v>0</v>
      </c>
    </row>
    <row r="1592" spans="1:18">
      <c r="A1592" s="6" t="str">
        <f t="normal">Agrupados!D3488</f>
        <v>Agroindústria</v>
      </c>
      <c r="B1592" s="6" t="str">
        <f t="normal">Agrupados!E3488</f>
        <v>Resíduos de pecuária</v>
      </c>
      <c r="C1592" s="6" t="str">
        <f t="normal">Agrupados!F3488</f>
        <v>Bovinocultura</v>
      </c>
      <c r="D1592" s="6" t="str">
        <f t="normal">Agrupados!G3488</f>
        <v>Dejeto bovino</v>
      </c>
      <c r="E1592" s="12" t="str">
        <f t="normal">Agrupados!H3488</f>
        <v>Pátio alimentação</v>
      </c>
      <c r="F1592" s="6" t="str">
        <f t="normal">Agrupados!I3488</f>
        <v>Bovino de corte - 55 °C</v>
      </c>
      <c r="G1592" s="8">
        <f t="normal">Agrupados!T3488</f>
        <v>255.95</v>
      </c>
      <c r="H1592" s="8">
        <f t="normal">Agrupados!W3488</f>
        <v>889.75</v>
      </c>
      <c r="I1592" s="8">
        <f t="shared" ref="I1592" si="2636">1000/G1592</f>
        <v>3.90701308849385</v>
      </c>
      <c r="J1592" s="8">
        <f t="shared" ref="J1592" si="2637">1000/H1592</f>
        <v>1.12391121101433</v>
      </c>
      <c r="K1592" s="8">
        <f t="shared" ref="K1592" si="2638">I1592*J1592</f>
        <v>4.39113581173796</v>
      </c>
      <c r="L1592" s="8">
        <f t="normal">Agrupados!M3488</f>
        <v>612.5</v>
      </c>
      <c r="M1592" s="8">
        <f t="normal">Agrupados!Q3488</f>
        <v>332</v>
      </c>
      <c r="N1592" s="13">
        <f t="shared" ref="N1592" si="2639">L1592/K1592</f>
        <v>139.48555140625</v>
      </c>
      <c r="O1592" s="13">
        <f t="shared" ref="O1592" si="2640">M1592/K1592</f>
        <v>75.60686215</v>
      </c>
      <c r="P1592" s="6">
        <f t="normal">Agrupados!R3488</f>
        <v>0.542040816326531</v>
      </c>
      <c r="Q1592" s="23" t="str">
        <f t="normal">Agrupados!AA3488</f>
        <v>-</v>
      </c>
      <c r="R1592" s="24" t="str">
        <f t="normal">Agrupados!AC3488</f>
        <v>-</v>
      </c>
    </row>
    <row r="1593" spans="1:18">
      <c r="A1593" s="6">
        <f t="normal">Agrupados!D3489</f>
        <v>0</v>
      </c>
      <c r="B1593" s="6">
        <f t="normal">Agrupados!E3489</f>
        <v>0</v>
      </c>
      <c r="C1593" s="6">
        <f t="normal">Agrupados!F3489</f>
        <v>0</v>
      </c>
      <c r="D1593" s="6">
        <f t="normal">Agrupados!G3489</f>
        <v>0</v>
      </c>
      <c r="E1593" s="14">
        <f t="normal">Agrupados!H3489</f>
        <v>0</v>
      </c>
      <c r="F1593" s="6">
        <f t="normal">Agrupados!I3489</f>
        <v>0</v>
      </c>
      <c r="G1593" s="8">
        <f t="normal">Agrupados!T3489</f>
        <v>0</v>
      </c>
      <c r="H1593" s="8"/>
      <c r="I1593" s="8"/>
      <c r="J1593" s="8"/>
      <c r="K1593" s="8"/>
      <c r="L1593" s="8">
        <f t="normal">Agrupados!M3489</f>
        <v>0</v>
      </c>
      <c r="M1593" s="8">
        <f t="normal">Agrupados!Q3489</f>
        <v>0</v>
      </c>
      <c r="N1593" s="16"/>
      <c r="O1593" s="16"/>
      <c r="P1593" s="6">
        <f t="normal">Agrupados!R3489</f>
        <v>0</v>
      </c>
      <c r="Q1593" s="23">
        <f t="normal">Agrupados!AA3489</f>
        <v>0</v>
      </c>
      <c r="R1593" s="24">
        <f t="normal">Agrupados!AC3489</f>
        <v>0</v>
      </c>
    </row>
    <row r="1594" spans="1:18">
      <c r="A1594" s="6">
        <f t="normal">Agrupados!D3490</f>
        <v>0</v>
      </c>
      <c r="B1594" s="6">
        <f t="normal">Agrupados!E3490</f>
        <v>0</v>
      </c>
      <c r="C1594" s="6">
        <f t="normal">Agrupados!F3490</f>
        <v>0</v>
      </c>
      <c r="D1594" s="6">
        <f t="normal">Agrupados!G3490</f>
        <v>0</v>
      </c>
      <c r="E1594" s="17">
        <f t="normal">Agrupados!H3490</f>
        <v>0</v>
      </c>
      <c r="F1594" s="6">
        <f t="normal">Agrupados!I3490</f>
        <v>0</v>
      </c>
      <c r="G1594" s="8">
        <f t="normal">Agrupados!T3490</f>
        <v>0</v>
      </c>
      <c r="H1594" s="8"/>
      <c r="I1594" s="8"/>
      <c r="J1594" s="8"/>
      <c r="K1594" s="8"/>
      <c r="L1594" s="8">
        <f t="normal">Agrupados!M3490</f>
        <v>0</v>
      </c>
      <c r="M1594" s="8">
        <f t="normal">Agrupados!Q3490</f>
        <v>0</v>
      </c>
      <c r="N1594" s="19"/>
      <c r="O1594" s="19"/>
      <c r="P1594" s="6">
        <f t="normal">Agrupados!R3490</f>
        <v>0</v>
      </c>
      <c r="Q1594" s="23">
        <f t="normal">Agrupados!AA3490</f>
        <v>0</v>
      </c>
      <c r="R1594" s="24">
        <f t="normal">Agrupados!AC3490</f>
        <v>0</v>
      </c>
    </row>
    <row r="1595" spans="1:18">
      <c r="A1595" s="6" t="str">
        <f t="normal">Agrupados!D3491</f>
        <v>Agroindústria</v>
      </c>
      <c r="B1595" s="6" t="str">
        <f t="normal">Agrupados!E3491</f>
        <v>Resíduos de pecuária</v>
      </c>
      <c r="C1595" s="6" t="str">
        <f t="normal">Agrupados!F3491</f>
        <v>Bovinocultura</v>
      </c>
      <c r="D1595" s="6" t="str">
        <f t="normal">Agrupados!G3491</f>
        <v>Dejeto bovino</v>
      </c>
      <c r="E1595" s="12" t="str">
        <f t="normal">Agrupados!H3491</f>
        <v>Pátio alimentação</v>
      </c>
      <c r="F1595" s="6" t="str">
        <f t="normal">Agrupados!I3491</f>
        <v>Bovino de corte (alimentação soro + grama) - 55 °C</v>
      </c>
      <c r="G1595" s="8">
        <f t="normal">Agrupados!T3491</f>
        <v>123.2</v>
      </c>
      <c r="H1595" s="8">
        <f t="normal">Agrupados!W3491</f>
        <v>589.466666666667</v>
      </c>
      <c r="I1595" s="8">
        <f t="shared" ref="I1595" si="2641">1000/G1595</f>
        <v>8.11688311688312</v>
      </c>
      <c r="J1595" s="8">
        <f t="shared" ref="J1595" si="2642">1000/H1595</f>
        <v>1.69644876724723</v>
      </c>
      <c r="K1595" s="8">
        <f t="shared" ref="K1595" si="2643">I1595*J1595</f>
        <v>13.7698763575262</v>
      </c>
      <c r="L1595" s="8">
        <f t="normal">Agrupados!M3491</f>
        <v>369</v>
      </c>
      <c r="M1595" s="8">
        <f t="normal">Agrupados!Q3491</f>
        <v>243.5</v>
      </c>
      <c r="N1595" s="13">
        <f t="shared" ref="N1595" si="2644">L1595/K1595</f>
        <v>26.79762624</v>
      </c>
      <c r="O1595" s="13">
        <f t="shared" ref="O1595" si="2645">M1595/K1595</f>
        <v>17.6835284266667</v>
      </c>
      <c r="P1595" s="6">
        <f t="normal">Agrupados!R3491</f>
        <v>0.659891598915989</v>
      </c>
      <c r="Q1595" s="23" t="str">
        <f t="normal">Agrupados!AA3491</f>
        <v>-</v>
      </c>
      <c r="R1595" s="24" t="str">
        <f t="normal">Agrupados!AC3491</f>
        <v>-</v>
      </c>
    </row>
    <row r="1596" spans="1:18">
      <c r="A1596" s="6">
        <f t="normal">Agrupados!D3492</f>
        <v>0</v>
      </c>
      <c r="B1596" s="6">
        <f t="normal">Agrupados!E3492</f>
        <v>0</v>
      </c>
      <c r="C1596" s="6">
        <f t="normal">Agrupados!F3492</f>
        <v>0</v>
      </c>
      <c r="D1596" s="6">
        <f t="normal">Agrupados!G3492</f>
        <v>0</v>
      </c>
      <c r="E1596" s="14">
        <f t="normal">Agrupados!H3492</f>
        <v>0</v>
      </c>
      <c r="F1596" s="6">
        <f t="normal">Agrupados!I3492</f>
        <v>0</v>
      </c>
      <c r="G1596" s="8">
        <f t="normal">Agrupados!T3492</f>
        <v>0</v>
      </c>
      <c r="H1596" s="8"/>
      <c r="I1596" s="8"/>
      <c r="J1596" s="8"/>
      <c r="K1596" s="8"/>
      <c r="L1596" s="8">
        <f t="normal">Agrupados!M3492</f>
        <v>0</v>
      </c>
      <c r="M1596" s="8">
        <f t="normal">Agrupados!Q3492</f>
        <v>0</v>
      </c>
      <c r="N1596" s="16"/>
      <c r="O1596" s="16"/>
      <c r="P1596" s="6">
        <f t="normal">Agrupados!R3492</f>
        <v>0</v>
      </c>
      <c r="Q1596" s="23">
        <f t="normal">Agrupados!AA3492</f>
        <v>0</v>
      </c>
      <c r="R1596" s="24">
        <f t="normal">Agrupados!AC3492</f>
        <v>0</v>
      </c>
    </row>
    <row r="1597" spans="1:18">
      <c r="A1597" s="6">
        <f t="normal">Agrupados!D3493</f>
        <v>0</v>
      </c>
      <c r="B1597" s="6">
        <f t="normal">Agrupados!E3493</f>
        <v>0</v>
      </c>
      <c r="C1597" s="6">
        <f t="normal">Agrupados!F3493</f>
        <v>0</v>
      </c>
      <c r="D1597" s="6">
        <f t="normal">Agrupados!G3493</f>
        <v>0</v>
      </c>
      <c r="E1597" s="17">
        <f t="normal">Agrupados!H3493</f>
        <v>0</v>
      </c>
      <c r="F1597" s="6">
        <f t="normal">Agrupados!I3493</f>
        <v>0</v>
      </c>
      <c r="G1597" s="8">
        <f t="normal">Agrupados!T3493</f>
        <v>0</v>
      </c>
      <c r="H1597" s="8"/>
      <c r="I1597" s="8"/>
      <c r="J1597" s="8"/>
      <c r="K1597" s="8"/>
      <c r="L1597" s="8">
        <f t="normal">Agrupados!M3493</f>
        <v>0</v>
      </c>
      <c r="M1597" s="8">
        <f t="normal">Agrupados!Q3493</f>
        <v>0</v>
      </c>
      <c r="N1597" s="19"/>
      <c r="O1597" s="19"/>
      <c r="P1597" s="6">
        <f t="normal">Agrupados!R3493</f>
        <v>0</v>
      </c>
      <c r="Q1597" s="23">
        <f t="normal">Agrupados!AA3493</f>
        <v>0</v>
      </c>
      <c r="R1597" s="24">
        <f t="normal">Agrupados!AC3493</f>
        <v>0</v>
      </c>
    </row>
    <row r="1598" spans="1:18">
      <c r="A1598" s="6" t="str">
        <f t="normal">Agrupados!D3494</f>
        <v>Agroindústria</v>
      </c>
      <c r="B1598" s="6" t="str">
        <f t="normal">Agrupados!E3494</f>
        <v>Codigestão</v>
      </c>
      <c r="C1598" s="6" t="str">
        <f t="normal">Agrupados!F3494</f>
        <v>Codigestão</v>
      </c>
      <c r="D1598" s="6" t="str">
        <f t="normal">Agrupados!G3494</f>
        <v>Bovino + aves poedeiras</v>
      </c>
      <c r="E1598" s="12" t="str">
        <f t="normal">Agrupados!H3494</f>
        <v>Barracão</v>
      </c>
      <c r="F1598" s="6" t="str">
        <f t="normal">Agrupados!I3494</f>
        <v>55 °C </v>
      </c>
      <c r="G1598" s="8">
        <f t="normal">Agrupados!T3494</f>
        <v>288.433333333333</v>
      </c>
      <c r="H1598" s="8">
        <f t="normal">Agrupados!W3494</f>
        <v>628.066666666667</v>
      </c>
      <c r="I1598" s="8">
        <f t="shared" ref="I1598" si="2646">1000/G1598</f>
        <v>3.46700566277592</v>
      </c>
      <c r="J1598" s="8">
        <f t="shared" ref="J1598" si="2647">1000/H1598</f>
        <v>1.59218766585288</v>
      </c>
      <c r="K1598" s="8">
        <f t="shared" ref="K1598" si="2648">I1598*J1598</f>
        <v>5.52012365371391</v>
      </c>
      <c r="L1598" s="8">
        <f t="normal">Agrupados!M3494</f>
        <v>586</v>
      </c>
      <c r="M1598" s="8">
        <f t="normal">Agrupados!Q3494</f>
        <v>359.666666666667</v>
      </c>
      <c r="N1598" s="13">
        <f t="shared" ref="N1598" si="2649">L1598/K1598</f>
        <v>106.157042262222</v>
      </c>
      <c r="O1598" s="13">
        <f t="shared" ref="O1598" si="2650">M1598/K1598</f>
        <v>65.1555452792593</v>
      </c>
      <c r="P1598" s="6">
        <f t="normal">Agrupados!R3494</f>
        <v>0.613765642775882</v>
      </c>
      <c r="Q1598" s="23" t="str">
        <f t="normal">Agrupados!AA3494</f>
        <v>-</v>
      </c>
      <c r="R1598" s="24" t="str">
        <f t="normal">Agrupados!AC3494</f>
        <v>-</v>
      </c>
    </row>
    <row r="1599" spans="1:18">
      <c r="A1599" s="6">
        <f t="normal">Agrupados!D3495</f>
        <v>0</v>
      </c>
      <c r="B1599" s="6">
        <f t="normal">Agrupados!E3495</f>
        <v>0</v>
      </c>
      <c r="C1599" s="6">
        <f t="normal">Agrupados!F3495</f>
        <v>0</v>
      </c>
      <c r="D1599" s="6">
        <f t="normal">Agrupados!G3495</f>
        <v>0</v>
      </c>
      <c r="E1599" s="14">
        <f t="normal">Agrupados!H3495</f>
        <v>0</v>
      </c>
      <c r="F1599" s="6">
        <f t="normal">Agrupados!I3495</f>
        <v>0</v>
      </c>
      <c r="G1599" s="8">
        <f t="normal">Agrupados!T3495</f>
        <v>0</v>
      </c>
      <c r="H1599" s="8"/>
      <c r="I1599" s="8"/>
      <c r="J1599" s="8"/>
      <c r="K1599" s="8"/>
      <c r="L1599" s="8">
        <f t="normal">Agrupados!M3495</f>
        <v>0</v>
      </c>
      <c r="M1599" s="8">
        <f t="normal">Agrupados!Q3495</f>
        <v>0</v>
      </c>
      <c r="N1599" s="16"/>
      <c r="O1599" s="16"/>
      <c r="P1599" s="6">
        <f t="normal">Agrupados!R3495</f>
        <v>0</v>
      </c>
      <c r="Q1599" s="23">
        <f t="normal">Agrupados!AA3495</f>
        <v>0</v>
      </c>
      <c r="R1599" s="24">
        <f t="normal">Agrupados!AC3495</f>
        <v>0</v>
      </c>
    </row>
    <row r="1600" spans="1:18">
      <c r="A1600" s="6">
        <f t="normal">Agrupados!D3496</f>
        <v>0</v>
      </c>
      <c r="B1600" s="6">
        <f t="normal">Agrupados!E3496</f>
        <v>0</v>
      </c>
      <c r="C1600" s="6">
        <f t="normal">Agrupados!F3496</f>
        <v>0</v>
      </c>
      <c r="D1600" s="6">
        <f t="normal">Agrupados!G3496</f>
        <v>0</v>
      </c>
      <c r="E1600" s="17">
        <f t="normal">Agrupados!H3496</f>
        <v>0</v>
      </c>
      <c r="F1600" s="6">
        <f t="normal">Agrupados!I3496</f>
        <v>0</v>
      </c>
      <c r="G1600" s="8">
        <f t="normal">Agrupados!T3496</f>
        <v>0</v>
      </c>
      <c r="H1600" s="8"/>
      <c r="I1600" s="8"/>
      <c r="J1600" s="8"/>
      <c r="K1600" s="8"/>
      <c r="L1600" s="8">
        <f t="normal">Agrupados!M3496</f>
        <v>0</v>
      </c>
      <c r="M1600" s="8">
        <f t="normal">Agrupados!Q3496</f>
        <v>0</v>
      </c>
      <c r="N1600" s="19"/>
      <c r="O1600" s="19"/>
      <c r="P1600" s="6">
        <f t="normal">Agrupados!R3496</f>
        <v>0</v>
      </c>
      <c r="Q1600" s="23">
        <f t="normal">Agrupados!AA3496</f>
        <v>0</v>
      </c>
      <c r="R1600" s="24">
        <f t="normal">Agrupados!AC3496</f>
        <v>0</v>
      </c>
    </row>
    <row r="1601" spans="1:18">
      <c r="A1601" s="6" t="str">
        <f t="normal">Agrupados!D3497</f>
        <v>Agroindústria</v>
      </c>
      <c r="B1601" s="6" t="str">
        <f t="normal">Agrupados!E3497</f>
        <v>Resíduos de pecuária</v>
      </c>
      <c r="C1601" s="6" t="str">
        <f t="normal">Agrupados!F3497</f>
        <v>Suinocultura</v>
      </c>
      <c r="D1601" s="6" t="str">
        <f t="normal">Agrupados!G3497</f>
        <v>Crechário</v>
      </c>
      <c r="E1601" s="12" t="str">
        <f t="normal">Agrupados!H3497</f>
        <v>Entrada biodigestor</v>
      </c>
      <c r="F1601" s="6" t="str">
        <f t="normal">Agrupados!I3497</f>
        <v>3700 animais alojados há 5 dias com peso médio -  55 °C</v>
      </c>
      <c r="G1601" s="8">
        <f t="normal">Agrupados!T3497</f>
        <v>20.6</v>
      </c>
      <c r="H1601" s="8">
        <f t="normal">Agrupados!W3497</f>
        <v>684.766666666667</v>
      </c>
      <c r="I1601" s="8">
        <f t="shared" ref="I1601" si="2651">1000/G1601</f>
        <v>48.5436893203883</v>
      </c>
      <c r="J1601" s="8">
        <f t="shared" ref="J1601" si="2652">1000/H1601</f>
        <v>1.46035145791754</v>
      </c>
      <c r="K1601" s="8">
        <f t="shared" ref="K1601" si="2653">I1601*J1601</f>
        <v>70.8908474717252</v>
      </c>
      <c r="L1601" s="8">
        <f t="normal">Agrupados!M3497</f>
        <v>670.333333333333</v>
      </c>
      <c r="M1601" s="8">
        <f t="normal">Agrupados!Q3497</f>
        <v>464.666666666667</v>
      </c>
      <c r="N1601" s="13">
        <f t="shared" ref="N1601" si="2654">L1601/K1601</f>
        <v>9.45585159777778</v>
      </c>
      <c r="O1601" s="13">
        <f t="shared" ref="O1601" si="2655">M1601/K1601</f>
        <v>6.55467783555556</v>
      </c>
      <c r="P1601" s="6">
        <f t="normal">Agrupados!R3497</f>
        <v>0.693187468920935</v>
      </c>
      <c r="Q1601" s="23">
        <f t="normal">Agrupados!AA3497</f>
        <v>19502.6666666667</v>
      </c>
      <c r="R1601" s="24">
        <f t="normal">Agrupados!AC3497</f>
        <v>7.11</v>
      </c>
    </row>
    <row r="1602" spans="1:18">
      <c r="A1602" s="6">
        <f t="normal">Agrupados!D3498</f>
        <v>0</v>
      </c>
      <c r="B1602" s="6">
        <f t="normal">Agrupados!E3498</f>
        <v>0</v>
      </c>
      <c r="C1602" s="6">
        <f t="normal">Agrupados!F3498</f>
        <v>0</v>
      </c>
      <c r="D1602" s="6">
        <f t="normal">Agrupados!G3498</f>
        <v>0</v>
      </c>
      <c r="E1602" s="14">
        <f t="normal">Agrupados!H3498</f>
        <v>0</v>
      </c>
      <c r="F1602" s="6">
        <f t="normal">Agrupados!I3498</f>
        <v>0</v>
      </c>
      <c r="G1602" s="8">
        <f t="normal">Agrupados!T3498</f>
        <v>0</v>
      </c>
      <c r="H1602" s="8"/>
      <c r="I1602" s="8"/>
      <c r="J1602" s="8"/>
      <c r="K1602" s="8"/>
      <c r="L1602" s="8">
        <f t="normal">Agrupados!M3498</f>
        <v>0</v>
      </c>
      <c r="M1602" s="8">
        <f t="normal">Agrupados!Q3498</f>
        <v>0</v>
      </c>
      <c r="N1602" s="16"/>
      <c r="O1602" s="16"/>
      <c r="P1602" s="6">
        <f t="normal">Agrupados!R3498</f>
        <v>0</v>
      </c>
      <c r="Q1602" s="23">
        <f t="normal">Agrupados!AA3498</f>
        <v>0</v>
      </c>
      <c r="R1602" s="24">
        <f t="normal">Agrupados!AC3498</f>
        <v>0</v>
      </c>
    </row>
    <row r="1603" spans="1:18">
      <c r="A1603" s="6">
        <f t="normal">Agrupados!D3499</f>
        <v>0</v>
      </c>
      <c r="B1603" s="6">
        <f t="normal">Agrupados!E3499</f>
        <v>0</v>
      </c>
      <c r="C1603" s="6">
        <f t="normal">Agrupados!F3499</f>
        <v>0</v>
      </c>
      <c r="D1603" s="6">
        <f t="normal">Agrupados!G3499</f>
        <v>0</v>
      </c>
      <c r="E1603" s="17">
        <f t="normal">Agrupados!H3499</f>
        <v>0</v>
      </c>
      <c r="F1603" s="6">
        <f t="normal">Agrupados!I3499</f>
        <v>0</v>
      </c>
      <c r="G1603" s="8">
        <f t="normal">Agrupados!T3499</f>
        <v>0</v>
      </c>
      <c r="H1603" s="8"/>
      <c r="I1603" s="8"/>
      <c r="J1603" s="8"/>
      <c r="K1603" s="8"/>
      <c r="L1603" s="8">
        <f t="normal">Agrupados!M3499</f>
        <v>0</v>
      </c>
      <c r="M1603" s="8">
        <f t="normal">Agrupados!Q3499</f>
        <v>0</v>
      </c>
      <c r="N1603" s="19"/>
      <c r="O1603" s="19"/>
      <c r="P1603" s="6">
        <f t="normal">Agrupados!R3499</f>
        <v>0</v>
      </c>
      <c r="Q1603" s="23">
        <f t="normal">Agrupados!AA3499</f>
        <v>0</v>
      </c>
      <c r="R1603" s="24">
        <f t="normal">Agrupados!AC3499</f>
        <v>0</v>
      </c>
    </row>
    <row r="1604" spans="1:18" ht="0" customHeight="1" hidden="1">
      <c r="A1604" s="6" t="str">
        <f t="normal">Agrupados!D3506</f>
        <v>Cultura energética</v>
      </c>
      <c r="B1604" s="6" t="str">
        <f t="normal">Agrupados!E3506</f>
        <v>Cultivo energético  </v>
      </c>
      <c r="C1604" s="6" t="str">
        <f t="normal">Agrupados!F3506</f>
        <v>Biomassa vegetal</v>
      </c>
      <c r="D1604" s="6" t="str">
        <f t="normal">Agrupados!G3506</f>
        <v>Sorgo</v>
      </c>
      <c r="E1604" s="12" t="str">
        <f t="normal">Agrupados!H3506</f>
        <v>-</v>
      </c>
      <c r="F1604" s="6" t="str">
        <f t="normal">Agrupados!I3506</f>
        <v>Material desidratado. Planta sem grãos</v>
      </c>
      <c r="G1604" s="8">
        <f t="normal">Agrupados!T3506</f>
        <v>913.866666666667</v>
      </c>
      <c r="H1604" s="8">
        <f t="normal">Agrupados!W3506</f>
        <v>942.333333333333</v>
      </c>
      <c r="I1604" s="8">
        <f t="shared" ref="I1604" si="2656">1000/G1604</f>
        <v>1.09425153195214</v>
      </c>
      <c r="J1604" s="8">
        <f t="shared" ref="J1604" si="2657">1000/H1604</f>
        <v>1.0611956137248</v>
      </c>
      <c r="K1604" s="8">
        <f t="shared" ref="K1604" si="2658">I1604*J1604</f>
        <v>1.16121492601926</v>
      </c>
      <c r="L1604" s="8">
        <f t="normal">Agrupados!M3506</f>
        <v>448.5</v>
      </c>
      <c r="M1604" s="8">
        <f t="normal">Agrupados!Q3506</f>
        <v>237</v>
      </c>
      <c r="N1604" s="13">
        <f t="shared" ref="N1604" si="2659">L1604/K1604</f>
        <v>386.233409466667</v>
      </c>
      <c r="O1604" s="13">
        <f t="shared" ref="O1604" si="2660">M1604/K1604</f>
        <v>204.096584266667</v>
      </c>
      <c r="P1604" s="6">
        <f t="normal">Agrupados!R3506</f>
        <v>0.528428093645485</v>
      </c>
      <c r="Q1604" s="23" t="str">
        <f t="normal">Agrupados!AA3506</f>
        <v>-</v>
      </c>
      <c r="R1604" s="24" t="str">
        <f t="normal">Agrupados!AC3506</f>
        <v>-</v>
      </c>
    </row>
    <row r="1605" spans="1:18">
      <c r="A1605" s="6">
        <f t="normal">Agrupados!D3507</f>
        <v>0</v>
      </c>
      <c r="B1605" s="6">
        <f t="normal">Agrupados!E3507</f>
        <v>0</v>
      </c>
      <c r="C1605" s="6">
        <f t="normal">Agrupados!F3507</f>
        <v>0</v>
      </c>
      <c r="D1605" s="6">
        <f t="normal">Agrupados!G3507</f>
        <v>0</v>
      </c>
      <c r="E1605" s="14">
        <f t="normal">Agrupados!H3507</f>
        <v>0</v>
      </c>
      <c r="F1605" s="6">
        <f t="normal">Agrupados!I3507</f>
        <v>0</v>
      </c>
      <c r="G1605" s="8">
        <f t="normal">Agrupados!T3507</f>
        <v>0</v>
      </c>
      <c r="H1605" s="8"/>
      <c r="I1605" s="8"/>
      <c r="J1605" s="8"/>
      <c r="K1605" s="8"/>
      <c r="L1605" s="8">
        <f t="normal">Agrupados!M3507</f>
        <v>0</v>
      </c>
      <c r="M1605" s="8">
        <f t="normal">Agrupados!Q3507</f>
        <v>0</v>
      </c>
      <c r="N1605" s="16"/>
      <c r="O1605" s="16"/>
      <c r="P1605" s="6">
        <f t="normal">Agrupados!R3507</f>
        <v>0</v>
      </c>
      <c r="Q1605" s="23">
        <f t="normal">Agrupados!AA3507</f>
        <v>0</v>
      </c>
      <c r="R1605" s="24">
        <f t="normal">Agrupados!AC3507</f>
        <v>0</v>
      </c>
    </row>
    <row r="1606" spans="1:18">
      <c r="A1606" s="6">
        <f t="normal">Agrupados!D3508</f>
        <v>0</v>
      </c>
      <c r="B1606" s="6">
        <f t="normal">Agrupados!E3508</f>
        <v>0</v>
      </c>
      <c r="C1606" s="6">
        <f t="normal">Agrupados!F3508</f>
        <v>0</v>
      </c>
      <c r="D1606" s="6">
        <f t="normal">Agrupados!G3508</f>
        <v>0</v>
      </c>
      <c r="E1606" s="17">
        <f t="normal">Agrupados!H3508</f>
        <v>0</v>
      </c>
      <c r="F1606" s="6">
        <f t="normal">Agrupados!I3508</f>
        <v>0</v>
      </c>
      <c r="G1606" s="8">
        <f t="normal">Agrupados!T3508</f>
        <v>0</v>
      </c>
      <c r="H1606" s="8"/>
      <c r="I1606" s="8"/>
      <c r="J1606" s="8"/>
      <c r="K1606" s="8"/>
      <c r="L1606" s="8">
        <f t="normal">Agrupados!M3508</f>
        <v>0</v>
      </c>
      <c r="M1606" s="8">
        <f t="normal">Agrupados!Q3508</f>
        <v>0</v>
      </c>
      <c r="N1606" s="19"/>
      <c r="O1606" s="19"/>
      <c r="P1606" s="6">
        <f t="normal">Agrupados!R3508</f>
        <v>0</v>
      </c>
      <c r="Q1606" s="23">
        <f t="normal">Agrupados!AA3508</f>
        <v>0</v>
      </c>
      <c r="R1606" s="24">
        <f t="normal">Agrupados!AC3508</f>
        <v>0</v>
      </c>
    </row>
    <row r="1607" spans="1:18" ht="0" customHeight="1" hidden="1">
      <c r="A1607" s="6" t="str">
        <f t="normal">Agrupados!D3509</f>
        <v>Cultura energética</v>
      </c>
      <c r="B1607" s="6" t="str">
        <f t="normal">Agrupados!E3509</f>
        <v>Cultivo energético  </v>
      </c>
      <c r="C1607" s="6" t="str">
        <f t="normal">Agrupados!F3509</f>
        <v>Biomassa vegetal</v>
      </c>
      <c r="D1607" s="6" t="str">
        <f t="normal">Agrupados!G3509</f>
        <v>Sorgo</v>
      </c>
      <c r="E1607" s="12" t="str">
        <f t="normal">Agrupados!H3509</f>
        <v>-</v>
      </c>
      <c r="F1607" s="6" t="str">
        <f t="normal">Agrupados!I3509</f>
        <v>Material desidratado. Planta sem grãos</v>
      </c>
      <c r="G1607" s="8">
        <f t="normal">Agrupados!T3509</f>
        <v>915.833333333333</v>
      </c>
      <c r="H1607" s="8">
        <f t="normal">Agrupados!W3509</f>
        <v>936.566666666667</v>
      </c>
      <c r="I1607" s="8">
        <f t="shared" ref="I1607" si="2661">1000/G1607</f>
        <v>1.0919017288444</v>
      </c>
      <c r="J1607" s="8">
        <f t="shared" ref="J1607" si="2662">1000/H1607</f>
        <v>1.0677296508524</v>
      </c>
      <c r="K1607" s="8">
        <f t="shared" ref="K1607" si="2663">I1607*J1607</f>
        <v>1.16585585170417</v>
      </c>
      <c r="L1607" s="8">
        <f t="normal">Agrupados!M3509</f>
        <v>431.5</v>
      </c>
      <c r="M1607" s="8">
        <f t="normal">Agrupados!Q3509</f>
        <v>223</v>
      </c>
      <c r="N1607" s="13">
        <f t="shared" ref="N1607" si="2664">L1607/K1607</f>
        <v>370.114366513889</v>
      </c>
      <c r="O1607" s="13">
        <f t="shared" ref="O1607" si="2665">M1607/K1607</f>
        <v>191.275790805556</v>
      </c>
      <c r="P1607" s="6">
        <f t="normal">Agrupados!R3509</f>
        <v>0.516801853997683</v>
      </c>
      <c r="Q1607" s="23" t="str">
        <f t="normal">Agrupados!AA3509</f>
        <v>-</v>
      </c>
      <c r="R1607" s="24" t="str">
        <f t="normal">Agrupados!AC3509</f>
        <v>-</v>
      </c>
    </row>
    <row r="1608" spans="1:18">
      <c r="A1608" s="6">
        <f t="normal">Agrupados!D3510</f>
        <v>0</v>
      </c>
      <c r="B1608" s="6">
        <f t="normal">Agrupados!E3510</f>
        <v>0</v>
      </c>
      <c r="C1608" s="6">
        <f t="normal">Agrupados!F3510</f>
        <v>0</v>
      </c>
      <c r="D1608" s="6">
        <f t="normal">Agrupados!G3510</f>
        <v>0</v>
      </c>
      <c r="E1608" s="14">
        <f t="normal">Agrupados!H3510</f>
        <v>0</v>
      </c>
      <c r="F1608" s="6">
        <f t="normal">Agrupados!I3510</f>
        <v>0</v>
      </c>
      <c r="G1608" s="8">
        <f t="normal">Agrupados!T3510</f>
        <v>0</v>
      </c>
      <c r="H1608" s="8"/>
      <c r="I1608" s="8"/>
      <c r="J1608" s="8"/>
      <c r="K1608" s="8"/>
      <c r="L1608" s="8">
        <f t="normal">Agrupados!M3510</f>
        <v>0</v>
      </c>
      <c r="M1608" s="8">
        <f t="normal">Agrupados!Q3510</f>
        <v>0</v>
      </c>
      <c r="N1608" s="16"/>
      <c r="O1608" s="16"/>
      <c r="P1608" s="6">
        <f t="normal">Agrupados!R3510</f>
        <v>0</v>
      </c>
      <c r="Q1608" s="23">
        <f t="normal">Agrupados!AA3510</f>
        <v>0</v>
      </c>
      <c r="R1608" s="24">
        <f t="normal">Agrupados!AC3510</f>
        <v>0</v>
      </c>
    </row>
    <row r="1609" spans="1:18">
      <c r="A1609" s="6">
        <f t="normal">Agrupados!D3511</f>
        <v>0</v>
      </c>
      <c r="B1609" s="6">
        <f t="normal">Agrupados!E3511</f>
        <v>0</v>
      </c>
      <c r="C1609" s="6">
        <f t="normal">Agrupados!F3511</f>
        <v>0</v>
      </c>
      <c r="D1609" s="6">
        <f t="normal">Agrupados!G3511</f>
        <v>0</v>
      </c>
      <c r="E1609" s="17">
        <f t="normal">Agrupados!H3511</f>
        <v>0</v>
      </c>
      <c r="F1609" s="6">
        <f t="normal">Agrupados!I3511</f>
        <v>0</v>
      </c>
      <c r="G1609" s="8">
        <f t="normal">Agrupados!T3511</f>
        <v>0</v>
      </c>
      <c r="H1609" s="8"/>
      <c r="I1609" s="8"/>
      <c r="J1609" s="8"/>
      <c r="K1609" s="8"/>
      <c r="L1609" s="8">
        <f t="normal">Agrupados!M3511</f>
        <v>0</v>
      </c>
      <c r="M1609" s="8">
        <f t="normal">Agrupados!Q3511</f>
        <v>0</v>
      </c>
      <c r="N1609" s="19"/>
      <c r="O1609" s="19"/>
      <c r="P1609" s="6">
        <f t="normal">Agrupados!R3511</f>
        <v>0</v>
      </c>
      <c r="Q1609" s="23">
        <f t="normal">Agrupados!AA3511</f>
        <v>0</v>
      </c>
      <c r="R1609" s="24">
        <f t="normal">Agrupados!AC3511</f>
        <v>0</v>
      </c>
    </row>
    <row r="1610" spans="1:18" ht="0" customHeight="1" hidden="1">
      <c r="A1610" s="6" t="str">
        <f t="normal">Agrupados!D3512</f>
        <v>Cultura energética</v>
      </c>
      <c r="B1610" s="6" t="str">
        <f t="normal">Agrupados!E3512</f>
        <v>Cultivo energético  </v>
      </c>
      <c r="C1610" s="6" t="str">
        <f t="normal">Agrupados!F3512</f>
        <v>Biomassa vegetal</v>
      </c>
      <c r="D1610" s="6" t="str">
        <f t="normal">Agrupados!G3512</f>
        <v>Sorgo</v>
      </c>
      <c r="E1610" s="12" t="str">
        <f t="normal">Agrupados!H3512</f>
        <v>-</v>
      </c>
      <c r="F1610" s="6" t="str">
        <f t="normal">Agrupados!I3512</f>
        <v>Material desidratado. Planta sem grãos</v>
      </c>
      <c r="G1610" s="8">
        <f t="normal">Agrupados!T3512</f>
        <v>924.433333333333</v>
      </c>
      <c r="H1610" s="8">
        <f t="normal">Agrupados!W3512</f>
        <v>958.466666666666</v>
      </c>
      <c r="I1610" s="8">
        <f t="shared" ref="I1610" si="2666">1000/G1610</f>
        <v>1.08174377095879</v>
      </c>
      <c r="J1610" s="8">
        <f t="shared" ref="J1610" si="2667">1000/H1610</f>
        <v>1.04333310148153</v>
      </c>
      <c r="K1610" s="8">
        <f t="shared" ref="K1610" si="2668">I1610*J1610</f>
        <v>1.12861908356276</v>
      </c>
      <c r="L1610" s="8">
        <f t="normal">Agrupados!M3512</f>
        <v>450</v>
      </c>
      <c r="M1610" s="8">
        <f t="normal">Agrupados!Q3512</f>
        <v>241.5</v>
      </c>
      <c r="N1610" s="13">
        <f t="shared" ref="N1610" si="2669">L1610/K1610</f>
        <v>398.717341</v>
      </c>
      <c r="O1610" s="13">
        <f t="shared" ref="O1610" si="2670">M1610/K1610</f>
        <v>213.978306336667</v>
      </c>
      <c r="P1610" s="6">
        <f t="normal">Agrupados!R3512</f>
        <v>0.536666666666667</v>
      </c>
      <c r="Q1610" s="23" t="str">
        <f t="normal">Agrupados!AA3512</f>
        <v>-</v>
      </c>
      <c r="R1610" s="24" t="str">
        <f t="normal">Agrupados!AC3512</f>
        <v>-</v>
      </c>
    </row>
    <row r="1611" spans="1:18">
      <c r="A1611" s="6">
        <f t="normal">Agrupados!D3513</f>
        <v>0</v>
      </c>
      <c r="B1611" s="6">
        <f t="normal">Agrupados!E3513</f>
        <v>0</v>
      </c>
      <c r="C1611" s="6">
        <f t="normal">Agrupados!F3513</f>
        <v>0</v>
      </c>
      <c r="D1611" s="6">
        <f t="normal">Agrupados!G3513</f>
        <v>0</v>
      </c>
      <c r="E1611" s="14">
        <f t="normal">Agrupados!H3513</f>
        <v>0</v>
      </c>
      <c r="F1611" s="6">
        <f t="normal">Agrupados!I3513</f>
        <v>0</v>
      </c>
      <c r="G1611" s="8">
        <f t="normal">Agrupados!T3513</f>
        <v>0</v>
      </c>
      <c r="H1611" s="8"/>
      <c r="I1611" s="8"/>
      <c r="J1611" s="8"/>
      <c r="K1611" s="8"/>
      <c r="L1611" s="8">
        <f t="normal">Agrupados!M3513</f>
        <v>0</v>
      </c>
      <c r="M1611" s="8">
        <f t="normal">Agrupados!Q3513</f>
        <v>0</v>
      </c>
      <c r="N1611" s="16"/>
      <c r="O1611" s="16"/>
      <c r="P1611" s="6">
        <f t="normal">Agrupados!R3513</f>
        <v>0</v>
      </c>
      <c r="Q1611" s="23">
        <f t="normal">Agrupados!AA3513</f>
        <v>0</v>
      </c>
      <c r="R1611" s="24">
        <f t="normal">Agrupados!AC3513</f>
        <v>0</v>
      </c>
    </row>
    <row r="1612" spans="1:18">
      <c r="A1612" s="6">
        <f t="normal">Agrupados!D3514</f>
        <v>0</v>
      </c>
      <c r="B1612" s="6">
        <f t="normal">Agrupados!E3514</f>
        <v>0</v>
      </c>
      <c r="C1612" s="6">
        <f t="normal">Agrupados!F3514</f>
        <v>0</v>
      </c>
      <c r="D1612" s="6">
        <f t="normal">Agrupados!G3514</f>
        <v>0</v>
      </c>
      <c r="E1612" s="17">
        <f t="normal">Agrupados!H3514</f>
        <v>0</v>
      </c>
      <c r="F1612" s="6">
        <f t="normal">Agrupados!I3514</f>
        <v>0</v>
      </c>
      <c r="G1612" s="8">
        <f t="normal">Agrupados!T3514</f>
        <v>0</v>
      </c>
      <c r="H1612" s="8"/>
      <c r="I1612" s="8"/>
      <c r="J1612" s="8"/>
      <c r="K1612" s="8"/>
      <c r="L1612" s="8">
        <f t="normal">Agrupados!M3514</f>
        <v>0</v>
      </c>
      <c r="M1612" s="8">
        <f t="normal">Agrupados!Q3514</f>
        <v>0</v>
      </c>
      <c r="N1612" s="19"/>
      <c r="O1612" s="19"/>
      <c r="P1612" s="6">
        <f t="normal">Agrupados!R3514</f>
        <v>0</v>
      </c>
      <c r="Q1612" s="23">
        <f t="normal">Agrupados!AA3514</f>
        <v>0</v>
      </c>
      <c r="R1612" s="24">
        <f t="normal">Agrupados!AC3514</f>
        <v>0</v>
      </c>
    </row>
    <row r="1613" spans="1:18" ht="0" customHeight="1" hidden="1">
      <c r="A1613" s="6" t="str">
        <f t="normal">Agrupados!D3515</f>
        <v>Indústria</v>
      </c>
      <c r="B1613" s="6" t="str">
        <f t="normal">Agrupados!E3515</f>
        <v>Resíduos diversos da indústria de alimentos</v>
      </c>
      <c r="C1613" s="6" t="str">
        <f t="normal">Agrupados!F3515</f>
        <v>Resíduo sólido orgânico</v>
      </c>
      <c r="D1613" s="6" t="str">
        <f t="normal">Agrupados!G3515</f>
        <v>Resíduo de azeitona</v>
      </c>
      <c r="E1613" s="12" t="str">
        <f t="normal">Agrupados!H3515</f>
        <v>-</v>
      </c>
      <c r="F1613" s="6">
        <f t="normal">Agrupados!I3515</f>
        <v>0</v>
      </c>
      <c r="G1613" s="8">
        <f t="normal">Agrupados!T3515</f>
        <v>879.55</v>
      </c>
      <c r="H1613" s="8">
        <f t="normal">Agrupados!W3515</f>
        <v>970.85</v>
      </c>
      <c r="I1613" s="8">
        <f t="shared" ref="I1613" si="2671">1000/G1613</f>
        <v>1.13694502870786</v>
      </c>
      <c r="J1613" s="8">
        <f t="shared" ref="J1613" si="2672">1000/H1613</f>
        <v>1.03002523561827</v>
      </c>
      <c r="K1613" s="8">
        <f t="shared" ref="K1613" si="2673">I1613*J1613</f>
        <v>1.17108207107984</v>
      </c>
      <c r="L1613" s="8">
        <f t="normal">Agrupados!M3515</f>
        <v>151</v>
      </c>
      <c r="M1613" s="8">
        <f t="normal">Agrupados!Q3515</f>
        <v>99.5</v>
      </c>
      <c r="N1613" s="13">
        <f t="shared" ref="N1613" si="2674">L1613/K1613</f>
        <v>128.9405787425</v>
      </c>
      <c r="O1613" s="13">
        <f t="shared" ref="O1613" si="2675">M1613/K1613</f>
        <v>84.96415619125</v>
      </c>
      <c r="P1613" s="6">
        <f t="normal">Agrupados!R3515</f>
        <v>0.658940397350993</v>
      </c>
      <c r="Q1613" s="23" t="str">
        <f t="normal">Agrupados!AA3515</f>
        <v>-</v>
      </c>
      <c r="R1613" s="24" t="str">
        <f t="normal">Agrupados!AC3515</f>
        <v>-</v>
      </c>
    </row>
    <row r="1614" spans="1:18">
      <c r="A1614" s="6">
        <f t="normal">Agrupados!D3516</f>
        <v>0</v>
      </c>
      <c r="B1614" s="6">
        <f t="normal">Agrupados!E3516</f>
        <v>0</v>
      </c>
      <c r="C1614" s="6">
        <f t="normal">Agrupados!F3516</f>
        <v>0</v>
      </c>
      <c r="D1614" s="6">
        <f t="normal">Agrupados!G3516</f>
        <v>0</v>
      </c>
      <c r="E1614" s="14">
        <f t="normal">Agrupados!H3516</f>
        <v>0</v>
      </c>
      <c r="F1614" s="6">
        <f t="normal">Agrupados!I3516</f>
        <v>0</v>
      </c>
      <c r="G1614" s="8">
        <f t="normal">Agrupados!T3516</f>
        <v>0</v>
      </c>
      <c r="H1614" s="8"/>
      <c r="I1614" s="8"/>
      <c r="J1614" s="8"/>
      <c r="K1614" s="8"/>
      <c r="L1614" s="8">
        <f t="normal">Agrupados!M3516</f>
        <v>0</v>
      </c>
      <c r="M1614" s="8">
        <f t="normal">Agrupados!Q3516</f>
        <v>0</v>
      </c>
      <c r="N1614" s="16"/>
      <c r="O1614" s="16"/>
      <c r="P1614" s="6">
        <f t="normal">Agrupados!R3516</f>
        <v>0</v>
      </c>
      <c r="Q1614" s="23">
        <f t="normal">Agrupados!AA3516</f>
        <v>0</v>
      </c>
      <c r="R1614" s="24">
        <f t="normal">Agrupados!AC3516</f>
        <v>0</v>
      </c>
    </row>
    <row r="1615" spans="1:18">
      <c r="A1615" s="6">
        <f t="normal">Agrupados!D3517</f>
        <v>0</v>
      </c>
      <c r="B1615" s="6">
        <f t="normal">Agrupados!E3517</f>
        <v>0</v>
      </c>
      <c r="C1615" s="6">
        <f t="normal">Agrupados!F3517</f>
        <v>0</v>
      </c>
      <c r="D1615" s="6">
        <f t="normal">Agrupados!G3517</f>
        <v>0</v>
      </c>
      <c r="E1615" s="17">
        <f t="normal">Agrupados!H3517</f>
        <v>0</v>
      </c>
      <c r="F1615" s="6">
        <f t="normal">Agrupados!I3517</f>
        <v>0</v>
      </c>
      <c r="G1615" s="8">
        <f t="normal">Agrupados!T3517</f>
        <v>0</v>
      </c>
      <c r="H1615" s="8"/>
      <c r="I1615" s="8"/>
      <c r="J1615" s="8"/>
      <c r="K1615" s="8"/>
      <c r="L1615" s="8">
        <f t="normal">Agrupados!M3517</f>
        <v>0</v>
      </c>
      <c r="M1615" s="8">
        <f t="normal">Agrupados!Q3517</f>
        <v>0</v>
      </c>
      <c r="N1615" s="19"/>
      <c r="O1615" s="19"/>
      <c r="P1615" s="6">
        <f t="normal">Agrupados!R3517</f>
        <v>0</v>
      </c>
      <c r="Q1615" s="23">
        <f t="normal">Agrupados!AA3517</f>
        <v>0</v>
      </c>
      <c r="R1615" s="24">
        <f t="normal">Agrupados!AC3517</f>
        <v>0</v>
      </c>
    </row>
    <row r="1616" spans="1:18" ht="0" customHeight="1" hidden="1">
      <c r="A1616" s="6" t="str">
        <f t="normal">Agrupados!D3554</f>
        <v>Agroindústria</v>
      </c>
      <c r="B1616" s="6" t="str">
        <f t="normal">Agrupados!E3554</f>
        <v>Resíduos de pecuária</v>
      </c>
      <c r="C1616" s="6" t="str">
        <f t="normal">Agrupados!F3554</f>
        <v>Suinocultura</v>
      </c>
      <c r="D1616" s="6" t="str">
        <f t="normal">Agrupados!G3554</f>
        <v>-</v>
      </c>
      <c r="E1616" s="12" t="str">
        <f t="normal">Agrupados!H3554</f>
        <v>Entrada biodigestor</v>
      </c>
      <c r="F1616" s="6">
        <f t="normal">Agrupados!I3554</f>
        <v>0</v>
      </c>
      <c r="G1616" s="8">
        <f t="normal">Agrupados!T3554</f>
        <v>20.7</v>
      </c>
      <c r="H1616" s="8">
        <f t="normal">Agrupados!W3554</f>
        <v>713.466666666667</v>
      </c>
      <c r="I1616" s="8">
        <f t="shared" ref="I1616" si="2676">1000/G1616</f>
        <v>48.3091787439614</v>
      </c>
      <c r="J1616" s="8">
        <f t="shared" ref="J1616" si="2677">1000/H1616</f>
        <v>1.40160717622874</v>
      </c>
      <c r="K1616" s="8">
        <f t="shared" ref="K1616" si="2678">I1616*J1616</f>
        <v>67.7104916052532</v>
      </c>
      <c r="L1616" s="8">
        <f t="normal">Agrupados!M3554</f>
        <v>651.333333333333</v>
      </c>
      <c r="M1616" s="8">
        <f t="normal">Agrupados!Q3554</f>
        <v>478.333333333333</v>
      </c>
      <c r="N1616" s="13">
        <f t="shared" ref="N1616" si="2679">L1616/K1616</f>
        <v>9.61938568</v>
      </c>
      <c r="O1616" s="13">
        <f t="shared" ref="O1616" si="2680">M1616/K1616</f>
        <v>7.0643902</v>
      </c>
      <c r="P1616" s="6">
        <f t="normal">Agrupados!R3554</f>
        <v>0.73439099283521</v>
      </c>
      <c r="Q1616" s="23">
        <f t="normal">Agrupados!AA3554</f>
        <v>34780</v>
      </c>
      <c r="R1616" s="24">
        <f t="normal">Agrupados!AC3554</f>
        <v>7.36133333333333</v>
      </c>
    </row>
    <row r="1617" spans="1:18">
      <c r="A1617" s="6">
        <f t="normal">Agrupados!D3555</f>
        <v>0</v>
      </c>
      <c r="B1617" s="6">
        <f t="normal">Agrupados!E3555</f>
        <v>0</v>
      </c>
      <c r="C1617" s="6">
        <f t="normal">Agrupados!F3555</f>
        <v>0</v>
      </c>
      <c r="D1617" s="6">
        <f t="normal">Agrupados!G3555</f>
        <v>0</v>
      </c>
      <c r="E1617" s="14">
        <f t="normal">Agrupados!H3555</f>
        <v>0</v>
      </c>
      <c r="F1617" s="6">
        <f t="normal">Agrupados!I3555</f>
        <v>0</v>
      </c>
      <c r="G1617" s="8">
        <f t="normal">Agrupados!T3555</f>
        <v>0</v>
      </c>
      <c r="H1617" s="8"/>
      <c r="I1617" s="8"/>
      <c r="J1617" s="8"/>
      <c r="K1617" s="8"/>
      <c r="L1617" s="8">
        <f t="normal">Agrupados!M3555</f>
        <v>0</v>
      </c>
      <c r="M1617" s="8">
        <f t="normal">Agrupados!Q3555</f>
        <v>0</v>
      </c>
      <c r="N1617" s="16"/>
      <c r="O1617" s="16"/>
      <c r="P1617" s="6">
        <f t="normal">Agrupados!R3555</f>
        <v>0</v>
      </c>
      <c r="Q1617" s="23">
        <f t="normal">Agrupados!AA3555</f>
        <v>0</v>
      </c>
      <c r="R1617" s="24">
        <f t="normal">Agrupados!AC3555</f>
        <v>0</v>
      </c>
    </row>
    <row r="1618" spans="1:18">
      <c r="A1618" s="6">
        <f t="normal">Agrupados!D3556</f>
        <v>0</v>
      </c>
      <c r="B1618" s="6">
        <f t="normal">Agrupados!E3556</f>
        <v>0</v>
      </c>
      <c r="C1618" s="6">
        <f t="normal">Agrupados!F3556</f>
        <v>0</v>
      </c>
      <c r="D1618" s="6">
        <f t="normal">Agrupados!G3556</f>
        <v>0</v>
      </c>
      <c r="E1618" s="17">
        <f t="normal">Agrupados!H3556</f>
        <v>0</v>
      </c>
      <c r="F1618" s="6">
        <f t="normal">Agrupados!I3556</f>
        <v>0</v>
      </c>
      <c r="G1618" s="8">
        <f t="normal">Agrupados!T3556</f>
        <v>0</v>
      </c>
      <c r="H1618" s="8"/>
      <c r="I1618" s="8"/>
      <c r="J1618" s="8"/>
      <c r="K1618" s="8"/>
      <c r="L1618" s="8">
        <f t="normal">Agrupados!M3556</f>
        <v>0</v>
      </c>
      <c r="M1618" s="8">
        <f t="normal">Agrupados!Q3556</f>
        <v>0</v>
      </c>
      <c r="N1618" s="19"/>
      <c r="O1618" s="19"/>
      <c r="P1618" s="6">
        <f t="normal">Agrupados!R3556</f>
        <v>0</v>
      </c>
      <c r="Q1618" s="23">
        <f t="normal">Agrupados!AA3556</f>
        <v>0</v>
      </c>
      <c r="R1618" s="24">
        <f t="normal">Agrupados!AC3556</f>
        <v>0</v>
      </c>
    </row>
    <row r="1619" spans="1:18" ht="0" customHeight="1" hidden="1">
      <c r="A1619" s="6" t="str">
        <f t="normal">Agrupados!D3557</f>
        <v>Agroindústria</v>
      </c>
      <c r="B1619" s="6" t="str">
        <f t="normal">Agrupados!E3557</f>
        <v>Resíduos de pecuária</v>
      </c>
      <c r="C1619" s="6" t="str">
        <f t="normal">Agrupados!F3557</f>
        <v>Bovinocultura</v>
      </c>
      <c r="D1619" s="6" t="str">
        <f t="normal">Agrupados!G3557</f>
        <v>-</v>
      </c>
      <c r="E1619" s="12" t="str">
        <f t="normal">Agrupados!H3557</f>
        <v>Entrada biodigestor</v>
      </c>
      <c r="F1619" s="6">
        <f t="normal">Agrupados!I3557</f>
        <v>0</v>
      </c>
      <c r="G1619" s="8">
        <f t="normal">Agrupados!T3557</f>
        <v>22.2</v>
      </c>
      <c r="H1619" s="8">
        <f t="normal">Agrupados!W3557</f>
        <v>614.833333333333</v>
      </c>
      <c r="I1619" s="8">
        <f t="shared" ref="I1619" si="2681">1000/G1619</f>
        <v>45.045045045045</v>
      </c>
      <c r="J1619" s="8">
        <f t="shared" ref="J1619" si="2682">1000/H1619</f>
        <v>1.62645703442667</v>
      </c>
      <c r="K1619" s="8">
        <f t="shared" ref="K1619" si="2683">I1619*J1619</f>
        <v>73.2638303795799</v>
      </c>
      <c r="L1619" s="8">
        <f t="normal">Agrupados!M3557</f>
        <v>267.666666666667</v>
      </c>
      <c r="M1619" s="8">
        <f t="normal">Agrupados!Q3557</f>
        <v>198.666666666667</v>
      </c>
      <c r="N1619" s="13">
        <f t="shared" ref="N1619" si="2684">L1619/K1619</f>
        <v>3.65346263333333</v>
      </c>
      <c r="O1619" s="13">
        <f t="shared" ref="O1619" si="2685">M1619/K1619</f>
        <v>2.71166093333333</v>
      </c>
      <c r="P1619" s="6">
        <f t="normal">Agrupados!R3557</f>
        <v>0.742216687422167</v>
      </c>
      <c r="Q1619" s="23">
        <f t="normal">Agrupados!AA3557</f>
        <v>21061</v>
      </c>
      <c r="R1619" s="24">
        <f t="normal">Agrupados!AC3557</f>
        <v>7.51733333333333</v>
      </c>
    </row>
    <row r="1620" spans="1:18">
      <c r="A1620" s="6">
        <f t="normal">Agrupados!D3558</f>
        <v>0</v>
      </c>
      <c r="B1620" s="6">
        <f t="normal">Agrupados!E3558</f>
        <v>0</v>
      </c>
      <c r="C1620" s="6">
        <f t="normal">Agrupados!F3558</f>
        <v>0</v>
      </c>
      <c r="D1620" s="6">
        <f t="normal">Agrupados!G3558</f>
        <v>0</v>
      </c>
      <c r="E1620" s="14">
        <f t="normal">Agrupados!H3558</f>
        <v>0</v>
      </c>
      <c r="F1620" s="6">
        <f t="normal">Agrupados!I3558</f>
        <v>0</v>
      </c>
      <c r="G1620" s="8">
        <f t="normal">Agrupados!T3558</f>
        <v>0</v>
      </c>
      <c r="H1620" s="8"/>
      <c r="I1620" s="8"/>
      <c r="J1620" s="8"/>
      <c r="K1620" s="8"/>
      <c r="L1620" s="8">
        <f t="normal">Agrupados!M3558</f>
        <v>0</v>
      </c>
      <c r="M1620" s="8">
        <f t="normal">Agrupados!Q3558</f>
        <v>0</v>
      </c>
      <c r="N1620" s="16"/>
      <c r="O1620" s="16"/>
      <c r="P1620" s="6">
        <f t="normal">Agrupados!R3558</f>
        <v>0</v>
      </c>
      <c r="Q1620" s="23">
        <f t="normal">Agrupados!AA3558</f>
        <v>0</v>
      </c>
      <c r="R1620" s="24">
        <f t="normal">Agrupados!AC3558</f>
        <v>0</v>
      </c>
    </row>
    <row r="1621" spans="1:18">
      <c r="A1621" s="6">
        <f t="normal">Agrupados!D3559</f>
        <v>0</v>
      </c>
      <c r="B1621" s="6">
        <f t="normal">Agrupados!E3559</f>
        <v>0</v>
      </c>
      <c r="C1621" s="6">
        <f t="normal">Agrupados!F3559</f>
        <v>0</v>
      </c>
      <c r="D1621" s="6">
        <f t="normal">Agrupados!G3559</f>
        <v>0</v>
      </c>
      <c r="E1621" s="17">
        <f t="normal">Agrupados!H3559</f>
        <v>0</v>
      </c>
      <c r="F1621" s="6">
        <f t="normal">Agrupados!I3559</f>
        <v>0</v>
      </c>
      <c r="G1621" s="8">
        <f t="normal">Agrupados!T3559</f>
        <v>0</v>
      </c>
      <c r="H1621" s="8"/>
      <c r="I1621" s="8"/>
      <c r="J1621" s="8"/>
      <c r="K1621" s="8"/>
      <c r="L1621" s="8">
        <f t="normal">Agrupados!M3559</f>
        <v>0</v>
      </c>
      <c r="M1621" s="8">
        <f t="normal">Agrupados!Q3559</f>
        <v>0</v>
      </c>
      <c r="N1621" s="19"/>
      <c r="O1621" s="19"/>
      <c r="P1621" s="6">
        <f t="normal">Agrupados!R3559</f>
        <v>0</v>
      </c>
      <c r="Q1621" s="23">
        <f t="normal">Agrupados!AA3559</f>
        <v>0</v>
      </c>
      <c r="R1621" s="24">
        <f t="normal">Agrupados!AC3559</f>
        <v>0</v>
      </c>
    </row>
    <row r="1622" spans="1:18" ht="0" customHeight="1" hidden="1">
      <c r="A1622" s="6" t="str">
        <f t="normal">Agrupados!D3560</f>
        <v>Agroindústria</v>
      </c>
      <c r="B1622" s="6" t="str">
        <f t="normal">Agrupados!E3560</f>
        <v>Resíduos de pecuária</v>
      </c>
      <c r="C1622" s="6" t="str">
        <f t="normal">Agrupados!F3560</f>
        <v>Suinocultura</v>
      </c>
      <c r="D1622" s="6" t="str">
        <f t="normal">Agrupados!G3560</f>
        <v>-</v>
      </c>
      <c r="E1622" s="12" t="str">
        <f t="normal">Agrupados!H3560</f>
        <v>Entrada biodigestor</v>
      </c>
      <c r="F1622" s="6">
        <f t="normal">Agrupados!I3560</f>
        <v>0</v>
      </c>
      <c r="G1622" s="8">
        <f t="normal">Agrupados!T3560</f>
        <v>128</v>
      </c>
      <c r="H1622" s="8">
        <f t="normal">Agrupados!W3560</f>
        <v>671.033333333333</v>
      </c>
      <c r="I1622" s="8">
        <f t="shared" ref="I1622" si="2686">1000/G1622</f>
        <v>7.8125</v>
      </c>
      <c r="J1622" s="8">
        <f t="shared" ref="J1622" si="2687">1000/H1622</f>
        <v>1.49023893497591</v>
      </c>
      <c r="K1622" s="8">
        <f t="shared" ref="K1622" si="2688">I1622*J1622</f>
        <v>11.6424916794993</v>
      </c>
      <c r="L1622" s="8">
        <f t="normal">Agrupados!M3560</f>
        <v>399.333333333333</v>
      </c>
      <c r="M1622" s="8">
        <f t="normal">Agrupados!Q3560</f>
        <v>295.666666666667</v>
      </c>
      <c r="N1622" s="13">
        <f t="shared" ref="N1622" si="2689">L1622/K1622</f>
        <v>34.2996451555556</v>
      </c>
      <c r="O1622" s="13">
        <f t="shared" ref="O1622" si="2690">M1622/K1622</f>
        <v>25.3954801777778</v>
      </c>
      <c r="P1622" s="6">
        <f t="normal">Agrupados!R3560</f>
        <v>0.740400667779633</v>
      </c>
      <c r="Q1622" s="23">
        <f t="normal">Agrupados!AA3560</f>
        <v>33150.6666666667</v>
      </c>
      <c r="R1622" s="24">
        <f t="normal">Agrupados!AC3560</f>
        <v>6.56266666666667</v>
      </c>
    </row>
    <row r="1623" spans="1:18">
      <c r="A1623" s="6">
        <f t="normal">Agrupados!D3561</f>
        <v>0</v>
      </c>
      <c r="B1623" s="6">
        <f t="normal">Agrupados!E3561</f>
        <v>0</v>
      </c>
      <c r="C1623" s="6">
        <f t="normal">Agrupados!F3561</f>
        <v>0</v>
      </c>
      <c r="D1623" s="6">
        <f t="normal">Agrupados!G3561</f>
        <v>0</v>
      </c>
      <c r="E1623" s="14">
        <f t="normal">Agrupados!H3561</f>
        <v>0</v>
      </c>
      <c r="F1623" s="6">
        <f t="normal">Agrupados!I3561</f>
        <v>0</v>
      </c>
      <c r="G1623" s="8">
        <f t="normal">Agrupados!T3561</f>
        <v>0</v>
      </c>
      <c r="H1623" s="8"/>
      <c r="I1623" s="8"/>
      <c r="J1623" s="8"/>
      <c r="K1623" s="8"/>
      <c r="L1623" s="8">
        <f t="normal">Agrupados!M3561</f>
        <v>0</v>
      </c>
      <c r="M1623" s="8">
        <f t="normal">Agrupados!Q3561</f>
        <v>0</v>
      </c>
      <c r="N1623" s="16"/>
      <c r="O1623" s="16"/>
      <c r="P1623" s="6">
        <f t="normal">Agrupados!R3561</f>
        <v>0</v>
      </c>
      <c r="Q1623" s="23">
        <f t="normal">Agrupados!AA3561</f>
        <v>0</v>
      </c>
      <c r="R1623" s="24">
        <f t="normal">Agrupados!AC3561</f>
        <v>0</v>
      </c>
    </row>
    <row r="1624" spans="1:18">
      <c r="A1624" s="6">
        <f t="normal">Agrupados!D3562</f>
        <v>0</v>
      </c>
      <c r="B1624" s="6">
        <f t="normal">Agrupados!E3562</f>
        <v>0</v>
      </c>
      <c r="C1624" s="6">
        <f t="normal">Agrupados!F3562</f>
        <v>0</v>
      </c>
      <c r="D1624" s="6">
        <f t="normal">Agrupados!G3562</f>
        <v>0</v>
      </c>
      <c r="E1624" s="17">
        <f t="normal">Agrupados!H3562</f>
        <v>0</v>
      </c>
      <c r="F1624" s="6">
        <f t="normal">Agrupados!I3562</f>
        <v>0</v>
      </c>
      <c r="G1624" s="8">
        <f t="normal">Agrupados!T3562</f>
        <v>0</v>
      </c>
      <c r="H1624" s="8"/>
      <c r="I1624" s="8"/>
      <c r="J1624" s="8"/>
      <c r="K1624" s="8"/>
      <c r="L1624" s="8">
        <f t="normal">Agrupados!M3562</f>
        <v>0</v>
      </c>
      <c r="M1624" s="8">
        <f t="normal">Agrupados!Q3562</f>
        <v>0</v>
      </c>
      <c r="N1624" s="19"/>
      <c r="O1624" s="19"/>
      <c r="P1624" s="6">
        <f t="normal">Agrupados!R3562</f>
        <v>0</v>
      </c>
      <c r="Q1624" s="23">
        <f t="normal">Agrupados!AA3562</f>
        <v>0</v>
      </c>
      <c r="R1624" s="24">
        <f t="normal">Agrupados!AC3562</f>
        <v>0</v>
      </c>
    </row>
    <row r="1625" spans="1:18" ht="0" customHeight="1" hidden="1">
      <c r="A1625" s="6" t="str">
        <f t="normal">Agrupados!D3563</f>
        <v>Agroindústria</v>
      </c>
      <c r="B1625" s="6" t="str">
        <f t="normal">Agrupados!E3563</f>
        <v>Resíduos de pecuária</v>
      </c>
      <c r="C1625" s="6" t="str">
        <f t="normal">Agrupados!F3563</f>
        <v>Suinocultura</v>
      </c>
      <c r="D1625" s="6" t="str">
        <f t="normal">Agrupados!G3563</f>
        <v>-</v>
      </c>
      <c r="E1625" s="12" t="str">
        <f t="normal">Agrupados!H3563</f>
        <v>Entrada biodigestor</v>
      </c>
      <c r="F1625" s="6">
        <f t="normal">Agrupados!I3563</f>
        <v>0</v>
      </c>
      <c r="G1625" s="8">
        <f t="normal">Agrupados!T3563</f>
        <v>25.6</v>
      </c>
      <c r="H1625" s="8">
        <f t="normal">Agrupados!W3563</f>
        <v>597.1</v>
      </c>
      <c r="I1625" s="8">
        <f t="shared" ref="I1625" si="2691">1000/G1625</f>
        <v>39.0625</v>
      </c>
      <c r="J1625" s="8">
        <f t="shared" ref="J1625" si="2692">1000/H1625</f>
        <v>1.67476134650812</v>
      </c>
      <c r="K1625" s="8">
        <f t="shared" ref="K1625" si="2693">I1625*J1625</f>
        <v>65.4203650979735</v>
      </c>
      <c r="L1625" s="8">
        <f t="normal">Agrupados!M3563</f>
        <v>917.333333333333</v>
      </c>
      <c r="M1625" s="8">
        <f t="normal">Agrupados!Q3563</f>
        <v>655.666666666667</v>
      </c>
      <c r="N1625" s="13">
        <f t="shared" ref="N1625" si="2694">L1625/K1625</f>
        <v>14.0221371733333</v>
      </c>
      <c r="O1625" s="13">
        <f t="shared" ref="O1625" si="2695">M1625/K1625</f>
        <v>10.0223633066667</v>
      </c>
      <c r="P1625" s="6">
        <f t="normal">Agrupados!R3563</f>
        <v>0.714752906976744</v>
      </c>
      <c r="Q1625" s="23">
        <f t="normal">Agrupados!AA3563</f>
        <v>45377.3333333333</v>
      </c>
      <c r="R1625" s="24">
        <f t="normal">Agrupados!AC3563</f>
        <v>7.05366666666667</v>
      </c>
    </row>
    <row r="1626" spans="1:18">
      <c r="A1626" s="6">
        <f t="normal">Agrupados!D3564</f>
        <v>0</v>
      </c>
      <c r="B1626" s="6">
        <f t="normal">Agrupados!E3564</f>
        <v>0</v>
      </c>
      <c r="C1626" s="6">
        <f t="normal">Agrupados!F3564</f>
        <v>0</v>
      </c>
      <c r="D1626" s="6">
        <f t="normal">Agrupados!G3564</f>
        <v>0</v>
      </c>
      <c r="E1626" s="14">
        <f t="normal">Agrupados!H3564</f>
        <v>0</v>
      </c>
      <c r="F1626" s="6">
        <f t="normal">Agrupados!I3564</f>
        <v>0</v>
      </c>
      <c r="G1626" s="8">
        <f t="normal">Agrupados!T3564</f>
        <v>0</v>
      </c>
      <c r="H1626" s="8"/>
      <c r="I1626" s="8"/>
      <c r="J1626" s="8"/>
      <c r="K1626" s="8"/>
      <c r="L1626" s="8">
        <f t="normal">Agrupados!M3564</f>
        <v>0</v>
      </c>
      <c r="M1626" s="8">
        <f t="normal">Agrupados!Q3564</f>
        <v>0</v>
      </c>
      <c r="N1626" s="16"/>
      <c r="O1626" s="16"/>
      <c r="P1626" s="6">
        <f t="normal">Agrupados!R3564</f>
        <v>0</v>
      </c>
      <c r="Q1626" s="23">
        <f t="normal">Agrupados!AA3564</f>
        <v>0</v>
      </c>
      <c r="R1626" s="24">
        <f t="normal">Agrupados!AC3564</f>
        <v>0</v>
      </c>
    </row>
    <row r="1627" spans="1:18">
      <c r="A1627" s="6">
        <f t="normal">Agrupados!D3565</f>
        <v>0</v>
      </c>
      <c r="B1627" s="6">
        <f t="normal">Agrupados!E3565</f>
        <v>0</v>
      </c>
      <c r="C1627" s="6">
        <f t="normal">Agrupados!F3565</f>
        <v>0</v>
      </c>
      <c r="D1627" s="6">
        <f t="normal">Agrupados!G3565</f>
        <v>0</v>
      </c>
      <c r="E1627" s="17">
        <f t="normal">Agrupados!H3565</f>
        <v>0</v>
      </c>
      <c r="F1627" s="6">
        <f t="normal">Agrupados!I3565</f>
        <v>0</v>
      </c>
      <c r="G1627" s="8">
        <f t="normal">Agrupados!T3565</f>
        <v>0</v>
      </c>
      <c r="H1627" s="8"/>
      <c r="I1627" s="8"/>
      <c r="J1627" s="8"/>
      <c r="K1627" s="8"/>
      <c r="L1627" s="8">
        <f t="normal">Agrupados!M3565</f>
        <v>0</v>
      </c>
      <c r="M1627" s="8">
        <f t="normal">Agrupados!Q3565</f>
        <v>0</v>
      </c>
      <c r="N1627" s="19"/>
      <c r="O1627" s="19"/>
      <c r="P1627" s="6">
        <f t="normal">Agrupados!R3565</f>
        <v>0</v>
      </c>
      <c r="Q1627" s="23">
        <f t="normal">Agrupados!AA3565</f>
        <v>0</v>
      </c>
      <c r="R1627" s="24">
        <f t="normal">Agrupados!AC3565</f>
        <v>0</v>
      </c>
    </row>
    <row r="1628" spans="1:18" ht="0" customHeight="1" hidden="1">
      <c r="A1628" s="6" t="str">
        <f t="normal">Agrupados!D3566</f>
        <v>Agroindústria</v>
      </c>
      <c r="B1628" s="6" t="str">
        <f t="normal">Agrupados!E3566</f>
        <v>Resíduos de pecuária</v>
      </c>
      <c r="C1628" s="6" t="str">
        <f t="normal">Agrupados!F3566</f>
        <v>Codigestão</v>
      </c>
      <c r="D1628" s="6" t="str">
        <f t="normal">Agrupados!G3566</f>
        <v>Bovino + aves poedeiras</v>
      </c>
      <c r="E1628" s="12" t="str">
        <f t="normal">Agrupados!H3566</f>
        <v>Entrada biodigestor</v>
      </c>
      <c r="F1628" s="6">
        <f t="normal">Agrupados!I3566</f>
        <v>0</v>
      </c>
      <c r="G1628" s="8">
        <f t="normal">Agrupados!T3566</f>
        <v>25.8333333333333</v>
      </c>
      <c r="H1628" s="8">
        <f t="normal">Agrupados!W3566</f>
        <v>594.1</v>
      </c>
      <c r="I1628" s="8">
        <f t="shared" ref="I1628" si="2696">1000/G1628</f>
        <v>38.7096774193548</v>
      </c>
      <c r="J1628" s="8">
        <f t="shared" ref="J1628" si="2697">1000/H1628</f>
        <v>1.68321831341525</v>
      </c>
      <c r="K1628" s="8">
        <f t="shared" ref="K1628" si="2698">I1628*J1628</f>
        <v>65.1568379386548</v>
      </c>
      <c r="L1628" s="8">
        <f t="normal">Agrupados!M3566</f>
        <v>526.666666666667</v>
      </c>
      <c r="M1628" s="8">
        <f t="normal">Agrupados!Q3566</f>
        <v>410.666666666667</v>
      </c>
      <c r="N1628" s="13">
        <f t="shared" ref="N1628" si="2699">L1628/K1628</f>
        <v>8.08306055555555</v>
      </c>
      <c r="O1628" s="13">
        <f t="shared" ref="O1628" si="2700">M1628/K1628</f>
        <v>6.30274088888889</v>
      </c>
      <c r="P1628" s="6">
        <f t="normal">Agrupados!R3566</f>
        <v>0.779746835443038</v>
      </c>
      <c r="Q1628" s="23">
        <f t="normal">Agrupados!AA3566</f>
        <v>31090.6666666667</v>
      </c>
      <c r="R1628" s="24">
        <f t="normal">Agrupados!AC3566</f>
        <v>7.019</v>
      </c>
    </row>
    <row r="1629" spans="1:18">
      <c r="A1629" s="6">
        <f t="normal">Agrupados!D3567</f>
        <v>0</v>
      </c>
      <c r="B1629" s="6">
        <f t="normal">Agrupados!E3567</f>
        <v>0</v>
      </c>
      <c r="C1629" s="6">
        <f t="normal">Agrupados!F3567</f>
        <v>0</v>
      </c>
      <c r="D1629" s="6">
        <f t="normal">Agrupados!G3567</f>
        <v>0</v>
      </c>
      <c r="E1629" s="14">
        <f t="normal">Agrupados!H3567</f>
        <v>0</v>
      </c>
      <c r="F1629" s="6">
        <f t="normal">Agrupados!I3567</f>
        <v>0</v>
      </c>
      <c r="G1629" s="8">
        <f t="normal">Agrupados!T3567</f>
        <v>0</v>
      </c>
      <c r="H1629" s="8"/>
      <c r="I1629" s="8"/>
      <c r="J1629" s="8"/>
      <c r="K1629" s="8"/>
      <c r="L1629" s="8">
        <f t="normal">Agrupados!M3567</f>
        <v>0</v>
      </c>
      <c r="M1629" s="8">
        <f t="normal">Agrupados!Q3567</f>
        <v>0</v>
      </c>
      <c r="N1629" s="16"/>
      <c r="O1629" s="16"/>
      <c r="P1629" s="6">
        <f t="normal">Agrupados!R3567</f>
        <v>0</v>
      </c>
      <c r="Q1629" s="23">
        <f t="normal">Agrupados!AA3567</f>
        <v>0</v>
      </c>
      <c r="R1629" s="24">
        <f t="normal">Agrupados!AC3567</f>
        <v>0</v>
      </c>
    </row>
    <row r="1630" spans="1:18">
      <c r="A1630" s="6">
        <f t="normal">Agrupados!D3568</f>
        <v>0</v>
      </c>
      <c r="B1630" s="6">
        <f t="normal">Agrupados!E3568</f>
        <v>0</v>
      </c>
      <c r="C1630" s="6">
        <f t="normal">Agrupados!F3568</f>
        <v>0</v>
      </c>
      <c r="D1630" s="6">
        <f t="normal">Agrupados!G3568</f>
        <v>0</v>
      </c>
      <c r="E1630" s="17">
        <f t="normal">Agrupados!H3568</f>
        <v>0</v>
      </c>
      <c r="F1630" s="6">
        <f t="normal">Agrupados!I3568</f>
        <v>0</v>
      </c>
      <c r="G1630" s="8">
        <f t="normal">Agrupados!T3568</f>
        <v>0</v>
      </c>
      <c r="H1630" s="8"/>
      <c r="I1630" s="8"/>
      <c r="J1630" s="8"/>
      <c r="K1630" s="8"/>
      <c r="L1630" s="8">
        <f t="normal">Agrupados!M3568</f>
        <v>0</v>
      </c>
      <c r="M1630" s="8">
        <f t="normal">Agrupados!Q3568</f>
        <v>0</v>
      </c>
      <c r="N1630" s="19"/>
      <c r="O1630" s="19"/>
      <c r="P1630" s="6">
        <f t="normal">Agrupados!R3568</f>
        <v>0</v>
      </c>
      <c r="Q1630" s="23">
        <f t="normal">Agrupados!AA3568</f>
        <v>0</v>
      </c>
      <c r="R1630" s="24">
        <f t="normal">Agrupados!AC3568</f>
        <v>0</v>
      </c>
    </row>
    <row r="1631" spans="1:18" ht="0" customHeight="1" hidden="1">
      <c r="A1631" s="6" t="str">
        <f t="normal">Agrupados!D3569</f>
        <v>Resíduo sólido urbano</v>
      </c>
      <c r="B1631" s="6" t="str">
        <f t="normal">Agrupados!E3569</f>
        <v>Resíduo de tratamento de esgoto</v>
      </c>
      <c r="C1631" s="6" t="str">
        <f t="normal">Agrupados!F3569</f>
        <v>Estação de tratamento de esgoto</v>
      </c>
      <c r="D1631" s="6" t="str">
        <f t="normal">Agrupados!G3569</f>
        <v>Lodo</v>
      </c>
      <c r="E1631" s="12" t="str">
        <f t="normal">Agrupados!H3569</f>
        <v>Saída decanter centrífuga</v>
      </c>
      <c r="F1631" s="6">
        <f t="normal">Agrupados!I3569</f>
        <v>0</v>
      </c>
      <c r="G1631" s="8">
        <f t="normal">Agrupados!T3569</f>
        <v>110</v>
      </c>
      <c r="H1631" s="8">
        <f t="normal">Agrupados!W3569</f>
        <v>807.133333333333</v>
      </c>
      <c r="I1631" s="8">
        <f t="shared" ref="I1631" si="2701">1000/G1631</f>
        <v>9.09090909090909</v>
      </c>
      <c r="J1631" s="8">
        <f t="shared" ref="J1631" si="2702">1000/H1631</f>
        <v>1.23895267200793</v>
      </c>
      <c r="K1631" s="8">
        <f t="shared" ref="K1631" si="2703">I1631*J1631</f>
        <v>11.263206109163</v>
      </c>
      <c r="L1631" s="8">
        <f t="normal">Agrupados!M3569</f>
        <v>218.333333333333</v>
      </c>
      <c r="M1631" s="8">
        <f t="normal">Agrupados!Q3569</f>
        <v>151.666666666667</v>
      </c>
      <c r="N1631" s="13">
        <f t="shared" ref="N1631" si="2704">L1631/K1631</f>
        <v>19.3846522222222</v>
      </c>
      <c r="O1631" s="13">
        <f t="shared" ref="O1631" si="2705">M1631/K1631</f>
        <v>13.4656744444444</v>
      </c>
      <c r="P1631" s="6">
        <f t="normal">Agrupados!R3569</f>
        <v>0.694656488549618</v>
      </c>
      <c r="Q1631" s="23" t="str">
        <f t="normal">Agrupados!AA3569</f>
        <v>-</v>
      </c>
      <c r="R1631" s="24" t="str">
        <f t="normal">Agrupados!AC3569</f>
        <v>-</v>
      </c>
    </row>
    <row r="1632" spans="1:18">
      <c r="A1632" s="6">
        <f t="normal">Agrupados!D3570</f>
        <v>0</v>
      </c>
      <c r="B1632" s="6">
        <f t="normal">Agrupados!E3570</f>
        <v>0</v>
      </c>
      <c r="C1632" s="6">
        <f t="normal">Agrupados!F3570</f>
        <v>0</v>
      </c>
      <c r="D1632" s="6">
        <f t="normal">Agrupados!G3570</f>
        <v>0</v>
      </c>
      <c r="E1632" s="14">
        <f t="normal">Agrupados!H3570</f>
        <v>0</v>
      </c>
      <c r="F1632" s="6">
        <f t="normal">Agrupados!I3570</f>
        <v>0</v>
      </c>
      <c r="G1632" s="8">
        <f t="normal">Agrupados!T3570</f>
        <v>0</v>
      </c>
      <c r="H1632" s="8"/>
      <c r="I1632" s="8"/>
      <c r="J1632" s="8"/>
      <c r="K1632" s="8"/>
      <c r="L1632" s="8">
        <f t="normal">Agrupados!M3570</f>
        <v>0</v>
      </c>
      <c r="M1632" s="8">
        <f t="normal">Agrupados!Q3570</f>
        <v>0</v>
      </c>
      <c r="N1632" s="16"/>
      <c r="O1632" s="16"/>
      <c r="P1632" s="6">
        <f t="normal">Agrupados!R3570</f>
        <v>0</v>
      </c>
      <c r="Q1632" s="23">
        <f t="normal">Agrupados!AA3570</f>
        <v>0</v>
      </c>
      <c r="R1632" s="24">
        <f t="normal">Agrupados!AC3570</f>
        <v>0</v>
      </c>
    </row>
    <row r="1633" spans="1:18">
      <c r="A1633" s="6">
        <f t="normal">Agrupados!D3571</f>
        <v>0</v>
      </c>
      <c r="B1633" s="6">
        <f t="normal">Agrupados!E3571</f>
        <v>0</v>
      </c>
      <c r="C1633" s="6">
        <f t="normal">Agrupados!F3571</f>
        <v>0</v>
      </c>
      <c r="D1633" s="6">
        <f t="normal">Agrupados!G3571</f>
        <v>0</v>
      </c>
      <c r="E1633" s="17">
        <f t="normal">Agrupados!H3571</f>
        <v>0</v>
      </c>
      <c r="F1633" s="6">
        <f t="normal">Agrupados!I3571</f>
        <v>0</v>
      </c>
      <c r="G1633" s="8">
        <f t="normal">Agrupados!T3571</f>
        <v>0</v>
      </c>
      <c r="H1633" s="8"/>
      <c r="I1633" s="8"/>
      <c r="J1633" s="8"/>
      <c r="K1633" s="8"/>
      <c r="L1633" s="8">
        <f t="normal">Agrupados!M3571</f>
        <v>0</v>
      </c>
      <c r="M1633" s="8">
        <f t="normal">Agrupados!Q3571</f>
        <v>0</v>
      </c>
      <c r="N1633" s="19"/>
      <c r="O1633" s="19"/>
      <c r="P1633" s="6">
        <f t="normal">Agrupados!R3571</f>
        <v>0</v>
      </c>
      <c r="Q1633" s="23">
        <f t="normal">Agrupados!AA3571</f>
        <v>0</v>
      </c>
      <c r="R1633" s="24">
        <f t="normal">Agrupados!AC3571</f>
        <v>0</v>
      </c>
    </row>
    <row r="1634" spans="1:18" ht="0" customHeight="1" hidden="1">
      <c r="A1634" s="6" t="str">
        <f t="normal">Agrupados!D3578</f>
        <v>Agroindústria</v>
      </c>
      <c r="B1634" s="6" t="str">
        <f t="normal">Agrupados!E3578</f>
        <v>Resíduos de pecuária</v>
      </c>
      <c r="C1634" s="6" t="str">
        <f t="normal">Agrupados!F3578</f>
        <v>Avicultura</v>
      </c>
      <c r="D1634" s="6" t="str">
        <f t="normal">Agrupados!G3578</f>
        <v>Cama de aviário</v>
      </c>
      <c r="E1634" s="12" t="str">
        <f t="normal">Agrupados!H3578</f>
        <v>-</v>
      </c>
      <c r="F1634" s="6">
        <f t="normal">Agrupados!I3578</f>
        <v>0</v>
      </c>
      <c r="G1634" s="8">
        <f t="normal">Agrupados!T3578</f>
        <v>800</v>
      </c>
      <c r="H1634" s="8">
        <f t="normal">Agrupados!W3578</f>
        <v>618.5</v>
      </c>
      <c r="I1634" s="8">
        <f t="shared" ref="I1634" si="2706">1000/G1634</f>
        <v>1.25</v>
      </c>
      <c r="J1634" s="8">
        <f t="shared" ref="J1634" si="2707">1000/H1634</f>
        <v>1.61681487469685</v>
      </c>
      <c r="K1634" s="8">
        <f t="shared" ref="K1634" si="2708">I1634*J1634</f>
        <v>2.02101859337106</v>
      </c>
      <c r="L1634" s="8">
        <f t="normal">Agrupados!M3578</f>
        <v>323.666666666667</v>
      </c>
      <c r="M1634" s="8">
        <f t="normal">Agrupados!Q3578</f>
        <v>176.666666666667</v>
      </c>
      <c r="N1634" s="13">
        <f t="shared" ref="N1634" si="2709">L1634/K1634</f>
        <v>160.150266666667</v>
      </c>
      <c r="O1634" s="13">
        <f t="shared" ref="O1634" si="2710">M1634/K1634</f>
        <v>87.4146666666667</v>
      </c>
      <c r="P1634" s="6">
        <f t="normal">Agrupados!R3578</f>
        <v>0.545829042224511</v>
      </c>
      <c r="Q1634" s="23" t="str">
        <f t="normal">Agrupados!AA3578</f>
        <v>-</v>
      </c>
      <c r="R1634" s="24" t="str">
        <f t="normal">Agrupados!AC3578</f>
        <v>-</v>
      </c>
    </row>
    <row r="1635" spans="1:18">
      <c r="A1635" s="6">
        <f t="normal">Agrupados!D3579</f>
        <v>0</v>
      </c>
      <c r="B1635" s="6">
        <f t="normal">Agrupados!E3579</f>
        <v>0</v>
      </c>
      <c r="C1635" s="6">
        <f t="normal">Agrupados!F3579</f>
        <v>0</v>
      </c>
      <c r="D1635" s="6">
        <f t="normal">Agrupados!G3579</f>
        <v>0</v>
      </c>
      <c r="E1635" s="14">
        <f t="normal">Agrupados!H3579</f>
        <v>0</v>
      </c>
      <c r="F1635" s="6">
        <f t="normal">Agrupados!I3579</f>
        <v>0</v>
      </c>
      <c r="G1635" s="8">
        <f t="normal">Agrupados!T3579</f>
        <v>0</v>
      </c>
      <c r="H1635" s="8"/>
      <c r="I1635" s="8"/>
      <c r="J1635" s="8"/>
      <c r="K1635" s="8"/>
      <c r="L1635" s="8">
        <f t="normal">Agrupados!M3579</f>
        <v>0</v>
      </c>
      <c r="M1635" s="8">
        <f t="normal">Agrupados!Q3579</f>
        <v>0</v>
      </c>
      <c r="N1635" s="16"/>
      <c r="O1635" s="16"/>
      <c r="P1635" s="6">
        <f t="normal">Agrupados!R3579</f>
        <v>0</v>
      </c>
      <c r="Q1635" s="23">
        <f t="normal">Agrupados!AA3579</f>
        <v>0</v>
      </c>
      <c r="R1635" s="24">
        <f t="normal">Agrupados!AC3579</f>
        <v>0</v>
      </c>
    </row>
    <row r="1636" spans="1:18">
      <c r="A1636" s="6">
        <f t="normal">Agrupados!D3580</f>
        <v>0</v>
      </c>
      <c r="B1636" s="6">
        <f t="normal">Agrupados!E3580</f>
        <v>0</v>
      </c>
      <c r="C1636" s="6">
        <f t="normal">Agrupados!F3580</f>
        <v>0</v>
      </c>
      <c r="D1636" s="6">
        <f t="normal">Agrupados!G3580</f>
        <v>0</v>
      </c>
      <c r="E1636" s="17">
        <f t="normal">Agrupados!H3580</f>
        <v>0</v>
      </c>
      <c r="F1636" s="6">
        <f t="normal">Agrupados!I3580</f>
        <v>0</v>
      </c>
      <c r="G1636" s="8">
        <f t="normal">Agrupados!T3580</f>
        <v>0</v>
      </c>
      <c r="H1636" s="8"/>
      <c r="I1636" s="8"/>
      <c r="J1636" s="8"/>
      <c r="K1636" s="8"/>
      <c r="L1636" s="8">
        <f t="normal">Agrupados!M3580</f>
        <v>0</v>
      </c>
      <c r="M1636" s="8">
        <f t="normal">Agrupados!Q3580</f>
        <v>0</v>
      </c>
      <c r="N1636" s="19"/>
      <c r="O1636" s="19"/>
      <c r="P1636" s="6">
        <f t="normal">Agrupados!R3580</f>
        <v>0</v>
      </c>
      <c r="Q1636" s="23">
        <f t="normal">Agrupados!AA3580</f>
        <v>0</v>
      </c>
      <c r="R1636" s="24">
        <f t="normal">Agrupados!AC3580</f>
        <v>0</v>
      </c>
    </row>
    <row r="1637" spans="1:18" ht="0" customHeight="1" hidden="1">
      <c r="A1637" s="6" t="str">
        <f t="normal">Agrupados!D3581</f>
        <v>Agroindústria</v>
      </c>
      <c r="B1637" s="6" t="str">
        <f t="normal">Agrupados!E3581</f>
        <v>Resíduos da produção de óleo</v>
      </c>
      <c r="C1637" s="6" t="str">
        <f t="normal">Agrupados!F3581</f>
        <v>Óleo vegetal</v>
      </c>
      <c r="D1637" s="6" t="str">
        <f t="normal">Agrupados!G3581</f>
        <v>Óleo vegetal</v>
      </c>
      <c r="E1637" s="12" t="str">
        <f t="normal">Agrupados!H3581</f>
        <v>caixa de mistura</v>
      </c>
      <c r="F1637" s="6">
        <f t="normal">Agrupados!I3581</f>
        <v>0</v>
      </c>
      <c r="G1637" s="8">
        <f t="normal">Agrupados!T3581</f>
        <v>984.766666666667</v>
      </c>
      <c r="H1637" s="8">
        <f t="normal">Agrupados!W3581</f>
        <v>997.666666666667</v>
      </c>
      <c r="I1637" s="8">
        <f t="shared" ref="I1637" si="2711">1000/G1637</f>
        <v>1.01546897742274</v>
      </c>
      <c r="J1637" s="8">
        <f t="shared" ref="J1637" si="2712">1000/H1637</f>
        <v>1.00233879051119</v>
      </c>
      <c r="K1637" s="8">
        <f t="shared" ref="K1637" si="2713">I1637*J1637</f>
        <v>1.01784394663155</v>
      </c>
      <c r="L1637" s="8">
        <f t="normal">Agrupados!M3581</f>
        <v>981.333333333333</v>
      </c>
      <c r="M1637" s="8">
        <f t="normal">Agrupados!Q3581</f>
        <v>689.333333333333</v>
      </c>
      <c r="N1637" s="13">
        <f t="shared" ref="N1637" si="2714">L1637/K1637</f>
        <v>964.129458725926</v>
      </c>
      <c r="O1637" s="13">
        <f t="shared" ref="O1637" si="2715">M1637/K1637</f>
        <v>677.248546414815</v>
      </c>
      <c r="P1637" s="6">
        <f t="normal">Agrupados!R3581</f>
        <v>0.702445652173913</v>
      </c>
      <c r="Q1637" s="23" t="str">
        <f t="normal">Agrupados!AA3581</f>
        <v>-</v>
      </c>
      <c r="R1637" s="24" t="str">
        <f t="normal">Agrupados!AC3581</f>
        <v>-</v>
      </c>
    </row>
    <row r="1638" spans="1:18">
      <c r="A1638" s="6">
        <f t="normal">Agrupados!D3582</f>
        <v>0</v>
      </c>
      <c r="B1638" s="6">
        <f t="normal">Agrupados!E3582</f>
        <v>0</v>
      </c>
      <c r="C1638" s="6">
        <f t="normal">Agrupados!F3582</f>
        <v>0</v>
      </c>
      <c r="D1638" s="6">
        <f t="normal">Agrupados!G3582</f>
        <v>0</v>
      </c>
      <c r="E1638" s="14">
        <f t="normal">Agrupados!H3582</f>
        <v>0</v>
      </c>
      <c r="F1638" s="6">
        <f t="normal">Agrupados!I3582</f>
        <v>0</v>
      </c>
      <c r="G1638" s="8">
        <f t="normal">Agrupados!T3582</f>
        <v>0</v>
      </c>
      <c r="H1638" s="8"/>
      <c r="I1638" s="8"/>
      <c r="J1638" s="8"/>
      <c r="K1638" s="8"/>
      <c r="L1638" s="8">
        <f t="normal">Agrupados!M3582</f>
        <v>0</v>
      </c>
      <c r="M1638" s="8">
        <f t="normal">Agrupados!Q3582</f>
        <v>0</v>
      </c>
      <c r="N1638" s="16"/>
      <c r="O1638" s="16"/>
      <c r="P1638" s="6">
        <f t="normal">Agrupados!R3582</f>
        <v>0</v>
      </c>
      <c r="Q1638" s="23">
        <f t="normal">Agrupados!AA3582</f>
        <v>0</v>
      </c>
      <c r="R1638" s="24">
        <f t="normal">Agrupados!AC3582</f>
        <v>0</v>
      </c>
    </row>
    <row r="1639" spans="1:18">
      <c r="A1639" s="6">
        <f t="normal">Agrupados!D3583</f>
        <v>0</v>
      </c>
      <c r="B1639" s="6">
        <f t="normal">Agrupados!E3583</f>
        <v>0</v>
      </c>
      <c r="C1639" s="6">
        <f t="normal">Agrupados!F3583</f>
        <v>0</v>
      </c>
      <c r="D1639" s="6">
        <f t="normal">Agrupados!G3583</f>
        <v>0</v>
      </c>
      <c r="E1639" s="17">
        <f t="normal">Agrupados!H3583</f>
        <v>0</v>
      </c>
      <c r="F1639" s="6">
        <f t="normal">Agrupados!I3583</f>
        <v>0</v>
      </c>
      <c r="G1639" s="8">
        <f t="normal">Agrupados!T3583</f>
        <v>0</v>
      </c>
      <c r="H1639" s="8"/>
      <c r="I1639" s="8"/>
      <c r="J1639" s="8"/>
      <c r="K1639" s="8"/>
      <c r="L1639" s="8">
        <f t="normal">Agrupados!M3583</f>
        <v>0</v>
      </c>
      <c r="M1639" s="8">
        <f t="normal">Agrupados!Q3583</f>
        <v>0</v>
      </c>
      <c r="N1639" s="19"/>
      <c r="O1639" s="19"/>
      <c r="P1639" s="6">
        <f t="normal">Agrupados!R3583</f>
        <v>0</v>
      </c>
      <c r="Q1639" s="23">
        <f t="normal">Agrupados!AA3583</f>
        <v>0</v>
      </c>
      <c r="R1639" s="24">
        <f t="normal">Agrupados!AC3583</f>
        <v>0</v>
      </c>
    </row>
    <row r="1640" spans="1:18">
      <c r="A1640" s="6" t="str">
        <f t="normal">Agrupados!D3584</f>
        <v>Resíduo sólido urbano</v>
      </c>
      <c r="B1640" s="6" t="str">
        <f t="normal">Agrupados!E3584</f>
        <v>Resíduos industriais</v>
      </c>
      <c r="C1640" s="6" t="str">
        <f t="normal">Agrupados!F3584</f>
        <v>Resíduo de cigarro</v>
      </c>
      <c r="D1640" s="6" t="str">
        <f t="normal">Agrupados!G3584</f>
        <v>Resíduo de cigarro</v>
      </c>
      <c r="E1640" s="12" t="str">
        <f t="normal">Agrupados!H3584</f>
        <v>-</v>
      </c>
      <c r="F1640" s="6" t="str">
        <f t="normal">Agrupados!I3584</f>
        <v>Apreensão de carga para UD</v>
      </c>
      <c r="G1640" s="8">
        <f t="normal">Agrupados!T3584</f>
        <v>859.633333333333</v>
      </c>
      <c r="H1640" s="8">
        <f t="normal">Agrupados!W3584</f>
        <v>822.566666666667</v>
      </c>
      <c r="I1640" s="8">
        <f t="shared" ref="I1640" si="2716">1000/G1640</f>
        <v>1.16328667261235</v>
      </c>
      <c r="J1640" s="8">
        <f t="shared" ref="J1640" si="2717">1000/H1640</f>
        <v>1.21570693358188</v>
      </c>
      <c r="K1640" s="8">
        <f t="shared" ref="K1640" si="2718">I1640*J1640</f>
        <v>1.41421567363823</v>
      </c>
      <c r="L1640" s="8">
        <f t="normal">Agrupados!M3584</f>
        <v>449</v>
      </c>
      <c r="M1640" s="8">
        <f t="normal">Agrupados!Q3584</f>
        <v>214.333333333333</v>
      </c>
      <c r="N1640" s="13">
        <f t="shared" ref="N1640" si="2719">L1640/K1640</f>
        <v>317.490470774444</v>
      </c>
      <c r="O1640" s="13">
        <f t="shared" ref="O1640" si="2720">M1640/K1640</f>
        <v>151.556327177407</v>
      </c>
      <c r="P1640" s="6">
        <f t="normal">Agrupados!R3584</f>
        <v>0.47735708982925</v>
      </c>
      <c r="Q1640" s="23" t="str">
        <f t="normal">Agrupados!AA3584</f>
        <v>-</v>
      </c>
      <c r="R1640" s="24" t="str">
        <f t="normal">Agrupados!AC3584</f>
        <v>-</v>
      </c>
    </row>
    <row r="1641" spans="1:18">
      <c r="A1641" s="6">
        <f t="normal">Agrupados!D3585</f>
        <v>0</v>
      </c>
      <c r="B1641" s="6">
        <f t="normal">Agrupados!E3585</f>
        <v>0</v>
      </c>
      <c r="C1641" s="6">
        <f t="normal">Agrupados!F3585</f>
        <v>0</v>
      </c>
      <c r="D1641" s="6">
        <f t="normal">Agrupados!G3585</f>
        <v>0</v>
      </c>
      <c r="E1641" s="14">
        <f t="normal">Agrupados!H3585</f>
        <v>0</v>
      </c>
      <c r="F1641" s="6">
        <f t="normal">Agrupados!I3585</f>
        <v>0</v>
      </c>
      <c r="G1641" s="8">
        <f t="normal">Agrupados!T3585</f>
        <v>0</v>
      </c>
      <c r="H1641" s="8"/>
      <c r="I1641" s="8"/>
      <c r="J1641" s="8"/>
      <c r="K1641" s="8"/>
      <c r="L1641" s="8">
        <f t="normal">Agrupados!M3585</f>
        <v>0</v>
      </c>
      <c r="M1641" s="8">
        <f t="normal">Agrupados!Q3585</f>
        <v>0</v>
      </c>
      <c r="N1641" s="16"/>
      <c r="O1641" s="16"/>
      <c r="P1641" s="6">
        <f t="normal">Agrupados!R3585</f>
        <v>0</v>
      </c>
      <c r="Q1641" s="23">
        <f t="normal">Agrupados!AA3585</f>
        <v>0</v>
      </c>
      <c r="R1641" s="24">
        <f t="normal">Agrupados!AC3585</f>
        <v>0</v>
      </c>
    </row>
    <row r="1642" spans="1:18">
      <c r="A1642" s="6">
        <f t="normal">Agrupados!D3586</f>
        <v>0</v>
      </c>
      <c r="B1642" s="6">
        <f t="normal">Agrupados!E3586</f>
        <v>0</v>
      </c>
      <c r="C1642" s="6">
        <f t="normal">Agrupados!F3586</f>
        <v>0</v>
      </c>
      <c r="D1642" s="6">
        <f t="normal">Agrupados!G3586</f>
        <v>0</v>
      </c>
      <c r="E1642" s="17">
        <f t="normal">Agrupados!H3586</f>
        <v>0</v>
      </c>
      <c r="F1642" s="6">
        <f t="normal">Agrupados!I3586</f>
        <v>0</v>
      </c>
      <c r="G1642" s="8">
        <f t="normal">Agrupados!T3586</f>
        <v>0</v>
      </c>
      <c r="H1642" s="8"/>
      <c r="I1642" s="8"/>
      <c r="J1642" s="8"/>
      <c r="K1642" s="8"/>
      <c r="L1642" s="8">
        <f t="normal">Agrupados!M3586</f>
        <v>0</v>
      </c>
      <c r="M1642" s="8">
        <f t="normal">Agrupados!Q3586</f>
        <v>0</v>
      </c>
      <c r="N1642" s="19"/>
      <c r="O1642" s="19"/>
      <c r="P1642" s="6">
        <f t="normal">Agrupados!R3586</f>
        <v>0</v>
      </c>
      <c r="Q1642" s="23">
        <f t="normal">Agrupados!AA3586</f>
        <v>0</v>
      </c>
      <c r="R1642" s="24">
        <f t="normal">Agrupados!AC3586</f>
        <v>0</v>
      </c>
    </row>
    <row r="1643" spans="1:18">
      <c r="A1643" s="6" t="str">
        <f t="normal">Agrupados!D3587</f>
        <v>Cultura energética</v>
      </c>
      <c r="B1643" s="6" t="str">
        <f t="normal">Agrupados!E3587</f>
        <v>Cultivo energético</v>
      </c>
      <c r="C1643" s="6" t="str">
        <f t="normal">Agrupados!F3587</f>
        <v>Grama</v>
      </c>
      <c r="D1643" s="6" t="str">
        <f t="normal">Agrupados!G3587</f>
        <v>Grama</v>
      </c>
      <c r="E1643" s="12" t="str">
        <f t="normal">Agrupados!H3587</f>
        <v>PTI</v>
      </c>
      <c r="F1643" s="6">
        <f t="normal">Agrupados!I3587</f>
        <v>0</v>
      </c>
      <c r="G1643" s="8">
        <f t="normal">Agrupados!T3587</f>
        <v>472.1</v>
      </c>
      <c r="H1643" s="8">
        <f t="normal">Agrupados!W3587</f>
        <v>898.966666666667</v>
      </c>
      <c r="I1643" s="8">
        <f t="shared" ref="I1643" si="2721">1000/G1643</f>
        <v>2.11819529760644</v>
      </c>
      <c r="J1643" s="8">
        <f t="shared" ref="J1643" si="2722">1000/H1643</f>
        <v>1.11238829767511</v>
      </c>
      <c r="K1643" s="8">
        <f t="shared" ref="K1643" si="2723">I1643*J1643</f>
        <v>2.35625566124785</v>
      </c>
      <c r="L1643" s="8">
        <f t="normal">Agrupados!M3587</f>
        <v>382.5</v>
      </c>
      <c r="M1643" s="8">
        <f t="normal">Agrupados!Q3587</f>
        <v>214.5</v>
      </c>
      <c r="N1643" s="13">
        <f t="shared" ref="N1643" si="2724">L1643/K1643</f>
        <v>162.333827475</v>
      </c>
      <c r="O1643" s="13">
        <f t="shared" ref="O1643" si="2725">M1643/K1643</f>
        <v>91.034264035</v>
      </c>
      <c r="P1643" s="6">
        <f t="normal">Agrupados!R3587</f>
        <v>0.56078431372549</v>
      </c>
      <c r="Q1643" s="23" t="str">
        <f t="normal">Agrupados!AA3587</f>
        <v>-</v>
      </c>
      <c r="R1643" s="24" t="str">
        <f t="normal">Agrupados!AC3587</f>
        <v>-</v>
      </c>
    </row>
    <row r="1644" spans="1:18">
      <c r="A1644" s="6">
        <f t="normal">Agrupados!D3588</f>
        <v>0</v>
      </c>
      <c r="B1644" s="6">
        <f t="normal">Agrupados!E3588</f>
        <v>0</v>
      </c>
      <c r="C1644" s="6">
        <f t="normal">Agrupados!F3588</f>
        <v>0</v>
      </c>
      <c r="D1644" s="6">
        <f t="normal">Agrupados!G3588</f>
        <v>0</v>
      </c>
      <c r="E1644" s="14">
        <f t="normal">Agrupados!H3588</f>
        <v>0</v>
      </c>
      <c r="F1644" s="6">
        <f t="normal">Agrupados!I3588</f>
        <v>0</v>
      </c>
      <c r="G1644" s="8">
        <f t="normal">Agrupados!T3588</f>
        <v>0</v>
      </c>
      <c r="H1644" s="8"/>
      <c r="I1644" s="8"/>
      <c r="J1644" s="8"/>
      <c r="K1644" s="8"/>
      <c r="L1644" s="8">
        <f t="normal">Agrupados!M3588</f>
        <v>0</v>
      </c>
      <c r="M1644" s="8">
        <f t="normal">Agrupados!Q3588</f>
        <v>0</v>
      </c>
      <c r="N1644" s="16"/>
      <c r="O1644" s="16"/>
      <c r="P1644" s="6">
        <f t="normal">Agrupados!R3588</f>
        <v>0</v>
      </c>
      <c r="Q1644" s="23">
        <f t="normal">Agrupados!AA3588</f>
        <v>0</v>
      </c>
      <c r="R1644" s="24">
        <f t="normal">Agrupados!AC3588</f>
        <v>0</v>
      </c>
    </row>
    <row r="1645" spans="1:18">
      <c r="A1645" s="6">
        <f t="normal">Agrupados!D3589</f>
        <v>0</v>
      </c>
      <c r="B1645" s="6">
        <f t="normal">Agrupados!E3589</f>
        <v>0</v>
      </c>
      <c r="C1645" s="6">
        <f t="normal">Agrupados!F3589</f>
        <v>0</v>
      </c>
      <c r="D1645" s="6">
        <f t="normal">Agrupados!G3589</f>
        <v>0</v>
      </c>
      <c r="E1645" s="17">
        <f t="normal">Agrupados!H3589</f>
        <v>0</v>
      </c>
      <c r="F1645" s="6">
        <f t="normal">Agrupados!I3589</f>
        <v>0</v>
      </c>
      <c r="G1645" s="8">
        <f t="normal">Agrupados!T3589</f>
        <v>0</v>
      </c>
      <c r="H1645" s="8"/>
      <c r="I1645" s="8"/>
      <c r="J1645" s="8"/>
      <c r="K1645" s="8"/>
      <c r="L1645" s="8">
        <f t="normal">Agrupados!M3589</f>
        <v>0</v>
      </c>
      <c r="M1645" s="8">
        <f t="normal">Agrupados!Q3589</f>
        <v>0</v>
      </c>
      <c r="N1645" s="19"/>
      <c r="O1645" s="19"/>
      <c r="P1645" s="6">
        <f t="normal">Agrupados!R3589</f>
        <v>0</v>
      </c>
      <c r="Q1645" s="23">
        <f t="normal">Agrupados!AA3589</f>
        <v>0</v>
      </c>
      <c r="R1645" s="24">
        <f t="normal">Agrupados!AC3589</f>
        <v>0</v>
      </c>
    </row>
    <row r="1646" spans="1:18">
      <c r="A1646" s="6" t="str">
        <f t="normal">Agrupados!D3593</f>
        <v>Indústria</v>
      </c>
      <c r="B1646" s="6" t="str">
        <f t="normal">Agrupados!E3593</f>
        <v>Resíduos de matadouro e restos de animais</v>
      </c>
      <c r="C1646" s="6" t="str">
        <f t="normal">Agrupados!F3593</f>
        <v>Produtos farmoquímicos</v>
      </c>
      <c r="D1646" s="6" t="str">
        <f t="normal">Agrupados!G3593</f>
        <v>solução digestão</v>
      </c>
      <c r="E1646" s="12" t="str">
        <f t="normal">Agrupados!H3593</f>
        <v>caixa de resíduos</v>
      </c>
      <c r="F1646" s="6" t="str">
        <f t="normal">Agrupados!I3593</f>
        <v>Extração de heparina</v>
      </c>
      <c r="G1646" s="8">
        <f t="normal">Agrupados!T3593</f>
        <v>130.95</v>
      </c>
      <c r="H1646" s="8">
        <f t="normal">Agrupados!W3593</f>
        <v>743.6</v>
      </c>
      <c r="I1646" s="8">
        <f t="shared" ref="I1646" si="2726">1000/G1646</f>
        <v>7.63650248186331</v>
      </c>
      <c r="J1646" s="8">
        <f t="shared" ref="J1646" si="2727">1000/H1646</f>
        <v>1.34480903711673</v>
      </c>
      <c r="K1646" s="8">
        <f t="shared" ref="K1646" si="2728">I1646*J1646</f>
        <v>10.2696375495741</v>
      </c>
      <c r="L1646" s="8">
        <f t="normal">Agrupados!M3593</f>
        <v>431.5</v>
      </c>
      <c r="M1646" s="8">
        <f t="normal">Agrupados!Q3593</f>
        <v>258.5</v>
      </c>
      <c r="N1646" s="13">
        <f t="shared" ref="N1646" si="2729">L1646/K1646</f>
        <v>42.01706223</v>
      </c>
      <c r="O1646" s="13">
        <f t="shared" ref="O1646" si="2730">M1646/K1646</f>
        <v>25.17128757</v>
      </c>
      <c r="P1646" s="6">
        <f t="normal">Agrupados!R3593</f>
        <v>0.599073001158749</v>
      </c>
      <c r="Q1646" s="23" t="str">
        <f t="normal">Agrupados!AA3593</f>
        <v>-</v>
      </c>
      <c r="R1646" s="24" t="str">
        <f t="normal">Agrupados!AC3593</f>
        <v>-</v>
      </c>
    </row>
    <row r="1647" spans="1:18">
      <c r="A1647" s="6">
        <f t="normal">Agrupados!D3594</f>
        <v>0</v>
      </c>
      <c r="B1647" s="6">
        <f t="normal">Agrupados!E3594</f>
        <v>0</v>
      </c>
      <c r="C1647" s="6">
        <f t="normal">Agrupados!F3594</f>
        <v>0</v>
      </c>
      <c r="D1647" s="6">
        <f t="normal">Agrupados!G3594</f>
        <v>0</v>
      </c>
      <c r="E1647" s="14">
        <f t="normal">Agrupados!H3594</f>
        <v>0</v>
      </c>
      <c r="F1647" s="6">
        <f t="normal">Agrupados!I3594</f>
        <v>0</v>
      </c>
      <c r="G1647" s="8">
        <f t="normal">Agrupados!T3594</f>
        <v>0</v>
      </c>
      <c r="H1647" s="8"/>
      <c r="I1647" s="8"/>
      <c r="J1647" s="8"/>
      <c r="K1647" s="8"/>
      <c r="L1647" s="8">
        <f t="normal">Agrupados!M3594</f>
        <v>0</v>
      </c>
      <c r="M1647" s="8">
        <f t="normal">Agrupados!Q3594</f>
        <v>0</v>
      </c>
      <c r="N1647" s="16"/>
      <c r="O1647" s="16"/>
      <c r="P1647" s="6">
        <f t="normal">Agrupados!R3594</f>
        <v>0</v>
      </c>
      <c r="Q1647" s="23">
        <f t="normal">Agrupados!AA3594</f>
        <v>0</v>
      </c>
      <c r="R1647" s="24">
        <f t="normal">Agrupados!AC3594</f>
        <v>0</v>
      </c>
    </row>
    <row r="1648" spans="1:18">
      <c r="A1648" s="6">
        <f t="normal">Agrupados!D3595</f>
        <v>0</v>
      </c>
      <c r="B1648" s="6">
        <f t="normal">Agrupados!E3595</f>
        <v>0</v>
      </c>
      <c r="C1648" s="6">
        <f t="normal">Agrupados!F3595</f>
        <v>0</v>
      </c>
      <c r="D1648" s="6">
        <f t="normal">Agrupados!G3595</f>
        <v>0</v>
      </c>
      <c r="E1648" s="17">
        <f t="normal">Agrupados!H3595</f>
        <v>0</v>
      </c>
      <c r="F1648" s="6">
        <f t="normal">Agrupados!I3595</f>
        <v>0</v>
      </c>
      <c r="G1648" s="8">
        <f t="normal">Agrupados!T3595</f>
        <v>0</v>
      </c>
      <c r="H1648" s="8"/>
      <c r="I1648" s="8"/>
      <c r="J1648" s="8"/>
      <c r="K1648" s="8"/>
      <c r="L1648" s="8">
        <f t="normal">Agrupados!M3595</f>
        <v>0</v>
      </c>
      <c r="M1648" s="8">
        <f t="normal">Agrupados!Q3595</f>
        <v>0</v>
      </c>
      <c r="N1648" s="19"/>
      <c r="O1648" s="19"/>
      <c r="P1648" s="6">
        <f t="normal">Agrupados!R3595</f>
        <v>0</v>
      </c>
      <c r="Q1648" s="23">
        <f t="normal">Agrupados!AA3595</f>
        <v>0</v>
      </c>
      <c r="R1648" s="24">
        <f t="normal">Agrupados!AC3595</f>
        <v>0</v>
      </c>
    </row>
    <row r="1649" spans="1:18">
      <c r="A1649" s="6" t="str">
        <f t="normal">Agrupados!D3599</f>
        <v>Agroindústria</v>
      </c>
      <c r="B1649" s="6" t="str">
        <f t="normal">Agrupados!E3599</f>
        <v>Resíduos de pecuária</v>
      </c>
      <c r="C1649" s="6" t="str">
        <f t="normal">Agrupados!F3599</f>
        <v>Suinocultura</v>
      </c>
      <c r="D1649" s="6" t="str">
        <f t="normal">Agrupados!G3599</f>
        <v>Terminação</v>
      </c>
      <c r="E1649" s="12" t="str">
        <f t="normal">Agrupados!H3599</f>
        <v>Fosso baia</v>
      </c>
      <c r="F1649" s="6" t="str">
        <f t="normal">Agrupados!I3599</f>
        <v>40 kg 10 dias 5400 animais</v>
      </c>
      <c r="G1649" s="8">
        <f t="normal">Agrupados!T3599</f>
        <v>6.5</v>
      </c>
      <c r="H1649" s="8">
        <f t="normal">Agrupados!W3599</f>
        <v>677.2</v>
      </c>
      <c r="I1649" s="8">
        <f t="shared" ref="I1649" si="2731">1000/G1649</f>
        <v>153.846153846154</v>
      </c>
      <c r="J1649" s="8">
        <f t="shared" ref="J1649" si="2732">1000/H1649</f>
        <v>1.47666863555818</v>
      </c>
      <c r="K1649" s="8">
        <f t="shared" ref="K1649" si="2733">I1649*J1649</f>
        <v>227.179790085874</v>
      </c>
      <c r="L1649" s="8">
        <f t="normal">Agrupados!M3599</f>
        <v>577</v>
      </c>
      <c r="M1649" s="8">
        <f t="normal">Agrupados!Q3599</f>
        <v>449</v>
      </c>
      <c r="N1649" s="13">
        <f t="shared" ref="N1649" si="2734">L1649/K1649</f>
        <v>2.5398386</v>
      </c>
      <c r="O1649" s="13">
        <f t="shared" ref="O1649" si="2735">M1649/K1649</f>
        <v>1.9764082</v>
      </c>
      <c r="P1649" s="6">
        <f t="normal">Agrupados!R3599</f>
        <v>0.778162911611785</v>
      </c>
      <c r="Q1649" s="23" t="str">
        <f t="normal">Agrupados!AA3599</f>
        <v>-</v>
      </c>
      <c r="R1649" s="24" t="str">
        <f t="normal">Agrupados!AC3599</f>
        <v>-</v>
      </c>
    </row>
    <row r="1650" spans="1:18">
      <c r="A1650" s="6">
        <f t="normal">Agrupados!D3600</f>
        <v>0</v>
      </c>
      <c r="B1650" s="6">
        <f t="normal">Agrupados!E3600</f>
        <v>0</v>
      </c>
      <c r="C1650" s="6">
        <f t="normal">Agrupados!F3600</f>
        <v>0</v>
      </c>
      <c r="D1650" s="6">
        <f t="normal">Agrupados!G3600</f>
        <v>0</v>
      </c>
      <c r="E1650" s="14">
        <f t="normal">Agrupados!H3600</f>
        <v>0</v>
      </c>
      <c r="F1650" s="6">
        <f t="normal">Agrupados!I3600</f>
        <v>0</v>
      </c>
      <c r="G1650" s="8">
        <f t="normal">Agrupados!T3600</f>
        <v>0</v>
      </c>
      <c r="H1650" s="8"/>
      <c r="I1650" s="8"/>
      <c r="J1650" s="8"/>
      <c r="K1650" s="8"/>
      <c r="L1650" s="8">
        <f t="normal">Agrupados!M3600</f>
        <v>0</v>
      </c>
      <c r="M1650" s="8">
        <f t="normal">Agrupados!Q3600</f>
        <v>0</v>
      </c>
      <c r="N1650" s="16"/>
      <c r="O1650" s="16"/>
      <c r="P1650" s="6">
        <f t="normal">Agrupados!R3600</f>
        <v>0</v>
      </c>
      <c r="Q1650" s="23">
        <f t="normal">Agrupados!AA3600</f>
        <v>0</v>
      </c>
      <c r="R1650" s="24">
        <f t="normal">Agrupados!AC3600</f>
        <v>0</v>
      </c>
    </row>
    <row r="1651" spans="1:18">
      <c r="A1651" s="6">
        <f t="normal">Agrupados!D3601</f>
        <v>0</v>
      </c>
      <c r="B1651" s="6">
        <f t="normal">Agrupados!E3601</f>
        <v>0</v>
      </c>
      <c r="C1651" s="6">
        <f t="normal">Agrupados!F3601</f>
        <v>0</v>
      </c>
      <c r="D1651" s="6">
        <f t="normal">Agrupados!G3601</f>
        <v>0</v>
      </c>
      <c r="E1651" s="17">
        <f t="normal">Agrupados!H3601</f>
        <v>0</v>
      </c>
      <c r="F1651" s="6">
        <f t="normal">Agrupados!I3601</f>
        <v>0</v>
      </c>
      <c r="G1651" s="8">
        <f t="normal">Agrupados!T3601</f>
        <v>0</v>
      </c>
      <c r="H1651" s="8"/>
      <c r="I1651" s="8"/>
      <c r="J1651" s="8"/>
      <c r="K1651" s="8"/>
      <c r="L1651" s="8">
        <f t="normal">Agrupados!M3601</f>
        <v>0</v>
      </c>
      <c r="M1651" s="8">
        <f t="normal">Agrupados!Q3601</f>
        <v>0</v>
      </c>
      <c r="N1651" s="19"/>
      <c r="O1651" s="19"/>
      <c r="P1651" s="6">
        <f t="normal">Agrupados!R3601</f>
        <v>0</v>
      </c>
      <c r="Q1651" s="23">
        <f t="normal">Agrupados!AA3601</f>
        <v>0</v>
      </c>
      <c r="R1651" s="24">
        <f t="normal">Agrupados!AC3601</f>
        <v>0</v>
      </c>
    </row>
    <row r="1652" spans="1:18" ht="0" customHeight="1" hidden="1">
      <c r="A1652" s="6" t="str">
        <f t="normal">Agrupados!D3608</f>
        <v>Agroindústria</v>
      </c>
      <c r="B1652" s="6" t="str">
        <f t="normal">Agrupados!E3608</f>
        <v>Resíduos de pecuária</v>
      </c>
      <c r="C1652" s="6" t="str">
        <f t="normal">Agrupados!F3608</f>
        <v>Avicultura</v>
      </c>
      <c r="D1652" s="6" t="str">
        <f t="normal">Agrupados!G3608</f>
        <v>Cama de aviário</v>
      </c>
      <c r="E1652" s="12" t="str">
        <f t="normal">Agrupados!H3608</f>
        <v>-</v>
      </c>
      <c r="F1652" s="6" t="str">
        <f t="normal">Agrupados!I3608</f>
        <v>25ºC</v>
      </c>
      <c r="G1652" s="8">
        <f t="normal">Agrupados!T3608</f>
        <v>800</v>
      </c>
      <c r="H1652" s="8">
        <f t="normal">Agrupados!W3608</f>
        <v>618.5</v>
      </c>
      <c r="I1652" s="8">
        <f t="shared" ref="I1652" si="2736">1000/G1652</f>
        <v>1.25</v>
      </c>
      <c r="J1652" s="8">
        <f t="shared" ref="J1652" si="2737">1000/H1652</f>
        <v>1.61681487469685</v>
      </c>
      <c r="K1652" s="8">
        <f t="shared" ref="K1652" si="2738">I1652*J1652</f>
        <v>2.02101859337106</v>
      </c>
      <c r="L1652" s="8">
        <f t="normal">Agrupados!M3608</f>
        <v>271</v>
      </c>
      <c r="M1652" s="8">
        <f t="normal">Agrupados!Q3608</f>
        <v>168.666666666667</v>
      </c>
      <c r="N1652" s="13">
        <f t="shared" ref="N1652" si="2739">L1652/K1652</f>
        <v>134.0908</v>
      </c>
      <c r="O1652" s="13">
        <f t="shared" ref="O1652" si="2740">M1652/K1652</f>
        <v>83.4562666666667</v>
      </c>
      <c r="P1652" s="6">
        <f t="normal">Agrupados!R3608</f>
        <v>0.622386223862239</v>
      </c>
      <c r="Q1652" s="23" t="str">
        <f t="normal">Agrupados!AA3608</f>
        <v>-</v>
      </c>
      <c r="R1652" s="24" t="str">
        <f t="normal">Agrupados!AC3608</f>
        <v>-</v>
      </c>
    </row>
    <row r="1653" spans="1:18">
      <c r="A1653" s="6">
        <f t="normal">Agrupados!D3609</f>
        <v>0</v>
      </c>
      <c r="B1653" s="6">
        <f t="normal">Agrupados!E3609</f>
        <v>0</v>
      </c>
      <c r="C1653" s="6">
        <f t="normal">Agrupados!F3609</f>
        <v>0</v>
      </c>
      <c r="D1653" s="6">
        <f t="normal">Agrupados!G3609</f>
        <v>0</v>
      </c>
      <c r="E1653" s="14">
        <f t="normal">Agrupados!H3609</f>
        <v>0</v>
      </c>
      <c r="F1653" s="6">
        <f t="normal">Agrupados!I3609</f>
        <v>0</v>
      </c>
      <c r="G1653" s="8">
        <f t="normal">Agrupados!T3609</f>
        <v>0</v>
      </c>
      <c r="H1653" s="8"/>
      <c r="I1653" s="8"/>
      <c r="J1653" s="8"/>
      <c r="K1653" s="8"/>
      <c r="L1653" s="8">
        <f t="normal">Agrupados!M3609</f>
        <v>0</v>
      </c>
      <c r="M1653" s="8">
        <f t="normal">Agrupados!Q3609</f>
        <v>0</v>
      </c>
      <c r="N1653" s="16"/>
      <c r="O1653" s="16"/>
      <c r="P1653" s="6">
        <f t="normal">Agrupados!R3609</f>
        <v>0</v>
      </c>
      <c r="Q1653" s="23">
        <f t="normal">Agrupados!AA3609</f>
        <v>0</v>
      </c>
      <c r="R1653" s="24">
        <f t="normal">Agrupados!AC3609</f>
        <v>0</v>
      </c>
    </row>
    <row r="1654" spans="1:18">
      <c r="A1654" s="6">
        <f t="normal">Agrupados!D3610</f>
        <v>0</v>
      </c>
      <c r="B1654" s="6">
        <f t="normal">Agrupados!E3610</f>
        <v>0</v>
      </c>
      <c r="C1654" s="6">
        <f t="normal">Agrupados!F3610</f>
        <v>0</v>
      </c>
      <c r="D1654" s="6">
        <f t="normal">Agrupados!G3610</f>
        <v>0</v>
      </c>
      <c r="E1654" s="17">
        <f t="normal">Agrupados!H3610</f>
        <v>0</v>
      </c>
      <c r="F1654" s="6">
        <f t="normal">Agrupados!I3610</f>
        <v>0</v>
      </c>
      <c r="G1654" s="8">
        <f t="normal">Agrupados!T3610</f>
        <v>0</v>
      </c>
      <c r="H1654" s="8"/>
      <c r="I1654" s="8"/>
      <c r="J1654" s="8"/>
      <c r="K1654" s="8"/>
      <c r="L1654" s="8">
        <f t="normal">Agrupados!M3610</f>
        <v>0</v>
      </c>
      <c r="M1654" s="8">
        <f t="normal">Agrupados!Q3610</f>
        <v>0</v>
      </c>
      <c r="N1654" s="19"/>
      <c r="O1654" s="19"/>
      <c r="P1654" s="6">
        <f t="normal">Agrupados!R3610</f>
        <v>0</v>
      </c>
      <c r="Q1654" s="23">
        <f t="normal">Agrupados!AA3610</f>
        <v>0</v>
      </c>
      <c r="R1654" s="24">
        <f t="normal">Agrupados!AC3610</f>
        <v>0</v>
      </c>
    </row>
    <row r="1655" spans="1:18" ht="0" customHeight="1" hidden="1">
      <c r="A1655" s="6" t="str">
        <f t="normal">Agrupados!D3611</f>
        <v>Agroindústria</v>
      </c>
      <c r="B1655" s="6" t="str">
        <f t="normal">Agrupados!E3611</f>
        <v>Resíduos da produção de óleo</v>
      </c>
      <c r="C1655" s="6" t="str">
        <f t="normal">Agrupados!F3611</f>
        <v>Óleo vegetal</v>
      </c>
      <c r="D1655" s="6" t="str">
        <f t="normal">Agrupados!G3611</f>
        <v>Óleo vegetal</v>
      </c>
      <c r="E1655" s="12" t="str">
        <f t="normal">Agrupados!H3611</f>
        <v>caixa de mistura</v>
      </c>
      <c r="F1655" s="6" t="str">
        <f t="normal">Agrupados!I3611</f>
        <v>25ºC</v>
      </c>
      <c r="G1655" s="8">
        <f t="normal">Agrupados!T3611</f>
        <v>984.766666666667</v>
      </c>
      <c r="H1655" s="8">
        <f t="normal">Agrupados!W3611</f>
        <v>997.666666666667</v>
      </c>
      <c r="I1655" s="8">
        <f t="shared" ref="I1655" si="2741">1000/G1655</f>
        <v>1.01546897742274</v>
      </c>
      <c r="J1655" s="8">
        <f t="shared" ref="J1655" si="2742">1000/H1655</f>
        <v>1.00233879051119</v>
      </c>
      <c r="K1655" s="8">
        <f t="shared" ref="K1655" si="2743">I1655*J1655</f>
        <v>1.01784394663155</v>
      </c>
      <c r="L1655" s="8">
        <f t="normal">Agrupados!M3611</f>
        <v>893.333333333333</v>
      </c>
      <c r="M1655" s="8">
        <f t="normal">Agrupados!Q3611</f>
        <v>614.333333333333</v>
      </c>
      <c r="N1655" s="13">
        <f t="shared" ref="N1655" si="2744">L1655/K1655</f>
        <v>877.672197481481</v>
      </c>
      <c r="O1655" s="13">
        <f t="shared" ref="O1655" si="2745">M1655/K1655</f>
        <v>603.563380581482</v>
      </c>
      <c r="P1655" s="6">
        <f t="normal">Agrupados!R3611</f>
        <v>0.687686567164179</v>
      </c>
      <c r="Q1655" s="23" t="str">
        <f t="normal">Agrupados!AA3611</f>
        <v>-</v>
      </c>
      <c r="R1655" s="24" t="str">
        <f t="normal">Agrupados!AC3611</f>
        <v>-</v>
      </c>
    </row>
    <row r="1656" spans="1:18">
      <c r="A1656" s="6">
        <f t="normal">Agrupados!D3612</f>
        <v>0</v>
      </c>
      <c r="B1656" s="6">
        <f t="normal">Agrupados!E3612</f>
        <v>0</v>
      </c>
      <c r="C1656" s="6">
        <f t="normal">Agrupados!F3612</f>
        <v>0</v>
      </c>
      <c r="D1656" s="6">
        <f t="normal">Agrupados!G3612</f>
        <v>0</v>
      </c>
      <c r="E1656" s="14">
        <f t="normal">Agrupados!H3612</f>
        <v>0</v>
      </c>
      <c r="F1656" s="6">
        <f t="normal">Agrupados!I3612</f>
        <v>0</v>
      </c>
      <c r="G1656" s="8">
        <f t="normal">Agrupados!T3612</f>
        <v>0</v>
      </c>
      <c r="H1656" s="8"/>
      <c r="I1656" s="8"/>
      <c r="J1656" s="8"/>
      <c r="K1656" s="8"/>
      <c r="L1656" s="8">
        <f t="normal">Agrupados!M3612</f>
        <v>0</v>
      </c>
      <c r="M1656" s="8">
        <f t="normal">Agrupados!Q3612</f>
        <v>0</v>
      </c>
      <c r="N1656" s="16"/>
      <c r="O1656" s="16"/>
      <c r="P1656" s="6">
        <f t="normal">Agrupados!R3612</f>
        <v>0</v>
      </c>
      <c r="Q1656" s="23">
        <f t="normal">Agrupados!AA3612</f>
        <v>0</v>
      </c>
      <c r="R1656" s="24">
        <f t="normal">Agrupados!AC3612</f>
        <v>0</v>
      </c>
    </row>
    <row r="1657" spans="1:18">
      <c r="A1657" s="6">
        <f t="normal">Agrupados!D3613</f>
        <v>0</v>
      </c>
      <c r="B1657" s="6">
        <f t="normal">Agrupados!E3613</f>
        <v>0</v>
      </c>
      <c r="C1657" s="6">
        <f t="normal">Agrupados!F3613</f>
        <v>0</v>
      </c>
      <c r="D1657" s="6">
        <f t="normal">Agrupados!G3613</f>
        <v>0</v>
      </c>
      <c r="E1657" s="17">
        <f t="normal">Agrupados!H3613</f>
        <v>0</v>
      </c>
      <c r="F1657" s="6">
        <f t="normal">Agrupados!I3613</f>
        <v>0</v>
      </c>
      <c r="G1657" s="8">
        <f t="normal">Agrupados!T3613</f>
        <v>0</v>
      </c>
      <c r="H1657" s="8"/>
      <c r="I1657" s="8"/>
      <c r="J1657" s="8"/>
      <c r="K1657" s="8"/>
      <c r="L1657" s="8">
        <f t="normal">Agrupados!M3613</f>
        <v>0</v>
      </c>
      <c r="M1657" s="8">
        <f t="normal">Agrupados!Q3613</f>
        <v>0</v>
      </c>
      <c r="N1657" s="19"/>
      <c r="O1657" s="19"/>
      <c r="P1657" s="6">
        <f t="normal">Agrupados!R3613</f>
        <v>0</v>
      </c>
      <c r="Q1657" s="23">
        <f t="normal">Agrupados!AA3613</f>
        <v>0</v>
      </c>
      <c r="R1657" s="24">
        <f t="normal">Agrupados!AC3613</f>
        <v>0</v>
      </c>
    </row>
    <row r="1658" spans="1:18" ht="0" customHeight="1" hidden="1">
      <c r="A1658" s="6" t="str">
        <f t="normal">Agrupados!D3614</f>
        <v>Resíduo sólido urbano</v>
      </c>
      <c r="B1658" s="6" t="str">
        <f t="normal">Agrupados!E3614</f>
        <v>Resíduos industriais</v>
      </c>
      <c r="C1658" s="6" t="str">
        <f t="normal">Agrupados!F3614</f>
        <v>Resíduo de cigarro</v>
      </c>
      <c r="D1658" s="6" t="str">
        <f t="normal">Agrupados!G3614</f>
        <v>Resíduo de cigarro</v>
      </c>
      <c r="E1658" s="12" t="str">
        <f t="normal">Agrupados!H3614</f>
        <v>-</v>
      </c>
      <c r="F1658" s="6" t="str">
        <f t="normal">Agrupados!I3614</f>
        <v>Apreensão de carga para UD</v>
      </c>
      <c r="G1658" s="8">
        <f t="normal">Agrupados!T3614</f>
        <v>859.633333333333</v>
      </c>
      <c r="H1658" s="8">
        <f t="normal">Agrupados!W3614</f>
        <v>822.566666666667</v>
      </c>
      <c r="I1658" s="8">
        <f t="shared" ref="I1658" si="2746">1000/G1658</f>
        <v>1.16328667261235</v>
      </c>
      <c r="J1658" s="8">
        <f t="shared" ref="J1658" si="2747">1000/H1658</f>
        <v>1.21570693358188</v>
      </c>
      <c r="K1658" s="8">
        <f t="shared" ref="K1658" si="2748">I1658*J1658</f>
        <v>1.41421567363823</v>
      </c>
      <c r="L1658" s="8">
        <f t="normal">Agrupados!M3614</f>
        <v>428</v>
      </c>
      <c r="M1658" s="8">
        <f t="normal">Agrupados!Q3614</f>
        <v>233.666666666667</v>
      </c>
      <c r="N1658" s="13">
        <f t="shared" ref="N1658" si="2749">L1658/K1658</f>
        <v>302.641250537778</v>
      </c>
      <c r="O1658" s="13">
        <f t="shared" ref="O1658" si="2750">M1658/K1658</f>
        <v>165.227037871481</v>
      </c>
      <c r="P1658" s="6">
        <f t="normal">Agrupados!R3614</f>
        <v>0.54595015576324</v>
      </c>
      <c r="Q1658" s="23" t="str">
        <f t="normal">Agrupados!AA3614</f>
        <v>-</v>
      </c>
      <c r="R1658" s="24" t="str">
        <f t="normal">Agrupados!AC3614</f>
        <v>-</v>
      </c>
    </row>
    <row r="1659" spans="1:18">
      <c r="A1659" s="6">
        <f t="normal">Agrupados!D3615</f>
        <v>0</v>
      </c>
      <c r="B1659" s="6">
        <f t="normal">Agrupados!E3615</f>
        <v>0</v>
      </c>
      <c r="C1659" s="6">
        <f t="normal">Agrupados!F3615</f>
        <v>0</v>
      </c>
      <c r="D1659" s="6">
        <f t="normal">Agrupados!G3615</f>
        <v>0</v>
      </c>
      <c r="E1659" s="14">
        <f t="normal">Agrupados!H3615</f>
        <v>0</v>
      </c>
      <c r="F1659" s="6">
        <f t="normal">Agrupados!I3615</f>
        <v>0</v>
      </c>
      <c r="G1659" s="8">
        <f t="normal">Agrupados!T3615</f>
        <v>0</v>
      </c>
      <c r="H1659" s="8"/>
      <c r="I1659" s="8"/>
      <c r="J1659" s="8"/>
      <c r="K1659" s="8"/>
      <c r="L1659" s="8">
        <f t="normal">Agrupados!M3615</f>
        <v>0</v>
      </c>
      <c r="M1659" s="8">
        <f t="normal">Agrupados!Q3615</f>
        <v>0</v>
      </c>
      <c r="N1659" s="16"/>
      <c r="O1659" s="16"/>
      <c r="P1659" s="6">
        <f t="normal">Agrupados!R3615</f>
        <v>0</v>
      </c>
      <c r="Q1659" s="23">
        <f t="normal">Agrupados!AA3615</f>
        <v>0</v>
      </c>
      <c r="R1659" s="24">
        <f t="normal">Agrupados!AC3615</f>
        <v>0</v>
      </c>
    </row>
    <row r="1660" spans="1:18">
      <c r="A1660" s="6">
        <f t="normal">Agrupados!D3616</f>
        <v>0</v>
      </c>
      <c r="B1660" s="6">
        <f t="normal">Agrupados!E3616</f>
        <v>0</v>
      </c>
      <c r="C1660" s="6">
        <f t="normal">Agrupados!F3616</f>
        <v>0</v>
      </c>
      <c r="D1660" s="6">
        <f t="normal">Agrupados!G3616</f>
        <v>0</v>
      </c>
      <c r="E1660" s="17">
        <f t="normal">Agrupados!H3616</f>
        <v>0</v>
      </c>
      <c r="F1660" s="6">
        <f t="normal">Agrupados!I3616</f>
        <v>0</v>
      </c>
      <c r="G1660" s="8">
        <f t="normal">Agrupados!T3616</f>
        <v>0</v>
      </c>
      <c r="H1660" s="8"/>
      <c r="I1660" s="8"/>
      <c r="J1660" s="8"/>
      <c r="K1660" s="8"/>
      <c r="L1660" s="8">
        <f t="normal">Agrupados!M3616</f>
        <v>0</v>
      </c>
      <c r="M1660" s="8">
        <f t="normal">Agrupados!Q3616</f>
        <v>0</v>
      </c>
      <c r="N1660" s="19"/>
      <c r="O1660" s="19"/>
      <c r="P1660" s="6">
        <f t="normal">Agrupados!R3616</f>
        <v>0</v>
      </c>
      <c r="Q1660" s="23">
        <f t="normal">Agrupados!AA3616</f>
        <v>0</v>
      </c>
      <c r="R1660" s="24">
        <f t="normal">Agrupados!AC3616</f>
        <v>0</v>
      </c>
    </row>
    <row r="1661" spans="1:18" ht="0" customHeight="1" hidden="1">
      <c r="A1661" s="6" t="str">
        <f t="normal">Agrupados!D3617</f>
        <v>Cultura energética</v>
      </c>
      <c r="B1661" s="6" t="str">
        <f t="normal">Agrupados!E3617</f>
        <v>Cultivo energético</v>
      </c>
      <c r="C1661" s="6" t="str">
        <f t="normal">Agrupados!F3617</f>
        <v>Grama</v>
      </c>
      <c r="D1661" s="6" t="str">
        <f t="normal">Agrupados!G3617</f>
        <v>Grama</v>
      </c>
      <c r="E1661" s="12" t="str">
        <f t="normal">Agrupados!H3617</f>
        <v>PTI</v>
      </c>
      <c r="F1661" s="6" t="str">
        <f t="normal">Agrupados!I3617</f>
        <v>25ºC</v>
      </c>
      <c r="G1661" s="8">
        <f t="normal">Agrupados!T3617</f>
        <v>472.1</v>
      </c>
      <c r="H1661" s="8">
        <f t="normal">Agrupados!W3617</f>
        <v>898.966666666667</v>
      </c>
      <c r="I1661" s="8">
        <f t="shared" ref="I1661" si="2751">1000/G1661</f>
        <v>2.11819529760644</v>
      </c>
      <c r="J1661" s="8">
        <f t="shared" ref="J1661" si="2752">1000/H1661</f>
        <v>1.11238829767511</v>
      </c>
      <c r="K1661" s="8">
        <f t="shared" ref="K1661" si="2753">I1661*J1661</f>
        <v>2.35625566124785</v>
      </c>
      <c r="L1661" s="8">
        <f t="normal">Agrupados!M3617</f>
        <v>284</v>
      </c>
      <c r="M1661" s="8">
        <f t="normal">Agrupados!Q3617</f>
        <v>178</v>
      </c>
      <c r="N1661" s="13">
        <f t="shared" ref="N1661" si="2754">L1661/K1661</f>
        <v>120.530214386667</v>
      </c>
      <c r="O1661" s="13">
        <f t="shared" ref="O1661" si="2755">M1661/K1661</f>
        <v>75.5435850733333</v>
      </c>
      <c r="P1661" s="6">
        <f t="normal">Agrupados!R3617</f>
        <v>0.626760563380282</v>
      </c>
      <c r="Q1661" s="23" t="str">
        <f t="normal">Agrupados!AA3617</f>
        <v>-</v>
      </c>
      <c r="R1661" s="24" t="str">
        <f t="normal">Agrupados!AC3617</f>
        <v>-</v>
      </c>
    </row>
    <row r="1662" spans="1:18">
      <c r="A1662" s="6">
        <f t="normal">Agrupados!D3618</f>
        <v>0</v>
      </c>
      <c r="B1662" s="6">
        <f t="normal">Agrupados!E3618</f>
        <v>0</v>
      </c>
      <c r="C1662" s="6">
        <f t="normal">Agrupados!F3618</f>
        <v>0</v>
      </c>
      <c r="D1662" s="6">
        <f t="normal">Agrupados!G3618</f>
        <v>0</v>
      </c>
      <c r="E1662" s="14">
        <f t="normal">Agrupados!H3618</f>
        <v>0</v>
      </c>
      <c r="F1662" s="6">
        <f t="normal">Agrupados!I3618</f>
        <v>0</v>
      </c>
      <c r="G1662" s="8">
        <f t="normal">Agrupados!T3618</f>
        <v>0</v>
      </c>
      <c r="H1662" s="8"/>
      <c r="I1662" s="8"/>
      <c r="J1662" s="8"/>
      <c r="K1662" s="8"/>
      <c r="L1662" s="8">
        <f t="normal">Agrupados!M3618</f>
        <v>0</v>
      </c>
      <c r="M1662" s="8">
        <f t="normal">Agrupados!Q3618</f>
        <v>0</v>
      </c>
      <c r="N1662" s="16"/>
      <c r="O1662" s="16"/>
      <c r="P1662" s="6">
        <f t="normal">Agrupados!R3618</f>
        <v>0</v>
      </c>
      <c r="Q1662" s="23">
        <f t="normal">Agrupados!AA3618</f>
        <v>0</v>
      </c>
      <c r="R1662" s="24">
        <f t="normal">Agrupados!AC3618</f>
        <v>0</v>
      </c>
    </row>
    <row r="1663" spans="1:18">
      <c r="A1663" s="6">
        <f t="normal">Agrupados!D3619</f>
        <v>0</v>
      </c>
      <c r="B1663" s="6">
        <f t="normal">Agrupados!E3619</f>
        <v>0</v>
      </c>
      <c r="C1663" s="6">
        <f t="normal">Agrupados!F3619</f>
        <v>0</v>
      </c>
      <c r="D1663" s="6">
        <f t="normal">Agrupados!G3619</f>
        <v>0</v>
      </c>
      <c r="E1663" s="17">
        <f t="normal">Agrupados!H3619</f>
        <v>0</v>
      </c>
      <c r="F1663" s="6">
        <f t="normal">Agrupados!I3619</f>
        <v>0</v>
      </c>
      <c r="G1663" s="8">
        <f t="normal">Agrupados!T3619</f>
        <v>0</v>
      </c>
      <c r="H1663" s="8"/>
      <c r="I1663" s="8"/>
      <c r="J1663" s="8"/>
      <c r="K1663" s="8"/>
      <c r="L1663" s="8">
        <f t="normal">Agrupados!M3619</f>
        <v>0</v>
      </c>
      <c r="M1663" s="8">
        <f t="normal">Agrupados!Q3619</f>
        <v>0</v>
      </c>
      <c r="N1663" s="19"/>
      <c r="O1663" s="19"/>
      <c r="P1663" s="6">
        <f t="normal">Agrupados!R3619</f>
        <v>0</v>
      </c>
      <c r="Q1663" s="23">
        <f t="normal">Agrupados!AA3619</f>
        <v>0</v>
      </c>
      <c r="R1663" s="24">
        <f t="normal">Agrupados!AC3619</f>
        <v>0</v>
      </c>
    </row>
    <row r="1664" spans="1:18">
      <c r="A1664" s="6" t="str">
        <f t="normal">Agrupados!D3626</f>
        <v>Agroindústria</v>
      </c>
      <c r="B1664" s="6" t="str">
        <f t="normal">Agrupados!E3626</f>
        <v>Resíduos de pecuária</v>
      </c>
      <c r="C1664" s="6" t="str">
        <f t="normal">Agrupados!F3626</f>
        <v>Avicultura</v>
      </c>
      <c r="D1664" s="6" t="str">
        <f t="normal">Agrupados!G3626</f>
        <v>Cama de aviário</v>
      </c>
      <c r="E1664" s="12" t="str">
        <f t="normal">Agrupados!H3626</f>
        <v>-</v>
      </c>
      <c r="F1664" s="6" t="str">
        <f t="normal">Agrupados!I3626</f>
        <v>55ºC</v>
      </c>
      <c r="G1664" s="8">
        <f t="normal">Agrupados!T3626</f>
        <v>800</v>
      </c>
      <c r="H1664" s="8">
        <f t="normal">Agrupados!W3626</f>
        <v>618.5</v>
      </c>
      <c r="I1664" s="8">
        <f t="shared" ref="I1664" si="2756">1000/G1664</f>
        <v>1.25</v>
      </c>
      <c r="J1664" s="8">
        <f t="shared" ref="J1664" si="2757">1000/H1664</f>
        <v>1.61681487469685</v>
      </c>
      <c r="K1664" s="8">
        <f t="shared" ref="K1664" si="2758">I1664*J1664</f>
        <v>2.02101859337106</v>
      </c>
      <c r="L1664" s="8">
        <f t="normal">Agrupados!M3626</f>
        <v>272.666666666667</v>
      </c>
      <c r="M1664" s="8">
        <f t="normal">Agrupados!Q3626</f>
        <v>145.333333333333</v>
      </c>
      <c r="N1664" s="13">
        <f t="shared" ref="N1664" si="2759">L1664/K1664</f>
        <v>134.915466666667</v>
      </c>
      <c r="O1664" s="13">
        <f t="shared" ref="O1664" si="2760">M1664/K1664</f>
        <v>71.9109333333333</v>
      </c>
      <c r="P1664" s="6">
        <f t="normal">Agrupados!R3626</f>
        <v>0.533007334963325</v>
      </c>
      <c r="Q1664" s="23" t="str">
        <f t="normal">Agrupados!AA3626</f>
        <v>-</v>
      </c>
      <c r="R1664" s="24" t="str">
        <f t="normal">Agrupados!AC3626</f>
        <v>-</v>
      </c>
    </row>
    <row r="1665" spans="1:18">
      <c r="A1665" s="6">
        <f t="normal">Agrupados!D3627</f>
        <v>0</v>
      </c>
      <c r="B1665" s="6">
        <f t="normal">Agrupados!E3627</f>
        <v>0</v>
      </c>
      <c r="C1665" s="6">
        <f t="normal">Agrupados!F3627</f>
        <v>0</v>
      </c>
      <c r="D1665" s="6">
        <f t="normal">Agrupados!G3627</f>
        <v>0</v>
      </c>
      <c r="E1665" s="14">
        <f t="normal">Agrupados!H3627</f>
        <v>0</v>
      </c>
      <c r="F1665" s="6">
        <f t="normal">Agrupados!I3627</f>
        <v>0</v>
      </c>
      <c r="G1665" s="8">
        <f t="normal">Agrupados!T3627</f>
        <v>0</v>
      </c>
      <c r="H1665" s="8"/>
      <c r="I1665" s="8"/>
      <c r="J1665" s="8"/>
      <c r="K1665" s="8"/>
      <c r="L1665" s="8">
        <f t="normal">Agrupados!M3627</f>
        <v>0</v>
      </c>
      <c r="M1665" s="8">
        <f t="normal">Agrupados!Q3627</f>
        <v>0</v>
      </c>
      <c r="N1665" s="16"/>
      <c r="O1665" s="16"/>
      <c r="P1665" s="6">
        <f t="normal">Agrupados!R3627</f>
        <v>0</v>
      </c>
      <c r="Q1665" s="23">
        <f t="normal">Agrupados!AA3627</f>
        <v>0</v>
      </c>
      <c r="R1665" s="24">
        <f t="normal">Agrupados!AC3627</f>
        <v>0</v>
      </c>
    </row>
    <row r="1666" spans="1:18">
      <c r="A1666" s="6">
        <f t="normal">Agrupados!D3628</f>
        <v>0</v>
      </c>
      <c r="B1666" s="6">
        <f t="normal">Agrupados!E3628</f>
        <v>0</v>
      </c>
      <c r="C1666" s="6">
        <f t="normal">Agrupados!F3628</f>
        <v>0</v>
      </c>
      <c r="D1666" s="6">
        <f t="normal">Agrupados!G3628</f>
        <v>0</v>
      </c>
      <c r="E1666" s="17">
        <f t="normal">Agrupados!H3628</f>
        <v>0</v>
      </c>
      <c r="F1666" s="6">
        <f t="normal">Agrupados!I3628</f>
        <v>0</v>
      </c>
      <c r="G1666" s="8">
        <f t="normal">Agrupados!T3628</f>
        <v>0</v>
      </c>
      <c r="H1666" s="8"/>
      <c r="I1666" s="8"/>
      <c r="J1666" s="8"/>
      <c r="K1666" s="8"/>
      <c r="L1666" s="8">
        <f t="normal">Agrupados!M3628</f>
        <v>0</v>
      </c>
      <c r="M1666" s="8">
        <f t="normal">Agrupados!Q3628</f>
        <v>0</v>
      </c>
      <c r="N1666" s="19"/>
      <c r="O1666" s="19"/>
      <c r="P1666" s="6">
        <f t="normal">Agrupados!R3628</f>
        <v>0</v>
      </c>
      <c r="Q1666" s="23">
        <f t="normal">Agrupados!AA3628</f>
        <v>0</v>
      </c>
      <c r="R1666" s="24">
        <f t="normal">Agrupados!AC3628</f>
        <v>0</v>
      </c>
    </row>
    <row r="1667" spans="1:18">
      <c r="A1667" s="6" t="str">
        <f t="normal">Agrupados!D3629</f>
        <v>Agroindústria</v>
      </c>
      <c r="B1667" s="6" t="str">
        <f t="normal">Agrupados!E3629</f>
        <v>Resíduos da produção de óleo</v>
      </c>
      <c r="C1667" s="6" t="str">
        <f t="normal">Agrupados!F3629</f>
        <v>Óleo vegetal</v>
      </c>
      <c r="D1667" s="6" t="str">
        <f t="normal">Agrupados!G3629</f>
        <v>Óleo vegetal</v>
      </c>
      <c r="E1667" s="12" t="str">
        <f t="normal">Agrupados!H3629</f>
        <v>caixa de mistura</v>
      </c>
      <c r="F1667" s="6" t="str">
        <f t="normal">Agrupados!I3629</f>
        <v>55ºC</v>
      </c>
      <c r="G1667" s="8">
        <f t="normal">Agrupados!T3629</f>
        <v>984.766666666667</v>
      </c>
      <c r="H1667" s="8">
        <f t="normal">Agrupados!W3629</f>
        <v>997.666666666667</v>
      </c>
      <c r="I1667" s="8">
        <f t="shared" ref="I1667" si="2761">1000/G1667</f>
        <v>1.01546897742274</v>
      </c>
      <c r="J1667" s="8">
        <f t="shared" ref="J1667" si="2762">1000/H1667</f>
        <v>1.00233879051119</v>
      </c>
      <c r="K1667" s="8">
        <f t="shared" ref="K1667" si="2763">I1667*J1667</f>
        <v>1.01784394663155</v>
      </c>
      <c r="L1667" s="8">
        <f t="normal">Agrupados!M3629</f>
        <v>1126</v>
      </c>
      <c r="M1667" s="8">
        <f t="normal">Agrupados!Q3629</f>
        <v>798</v>
      </c>
      <c r="N1667" s="13">
        <f t="shared" ref="N1667" si="2764">L1667/K1667</f>
        <v>1106.25995637778</v>
      </c>
      <c r="O1667" s="13">
        <f t="shared" ref="O1667" si="2765">M1667/K1667</f>
        <v>784.010164466667</v>
      </c>
      <c r="P1667" s="6">
        <f t="normal">Agrupados!R3629</f>
        <v>0.708703374777975</v>
      </c>
      <c r="Q1667" s="23" t="str">
        <f t="normal">Agrupados!AA3629</f>
        <v>-</v>
      </c>
      <c r="R1667" s="24" t="str">
        <f t="normal">Agrupados!AC3629</f>
        <v>-</v>
      </c>
    </row>
    <row r="1668" spans="1:18">
      <c r="A1668" s="6">
        <f t="normal">Agrupados!D3630</f>
        <v>0</v>
      </c>
      <c r="B1668" s="6">
        <f t="normal">Agrupados!E3630</f>
        <v>0</v>
      </c>
      <c r="C1668" s="6">
        <f t="normal">Agrupados!F3630</f>
        <v>0</v>
      </c>
      <c r="D1668" s="6">
        <f t="normal">Agrupados!G3630</f>
        <v>0</v>
      </c>
      <c r="E1668" s="14">
        <f t="normal">Agrupados!H3630</f>
        <v>0</v>
      </c>
      <c r="F1668" s="6">
        <f t="normal">Agrupados!I3630</f>
        <v>0</v>
      </c>
      <c r="G1668" s="8">
        <f t="normal">Agrupados!T3630</f>
        <v>0</v>
      </c>
      <c r="H1668" s="8"/>
      <c r="I1668" s="8"/>
      <c r="J1668" s="8"/>
      <c r="K1668" s="8"/>
      <c r="L1668" s="8">
        <f t="normal">Agrupados!M3630</f>
        <v>0</v>
      </c>
      <c r="M1668" s="8">
        <f t="normal">Agrupados!Q3630</f>
        <v>0</v>
      </c>
      <c r="N1668" s="16"/>
      <c r="O1668" s="16"/>
      <c r="P1668" s="6">
        <f t="normal">Agrupados!R3630</f>
        <v>0</v>
      </c>
      <c r="Q1668" s="23">
        <f t="normal">Agrupados!AA3630</f>
        <v>0</v>
      </c>
      <c r="R1668" s="24">
        <f t="normal">Agrupados!AC3630</f>
        <v>0</v>
      </c>
    </row>
    <row r="1669" spans="1:18">
      <c r="A1669" s="6">
        <f t="normal">Agrupados!D3631</f>
        <v>0</v>
      </c>
      <c r="B1669" s="6">
        <f t="normal">Agrupados!E3631</f>
        <v>0</v>
      </c>
      <c r="C1669" s="6">
        <f t="normal">Agrupados!F3631</f>
        <v>0</v>
      </c>
      <c r="D1669" s="6">
        <f t="normal">Agrupados!G3631</f>
        <v>0</v>
      </c>
      <c r="E1669" s="17">
        <f t="normal">Agrupados!H3631</f>
        <v>0</v>
      </c>
      <c r="F1669" s="6">
        <f t="normal">Agrupados!I3631</f>
        <v>0</v>
      </c>
      <c r="G1669" s="8">
        <f t="normal">Agrupados!T3631</f>
        <v>0</v>
      </c>
      <c r="H1669" s="8"/>
      <c r="I1669" s="8"/>
      <c r="J1669" s="8"/>
      <c r="K1669" s="8"/>
      <c r="L1669" s="8">
        <f t="normal">Agrupados!M3631</f>
        <v>0</v>
      </c>
      <c r="M1669" s="8">
        <f t="normal">Agrupados!Q3631</f>
        <v>0</v>
      </c>
      <c r="N1669" s="19"/>
      <c r="O1669" s="19"/>
      <c r="P1669" s="6">
        <f t="normal">Agrupados!R3631</f>
        <v>0</v>
      </c>
      <c r="Q1669" s="23">
        <f t="normal">Agrupados!AA3631</f>
        <v>0</v>
      </c>
      <c r="R1669" s="24">
        <f t="normal">Agrupados!AC3631</f>
        <v>0</v>
      </c>
    </row>
    <row r="1670" spans="1:18">
      <c r="A1670" s="6" t="str">
        <f t="normal">Agrupados!D3632</f>
        <v>Resíduo sólido urbano</v>
      </c>
      <c r="B1670" s="6" t="str">
        <f t="normal">Agrupados!E3632</f>
        <v>Resíduos industriais</v>
      </c>
      <c r="C1670" s="6" t="str">
        <f t="normal">Agrupados!F3632</f>
        <v>Resíduo de cigarro</v>
      </c>
      <c r="D1670" s="6" t="str">
        <f t="normal">Agrupados!G3632</f>
        <v>Resíduo de cigarro</v>
      </c>
      <c r="E1670" s="12" t="str">
        <f t="normal">Agrupados!H3632</f>
        <v>-</v>
      </c>
      <c r="F1670" s="6" t="str">
        <f t="normal">Agrupados!I3632</f>
        <v>Apreensão de carga para UD</v>
      </c>
      <c r="G1670" s="8">
        <f t="normal">Agrupados!T3632</f>
        <v>859.633333333333</v>
      </c>
      <c r="H1670" s="8">
        <f t="normal">Agrupados!W3632</f>
        <v>822.566666666667</v>
      </c>
      <c r="I1670" s="8">
        <f t="shared" ref="I1670" si="2766">1000/G1670</f>
        <v>1.16328667261235</v>
      </c>
      <c r="J1670" s="8">
        <f t="shared" ref="J1670" si="2767">1000/H1670</f>
        <v>1.21570693358188</v>
      </c>
      <c r="K1670" s="8">
        <f t="shared" ref="K1670" si="2768">I1670*J1670</f>
        <v>1.41421567363823</v>
      </c>
      <c r="L1670" s="8">
        <f t="normal">Agrupados!M3632</f>
        <v>456.333333333333</v>
      </c>
      <c r="M1670" s="8">
        <f t="normal">Agrupados!Q3632</f>
        <v>232.333333333333</v>
      </c>
      <c r="N1670" s="13">
        <f t="shared" ref="N1670" si="2769">L1670/K1670</f>
        <v>322.675912761852</v>
      </c>
      <c r="O1670" s="13">
        <f t="shared" ref="O1670" si="2770">M1670/K1670</f>
        <v>164.284230237407</v>
      </c>
      <c r="P1670" s="6">
        <f t="normal">Agrupados!R3632</f>
        <v>0.509130752373996</v>
      </c>
      <c r="Q1670" s="23" t="str">
        <f t="normal">Agrupados!AA3632</f>
        <v>-</v>
      </c>
      <c r="R1670" s="24" t="str">
        <f t="normal">Agrupados!AC3632</f>
        <v>-</v>
      </c>
    </row>
    <row r="1671" spans="1:18">
      <c r="A1671" s="6">
        <f t="normal">Agrupados!D3633</f>
        <v>0</v>
      </c>
      <c r="B1671" s="6">
        <f t="normal">Agrupados!E3633</f>
        <v>0</v>
      </c>
      <c r="C1671" s="6">
        <f t="normal">Agrupados!F3633</f>
        <v>0</v>
      </c>
      <c r="D1671" s="6">
        <f t="normal">Agrupados!G3633</f>
        <v>0</v>
      </c>
      <c r="E1671" s="14">
        <f t="normal">Agrupados!H3633</f>
        <v>0</v>
      </c>
      <c r="F1671" s="6">
        <f t="normal">Agrupados!I3633</f>
        <v>0</v>
      </c>
      <c r="G1671" s="8">
        <f t="normal">Agrupados!T3633</f>
        <v>0</v>
      </c>
      <c r="H1671" s="8"/>
      <c r="I1671" s="8"/>
      <c r="J1671" s="8"/>
      <c r="K1671" s="8"/>
      <c r="L1671" s="8">
        <f t="normal">Agrupados!M3633</f>
        <v>0</v>
      </c>
      <c r="M1671" s="8">
        <f t="normal">Agrupados!Q3633</f>
        <v>0</v>
      </c>
      <c r="N1671" s="16"/>
      <c r="O1671" s="16"/>
      <c r="P1671" s="6">
        <f t="normal">Agrupados!R3633</f>
        <v>0</v>
      </c>
      <c r="Q1671" s="23">
        <f t="normal">Agrupados!AA3633</f>
        <v>0</v>
      </c>
      <c r="R1671" s="24">
        <f t="normal">Agrupados!AC3633</f>
        <v>0</v>
      </c>
    </row>
    <row r="1672" spans="1:18">
      <c r="A1672" s="6">
        <f t="normal">Agrupados!D3634</f>
        <v>0</v>
      </c>
      <c r="B1672" s="6">
        <f t="normal">Agrupados!E3634</f>
        <v>0</v>
      </c>
      <c r="C1672" s="6">
        <f t="normal">Agrupados!F3634</f>
        <v>0</v>
      </c>
      <c r="D1672" s="6">
        <f t="normal">Agrupados!G3634</f>
        <v>0</v>
      </c>
      <c r="E1672" s="17">
        <f t="normal">Agrupados!H3634</f>
        <v>0</v>
      </c>
      <c r="F1672" s="6">
        <f t="normal">Agrupados!I3634</f>
        <v>0</v>
      </c>
      <c r="G1672" s="8">
        <f t="normal">Agrupados!T3634</f>
        <v>0</v>
      </c>
      <c r="H1672" s="8"/>
      <c r="I1672" s="8"/>
      <c r="J1672" s="8"/>
      <c r="K1672" s="8"/>
      <c r="L1672" s="8">
        <f t="normal">Agrupados!M3634</f>
        <v>0</v>
      </c>
      <c r="M1672" s="8">
        <f t="normal">Agrupados!Q3634</f>
        <v>0</v>
      </c>
      <c r="N1672" s="19"/>
      <c r="O1672" s="19"/>
      <c r="P1672" s="6">
        <f t="normal">Agrupados!R3634</f>
        <v>0</v>
      </c>
      <c r="Q1672" s="23">
        <f t="normal">Agrupados!AA3634</f>
        <v>0</v>
      </c>
      <c r="R1672" s="24">
        <f t="normal">Agrupados!AC3634</f>
        <v>0</v>
      </c>
    </row>
    <row r="1673" spans="1:18" ht="0" customHeight="1" hidden="1">
      <c r="A1673" s="6" t="str">
        <f t="normal">Agrupados!D3635</f>
        <v>Cultura energética</v>
      </c>
      <c r="B1673" s="6" t="str">
        <f t="normal">Agrupados!E3635</f>
        <v>Cultivo energético</v>
      </c>
      <c r="C1673" s="6" t="str">
        <f t="normal">Agrupados!F3635</f>
        <v>Grama</v>
      </c>
      <c r="D1673" s="6" t="str">
        <f t="normal">Agrupados!G3635</f>
        <v>Grama</v>
      </c>
      <c r="E1673" s="12" t="str">
        <f t="normal">Agrupados!H3635</f>
        <v>PTI</v>
      </c>
      <c r="F1673" s="6" t="str">
        <f t="normal">Agrupados!I3635</f>
        <v>55ºC</v>
      </c>
      <c r="G1673" s="8">
        <f t="normal">Agrupados!T3635</f>
        <v>472.1</v>
      </c>
      <c r="H1673" s="8">
        <f t="normal">Agrupados!W3635</f>
        <v>898.966666666667</v>
      </c>
      <c r="I1673" s="8">
        <f t="shared" ref="I1673" si="2771">1000/G1673</f>
        <v>2.11819529760644</v>
      </c>
      <c r="J1673" s="8">
        <f t="shared" ref="J1673" si="2772">1000/H1673</f>
        <v>1.11238829767511</v>
      </c>
      <c r="K1673" s="8">
        <f t="shared" ref="K1673" si="2773">I1673*J1673</f>
        <v>2.35625566124785</v>
      </c>
      <c r="L1673" s="8">
        <f t="normal">Agrupados!M3635</f>
        <v>426.666666666667</v>
      </c>
      <c r="M1673" s="8">
        <f t="normal">Agrupados!Q3635</f>
        <v>222.333333333333</v>
      </c>
      <c r="N1673" s="13">
        <f t="shared" ref="N1673" si="2774">L1673/K1673</f>
        <v>181.078256355556</v>
      </c>
      <c r="O1673" s="13">
        <f t="shared" ref="O1673" si="2775">M1673/K1673</f>
        <v>94.3587476477778</v>
      </c>
      <c r="P1673" s="6">
        <f t="normal">Agrupados!R3635</f>
        <v>0.52109375</v>
      </c>
      <c r="Q1673" s="23" t="str">
        <f t="normal">Agrupados!AA3635</f>
        <v>-</v>
      </c>
      <c r="R1673" s="24" t="str">
        <f t="normal">Agrupados!AC3635</f>
        <v>-</v>
      </c>
    </row>
    <row r="1674" spans="1:18">
      <c r="A1674" s="6">
        <f t="normal">Agrupados!D3636</f>
        <v>0</v>
      </c>
      <c r="B1674" s="6">
        <f t="normal">Agrupados!E3636</f>
        <v>0</v>
      </c>
      <c r="C1674" s="6">
        <f t="normal">Agrupados!F3636</f>
        <v>0</v>
      </c>
      <c r="D1674" s="6">
        <f t="normal">Agrupados!G3636</f>
        <v>0</v>
      </c>
      <c r="E1674" s="14">
        <f t="normal">Agrupados!H3636</f>
        <v>0</v>
      </c>
      <c r="F1674" s="6">
        <f t="normal">Agrupados!I3636</f>
        <v>0</v>
      </c>
      <c r="G1674" s="8">
        <f t="normal">Agrupados!T3636</f>
        <v>0</v>
      </c>
      <c r="H1674" s="8"/>
      <c r="I1674" s="8"/>
      <c r="J1674" s="8"/>
      <c r="K1674" s="8"/>
      <c r="L1674" s="8">
        <f t="normal">Agrupados!M3636</f>
        <v>0</v>
      </c>
      <c r="M1674" s="8">
        <f t="normal">Agrupados!Q3636</f>
        <v>0</v>
      </c>
      <c r="N1674" s="16"/>
      <c r="O1674" s="16"/>
      <c r="P1674" s="6">
        <f t="normal">Agrupados!R3636</f>
        <v>0</v>
      </c>
      <c r="Q1674" s="23">
        <f t="normal">Agrupados!AA3636</f>
        <v>0</v>
      </c>
      <c r="R1674" s="24">
        <f t="normal">Agrupados!AC3636</f>
        <v>0</v>
      </c>
    </row>
    <row r="1675" spans="1:18">
      <c r="A1675" s="6">
        <f t="normal">Agrupados!D3637</f>
        <v>0</v>
      </c>
      <c r="B1675" s="6">
        <f t="normal">Agrupados!E3637</f>
        <v>0</v>
      </c>
      <c r="C1675" s="6">
        <f t="normal">Agrupados!F3637</f>
        <v>0</v>
      </c>
      <c r="D1675" s="6">
        <f t="normal">Agrupados!G3637</f>
        <v>0</v>
      </c>
      <c r="E1675" s="17">
        <f t="normal">Agrupados!H3637</f>
        <v>0</v>
      </c>
      <c r="F1675" s="6">
        <f t="normal">Agrupados!I3637</f>
        <v>0</v>
      </c>
      <c r="G1675" s="8">
        <f t="normal">Agrupados!T3637</f>
        <v>0</v>
      </c>
      <c r="H1675" s="8"/>
      <c r="I1675" s="8"/>
      <c r="J1675" s="8"/>
      <c r="K1675" s="8"/>
      <c r="L1675" s="8">
        <f t="normal">Agrupados!M3637</f>
        <v>0</v>
      </c>
      <c r="M1675" s="8">
        <f t="normal">Agrupados!Q3637</f>
        <v>0</v>
      </c>
      <c r="N1675" s="19"/>
      <c r="O1675" s="19"/>
      <c r="P1675" s="6">
        <f t="normal">Agrupados!R3637</f>
        <v>0</v>
      </c>
      <c r="Q1675" s="23">
        <f t="normal">Agrupados!AA3637</f>
        <v>0</v>
      </c>
      <c r="R1675" s="24">
        <f t="normal">Agrupados!AC3637</f>
        <v>0</v>
      </c>
    </row>
    <row r="1676" spans="1:18" ht="0" customHeight="1" hidden="1">
      <c r="A1676" s="6" t="str">
        <f t="normal">Agrupados!D3668</f>
        <v>Agroindústria</v>
      </c>
      <c r="B1676" s="6" t="str">
        <f t="normal">Agrupados!E3668</f>
        <v>Resíduos de pecuária</v>
      </c>
      <c r="C1676" s="6" t="str">
        <f t="normal">Agrupados!F3668</f>
        <v>Bovinocultura </v>
      </c>
      <c r="D1676" s="6" t="str">
        <f t="normal">Agrupados!G3668</f>
        <v>Dejeto bovino</v>
      </c>
      <c r="E1676" s="12" t="str">
        <f t="normal">Agrupados!H3668</f>
        <v>Curral da fazenda</v>
      </c>
      <c r="F1676" s="6" t="str">
        <f t="normal">Agrupados!I3668</f>
        <v>-</v>
      </c>
      <c r="G1676" s="8">
        <f t="normal">Agrupados!T3668</f>
        <v>238.866666666667</v>
      </c>
      <c r="H1676" s="8">
        <f t="normal">Agrupados!W3668</f>
        <v>868.066666666667</v>
      </c>
      <c r="I1676" s="8">
        <f t="shared" ref="I1676" si="2776">1000/G1676</f>
        <v>4.18643594753</v>
      </c>
      <c r="J1676" s="8">
        <f t="shared" ref="J1676" si="2777">1000/H1676</f>
        <v>1.15198525458874</v>
      </c>
      <c r="K1676" s="8">
        <f t="shared" ref="K1676" si="2778">I1676*J1676</f>
        <v>4.82271248083481</v>
      </c>
      <c r="L1676" s="8">
        <f t="normal">Agrupados!M3668</f>
        <v>440.666666666667</v>
      </c>
      <c r="M1676" s="8">
        <f t="normal">Agrupados!Q3668</f>
        <v>259.333333333333</v>
      </c>
      <c r="N1676" s="13">
        <f t="shared" ref="N1676" si="2779">L1676/K1676</f>
        <v>91.373198882963</v>
      </c>
      <c r="O1676" s="13">
        <f t="shared" ref="O1676" si="2780">M1676/K1676</f>
        <v>53.7733348948148</v>
      </c>
      <c r="P1676" s="6">
        <f t="normal">Agrupados!R3668</f>
        <v>0.588502269288956</v>
      </c>
      <c r="Q1676" s="23" t="str">
        <f t="normal">Agrupados!AA3668</f>
        <v>-</v>
      </c>
      <c r="R1676" s="24" t="str">
        <f t="normal">Agrupados!AC3668</f>
        <v>-</v>
      </c>
    </row>
    <row r="1677" spans="1:18">
      <c r="A1677" s="6">
        <f t="normal">Agrupados!D3669</f>
        <v>0</v>
      </c>
      <c r="B1677" s="6">
        <f t="normal">Agrupados!E3669</f>
        <v>0</v>
      </c>
      <c r="C1677" s="6">
        <f t="normal">Agrupados!F3669</f>
        <v>0</v>
      </c>
      <c r="D1677" s="6">
        <f t="normal">Agrupados!G3669</f>
        <v>0</v>
      </c>
      <c r="E1677" s="14">
        <f t="normal">Agrupados!H3669</f>
        <v>0</v>
      </c>
      <c r="F1677" s="6">
        <f t="normal">Agrupados!I3669</f>
        <v>0</v>
      </c>
      <c r="G1677" s="8">
        <f t="normal">Agrupados!T3669</f>
        <v>0</v>
      </c>
      <c r="H1677" s="8"/>
      <c r="I1677" s="8"/>
      <c r="J1677" s="8"/>
      <c r="K1677" s="8"/>
      <c r="L1677" s="8">
        <f t="normal">Agrupados!M3669</f>
        <v>0</v>
      </c>
      <c r="M1677" s="8">
        <f t="normal">Agrupados!Q3669</f>
        <v>0</v>
      </c>
      <c r="N1677" s="16"/>
      <c r="O1677" s="16"/>
      <c r="P1677" s="6">
        <f t="normal">Agrupados!R3669</f>
        <v>0</v>
      </c>
      <c r="Q1677" s="23">
        <f t="normal">Agrupados!AA3669</f>
        <v>0</v>
      </c>
      <c r="R1677" s="24">
        <f t="normal">Agrupados!AC3669</f>
        <v>0</v>
      </c>
    </row>
    <row r="1678" spans="1:18">
      <c r="A1678" s="6">
        <f t="normal">Agrupados!D3670</f>
        <v>0</v>
      </c>
      <c r="B1678" s="6">
        <f t="normal">Agrupados!E3670</f>
        <v>0</v>
      </c>
      <c r="C1678" s="6">
        <f t="normal">Agrupados!F3670</f>
        <v>0</v>
      </c>
      <c r="D1678" s="6">
        <f t="normal">Agrupados!G3670</f>
        <v>0</v>
      </c>
      <c r="E1678" s="17">
        <f t="normal">Agrupados!H3670</f>
        <v>0</v>
      </c>
      <c r="F1678" s="6">
        <f t="normal">Agrupados!I3670</f>
        <v>0</v>
      </c>
      <c r="G1678" s="8">
        <f t="normal">Agrupados!T3670</f>
        <v>0</v>
      </c>
      <c r="H1678" s="8"/>
      <c r="I1678" s="8"/>
      <c r="J1678" s="8"/>
      <c r="K1678" s="8"/>
      <c r="L1678" s="8">
        <f t="normal">Agrupados!M3670</f>
        <v>0</v>
      </c>
      <c r="M1678" s="8">
        <f t="normal">Agrupados!Q3670</f>
        <v>0</v>
      </c>
      <c r="N1678" s="19"/>
      <c r="O1678" s="19"/>
      <c r="P1678" s="6">
        <f t="normal">Agrupados!R3670</f>
        <v>0</v>
      </c>
      <c r="Q1678" s="23">
        <f t="normal">Agrupados!AA3670</f>
        <v>0</v>
      </c>
      <c r="R1678" s="24">
        <f t="normal">Agrupados!AC3670</f>
        <v>0</v>
      </c>
    </row>
    <row r="1679" spans="1:18" ht="0" customHeight="1" hidden="1">
      <c r="A1679" s="6" t="str">
        <f t="normal">Agrupados!D3671</f>
        <v>Indústria</v>
      </c>
      <c r="B1679" s="6" t="str">
        <f t="normal">Agrupados!E3671</f>
        <v>Resíduos da indústria agropecuária</v>
      </c>
      <c r="C1679" s="6" t="str">
        <f t="normal">Agrupados!F3671</f>
        <v>Amidonaria</v>
      </c>
      <c r="D1679" s="6" t="str">
        <f t="normal">Agrupados!G3671</f>
        <v>Entrada do biodigestor</v>
      </c>
      <c r="E1679" s="12" t="str">
        <f t="normal">Agrupados!H3671</f>
        <v>Entrada biodigestor</v>
      </c>
      <c r="F1679" s="6" t="str">
        <f t="normal">Agrupados!I3671</f>
        <v>Efluente após a 3° lagoa de hidrólise</v>
      </c>
      <c r="G1679" s="8">
        <f t="normal">Agrupados!T3671</f>
        <v>3.83333333333333</v>
      </c>
      <c r="H1679" s="8">
        <f t="normal">Agrupados!W3671</f>
        <v>787.066666666667</v>
      </c>
      <c r="I1679" s="8">
        <f t="shared" ref="I1679" si="2781">1000/G1679</f>
        <v>260.869565217391</v>
      </c>
      <c r="J1679" s="8">
        <f t="shared" ref="J1679" si="2782">1000/H1679</f>
        <v>1.27054040318482</v>
      </c>
      <c r="K1679" s="8">
        <f t="shared" ref="K1679" si="2783">I1679*J1679</f>
        <v>331.445322569953</v>
      </c>
      <c r="L1679" s="8">
        <f t="normal">Agrupados!M3671</f>
        <v>1263.5</v>
      </c>
      <c r="M1679" s="8">
        <f t="normal">Agrupados!Q3671</f>
        <v>750</v>
      </c>
      <c r="N1679" s="13">
        <f t="shared" ref="N1679" si="2784">L1679/K1679</f>
        <v>3.81209181111111</v>
      </c>
      <c r="O1679" s="13">
        <f t="shared" ref="O1679" si="2785">M1679/K1679</f>
        <v>2.26281666666667</v>
      </c>
      <c r="P1679" s="6">
        <f t="normal">Agrupados!R3671</f>
        <v>0.593589236248516</v>
      </c>
      <c r="Q1679" s="23">
        <f t="normal">Agrupados!AA3671</f>
        <v>9760.33333333333</v>
      </c>
      <c r="R1679" s="24">
        <f t="normal">Agrupados!AC3671</f>
        <v>4.133</v>
      </c>
    </row>
    <row r="1680" spans="1:18">
      <c r="A1680" s="6">
        <f t="normal">Agrupados!D3672</f>
        <v>0</v>
      </c>
      <c r="B1680" s="6">
        <f t="normal">Agrupados!E3672</f>
        <v>0</v>
      </c>
      <c r="C1680" s="6">
        <f t="normal">Agrupados!F3672</f>
        <v>0</v>
      </c>
      <c r="D1680" s="6">
        <f t="normal">Agrupados!G3672</f>
        <v>0</v>
      </c>
      <c r="E1680" s="14">
        <f t="normal">Agrupados!H3672</f>
        <v>0</v>
      </c>
      <c r="F1680" s="6">
        <f t="normal">Agrupados!I3672</f>
        <v>0</v>
      </c>
      <c r="G1680" s="8">
        <f t="normal">Agrupados!T3672</f>
        <v>0</v>
      </c>
      <c r="H1680" s="8"/>
      <c r="I1680" s="8"/>
      <c r="J1680" s="8"/>
      <c r="K1680" s="8"/>
      <c r="L1680" s="8">
        <f t="normal">Agrupados!M3672</f>
        <v>0</v>
      </c>
      <c r="M1680" s="8">
        <f t="normal">Agrupados!Q3672</f>
        <v>0</v>
      </c>
      <c r="N1680" s="16"/>
      <c r="O1680" s="16"/>
      <c r="P1680" s="6">
        <f t="normal">Agrupados!R3672</f>
        <v>0</v>
      </c>
      <c r="Q1680" s="23">
        <f t="normal">Agrupados!AA3672</f>
        <v>0</v>
      </c>
      <c r="R1680" s="24">
        <f t="normal">Agrupados!AC3672</f>
        <v>0</v>
      </c>
    </row>
    <row r="1681" spans="1:18">
      <c r="A1681" s="6">
        <f t="normal">Agrupados!D3673</f>
        <v>0</v>
      </c>
      <c r="B1681" s="6">
        <f t="normal">Agrupados!E3673</f>
        <v>0</v>
      </c>
      <c r="C1681" s="6">
        <f t="normal">Agrupados!F3673</f>
        <v>0</v>
      </c>
      <c r="D1681" s="6">
        <f t="normal">Agrupados!G3673</f>
        <v>0</v>
      </c>
      <c r="E1681" s="17">
        <f t="normal">Agrupados!H3673</f>
        <v>0</v>
      </c>
      <c r="F1681" s="6">
        <f t="normal">Agrupados!I3673</f>
        <v>0</v>
      </c>
      <c r="G1681" s="8">
        <f t="normal">Agrupados!T3673</f>
        <v>0</v>
      </c>
      <c r="H1681" s="8"/>
      <c r="I1681" s="8"/>
      <c r="J1681" s="8"/>
      <c r="K1681" s="8"/>
      <c r="L1681" s="8">
        <f t="normal">Agrupados!M3673</f>
        <v>0</v>
      </c>
      <c r="M1681" s="8">
        <f t="normal">Agrupados!Q3673</f>
        <v>0</v>
      </c>
      <c r="N1681" s="19"/>
      <c r="O1681" s="19"/>
      <c r="P1681" s="6">
        <f t="normal">Agrupados!R3673</f>
        <v>0</v>
      </c>
      <c r="Q1681" s="23">
        <f t="normal">Agrupados!AA3673</f>
        <v>0</v>
      </c>
      <c r="R1681" s="24">
        <f t="normal">Agrupados!AC3673</f>
        <v>0</v>
      </c>
    </row>
    <row r="1682" spans="1:18" ht="0" customHeight="1" hidden="1"/>
    <row r="1683" spans="1:18">
      <c r="G1683" s="43"/>
      <c r="H1683" s="43"/>
      <c r="I1683" s="43">
        <f t="normal">AVERAGE(I41,I44,I56,I68,I170,I173,I230,I254,I257,I260,I278,I497,I605,I608,I683,I686,I698,I851,I854,I857,I860,I893,I896,I929,I932,I992,I998,I1001,I1007,I1091,I1094,I1097,I1118,I1121,I1274,I1277,I1292,I1340,I1376,I1379,I1382,I1385,I1388,I1403,I1406,I1409,I1412,I1445,I1454,I1457,I1460,I1463,I1478,I1481,I1484,I1487,I1547,I1574,I1589,I1649)</f>
        <v>40.4879056796114</v>
      </c>
      <c r="J1683" s="43">
        <f t="normal">AVERAGE(J41,J44,J56,J68,J170,J173,J230,J254,J257,J260,J278,J497,J605,J608,J683,J686,J698,J851,J854,J857,J860,J893,J896,J929,J932,J992,J998,J1001,J1007,J1091,J1094,J1097,J1118,J1121,J1274,J1277,J1292,J1340,J1376,J1379,J1382,J1385,J1388,J1403,J1406,J1409,J1412,J1445,J1454,J1457,J1460,J1463,J1478,J1481,J1484,J1487,J1547,J1574,J1589,J1649)</f>
        <v>1.45073188456633</v>
      </c>
      <c r="K1683" s="43">
        <f t="normal">AVERAGE(K41,K44,K56,K68,K170,K173,K230,K254,K257,K260,K278,K497,K605,K608,K683,K686,K698,K851,K854,K857,K860,K893,K896,K929,K932,K992,K998,K1001,K1007,K1091,K1094,K1097,K1118,K1121,K1274,K1277,K1292,K1340,K1376,K1379,K1382,K1385,K1388,K1403,K1406,K1409,K1412,K1445,K1454,K1457,K1460,K1463,K1478,K1481,K1484,K1487,K1547,K1574,K1589,K1649)</f>
        <v>63.2923665957479</v>
      </c>
      <c r="L1683" s="43"/>
      <c r="M1683" s="43"/>
      <c r="N1683" s="43"/>
    </row>
    <row r="1684" spans="1:18">
      <c r="G1684" s="43"/>
      <c r="H1684" s="43"/>
      <c r="L1684" s="43"/>
      <c r="M1684" s="43"/>
    </row>
    <row r="1685" spans="1:18" ht="0" customHeight="1" hidden="1">
      <c r="G1685" s="43"/>
      <c r="H1685" s="43"/>
      <c r="I1685" s="43">
        <f t="normal">MIN(I2,I5,I8,I11,I14,I17,I20,I23,I143,I338,I878,I1064,I1061,I1067,I1325,I1355,I1397,I1433,I1439,I1436,I1532,I1535,I1538,I1541,I1679)</f>
        <v>56.2851782363978</v>
      </c>
      <c r="J1685" s="43">
        <f t="normal">MIN(J2,J5,J8,J11,J14,J17,J20,J23,J143,J338,J878,J1064,J1061,J1067,J1325,J1355,J1397,J1433,J1439,J1436,J1532,J1535,J1538,J1541,J1679)</f>
        <v>1.03993344425957</v>
      </c>
      <c r="K1685" s="43">
        <f t="normal">MIN(K2,K5,K8,K11,K14,K17,K20,K23,K143,K338,K878,K1064,K1061,K1067,K1325,K1355,K1397,K1433,K1439,K1436,K1532,K1535,K1538,K1541,K1679)</f>
        <v>62.9423844295647</v>
      </c>
      <c r="L1685" s="43"/>
      <c r="M1685" s="43"/>
    </row>
    <row r="1688" spans="1:18" ht="0" customHeight="1" hidden="1"/>
    <row r="1691" spans="1:18" ht="0" customHeight="1" hidden="1"/>
    <row r="1694" spans="1:18" ht="0" customHeight="1" hidden="1"/>
    <row r="1700" spans="1:18" ht="0" customHeight="1" hidden="1"/>
    <row r="1703" spans="1:18" ht="0" customHeight="1" hidden="1"/>
    <row r="1706" spans="1:18" ht="0" customHeight="1" hidden="1"/>
  </sheetData>
  <mergeCells count="10080"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7"/>
    <mergeCell ref="A1538:A1540"/>
    <mergeCell ref="A1541:A1543"/>
    <mergeCell ref="A1544:A1546"/>
    <mergeCell ref="A1547:A1549"/>
    <mergeCell ref="A1550:A1552"/>
    <mergeCell ref="A1553:A1555"/>
    <mergeCell ref="A1556:A1558"/>
    <mergeCell ref="A1559:A1561"/>
    <mergeCell ref="A1562:A1564"/>
    <mergeCell ref="A1565:A1567"/>
    <mergeCell ref="A1568:A1570"/>
    <mergeCell ref="A1571:A1573"/>
    <mergeCell ref="A1574:A1576"/>
    <mergeCell ref="A1577:A1579"/>
    <mergeCell ref="A1580:A1582"/>
    <mergeCell ref="A1583:A1585"/>
    <mergeCell ref="A1586:A1588"/>
    <mergeCell ref="A1589:A1591"/>
    <mergeCell ref="A1592:A1594"/>
    <mergeCell ref="A1595:A1597"/>
    <mergeCell ref="A1598:A1600"/>
    <mergeCell ref="A1601:A1603"/>
    <mergeCell ref="A1604:A1606"/>
    <mergeCell ref="A1607:A1609"/>
    <mergeCell ref="A1610:A1612"/>
    <mergeCell ref="A1613:A1615"/>
    <mergeCell ref="A1616:A1618"/>
    <mergeCell ref="A1619:A1621"/>
    <mergeCell ref="A1622:A1624"/>
    <mergeCell ref="A1625:A1627"/>
    <mergeCell ref="A1628:A1630"/>
    <mergeCell ref="A1631:A1633"/>
    <mergeCell ref="A1634:A1636"/>
    <mergeCell ref="A1637:A1639"/>
    <mergeCell ref="A1640:A1642"/>
    <mergeCell ref="A1643:A1645"/>
    <mergeCell ref="A1646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  <mergeCell ref="B1304:B1306"/>
    <mergeCell ref="B1307:B1309"/>
    <mergeCell ref="B1310:B1312"/>
    <mergeCell ref="B1313:B1315"/>
    <mergeCell ref="B1316:B1318"/>
    <mergeCell ref="B1319:B1321"/>
    <mergeCell ref="B1322:B1324"/>
    <mergeCell ref="B1325:B1327"/>
    <mergeCell ref="B1328:B1330"/>
    <mergeCell ref="B1331:B1333"/>
    <mergeCell ref="B1334:B1336"/>
    <mergeCell ref="B1337:B1339"/>
    <mergeCell ref="B1340:B1342"/>
    <mergeCell ref="B1343:B1345"/>
    <mergeCell ref="B1346:B1348"/>
    <mergeCell ref="B1349:B1351"/>
    <mergeCell ref="B1352:B1354"/>
    <mergeCell ref="B1355:B1357"/>
    <mergeCell ref="B1358:B1360"/>
    <mergeCell ref="B1361:B1363"/>
    <mergeCell ref="B1364:B1366"/>
    <mergeCell ref="B1367:B1369"/>
    <mergeCell ref="B1370:B1372"/>
    <mergeCell ref="B1373:B1375"/>
    <mergeCell ref="B1376:B1378"/>
    <mergeCell ref="B1379:B1381"/>
    <mergeCell ref="B1382:B1384"/>
    <mergeCell ref="B1385:B1387"/>
    <mergeCell ref="B1388:B1390"/>
    <mergeCell ref="B1391:B1393"/>
    <mergeCell ref="B1394:B1396"/>
    <mergeCell ref="B1397:B1399"/>
    <mergeCell ref="B1400:B1402"/>
    <mergeCell ref="B1403:B1405"/>
    <mergeCell ref="B1406:B1408"/>
    <mergeCell ref="B1409:B1411"/>
    <mergeCell ref="B1412:B1414"/>
    <mergeCell ref="B1415:B1417"/>
    <mergeCell ref="B1418:B1420"/>
    <mergeCell ref="B1421:B1423"/>
    <mergeCell ref="B1424:B1426"/>
    <mergeCell ref="B1427:B1429"/>
    <mergeCell ref="B1430:B1432"/>
    <mergeCell ref="B1433:B1435"/>
    <mergeCell ref="B1436:B1438"/>
    <mergeCell ref="B1439:B1441"/>
    <mergeCell ref="B1442:B1444"/>
    <mergeCell ref="B1445:B1447"/>
    <mergeCell ref="B1448:B1450"/>
    <mergeCell ref="B1451:B1453"/>
    <mergeCell ref="B1454:B1456"/>
    <mergeCell ref="B1457:B1459"/>
    <mergeCell ref="B1460:B1462"/>
    <mergeCell ref="B1463:B1465"/>
    <mergeCell ref="B1466:B1468"/>
    <mergeCell ref="B1469:B1471"/>
    <mergeCell ref="B1472:B1474"/>
    <mergeCell ref="B1475:B1477"/>
    <mergeCell ref="B1478:B1480"/>
    <mergeCell ref="B1481:B1483"/>
    <mergeCell ref="B1484:B1486"/>
    <mergeCell ref="B1487:B1489"/>
    <mergeCell ref="B1490:B1492"/>
    <mergeCell ref="B1493:B1495"/>
    <mergeCell ref="B1496:B1498"/>
    <mergeCell ref="B1499:B1501"/>
    <mergeCell ref="B1502:B1504"/>
    <mergeCell ref="B1505:B1507"/>
    <mergeCell ref="B1508:B1510"/>
    <mergeCell ref="B1511:B1513"/>
    <mergeCell ref="B1514:B1516"/>
    <mergeCell ref="B1517:B1519"/>
    <mergeCell ref="B1520:B1522"/>
    <mergeCell ref="B1523:B1525"/>
    <mergeCell ref="B1526:B1528"/>
    <mergeCell ref="B1529:B1531"/>
    <mergeCell ref="B1532:B1534"/>
    <mergeCell ref="B1535:B1537"/>
    <mergeCell ref="B1538:B1540"/>
    <mergeCell ref="B1541:B1543"/>
    <mergeCell ref="B1544:B1546"/>
    <mergeCell ref="B1547:B1549"/>
    <mergeCell ref="B1550:B1552"/>
    <mergeCell ref="B1553:B1555"/>
    <mergeCell ref="B1556:B1558"/>
    <mergeCell ref="B1559:B1561"/>
    <mergeCell ref="B1562:B1564"/>
    <mergeCell ref="B1565:B1567"/>
    <mergeCell ref="B1568:B1570"/>
    <mergeCell ref="B1571:B1573"/>
    <mergeCell ref="B1574:B1576"/>
    <mergeCell ref="B1577:B1579"/>
    <mergeCell ref="B1580:B1582"/>
    <mergeCell ref="B1583:B1585"/>
    <mergeCell ref="B1586:B1588"/>
    <mergeCell ref="B1589:B1591"/>
    <mergeCell ref="B1592:B1594"/>
    <mergeCell ref="B1595:B1597"/>
    <mergeCell ref="B1598:B1600"/>
    <mergeCell ref="B1601:B1603"/>
    <mergeCell ref="B1604:B1606"/>
    <mergeCell ref="B1607:B1609"/>
    <mergeCell ref="B1610:B1612"/>
    <mergeCell ref="B1613:B1615"/>
    <mergeCell ref="B1616:B1618"/>
    <mergeCell ref="B1619:B1621"/>
    <mergeCell ref="B1622:B1624"/>
    <mergeCell ref="B1625:B1627"/>
    <mergeCell ref="B1628:B1630"/>
    <mergeCell ref="B1631:B1633"/>
    <mergeCell ref="B1634:B1636"/>
    <mergeCell ref="B1637:B1639"/>
    <mergeCell ref="B1640:B1642"/>
    <mergeCell ref="B1643:B1645"/>
    <mergeCell ref="B1646:B1648"/>
    <mergeCell ref="B1649:B1651"/>
    <mergeCell ref="B1652:B1654"/>
    <mergeCell ref="B1655:B1657"/>
    <mergeCell ref="B1658:B1660"/>
    <mergeCell ref="B1661:B1663"/>
    <mergeCell ref="B1664:B1666"/>
    <mergeCell ref="B1667:B1669"/>
    <mergeCell ref="B1670:B1672"/>
    <mergeCell ref="B1673:B1675"/>
    <mergeCell ref="B1676:B1678"/>
    <mergeCell ref="B1679:B1681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329:C331"/>
    <mergeCell ref="C332:C334"/>
    <mergeCell ref="C335:C337"/>
    <mergeCell ref="C338:C340"/>
    <mergeCell ref="C341:C343"/>
    <mergeCell ref="C344:C346"/>
    <mergeCell ref="C347:C349"/>
    <mergeCell ref="C350:C352"/>
    <mergeCell ref="C353:C355"/>
    <mergeCell ref="C356:C358"/>
    <mergeCell ref="C359:C361"/>
    <mergeCell ref="C362:C364"/>
    <mergeCell ref="C365:C367"/>
    <mergeCell ref="C368:C370"/>
    <mergeCell ref="C371:C373"/>
    <mergeCell ref="C374:C376"/>
    <mergeCell ref="C377:C379"/>
    <mergeCell ref="C380:C382"/>
    <mergeCell ref="C383:C385"/>
    <mergeCell ref="C386:C388"/>
    <mergeCell ref="C389:C391"/>
    <mergeCell ref="C392:C394"/>
    <mergeCell ref="C395:C397"/>
    <mergeCell ref="C398:C400"/>
    <mergeCell ref="C401:C403"/>
    <mergeCell ref="C404:C406"/>
    <mergeCell ref="C407:C409"/>
    <mergeCell ref="C410:C412"/>
    <mergeCell ref="C413:C415"/>
    <mergeCell ref="C416:C418"/>
    <mergeCell ref="C419:C421"/>
    <mergeCell ref="C422:C424"/>
    <mergeCell ref="C425:C427"/>
    <mergeCell ref="C428:C430"/>
    <mergeCell ref="C431:C433"/>
    <mergeCell ref="C434:C436"/>
    <mergeCell ref="C437:C439"/>
    <mergeCell ref="C440:C442"/>
    <mergeCell ref="C443:C445"/>
    <mergeCell ref="C446:C448"/>
    <mergeCell ref="C449:C451"/>
    <mergeCell ref="C452:C454"/>
    <mergeCell ref="C455:C457"/>
    <mergeCell ref="C458:C460"/>
    <mergeCell ref="C461:C463"/>
    <mergeCell ref="C464:C466"/>
    <mergeCell ref="C467:C469"/>
    <mergeCell ref="C470:C472"/>
    <mergeCell ref="C473:C475"/>
    <mergeCell ref="C476:C478"/>
    <mergeCell ref="C479:C481"/>
    <mergeCell ref="C482:C484"/>
    <mergeCell ref="C485:C487"/>
    <mergeCell ref="C488:C490"/>
    <mergeCell ref="C491:C493"/>
    <mergeCell ref="C494:C496"/>
    <mergeCell ref="C497:C499"/>
    <mergeCell ref="C500:C502"/>
    <mergeCell ref="C503:C505"/>
    <mergeCell ref="C506:C508"/>
    <mergeCell ref="C509:C511"/>
    <mergeCell ref="C512:C514"/>
    <mergeCell ref="C515:C517"/>
    <mergeCell ref="C518:C520"/>
    <mergeCell ref="C521:C523"/>
    <mergeCell ref="C524:C526"/>
    <mergeCell ref="C527:C529"/>
    <mergeCell ref="C530:C532"/>
    <mergeCell ref="C533:C535"/>
    <mergeCell ref="C536:C538"/>
    <mergeCell ref="C539:C541"/>
    <mergeCell ref="C542:C544"/>
    <mergeCell ref="C545:C547"/>
    <mergeCell ref="C548:C550"/>
    <mergeCell ref="C551:C553"/>
    <mergeCell ref="C554:C556"/>
    <mergeCell ref="C557:C559"/>
    <mergeCell ref="C560:C562"/>
    <mergeCell ref="C563:C565"/>
    <mergeCell ref="C566:C568"/>
    <mergeCell ref="C569:C571"/>
    <mergeCell ref="C572:C574"/>
    <mergeCell ref="C575:C577"/>
    <mergeCell ref="C578:C580"/>
    <mergeCell ref="C581:C583"/>
    <mergeCell ref="C584:C586"/>
    <mergeCell ref="C587:C589"/>
    <mergeCell ref="C590:C592"/>
    <mergeCell ref="C593:C595"/>
    <mergeCell ref="C596:C598"/>
    <mergeCell ref="C599:C601"/>
    <mergeCell ref="C602:C604"/>
    <mergeCell ref="C605:C607"/>
    <mergeCell ref="C608:C610"/>
    <mergeCell ref="C611:C613"/>
    <mergeCell ref="C614:C616"/>
    <mergeCell ref="C617:C619"/>
    <mergeCell ref="C620:C622"/>
    <mergeCell ref="C623:C625"/>
    <mergeCell ref="C626:C628"/>
    <mergeCell ref="C629:C631"/>
    <mergeCell ref="C632:C634"/>
    <mergeCell ref="C635:C637"/>
    <mergeCell ref="C638:C640"/>
    <mergeCell ref="C641:C643"/>
    <mergeCell ref="C644:C646"/>
    <mergeCell ref="C647:C649"/>
    <mergeCell ref="C650:C652"/>
    <mergeCell ref="C653:C655"/>
    <mergeCell ref="C656:C658"/>
    <mergeCell ref="C659:C661"/>
    <mergeCell ref="C662:C664"/>
    <mergeCell ref="C665:C667"/>
    <mergeCell ref="C668:C670"/>
    <mergeCell ref="C671:C673"/>
    <mergeCell ref="C674:C676"/>
    <mergeCell ref="C677:C679"/>
    <mergeCell ref="C680:C682"/>
    <mergeCell ref="C683:C685"/>
    <mergeCell ref="C686:C688"/>
    <mergeCell ref="C689:C691"/>
    <mergeCell ref="C692:C694"/>
    <mergeCell ref="C695:C697"/>
    <mergeCell ref="C698:C700"/>
    <mergeCell ref="C701:C703"/>
    <mergeCell ref="C704:C706"/>
    <mergeCell ref="C707:C709"/>
    <mergeCell ref="C710:C712"/>
    <mergeCell ref="C713:C715"/>
    <mergeCell ref="C716:C718"/>
    <mergeCell ref="C719:C721"/>
    <mergeCell ref="C722:C724"/>
    <mergeCell ref="C725:C727"/>
    <mergeCell ref="C728:C730"/>
    <mergeCell ref="C731:C733"/>
    <mergeCell ref="C734:C736"/>
    <mergeCell ref="C737:C739"/>
    <mergeCell ref="C740:C742"/>
    <mergeCell ref="C743:C745"/>
    <mergeCell ref="C746:C748"/>
    <mergeCell ref="C749:C751"/>
    <mergeCell ref="C752:C754"/>
    <mergeCell ref="C755:C757"/>
    <mergeCell ref="C758:C760"/>
    <mergeCell ref="C761:C763"/>
    <mergeCell ref="C764:C766"/>
    <mergeCell ref="C767:C769"/>
    <mergeCell ref="C770:C772"/>
    <mergeCell ref="C773:C775"/>
    <mergeCell ref="C776:C778"/>
    <mergeCell ref="C779:C781"/>
    <mergeCell ref="C782:C784"/>
    <mergeCell ref="C785:C787"/>
    <mergeCell ref="C788:C790"/>
    <mergeCell ref="C791:C793"/>
    <mergeCell ref="C794:C796"/>
    <mergeCell ref="C797:C799"/>
    <mergeCell ref="C800:C802"/>
    <mergeCell ref="C803:C805"/>
    <mergeCell ref="C806:C808"/>
    <mergeCell ref="C809:C811"/>
    <mergeCell ref="C812:C814"/>
    <mergeCell ref="C815:C817"/>
    <mergeCell ref="C818:C820"/>
    <mergeCell ref="C821:C823"/>
    <mergeCell ref="C824:C826"/>
    <mergeCell ref="C827:C829"/>
    <mergeCell ref="C830:C832"/>
    <mergeCell ref="C833:C835"/>
    <mergeCell ref="C836:C838"/>
    <mergeCell ref="C839:C841"/>
    <mergeCell ref="C842:C844"/>
    <mergeCell ref="C845:C847"/>
    <mergeCell ref="C848:C850"/>
    <mergeCell ref="C851:C853"/>
    <mergeCell ref="C854:C856"/>
    <mergeCell ref="C857:C859"/>
    <mergeCell ref="C860:C862"/>
    <mergeCell ref="C863:C865"/>
    <mergeCell ref="C866:C868"/>
    <mergeCell ref="C869:C871"/>
    <mergeCell ref="C872:C874"/>
    <mergeCell ref="C875:C877"/>
    <mergeCell ref="C878:C880"/>
    <mergeCell ref="C881:C883"/>
    <mergeCell ref="C884:C886"/>
    <mergeCell ref="C887:C889"/>
    <mergeCell ref="C890:C892"/>
    <mergeCell ref="C893:C895"/>
    <mergeCell ref="C896:C898"/>
    <mergeCell ref="C899:C901"/>
    <mergeCell ref="C902:C904"/>
    <mergeCell ref="C905:C907"/>
    <mergeCell ref="C908:C910"/>
    <mergeCell ref="C911:C913"/>
    <mergeCell ref="C914:C916"/>
    <mergeCell ref="C917:C919"/>
    <mergeCell ref="C920:C922"/>
    <mergeCell ref="C923:C925"/>
    <mergeCell ref="C926:C928"/>
    <mergeCell ref="C929:C931"/>
    <mergeCell ref="C932:C934"/>
    <mergeCell ref="C935:C937"/>
    <mergeCell ref="C938:C940"/>
    <mergeCell ref="C941:C943"/>
    <mergeCell ref="C944:C946"/>
    <mergeCell ref="C947:C949"/>
    <mergeCell ref="C950:C952"/>
    <mergeCell ref="C953:C955"/>
    <mergeCell ref="C956:C958"/>
    <mergeCell ref="C959:C961"/>
    <mergeCell ref="C962:C964"/>
    <mergeCell ref="C965:C967"/>
    <mergeCell ref="C968:C970"/>
    <mergeCell ref="C971:C973"/>
    <mergeCell ref="C974:C976"/>
    <mergeCell ref="C977:C979"/>
    <mergeCell ref="C980:C982"/>
    <mergeCell ref="C983:C985"/>
    <mergeCell ref="C986:C988"/>
    <mergeCell ref="C989:C991"/>
    <mergeCell ref="C992:C994"/>
    <mergeCell ref="C995:C997"/>
    <mergeCell ref="C998:C1000"/>
    <mergeCell ref="C1001:C1003"/>
    <mergeCell ref="C1004:C1006"/>
    <mergeCell ref="C1007:C1009"/>
    <mergeCell ref="C1010:C1012"/>
    <mergeCell ref="C1013:C1015"/>
    <mergeCell ref="C1016:C1018"/>
    <mergeCell ref="C1019:C1021"/>
    <mergeCell ref="C1022:C1024"/>
    <mergeCell ref="C1025:C1027"/>
    <mergeCell ref="C1028:C1030"/>
    <mergeCell ref="C1031:C1033"/>
    <mergeCell ref="C1034:C1036"/>
    <mergeCell ref="C1037:C1039"/>
    <mergeCell ref="C1040:C1042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C1067:C1069"/>
    <mergeCell ref="C1070:C1072"/>
    <mergeCell ref="C1073:C1075"/>
    <mergeCell ref="C1076:C1078"/>
    <mergeCell ref="C1079:C1081"/>
    <mergeCell ref="C1082:C1084"/>
    <mergeCell ref="C1085:C1087"/>
    <mergeCell ref="C1088:C1090"/>
    <mergeCell ref="C1091:C1093"/>
    <mergeCell ref="C1094:C1096"/>
    <mergeCell ref="C1097:C1099"/>
    <mergeCell ref="C1100:C1102"/>
    <mergeCell ref="C1103:C1105"/>
    <mergeCell ref="C1106:C1108"/>
    <mergeCell ref="C1109:C1111"/>
    <mergeCell ref="C1112:C1114"/>
    <mergeCell ref="C1115:C1117"/>
    <mergeCell ref="C1118:C1120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148:C1150"/>
    <mergeCell ref="C1151:C1153"/>
    <mergeCell ref="C1154:C1156"/>
    <mergeCell ref="C1157:C1159"/>
    <mergeCell ref="C1160:C1162"/>
    <mergeCell ref="C1163:C1165"/>
    <mergeCell ref="C1166:C1168"/>
    <mergeCell ref="C1169:C1171"/>
    <mergeCell ref="C1172:C1174"/>
    <mergeCell ref="C1175:C1177"/>
    <mergeCell ref="C1178:C1180"/>
    <mergeCell ref="C1181:C1183"/>
    <mergeCell ref="C1184:C1186"/>
    <mergeCell ref="C1187:C1189"/>
    <mergeCell ref="C1190:C1192"/>
    <mergeCell ref="C1193:C1195"/>
    <mergeCell ref="C1196:C1198"/>
    <mergeCell ref="C1199:C1201"/>
    <mergeCell ref="C1202:C1204"/>
    <mergeCell ref="C1205:C1207"/>
    <mergeCell ref="C1208:C1210"/>
    <mergeCell ref="C1211:C1213"/>
    <mergeCell ref="C1214:C1216"/>
    <mergeCell ref="C1217:C1219"/>
    <mergeCell ref="C1220:C1222"/>
    <mergeCell ref="C1223:C1225"/>
    <mergeCell ref="C1226:C1228"/>
    <mergeCell ref="C1229:C1231"/>
    <mergeCell ref="C1232:C1234"/>
    <mergeCell ref="C1235:C1237"/>
    <mergeCell ref="C1238:C1240"/>
    <mergeCell ref="C1241:C1243"/>
    <mergeCell ref="C1244:C1246"/>
    <mergeCell ref="C1247:C1249"/>
    <mergeCell ref="C1250:C1252"/>
    <mergeCell ref="C1253:C1255"/>
    <mergeCell ref="C1256:C1258"/>
    <mergeCell ref="C1259:C1261"/>
    <mergeCell ref="C1262:C1264"/>
    <mergeCell ref="C1265:C1267"/>
    <mergeCell ref="C1268:C1270"/>
    <mergeCell ref="C1271:C1273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C1310:C1312"/>
    <mergeCell ref="C1313:C1315"/>
    <mergeCell ref="C1316:C1318"/>
    <mergeCell ref="C1319:C1321"/>
    <mergeCell ref="C1322:C1324"/>
    <mergeCell ref="C1325:C1327"/>
    <mergeCell ref="C1328:C1330"/>
    <mergeCell ref="C1331:C1333"/>
    <mergeCell ref="C1334:C1336"/>
    <mergeCell ref="C1337:C1339"/>
    <mergeCell ref="C1340:C1342"/>
    <mergeCell ref="C1343:C1345"/>
    <mergeCell ref="C1346:C1348"/>
    <mergeCell ref="C1349:C1351"/>
    <mergeCell ref="C1352:C1354"/>
    <mergeCell ref="C1355:C1357"/>
    <mergeCell ref="C1358:C1360"/>
    <mergeCell ref="C1361:C1363"/>
    <mergeCell ref="C1364:C1366"/>
    <mergeCell ref="C1367:C1369"/>
    <mergeCell ref="C1370:C1372"/>
    <mergeCell ref="C1373:C1375"/>
    <mergeCell ref="C1376:C1378"/>
    <mergeCell ref="C1379:C1381"/>
    <mergeCell ref="C1382:C1384"/>
    <mergeCell ref="C1385:C1387"/>
    <mergeCell ref="C1388:C1390"/>
    <mergeCell ref="C1391:C1393"/>
    <mergeCell ref="C1394:C1396"/>
    <mergeCell ref="C1397:C1399"/>
    <mergeCell ref="C1400:C1402"/>
    <mergeCell ref="C1403:C1405"/>
    <mergeCell ref="C1406:C1408"/>
    <mergeCell ref="C1409:C1411"/>
    <mergeCell ref="C1412:C1414"/>
    <mergeCell ref="C1415:C1417"/>
    <mergeCell ref="C1418:C1420"/>
    <mergeCell ref="C1421:C1423"/>
    <mergeCell ref="C1424:C1426"/>
    <mergeCell ref="C1427:C1429"/>
    <mergeCell ref="C1430:C1432"/>
    <mergeCell ref="C1433:C1435"/>
    <mergeCell ref="C1436:C1438"/>
    <mergeCell ref="C1439:C1441"/>
    <mergeCell ref="C1442:C1444"/>
    <mergeCell ref="C1445:C1447"/>
    <mergeCell ref="C1448:C1450"/>
    <mergeCell ref="C1451:C1453"/>
    <mergeCell ref="C1454:C1456"/>
    <mergeCell ref="C1457:C1459"/>
    <mergeCell ref="C1460:C1462"/>
    <mergeCell ref="C1463:C1465"/>
    <mergeCell ref="C1466:C1468"/>
    <mergeCell ref="C1469:C1471"/>
    <mergeCell ref="C1472:C1474"/>
    <mergeCell ref="C1475:C1477"/>
    <mergeCell ref="C1478:C1480"/>
    <mergeCell ref="C1481:C1483"/>
    <mergeCell ref="C1484:C1486"/>
    <mergeCell ref="C1487:C1489"/>
    <mergeCell ref="C1490:C1492"/>
    <mergeCell ref="C1493:C1495"/>
    <mergeCell ref="C1496:C1498"/>
    <mergeCell ref="C1499:C1501"/>
    <mergeCell ref="C1502:C1504"/>
    <mergeCell ref="C1505:C1507"/>
    <mergeCell ref="C1508:C1510"/>
    <mergeCell ref="C1511:C1513"/>
    <mergeCell ref="C1514:C1516"/>
    <mergeCell ref="C1517:C1519"/>
    <mergeCell ref="C1520:C1522"/>
    <mergeCell ref="C1523:C1525"/>
    <mergeCell ref="C1526:C1528"/>
    <mergeCell ref="C1529:C1531"/>
    <mergeCell ref="C1532:C1534"/>
    <mergeCell ref="C1535:C1537"/>
    <mergeCell ref="C1538:C1540"/>
    <mergeCell ref="C1541:C1543"/>
    <mergeCell ref="C1544:C1546"/>
    <mergeCell ref="C1547:C1549"/>
    <mergeCell ref="C1550:C1552"/>
    <mergeCell ref="C1553:C1555"/>
    <mergeCell ref="C1556:C1558"/>
    <mergeCell ref="C1559:C1561"/>
    <mergeCell ref="C1562:C1564"/>
    <mergeCell ref="C1565:C1567"/>
    <mergeCell ref="C1568:C1570"/>
    <mergeCell ref="C1571:C1573"/>
    <mergeCell ref="C1574:C1576"/>
    <mergeCell ref="C1577:C1579"/>
    <mergeCell ref="C1580:C1582"/>
    <mergeCell ref="C1583:C1585"/>
    <mergeCell ref="C1586:C1588"/>
    <mergeCell ref="C1589:C1591"/>
    <mergeCell ref="C1592:C1594"/>
    <mergeCell ref="C1595:C1597"/>
    <mergeCell ref="C1598:C1600"/>
    <mergeCell ref="C1601:C1603"/>
    <mergeCell ref="C1604:C1606"/>
    <mergeCell ref="C1607:C1609"/>
    <mergeCell ref="C1610:C1612"/>
    <mergeCell ref="C1613:C1615"/>
    <mergeCell ref="C1616:C1618"/>
    <mergeCell ref="C1619:C1621"/>
    <mergeCell ref="C1622:C1624"/>
    <mergeCell ref="C1625:C1627"/>
    <mergeCell ref="C1628:C1630"/>
    <mergeCell ref="C1631:C1633"/>
    <mergeCell ref="C1634:C1636"/>
    <mergeCell ref="C1637:C1639"/>
    <mergeCell ref="C1640:C1642"/>
    <mergeCell ref="C1643:C1645"/>
    <mergeCell ref="C1646:C1648"/>
    <mergeCell ref="C1649:C1651"/>
    <mergeCell ref="C1652:C1654"/>
    <mergeCell ref="C1655:C1657"/>
    <mergeCell ref="C1658:C1660"/>
    <mergeCell ref="C1661:C1663"/>
    <mergeCell ref="C1664:C1666"/>
    <mergeCell ref="C1667:C1669"/>
    <mergeCell ref="C1670:C1672"/>
    <mergeCell ref="C1673:C1675"/>
    <mergeCell ref="C1676:C1678"/>
    <mergeCell ref="C1679:C168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E2:E4"/>
    <mergeCell ref="E5:E7"/>
    <mergeCell ref="E8:E10"/>
    <mergeCell ref="E11:E13"/>
    <mergeCell ref="E14:E16"/>
    <mergeCell ref="E17:E19"/>
    <mergeCell ref="E20:E22"/>
    <mergeCell ref="E23:E25"/>
    <mergeCell ref="E26:E28"/>
    <mergeCell ref="E29:E31"/>
    <mergeCell ref="E32:E34"/>
    <mergeCell ref="E35:E37"/>
    <mergeCell ref="E38:E40"/>
    <mergeCell ref="E41:E43"/>
    <mergeCell ref="E44:E46"/>
    <mergeCell ref="E47:E49"/>
    <mergeCell ref="E50:E52"/>
    <mergeCell ref="E53:E55"/>
    <mergeCell ref="E56:E58"/>
    <mergeCell ref="E59:E61"/>
    <mergeCell ref="E62:E64"/>
    <mergeCell ref="E65:E67"/>
    <mergeCell ref="E68:E70"/>
    <mergeCell ref="E71:E73"/>
    <mergeCell ref="E74:E76"/>
    <mergeCell ref="E77:E79"/>
    <mergeCell ref="E80:E82"/>
    <mergeCell ref="E83:E85"/>
    <mergeCell ref="E86:E88"/>
    <mergeCell ref="E89:E91"/>
    <mergeCell ref="E92:E94"/>
    <mergeCell ref="E95:E97"/>
    <mergeCell ref="E98:E100"/>
    <mergeCell ref="E101:E103"/>
    <mergeCell ref="E104:E106"/>
    <mergeCell ref="E107:E109"/>
    <mergeCell ref="E110:E112"/>
    <mergeCell ref="E113:E115"/>
    <mergeCell ref="E116:E118"/>
    <mergeCell ref="E119:E121"/>
    <mergeCell ref="E122:E124"/>
    <mergeCell ref="E125:E127"/>
    <mergeCell ref="E128:E130"/>
    <mergeCell ref="E131:E133"/>
    <mergeCell ref="E134:E136"/>
    <mergeCell ref="E137:E139"/>
    <mergeCell ref="E140:E142"/>
    <mergeCell ref="E143:E145"/>
    <mergeCell ref="E146:E148"/>
    <mergeCell ref="E149:E151"/>
    <mergeCell ref="E152:E154"/>
    <mergeCell ref="E155:E157"/>
    <mergeCell ref="E158:E160"/>
    <mergeCell ref="E161:E163"/>
    <mergeCell ref="E164:E166"/>
    <mergeCell ref="E167:E169"/>
    <mergeCell ref="E170:E172"/>
    <mergeCell ref="E173:E175"/>
    <mergeCell ref="E176:E178"/>
    <mergeCell ref="E179:E181"/>
    <mergeCell ref="E182:E184"/>
    <mergeCell ref="E185:E187"/>
    <mergeCell ref="E188:E190"/>
    <mergeCell ref="E191:E193"/>
    <mergeCell ref="E194:E196"/>
    <mergeCell ref="E197:E199"/>
    <mergeCell ref="E200:E202"/>
    <mergeCell ref="E203:E205"/>
    <mergeCell ref="E206:E208"/>
    <mergeCell ref="E209:E211"/>
    <mergeCell ref="E212:E214"/>
    <mergeCell ref="E215:E217"/>
    <mergeCell ref="E218:E220"/>
    <mergeCell ref="E221:E223"/>
    <mergeCell ref="E224:E226"/>
    <mergeCell ref="E227:E229"/>
    <mergeCell ref="E230:E232"/>
    <mergeCell ref="E233:E235"/>
    <mergeCell ref="E236:E238"/>
    <mergeCell ref="E239:E241"/>
    <mergeCell ref="E242:E244"/>
    <mergeCell ref="E245:E247"/>
    <mergeCell ref="E248:E250"/>
    <mergeCell ref="E251:E253"/>
    <mergeCell ref="E254:E256"/>
    <mergeCell ref="E257:E259"/>
    <mergeCell ref="E260:E262"/>
    <mergeCell ref="E263:E265"/>
    <mergeCell ref="E266:E268"/>
    <mergeCell ref="E269:E271"/>
    <mergeCell ref="E272:E274"/>
    <mergeCell ref="E275:E277"/>
    <mergeCell ref="E278:E280"/>
    <mergeCell ref="E281:E283"/>
    <mergeCell ref="E284:E286"/>
    <mergeCell ref="E287:E289"/>
    <mergeCell ref="E290:E292"/>
    <mergeCell ref="E293:E295"/>
    <mergeCell ref="E296:E298"/>
    <mergeCell ref="E299:E301"/>
    <mergeCell ref="E302:E304"/>
    <mergeCell ref="E305:E307"/>
    <mergeCell ref="E308:E310"/>
    <mergeCell ref="E311:E313"/>
    <mergeCell ref="E314:E316"/>
    <mergeCell ref="E317:E319"/>
    <mergeCell ref="E320:E322"/>
    <mergeCell ref="E323:E325"/>
    <mergeCell ref="E326:E328"/>
    <mergeCell ref="E329:E331"/>
    <mergeCell ref="E332:E334"/>
    <mergeCell ref="E335:E337"/>
    <mergeCell ref="E338:E340"/>
    <mergeCell ref="E341:E343"/>
    <mergeCell ref="E344:E346"/>
    <mergeCell ref="E347:E349"/>
    <mergeCell ref="E350:E352"/>
    <mergeCell ref="E353:E355"/>
    <mergeCell ref="E356:E358"/>
    <mergeCell ref="E359:E361"/>
    <mergeCell ref="E362:E364"/>
    <mergeCell ref="E365:E367"/>
    <mergeCell ref="E368:E370"/>
    <mergeCell ref="E371:E373"/>
    <mergeCell ref="E374:E376"/>
    <mergeCell ref="E377:E379"/>
    <mergeCell ref="E380:E382"/>
    <mergeCell ref="E383:E385"/>
    <mergeCell ref="E386:E388"/>
    <mergeCell ref="E389:E391"/>
    <mergeCell ref="E392:E394"/>
    <mergeCell ref="E395:E397"/>
    <mergeCell ref="E398:E400"/>
    <mergeCell ref="E401:E403"/>
    <mergeCell ref="E404:E406"/>
    <mergeCell ref="E407:E409"/>
    <mergeCell ref="E410:E412"/>
    <mergeCell ref="E413:E415"/>
    <mergeCell ref="E416:E418"/>
    <mergeCell ref="E419:E421"/>
    <mergeCell ref="E422:E424"/>
    <mergeCell ref="E425:E427"/>
    <mergeCell ref="E428:E430"/>
    <mergeCell ref="E431:E433"/>
    <mergeCell ref="E434:E436"/>
    <mergeCell ref="E437:E439"/>
    <mergeCell ref="E440:E442"/>
    <mergeCell ref="E443:E445"/>
    <mergeCell ref="E446:E448"/>
    <mergeCell ref="E449:E451"/>
    <mergeCell ref="E452:E454"/>
    <mergeCell ref="E455:E457"/>
    <mergeCell ref="E458:E460"/>
    <mergeCell ref="E461:E463"/>
    <mergeCell ref="E464:E466"/>
    <mergeCell ref="E467:E469"/>
    <mergeCell ref="E470:E472"/>
    <mergeCell ref="E473:E475"/>
    <mergeCell ref="E476:E478"/>
    <mergeCell ref="E479:E481"/>
    <mergeCell ref="E482:E484"/>
    <mergeCell ref="E485:E487"/>
    <mergeCell ref="E488:E490"/>
    <mergeCell ref="E491:E493"/>
    <mergeCell ref="E494:E496"/>
    <mergeCell ref="E497:E499"/>
    <mergeCell ref="E500:E502"/>
    <mergeCell ref="E503:E505"/>
    <mergeCell ref="E506:E508"/>
    <mergeCell ref="E509:E511"/>
    <mergeCell ref="E512:E514"/>
    <mergeCell ref="E515:E517"/>
    <mergeCell ref="E518:E520"/>
    <mergeCell ref="E521:E523"/>
    <mergeCell ref="E524:E526"/>
    <mergeCell ref="E527:E529"/>
    <mergeCell ref="E530:E532"/>
    <mergeCell ref="E533:E535"/>
    <mergeCell ref="E536:E538"/>
    <mergeCell ref="E539:E541"/>
    <mergeCell ref="E542:E544"/>
    <mergeCell ref="E545:E547"/>
    <mergeCell ref="E548:E550"/>
    <mergeCell ref="E551:E553"/>
    <mergeCell ref="E554:E556"/>
    <mergeCell ref="E557:E559"/>
    <mergeCell ref="E560:E562"/>
    <mergeCell ref="E563:E565"/>
    <mergeCell ref="E566:E568"/>
    <mergeCell ref="E569:E571"/>
    <mergeCell ref="E572:E574"/>
    <mergeCell ref="E575:E577"/>
    <mergeCell ref="E578:E580"/>
    <mergeCell ref="E581:E583"/>
    <mergeCell ref="E584:E586"/>
    <mergeCell ref="E587:E589"/>
    <mergeCell ref="E590:E592"/>
    <mergeCell ref="E593:E595"/>
    <mergeCell ref="E596:E598"/>
    <mergeCell ref="E599:E601"/>
    <mergeCell ref="E602:E604"/>
    <mergeCell ref="E605:E607"/>
    <mergeCell ref="E608:E610"/>
    <mergeCell ref="E611:E613"/>
    <mergeCell ref="E614:E616"/>
    <mergeCell ref="E617:E619"/>
    <mergeCell ref="E620:E622"/>
    <mergeCell ref="E623:E625"/>
    <mergeCell ref="E626:E628"/>
    <mergeCell ref="E629:E631"/>
    <mergeCell ref="E632:E634"/>
    <mergeCell ref="E635:E637"/>
    <mergeCell ref="E638:E640"/>
    <mergeCell ref="E641:E643"/>
    <mergeCell ref="E644:E646"/>
    <mergeCell ref="E647:E649"/>
    <mergeCell ref="E650:E652"/>
    <mergeCell ref="E653:E655"/>
    <mergeCell ref="E656:E658"/>
    <mergeCell ref="E659:E661"/>
    <mergeCell ref="E662:E664"/>
    <mergeCell ref="E665:E667"/>
    <mergeCell ref="E668:E670"/>
    <mergeCell ref="E671:E673"/>
    <mergeCell ref="E674:E676"/>
    <mergeCell ref="E677:E679"/>
    <mergeCell ref="E680:E682"/>
    <mergeCell ref="E683:E685"/>
    <mergeCell ref="E686:E688"/>
    <mergeCell ref="E689:E691"/>
    <mergeCell ref="E692:E694"/>
    <mergeCell ref="E695:E697"/>
    <mergeCell ref="E698:E700"/>
    <mergeCell ref="E701:E703"/>
    <mergeCell ref="E704:E706"/>
    <mergeCell ref="E707:E709"/>
    <mergeCell ref="E710:E712"/>
    <mergeCell ref="E713:E715"/>
    <mergeCell ref="E716:E718"/>
    <mergeCell ref="E719:E721"/>
    <mergeCell ref="E722:E724"/>
    <mergeCell ref="E725:E727"/>
    <mergeCell ref="E728:E730"/>
    <mergeCell ref="E731:E733"/>
    <mergeCell ref="E734:E736"/>
    <mergeCell ref="E737:E739"/>
    <mergeCell ref="E740:E742"/>
    <mergeCell ref="E743:E745"/>
    <mergeCell ref="E746:E748"/>
    <mergeCell ref="E749:E751"/>
    <mergeCell ref="E752:E754"/>
    <mergeCell ref="E755:E757"/>
    <mergeCell ref="E758:E760"/>
    <mergeCell ref="E761:E763"/>
    <mergeCell ref="E764:E766"/>
    <mergeCell ref="E767:E769"/>
    <mergeCell ref="E770:E772"/>
    <mergeCell ref="E773:E775"/>
    <mergeCell ref="E776:E778"/>
    <mergeCell ref="E779:E781"/>
    <mergeCell ref="E782:E784"/>
    <mergeCell ref="E785:E787"/>
    <mergeCell ref="E788:E790"/>
    <mergeCell ref="E791:E793"/>
    <mergeCell ref="E794:E796"/>
    <mergeCell ref="E797:E799"/>
    <mergeCell ref="E800:E802"/>
    <mergeCell ref="E803:E805"/>
    <mergeCell ref="E806:E808"/>
    <mergeCell ref="E809:E811"/>
    <mergeCell ref="E812:E814"/>
    <mergeCell ref="E815:E817"/>
    <mergeCell ref="E818:E820"/>
    <mergeCell ref="E821:E823"/>
    <mergeCell ref="E824:E826"/>
    <mergeCell ref="E827:E829"/>
    <mergeCell ref="E830:E832"/>
    <mergeCell ref="E833:E835"/>
    <mergeCell ref="E836:E838"/>
    <mergeCell ref="E839:E841"/>
    <mergeCell ref="E842:E844"/>
    <mergeCell ref="E845:E847"/>
    <mergeCell ref="E848:E850"/>
    <mergeCell ref="E851:E853"/>
    <mergeCell ref="E854:E856"/>
    <mergeCell ref="E857:E859"/>
    <mergeCell ref="E860:E862"/>
    <mergeCell ref="E863:E865"/>
    <mergeCell ref="E866:E868"/>
    <mergeCell ref="E869:E871"/>
    <mergeCell ref="E872:E874"/>
    <mergeCell ref="E875:E877"/>
    <mergeCell ref="E878:E880"/>
    <mergeCell ref="E881:E883"/>
    <mergeCell ref="E884:E886"/>
    <mergeCell ref="E887:E889"/>
    <mergeCell ref="E890:E892"/>
    <mergeCell ref="E893:E895"/>
    <mergeCell ref="E896:E898"/>
    <mergeCell ref="E899:E901"/>
    <mergeCell ref="E902:E904"/>
    <mergeCell ref="E905:E907"/>
    <mergeCell ref="E908:E910"/>
    <mergeCell ref="E911:E913"/>
    <mergeCell ref="E914:E916"/>
    <mergeCell ref="E917:E919"/>
    <mergeCell ref="E920:E922"/>
    <mergeCell ref="E923:E925"/>
    <mergeCell ref="E926:E928"/>
    <mergeCell ref="E929:E931"/>
    <mergeCell ref="E932:E934"/>
    <mergeCell ref="E935:E937"/>
    <mergeCell ref="E938:E940"/>
    <mergeCell ref="E941:E943"/>
    <mergeCell ref="E944:E946"/>
    <mergeCell ref="E947:E949"/>
    <mergeCell ref="E950:E952"/>
    <mergeCell ref="E953:E955"/>
    <mergeCell ref="E956:E958"/>
    <mergeCell ref="E959:E961"/>
    <mergeCell ref="E962:E964"/>
    <mergeCell ref="E965:E967"/>
    <mergeCell ref="E968:E970"/>
    <mergeCell ref="E971:E973"/>
    <mergeCell ref="E974:E976"/>
    <mergeCell ref="E977:E979"/>
    <mergeCell ref="E980:E982"/>
    <mergeCell ref="E983:E985"/>
    <mergeCell ref="E986:E988"/>
    <mergeCell ref="E989:E991"/>
    <mergeCell ref="E992:E994"/>
    <mergeCell ref="E995:E997"/>
    <mergeCell ref="E998:E1000"/>
    <mergeCell ref="E1001:E1003"/>
    <mergeCell ref="E1004:E1006"/>
    <mergeCell ref="E1007:E1009"/>
    <mergeCell ref="E1010:E1012"/>
    <mergeCell ref="E1013:E1015"/>
    <mergeCell ref="E1016:E1018"/>
    <mergeCell ref="E1019:E1021"/>
    <mergeCell ref="E1022:E1024"/>
    <mergeCell ref="E1025:E1027"/>
    <mergeCell ref="E1028:E1030"/>
    <mergeCell ref="E1031:E1033"/>
    <mergeCell ref="E1034:E1036"/>
    <mergeCell ref="E1037:E1039"/>
    <mergeCell ref="E1040:E1042"/>
    <mergeCell ref="E1043:E1045"/>
    <mergeCell ref="E1046:E1048"/>
    <mergeCell ref="E1049:E1051"/>
    <mergeCell ref="E1052:E1054"/>
    <mergeCell ref="E1055:E1057"/>
    <mergeCell ref="E1058:E1060"/>
    <mergeCell ref="E1061:E1063"/>
    <mergeCell ref="E1064:E1066"/>
    <mergeCell ref="E1067:E1069"/>
    <mergeCell ref="E1070:E1072"/>
    <mergeCell ref="E1073:E1075"/>
    <mergeCell ref="E1076:E1078"/>
    <mergeCell ref="E1079:E1081"/>
    <mergeCell ref="E1082:E1084"/>
    <mergeCell ref="E1085:E1087"/>
    <mergeCell ref="E1088:E1090"/>
    <mergeCell ref="E1091:E1093"/>
    <mergeCell ref="E1094:E1096"/>
    <mergeCell ref="E1097:E1099"/>
    <mergeCell ref="E1100:E1102"/>
    <mergeCell ref="E1103:E1105"/>
    <mergeCell ref="E1106:E1108"/>
    <mergeCell ref="E1109:E1111"/>
    <mergeCell ref="E1112:E1114"/>
    <mergeCell ref="E1115:E1117"/>
    <mergeCell ref="E1118:E1120"/>
    <mergeCell ref="E1121:E1123"/>
    <mergeCell ref="E1124:E1126"/>
    <mergeCell ref="E1127:E1129"/>
    <mergeCell ref="E1130:E1132"/>
    <mergeCell ref="E1133:E1135"/>
    <mergeCell ref="E1136:E1138"/>
    <mergeCell ref="E1139:E1141"/>
    <mergeCell ref="E1142:E1144"/>
    <mergeCell ref="E1145:E1147"/>
    <mergeCell ref="E1148:E1150"/>
    <mergeCell ref="E1151:E1153"/>
    <mergeCell ref="E1154:E1156"/>
    <mergeCell ref="E1157:E1159"/>
    <mergeCell ref="E1160:E1162"/>
    <mergeCell ref="E1163:E1165"/>
    <mergeCell ref="E1166:E1168"/>
    <mergeCell ref="E1169:E1171"/>
    <mergeCell ref="E1172:E1174"/>
    <mergeCell ref="E1175:E1177"/>
    <mergeCell ref="E1178:E1180"/>
    <mergeCell ref="E1181:E1183"/>
    <mergeCell ref="E1184:E1186"/>
    <mergeCell ref="E1187:E1189"/>
    <mergeCell ref="E1190:E1192"/>
    <mergeCell ref="E1193:E1195"/>
    <mergeCell ref="E1196:E1198"/>
    <mergeCell ref="E1199:E1201"/>
    <mergeCell ref="E1202:E1204"/>
    <mergeCell ref="E1205:E1207"/>
    <mergeCell ref="E1208:E1210"/>
    <mergeCell ref="E1211:E1213"/>
    <mergeCell ref="E1214:E1216"/>
    <mergeCell ref="E1217:E1219"/>
    <mergeCell ref="E1220:E1222"/>
    <mergeCell ref="E1223:E1225"/>
    <mergeCell ref="E1226:E1228"/>
    <mergeCell ref="E1229:E1231"/>
    <mergeCell ref="E1232:E1234"/>
    <mergeCell ref="E1235:E1237"/>
    <mergeCell ref="E1238:E1240"/>
    <mergeCell ref="E1241:E1243"/>
    <mergeCell ref="E1244:E1246"/>
    <mergeCell ref="E1247:E1249"/>
    <mergeCell ref="E1250:E1252"/>
    <mergeCell ref="E1253:E1255"/>
    <mergeCell ref="E1256:E1258"/>
    <mergeCell ref="E1259:E1261"/>
    <mergeCell ref="E1262:E1264"/>
    <mergeCell ref="E1265:E1267"/>
    <mergeCell ref="E1268:E1270"/>
    <mergeCell ref="E1271:E1273"/>
    <mergeCell ref="E1274:E1276"/>
    <mergeCell ref="E1277:E1279"/>
    <mergeCell ref="E1280:E1282"/>
    <mergeCell ref="E1283:E1285"/>
    <mergeCell ref="E1286:E1288"/>
    <mergeCell ref="E1289:E1291"/>
    <mergeCell ref="E1292:E1294"/>
    <mergeCell ref="E1295:E1297"/>
    <mergeCell ref="E1298:E1300"/>
    <mergeCell ref="E1301:E1303"/>
    <mergeCell ref="E1304:E1306"/>
    <mergeCell ref="E1307:E1309"/>
    <mergeCell ref="E1310:E1312"/>
    <mergeCell ref="E1313:E1315"/>
    <mergeCell ref="E1316:E1318"/>
    <mergeCell ref="E1319:E1321"/>
    <mergeCell ref="E1322:E1324"/>
    <mergeCell ref="E1325:E1327"/>
    <mergeCell ref="E1328:E1330"/>
    <mergeCell ref="E1331:E1333"/>
    <mergeCell ref="E1334:E1336"/>
    <mergeCell ref="E1337:E1339"/>
    <mergeCell ref="E1340:E1342"/>
    <mergeCell ref="E1343:E1345"/>
    <mergeCell ref="E1346:E1348"/>
    <mergeCell ref="E1349:E1351"/>
    <mergeCell ref="E1352:E1354"/>
    <mergeCell ref="E1355:E1357"/>
    <mergeCell ref="E1358:E1360"/>
    <mergeCell ref="E1361:E1363"/>
    <mergeCell ref="E1364:E1366"/>
    <mergeCell ref="E1367:E1369"/>
    <mergeCell ref="E1370:E1372"/>
    <mergeCell ref="E1373:E1375"/>
    <mergeCell ref="E1376:E1378"/>
    <mergeCell ref="E1379:E1381"/>
    <mergeCell ref="E1382:E1384"/>
    <mergeCell ref="E1385:E1387"/>
    <mergeCell ref="E1388:E1390"/>
    <mergeCell ref="E1391:E1393"/>
    <mergeCell ref="E1394:E1396"/>
    <mergeCell ref="E1397:E1399"/>
    <mergeCell ref="E1400:E1402"/>
    <mergeCell ref="E1403:E1405"/>
    <mergeCell ref="E1406:E1408"/>
    <mergeCell ref="E1409:E1411"/>
    <mergeCell ref="E1412:E1414"/>
    <mergeCell ref="E1415:E1417"/>
    <mergeCell ref="E1418:E1420"/>
    <mergeCell ref="E1421:E1423"/>
    <mergeCell ref="E1424:E1426"/>
    <mergeCell ref="E1427:E1429"/>
    <mergeCell ref="E1430:E1432"/>
    <mergeCell ref="E1433:E1435"/>
    <mergeCell ref="E1436:E1438"/>
    <mergeCell ref="E1439:E1441"/>
    <mergeCell ref="E1442:E1444"/>
    <mergeCell ref="E1445:E1447"/>
    <mergeCell ref="E1448:E1450"/>
    <mergeCell ref="E1451:E1453"/>
    <mergeCell ref="E1454:E1456"/>
    <mergeCell ref="E1457:E1459"/>
    <mergeCell ref="E1460:E1462"/>
    <mergeCell ref="E1463:E1465"/>
    <mergeCell ref="E1466:E1468"/>
    <mergeCell ref="E1469:E1471"/>
    <mergeCell ref="E1472:E1474"/>
    <mergeCell ref="E1475:E1477"/>
    <mergeCell ref="E1478:E1480"/>
    <mergeCell ref="E1481:E1483"/>
    <mergeCell ref="E1484:E1486"/>
    <mergeCell ref="E1487:E1489"/>
    <mergeCell ref="E1490:E1492"/>
    <mergeCell ref="E1493:E1495"/>
    <mergeCell ref="E1496:E1498"/>
    <mergeCell ref="E1499:E1501"/>
    <mergeCell ref="E1502:E1504"/>
    <mergeCell ref="E1505:E1507"/>
    <mergeCell ref="E1508:E1510"/>
    <mergeCell ref="E1511:E1513"/>
    <mergeCell ref="E1514:E1516"/>
    <mergeCell ref="E1517:E1519"/>
    <mergeCell ref="E1520:E1522"/>
    <mergeCell ref="E1523:E1525"/>
    <mergeCell ref="E1526:E1528"/>
    <mergeCell ref="E1529:E1531"/>
    <mergeCell ref="E1532:E1534"/>
    <mergeCell ref="E1535:E1537"/>
    <mergeCell ref="E1538:E1540"/>
    <mergeCell ref="E1541:E1543"/>
    <mergeCell ref="E1544:E1546"/>
    <mergeCell ref="E1547:E1549"/>
    <mergeCell ref="E1550:E1552"/>
    <mergeCell ref="E1553:E1555"/>
    <mergeCell ref="E1556:E1558"/>
    <mergeCell ref="E1559:E1561"/>
    <mergeCell ref="E1562:E1564"/>
    <mergeCell ref="E1565:E1567"/>
    <mergeCell ref="E1568:E1570"/>
    <mergeCell ref="E1571:E1573"/>
    <mergeCell ref="E1574:E1576"/>
    <mergeCell ref="E1577:E1579"/>
    <mergeCell ref="E1580:E1582"/>
    <mergeCell ref="E1583:E1585"/>
    <mergeCell ref="E1586:E1588"/>
    <mergeCell ref="E1589:E1591"/>
    <mergeCell ref="E1592:E1594"/>
    <mergeCell ref="E1595:E1597"/>
    <mergeCell ref="E1598:E1600"/>
    <mergeCell ref="E1601:E1603"/>
    <mergeCell ref="E1604:E1606"/>
    <mergeCell ref="E1607:E1609"/>
    <mergeCell ref="E1610:E1612"/>
    <mergeCell ref="E1613:E1615"/>
    <mergeCell ref="E1616:E1618"/>
    <mergeCell ref="E1619:E1621"/>
    <mergeCell ref="E1622:E1624"/>
    <mergeCell ref="E1625:E1627"/>
    <mergeCell ref="E1628:E1630"/>
    <mergeCell ref="E1631:E1633"/>
    <mergeCell ref="E1634:E1636"/>
    <mergeCell ref="E1637:E1639"/>
    <mergeCell ref="E1640:E1642"/>
    <mergeCell ref="E1643:E1645"/>
    <mergeCell ref="E1646:E1648"/>
    <mergeCell ref="E1649:E1651"/>
    <mergeCell ref="E1652:E1654"/>
    <mergeCell ref="E1655:E1657"/>
    <mergeCell ref="E1658:E1660"/>
    <mergeCell ref="E1661:E1663"/>
    <mergeCell ref="E1664:E1666"/>
    <mergeCell ref="E1667:E1669"/>
    <mergeCell ref="E1670:E1672"/>
    <mergeCell ref="E1673:E1675"/>
    <mergeCell ref="E1676:E1678"/>
    <mergeCell ref="E1679:E1681"/>
    <mergeCell ref="F2:F4"/>
    <mergeCell ref="F5:F7"/>
    <mergeCell ref="F8:F10"/>
    <mergeCell ref="F11:F13"/>
    <mergeCell ref="F14:F16"/>
    <mergeCell ref="F17:F19"/>
    <mergeCell ref="F20:F22"/>
    <mergeCell ref="F23:F25"/>
    <mergeCell ref="F26:F28"/>
    <mergeCell ref="F29:F31"/>
    <mergeCell ref="F32:F34"/>
    <mergeCell ref="F35:F37"/>
    <mergeCell ref="F38:F40"/>
    <mergeCell ref="F41:F43"/>
    <mergeCell ref="F44:F46"/>
    <mergeCell ref="F47:F49"/>
    <mergeCell ref="F50:F52"/>
    <mergeCell ref="F53:F55"/>
    <mergeCell ref="F56:F58"/>
    <mergeCell ref="F59:F61"/>
    <mergeCell ref="F62:F64"/>
    <mergeCell ref="F65:F67"/>
    <mergeCell ref="F68:F70"/>
    <mergeCell ref="F71:F73"/>
    <mergeCell ref="F74:F76"/>
    <mergeCell ref="F77:F79"/>
    <mergeCell ref="F80:F82"/>
    <mergeCell ref="F83:F85"/>
    <mergeCell ref="F86:F88"/>
    <mergeCell ref="F89:F91"/>
    <mergeCell ref="F92:F94"/>
    <mergeCell ref="F95:F97"/>
    <mergeCell ref="F98:F100"/>
    <mergeCell ref="F101:F103"/>
    <mergeCell ref="F104:F106"/>
    <mergeCell ref="F107:F109"/>
    <mergeCell ref="F110:F112"/>
    <mergeCell ref="F113:F115"/>
    <mergeCell ref="F116:F118"/>
    <mergeCell ref="F119:F121"/>
    <mergeCell ref="F122:F124"/>
    <mergeCell ref="F125:F127"/>
    <mergeCell ref="F128:F130"/>
    <mergeCell ref="F131:F133"/>
    <mergeCell ref="F134:F136"/>
    <mergeCell ref="F137:F139"/>
    <mergeCell ref="F140:F142"/>
    <mergeCell ref="F143:F145"/>
    <mergeCell ref="F146:F148"/>
    <mergeCell ref="F149:F151"/>
    <mergeCell ref="F152:F154"/>
    <mergeCell ref="F155:F157"/>
    <mergeCell ref="F158:F160"/>
    <mergeCell ref="F161:F163"/>
    <mergeCell ref="F164:F166"/>
    <mergeCell ref="F167:F169"/>
    <mergeCell ref="F170:F172"/>
    <mergeCell ref="F173:F175"/>
    <mergeCell ref="F176:F178"/>
    <mergeCell ref="F179:F181"/>
    <mergeCell ref="F182:F184"/>
    <mergeCell ref="F185:F187"/>
    <mergeCell ref="F188:F190"/>
    <mergeCell ref="F191:F193"/>
    <mergeCell ref="F194:F196"/>
    <mergeCell ref="F197:F199"/>
    <mergeCell ref="F200:F202"/>
    <mergeCell ref="F203:F205"/>
    <mergeCell ref="F206:F208"/>
    <mergeCell ref="F209:F211"/>
    <mergeCell ref="F212:F214"/>
    <mergeCell ref="F215:F217"/>
    <mergeCell ref="F218:F220"/>
    <mergeCell ref="F221:F223"/>
    <mergeCell ref="F224:F226"/>
    <mergeCell ref="F227:F229"/>
    <mergeCell ref="F230:F232"/>
    <mergeCell ref="F233:F235"/>
    <mergeCell ref="F236:F238"/>
    <mergeCell ref="F239:F241"/>
    <mergeCell ref="F242:F244"/>
    <mergeCell ref="F245:F247"/>
    <mergeCell ref="F248:F250"/>
    <mergeCell ref="F251:F253"/>
    <mergeCell ref="F254:F256"/>
    <mergeCell ref="F257:F259"/>
    <mergeCell ref="F260:F262"/>
    <mergeCell ref="F263:F265"/>
    <mergeCell ref="F266:F268"/>
    <mergeCell ref="F269:F271"/>
    <mergeCell ref="F272:F274"/>
    <mergeCell ref="F275:F277"/>
    <mergeCell ref="F278:F280"/>
    <mergeCell ref="F281:F283"/>
    <mergeCell ref="F284:F286"/>
    <mergeCell ref="F287:F289"/>
    <mergeCell ref="F290:F292"/>
    <mergeCell ref="F293:F295"/>
    <mergeCell ref="F296:F298"/>
    <mergeCell ref="F299:F301"/>
    <mergeCell ref="F302:F304"/>
    <mergeCell ref="F305:F307"/>
    <mergeCell ref="F308:F310"/>
    <mergeCell ref="F311:F313"/>
    <mergeCell ref="F314:F316"/>
    <mergeCell ref="F317:F319"/>
    <mergeCell ref="F320:F322"/>
    <mergeCell ref="F323:F325"/>
    <mergeCell ref="F326:F328"/>
    <mergeCell ref="F329:F331"/>
    <mergeCell ref="F332:F334"/>
    <mergeCell ref="F335:F337"/>
    <mergeCell ref="F338:F340"/>
    <mergeCell ref="F341:F343"/>
    <mergeCell ref="F344:F346"/>
    <mergeCell ref="F347:F349"/>
    <mergeCell ref="F350:F352"/>
    <mergeCell ref="F353:F355"/>
    <mergeCell ref="F356:F358"/>
    <mergeCell ref="F359:F361"/>
    <mergeCell ref="F362:F364"/>
    <mergeCell ref="F365:F367"/>
    <mergeCell ref="F368:F370"/>
    <mergeCell ref="F371:F373"/>
    <mergeCell ref="F374:F376"/>
    <mergeCell ref="F377:F379"/>
    <mergeCell ref="F380:F382"/>
    <mergeCell ref="F383:F385"/>
    <mergeCell ref="F386:F388"/>
    <mergeCell ref="F389:F391"/>
    <mergeCell ref="F392:F394"/>
    <mergeCell ref="F395:F397"/>
    <mergeCell ref="F398:F400"/>
    <mergeCell ref="F401:F403"/>
    <mergeCell ref="F404:F406"/>
    <mergeCell ref="F407:F409"/>
    <mergeCell ref="F410:F412"/>
    <mergeCell ref="F413:F415"/>
    <mergeCell ref="F416:F418"/>
    <mergeCell ref="F419:F421"/>
    <mergeCell ref="F422:F424"/>
    <mergeCell ref="F425:F427"/>
    <mergeCell ref="F428:F430"/>
    <mergeCell ref="F431:F433"/>
    <mergeCell ref="F434:F436"/>
    <mergeCell ref="F437:F439"/>
    <mergeCell ref="F440:F442"/>
    <mergeCell ref="F443:F445"/>
    <mergeCell ref="F446:F448"/>
    <mergeCell ref="F449:F451"/>
    <mergeCell ref="F452:F454"/>
    <mergeCell ref="F455:F457"/>
    <mergeCell ref="F458:F460"/>
    <mergeCell ref="F461:F463"/>
    <mergeCell ref="F464:F466"/>
    <mergeCell ref="F467:F469"/>
    <mergeCell ref="F470:F472"/>
    <mergeCell ref="F473:F475"/>
    <mergeCell ref="F476:F478"/>
    <mergeCell ref="F479:F481"/>
    <mergeCell ref="F482:F484"/>
    <mergeCell ref="F485:F487"/>
    <mergeCell ref="F488:F490"/>
    <mergeCell ref="F491:F493"/>
    <mergeCell ref="F494:F496"/>
    <mergeCell ref="F497:F499"/>
    <mergeCell ref="F500:F502"/>
    <mergeCell ref="F503:F505"/>
    <mergeCell ref="F506:F508"/>
    <mergeCell ref="F509:F511"/>
    <mergeCell ref="F512:F514"/>
    <mergeCell ref="F515:F517"/>
    <mergeCell ref="F518:F520"/>
    <mergeCell ref="F521:F523"/>
    <mergeCell ref="F524:F526"/>
    <mergeCell ref="F527:F529"/>
    <mergeCell ref="F530:F532"/>
    <mergeCell ref="F533:F535"/>
    <mergeCell ref="F536:F538"/>
    <mergeCell ref="F539:F541"/>
    <mergeCell ref="F542:F544"/>
    <mergeCell ref="F545:F547"/>
    <mergeCell ref="F548:F550"/>
    <mergeCell ref="F551:F553"/>
    <mergeCell ref="F554:F556"/>
    <mergeCell ref="F557:F559"/>
    <mergeCell ref="F560:F562"/>
    <mergeCell ref="F563:F565"/>
    <mergeCell ref="F566:F568"/>
    <mergeCell ref="F569:F571"/>
    <mergeCell ref="F572:F574"/>
    <mergeCell ref="F575:F577"/>
    <mergeCell ref="F578:F580"/>
    <mergeCell ref="F581:F583"/>
    <mergeCell ref="F584:F586"/>
    <mergeCell ref="F587:F589"/>
    <mergeCell ref="F590:F592"/>
    <mergeCell ref="F593:F595"/>
    <mergeCell ref="F596:F598"/>
    <mergeCell ref="F599:F601"/>
    <mergeCell ref="F602:F604"/>
    <mergeCell ref="F605:F607"/>
    <mergeCell ref="F608:F610"/>
    <mergeCell ref="F611:F613"/>
    <mergeCell ref="F614:F616"/>
    <mergeCell ref="F617:F619"/>
    <mergeCell ref="F620:F622"/>
    <mergeCell ref="F623:F625"/>
    <mergeCell ref="F626:F628"/>
    <mergeCell ref="F629:F631"/>
    <mergeCell ref="F632:F634"/>
    <mergeCell ref="F635:F637"/>
    <mergeCell ref="F638:F640"/>
    <mergeCell ref="F641:F643"/>
    <mergeCell ref="F644:F646"/>
    <mergeCell ref="F647:F649"/>
    <mergeCell ref="F650:F652"/>
    <mergeCell ref="F653:F655"/>
    <mergeCell ref="F656:F658"/>
    <mergeCell ref="F659:F661"/>
    <mergeCell ref="F662:F664"/>
    <mergeCell ref="F665:F667"/>
    <mergeCell ref="F668:F670"/>
    <mergeCell ref="F671:F673"/>
    <mergeCell ref="F674:F676"/>
    <mergeCell ref="F677:F679"/>
    <mergeCell ref="F680:F682"/>
    <mergeCell ref="F683:F685"/>
    <mergeCell ref="F686:F688"/>
    <mergeCell ref="F689:F691"/>
    <mergeCell ref="F692:F694"/>
    <mergeCell ref="F695:F697"/>
    <mergeCell ref="F698:F700"/>
    <mergeCell ref="F701:F703"/>
    <mergeCell ref="F704:F706"/>
    <mergeCell ref="F707:F709"/>
    <mergeCell ref="F710:F712"/>
    <mergeCell ref="F713:F715"/>
    <mergeCell ref="F716:F718"/>
    <mergeCell ref="F719:F721"/>
    <mergeCell ref="F722:F724"/>
    <mergeCell ref="F725:F727"/>
    <mergeCell ref="F728:F730"/>
    <mergeCell ref="F731:F733"/>
    <mergeCell ref="F734:F736"/>
    <mergeCell ref="F737:F739"/>
    <mergeCell ref="F740:F742"/>
    <mergeCell ref="F743:F745"/>
    <mergeCell ref="F746:F748"/>
    <mergeCell ref="F749:F751"/>
    <mergeCell ref="F752:F754"/>
    <mergeCell ref="F755:F757"/>
    <mergeCell ref="F758:F760"/>
    <mergeCell ref="F761:F763"/>
    <mergeCell ref="F764:F766"/>
    <mergeCell ref="F767:F769"/>
    <mergeCell ref="F770:F772"/>
    <mergeCell ref="F773:F775"/>
    <mergeCell ref="F776:F778"/>
    <mergeCell ref="F779:F781"/>
    <mergeCell ref="F782:F784"/>
    <mergeCell ref="F785:F787"/>
    <mergeCell ref="F788:F790"/>
    <mergeCell ref="F791:F793"/>
    <mergeCell ref="F794:F796"/>
    <mergeCell ref="F797:F799"/>
    <mergeCell ref="F800:F802"/>
    <mergeCell ref="F803:F805"/>
    <mergeCell ref="F806:F808"/>
    <mergeCell ref="F809:F811"/>
    <mergeCell ref="F812:F814"/>
    <mergeCell ref="F815:F817"/>
    <mergeCell ref="F818:F820"/>
    <mergeCell ref="F821:F823"/>
    <mergeCell ref="F824:F826"/>
    <mergeCell ref="F827:F829"/>
    <mergeCell ref="F830:F832"/>
    <mergeCell ref="F833:F835"/>
    <mergeCell ref="F836:F838"/>
    <mergeCell ref="F839:F841"/>
    <mergeCell ref="F842:F844"/>
    <mergeCell ref="F845:F847"/>
    <mergeCell ref="F848:F850"/>
    <mergeCell ref="F851:F853"/>
    <mergeCell ref="F854:F856"/>
    <mergeCell ref="F857:F859"/>
    <mergeCell ref="F860:F862"/>
    <mergeCell ref="F863:F865"/>
    <mergeCell ref="F866:F868"/>
    <mergeCell ref="F869:F871"/>
    <mergeCell ref="F872:F874"/>
    <mergeCell ref="F875:F877"/>
    <mergeCell ref="F878:F880"/>
    <mergeCell ref="F881:F883"/>
    <mergeCell ref="F884:F886"/>
    <mergeCell ref="F887:F889"/>
    <mergeCell ref="F890:F892"/>
    <mergeCell ref="F893:F895"/>
    <mergeCell ref="F896:F898"/>
    <mergeCell ref="F899:F901"/>
    <mergeCell ref="F902:F904"/>
    <mergeCell ref="F905:F907"/>
    <mergeCell ref="F908:F910"/>
    <mergeCell ref="F911:F913"/>
    <mergeCell ref="F914:F916"/>
    <mergeCell ref="F917:F919"/>
    <mergeCell ref="F920:F922"/>
    <mergeCell ref="F923:F925"/>
    <mergeCell ref="F926:F928"/>
    <mergeCell ref="F929:F931"/>
    <mergeCell ref="F932:F934"/>
    <mergeCell ref="F935:F937"/>
    <mergeCell ref="F938:F940"/>
    <mergeCell ref="F941:F943"/>
    <mergeCell ref="F944:F946"/>
    <mergeCell ref="F947:F949"/>
    <mergeCell ref="F950:F952"/>
    <mergeCell ref="F953:F955"/>
    <mergeCell ref="F956:F958"/>
    <mergeCell ref="F959:F961"/>
    <mergeCell ref="F962:F964"/>
    <mergeCell ref="F965:F967"/>
    <mergeCell ref="F968:F970"/>
    <mergeCell ref="F971:F973"/>
    <mergeCell ref="F974:F976"/>
    <mergeCell ref="F977:F979"/>
    <mergeCell ref="F980:F982"/>
    <mergeCell ref="F983:F985"/>
    <mergeCell ref="F986:F988"/>
    <mergeCell ref="F989:F991"/>
    <mergeCell ref="F992:F994"/>
    <mergeCell ref="F995:F997"/>
    <mergeCell ref="F998:F1000"/>
    <mergeCell ref="F1001:F1003"/>
    <mergeCell ref="F1004:F1006"/>
    <mergeCell ref="F1007:F1009"/>
    <mergeCell ref="F1010:F1012"/>
    <mergeCell ref="F1013:F1015"/>
    <mergeCell ref="F1016:F1018"/>
    <mergeCell ref="F1019:F1021"/>
    <mergeCell ref="F1022:F1024"/>
    <mergeCell ref="F1025:F1027"/>
    <mergeCell ref="F1028:F1030"/>
    <mergeCell ref="F1031:F1033"/>
    <mergeCell ref="F1034:F1036"/>
    <mergeCell ref="F1037:F1039"/>
    <mergeCell ref="F1040:F1042"/>
    <mergeCell ref="F1043:F1045"/>
    <mergeCell ref="F1046:F1048"/>
    <mergeCell ref="F1049:F1051"/>
    <mergeCell ref="F1052:F1054"/>
    <mergeCell ref="F1055:F1057"/>
    <mergeCell ref="F1058:F1060"/>
    <mergeCell ref="F1061:F1063"/>
    <mergeCell ref="F1064:F1066"/>
    <mergeCell ref="F1067:F1069"/>
    <mergeCell ref="F1070:F1072"/>
    <mergeCell ref="F1073:F1075"/>
    <mergeCell ref="F1076:F1078"/>
    <mergeCell ref="F1079:F1081"/>
    <mergeCell ref="F1082:F1084"/>
    <mergeCell ref="F1085:F1087"/>
    <mergeCell ref="F1088:F1090"/>
    <mergeCell ref="F1091:F1093"/>
    <mergeCell ref="F1094:F1096"/>
    <mergeCell ref="F1097:F1099"/>
    <mergeCell ref="F1100:F1102"/>
    <mergeCell ref="F1103:F1105"/>
    <mergeCell ref="F1106:F1108"/>
    <mergeCell ref="F1109:F1111"/>
    <mergeCell ref="F1112:F1114"/>
    <mergeCell ref="F1115:F1117"/>
    <mergeCell ref="F1118:F1120"/>
    <mergeCell ref="F1121:F1123"/>
    <mergeCell ref="F1124:F1126"/>
    <mergeCell ref="F1127:F1129"/>
    <mergeCell ref="F1130:F1132"/>
    <mergeCell ref="F1133:F1135"/>
    <mergeCell ref="F1136:F1138"/>
    <mergeCell ref="F1139:F1141"/>
    <mergeCell ref="F1142:F1144"/>
    <mergeCell ref="F1145:F1147"/>
    <mergeCell ref="F1148:F1150"/>
    <mergeCell ref="F1151:F1153"/>
    <mergeCell ref="F1154:F1156"/>
    <mergeCell ref="F1157:F1159"/>
    <mergeCell ref="F1160:F1162"/>
    <mergeCell ref="F1163:F1165"/>
    <mergeCell ref="F1166:F1168"/>
    <mergeCell ref="F1169:F1171"/>
    <mergeCell ref="F1172:F1174"/>
    <mergeCell ref="F1175:F1177"/>
    <mergeCell ref="F1178:F1180"/>
    <mergeCell ref="F1181:F1183"/>
    <mergeCell ref="F1184:F1186"/>
    <mergeCell ref="F1187:F1189"/>
    <mergeCell ref="F1190:F1192"/>
    <mergeCell ref="F1193:F1195"/>
    <mergeCell ref="F1196:F1198"/>
    <mergeCell ref="F1199:F1201"/>
    <mergeCell ref="F1202:F1204"/>
    <mergeCell ref="F1205:F1207"/>
    <mergeCell ref="F1208:F1210"/>
    <mergeCell ref="F1211:F1213"/>
    <mergeCell ref="F1214:F1216"/>
    <mergeCell ref="F1217:F1219"/>
    <mergeCell ref="F1220:F1222"/>
    <mergeCell ref="F1223:F1225"/>
    <mergeCell ref="F1226:F1228"/>
    <mergeCell ref="F1229:F1231"/>
    <mergeCell ref="F1232:F1234"/>
    <mergeCell ref="F1235:F1237"/>
    <mergeCell ref="F1238:F1240"/>
    <mergeCell ref="F1241:F1243"/>
    <mergeCell ref="F1244:F1246"/>
    <mergeCell ref="F1247:F1249"/>
    <mergeCell ref="F1250:F1252"/>
    <mergeCell ref="F1253:F1255"/>
    <mergeCell ref="F1256:F1258"/>
    <mergeCell ref="F1259:F1261"/>
    <mergeCell ref="F1262:F1264"/>
    <mergeCell ref="F1265:F1267"/>
    <mergeCell ref="F1268:F1270"/>
    <mergeCell ref="F1271:F1273"/>
    <mergeCell ref="F1274:F1276"/>
    <mergeCell ref="F1277:F1279"/>
    <mergeCell ref="F1280:F1282"/>
    <mergeCell ref="F1283:F1285"/>
    <mergeCell ref="F1286:F1288"/>
    <mergeCell ref="F1289:F1291"/>
    <mergeCell ref="F1292:F1294"/>
    <mergeCell ref="F1295:F1297"/>
    <mergeCell ref="F1298:F1300"/>
    <mergeCell ref="F1301:F1303"/>
    <mergeCell ref="F1304:F1306"/>
    <mergeCell ref="F1307:F1309"/>
    <mergeCell ref="F1310:F1312"/>
    <mergeCell ref="F1313:F1315"/>
    <mergeCell ref="F1316:F1318"/>
    <mergeCell ref="F1319:F1321"/>
    <mergeCell ref="F1322:F1324"/>
    <mergeCell ref="F1325:F1327"/>
    <mergeCell ref="F1328:F1330"/>
    <mergeCell ref="F1331:F1333"/>
    <mergeCell ref="F1334:F1336"/>
    <mergeCell ref="F1337:F1339"/>
    <mergeCell ref="F1340:F1342"/>
    <mergeCell ref="F1343:F1345"/>
    <mergeCell ref="F1346:F1348"/>
    <mergeCell ref="F1349:F1351"/>
    <mergeCell ref="F1352:F1354"/>
    <mergeCell ref="F1355:F1357"/>
    <mergeCell ref="F1358:F1360"/>
    <mergeCell ref="F1361:F1363"/>
    <mergeCell ref="F1364:F1366"/>
    <mergeCell ref="F1367:F1369"/>
    <mergeCell ref="F1370:F1372"/>
    <mergeCell ref="F1373:F1375"/>
    <mergeCell ref="F1376:F1378"/>
    <mergeCell ref="F1379:F1381"/>
    <mergeCell ref="F1382:F1384"/>
    <mergeCell ref="F1385:F1387"/>
    <mergeCell ref="F1388:F1390"/>
    <mergeCell ref="F1391:F1393"/>
    <mergeCell ref="F1394:F1396"/>
    <mergeCell ref="F1397:F1399"/>
    <mergeCell ref="F1400:F1402"/>
    <mergeCell ref="F1403:F1405"/>
    <mergeCell ref="F1406:F1408"/>
    <mergeCell ref="F1409:F1411"/>
    <mergeCell ref="F1412:F1414"/>
    <mergeCell ref="F1415:F1417"/>
    <mergeCell ref="F1418:F1420"/>
    <mergeCell ref="F1421:F1423"/>
    <mergeCell ref="F1424:F1426"/>
    <mergeCell ref="F1427:F1429"/>
    <mergeCell ref="F1430:F1432"/>
    <mergeCell ref="F1433:F1435"/>
    <mergeCell ref="F1436:F1438"/>
    <mergeCell ref="F1439:F1441"/>
    <mergeCell ref="F1442:F1444"/>
    <mergeCell ref="F1445:F1447"/>
    <mergeCell ref="F1448:F1450"/>
    <mergeCell ref="F1451:F1453"/>
    <mergeCell ref="F1454:F1456"/>
    <mergeCell ref="F1457:F1459"/>
    <mergeCell ref="F1460:F1462"/>
    <mergeCell ref="F1463:F1465"/>
    <mergeCell ref="F1466:F1468"/>
    <mergeCell ref="F1469:F1471"/>
    <mergeCell ref="F1472:F1474"/>
    <mergeCell ref="F1475:F1477"/>
    <mergeCell ref="F1478:F1480"/>
    <mergeCell ref="F1481:F1483"/>
    <mergeCell ref="F1484:F1486"/>
    <mergeCell ref="F1487:F1489"/>
    <mergeCell ref="F1490:F1492"/>
    <mergeCell ref="F1493:F1495"/>
    <mergeCell ref="F1496:F1498"/>
    <mergeCell ref="F1499:F1501"/>
    <mergeCell ref="F1502:F1504"/>
    <mergeCell ref="F1505:F1507"/>
    <mergeCell ref="F1508:F1510"/>
    <mergeCell ref="F1511:F1513"/>
    <mergeCell ref="F1514:F1516"/>
    <mergeCell ref="F1517:F1519"/>
    <mergeCell ref="F1520:F1522"/>
    <mergeCell ref="F1523:F1525"/>
    <mergeCell ref="F1526:F1528"/>
    <mergeCell ref="F1529:F1531"/>
    <mergeCell ref="F1532:F1534"/>
    <mergeCell ref="F1535:F1537"/>
    <mergeCell ref="F1538:F1540"/>
    <mergeCell ref="F1541:F1543"/>
    <mergeCell ref="F1544:F1546"/>
    <mergeCell ref="F1547:F1549"/>
    <mergeCell ref="F1550:F1552"/>
    <mergeCell ref="F1553:F1555"/>
    <mergeCell ref="F1556:F1558"/>
    <mergeCell ref="F1559:F1561"/>
    <mergeCell ref="F1562:F1564"/>
    <mergeCell ref="F1565:F1567"/>
    <mergeCell ref="F1568:F1570"/>
    <mergeCell ref="F1571:F1573"/>
    <mergeCell ref="F1574:F1576"/>
    <mergeCell ref="F1577:F1579"/>
    <mergeCell ref="F1580:F1582"/>
    <mergeCell ref="F1583:F1585"/>
    <mergeCell ref="F1586:F1588"/>
    <mergeCell ref="F1589:F1591"/>
    <mergeCell ref="F1592:F1594"/>
    <mergeCell ref="F1595:F1597"/>
    <mergeCell ref="F1598:F1600"/>
    <mergeCell ref="F1601:F1603"/>
    <mergeCell ref="F1604:F1606"/>
    <mergeCell ref="F1607:F1609"/>
    <mergeCell ref="F1610:F1612"/>
    <mergeCell ref="F1613:F1615"/>
    <mergeCell ref="F1616:F1618"/>
    <mergeCell ref="F1619:F1621"/>
    <mergeCell ref="F1622:F1624"/>
    <mergeCell ref="F1625:F1627"/>
    <mergeCell ref="F1628:F1630"/>
    <mergeCell ref="F1631:F1633"/>
    <mergeCell ref="F1634:F1636"/>
    <mergeCell ref="F1637:F1639"/>
    <mergeCell ref="F1640:F1642"/>
    <mergeCell ref="F1643:F1645"/>
    <mergeCell ref="F1646:F1648"/>
    <mergeCell ref="F1649:F1651"/>
    <mergeCell ref="F1652:F1654"/>
    <mergeCell ref="F1655:F1657"/>
    <mergeCell ref="F1658:F1660"/>
    <mergeCell ref="F1661:F1663"/>
    <mergeCell ref="F1664:F1666"/>
    <mergeCell ref="F1667:F1669"/>
    <mergeCell ref="F1670:F1672"/>
    <mergeCell ref="F1673:F1675"/>
    <mergeCell ref="F1676:F1678"/>
    <mergeCell ref="F1679:F1681"/>
    <mergeCell ref="G2:G4"/>
    <mergeCell ref="G5:G7"/>
    <mergeCell ref="G8:G10"/>
    <mergeCell ref="G11:G13"/>
    <mergeCell ref="G14:G16"/>
    <mergeCell ref="G17:G19"/>
    <mergeCell ref="G20:G22"/>
    <mergeCell ref="G23:G25"/>
    <mergeCell ref="G26:G28"/>
    <mergeCell ref="G29:G31"/>
    <mergeCell ref="G32:G34"/>
    <mergeCell ref="G35:G37"/>
    <mergeCell ref="G38:G40"/>
    <mergeCell ref="G41:G43"/>
    <mergeCell ref="G44:G46"/>
    <mergeCell ref="G47:G49"/>
    <mergeCell ref="G50:G52"/>
    <mergeCell ref="G53:G55"/>
    <mergeCell ref="G56:G58"/>
    <mergeCell ref="G59:G61"/>
    <mergeCell ref="G62:G64"/>
    <mergeCell ref="G65:G67"/>
    <mergeCell ref="G68:G70"/>
    <mergeCell ref="G71:G73"/>
    <mergeCell ref="G74:G76"/>
    <mergeCell ref="G77:G79"/>
    <mergeCell ref="G80:G82"/>
    <mergeCell ref="G83:G85"/>
    <mergeCell ref="G86:G88"/>
    <mergeCell ref="G89:G91"/>
    <mergeCell ref="G92:G94"/>
    <mergeCell ref="G95:G97"/>
    <mergeCell ref="G98:G100"/>
    <mergeCell ref="G101:G103"/>
    <mergeCell ref="G104:G106"/>
    <mergeCell ref="G107:G109"/>
    <mergeCell ref="G110:G112"/>
    <mergeCell ref="G113:G115"/>
    <mergeCell ref="G116:G118"/>
    <mergeCell ref="G119:G121"/>
    <mergeCell ref="G122:G124"/>
    <mergeCell ref="G125:G127"/>
    <mergeCell ref="G128:G130"/>
    <mergeCell ref="G131:G133"/>
    <mergeCell ref="G134:G136"/>
    <mergeCell ref="G137:G139"/>
    <mergeCell ref="G140:G142"/>
    <mergeCell ref="G143:G145"/>
    <mergeCell ref="G146:G148"/>
    <mergeCell ref="G149:G151"/>
    <mergeCell ref="G152:G154"/>
    <mergeCell ref="G155:G157"/>
    <mergeCell ref="G158:G160"/>
    <mergeCell ref="G161:G163"/>
    <mergeCell ref="G164:G166"/>
    <mergeCell ref="G167:G169"/>
    <mergeCell ref="G170:G172"/>
    <mergeCell ref="G173:G175"/>
    <mergeCell ref="G176:G178"/>
    <mergeCell ref="G179:G181"/>
    <mergeCell ref="G182:G184"/>
    <mergeCell ref="G185:G187"/>
    <mergeCell ref="G188:G190"/>
    <mergeCell ref="G191:G193"/>
    <mergeCell ref="G194:G196"/>
    <mergeCell ref="G197:G199"/>
    <mergeCell ref="G200:G202"/>
    <mergeCell ref="G203:G205"/>
    <mergeCell ref="G206:G208"/>
    <mergeCell ref="G209:G211"/>
    <mergeCell ref="G212:G214"/>
    <mergeCell ref="G215:G217"/>
    <mergeCell ref="G218:G220"/>
    <mergeCell ref="G221:G223"/>
    <mergeCell ref="G224:G226"/>
    <mergeCell ref="G227:G229"/>
    <mergeCell ref="G230:G232"/>
    <mergeCell ref="G233:G235"/>
    <mergeCell ref="G236:G238"/>
    <mergeCell ref="G239:G241"/>
    <mergeCell ref="G242:G244"/>
    <mergeCell ref="G245:G247"/>
    <mergeCell ref="G248:G250"/>
    <mergeCell ref="G251:G253"/>
    <mergeCell ref="G254:G256"/>
    <mergeCell ref="G257:G259"/>
    <mergeCell ref="G260:G262"/>
    <mergeCell ref="G263:G265"/>
    <mergeCell ref="G266:G268"/>
    <mergeCell ref="G269:G271"/>
    <mergeCell ref="G272:G274"/>
    <mergeCell ref="G275:G277"/>
    <mergeCell ref="G278:G280"/>
    <mergeCell ref="G281:G283"/>
    <mergeCell ref="G284:G286"/>
    <mergeCell ref="G287:G289"/>
    <mergeCell ref="G290:G292"/>
    <mergeCell ref="G293:G295"/>
    <mergeCell ref="G296:G298"/>
    <mergeCell ref="G299:G301"/>
    <mergeCell ref="G302:G304"/>
    <mergeCell ref="G305:G307"/>
    <mergeCell ref="G308:G310"/>
    <mergeCell ref="G311:G313"/>
    <mergeCell ref="G314:G316"/>
    <mergeCell ref="G317:G319"/>
    <mergeCell ref="G320:G322"/>
    <mergeCell ref="G323:G325"/>
    <mergeCell ref="G326:G328"/>
    <mergeCell ref="G329:G331"/>
    <mergeCell ref="G332:G334"/>
    <mergeCell ref="G335:G337"/>
    <mergeCell ref="G338:G340"/>
    <mergeCell ref="G341:G343"/>
    <mergeCell ref="G344:G346"/>
    <mergeCell ref="G347:G349"/>
    <mergeCell ref="G350:G352"/>
    <mergeCell ref="G353:G355"/>
    <mergeCell ref="G356:G358"/>
    <mergeCell ref="G359:G361"/>
    <mergeCell ref="G362:G364"/>
    <mergeCell ref="G365:G367"/>
    <mergeCell ref="G368:G370"/>
    <mergeCell ref="G371:G373"/>
    <mergeCell ref="G374:G376"/>
    <mergeCell ref="G377:G379"/>
    <mergeCell ref="G380:G382"/>
    <mergeCell ref="G383:G385"/>
    <mergeCell ref="G386:G388"/>
    <mergeCell ref="G389:G391"/>
    <mergeCell ref="G392:G394"/>
    <mergeCell ref="G395:G397"/>
    <mergeCell ref="G398:G400"/>
    <mergeCell ref="G401:G403"/>
    <mergeCell ref="G404:G406"/>
    <mergeCell ref="G407:G409"/>
    <mergeCell ref="G410:G412"/>
    <mergeCell ref="G413:G415"/>
    <mergeCell ref="G416:G418"/>
    <mergeCell ref="G419:G421"/>
    <mergeCell ref="G422:G424"/>
    <mergeCell ref="G425:G427"/>
    <mergeCell ref="G428:G430"/>
    <mergeCell ref="G431:G433"/>
    <mergeCell ref="G434:G436"/>
    <mergeCell ref="G437:G439"/>
    <mergeCell ref="G440:G442"/>
    <mergeCell ref="G443:G445"/>
    <mergeCell ref="G446:G448"/>
    <mergeCell ref="G449:G451"/>
    <mergeCell ref="G452:G454"/>
    <mergeCell ref="G455:G457"/>
    <mergeCell ref="G458:G460"/>
    <mergeCell ref="G461:G463"/>
    <mergeCell ref="G464:G466"/>
    <mergeCell ref="G467:G469"/>
    <mergeCell ref="G470:G472"/>
    <mergeCell ref="G473:G475"/>
    <mergeCell ref="G476:G478"/>
    <mergeCell ref="G479:G481"/>
    <mergeCell ref="G482:G484"/>
    <mergeCell ref="G485:G487"/>
    <mergeCell ref="G488:G490"/>
    <mergeCell ref="G491:G493"/>
    <mergeCell ref="G494:G496"/>
    <mergeCell ref="G497:G499"/>
    <mergeCell ref="G500:G502"/>
    <mergeCell ref="G503:G505"/>
    <mergeCell ref="G506:G508"/>
    <mergeCell ref="G509:G511"/>
    <mergeCell ref="G512:G514"/>
    <mergeCell ref="G515:G517"/>
    <mergeCell ref="G518:G520"/>
    <mergeCell ref="G521:G523"/>
    <mergeCell ref="G524:G526"/>
    <mergeCell ref="G527:G529"/>
    <mergeCell ref="G530:G532"/>
    <mergeCell ref="G533:G535"/>
    <mergeCell ref="G536:G538"/>
    <mergeCell ref="G539:G541"/>
    <mergeCell ref="G542:G544"/>
    <mergeCell ref="G545:G547"/>
    <mergeCell ref="G548:G550"/>
    <mergeCell ref="G551:G553"/>
    <mergeCell ref="G554:G556"/>
    <mergeCell ref="G557:G559"/>
    <mergeCell ref="G560:G562"/>
    <mergeCell ref="G563:G565"/>
    <mergeCell ref="G566:G568"/>
    <mergeCell ref="G569:G571"/>
    <mergeCell ref="G572:G574"/>
    <mergeCell ref="G575:G577"/>
    <mergeCell ref="G578:G580"/>
    <mergeCell ref="G581:G583"/>
    <mergeCell ref="G584:G586"/>
    <mergeCell ref="G587:G589"/>
    <mergeCell ref="G590:G592"/>
    <mergeCell ref="G593:G595"/>
    <mergeCell ref="G596:G598"/>
    <mergeCell ref="G599:G601"/>
    <mergeCell ref="G602:G604"/>
    <mergeCell ref="G605:G607"/>
    <mergeCell ref="G608:G610"/>
    <mergeCell ref="G611:G613"/>
    <mergeCell ref="G614:G616"/>
    <mergeCell ref="G617:G619"/>
    <mergeCell ref="G620:G622"/>
    <mergeCell ref="G623:G625"/>
    <mergeCell ref="G626:G628"/>
    <mergeCell ref="G629:G631"/>
    <mergeCell ref="G632:G634"/>
    <mergeCell ref="G635:G637"/>
    <mergeCell ref="G638:G640"/>
    <mergeCell ref="G641:G643"/>
    <mergeCell ref="G644:G646"/>
    <mergeCell ref="G647:G649"/>
    <mergeCell ref="G650:G652"/>
    <mergeCell ref="G653:G655"/>
    <mergeCell ref="G656:G658"/>
    <mergeCell ref="G659:G661"/>
    <mergeCell ref="G662:G664"/>
    <mergeCell ref="G665:G667"/>
    <mergeCell ref="G668:G670"/>
    <mergeCell ref="G671:G673"/>
    <mergeCell ref="G674:G676"/>
    <mergeCell ref="G677:G679"/>
    <mergeCell ref="G680:G682"/>
    <mergeCell ref="G683:G685"/>
    <mergeCell ref="G686:G688"/>
    <mergeCell ref="G689:G691"/>
    <mergeCell ref="G692:G694"/>
    <mergeCell ref="G695:G697"/>
    <mergeCell ref="G698:G700"/>
    <mergeCell ref="G701:G703"/>
    <mergeCell ref="G704:G706"/>
    <mergeCell ref="G707:G709"/>
    <mergeCell ref="G710:G712"/>
    <mergeCell ref="G713:G715"/>
    <mergeCell ref="G716:G718"/>
    <mergeCell ref="G719:G721"/>
    <mergeCell ref="G722:G724"/>
    <mergeCell ref="G725:G727"/>
    <mergeCell ref="G728:G730"/>
    <mergeCell ref="G731:G733"/>
    <mergeCell ref="G734:G736"/>
    <mergeCell ref="G737:G739"/>
    <mergeCell ref="G740:G742"/>
    <mergeCell ref="G743:G745"/>
    <mergeCell ref="G746:G748"/>
    <mergeCell ref="G749:G751"/>
    <mergeCell ref="G752:G754"/>
    <mergeCell ref="G755:G757"/>
    <mergeCell ref="G758:G760"/>
    <mergeCell ref="G761:G763"/>
    <mergeCell ref="G764:G766"/>
    <mergeCell ref="G767:G769"/>
    <mergeCell ref="G770:G772"/>
    <mergeCell ref="G773:G775"/>
    <mergeCell ref="G776:G778"/>
    <mergeCell ref="G779:G781"/>
    <mergeCell ref="G782:G784"/>
    <mergeCell ref="G785:G787"/>
    <mergeCell ref="G788:G790"/>
    <mergeCell ref="G791:G793"/>
    <mergeCell ref="G794:G796"/>
    <mergeCell ref="G797:G799"/>
    <mergeCell ref="G800:G802"/>
    <mergeCell ref="G803:G805"/>
    <mergeCell ref="G806:G808"/>
    <mergeCell ref="G809:G811"/>
    <mergeCell ref="G812:G814"/>
    <mergeCell ref="G815:G817"/>
    <mergeCell ref="G818:G820"/>
    <mergeCell ref="G821:G823"/>
    <mergeCell ref="G824:G826"/>
    <mergeCell ref="G827:G829"/>
    <mergeCell ref="G830:G832"/>
    <mergeCell ref="G833:G835"/>
    <mergeCell ref="G836:G838"/>
    <mergeCell ref="G839:G841"/>
    <mergeCell ref="G842:G844"/>
    <mergeCell ref="G845:G847"/>
    <mergeCell ref="G848:G850"/>
    <mergeCell ref="G851:G853"/>
    <mergeCell ref="G854:G856"/>
    <mergeCell ref="G857:G859"/>
    <mergeCell ref="G860:G862"/>
    <mergeCell ref="G863:G865"/>
    <mergeCell ref="G866:G868"/>
    <mergeCell ref="G869:G871"/>
    <mergeCell ref="G872:G874"/>
    <mergeCell ref="G875:G877"/>
    <mergeCell ref="G878:G880"/>
    <mergeCell ref="G881:G883"/>
    <mergeCell ref="G884:G886"/>
    <mergeCell ref="G887:G889"/>
    <mergeCell ref="G890:G892"/>
    <mergeCell ref="G893:G895"/>
    <mergeCell ref="G896:G898"/>
    <mergeCell ref="G899:G901"/>
    <mergeCell ref="G902:G904"/>
    <mergeCell ref="G905:G907"/>
    <mergeCell ref="G908:G910"/>
    <mergeCell ref="G911:G913"/>
    <mergeCell ref="G914:G916"/>
    <mergeCell ref="G917:G919"/>
    <mergeCell ref="G920:G922"/>
    <mergeCell ref="G923:G925"/>
    <mergeCell ref="G926:G928"/>
    <mergeCell ref="G929:G931"/>
    <mergeCell ref="G932:G934"/>
    <mergeCell ref="G935:G937"/>
    <mergeCell ref="G938:G940"/>
    <mergeCell ref="G941:G943"/>
    <mergeCell ref="G944:G946"/>
    <mergeCell ref="G947:G949"/>
    <mergeCell ref="G950:G952"/>
    <mergeCell ref="G953:G955"/>
    <mergeCell ref="G956:G958"/>
    <mergeCell ref="G959:G961"/>
    <mergeCell ref="G962:G964"/>
    <mergeCell ref="G965:G967"/>
    <mergeCell ref="G968:G970"/>
    <mergeCell ref="G971:G973"/>
    <mergeCell ref="G974:G976"/>
    <mergeCell ref="G977:G979"/>
    <mergeCell ref="G980:G982"/>
    <mergeCell ref="G983:G985"/>
    <mergeCell ref="G986:G988"/>
    <mergeCell ref="G989:G991"/>
    <mergeCell ref="G992:G994"/>
    <mergeCell ref="G995:G997"/>
    <mergeCell ref="G998:G1000"/>
    <mergeCell ref="G1001:G1003"/>
    <mergeCell ref="G1004:G1006"/>
    <mergeCell ref="G1007:G1009"/>
    <mergeCell ref="G1010:G1012"/>
    <mergeCell ref="G1013:G1015"/>
    <mergeCell ref="G1016:G1018"/>
    <mergeCell ref="G1019:G1021"/>
    <mergeCell ref="G1022:G1024"/>
    <mergeCell ref="G1025:G1027"/>
    <mergeCell ref="G1028:G1030"/>
    <mergeCell ref="G1031:G1033"/>
    <mergeCell ref="G1034:G1036"/>
    <mergeCell ref="G1037:G1039"/>
    <mergeCell ref="G1040:G1042"/>
    <mergeCell ref="G1043:G1045"/>
    <mergeCell ref="G1046:G1048"/>
    <mergeCell ref="G1049:G1051"/>
    <mergeCell ref="G1052:G1054"/>
    <mergeCell ref="G1055:G1057"/>
    <mergeCell ref="G1058:G1060"/>
    <mergeCell ref="G1061:G1063"/>
    <mergeCell ref="G1064:G1066"/>
    <mergeCell ref="G1067:G1069"/>
    <mergeCell ref="G1070:G1072"/>
    <mergeCell ref="G1073:G1075"/>
    <mergeCell ref="G1076:G1078"/>
    <mergeCell ref="G1079:G1081"/>
    <mergeCell ref="G1082:G1084"/>
    <mergeCell ref="G1085:G1087"/>
    <mergeCell ref="G1088:G1090"/>
    <mergeCell ref="G1091:G1093"/>
    <mergeCell ref="G1094:G1096"/>
    <mergeCell ref="G1097:G1099"/>
    <mergeCell ref="G1100:G1102"/>
    <mergeCell ref="G1103:G1105"/>
    <mergeCell ref="G1106:G1108"/>
    <mergeCell ref="G1109:G1111"/>
    <mergeCell ref="G1112:G1114"/>
    <mergeCell ref="G1115:G1117"/>
    <mergeCell ref="G1118:G1120"/>
    <mergeCell ref="G1121:G1123"/>
    <mergeCell ref="G1124:G1126"/>
    <mergeCell ref="G1127:G1129"/>
    <mergeCell ref="G1130:G1132"/>
    <mergeCell ref="G1133:G1135"/>
    <mergeCell ref="G1136:G1138"/>
    <mergeCell ref="G1139:G1141"/>
    <mergeCell ref="G1142:G1144"/>
    <mergeCell ref="G1145:G1147"/>
    <mergeCell ref="G1148:G1150"/>
    <mergeCell ref="G1151:G1153"/>
    <mergeCell ref="G1154:G1156"/>
    <mergeCell ref="G1157:G1159"/>
    <mergeCell ref="G1160:G1162"/>
    <mergeCell ref="G1163:G1165"/>
    <mergeCell ref="G1166:G1168"/>
    <mergeCell ref="G1169:G1171"/>
    <mergeCell ref="G1172:G1174"/>
    <mergeCell ref="G1175:G1177"/>
    <mergeCell ref="G1178:G1180"/>
    <mergeCell ref="G1181:G1183"/>
    <mergeCell ref="G1184:G1186"/>
    <mergeCell ref="G1187:G1189"/>
    <mergeCell ref="G1190:G1192"/>
    <mergeCell ref="G1193:G1195"/>
    <mergeCell ref="G1196:G1198"/>
    <mergeCell ref="G1199:G1201"/>
    <mergeCell ref="G1202:G1204"/>
    <mergeCell ref="G1205:G1207"/>
    <mergeCell ref="G1208:G1210"/>
    <mergeCell ref="G1211:G1213"/>
    <mergeCell ref="G1214:G1216"/>
    <mergeCell ref="G1217:G1219"/>
    <mergeCell ref="G1220:G1222"/>
    <mergeCell ref="G1223:G1225"/>
    <mergeCell ref="G1226:G1228"/>
    <mergeCell ref="G1229:G1231"/>
    <mergeCell ref="G1232:G1234"/>
    <mergeCell ref="G1235:G1237"/>
    <mergeCell ref="G1238:G1240"/>
    <mergeCell ref="G1241:G1243"/>
    <mergeCell ref="G1244:G1246"/>
    <mergeCell ref="G1247:G1249"/>
    <mergeCell ref="G1250:G1252"/>
    <mergeCell ref="G1253:G1255"/>
    <mergeCell ref="G1256:G1258"/>
    <mergeCell ref="G1259:G1261"/>
    <mergeCell ref="G1262:G1264"/>
    <mergeCell ref="G1265:G1267"/>
    <mergeCell ref="G1268:G1270"/>
    <mergeCell ref="G1271:G1273"/>
    <mergeCell ref="G1274:G1276"/>
    <mergeCell ref="G1277:G1279"/>
    <mergeCell ref="G1280:G1282"/>
    <mergeCell ref="G1283:G1285"/>
    <mergeCell ref="G1286:G1288"/>
    <mergeCell ref="G1289:G1291"/>
    <mergeCell ref="G1292:G1294"/>
    <mergeCell ref="G1295:G1297"/>
    <mergeCell ref="G1298:G1300"/>
    <mergeCell ref="G1301:G1303"/>
    <mergeCell ref="G1304:G1306"/>
    <mergeCell ref="G1307:G1309"/>
    <mergeCell ref="G1310:G1312"/>
    <mergeCell ref="G1313:G1315"/>
    <mergeCell ref="G1316:G1318"/>
    <mergeCell ref="G1319:G1321"/>
    <mergeCell ref="G1322:G1324"/>
    <mergeCell ref="G1325:G1327"/>
    <mergeCell ref="G1328:G1330"/>
    <mergeCell ref="G1331:G1333"/>
    <mergeCell ref="G1334:G1336"/>
    <mergeCell ref="G1337:G1339"/>
    <mergeCell ref="G1340:G1342"/>
    <mergeCell ref="G1343:G1345"/>
    <mergeCell ref="G1346:G1348"/>
    <mergeCell ref="G1349:G1351"/>
    <mergeCell ref="G1352:G1354"/>
    <mergeCell ref="G1355:G1357"/>
    <mergeCell ref="G1358:G1360"/>
    <mergeCell ref="G1361:G1363"/>
    <mergeCell ref="G1364:G1366"/>
    <mergeCell ref="G1367:G1369"/>
    <mergeCell ref="G1370:G1372"/>
    <mergeCell ref="G1373:G1375"/>
    <mergeCell ref="G1376:G1378"/>
    <mergeCell ref="G1379:G1381"/>
    <mergeCell ref="G1382:G1384"/>
    <mergeCell ref="G1385:G1387"/>
    <mergeCell ref="G1388:G1390"/>
    <mergeCell ref="G1391:G1393"/>
    <mergeCell ref="G1394:G1396"/>
    <mergeCell ref="G1397:G1399"/>
    <mergeCell ref="G1400:G1402"/>
    <mergeCell ref="G1403:G1405"/>
    <mergeCell ref="G1406:G1408"/>
    <mergeCell ref="G1409:G1411"/>
    <mergeCell ref="G1412:G1414"/>
    <mergeCell ref="G1415:G1417"/>
    <mergeCell ref="G1418:G1420"/>
    <mergeCell ref="G1421:G1423"/>
    <mergeCell ref="G1424:G1426"/>
    <mergeCell ref="G1427:G1429"/>
    <mergeCell ref="G1430:G1432"/>
    <mergeCell ref="G1433:G1435"/>
    <mergeCell ref="G1436:G1438"/>
    <mergeCell ref="G1439:G1441"/>
    <mergeCell ref="G1442:G1444"/>
    <mergeCell ref="G1445:G1447"/>
    <mergeCell ref="G1448:G1450"/>
    <mergeCell ref="G1451:G1453"/>
    <mergeCell ref="G1454:G1456"/>
    <mergeCell ref="G1457:G1459"/>
    <mergeCell ref="G1460:G1462"/>
    <mergeCell ref="G1463:G1465"/>
    <mergeCell ref="G1466:G1468"/>
    <mergeCell ref="G1469:G1471"/>
    <mergeCell ref="G1472:G1474"/>
    <mergeCell ref="G1475:G1477"/>
    <mergeCell ref="G1478:G1480"/>
    <mergeCell ref="G1481:G1483"/>
    <mergeCell ref="G1484:G1486"/>
    <mergeCell ref="G1487:G1489"/>
    <mergeCell ref="G1490:G1492"/>
    <mergeCell ref="G1493:G1495"/>
    <mergeCell ref="G1496:G1498"/>
    <mergeCell ref="G1499:G1501"/>
    <mergeCell ref="G1502:G1504"/>
    <mergeCell ref="G1505:G1507"/>
    <mergeCell ref="G1508:G1510"/>
    <mergeCell ref="G1511:G1513"/>
    <mergeCell ref="G1514:G1516"/>
    <mergeCell ref="G1517:G1519"/>
    <mergeCell ref="G1520:G1522"/>
    <mergeCell ref="G1523:G1525"/>
    <mergeCell ref="G1526:G1528"/>
    <mergeCell ref="G1529:G1531"/>
    <mergeCell ref="G1532:G1534"/>
    <mergeCell ref="G1535:G1537"/>
    <mergeCell ref="G1538:G1540"/>
    <mergeCell ref="G1541:G1543"/>
    <mergeCell ref="G1544:G1546"/>
    <mergeCell ref="G1547:G1549"/>
    <mergeCell ref="G1550:G1552"/>
    <mergeCell ref="G1553:G1555"/>
    <mergeCell ref="G1556:G1558"/>
    <mergeCell ref="G1559:G1561"/>
    <mergeCell ref="G1562:G1564"/>
    <mergeCell ref="G1565:G1567"/>
    <mergeCell ref="G1568:G1570"/>
    <mergeCell ref="G1571:G1573"/>
    <mergeCell ref="G1574:G1576"/>
    <mergeCell ref="G1577:G1579"/>
    <mergeCell ref="G1580:G1582"/>
    <mergeCell ref="G1583:G1585"/>
    <mergeCell ref="G1586:G1588"/>
    <mergeCell ref="G1589:G1591"/>
    <mergeCell ref="G1592:G1594"/>
    <mergeCell ref="G1595:G1597"/>
    <mergeCell ref="G1598:G1600"/>
    <mergeCell ref="G1601:G1603"/>
    <mergeCell ref="G1604:G1606"/>
    <mergeCell ref="G1607:G1609"/>
    <mergeCell ref="G1610:G1612"/>
    <mergeCell ref="G1613:G1615"/>
    <mergeCell ref="G1616:G1618"/>
    <mergeCell ref="G1619:G1621"/>
    <mergeCell ref="G1622:G1624"/>
    <mergeCell ref="G1625:G1627"/>
    <mergeCell ref="G1628:G1630"/>
    <mergeCell ref="G1631:G1633"/>
    <mergeCell ref="G1634:G1636"/>
    <mergeCell ref="G1637:G1639"/>
    <mergeCell ref="G1640:G1642"/>
    <mergeCell ref="G1643:G1645"/>
    <mergeCell ref="G1646:G1648"/>
    <mergeCell ref="G1649:G1651"/>
    <mergeCell ref="G1652:G1654"/>
    <mergeCell ref="G1655:G1657"/>
    <mergeCell ref="G1658:G1660"/>
    <mergeCell ref="G1661:G1663"/>
    <mergeCell ref="G1664:G1666"/>
    <mergeCell ref="G1667:G1669"/>
    <mergeCell ref="G1670:G1672"/>
    <mergeCell ref="G1673:G1675"/>
    <mergeCell ref="G1676:G1678"/>
    <mergeCell ref="G1679:G1681"/>
    <mergeCell ref="H2:H4"/>
    <mergeCell ref="H5:H7"/>
    <mergeCell ref="H8:H10"/>
    <mergeCell ref="H11:H13"/>
    <mergeCell ref="H14:H16"/>
    <mergeCell ref="H17:H19"/>
    <mergeCell ref="H20:H22"/>
    <mergeCell ref="H23:H25"/>
    <mergeCell ref="H26:H28"/>
    <mergeCell ref="H29:H31"/>
    <mergeCell ref="H32:H34"/>
    <mergeCell ref="H35:H37"/>
    <mergeCell ref="H38:H40"/>
    <mergeCell ref="H41:H43"/>
    <mergeCell ref="H44:H46"/>
    <mergeCell ref="H47:H49"/>
    <mergeCell ref="H50:H52"/>
    <mergeCell ref="H53:H55"/>
    <mergeCell ref="H56:H58"/>
    <mergeCell ref="H59:H61"/>
    <mergeCell ref="H62:H64"/>
    <mergeCell ref="H65:H67"/>
    <mergeCell ref="H68:H70"/>
    <mergeCell ref="H71:H73"/>
    <mergeCell ref="H74:H76"/>
    <mergeCell ref="H77:H79"/>
    <mergeCell ref="H80:H82"/>
    <mergeCell ref="H83:H85"/>
    <mergeCell ref="H86:H88"/>
    <mergeCell ref="H89:H91"/>
    <mergeCell ref="H92:H94"/>
    <mergeCell ref="H95:H97"/>
    <mergeCell ref="H98:H100"/>
    <mergeCell ref="H101:H103"/>
    <mergeCell ref="H104:H106"/>
    <mergeCell ref="H107:H109"/>
    <mergeCell ref="H110:H112"/>
    <mergeCell ref="H113:H115"/>
    <mergeCell ref="H116:H118"/>
    <mergeCell ref="H119:H121"/>
    <mergeCell ref="H122:H124"/>
    <mergeCell ref="H125:H127"/>
    <mergeCell ref="H128:H130"/>
    <mergeCell ref="H131:H133"/>
    <mergeCell ref="H134:H136"/>
    <mergeCell ref="H137:H139"/>
    <mergeCell ref="H140:H142"/>
    <mergeCell ref="H143:H145"/>
    <mergeCell ref="H146:H148"/>
    <mergeCell ref="H149:H151"/>
    <mergeCell ref="H152:H154"/>
    <mergeCell ref="H155:H157"/>
    <mergeCell ref="H158:H160"/>
    <mergeCell ref="H161:H163"/>
    <mergeCell ref="H164:H166"/>
    <mergeCell ref="H167:H169"/>
    <mergeCell ref="H170:H172"/>
    <mergeCell ref="H173:H175"/>
    <mergeCell ref="H176:H178"/>
    <mergeCell ref="H179:H181"/>
    <mergeCell ref="H182:H184"/>
    <mergeCell ref="H185:H187"/>
    <mergeCell ref="H188:H190"/>
    <mergeCell ref="H191:H193"/>
    <mergeCell ref="H194:H196"/>
    <mergeCell ref="H197:H199"/>
    <mergeCell ref="H200:H202"/>
    <mergeCell ref="H203:H205"/>
    <mergeCell ref="H206:H208"/>
    <mergeCell ref="H209:H211"/>
    <mergeCell ref="H212:H214"/>
    <mergeCell ref="H215:H217"/>
    <mergeCell ref="H218:H220"/>
    <mergeCell ref="H221:H223"/>
    <mergeCell ref="H224:H226"/>
    <mergeCell ref="H227:H229"/>
    <mergeCell ref="H230:H232"/>
    <mergeCell ref="H233:H235"/>
    <mergeCell ref="H236:H238"/>
    <mergeCell ref="H239:H241"/>
    <mergeCell ref="H242:H244"/>
    <mergeCell ref="H245:H247"/>
    <mergeCell ref="H248:H250"/>
    <mergeCell ref="H251:H253"/>
    <mergeCell ref="H254:H256"/>
    <mergeCell ref="H257:H259"/>
    <mergeCell ref="H260:H262"/>
    <mergeCell ref="H263:H265"/>
    <mergeCell ref="H266:H268"/>
    <mergeCell ref="H269:H271"/>
    <mergeCell ref="H272:H274"/>
    <mergeCell ref="H275:H277"/>
    <mergeCell ref="H278:H280"/>
    <mergeCell ref="H281:H283"/>
    <mergeCell ref="H284:H286"/>
    <mergeCell ref="H287:H289"/>
    <mergeCell ref="H290:H292"/>
    <mergeCell ref="H293:H295"/>
    <mergeCell ref="H296:H298"/>
    <mergeCell ref="H299:H301"/>
    <mergeCell ref="H302:H304"/>
    <mergeCell ref="H305:H307"/>
    <mergeCell ref="H308:H310"/>
    <mergeCell ref="H311:H313"/>
    <mergeCell ref="H314:H316"/>
    <mergeCell ref="H317:H319"/>
    <mergeCell ref="H320:H322"/>
    <mergeCell ref="H323:H325"/>
    <mergeCell ref="H326:H328"/>
    <mergeCell ref="H329:H331"/>
    <mergeCell ref="H332:H334"/>
    <mergeCell ref="H335:H337"/>
    <mergeCell ref="H338:H340"/>
    <mergeCell ref="H341:H343"/>
    <mergeCell ref="H344:H346"/>
    <mergeCell ref="H347:H349"/>
    <mergeCell ref="H350:H352"/>
    <mergeCell ref="H353:H355"/>
    <mergeCell ref="H356:H358"/>
    <mergeCell ref="H359:H361"/>
    <mergeCell ref="H362:H364"/>
    <mergeCell ref="H365:H367"/>
    <mergeCell ref="H368:H370"/>
    <mergeCell ref="H371:H373"/>
    <mergeCell ref="H374:H376"/>
    <mergeCell ref="H377:H379"/>
    <mergeCell ref="H380:H382"/>
    <mergeCell ref="H383:H385"/>
    <mergeCell ref="H386:H388"/>
    <mergeCell ref="H389:H391"/>
    <mergeCell ref="H392:H394"/>
    <mergeCell ref="H395:H397"/>
    <mergeCell ref="H398:H400"/>
    <mergeCell ref="H401:H403"/>
    <mergeCell ref="H404:H406"/>
    <mergeCell ref="H407:H409"/>
    <mergeCell ref="H410:H412"/>
    <mergeCell ref="H413:H415"/>
    <mergeCell ref="H416:H418"/>
    <mergeCell ref="H419:H421"/>
    <mergeCell ref="H422:H424"/>
    <mergeCell ref="H425:H427"/>
    <mergeCell ref="H428:H430"/>
    <mergeCell ref="H431:H433"/>
    <mergeCell ref="H434:H436"/>
    <mergeCell ref="H437:H439"/>
    <mergeCell ref="H440:H442"/>
    <mergeCell ref="H443:H445"/>
    <mergeCell ref="H446:H448"/>
    <mergeCell ref="H449:H451"/>
    <mergeCell ref="H452:H454"/>
    <mergeCell ref="H455:H457"/>
    <mergeCell ref="H458:H460"/>
    <mergeCell ref="H461:H463"/>
    <mergeCell ref="H464:H466"/>
    <mergeCell ref="H467:H469"/>
    <mergeCell ref="H470:H472"/>
    <mergeCell ref="H473:H475"/>
    <mergeCell ref="H476:H478"/>
    <mergeCell ref="H479:H481"/>
    <mergeCell ref="H482:H484"/>
    <mergeCell ref="H485:H487"/>
    <mergeCell ref="H488:H490"/>
    <mergeCell ref="H491:H493"/>
    <mergeCell ref="H494:H496"/>
    <mergeCell ref="H497:H499"/>
    <mergeCell ref="H500:H502"/>
    <mergeCell ref="H503:H505"/>
    <mergeCell ref="H506:H508"/>
    <mergeCell ref="H509:H511"/>
    <mergeCell ref="H512:H514"/>
    <mergeCell ref="H515:H517"/>
    <mergeCell ref="H518:H520"/>
    <mergeCell ref="H521:H523"/>
    <mergeCell ref="H524:H526"/>
    <mergeCell ref="H527:H529"/>
    <mergeCell ref="H530:H532"/>
    <mergeCell ref="H533:H535"/>
    <mergeCell ref="H536:H538"/>
    <mergeCell ref="H539:H541"/>
    <mergeCell ref="H542:H544"/>
    <mergeCell ref="H545:H547"/>
    <mergeCell ref="H548:H550"/>
    <mergeCell ref="H551:H553"/>
    <mergeCell ref="H554:H556"/>
    <mergeCell ref="H557:H559"/>
    <mergeCell ref="H560:H562"/>
    <mergeCell ref="H563:H565"/>
    <mergeCell ref="H566:H568"/>
    <mergeCell ref="H569:H571"/>
    <mergeCell ref="H572:H574"/>
    <mergeCell ref="H575:H577"/>
    <mergeCell ref="H578:H580"/>
    <mergeCell ref="H581:H583"/>
    <mergeCell ref="H584:H586"/>
    <mergeCell ref="H587:H589"/>
    <mergeCell ref="H590:H592"/>
    <mergeCell ref="H593:H595"/>
    <mergeCell ref="H596:H598"/>
    <mergeCell ref="H599:H601"/>
    <mergeCell ref="H602:H604"/>
    <mergeCell ref="H605:H607"/>
    <mergeCell ref="H608:H610"/>
    <mergeCell ref="H611:H613"/>
    <mergeCell ref="H614:H616"/>
    <mergeCell ref="H617:H619"/>
    <mergeCell ref="H620:H622"/>
    <mergeCell ref="H623:H625"/>
    <mergeCell ref="H626:H628"/>
    <mergeCell ref="H629:H631"/>
    <mergeCell ref="H632:H634"/>
    <mergeCell ref="H635:H637"/>
    <mergeCell ref="H638:H640"/>
    <mergeCell ref="H641:H643"/>
    <mergeCell ref="H644:H646"/>
    <mergeCell ref="H647:H649"/>
    <mergeCell ref="H650:H652"/>
    <mergeCell ref="H653:H655"/>
    <mergeCell ref="H656:H658"/>
    <mergeCell ref="H659:H661"/>
    <mergeCell ref="H662:H664"/>
    <mergeCell ref="H665:H667"/>
    <mergeCell ref="H668:H670"/>
    <mergeCell ref="H671:H673"/>
    <mergeCell ref="H674:H676"/>
    <mergeCell ref="H677:H679"/>
    <mergeCell ref="H680:H682"/>
    <mergeCell ref="H683:H685"/>
    <mergeCell ref="H686:H688"/>
    <mergeCell ref="H689:H691"/>
    <mergeCell ref="H692:H694"/>
    <mergeCell ref="H695:H697"/>
    <mergeCell ref="H698:H700"/>
    <mergeCell ref="H701:H703"/>
    <mergeCell ref="H704:H706"/>
    <mergeCell ref="H707:H709"/>
    <mergeCell ref="H710:H712"/>
    <mergeCell ref="H713:H715"/>
    <mergeCell ref="H716:H718"/>
    <mergeCell ref="H719:H721"/>
    <mergeCell ref="H722:H724"/>
    <mergeCell ref="H725:H727"/>
    <mergeCell ref="H728:H730"/>
    <mergeCell ref="H731:H733"/>
    <mergeCell ref="H734:H736"/>
    <mergeCell ref="H737:H739"/>
    <mergeCell ref="H740:H742"/>
    <mergeCell ref="H743:H745"/>
    <mergeCell ref="H746:H748"/>
    <mergeCell ref="H749:H751"/>
    <mergeCell ref="H752:H754"/>
    <mergeCell ref="H755:H757"/>
    <mergeCell ref="H758:H760"/>
    <mergeCell ref="H761:H763"/>
    <mergeCell ref="H764:H766"/>
    <mergeCell ref="H767:H769"/>
    <mergeCell ref="H770:H772"/>
    <mergeCell ref="H773:H775"/>
    <mergeCell ref="H776:H778"/>
    <mergeCell ref="H779:H781"/>
    <mergeCell ref="H782:H784"/>
    <mergeCell ref="H785:H787"/>
    <mergeCell ref="H788:H790"/>
    <mergeCell ref="H791:H793"/>
    <mergeCell ref="H794:H796"/>
    <mergeCell ref="H797:H799"/>
    <mergeCell ref="H800:H802"/>
    <mergeCell ref="H803:H805"/>
    <mergeCell ref="H806:H808"/>
    <mergeCell ref="H809:H811"/>
    <mergeCell ref="H812:H814"/>
    <mergeCell ref="H815:H817"/>
    <mergeCell ref="H818:H820"/>
    <mergeCell ref="H821:H823"/>
    <mergeCell ref="H824:H826"/>
    <mergeCell ref="H827:H829"/>
    <mergeCell ref="H830:H832"/>
    <mergeCell ref="H833:H835"/>
    <mergeCell ref="H836:H838"/>
    <mergeCell ref="H839:H841"/>
    <mergeCell ref="H842:H844"/>
    <mergeCell ref="H845:H847"/>
    <mergeCell ref="H848:H850"/>
    <mergeCell ref="H851:H853"/>
    <mergeCell ref="H854:H856"/>
    <mergeCell ref="H857:H859"/>
    <mergeCell ref="H860:H862"/>
    <mergeCell ref="H863:H865"/>
    <mergeCell ref="H866:H868"/>
    <mergeCell ref="H869:H871"/>
    <mergeCell ref="H872:H874"/>
    <mergeCell ref="H875:H877"/>
    <mergeCell ref="H878:H880"/>
    <mergeCell ref="H881:H883"/>
    <mergeCell ref="H884:H886"/>
    <mergeCell ref="H887:H889"/>
    <mergeCell ref="H890:H892"/>
    <mergeCell ref="H893:H895"/>
    <mergeCell ref="H896:H898"/>
    <mergeCell ref="H899:H901"/>
    <mergeCell ref="H902:H904"/>
    <mergeCell ref="H905:H907"/>
    <mergeCell ref="H908:H910"/>
    <mergeCell ref="H911:H913"/>
    <mergeCell ref="H914:H916"/>
    <mergeCell ref="H917:H919"/>
    <mergeCell ref="H920:H922"/>
    <mergeCell ref="H923:H925"/>
    <mergeCell ref="H926:H928"/>
    <mergeCell ref="H929:H931"/>
    <mergeCell ref="H932:H934"/>
    <mergeCell ref="H935:H937"/>
    <mergeCell ref="H938:H940"/>
    <mergeCell ref="H941:H943"/>
    <mergeCell ref="H944:H946"/>
    <mergeCell ref="H947:H949"/>
    <mergeCell ref="H950:H952"/>
    <mergeCell ref="H953:H955"/>
    <mergeCell ref="H956:H958"/>
    <mergeCell ref="H959:H961"/>
    <mergeCell ref="H962:H964"/>
    <mergeCell ref="H965:H967"/>
    <mergeCell ref="H968:H970"/>
    <mergeCell ref="H971:H973"/>
    <mergeCell ref="H974:H976"/>
    <mergeCell ref="H977:H979"/>
    <mergeCell ref="H980:H982"/>
    <mergeCell ref="H983:H985"/>
    <mergeCell ref="H986:H988"/>
    <mergeCell ref="H989:H991"/>
    <mergeCell ref="H992:H994"/>
    <mergeCell ref="H995:H997"/>
    <mergeCell ref="H998:H1000"/>
    <mergeCell ref="H1001:H1003"/>
    <mergeCell ref="H1004:H1006"/>
    <mergeCell ref="H1007:H1009"/>
    <mergeCell ref="H1010:H1012"/>
    <mergeCell ref="H1013:H1015"/>
    <mergeCell ref="H1016:H1018"/>
    <mergeCell ref="H1019:H1021"/>
    <mergeCell ref="H1022:H1024"/>
    <mergeCell ref="H1025:H1027"/>
    <mergeCell ref="H1028:H1030"/>
    <mergeCell ref="H1031:H1033"/>
    <mergeCell ref="H1034:H1036"/>
    <mergeCell ref="H1037:H1039"/>
    <mergeCell ref="H1040:H1042"/>
    <mergeCell ref="H1043:H1045"/>
    <mergeCell ref="H1046:H1048"/>
    <mergeCell ref="H1049:H1051"/>
    <mergeCell ref="H1052:H1054"/>
    <mergeCell ref="H1055:H1057"/>
    <mergeCell ref="H1058:H1060"/>
    <mergeCell ref="H1061:H1063"/>
    <mergeCell ref="H1064:H1066"/>
    <mergeCell ref="H1067:H1069"/>
    <mergeCell ref="H1070:H1072"/>
    <mergeCell ref="H1073:H1075"/>
    <mergeCell ref="H1076:H1078"/>
    <mergeCell ref="H1079:H1081"/>
    <mergeCell ref="H1082:H1084"/>
    <mergeCell ref="H1085:H1087"/>
    <mergeCell ref="H1088:H1090"/>
    <mergeCell ref="H1091:H1093"/>
    <mergeCell ref="H1094:H1096"/>
    <mergeCell ref="H1097:H1099"/>
    <mergeCell ref="H1100:H1102"/>
    <mergeCell ref="H1103:H1105"/>
    <mergeCell ref="H1106:H1108"/>
    <mergeCell ref="H1109:H1111"/>
    <mergeCell ref="H1112:H1114"/>
    <mergeCell ref="H1115:H1117"/>
    <mergeCell ref="H1118:H1120"/>
    <mergeCell ref="H1121:H1123"/>
    <mergeCell ref="H1124:H1126"/>
    <mergeCell ref="H1127:H1129"/>
    <mergeCell ref="H1130:H1132"/>
    <mergeCell ref="H1133:H1135"/>
    <mergeCell ref="H1136:H1138"/>
    <mergeCell ref="H1139:H1141"/>
    <mergeCell ref="H1142:H1144"/>
    <mergeCell ref="H1145:H1147"/>
    <mergeCell ref="H1148:H1150"/>
    <mergeCell ref="H1151:H1153"/>
    <mergeCell ref="H1154:H1156"/>
    <mergeCell ref="H1157:H1159"/>
    <mergeCell ref="H1160:H1162"/>
    <mergeCell ref="H1163:H1165"/>
    <mergeCell ref="H1166:H1168"/>
    <mergeCell ref="H1169:H1171"/>
    <mergeCell ref="H1172:H1174"/>
    <mergeCell ref="H1175:H1177"/>
    <mergeCell ref="H1178:H1180"/>
    <mergeCell ref="H1181:H1183"/>
    <mergeCell ref="H1184:H1186"/>
    <mergeCell ref="H1187:H1189"/>
    <mergeCell ref="H1190:H1192"/>
    <mergeCell ref="H1193:H1195"/>
    <mergeCell ref="H1196:H1198"/>
    <mergeCell ref="H1199:H1201"/>
    <mergeCell ref="H1202:H1204"/>
    <mergeCell ref="H1205:H1207"/>
    <mergeCell ref="H1208:H1210"/>
    <mergeCell ref="H1211:H1213"/>
    <mergeCell ref="H1214:H1216"/>
    <mergeCell ref="H1217:H1219"/>
    <mergeCell ref="H1220:H1222"/>
    <mergeCell ref="H1223:H1225"/>
    <mergeCell ref="H1226:H1228"/>
    <mergeCell ref="H1229:H1231"/>
    <mergeCell ref="H1232:H1234"/>
    <mergeCell ref="H1235:H1237"/>
    <mergeCell ref="H1238:H1240"/>
    <mergeCell ref="H1241:H1243"/>
    <mergeCell ref="H1244:H1246"/>
    <mergeCell ref="H1247:H1249"/>
    <mergeCell ref="H1250:H1252"/>
    <mergeCell ref="H1253:H1255"/>
    <mergeCell ref="H1256:H1258"/>
    <mergeCell ref="H1259:H1261"/>
    <mergeCell ref="H1262:H1264"/>
    <mergeCell ref="H1265:H1267"/>
    <mergeCell ref="H1268:H1270"/>
    <mergeCell ref="H1271:H1273"/>
    <mergeCell ref="H1274:H1276"/>
    <mergeCell ref="H1277:H1279"/>
    <mergeCell ref="H1280:H1282"/>
    <mergeCell ref="H1283:H1285"/>
    <mergeCell ref="H1286:H1288"/>
    <mergeCell ref="H1289:H1291"/>
    <mergeCell ref="H1292:H1294"/>
    <mergeCell ref="H1295:H1297"/>
    <mergeCell ref="H1298:H1300"/>
    <mergeCell ref="H1301:H1303"/>
    <mergeCell ref="H1304:H1306"/>
    <mergeCell ref="H1307:H1309"/>
    <mergeCell ref="H1310:H1312"/>
    <mergeCell ref="H1313:H1315"/>
    <mergeCell ref="H1316:H1318"/>
    <mergeCell ref="H1319:H1321"/>
    <mergeCell ref="H1322:H1324"/>
    <mergeCell ref="H1325:H1327"/>
    <mergeCell ref="H1328:H1330"/>
    <mergeCell ref="H1331:H1333"/>
    <mergeCell ref="H1334:H1336"/>
    <mergeCell ref="H1337:H1339"/>
    <mergeCell ref="H1340:H1342"/>
    <mergeCell ref="H1343:H1345"/>
    <mergeCell ref="H1346:H1348"/>
    <mergeCell ref="H1349:H1351"/>
    <mergeCell ref="H1352:H1354"/>
    <mergeCell ref="H1355:H1357"/>
    <mergeCell ref="H1358:H1360"/>
    <mergeCell ref="H1361:H1363"/>
    <mergeCell ref="H1364:H1366"/>
    <mergeCell ref="H1367:H1369"/>
    <mergeCell ref="H1370:H1372"/>
    <mergeCell ref="H1373:H1375"/>
    <mergeCell ref="H1376:H1378"/>
    <mergeCell ref="H1379:H1381"/>
    <mergeCell ref="H1382:H1384"/>
    <mergeCell ref="H1385:H1387"/>
    <mergeCell ref="H1388:H1390"/>
    <mergeCell ref="H1391:H1393"/>
    <mergeCell ref="H1394:H1396"/>
    <mergeCell ref="H1397:H1399"/>
    <mergeCell ref="H1400:H1402"/>
    <mergeCell ref="H1403:H1405"/>
    <mergeCell ref="H1406:H1408"/>
    <mergeCell ref="H1409:H1411"/>
    <mergeCell ref="H1412:H1414"/>
    <mergeCell ref="H1415:H1417"/>
    <mergeCell ref="H1418:H1420"/>
    <mergeCell ref="H1421:H1423"/>
    <mergeCell ref="H1424:H1426"/>
    <mergeCell ref="H1427:H1429"/>
    <mergeCell ref="H1430:H1432"/>
    <mergeCell ref="H1433:H1435"/>
    <mergeCell ref="H1436:H1438"/>
    <mergeCell ref="H1439:H1441"/>
    <mergeCell ref="H1442:H1444"/>
    <mergeCell ref="H1445:H1447"/>
    <mergeCell ref="H1448:H1450"/>
    <mergeCell ref="H1451:H1453"/>
    <mergeCell ref="H1454:H1456"/>
    <mergeCell ref="H1457:H1459"/>
    <mergeCell ref="H1460:H1462"/>
    <mergeCell ref="H1463:H1465"/>
    <mergeCell ref="H1466:H1468"/>
    <mergeCell ref="H1469:H1471"/>
    <mergeCell ref="H1472:H1474"/>
    <mergeCell ref="H1475:H1477"/>
    <mergeCell ref="H1478:H1480"/>
    <mergeCell ref="H1481:H1483"/>
    <mergeCell ref="H1484:H1486"/>
    <mergeCell ref="H1487:H1489"/>
    <mergeCell ref="H1490:H1492"/>
    <mergeCell ref="H1493:H1495"/>
    <mergeCell ref="H1496:H1498"/>
    <mergeCell ref="H1499:H1501"/>
    <mergeCell ref="H1502:H1504"/>
    <mergeCell ref="H1505:H1507"/>
    <mergeCell ref="H1508:H1510"/>
    <mergeCell ref="H1511:H1513"/>
    <mergeCell ref="H1514:H1516"/>
    <mergeCell ref="H1517:H1519"/>
    <mergeCell ref="H1520:H1522"/>
    <mergeCell ref="H1523:H1525"/>
    <mergeCell ref="H1526:H1528"/>
    <mergeCell ref="H1529:H1531"/>
    <mergeCell ref="H1532:H1534"/>
    <mergeCell ref="H1535:H1537"/>
    <mergeCell ref="H1538:H1540"/>
    <mergeCell ref="H1541:H1543"/>
    <mergeCell ref="H1544:H1546"/>
    <mergeCell ref="H1547:H1549"/>
    <mergeCell ref="H1550:H1552"/>
    <mergeCell ref="H1553:H1555"/>
    <mergeCell ref="H1556:H1558"/>
    <mergeCell ref="H1559:H1561"/>
    <mergeCell ref="H1562:H1564"/>
    <mergeCell ref="H1565:H1567"/>
    <mergeCell ref="H1568:H1570"/>
    <mergeCell ref="H1571:H1573"/>
    <mergeCell ref="H1574:H1576"/>
    <mergeCell ref="H1577:H1579"/>
    <mergeCell ref="H1580:H1582"/>
    <mergeCell ref="H1583:H1585"/>
    <mergeCell ref="H1586:H1588"/>
    <mergeCell ref="H1589:H1591"/>
    <mergeCell ref="H1592:H1594"/>
    <mergeCell ref="H1595:H1597"/>
    <mergeCell ref="H1598:H1600"/>
    <mergeCell ref="H1601:H1603"/>
    <mergeCell ref="H1604:H1606"/>
    <mergeCell ref="H1607:H1609"/>
    <mergeCell ref="H1610:H1612"/>
    <mergeCell ref="H1613:H1615"/>
    <mergeCell ref="H1616:H1618"/>
    <mergeCell ref="H1619:H1621"/>
    <mergeCell ref="H1622:H1624"/>
    <mergeCell ref="H1625:H1627"/>
    <mergeCell ref="H1628:H1630"/>
    <mergeCell ref="H1631:H1633"/>
    <mergeCell ref="H1634:H1636"/>
    <mergeCell ref="H1637:H1639"/>
    <mergeCell ref="H1640:H1642"/>
    <mergeCell ref="H1643:H1645"/>
    <mergeCell ref="H1646:H1648"/>
    <mergeCell ref="H1649:H1651"/>
    <mergeCell ref="H1652:H1654"/>
    <mergeCell ref="H1655:H1657"/>
    <mergeCell ref="H1658:H1660"/>
    <mergeCell ref="H1661:H1663"/>
    <mergeCell ref="H1664:H1666"/>
    <mergeCell ref="H1667:H1669"/>
    <mergeCell ref="H1670:H1672"/>
    <mergeCell ref="H1673:H1675"/>
    <mergeCell ref="H1676:H1678"/>
    <mergeCell ref="H1679:H1681"/>
    <mergeCell ref="I2:I4"/>
    <mergeCell ref="I5:I7"/>
    <mergeCell ref="I8:I10"/>
    <mergeCell ref="I11:I13"/>
    <mergeCell ref="I14:I16"/>
    <mergeCell ref="I17:I19"/>
    <mergeCell ref="I20:I22"/>
    <mergeCell ref="I23:I25"/>
    <mergeCell ref="I26:I28"/>
    <mergeCell ref="I29:I31"/>
    <mergeCell ref="I32:I34"/>
    <mergeCell ref="I35:I37"/>
    <mergeCell ref="I38:I40"/>
    <mergeCell ref="I41:I43"/>
    <mergeCell ref="I44:I46"/>
    <mergeCell ref="I47:I49"/>
    <mergeCell ref="I50:I52"/>
    <mergeCell ref="I53:I55"/>
    <mergeCell ref="I56:I58"/>
    <mergeCell ref="I59:I61"/>
    <mergeCell ref="I62:I64"/>
    <mergeCell ref="I65:I67"/>
    <mergeCell ref="I68:I70"/>
    <mergeCell ref="I71:I73"/>
    <mergeCell ref="I74:I76"/>
    <mergeCell ref="I77:I79"/>
    <mergeCell ref="I80:I82"/>
    <mergeCell ref="I83:I85"/>
    <mergeCell ref="I86:I88"/>
    <mergeCell ref="I89:I91"/>
    <mergeCell ref="I92:I94"/>
    <mergeCell ref="I95:I97"/>
    <mergeCell ref="I98:I100"/>
    <mergeCell ref="I101:I103"/>
    <mergeCell ref="I104:I106"/>
    <mergeCell ref="I107:I109"/>
    <mergeCell ref="I110:I112"/>
    <mergeCell ref="I113:I115"/>
    <mergeCell ref="I116:I118"/>
    <mergeCell ref="I119:I121"/>
    <mergeCell ref="I122:I124"/>
    <mergeCell ref="I125:I127"/>
    <mergeCell ref="I128:I130"/>
    <mergeCell ref="I131:I133"/>
    <mergeCell ref="I134:I136"/>
    <mergeCell ref="I137:I139"/>
    <mergeCell ref="I140:I142"/>
    <mergeCell ref="I143:I145"/>
    <mergeCell ref="I146:I148"/>
    <mergeCell ref="I149:I151"/>
    <mergeCell ref="I152:I154"/>
    <mergeCell ref="I155:I157"/>
    <mergeCell ref="I158:I160"/>
    <mergeCell ref="I161:I163"/>
    <mergeCell ref="I164:I166"/>
    <mergeCell ref="I167:I169"/>
    <mergeCell ref="I170:I172"/>
    <mergeCell ref="I173:I175"/>
    <mergeCell ref="I176:I178"/>
    <mergeCell ref="I179:I181"/>
    <mergeCell ref="I182:I184"/>
    <mergeCell ref="I185:I187"/>
    <mergeCell ref="I188:I190"/>
    <mergeCell ref="I191:I193"/>
    <mergeCell ref="I194:I196"/>
    <mergeCell ref="I197:I199"/>
    <mergeCell ref="I200:I202"/>
    <mergeCell ref="I203:I205"/>
    <mergeCell ref="I206:I208"/>
    <mergeCell ref="I209:I211"/>
    <mergeCell ref="I212:I214"/>
    <mergeCell ref="I215:I217"/>
    <mergeCell ref="I218:I220"/>
    <mergeCell ref="I221:I223"/>
    <mergeCell ref="I224:I226"/>
    <mergeCell ref="I227:I229"/>
    <mergeCell ref="I230:I232"/>
    <mergeCell ref="I233:I235"/>
    <mergeCell ref="I236:I238"/>
    <mergeCell ref="I239:I241"/>
    <mergeCell ref="I242:I244"/>
    <mergeCell ref="I245:I247"/>
    <mergeCell ref="I248:I250"/>
    <mergeCell ref="I251:I253"/>
    <mergeCell ref="I254:I256"/>
    <mergeCell ref="I257:I259"/>
    <mergeCell ref="I260:I262"/>
    <mergeCell ref="I263:I265"/>
    <mergeCell ref="I266:I268"/>
    <mergeCell ref="I269:I271"/>
    <mergeCell ref="I272:I274"/>
    <mergeCell ref="I275:I277"/>
    <mergeCell ref="I278:I280"/>
    <mergeCell ref="I281:I283"/>
    <mergeCell ref="I284:I286"/>
    <mergeCell ref="I287:I289"/>
    <mergeCell ref="I290:I292"/>
    <mergeCell ref="I293:I295"/>
    <mergeCell ref="I296:I298"/>
    <mergeCell ref="I299:I301"/>
    <mergeCell ref="I302:I304"/>
    <mergeCell ref="I305:I307"/>
    <mergeCell ref="I308:I310"/>
    <mergeCell ref="I311:I313"/>
    <mergeCell ref="I314:I316"/>
    <mergeCell ref="I317:I319"/>
    <mergeCell ref="I320:I322"/>
    <mergeCell ref="I323:I325"/>
    <mergeCell ref="I326:I328"/>
    <mergeCell ref="I329:I331"/>
    <mergeCell ref="I332:I334"/>
    <mergeCell ref="I335:I337"/>
    <mergeCell ref="I338:I340"/>
    <mergeCell ref="I341:I343"/>
    <mergeCell ref="I344:I346"/>
    <mergeCell ref="I347:I349"/>
    <mergeCell ref="I350:I352"/>
    <mergeCell ref="I353:I355"/>
    <mergeCell ref="I356:I358"/>
    <mergeCell ref="I359:I361"/>
    <mergeCell ref="I362:I364"/>
    <mergeCell ref="I365:I367"/>
    <mergeCell ref="I368:I370"/>
    <mergeCell ref="I371:I373"/>
    <mergeCell ref="I374:I376"/>
    <mergeCell ref="I377:I379"/>
    <mergeCell ref="I380:I382"/>
    <mergeCell ref="I383:I385"/>
    <mergeCell ref="I386:I388"/>
    <mergeCell ref="I389:I391"/>
    <mergeCell ref="I392:I394"/>
    <mergeCell ref="I395:I397"/>
    <mergeCell ref="I398:I400"/>
    <mergeCell ref="I401:I403"/>
    <mergeCell ref="I404:I406"/>
    <mergeCell ref="I407:I409"/>
    <mergeCell ref="I410:I412"/>
    <mergeCell ref="I413:I415"/>
    <mergeCell ref="I416:I418"/>
    <mergeCell ref="I419:I421"/>
    <mergeCell ref="I422:I424"/>
    <mergeCell ref="I425:I427"/>
    <mergeCell ref="I428:I430"/>
    <mergeCell ref="I431:I433"/>
    <mergeCell ref="I434:I436"/>
    <mergeCell ref="I437:I439"/>
    <mergeCell ref="I440:I442"/>
    <mergeCell ref="I443:I445"/>
    <mergeCell ref="I446:I448"/>
    <mergeCell ref="I449:I451"/>
    <mergeCell ref="I452:I454"/>
    <mergeCell ref="I455:I457"/>
    <mergeCell ref="I458:I460"/>
    <mergeCell ref="I461:I463"/>
    <mergeCell ref="I464:I466"/>
    <mergeCell ref="I467:I469"/>
    <mergeCell ref="I470:I472"/>
    <mergeCell ref="I473:I475"/>
    <mergeCell ref="I476:I478"/>
    <mergeCell ref="I479:I481"/>
    <mergeCell ref="I482:I484"/>
    <mergeCell ref="I485:I487"/>
    <mergeCell ref="I488:I490"/>
    <mergeCell ref="I491:I493"/>
    <mergeCell ref="I494:I496"/>
    <mergeCell ref="I497:I499"/>
    <mergeCell ref="I500:I502"/>
    <mergeCell ref="I503:I505"/>
    <mergeCell ref="I506:I508"/>
    <mergeCell ref="I509:I511"/>
    <mergeCell ref="I512:I514"/>
    <mergeCell ref="I515:I517"/>
    <mergeCell ref="I518:I520"/>
    <mergeCell ref="I521:I523"/>
    <mergeCell ref="I524:I526"/>
    <mergeCell ref="I527:I529"/>
    <mergeCell ref="I530:I532"/>
    <mergeCell ref="I533:I535"/>
    <mergeCell ref="I536:I538"/>
    <mergeCell ref="I539:I541"/>
    <mergeCell ref="I542:I544"/>
    <mergeCell ref="I545:I547"/>
    <mergeCell ref="I548:I550"/>
    <mergeCell ref="I551:I553"/>
    <mergeCell ref="I554:I556"/>
    <mergeCell ref="I557:I559"/>
    <mergeCell ref="I560:I562"/>
    <mergeCell ref="I563:I565"/>
    <mergeCell ref="I566:I568"/>
    <mergeCell ref="I569:I571"/>
    <mergeCell ref="I572:I574"/>
    <mergeCell ref="I575:I577"/>
    <mergeCell ref="I578:I580"/>
    <mergeCell ref="I581:I583"/>
    <mergeCell ref="I584:I586"/>
    <mergeCell ref="I587:I589"/>
    <mergeCell ref="I590:I592"/>
    <mergeCell ref="I593:I595"/>
    <mergeCell ref="I596:I598"/>
    <mergeCell ref="I599:I601"/>
    <mergeCell ref="I602:I604"/>
    <mergeCell ref="I605:I607"/>
    <mergeCell ref="I608:I610"/>
    <mergeCell ref="I611:I613"/>
    <mergeCell ref="I614:I616"/>
    <mergeCell ref="I617:I619"/>
    <mergeCell ref="I620:I622"/>
    <mergeCell ref="I623:I625"/>
    <mergeCell ref="I626:I628"/>
    <mergeCell ref="I629:I631"/>
    <mergeCell ref="I632:I634"/>
    <mergeCell ref="I635:I637"/>
    <mergeCell ref="I638:I640"/>
    <mergeCell ref="I641:I643"/>
    <mergeCell ref="I644:I646"/>
    <mergeCell ref="I647:I649"/>
    <mergeCell ref="I650:I652"/>
    <mergeCell ref="I653:I655"/>
    <mergeCell ref="I656:I658"/>
    <mergeCell ref="I659:I661"/>
    <mergeCell ref="I662:I664"/>
    <mergeCell ref="I665:I667"/>
    <mergeCell ref="I668:I670"/>
    <mergeCell ref="I671:I673"/>
    <mergeCell ref="I674:I676"/>
    <mergeCell ref="I677:I679"/>
    <mergeCell ref="I680:I682"/>
    <mergeCell ref="I683:I685"/>
    <mergeCell ref="I686:I688"/>
    <mergeCell ref="I689:I691"/>
    <mergeCell ref="I692:I694"/>
    <mergeCell ref="I695:I697"/>
    <mergeCell ref="I698:I700"/>
    <mergeCell ref="I701:I703"/>
    <mergeCell ref="I704:I706"/>
    <mergeCell ref="I707:I709"/>
    <mergeCell ref="I710:I712"/>
    <mergeCell ref="I713:I715"/>
    <mergeCell ref="I716:I718"/>
    <mergeCell ref="I719:I721"/>
    <mergeCell ref="I722:I724"/>
    <mergeCell ref="I725:I727"/>
    <mergeCell ref="I728:I730"/>
    <mergeCell ref="I731:I733"/>
    <mergeCell ref="I734:I736"/>
    <mergeCell ref="I737:I739"/>
    <mergeCell ref="I740:I742"/>
    <mergeCell ref="I743:I745"/>
    <mergeCell ref="I746:I748"/>
    <mergeCell ref="I749:I751"/>
    <mergeCell ref="I752:I754"/>
    <mergeCell ref="I755:I757"/>
    <mergeCell ref="I758:I760"/>
    <mergeCell ref="I761:I763"/>
    <mergeCell ref="I764:I766"/>
    <mergeCell ref="I767:I769"/>
    <mergeCell ref="I770:I772"/>
    <mergeCell ref="I773:I775"/>
    <mergeCell ref="I776:I778"/>
    <mergeCell ref="I779:I781"/>
    <mergeCell ref="I782:I784"/>
    <mergeCell ref="I785:I787"/>
    <mergeCell ref="I788:I790"/>
    <mergeCell ref="I791:I793"/>
    <mergeCell ref="I794:I796"/>
    <mergeCell ref="I797:I799"/>
    <mergeCell ref="I800:I802"/>
    <mergeCell ref="I803:I805"/>
    <mergeCell ref="I806:I808"/>
    <mergeCell ref="I809:I811"/>
    <mergeCell ref="I812:I814"/>
    <mergeCell ref="I815:I817"/>
    <mergeCell ref="I818:I820"/>
    <mergeCell ref="I821:I823"/>
    <mergeCell ref="I824:I826"/>
    <mergeCell ref="I827:I829"/>
    <mergeCell ref="I830:I832"/>
    <mergeCell ref="I833:I835"/>
    <mergeCell ref="I836:I838"/>
    <mergeCell ref="I839:I841"/>
    <mergeCell ref="I842:I844"/>
    <mergeCell ref="I845:I847"/>
    <mergeCell ref="I848:I850"/>
    <mergeCell ref="I851:I853"/>
    <mergeCell ref="I854:I856"/>
    <mergeCell ref="I857:I859"/>
    <mergeCell ref="I860:I862"/>
    <mergeCell ref="I863:I865"/>
    <mergeCell ref="I866:I868"/>
    <mergeCell ref="I869:I871"/>
    <mergeCell ref="I872:I874"/>
    <mergeCell ref="I875:I877"/>
    <mergeCell ref="I878:I880"/>
    <mergeCell ref="I881:I883"/>
    <mergeCell ref="I884:I886"/>
    <mergeCell ref="I887:I889"/>
    <mergeCell ref="I890:I892"/>
    <mergeCell ref="I893:I895"/>
    <mergeCell ref="I896:I898"/>
    <mergeCell ref="I899:I901"/>
    <mergeCell ref="I902:I904"/>
    <mergeCell ref="I905:I907"/>
    <mergeCell ref="I908:I910"/>
    <mergeCell ref="I911:I913"/>
    <mergeCell ref="I914:I916"/>
    <mergeCell ref="I917:I919"/>
    <mergeCell ref="I920:I922"/>
    <mergeCell ref="I923:I925"/>
    <mergeCell ref="I926:I928"/>
    <mergeCell ref="I929:I931"/>
    <mergeCell ref="I932:I934"/>
    <mergeCell ref="I935:I937"/>
    <mergeCell ref="I938:I940"/>
    <mergeCell ref="I941:I943"/>
    <mergeCell ref="I944:I946"/>
    <mergeCell ref="I947:I949"/>
    <mergeCell ref="I950:I952"/>
    <mergeCell ref="I953:I955"/>
    <mergeCell ref="I956:I958"/>
    <mergeCell ref="I959:I961"/>
    <mergeCell ref="I962:I964"/>
    <mergeCell ref="I965:I967"/>
    <mergeCell ref="I968:I970"/>
    <mergeCell ref="I971:I973"/>
    <mergeCell ref="I974:I976"/>
    <mergeCell ref="I977:I979"/>
    <mergeCell ref="I980:I982"/>
    <mergeCell ref="I983:I985"/>
    <mergeCell ref="I986:I988"/>
    <mergeCell ref="I989:I991"/>
    <mergeCell ref="I992:I994"/>
    <mergeCell ref="I995:I997"/>
    <mergeCell ref="I998:I1000"/>
    <mergeCell ref="I1001:I1003"/>
    <mergeCell ref="I1004:I1006"/>
    <mergeCell ref="I1007:I1009"/>
    <mergeCell ref="I1010:I1012"/>
    <mergeCell ref="I1013:I1015"/>
    <mergeCell ref="I1016:I1018"/>
    <mergeCell ref="I1019:I1021"/>
    <mergeCell ref="I1022:I1024"/>
    <mergeCell ref="I1025:I1027"/>
    <mergeCell ref="I1028:I1030"/>
    <mergeCell ref="I1031:I1033"/>
    <mergeCell ref="I1034:I1036"/>
    <mergeCell ref="I1037:I1039"/>
    <mergeCell ref="I1040:I1042"/>
    <mergeCell ref="I1043:I1045"/>
    <mergeCell ref="I1046:I1048"/>
    <mergeCell ref="I1049:I1051"/>
    <mergeCell ref="I1052:I1054"/>
    <mergeCell ref="I1055:I1057"/>
    <mergeCell ref="I1058:I1060"/>
    <mergeCell ref="I1061:I1063"/>
    <mergeCell ref="I1064:I1066"/>
    <mergeCell ref="I1067:I1069"/>
    <mergeCell ref="I1070:I1072"/>
    <mergeCell ref="I1073:I1075"/>
    <mergeCell ref="I1076:I1078"/>
    <mergeCell ref="I1079:I1081"/>
    <mergeCell ref="I1082:I1084"/>
    <mergeCell ref="I1085:I1087"/>
    <mergeCell ref="I1088:I1090"/>
    <mergeCell ref="I1091:I1093"/>
    <mergeCell ref="I1094:I1096"/>
    <mergeCell ref="I1097:I1099"/>
    <mergeCell ref="I1100:I1102"/>
    <mergeCell ref="I1103:I1105"/>
    <mergeCell ref="I1106:I1108"/>
    <mergeCell ref="I1109:I1111"/>
    <mergeCell ref="I1112:I1114"/>
    <mergeCell ref="I1115:I1117"/>
    <mergeCell ref="I1118:I1120"/>
    <mergeCell ref="I1121:I1123"/>
    <mergeCell ref="I1124:I1126"/>
    <mergeCell ref="I1127:I1129"/>
    <mergeCell ref="I1130:I1132"/>
    <mergeCell ref="I1133:I1135"/>
    <mergeCell ref="I1136:I1138"/>
    <mergeCell ref="I1139:I1141"/>
    <mergeCell ref="I1142:I1144"/>
    <mergeCell ref="I1145:I1147"/>
    <mergeCell ref="I1148:I1150"/>
    <mergeCell ref="I1151:I1153"/>
    <mergeCell ref="I1154:I1156"/>
    <mergeCell ref="I1157:I1159"/>
    <mergeCell ref="I1160:I1162"/>
    <mergeCell ref="I1163:I1165"/>
    <mergeCell ref="I1166:I1168"/>
    <mergeCell ref="I1169:I1171"/>
    <mergeCell ref="I1172:I1174"/>
    <mergeCell ref="I1175:I1177"/>
    <mergeCell ref="I1178:I1180"/>
    <mergeCell ref="I1181:I1183"/>
    <mergeCell ref="I1184:I1186"/>
    <mergeCell ref="I1187:I1189"/>
    <mergeCell ref="I1190:I1192"/>
    <mergeCell ref="I1193:I1195"/>
    <mergeCell ref="I1196:I1198"/>
    <mergeCell ref="I1199:I1201"/>
    <mergeCell ref="I1202:I1204"/>
    <mergeCell ref="I1205:I1207"/>
    <mergeCell ref="I1208:I1210"/>
    <mergeCell ref="I1211:I1213"/>
    <mergeCell ref="I1214:I1216"/>
    <mergeCell ref="I1217:I1219"/>
    <mergeCell ref="I1220:I1222"/>
    <mergeCell ref="I1223:I1225"/>
    <mergeCell ref="I1226:I1228"/>
    <mergeCell ref="I1229:I1231"/>
    <mergeCell ref="I1232:I1234"/>
    <mergeCell ref="I1235:I1237"/>
    <mergeCell ref="I1238:I1240"/>
    <mergeCell ref="I1241:I1243"/>
    <mergeCell ref="I1244:I1246"/>
    <mergeCell ref="I1247:I1249"/>
    <mergeCell ref="I1250:I1252"/>
    <mergeCell ref="I1253:I1255"/>
    <mergeCell ref="I1256:I1258"/>
    <mergeCell ref="I1259:I1261"/>
    <mergeCell ref="I1262:I1264"/>
    <mergeCell ref="I1265:I1267"/>
    <mergeCell ref="I1268:I1270"/>
    <mergeCell ref="I1271:I1273"/>
    <mergeCell ref="I1274:I1276"/>
    <mergeCell ref="I1277:I1279"/>
    <mergeCell ref="I1280:I1282"/>
    <mergeCell ref="I1283:I1285"/>
    <mergeCell ref="I1286:I1288"/>
    <mergeCell ref="I1289:I1291"/>
    <mergeCell ref="I1292:I1294"/>
    <mergeCell ref="I1295:I1297"/>
    <mergeCell ref="I1298:I1300"/>
    <mergeCell ref="I1301:I1303"/>
    <mergeCell ref="I1304:I1306"/>
    <mergeCell ref="I1307:I1309"/>
    <mergeCell ref="I1310:I1312"/>
    <mergeCell ref="I1313:I1315"/>
    <mergeCell ref="I1316:I1318"/>
    <mergeCell ref="I1319:I1321"/>
    <mergeCell ref="I1322:I1324"/>
    <mergeCell ref="I1325:I1327"/>
    <mergeCell ref="I1328:I1330"/>
    <mergeCell ref="I1331:I1333"/>
    <mergeCell ref="I1334:I1336"/>
    <mergeCell ref="I1337:I1339"/>
    <mergeCell ref="I1340:I1342"/>
    <mergeCell ref="I1343:I1345"/>
    <mergeCell ref="I1346:I1348"/>
    <mergeCell ref="I1349:I1351"/>
    <mergeCell ref="I1352:I1354"/>
    <mergeCell ref="I1355:I1357"/>
    <mergeCell ref="I1358:I1360"/>
    <mergeCell ref="I1361:I1363"/>
    <mergeCell ref="I1364:I1366"/>
    <mergeCell ref="I1367:I1369"/>
    <mergeCell ref="I1370:I1372"/>
    <mergeCell ref="I1373:I1375"/>
    <mergeCell ref="I1376:I1378"/>
    <mergeCell ref="I1379:I1381"/>
    <mergeCell ref="I1382:I1384"/>
    <mergeCell ref="I1385:I1387"/>
    <mergeCell ref="I1388:I1390"/>
    <mergeCell ref="I1391:I1393"/>
    <mergeCell ref="I1394:I1396"/>
    <mergeCell ref="I1397:I1399"/>
    <mergeCell ref="I1400:I1402"/>
    <mergeCell ref="I1403:I1405"/>
    <mergeCell ref="I1406:I1408"/>
    <mergeCell ref="I1409:I1411"/>
    <mergeCell ref="I1412:I1414"/>
    <mergeCell ref="I1415:I1417"/>
    <mergeCell ref="I1418:I1420"/>
    <mergeCell ref="I1421:I1423"/>
    <mergeCell ref="I1424:I1426"/>
    <mergeCell ref="I1427:I1429"/>
    <mergeCell ref="I1430:I1432"/>
    <mergeCell ref="I1433:I1435"/>
    <mergeCell ref="I1436:I1438"/>
    <mergeCell ref="I1439:I1441"/>
    <mergeCell ref="I1442:I1444"/>
    <mergeCell ref="I1445:I1447"/>
    <mergeCell ref="I1448:I1450"/>
    <mergeCell ref="I1451:I1453"/>
    <mergeCell ref="I1454:I1456"/>
    <mergeCell ref="I1457:I1459"/>
    <mergeCell ref="I1460:I1462"/>
    <mergeCell ref="I1463:I1465"/>
    <mergeCell ref="I1466:I1468"/>
    <mergeCell ref="I1469:I1471"/>
    <mergeCell ref="I1472:I1474"/>
    <mergeCell ref="I1475:I1477"/>
    <mergeCell ref="I1478:I1480"/>
    <mergeCell ref="I1481:I1483"/>
    <mergeCell ref="I1484:I1486"/>
    <mergeCell ref="I1487:I1489"/>
    <mergeCell ref="I1490:I1492"/>
    <mergeCell ref="I1493:I1495"/>
    <mergeCell ref="I1496:I1498"/>
    <mergeCell ref="I1499:I1501"/>
    <mergeCell ref="I1502:I1504"/>
    <mergeCell ref="I1505:I1507"/>
    <mergeCell ref="I1508:I1510"/>
    <mergeCell ref="I1511:I1513"/>
    <mergeCell ref="I1514:I1516"/>
    <mergeCell ref="I1517:I1519"/>
    <mergeCell ref="I1520:I1522"/>
    <mergeCell ref="I1523:I1525"/>
    <mergeCell ref="I1526:I1528"/>
    <mergeCell ref="I1529:I1531"/>
    <mergeCell ref="I1532:I1534"/>
    <mergeCell ref="I1535:I1537"/>
    <mergeCell ref="I1538:I1540"/>
    <mergeCell ref="I1541:I1543"/>
    <mergeCell ref="I1544:I1546"/>
    <mergeCell ref="I1547:I1549"/>
    <mergeCell ref="I1550:I1552"/>
    <mergeCell ref="I1553:I1555"/>
    <mergeCell ref="I1556:I1558"/>
    <mergeCell ref="I1559:I1561"/>
    <mergeCell ref="I1562:I1564"/>
    <mergeCell ref="I1565:I1567"/>
    <mergeCell ref="I1568:I1570"/>
    <mergeCell ref="I1571:I1573"/>
    <mergeCell ref="I1574:I1576"/>
    <mergeCell ref="I1577:I1579"/>
    <mergeCell ref="I1580:I1582"/>
    <mergeCell ref="I1583:I1585"/>
    <mergeCell ref="I1586:I1588"/>
    <mergeCell ref="I1589:I1591"/>
    <mergeCell ref="I1592:I1594"/>
    <mergeCell ref="I1595:I1597"/>
    <mergeCell ref="I1598:I1600"/>
    <mergeCell ref="I1601:I1603"/>
    <mergeCell ref="I1604:I1606"/>
    <mergeCell ref="I1607:I1609"/>
    <mergeCell ref="I1610:I1612"/>
    <mergeCell ref="I1613:I1615"/>
    <mergeCell ref="I1616:I1618"/>
    <mergeCell ref="I1619:I1621"/>
    <mergeCell ref="I1622:I1624"/>
    <mergeCell ref="I1625:I1627"/>
    <mergeCell ref="I1628:I1630"/>
    <mergeCell ref="I1631:I1633"/>
    <mergeCell ref="I1634:I1636"/>
    <mergeCell ref="I1637:I1639"/>
    <mergeCell ref="I1640:I1642"/>
    <mergeCell ref="I1643:I1645"/>
    <mergeCell ref="I1646:I1648"/>
    <mergeCell ref="I1649:I1651"/>
    <mergeCell ref="I1652:I1654"/>
    <mergeCell ref="I1655:I1657"/>
    <mergeCell ref="I1658:I1660"/>
    <mergeCell ref="I1661:I1663"/>
    <mergeCell ref="I1664:I1666"/>
    <mergeCell ref="I1667:I1669"/>
    <mergeCell ref="I1670:I1672"/>
    <mergeCell ref="I1673:I1675"/>
    <mergeCell ref="I1676:I1678"/>
    <mergeCell ref="I1679:I1681"/>
    <mergeCell ref="J2:J4"/>
    <mergeCell ref="J5:J7"/>
    <mergeCell ref="J8:J10"/>
    <mergeCell ref="J11:J13"/>
    <mergeCell ref="J14:J16"/>
    <mergeCell ref="J17:J19"/>
    <mergeCell ref="J20:J22"/>
    <mergeCell ref="J23:J25"/>
    <mergeCell ref="J26:J28"/>
    <mergeCell ref="J29:J31"/>
    <mergeCell ref="J32:J34"/>
    <mergeCell ref="J35:J37"/>
    <mergeCell ref="J38:J40"/>
    <mergeCell ref="J41:J43"/>
    <mergeCell ref="J44:J46"/>
    <mergeCell ref="J47:J49"/>
    <mergeCell ref="J50:J52"/>
    <mergeCell ref="J53:J55"/>
    <mergeCell ref="J56:J58"/>
    <mergeCell ref="J59:J61"/>
    <mergeCell ref="J62:J64"/>
    <mergeCell ref="J65:J67"/>
    <mergeCell ref="J68:J70"/>
    <mergeCell ref="J71:J73"/>
    <mergeCell ref="J74:J76"/>
    <mergeCell ref="J77:J79"/>
    <mergeCell ref="J80:J82"/>
    <mergeCell ref="J83:J85"/>
    <mergeCell ref="J86:J88"/>
    <mergeCell ref="J89:J91"/>
    <mergeCell ref="J92:J94"/>
    <mergeCell ref="J95:J97"/>
    <mergeCell ref="J98:J100"/>
    <mergeCell ref="J101:J103"/>
    <mergeCell ref="J104:J106"/>
    <mergeCell ref="J107:J109"/>
    <mergeCell ref="J110:J112"/>
    <mergeCell ref="J113:J115"/>
    <mergeCell ref="J116:J118"/>
    <mergeCell ref="J119:J121"/>
    <mergeCell ref="J122:J124"/>
    <mergeCell ref="J125:J127"/>
    <mergeCell ref="J128:J130"/>
    <mergeCell ref="J131:J133"/>
    <mergeCell ref="J134:J136"/>
    <mergeCell ref="J137:J139"/>
    <mergeCell ref="J140:J142"/>
    <mergeCell ref="J143:J145"/>
    <mergeCell ref="J146:J148"/>
    <mergeCell ref="J149:J151"/>
    <mergeCell ref="J152:J154"/>
    <mergeCell ref="J155:J157"/>
    <mergeCell ref="J158:J160"/>
    <mergeCell ref="J161:J163"/>
    <mergeCell ref="J164:J166"/>
    <mergeCell ref="J167:J169"/>
    <mergeCell ref="J170:J172"/>
    <mergeCell ref="J173:J175"/>
    <mergeCell ref="J176:J178"/>
    <mergeCell ref="J179:J181"/>
    <mergeCell ref="J182:J184"/>
    <mergeCell ref="J185:J187"/>
    <mergeCell ref="J188:J190"/>
    <mergeCell ref="J191:J193"/>
    <mergeCell ref="J194:J196"/>
    <mergeCell ref="J197:J199"/>
    <mergeCell ref="J200:J202"/>
    <mergeCell ref="J203:J205"/>
    <mergeCell ref="J206:J208"/>
    <mergeCell ref="J209:J211"/>
    <mergeCell ref="J212:J214"/>
    <mergeCell ref="J215:J217"/>
    <mergeCell ref="J218:J220"/>
    <mergeCell ref="J221:J223"/>
    <mergeCell ref="J224:J226"/>
    <mergeCell ref="J227:J229"/>
    <mergeCell ref="J230:J232"/>
    <mergeCell ref="J233:J235"/>
    <mergeCell ref="J236:J238"/>
    <mergeCell ref="J239:J241"/>
    <mergeCell ref="J242:J244"/>
    <mergeCell ref="J245:J247"/>
    <mergeCell ref="J248:J250"/>
    <mergeCell ref="J251:J253"/>
    <mergeCell ref="J254:J256"/>
    <mergeCell ref="J257:J259"/>
    <mergeCell ref="J260:J262"/>
    <mergeCell ref="J263:J265"/>
    <mergeCell ref="J266:J268"/>
    <mergeCell ref="J269:J271"/>
    <mergeCell ref="J272:J274"/>
    <mergeCell ref="J275:J277"/>
    <mergeCell ref="J278:J280"/>
    <mergeCell ref="J281:J283"/>
    <mergeCell ref="J284:J286"/>
    <mergeCell ref="J287:J289"/>
    <mergeCell ref="J290:J292"/>
    <mergeCell ref="J293:J295"/>
    <mergeCell ref="J296:J298"/>
    <mergeCell ref="J299:J301"/>
    <mergeCell ref="J302:J304"/>
    <mergeCell ref="J305:J307"/>
    <mergeCell ref="J308:J310"/>
    <mergeCell ref="J311:J313"/>
    <mergeCell ref="J314:J316"/>
    <mergeCell ref="J317:J319"/>
    <mergeCell ref="J320:J322"/>
    <mergeCell ref="J323:J325"/>
    <mergeCell ref="J326:J328"/>
    <mergeCell ref="J329:J331"/>
    <mergeCell ref="J332:J334"/>
    <mergeCell ref="J335:J337"/>
    <mergeCell ref="J338:J340"/>
    <mergeCell ref="J341:J343"/>
    <mergeCell ref="J344:J346"/>
    <mergeCell ref="J347:J349"/>
    <mergeCell ref="J350:J352"/>
    <mergeCell ref="J353:J355"/>
    <mergeCell ref="J356:J358"/>
    <mergeCell ref="J359:J361"/>
    <mergeCell ref="J362:J364"/>
    <mergeCell ref="J365:J367"/>
    <mergeCell ref="J368:J370"/>
    <mergeCell ref="J371:J373"/>
    <mergeCell ref="J374:J376"/>
    <mergeCell ref="J377:J379"/>
    <mergeCell ref="J380:J382"/>
    <mergeCell ref="J383:J385"/>
    <mergeCell ref="J386:J388"/>
    <mergeCell ref="J389:J391"/>
    <mergeCell ref="J392:J394"/>
    <mergeCell ref="J395:J397"/>
    <mergeCell ref="J398:J400"/>
    <mergeCell ref="J401:J403"/>
    <mergeCell ref="J404:J406"/>
    <mergeCell ref="J407:J409"/>
    <mergeCell ref="J410:J412"/>
    <mergeCell ref="J413:J415"/>
    <mergeCell ref="J416:J418"/>
    <mergeCell ref="J419:J421"/>
    <mergeCell ref="J422:J424"/>
    <mergeCell ref="J425:J427"/>
    <mergeCell ref="J428:J430"/>
    <mergeCell ref="J431:J433"/>
    <mergeCell ref="J434:J436"/>
    <mergeCell ref="J437:J439"/>
    <mergeCell ref="J440:J442"/>
    <mergeCell ref="J443:J445"/>
    <mergeCell ref="J446:J448"/>
    <mergeCell ref="J449:J451"/>
    <mergeCell ref="J452:J454"/>
    <mergeCell ref="J455:J457"/>
    <mergeCell ref="J458:J460"/>
    <mergeCell ref="J461:J463"/>
    <mergeCell ref="J464:J466"/>
    <mergeCell ref="J467:J469"/>
    <mergeCell ref="J470:J472"/>
    <mergeCell ref="J473:J475"/>
    <mergeCell ref="J476:J478"/>
    <mergeCell ref="J479:J481"/>
    <mergeCell ref="J482:J484"/>
    <mergeCell ref="J485:J487"/>
    <mergeCell ref="J488:J490"/>
    <mergeCell ref="J491:J493"/>
    <mergeCell ref="J494:J496"/>
    <mergeCell ref="J497:J499"/>
    <mergeCell ref="J500:J502"/>
    <mergeCell ref="J503:J505"/>
    <mergeCell ref="J506:J508"/>
    <mergeCell ref="J509:J511"/>
    <mergeCell ref="J512:J514"/>
    <mergeCell ref="J515:J517"/>
    <mergeCell ref="J518:J520"/>
    <mergeCell ref="J521:J523"/>
    <mergeCell ref="J524:J526"/>
    <mergeCell ref="J527:J529"/>
    <mergeCell ref="J530:J532"/>
    <mergeCell ref="J533:J535"/>
    <mergeCell ref="J536:J538"/>
    <mergeCell ref="J539:J541"/>
    <mergeCell ref="J542:J544"/>
    <mergeCell ref="J545:J547"/>
    <mergeCell ref="J548:J550"/>
    <mergeCell ref="J551:J553"/>
    <mergeCell ref="J554:J556"/>
    <mergeCell ref="J557:J559"/>
    <mergeCell ref="J560:J562"/>
    <mergeCell ref="J563:J565"/>
    <mergeCell ref="J566:J568"/>
    <mergeCell ref="J569:J571"/>
    <mergeCell ref="J572:J574"/>
    <mergeCell ref="J575:J577"/>
    <mergeCell ref="J578:J580"/>
    <mergeCell ref="J581:J583"/>
    <mergeCell ref="J584:J586"/>
    <mergeCell ref="J587:J589"/>
    <mergeCell ref="J590:J592"/>
    <mergeCell ref="J593:J595"/>
    <mergeCell ref="J596:J598"/>
    <mergeCell ref="J599:J601"/>
    <mergeCell ref="J602:J604"/>
    <mergeCell ref="J605:J607"/>
    <mergeCell ref="J608:J610"/>
    <mergeCell ref="J611:J613"/>
    <mergeCell ref="J614:J616"/>
    <mergeCell ref="J617:J619"/>
    <mergeCell ref="J620:J622"/>
    <mergeCell ref="J623:J625"/>
    <mergeCell ref="J626:J628"/>
    <mergeCell ref="J629:J631"/>
    <mergeCell ref="J632:J634"/>
    <mergeCell ref="J635:J637"/>
    <mergeCell ref="J638:J640"/>
    <mergeCell ref="J641:J643"/>
    <mergeCell ref="J644:J646"/>
    <mergeCell ref="J647:J649"/>
    <mergeCell ref="J650:J652"/>
    <mergeCell ref="J653:J655"/>
    <mergeCell ref="J656:J658"/>
    <mergeCell ref="J659:J661"/>
    <mergeCell ref="J662:J664"/>
    <mergeCell ref="J665:J667"/>
    <mergeCell ref="J668:J670"/>
    <mergeCell ref="J671:J673"/>
    <mergeCell ref="J674:J676"/>
    <mergeCell ref="J677:J679"/>
    <mergeCell ref="J680:J682"/>
    <mergeCell ref="J683:J685"/>
    <mergeCell ref="J686:J688"/>
    <mergeCell ref="J689:J691"/>
    <mergeCell ref="J692:J694"/>
    <mergeCell ref="J695:J697"/>
    <mergeCell ref="J698:J700"/>
    <mergeCell ref="J701:J703"/>
    <mergeCell ref="J704:J706"/>
    <mergeCell ref="J707:J709"/>
    <mergeCell ref="J710:J712"/>
    <mergeCell ref="J713:J715"/>
    <mergeCell ref="J716:J718"/>
    <mergeCell ref="J719:J721"/>
    <mergeCell ref="J722:J724"/>
    <mergeCell ref="J725:J727"/>
    <mergeCell ref="J728:J730"/>
    <mergeCell ref="J731:J733"/>
    <mergeCell ref="J734:J736"/>
    <mergeCell ref="J737:J739"/>
    <mergeCell ref="J740:J742"/>
    <mergeCell ref="J743:J745"/>
    <mergeCell ref="J746:J748"/>
    <mergeCell ref="J749:J751"/>
    <mergeCell ref="J752:J754"/>
    <mergeCell ref="J755:J757"/>
    <mergeCell ref="J758:J760"/>
    <mergeCell ref="J761:J763"/>
    <mergeCell ref="J764:J766"/>
    <mergeCell ref="J767:J769"/>
    <mergeCell ref="J770:J772"/>
    <mergeCell ref="J773:J775"/>
    <mergeCell ref="J776:J778"/>
    <mergeCell ref="J779:J781"/>
    <mergeCell ref="J782:J784"/>
    <mergeCell ref="J785:J787"/>
    <mergeCell ref="J788:J790"/>
    <mergeCell ref="J791:J793"/>
    <mergeCell ref="J794:J796"/>
    <mergeCell ref="J797:J799"/>
    <mergeCell ref="J800:J802"/>
    <mergeCell ref="J803:J805"/>
    <mergeCell ref="J806:J808"/>
    <mergeCell ref="J809:J811"/>
    <mergeCell ref="J812:J814"/>
    <mergeCell ref="J815:J817"/>
    <mergeCell ref="J818:J820"/>
    <mergeCell ref="J821:J823"/>
    <mergeCell ref="J824:J826"/>
    <mergeCell ref="J827:J829"/>
    <mergeCell ref="J830:J832"/>
    <mergeCell ref="J833:J835"/>
    <mergeCell ref="J836:J838"/>
    <mergeCell ref="J839:J841"/>
    <mergeCell ref="J842:J844"/>
    <mergeCell ref="J845:J847"/>
    <mergeCell ref="J848:J850"/>
    <mergeCell ref="J851:J853"/>
    <mergeCell ref="J854:J856"/>
    <mergeCell ref="J857:J859"/>
    <mergeCell ref="J860:J862"/>
    <mergeCell ref="J863:J865"/>
    <mergeCell ref="J866:J868"/>
    <mergeCell ref="J869:J871"/>
    <mergeCell ref="J872:J874"/>
    <mergeCell ref="J875:J877"/>
    <mergeCell ref="J878:J880"/>
    <mergeCell ref="J881:J883"/>
    <mergeCell ref="J884:J886"/>
    <mergeCell ref="J887:J889"/>
    <mergeCell ref="J890:J892"/>
    <mergeCell ref="J893:J895"/>
    <mergeCell ref="J896:J898"/>
    <mergeCell ref="J899:J901"/>
    <mergeCell ref="J902:J904"/>
    <mergeCell ref="J905:J907"/>
    <mergeCell ref="J908:J910"/>
    <mergeCell ref="J911:J913"/>
    <mergeCell ref="J914:J916"/>
    <mergeCell ref="J917:J919"/>
    <mergeCell ref="J920:J922"/>
    <mergeCell ref="J923:J925"/>
    <mergeCell ref="J926:J928"/>
    <mergeCell ref="J929:J931"/>
    <mergeCell ref="J932:J934"/>
    <mergeCell ref="J935:J937"/>
    <mergeCell ref="J938:J940"/>
    <mergeCell ref="J941:J943"/>
    <mergeCell ref="J944:J946"/>
    <mergeCell ref="J947:J949"/>
    <mergeCell ref="J950:J952"/>
    <mergeCell ref="J953:J955"/>
    <mergeCell ref="J956:J958"/>
    <mergeCell ref="J959:J961"/>
    <mergeCell ref="J962:J964"/>
    <mergeCell ref="J965:J967"/>
    <mergeCell ref="J968:J970"/>
    <mergeCell ref="J971:J973"/>
    <mergeCell ref="J974:J976"/>
    <mergeCell ref="J977:J979"/>
    <mergeCell ref="J980:J982"/>
    <mergeCell ref="J983:J985"/>
    <mergeCell ref="J986:J988"/>
    <mergeCell ref="J989:J991"/>
    <mergeCell ref="J992:J994"/>
    <mergeCell ref="J995:J997"/>
    <mergeCell ref="J998:J1000"/>
    <mergeCell ref="J1001:J1003"/>
    <mergeCell ref="J1004:J1006"/>
    <mergeCell ref="J1007:J1009"/>
    <mergeCell ref="J1010:J1012"/>
    <mergeCell ref="J1013:J1015"/>
    <mergeCell ref="J1016:J1018"/>
    <mergeCell ref="J1019:J1021"/>
    <mergeCell ref="J1022:J1024"/>
    <mergeCell ref="J1025:J1027"/>
    <mergeCell ref="J1028:J1030"/>
    <mergeCell ref="J1031:J1033"/>
    <mergeCell ref="J1034:J1036"/>
    <mergeCell ref="J1037:J1039"/>
    <mergeCell ref="J1040:J1042"/>
    <mergeCell ref="J1043:J1045"/>
    <mergeCell ref="J1046:J1048"/>
    <mergeCell ref="J1049:J1051"/>
    <mergeCell ref="J1052:J1054"/>
    <mergeCell ref="J1055:J1057"/>
    <mergeCell ref="J1058:J1060"/>
    <mergeCell ref="J1061:J1063"/>
    <mergeCell ref="J1064:J1066"/>
    <mergeCell ref="J1067:J1069"/>
    <mergeCell ref="J1070:J1072"/>
    <mergeCell ref="J1073:J1075"/>
    <mergeCell ref="J1076:J1078"/>
    <mergeCell ref="J1079:J1081"/>
    <mergeCell ref="J1082:J1084"/>
    <mergeCell ref="J1085:J1087"/>
    <mergeCell ref="J1088:J1090"/>
    <mergeCell ref="J1091:J1093"/>
    <mergeCell ref="J1094:J1096"/>
    <mergeCell ref="J1097:J1099"/>
    <mergeCell ref="J1100:J1102"/>
    <mergeCell ref="J1103:J1105"/>
    <mergeCell ref="J1106:J1108"/>
    <mergeCell ref="J1109:J1111"/>
    <mergeCell ref="J1112:J1114"/>
    <mergeCell ref="J1115:J1117"/>
    <mergeCell ref="J1118:J1120"/>
    <mergeCell ref="J1121:J1123"/>
    <mergeCell ref="J1124:J1126"/>
    <mergeCell ref="J1127:J1129"/>
    <mergeCell ref="J1130:J1132"/>
    <mergeCell ref="J1133:J1135"/>
    <mergeCell ref="J1136:J1138"/>
    <mergeCell ref="J1139:J1141"/>
    <mergeCell ref="J1142:J1144"/>
    <mergeCell ref="J1145:J1147"/>
    <mergeCell ref="J1148:J1150"/>
    <mergeCell ref="J1151:J1153"/>
    <mergeCell ref="J1154:J1156"/>
    <mergeCell ref="J1157:J1159"/>
    <mergeCell ref="J1160:J1162"/>
    <mergeCell ref="J1163:J1165"/>
    <mergeCell ref="J1166:J1168"/>
    <mergeCell ref="J1169:J1171"/>
    <mergeCell ref="J1172:J1174"/>
    <mergeCell ref="J1175:J1177"/>
    <mergeCell ref="J1178:J1180"/>
    <mergeCell ref="J1181:J1183"/>
    <mergeCell ref="J1184:J1186"/>
    <mergeCell ref="J1187:J1189"/>
    <mergeCell ref="J1190:J1192"/>
    <mergeCell ref="J1193:J1195"/>
    <mergeCell ref="J1196:J1198"/>
    <mergeCell ref="J1199:J1201"/>
    <mergeCell ref="J1202:J1204"/>
    <mergeCell ref="J1205:J1207"/>
    <mergeCell ref="J1208:J1210"/>
    <mergeCell ref="J1211:J1213"/>
    <mergeCell ref="J1214:J1216"/>
    <mergeCell ref="J1217:J1219"/>
    <mergeCell ref="J1220:J1222"/>
    <mergeCell ref="J1223:J1225"/>
    <mergeCell ref="J1226:J1228"/>
    <mergeCell ref="J1229:J1231"/>
    <mergeCell ref="J1232:J1234"/>
    <mergeCell ref="J1235:J1237"/>
    <mergeCell ref="J1238:J1240"/>
    <mergeCell ref="J1241:J1243"/>
    <mergeCell ref="J1244:J1246"/>
    <mergeCell ref="J1247:J1249"/>
    <mergeCell ref="J1250:J1252"/>
    <mergeCell ref="J1253:J1255"/>
    <mergeCell ref="J1256:J1258"/>
    <mergeCell ref="J1259:J1261"/>
    <mergeCell ref="J1262:J1264"/>
    <mergeCell ref="J1265:J1267"/>
    <mergeCell ref="J1268:J1270"/>
    <mergeCell ref="J1271:J1273"/>
    <mergeCell ref="J1274:J1276"/>
    <mergeCell ref="J1277:J1279"/>
    <mergeCell ref="J1280:J1282"/>
    <mergeCell ref="J1283:J1285"/>
    <mergeCell ref="J1286:J1288"/>
    <mergeCell ref="J1289:J1291"/>
    <mergeCell ref="J1292:J1294"/>
    <mergeCell ref="J1295:J1297"/>
    <mergeCell ref="J1298:J1300"/>
    <mergeCell ref="J1301:J1303"/>
    <mergeCell ref="J1304:J1306"/>
    <mergeCell ref="J1307:J1309"/>
    <mergeCell ref="J1310:J1312"/>
    <mergeCell ref="J1313:J1315"/>
    <mergeCell ref="J1316:J1318"/>
    <mergeCell ref="J1319:J1321"/>
    <mergeCell ref="J1322:J1324"/>
    <mergeCell ref="J1325:J1327"/>
    <mergeCell ref="J1328:J1330"/>
    <mergeCell ref="J1331:J1333"/>
    <mergeCell ref="J1334:J1336"/>
    <mergeCell ref="J1337:J1339"/>
    <mergeCell ref="J1340:J1342"/>
    <mergeCell ref="J1343:J1345"/>
    <mergeCell ref="J1346:J1348"/>
    <mergeCell ref="J1349:J1351"/>
    <mergeCell ref="J1352:J1354"/>
    <mergeCell ref="J1355:J1357"/>
    <mergeCell ref="J1358:J1360"/>
    <mergeCell ref="J1361:J1363"/>
    <mergeCell ref="J1364:J1366"/>
    <mergeCell ref="J1367:J1369"/>
    <mergeCell ref="J1370:J1372"/>
    <mergeCell ref="J1373:J1375"/>
    <mergeCell ref="J1376:J1378"/>
    <mergeCell ref="J1379:J1381"/>
    <mergeCell ref="J1382:J1384"/>
    <mergeCell ref="J1385:J1387"/>
    <mergeCell ref="J1388:J1390"/>
    <mergeCell ref="J1391:J1393"/>
    <mergeCell ref="J1394:J1396"/>
    <mergeCell ref="J1397:J1399"/>
    <mergeCell ref="J1400:J1402"/>
    <mergeCell ref="J1403:J1405"/>
    <mergeCell ref="J1406:J1408"/>
    <mergeCell ref="J1409:J1411"/>
    <mergeCell ref="J1412:J1414"/>
    <mergeCell ref="J1415:J1417"/>
    <mergeCell ref="J1418:J1420"/>
    <mergeCell ref="J1421:J1423"/>
    <mergeCell ref="J1424:J1426"/>
    <mergeCell ref="J1427:J1429"/>
    <mergeCell ref="J1430:J1432"/>
    <mergeCell ref="J1433:J1435"/>
    <mergeCell ref="J1436:J1438"/>
    <mergeCell ref="J1439:J1441"/>
    <mergeCell ref="J1442:J1444"/>
    <mergeCell ref="J1445:J1447"/>
    <mergeCell ref="J1448:J1450"/>
    <mergeCell ref="J1451:J1453"/>
    <mergeCell ref="J1454:J1456"/>
    <mergeCell ref="J1457:J1459"/>
    <mergeCell ref="J1460:J1462"/>
    <mergeCell ref="J1463:J1465"/>
    <mergeCell ref="J1466:J1468"/>
    <mergeCell ref="J1469:J1471"/>
    <mergeCell ref="J1472:J1474"/>
    <mergeCell ref="J1475:J1477"/>
    <mergeCell ref="J1478:J1480"/>
    <mergeCell ref="J1481:J1483"/>
    <mergeCell ref="J1484:J1486"/>
    <mergeCell ref="J1487:J1489"/>
    <mergeCell ref="J1490:J1492"/>
    <mergeCell ref="J1493:J1495"/>
    <mergeCell ref="J1496:J1498"/>
    <mergeCell ref="J1499:J1501"/>
    <mergeCell ref="J1502:J1504"/>
    <mergeCell ref="J1505:J1507"/>
    <mergeCell ref="J1508:J1510"/>
    <mergeCell ref="J1511:J1513"/>
    <mergeCell ref="J1514:J1516"/>
    <mergeCell ref="J1517:J1519"/>
    <mergeCell ref="J1520:J1522"/>
    <mergeCell ref="J1523:J1525"/>
    <mergeCell ref="J1526:J1528"/>
    <mergeCell ref="J1529:J1531"/>
    <mergeCell ref="J1532:J1534"/>
    <mergeCell ref="J1535:J1537"/>
    <mergeCell ref="J1538:J1540"/>
    <mergeCell ref="J1541:J1543"/>
    <mergeCell ref="J1544:J1546"/>
    <mergeCell ref="J1547:J1549"/>
    <mergeCell ref="J1550:J1552"/>
    <mergeCell ref="J1553:J1555"/>
    <mergeCell ref="J1556:J1558"/>
    <mergeCell ref="J1559:J1561"/>
    <mergeCell ref="J1562:J1564"/>
    <mergeCell ref="J1565:J1567"/>
    <mergeCell ref="J1568:J1570"/>
    <mergeCell ref="J1571:J1573"/>
    <mergeCell ref="J1574:J1576"/>
    <mergeCell ref="J1577:J1579"/>
    <mergeCell ref="J1580:J1582"/>
    <mergeCell ref="J1583:J1585"/>
    <mergeCell ref="J1586:J1588"/>
    <mergeCell ref="J1589:J1591"/>
    <mergeCell ref="J1592:J1594"/>
    <mergeCell ref="J1595:J1597"/>
    <mergeCell ref="J1598:J1600"/>
    <mergeCell ref="J1601:J1603"/>
    <mergeCell ref="J1604:J1606"/>
    <mergeCell ref="J1607:J1609"/>
    <mergeCell ref="J1610:J1612"/>
    <mergeCell ref="J1613:J1615"/>
    <mergeCell ref="J1616:J1618"/>
    <mergeCell ref="J1619:J1621"/>
    <mergeCell ref="J1622:J1624"/>
    <mergeCell ref="J1625:J1627"/>
    <mergeCell ref="J1628:J1630"/>
    <mergeCell ref="J1631:J1633"/>
    <mergeCell ref="J1634:J1636"/>
    <mergeCell ref="J1637:J1639"/>
    <mergeCell ref="J1640:J1642"/>
    <mergeCell ref="J1643:J1645"/>
    <mergeCell ref="J1646:J1648"/>
    <mergeCell ref="J1649:J1651"/>
    <mergeCell ref="J1652:J1654"/>
    <mergeCell ref="J1655:J1657"/>
    <mergeCell ref="J1658:J1660"/>
    <mergeCell ref="J1661:J1663"/>
    <mergeCell ref="J1664:J1666"/>
    <mergeCell ref="J1667:J1669"/>
    <mergeCell ref="J1670:J1672"/>
    <mergeCell ref="J1673:J1675"/>
    <mergeCell ref="J1676:J1678"/>
    <mergeCell ref="J1679:J1681"/>
    <mergeCell ref="K2:K4"/>
    <mergeCell ref="K5:K7"/>
    <mergeCell ref="K8:K10"/>
    <mergeCell ref="K11:K13"/>
    <mergeCell ref="K14:K16"/>
    <mergeCell ref="K17:K19"/>
    <mergeCell ref="K20:K22"/>
    <mergeCell ref="K23:K25"/>
    <mergeCell ref="K26:K28"/>
    <mergeCell ref="K29:K31"/>
    <mergeCell ref="K32:K34"/>
    <mergeCell ref="K35:K37"/>
    <mergeCell ref="K38:K40"/>
    <mergeCell ref="K41:K43"/>
    <mergeCell ref="K44:K46"/>
    <mergeCell ref="K47:K49"/>
    <mergeCell ref="K50:K52"/>
    <mergeCell ref="K53:K55"/>
    <mergeCell ref="K56:K58"/>
    <mergeCell ref="K59:K61"/>
    <mergeCell ref="K62:K64"/>
    <mergeCell ref="K65:K67"/>
    <mergeCell ref="K68:K70"/>
    <mergeCell ref="K71:K73"/>
    <mergeCell ref="K74:K76"/>
    <mergeCell ref="K77:K79"/>
    <mergeCell ref="K80:K82"/>
    <mergeCell ref="K83:K85"/>
    <mergeCell ref="K86:K88"/>
    <mergeCell ref="K89:K91"/>
    <mergeCell ref="K92:K94"/>
    <mergeCell ref="K95:K97"/>
    <mergeCell ref="K98:K100"/>
    <mergeCell ref="K101:K103"/>
    <mergeCell ref="K104:K106"/>
    <mergeCell ref="K107:K109"/>
    <mergeCell ref="K110:K112"/>
    <mergeCell ref="K113:K115"/>
    <mergeCell ref="K116:K118"/>
    <mergeCell ref="K119:K121"/>
    <mergeCell ref="K122:K124"/>
    <mergeCell ref="K125:K127"/>
    <mergeCell ref="K128:K130"/>
    <mergeCell ref="K131:K133"/>
    <mergeCell ref="K134:K136"/>
    <mergeCell ref="K137:K139"/>
    <mergeCell ref="K140:K142"/>
    <mergeCell ref="K143:K145"/>
    <mergeCell ref="K146:K148"/>
    <mergeCell ref="K149:K151"/>
    <mergeCell ref="K152:K154"/>
    <mergeCell ref="K155:K157"/>
    <mergeCell ref="K158:K160"/>
    <mergeCell ref="K161:K163"/>
    <mergeCell ref="K164:K166"/>
    <mergeCell ref="K167:K169"/>
    <mergeCell ref="K170:K172"/>
    <mergeCell ref="K173:K175"/>
    <mergeCell ref="K176:K178"/>
    <mergeCell ref="K179:K181"/>
    <mergeCell ref="K182:K184"/>
    <mergeCell ref="K185:K187"/>
    <mergeCell ref="K188:K190"/>
    <mergeCell ref="K191:K193"/>
    <mergeCell ref="K194:K196"/>
    <mergeCell ref="K197:K199"/>
    <mergeCell ref="K200:K202"/>
    <mergeCell ref="K203:K205"/>
    <mergeCell ref="K206:K208"/>
    <mergeCell ref="K209:K211"/>
    <mergeCell ref="K212:K214"/>
    <mergeCell ref="K215:K217"/>
    <mergeCell ref="K218:K220"/>
    <mergeCell ref="K221:K223"/>
    <mergeCell ref="K224:K226"/>
    <mergeCell ref="K227:K229"/>
    <mergeCell ref="K230:K232"/>
    <mergeCell ref="K233:K235"/>
    <mergeCell ref="K236:K238"/>
    <mergeCell ref="K239:K241"/>
    <mergeCell ref="K242:K244"/>
    <mergeCell ref="K245:K247"/>
    <mergeCell ref="K248:K250"/>
    <mergeCell ref="K251:K253"/>
    <mergeCell ref="K254:K256"/>
    <mergeCell ref="K257:K259"/>
    <mergeCell ref="K260:K262"/>
    <mergeCell ref="K263:K265"/>
    <mergeCell ref="K266:K268"/>
    <mergeCell ref="K269:K271"/>
    <mergeCell ref="K272:K274"/>
    <mergeCell ref="K275:K277"/>
    <mergeCell ref="K278:K280"/>
    <mergeCell ref="K281:K283"/>
    <mergeCell ref="K284:K286"/>
    <mergeCell ref="K287:K289"/>
    <mergeCell ref="K290:K292"/>
    <mergeCell ref="K293:K295"/>
    <mergeCell ref="K296:K298"/>
    <mergeCell ref="K299:K301"/>
    <mergeCell ref="K302:K304"/>
    <mergeCell ref="K305:K307"/>
    <mergeCell ref="K308:K310"/>
    <mergeCell ref="K311:K313"/>
    <mergeCell ref="K314:K316"/>
    <mergeCell ref="K317:K319"/>
    <mergeCell ref="K320:K322"/>
    <mergeCell ref="K323:K325"/>
    <mergeCell ref="K326:K328"/>
    <mergeCell ref="K329:K331"/>
    <mergeCell ref="K332:K334"/>
    <mergeCell ref="K335:K337"/>
    <mergeCell ref="K338:K340"/>
    <mergeCell ref="K341:K343"/>
    <mergeCell ref="K344:K346"/>
    <mergeCell ref="K347:K349"/>
    <mergeCell ref="K350:K352"/>
    <mergeCell ref="K353:K355"/>
    <mergeCell ref="K356:K358"/>
    <mergeCell ref="K359:K361"/>
    <mergeCell ref="K362:K364"/>
    <mergeCell ref="K365:K367"/>
    <mergeCell ref="K368:K370"/>
    <mergeCell ref="K371:K373"/>
    <mergeCell ref="K374:K376"/>
    <mergeCell ref="K377:K379"/>
    <mergeCell ref="K380:K382"/>
    <mergeCell ref="K383:K385"/>
    <mergeCell ref="K386:K388"/>
    <mergeCell ref="K389:K391"/>
    <mergeCell ref="K392:K394"/>
    <mergeCell ref="K395:K397"/>
    <mergeCell ref="K398:K400"/>
    <mergeCell ref="K401:K403"/>
    <mergeCell ref="K404:K406"/>
    <mergeCell ref="K407:K409"/>
    <mergeCell ref="K410:K412"/>
    <mergeCell ref="K413:K415"/>
    <mergeCell ref="K416:K418"/>
    <mergeCell ref="K419:K421"/>
    <mergeCell ref="K422:K424"/>
    <mergeCell ref="K425:K427"/>
    <mergeCell ref="K428:K430"/>
    <mergeCell ref="K431:K433"/>
    <mergeCell ref="K434:K436"/>
    <mergeCell ref="K437:K439"/>
    <mergeCell ref="K440:K442"/>
    <mergeCell ref="K443:K445"/>
    <mergeCell ref="K446:K448"/>
    <mergeCell ref="K449:K451"/>
    <mergeCell ref="K452:K454"/>
    <mergeCell ref="K455:K457"/>
    <mergeCell ref="K458:K460"/>
    <mergeCell ref="K461:K463"/>
    <mergeCell ref="K464:K466"/>
    <mergeCell ref="K467:K469"/>
    <mergeCell ref="K470:K472"/>
    <mergeCell ref="K473:K475"/>
    <mergeCell ref="K476:K478"/>
    <mergeCell ref="K479:K481"/>
    <mergeCell ref="K482:K484"/>
    <mergeCell ref="K485:K487"/>
    <mergeCell ref="K488:K490"/>
    <mergeCell ref="K491:K493"/>
    <mergeCell ref="K494:K496"/>
    <mergeCell ref="K497:K499"/>
    <mergeCell ref="K500:K502"/>
    <mergeCell ref="K503:K505"/>
    <mergeCell ref="K506:K508"/>
    <mergeCell ref="K509:K511"/>
    <mergeCell ref="K512:K514"/>
    <mergeCell ref="K515:K517"/>
    <mergeCell ref="K518:K520"/>
    <mergeCell ref="K521:K523"/>
    <mergeCell ref="K524:K526"/>
    <mergeCell ref="K527:K529"/>
    <mergeCell ref="K530:K532"/>
    <mergeCell ref="K533:K535"/>
    <mergeCell ref="K536:K538"/>
    <mergeCell ref="K539:K541"/>
    <mergeCell ref="K542:K544"/>
    <mergeCell ref="K545:K547"/>
    <mergeCell ref="K548:K550"/>
    <mergeCell ref="K551:K553"/>
    <mergeCell ref="K554:K556"/>
    <mergeCell ref="K557:K559"/>
    <mergeCell ref="K560:K562"/>
    <mergeCell ref="K563:K565"/>
    <mergeCell ref="K566:K568"/>
    <mergeCell ref="K569:K571"/>
    <mergeCell ref="K572:K574"/>
    <mergeCell ref="K575:K577"/>
    <mergeCell ref="K578:K580"/>
    <mergeCell ref="K581:K583"/>
    <mergeCell ref="K584:K586"/>
    <mergeCell ref="K587:K589"/>
    <mergeCell ref="K590:K592"/>
    <mergeCell ref="K593:K595"/>
    <mergeCell ref="K596:K598"/>
    <mergeCell ref="K599:K601"/>
    <mergeCell ref="K602:K604"/>
    <mergeCell ref="K605:K607"/>
    <mergeCell ref="K608:K610"/>
    <mergeCell ref="K611:K613"/>
    <mergeCell ref="K614:K616"/>
    <mergeCell ref="K617:K619"/>
    <mergeCell ref="K620:K622"/>
    <mergeCell ref="K623:K625"/>
    <mergeCell ref="K626:K628"/>
    <mergeCell ref="K629:K631"/>
    <mergeCell ref="K632:K634"/>
    <mergeCell ref="K635:K637"/>
    <mergeCell ref="K638:K640"/>
    <mergeCell ref="K641:K643"/>
    <mergeCell ref="K644:K646"/>
    <mergeCell ref="K647:K649"/>
    <mergeCell ref="K650:K652"/>
    <mergeCell ref="K653:K655"/>
    <mergeCell ref="K656:K658"/>
    <mergeCell ref="K659:K661"/>
    <mergeCell ref="K662:K664"/>
    <mergeCell ref="K665:K667"/>
    <mergeCell ref="K668:K670"/>
    <mergeCell ref="K671:K673"/>
    <mergeCell ref="K674:K676"/>
    <mergeCell ref="K677:K679"/>
    <mergeCell ref="K680:K682"/>
    <mergeCell ref="K683:K685"/>
    <mergeCell ref="K686:K688"/>
    <mergeCell ref="K689:K691"/>
    <mergeCell ref="K692:K694"/>
    <mergeCell ref="K695:K697"/>
    <mergeCell ref="K698:K700"/>
    <mergeCell ref="K701:K703"/>
    <mergeCell ref="K704:K706"/>
    <mergeCell ref="K707:K709"/>
    <mergeCell ref="K710:K712"/>
    <mergeCell ref="K713:K715"/>
    <mergeCell ref="K716:K718"/>
    <mergeCell ref="K719:K721"/>
    <mergeCell ref="K722:K724"/>
    <mergeCell ref="K725:K727"/>
    <mergeCell ref="K728:K730"/>
    <mergeCell ref="K731:K733"/>
    <mergeCell ref="K734:K736"/>
    <mergeCell ref="K737:K739"/>
    <mergeCell ref="K740:K742"/>
    <mergeCell ref="K743:K745"/>
    <mergeCell ref="K746:K748"/>
    <mergeCell ref="K749:K751"/>
    <mergeCell ref="K752:K754"/>
    <mergeCell ref="K755:K757"/>
    <mergeCell ref="K758:K760"/>
    <mergeCell ref="K761:K763"/>
    <mergeCell ref="K764:K766"/>
    <mergeCell ref="K767:K769"/>
    <mergeCell ref="K770:K772"/>
    <mergeCell ref="K773:K775"/>
    <mergeCell ref="K776:K778"/>
    <mergeCell ref="K779:K781"/>
    <mergeCell ref="K782:K784"/>
    <mergeCell ref="K785:K787"/>
    <mergeCell ref="K788:K790"/>
    <mergeCell ref="K791:K793"/>
    <mergeCell ref="K794:K796"/>
    <mergeCell ref="K797:K799"/>
    <mergeCell ref="K800:K802"/>
    <mergeCell ref="K803:K805"/>
    <mergeCell ref="K806:K808"/>
    <mergeCell ref="K809:K811"/>
    <mergeCell ref="K812:K814"/>
    <mergeCell ref="K815:K817"/>
    <mergeCell ref="K818:K820"/>
    <mergeCell ref="K821:K823"/>
    <mergeCell ref="K824:K826"/>
    <mergeCell ref="K827:K829"/>
    <mergeCell ref="K830:K832"/>
    <mergeCell ref="K833:K835"/>
    <mergeCell ref="K836:K838"/>
    <mergeCell ref="K839:K841"/>
    <mergeCell ref="K842:K844"/>
    <mergeCell ref="K845:K847"/>
    <mergeCell ref="K848:K850"/>
    <mergeCell ref="K851:K853"/>
    <mergeCell ref="K854:K856"/>
    <mergeCell ref="K857:K859"/>
    <mergeCell ref="K860:K862"/>
    <mergeCell ref="K863:K865"/>
    <mergeCell ref="K866:K868"/>
    <mergeCell ref="K869:K871"/>
    <mergeCell ref="K872:K874"/>
    <mergeCell ref="K875:K877"/>
    <mergeCell ref="K878:K880"/>
    <mergeCell ref="K881:K883"/>
    <mergeCell ref="K884:K886"/>
    <mergeCell ref="K887:K889"/>
    <mergeCell ref="K890:K892"/>
    <mergeCell ref="K893:K895"/>
    <mergeCell ref="K896:K898"/>
    <mergeCell ref="K899:K901"/>
    <mergeCell ref="K902:K904"/>
    <mergeCell ref="K905:K907"/>
    <mergeCell ref="K908:K910"/>
    <mergeCell ref="K911:K913"/>
    <mergeCell ref="K914:K916"/>
    <mergeCell ref="K917:K919"/>
    <mergeCell ref="K920:K922"/>
    <mergeCell ref="K923:K925"/>
    <mergeCell ref="K926:K928"/>
    <mergeCell ref="K929:K931"/>
    <mergeCell ref="K932:K934"/>
    <mergeCell ref="K935:K937"/>
    <mergeCell ref="K938:K940"/>
    <mergeCell ref="K941:K943"/>
    <mergeCell ref="K944:K946"/>
    <mergeCell ref="K947:K949"/>
    <mergeCell ref="K950:K952"/>
    <mergeCell ref="K953:K955"/>
    <mergeCell ref="K956:K958"/>
    <mergeCell ref="K959:K961"/>
    <mergeCell ref="K962:K964"/>
    <mergeCell ref="K965:K967"/>
    <mergeCell ref="K968:K970"/>
    <mergeCell ref="K971:K973"/>
    <mergeCell ref="K974:K976"/>
    <mergeCell ref="K977:K979"/>
    <mergeCell ref="K980:K982"/>
    <mergeCell ref="K983:K985"/>
    <mergeCell ref="K986:K988"/>
    <mergeCell ref="K989:K991"/>
    <mergeCell ref="K992:K994"/>
    <mergeCell ref="K995:K997"/>
    <mergeCell ref="K998:K1000"/>
    <mergeCell ref="K1001:K1003"/>
    <mergeCell ref="K1004:K1006"/>
    <mergeCell ref="K1007:K1009"/>
    <mergeCell ref="K1010:K1012"/>
    <mergeCell ref="K1013:K1015"/>
    <mergeCell ref="K1016:K1018"/>
    <mergeCell ref="K1019:K1021"/>
    <mergeCell ref="K1022:K1024"/>
    <mergeCell ref="K1025:K1027"/>
    <mergeCell ref="K1028:K1030"/>
    <mergeCell ref="K1031:K1033"/>
    <mergeCell ref="K1034:K1036"/>
    <mergeCell ref="K1037:K1039"/>
    <mergeCell ref="K1040:K1042"/>
    <mergeCell ref="K1043:K1045"/>
    <mergeCell ref="K1046:K1048"/>
    <mergeCell ref="K1049:K1051"/>
    <mergeCell ref="K1052:K1054"/>
    <mergeCell ref="K1055:K1057"/>
    <mergeCell ref="K1058:K1060"/>
    <mergeCell ref="K1061:K1063"/>
    <mergeCell ref="K1064:K1066"/>
    <mergeCell ref="K1067:K1069"/>
    <mergeCell ref="K1070:K1072"/>
    <mergeCell ref="K1073:K1075"/>
    <mergeCell ref="K1076:K1078"/>
    <mergeCell ref="K1079:K1081"/>
    <mergeCell ref="K1082:K1084"/>
    <mergeCell ref="K1085:K1087"/>
    <mergeCell ref="K1088:K1090"/>
    <mergeCell ref="K1091:K1093"/>
    <mergeCell ref="K1094:K1096"/>
    <mergeCell ref="K1097:K1099"/>
    <mergeCell ref="K1100:K1102"/>
    <mergeCell ref="K1103:K1105"/>
    <mergeCell ref="K1106:K1108"/>
    <mergeCell ref="K1109:K1111"/>
    <mergeCell ref="K1112:K1114"/>
    <mergeCell ref="K1115:K1117"/>
    <mergeCell ref="K1118:K1120"/>
    <mergeCell ref="K1121:K1123"/>
    <mergeCell ref="K1124:K1126"/>
    <mergeCell ref="K1127:K1129"/>
    <mergeCell ref="K1130:K1132"/>
    <mergeCell ref="K1133:K1135"/>
    <mergeCell ref="K1136:K1138"/>
    <mergeCell ref="K1139:K1141"/>
    <mergeCell ref="K1142:K1144"/>
    <mergeCell ref="K1145:K1147"/>
    <mergeCell ref="K1148:K1150"/>
    <mergeCell ref="K1151:K1153"/>
    <mergeCell ref="K1154:K1156"/>
    <mergeCell ref="K1157:K1159"/>
    <mergeCell ref="K1160:K1162"/>
    <mergeCell ref="K1163:K1165"/>
    <mergeCell ref="K1166:K1168"/>
    <mergeCell ref="K1169:K1171"/>
    <mergeCell ref="K1172:K1174"/>
    <mergeCell ref="K1175:K1177"/>
    <mergeCell ref="K1178:K1180"/>
    <mergeCell ref="K1181:K1183"/>
    <mergeCell ref="K1184:K1186"/>
    <mergeCell ref="K1187:K1189"/>
    <mergeCell ref="K1190:K1192"/>
    <mergeCell ref="K1193:K1195"/>
    <mergeCell ref="K1196:K1198"/>
    <mergeCell ref="K1199:K1201"/>
    <mergeCell ref="K1202:K1204"/>
    <mergeCell ref="K1205:K1207"/>
    <mergeCell ref="K1208:K1210"/>
    <mergeCell ref="K1211:K1213"/>
    <mergeCell ref="K1214:K1216"/>
    <mergeCell ref="K1217:K1219"/>
    <mergeCell ref="K1220:K1222"/>
    <mergeCell ref="K1223:K1225"/>
    <mergeCell ref="K1226:K1228"/>
    <mergeCell ref="K1229:K1231"/>
    <mergeCell ref="K1232:K1234"/>
    <mergeCell ref="K1235:K1237"/>
    <mergeCell ref="K1238:K1240"/>
    <mergeCell ref="K1241:K1243"/>
    <mergeCell ref="K1244:K1246"/>
    <mergeCell ref="K1247:K1249"/>
    <mergeCell ref="K1250:K1252"/>
    <mergeCell ref="K1253:K1255"/>
    <mergeCell ref="K1256:K1258"/>
    <mergeCell ref="K1259:K1261"/>
    <mergeCell ref="K1262:K1264"/>
    <mergeCell ref="K1265:K1267"/>
    <mergeCell ref="K1268:K1270"/>
    <mergeCell ref="K1271:K1273"/>
    <mergeCell ref="K1274:K1276"/>
    <mergeCell ref="K1277:K1279"/>
    <mergeCell ref="K1280:K1282"/>
    <mergeCell ref="K1283:K1285"/>
    <mergeCell ref="K1286:K1288"/>
    <mergeCell ref="K1289:K1291"/>
    <mergeCell ref="K1292:K1294"/>
    <mergeCell ref="K1295:K1297"/>
    <mergeCell ref="K1298:K1300"/>
    <mergeCell ref="K1301:K1303"/>
    <mergeCell ref="K1304:K1306"/>
    <mergeCell ref="K1307:K1309"/>
    <mergeCell ref="K1310:K1312"/>
    <mergeCell ref="K1313:K1315"/>
    <mergeCell ref="K1316:K1318"/>
    <mergeCell ref="K1319:K1321"/>
    <mergeCell ref="K1322:K1324"/>
    <mergeCell ref="K1325:K1327"/>
    <mergeCell ref="K1328:K1330"/>
    <mergeCell ref="K1331:K1333"/>
    <mergeCell ref="K1334:K1336"/>
    <mergeCell ref="K1337:K1339"/>
    <mergeCell ref="K1340:K1342"/>
    <mergeCell ref="K1343:K1345"/>
    <mergeCell ref="K1346:K1348"/>
    <mergeCell ref="K1349:K1351"/>
    <mergeCell ref="K1352:K1354"/>
    <mergeCell ref="K1355:K1357"/>
    <mergeCell ref="K1358:K1360"/>
    <mergeCell ref="K1361:K1363"/>
    <mergeCell ref="K1364:K1366"/>
    <mergeCell ref="K1367:K1369"/>
    <mergeCell ref="K1370:K1372"/>
    <mergeCell ref="K1373:K1375"/>
    <mergeCell ref="K1376:K1378"/>
    <mergeCell ref="K1379:K1381"/>
    <mergeCell ref="K1382:K1384"/>
    <mergeCell ref="K1385:K1387"/>
    <mergeCell ref="K1388:K1390"/>
    <mergeCell ref="K1391:K1393"/>
    <mergeCell ref="K1394:K1396"/>
    <mergeCell ref="K1397:K1399"/>
    <mergeCell ref="K1400:K1402"/>
    <mergeCell ref="K1403:K1405"/>
    <mergeCell ref="K1406:K1408"/>
    <mergeCell ref="K1409:K1411"/>
    <mergeCell ref="K1412:K1414"/>
    <mergeCell ref="K1415:K1417"/>
    <mergeCell ref="K1418:K1420"/>
    <mergeCell ref="K1421:K1423"/>
    <mergeCell ref="K1424:K1426"/>
    <mergeCell ref="K1427:K1429"/>
    <mergeCell ref="K1430:K1432"/>
    <mergeCell ref="K1433:K1435"/>
    <mergeCell ref="K1436:K1438"/>
    <mergeCell ref="K1439:K1441"/>
    <mergeCell ref="K1442:K1444"/>
    <mergeCell ref="K1445:K1447"/>
    <mergeCell ref="K1448:K1450"/>
    <mergeCell ref="K1451:K1453"/>
    <mergeCell ref="K1454:K1456"/>
    <mergeCell ref="K1457:K1459"/>
    <mergeCell ref="K1460:K1462"/>
    <mergeCell ref="K1463:K1465"/>
    <mergeCell ref="K1466:K1468"/>
    <mergeCell ref="K1469:K1471"/>
    <mergeCell ref="K1472:K1474"/>
    <mergeCell ref="K1475:K1477"/>
    <mergeCell ref="K1478:K1480"/>
    <mergeCell ref="K1481:K1483"/>
    <mergeCell ref="K1484:K1486"/>
    <mergeCell ref="K1487:K1489"/>
    <mergeCell ref="K1490:K1492"/>
    <mergeCell ref="K1493:K1495"/>
    <mergeCell ref="K1496:K1498"/>
    <mergeCell ref="K1499:K1501"/>
    <mergeCell ref="K1502:K1504"/>
    <mergeCell ref="K1505:K1507"/>
    <mergeCell ref="K1508:K1510"/>
    <mergeCell ref="K1511:K1513"/>
    <mergeCell ref="K1514:K1516"/>
    <mergeCell ref="K1517:K1519"/>
    <mergeCell ref="K1520:K1522"/>
    <mergeCell ref="K1523:K1525"/>
    <mergeCell ref="K1526:K1528"/>
    <mergeCell ref="K1529:K1531"/>
    <mergeCell ref="K1532:K1534"/>
    <mergeCell ref="K1535:K1537"/>
    <mergeCell ref="K1538:K1540"/>
    <mergeCell ref="K1541:K1543"/>
    <mergeCell ref="K1544:K1546"/>
    <mergeCell ref="K1547:K1549"/>
    <mergeCell ref="K1550:K1552"/>
    <mergeCell ref="K1553:K1555"/>
    <mergeCell ref="K1556:K1558"/>
    <mergeCell ref="K1559:K1561"/>
    <mergeCell ref="K1562:K1564"/>
    <mergeCell ref="K1565:K1567"/>
    <mergeCell ref="K1568:K1570"/>
    <mergeCell ref="K1571:K1573"/>
    <mergeCell ref="K1574:K1576"/>
    <mergeCell ref="K1577:K1579"/>
    <mergeCell ref="K1580:K1582"/>
    <mergeCell ref="K1583:K1585"/>
    <mergeCell ref="K1586:K1588"/>
    <mergeCell ref="K1589:K1591"/>
    <mergeCell ref="K1592:K1594"/>
    <mergeCell ref="K1595:K1597"/>
    <mergeCell ref="K1598:K1600"/>
    <mergeCell ref="K1601:K1603"/>
    <mergeCell ref="K1604:K1606"/>
    <mergeCell ref="K1607:K1609"/>
    <mergeCell ref="K1610:K1612"/>
    <mergeCell ref="K1613:K1615"/>
    <mergeCell ref="K1616:K1618"/>
    <mergeCell ref="K1619:K1621"/>
    <mergeCell ref="K1622:K1624"/>
    <mergeCell ref="K1625:K1627"/>
    <mergeCell ref="K1628:K1630"/>
    <mergeCell ref="K1631:K1633"/>
    <mergeCell ref="K1634:K1636"/>
    <mergeCell ref="K1637:K1639"/>
    <mergeCell ref="K1640:K1642"/>
    <mergeCell ref="K1643:K1645"/>
    <mergeCell ref="K1646:K1648"/>
    <mergeCell ref="K1649:K1651"/>
    <mergeCell ref="K1652:K1654"/>
    <mergeCell ref="K1655:K1657"/>
    <mergeCell ref="K1658:K1660"/>
    <mergeCell ref="K1661:K1663"/>
    <mergeCell ref="K1664:K1666"/>
    <mergeCell ref="K1667:K1669"/>
    <mergeCell ref="K1670:K1672"/>
    <mergeCell ref="K1673:K1675"/>
    <mergeCell ref="K1676:K1678"/>
    <mergeCell ref="K1679:K1681"/>
    <mergeCell ref="L2:L4"/>
    <mergeCell ref="L5:L7"/>
    <mergeCell ref="L8:L10"/>
    <mergeCell ref="L11:L13"/>
    <mergeCell ref="L14:L16"/>
    <mergeCell ref="L17:L19"/>
    <mergeCell ref="L20:L22"/>
    <mergeCell ref="L23:L25"/>
    <mergeCell ref="L26:L28"/>
    <mergeCell ref="L29:L31"/>
    <mergeCell ref="L32:L34"/>
    <mergeCell ref="L35:L37"/>
    <mergeCell ref="L38:L40"/>
    <mergeCell ref="L41:L43"/>
    <mergeCell ref="L44:L46"/>
    <mergeCell ref="L47:L49"/>
    <mergeCell ref="L50:L52"/>
    <mergeCell ref="L53:L55"/>
    <mergeCell ref="L56:L58"/>
    <mergeCell ref="L59:L61"/>
    <mergeCell ref="L62:L64"/>
    <mergeCell ref="L65:L67"/>
    <mergeCell ref="L68:L70"/>
    <mergeCell ref="L71:L73"/>
    <mergeCell ref="L74:L76"/>
    <mergeCell ref="L77:L79"/>
    <mergeCell ref="L80:L82"/>
    <mergeCell ref="L83:L85"/>
    <mergeCell ref="L86:L88"/>
    <mergeCell ref="L89:L91"/>
    <mergeCell ref="L92:L94"/>
    <mergeCell ref="L95:L97"/>
    <mergeCell ref="L98:L100"/>
    <mergeCell ref="L101:L103"/>
    <mergeCell ref="L104:L106"/>
    <mergeCell ref="L107:L109"/>
    <mergeCell ref="L110:L112"/>
    <mergeCell ref="L113:L115"/>
    <mergeCell ref="L116:L118"/>
    <mergeCell ref="L119:L121"/>
    <mergeCell ref="L122:L124"/>
    <mergeCell ref="L125:L127"/>
    <mergeCell ref="L128:L130"/>
    <mergeCell ref="L131:L133"/>
    <mergeCell ref="L134:L136"/>
    <mergeCell ref="L137:L139"/>
    <mergeCell ref="L140:L142"/>
    <mergeCell ref="L143:L145"/>
    <mergeCell ref="L146:L148"/>
    <mergeCell ref="L149:L151"/>
    <mergeCell ref="L152:L154"/>
    <mergeCell ref="L155:L157"/>
    <mergeCell ref="L158:L160"/>
    <mergeCell ref="L161:L163"/>
    <mergeCell ref="L164:L166"/>
    <mergeCell ref="L167:L169"/>
    <mergeCell ref="L170:L172"/>
    <mergeCell ref="L173:L175"/>
    <mergeCell ref="L176:L178"/>
    <mergeCell ref="L179:L181"/>
    <mergeCell ref="L182:L184"/>
    <mergeCell ref="L185:L187"/>
    <mergeCell ref="L188:L190"/>
    <mergeCell ref="L191:L193"/>
    <mergeCell ref="L194:L196"/>
    <mergeCell ref="L197:L199"/>
    <mergeCell ref="L200:L202"/>
    <mergeCell ref="L203:L205"/>
    <mergeCell ref="L206:L208"/>
    <mergeCell ref="L209:L211"/>
    <mergeCell ref="L212:L214"/>
    <mergeCell ref="L215:L217"/>
    <mergeCell ref="L218:L220"/>
    <mergeCell ref="L221:L223"/>
    <mergeCell ref="L224:L226"/>
    <mergeCell ref="L227:L229"/>
    <mergeCell ref="L230:L232"/>
    <mergeCell ref="L233:L235"/>
    <mergeCell ref="L236:L238"/>
    <mergeCell ref="L239:L241"/>
    <mergeCell ref="L242:L244"/>
    <mergeCell ref="L245:L247"/>
    <mergeCell ref="L248:L250"/>
    <mergeCell ref="L251:L253"/>
    <mergeCell ref="L254:L256"/>
    <mergeCell ref="L257:L259"/>
    <mergeCell ref="L260:L262"/>
    <mergeCell ref="L263:L265"/>
    <mergeCell ref="L266:L268"/>
    <mergeCell ref="L269:L271"/>
    <mergeCell ref="L272:L274"/>
    <mergeCell ref="L275:L277"/>
    <mergeCell ref="L278:L280"/>
    <mergeCell ref="L281:L283"/>
    <mergeCell ref="L284:L286"/>
    <mergeCell ref="L287:L289"/>
    <mergeCell ref="L290:L292"/>
    <mergeCell ref="L293:L295"/>
    <mergeCell ref="L296:L298"/>
    <mergeCell ref="L299:L301"/>
    <mergeCell ref="L302:L304"/>
    <mergeCell ref="L305:L307"/>
    <mergeCell ref="L308:L310"/>
    <mergeCell ref="L311:L313"/>
    <mergeCell ref="L314:L316"/>
    <mergeCell ref="L317:L319"/>
    <mergeCell ref="L320:L322"/>
    <mergeCell ref="L323:L325"/>
    <mergeCell ref="L326:L328"/>
    <mergeCell ref="L329:L331"/>
    <mergeCell ref="L332:L334"/>
    <mergeCell ref="L335:L337"/>
    <mergeCell ref="L338:L340"/>
    <mergeCell ref="L341:L343"/>
    <mergeCell ref="L344:L346"/>
    <mergeCell ref="L347:L349"/>
    <mergeCell ref="L350:L352"/>
    <mergeCell ref="L353:L355"/>
    <mergeCell ref="L356:L358"/>
    <mergeCell ref="L359:L361"/>
    <mergeCell ref="L362:L364"/>
    <mergeCell ref="L365:L367"/>
    <mergeCell ref="L368:L370"/>
    <mergeCell ref="L371:L373"/>
    <mergeCell ref="L374:L376"/>
    <mergeCell ref="L377:L379"/>
    <mergeCell ref="L380:L382"/>
    <mergeCell ref="L383:L385"/>
    <mergeCell ref="L386:L388"/>
    <mergeCell ref="L389:L391"/>
    <mergeCell ref="L392:L394"/>
    <mergeCell ref="L395:L397"/>
    <mergeCell ref="L398:L400"/>
    <mergeCell ref="L401:L403"/>
    <mergeCell ref="L404:L406"/>
    <mergeCell ref="L407:L409"/>
    <mergeCell ref="L410:L412"/>
    <mergeCell ref="L413:L415"/>
    <mergeCell ref="L416:L418"/>
    <mergeCell ref="L419:L421"/>
    <mergeCell ref="L422:L424"/>
    <mergeCell ref="L425:L427"/>
    <mergeCell ref="L428:L430"/>
    <mergeCell ref="L431:L433"/>
    <mergeCell ref="L434:L436"/>
    <mergeCell ref="L437:L439"/>
    <mergeCell ref="L440:L442"/>
    <mergeCell ref="L443:L445"/>
    <mergeCell ref="L446:L448"/>
    <mergeCell ref="L449:L451"/>
    <mergeCell ref="L452:L454"/>
    <mergeCell ref="L455:L457"/>
    <mergeCell ref="L458:L460"/>
    <mergeCell ref="L461:L463"/>
    <mergeCell ref="L464:L466"/>
    <mergeCell ref="L467:L469"/>
    <mergeCell ref="L470:L472"/>
    <mergeCell ref="L473:L475"/>
    <mergeCell ref="L476:L478"/>
    <mergeCell ref="L479:L481"/>
    <mergeCell ref="L482:L484"/>
    <mergeCell ref="L485:L487"/>
    <mergeCell ref="L488:L490"/>
    <mergeCell ref="L491:L493"/>
    <mergeCell ref="L494:L496"/>
    <mergeCell ref="L497:L499"/>
    <mergeCell ref="L500:L502"/>
    <mergeCell ref="L503:L505"/>
    <mergeCell ref="L506:L508"/>
    <mergeCell ref="L509:L511"/>
    <mergeCell ref="L512:L514"/>
    <mergeCell ref="L515:L517"/>
    <mergeCell ref="L518:L520"/>
    <mergeCell ref="L521:L523"/>
    <mergeCell ref="L524:L526"/>
    <mergeCell ref="L527:L529"/>
    <mergeCell ref="L530:L532"/>
    <mergeCell ref="L533:L535"/>
    <mergeCell ref="L536:L538"/>
    <mergeCell ref="L539:L541"/>
    <mergeCell ref="L542:L544"/>
    <mergeCell ref="L545:L547"/>
    <mergeCell ref="L548:L550"/>
    <mergeCell ref="L551:L553"/>
    <mergeCell ref="L554:L556"/>
    <mergeCell ref="L557:L559"/>
    <mergeCell ref="L560:L562"/>
    <mergeCell ref="L563:L565"/>
    <mergeCell ref="L566:L568"/>
    <mergeCell ref="L569:L571"/>
    <mergeCell ref="L572:L574"/>
    <mergeCell ref="L575:L577"/>
    <mergeCell ref="L578:L580"/>
    <mergeCell ref="L581:L583"/>
    <mergeCell ref="L584:L586"/>
    <mergeCell ref="L587:L589"/>
    <mergeCell ref="L590:L592"/>
    <mergeCell ref="L593:L595"/>
    <mergeCell ref="L596:L598"/>
    <mergeCell ref="L599:L601"/>
    <mergeCell ref="L602:L604"/>
    <mergeCell ref="L605:L607"/>
    <mergeCell ref="L608:L610"/>
    <mergeCell ref="L611:L613"/>
    <mergeCell ref="L614:L616"/>
    <mergeCell ref="L617:L619"/>
    <mergeCell ref="L620:L622"/>
    <mergeCell ref="L623:L625"/>
    <mergeCell ref="L626:L628"/>
    <mergeCell ref="L629:L631"/>
    <mergeCell ref="L632:L634"/>
    <mergeCell ref="L635:L637"/>
    <mergeCell ref="L638:L640"/>
    <mergeCell ref="L641:L643"/>
    <mergeCell ref="L644:L646"/>
    <mergeCell ref="L647:L649"/>
    <mergeCell ref="L650:L652"/>
    <mergeCell ref="L653:L655"/>
    <mergeCell ref="L656:L658"/>
    <mergeCell ref="L659:L661"/>
    <mergeCell ref="L662:L664"/>
    <mergeCell ref="L665:L667"/>
    <mergeCell ref="L668:L670"/>
    <mergeCell ref="L671:L673"/>
    <mergeCell ref="L674:L676"/>
    <mergeCell ref="L677:L679"/>
    <mergeCell ref="L680:L682"/>
    <mergeCell ref="L683:L685"/>
    <mergeCell ref="L686:L688"/>
    <mergeCell ref="L689:L691"/>
    <mergeCell ref="L692:L694"/>
    <mergeCell ref="L695:L697"/>
    <mergeCell ref="L698:L700"/>
    <mergeCell ref="L701:L703"/>
    <mergeCell ref="L704:L706"/>
    <mergeCell ref="L707:L709"/>
    <mergeCell ref="L710:L712"/>
    <mergeCell ref="L713:L715"/>
    <mergeCell ref="L716:L718"/>
    <mergeCell ref="L719:L721"/>
    <mergeCell ref="L722:L724"/>
    <mergeCell ref="L725:L727"/>
    <mergeCell ref="L728:L730"/>
    <mergeCell ref="L731:L733"/>
    <mergeCell ref="L734:L736"/>
    <mergeCell ref="L737:L739"/>
    <mergeCell ref="L740:L742"/>
    <mergeCell ref="L743:L745"/>
    <mergeCell ref="L746:L748"/>
    <mergeCell ref="L749:L751"/>
    <mergeCell ref="L752:L754"/>
    <mergeCell ref="L755:L757"/>
    <mergeCell ref="L758:L760"/>
    <mergeCell ref="L761:L763"/>
    <mergeCell ref="L764:L766"/>
    <mergeCell ref="L767:L769"/>
    <mergeCell ref="L770:L772"/>
    <mergeCell ref="L773:L775"/>
    <mergeCell ref="L776:L778"/>
    <mergeCell ref="L779:L781"/>
    <mergeCell ref="L782:L784"/>
    <mergeCell ref="L785:L787"/>
    <mergeCell ref="L788:L790"/>
    <mergeCell ref="L791:L793"/>
    <mergeCell ref="L794:L796"/>
    <mergeCell ref="L797:L799"/>
    <mergeCell ref="L800:L802"/>
    <mergeCell ref="L803:L805"/>
    <mergeCell ref="L806:L808"/>
    <mergeCell ref="L809:L811"/>
    <mergeCell ref="L812:L814"/>
    <mergeCell ref="L815:L817"/>
    <mergeCell ref="L818:L820"/>
    <mergeCell ref="L821:L823"/>
    <mergeCell ref="L824:L826"/>
    <mergeCell ref="L827:L829"/>
    <mergeCell ref="L830:L832"/>
    <mergeCell ref="L833:L835"/>
    <mergeCell ref="L836:L838"/>
    <mergeCell ref="L839:L841"/>
    <mergeCell ref="L842:L844"/>
    <mergeCell ref="L845:L847"/>
    <mergeCell ref="L848:L850"/>
    <mergeCell ref="L851:L853"/>
    <mergeCell ref="L854:L856"/>
    <mergeCell ref="L857:L859"/>
    <mergeCell ref="L860:L862"/>
    <mergeCell ref="L863:L865"/>
    <mergeCell ref="L866:L868"/>
    <mergeCell ref="L869:L871"/>
    <mergeCell ref="L872:L874"/>
    <mergeCell ref="L875:L877"/>
    <mergeCell ref="L878:L880"/>
    <mergeCell ref="L881:L883"/>
    <mergeCell ref="L884:L886"/>
    <mergeCell ref="L887:L889"/>
    <mergeCell ref="L890:L892"/>
    <mergeCell ref="L893:L895"/>
    <mergeCell ref="L896:L898"/>
    <mergeCell ref="L899:L901"/>
    <mergeCell ref="L902:L904"/>
    <mergeCell ref="L905:L907"/>
    <mergeCell ref="L908:L910"/>
    <mergeCell ref="L911:L913"/>
    <mergeCell ref="L914:L916"/>
    <mergeCell ref="L917:L919"/>
    <mergeCell ref="L920:L922"/>
    <mergeCell ref="L923:L925"/>
    <mergeCell ref="L926:L928"/>
    <mergeCell ref="L929:L931"/>
    <mergeCell ref="L932:L934"/>
    <mergeCell ref="L935:L937"/>
    <mergeCell ref="L938:L940"/>
    <mergeCell ref="L941:L943"/>
    <mergeCell ref="L944:L946"/>
    <mergeCell ref="L947:L949"/>
    <mergeCell ref="L950:L952"/>
    <mergeCell ref="L953:L955"/>
    <mergeCell ref="L956:L958"/>
    <mergeCell ref="L959:L961"/>
    <mergeCell ref="L962:L964"/>
    <mergeCell ref="L965:L967"/>
    <mergeCell ref="L968:L970"/>
    <mergeCell ref="L971:L973"/>
    <mergeCell ref="L974:L976"/>
    <mergeCell ref="L977:L979"/>
    <mergeCell ref="L980:L982"/>
    <mergeCell ref="L983:L985"/>
    <mergeCell ref="L986:L988"/>
    <mergeCell ref="L989:L991"/>
    <mergeCell ref="L992:L994"/>
    <mergeCell ref="L995:L997"/>
    <mergeCell ref="L998:L1000"/>
    <mergeCell ref="L1001:L1003"/>
    <mergeCell ref="L1004:L1006"/>
    <mergeCell ref="L1007:L1009"/>
    <mergeCell ref="L1010:L1012"/>
    <mergeCell ref="L1013:L1015"/>
    <mergeCell ref="L1016:L1018"/>
    <mergeCell ref="L1019:L1021"/>
    <mergeCell ref="L1022:L1024"/>
    <mergeCell ref="L1025:L1027"/>
    <mergeCell ref="L1028:L1030"/>
    <mergeCell ref="L1031:L1033"/>
    <mergeCell ref="L1034:L1036"/>
    <mergeCell ref="L1037:L1039"/>
    <mergeCell ref="L1040:L1042"/>
    <mergeCell ref="L1043:L1045"/>
    <mergeCell ref="L1046:L1048"/>
    <mergeCell ref="L1049:L1051"/>
    <mergeCell ref="L1052:L1054"/>
    <mergeCell ref="L1055:L1057"/>
    <mergeCell ref="L1058:L1060"/>
    <mergeCell ref="L1061:L1063"/>
    <mergeCell ref="L1064:L1066"/>
    <mergeCell ref="L1067:L1069"/>
    <mergeCell ref="L1070:L1072"/>
    <mergeCell ref="L1073:L1075"/>
    <mergeCell ref="L1076:L1078"/>
    <mergeCell ref="L1079:L1081"/>
    <mergeCell ref="L1082:L1084"/>
    <mergeCell ref="L1085:L1087"/>
    <mergeCell ref="L1088:L1090"/>
    <mergeCell ref="L1091:L1093"/>
    <mergeCell ref="L1094:L1096"/>
    <mergeCell ref="L1097:L1099"/>
    <mergeCell ref="L1100:L1102"/>
    <mergeCell ref="L1103:L1105"/>
    <mergeCell ref="L1106:L1108"/>
    <mergeCell ref="L1109:L1111"/>
    <mergeCell ref="L1112:L1114"/>
    <mergeCell ref="L1115:L1117"/>
    <mergeCell ref="L1118:L1120"/>
    <mergeCell ref="L1121:L1123"/>
    <mergeCell ref="L1124:L1126"/>
    <mergeCell ref="L1127:L1129"/>
    <mergeCell ref="L1130:L1132"/>
    <mergeCell ref="L1133:L1135"/>
    <mergeCell ref="L1136:L1138"/>
    <mergeCell ref="L1139:L1141"/>
    <mergeCell ref="L1142:L1144"/>
    <mergeCell ref="L1145:L1147"/>
    <mergeCell ref="L1148:L1150"/>
    <mergeCell ref="L1151:L1153"/>
    <mergeCell ref="L1154:L1156"/>
    <mergeCell ref="L1157:L1159"/>
    <mergeCell ref="L1160:L1162"/>
    <mergeCell ref="L1163:L1165"/>
    <mergeCell ref="L1166:L1168"/>
    <mergeCell ref="L1169:L1171"/>
    <mergeCell ref="L1172:L1174"/>
    <mergeCell ref="L1175:L1177"/>
    <mergeCell ref="L1178:L1180"/>
    <mergeCell ref="L1181:L1183"/>
    <mergeCell ref="L1184:L1186"/>
    <mergeCell ref="L1187:L1189"/>
    <mergeCell ref="L1190:L1192"/>
    <mergeCell ref="L1193:L1195"/>
    <mergeCell ref="L1196:L1198"/>
    <mergeCell ref="L1199:L1201"/>
    <mergeCell ref="L1202:L1204"/>
    <mergeCell ref="L1205:L1207"/>
    <mergeCell ref="L1208:L1210"/>
    <mergeCell ref="L1211:L1213"/>
    <mergeCell ref="L1214:L1216"/>
    <mergeCell ref="L1217:L1219"/>
    <mergeCell ref="L1220:L1222"/>
    <mergeCell ref="L1223:L1225"/>
    <mergeCell ref="L1226:L1228"/>
    <mergeCell ref="L1229:L1231"/>
    <mergeCell ref="L1232:L1234"/>
    <mergeCell ref="L1235:L1237"/>
    <mergeCell ref="L1238:L1240"/>
    <mergeCell ref="L1241:L1243"/>
    <mergeCell ref="L1244:L1246"/>
    <mergeCell ref="L1247:L1249"/>
    <mergeCell ref="L1250:L1252"/>
    <mergeCell ref="L1253:L1255"/>
    <mergeCell ref="L1256:L1258"/>
    <mergeCell ref="L1259:L1261"/>
    <mergeCell ref="L1262:L1264"/>
    <mergeCell ref="L1265:L1267"/>
    <mergeCell ref="L1268:L1270"/>
    <mergeCell ref="L1271:L1273"/>
    <mergeCell ref="L1274:L1276"/>
    <mergeCell ref="L1277:L1279"/>
    <mergeCell ref="L1280:L1282"/>
    <mergeCell ref="L1283:L1285"/>
    <mergeCell ref="L1286:L1288"/>
    <mergeCell ref="L1289:L1291"/>
    <mergeCell ref="L1292:L1294"/>
    <mergeCell ref="L1295:L1297"/>
    <mergeCell ref="L1298:L1300"/>
    <mergeCell ref="L1301:L1303"/>
    <mergeCell ref="L1304:L1306"/>
    <mergeCell ref="L1307:L1309"/>
    <mergeCell ref="L1310:L1312"/>
    <mergeCell ref="L1313:L1315"/>
    <mergeCell ref="L1316:L1318"/>
    <mergeCell ref="L1319:L1321"/>
    <mergeCell ref="L1322:L1324"/>
    <mergeCell ref="L1325:L1327"/>
    <mergeCell ref="L1328:L1330"/>
    <mergeCell ref="L1331:L1333"/>
    <mergeCell ref="L1334:L1336"/>
    <mergeCell ref="L1337:L1339"/>
    <mergeCell ref="L1340:L1342"/>
    <mergeCell ref="L1343:L1345"/>
    <mergeCell ref="L1346:L1348"/>
    <mergeCell ref="L1349:L1351"/>
    <mergeCell ref="L1352:L1354"/>
    <mergeCell ref="L1355:L1357"/>
    <mergeCell ref="L1358:L1360"/>
    <mergeCell ref="L1361:L1363"/>
    <mergeCell ref="L1364:L1366"/>
    <mergeCell ref="L1367:L1369"/>
    <mergeCell ref="L1370:L1372"/>
    <mergeCell ref="L1373:L1375"/>
    <mergeCell ref="L1376:L1378"/>
    <mergeCell ref="L1379:L1381"/>
    <mergeCell ref="L1382:L1384"/>
    <mergeCell ref="L1385:L1387"/>
    <mergeCell ref="L1388:L1390"/>
    <mergeCell ref="L1391:L1393"/>
    <mergeCell ref="L1394:L1396"/>
    <mergeCell ref="L1397:L1399"/>
    <mergeCell ref="L1400:L1402"/>
    <mergeCell ref="L1403:L1405"/>
    <mergeCell ref="L1406:L1408"/>
    <mergeCell ref="L1409:L1411"/>
    <mergeCell ref="L1412:L1414"/>
    <mergeCell ref="L1415:L1417"/>
    <mergeCell ref="L1418:L1420"/>
    <mergeCell ref="L1421:L1423"/>
    <mergeCell ref="L1424:L1426"/>
    <mergeCell ref="L1427:L1429"/>
    <mergeCell ref="L1430:L1432"/>
    <mergeCell ref="L1433:L1435"/>
    <mergeCell ref="L1436:L1438"/>
    <mergeCell ref="L1439:L1441"/>
    <mergeCell ref="L1442:L1444"/>
    <mergeCell ref="L1445:L1447"/>
    <mergeCell ref="L1448:L1450"/>
    <mergeCell ref="L1451:L1453"/>
    <mergeCell ref="L1454:L1456"/>
    <mergeCell ref="L1457:L1459"/>
    <mergeCell ref="L1460:L1462"/>
    <mergeCell ref="L1463:L1465"/>
    <mergeCell ref="L1466:L1468"/>
    <mergeCell ref="L1469:L1471"/>
    <mergeCell ref="L1472:L1474"/>
    <mergeCell ref="L1475:L1477"/>
    <mergeCell ref="L1478:L1480"/>
    <mergeCell ref="L1481:L1483"/>
    <mergeCell ref="L1484:L1486"/>
    <mergeCell ref="L1487:L1489"/>
    <mergeCell ref="L1490:L1492"/>
    <mergeCell ref="L1493:L1495"/>
    <mergeCell ref="L1496:L1498"/>
    <mergeCell ref="L1499:L1501"/>
    <mergeCell ref="L1502:L1504"/>
    <mergeCell ref="L1505:L1507"/>
    <mergeCell ref="L1508:L1510"/>
    <mergeCell ref="L1511:L1513"/>
    <mergeCell ref="L1514:L1516"/>
    <mergeCell ref="L1517:L1519"/>
    <mergeCell ref="L1520:L1522"/>
    <mergeCell ref="L1523:L1525"/>
    <mergeCell ref="L1526:L1528"/>
    <mergeCell ref="L1529:L1531"/>
    <mergeCell ref="L1532:L1534"/>
    <mergeCell ref="L1535:L1537"/>
    <mergeCell ref="L1538:L1540"/>
    <mergeCell ref="L1541:L1543"/>
    <mergeCell ref="L1544:L1546"/>
    <mergeCell ref="L1547:L1549"/>
    <mergeCell ref="L1550:L1552"/>
    <mergeCell ref="L1553:L1555"/>
    <mergeCell ref="L1556:L1558"/>
    <mergeCell ref="L1559:L1561"/>
    <mergeCell ref="L1562:L1564"/>
    <mergeCell ref="L1565:L1567"/>
    <mergeCell ref="L1568:L1570"/>
    <mergeCell ref="L1571:L1573"/>
    <mergeCell ref="L1574:L1576"/>
    <mergeCell ref="L1577:L1579"/>
    <mergeCell ref="L1580:L1582"/>
    <mergeCell ref="L1583:L1585"/>
    <mergeCell ref="L1586:L1588"/>
    <mergeCell ref="L1589:L1591"/>
    <mergeCell ref="L1592:L1594"/>
    <mergeCell ref="L1595:L1597"/>
    <mergeCell ref="L1598:L1600"/>
    <mergeCell ref="L1601:L1603"/>
    <mergeCell ref="L1604:L1606"/>
    <mergeCell ref="L1607:L1609"/>
    <mergeCell ref="L1610:L1612"/>
    <mergeCell ref="L1613:L1615"/>
    <mergeCell ref="L1616:L1618"/>
    <mergeCell ref="L1619:L1621"/>
    <mergeCell ref="L1622:L1624"/>
    <mergeCell ref="L1625:L1627"/>
    <mergeCell ref="L1628:L1630"/>
    <mergeCell ref="L1631:L1633"/>
    <mergeCell ref="L1634:L1636"/>
    <mergeCell ref="L1637:L1639"/>
    <mergeCell ref="L1640:L1642"/>
    <mergeCell ref="L1643:L1645"/>
    <mergeCell ref="L1646:L1648"/>
    <mergeCell ref="L1649:L1651"/>
    <mergeCell ref="L1652:L1654"/>
    <mergeCell ref="L1655:L1657"/>
    <mergeCell ref="L1658:L1660"/>
    <mergeCell ref="L1661:L1663"/>
    <mergeCell ref="L1664:L1666"/>
    <mergeCell ref="L1667:L1669"/>
    <mergeCell ref="L1670:L1672"/>
    <mergeCell ref="L1673:L1675"/>
    <mergeCell ref="L1676:L1678"/>
    <mergeCell ref="L1679:L1681"/>
    <mergeCell ref="M2:M4"/>
    <mergeCell ref="M5:M7"/>
    <mergeCell ref="M8:M10"/>
    <mergeCell ref="M11:M13"/>
    <mergeCell ref="M14:M16"/>
    <mergeCell ref="M17:M19"/>
    <mergeCell ref="M20:M22"/>
    <mergeCell ref="M23:M25"/>
    <mergeCell ref="M26:M28"/>
    <mergeCell ref="M29:M31"/>
    <mergeCell ref="M32:M34"/>
    <mergeCell ref="M35:M37"/>
    <mergeCell ref="M38:M40"/>
    <mergeCell ref="M41:M43"/>
    <mergeCell ref="M44:M46"/>
    <mergeCell ref="M47:M49"/>
    <mergeCell ref="M50:M52"/>
    <mergeCell ref="M53:M55"/>
    <mergeCell ref="M56:M58"/>
    <mergeCell ref="M59:M61"/>
    <mergeCell ref="M62:M64"/>
    <mergeCell ref="M65:M67"/>
    <mergeCell ref="M68:M70"/>
    <mergeCell ref="M71:M73"/>
    <mergeCell ref="M74:M76"/>
    <mergeCell ref="M77:M79"/>
    <mergeCell ref="M80:M82"/>
    <mergeCell ref="M83:M85"/>
    <mergeCell ref="M86:M88"/>
    <mergeCell ref="M89:M91"/>
    <mergeCell ref="M92:M94"/>
    <mergeCell ref="M95:M97"/>
    <mergeCell ref="M98:M100"/>
    <mergeCell ref="M101:M103"/>
    <mergeCell ref="M104:M106"/>
    <mergeCell ref="M107:M109"/>
    <mergeCell ref="M110:M112"/>
    <mergeCell ref="M113:M115"/>
    <mergeCell ref="M116:M118"/>
    <mergeCell ref="M119:M121"/>
    <mergeCell ref="M122:M124"/>
    <mergeCell ref="M125:M127"/>
    <mergeCell ref="M128:M130"/>
    <mergeCell ref="M131:M133"/>
    <mergeCell ref="M134:M136"/>
    <mergeCell ref="M137:M139"/>
    <mergeCell ref="M140:M142"/>
    <mergeCell ref="M143:M145"/>
    <mergeCell ref="M146:M148"/>
    <mergeCell ref="M149:M151"/>
    <mergeCell ref="M152:M154"/>
    <mergeCell ref="M155:M157"/>
    <mergeCell ref="M158:M160"/>
    <mergeCell ref="M161:M163"/>
    <mergeCell ref="M164:M166"/>
    <mergeCell ref="M167:M169"/>
    <mergeCell ref="M170:M172"/>
    <mergeCell ref="M173:M175"/>
    <mergeCell ref="M176:M178"/>
    <mergeCell ref="M179:M181"/>
    <mergeCell ref="M182:M184"/>
    <mergeCell ref="M185:M187"/>
    <mergeCell ref="M188:M190"/>
    <mergeCell ref="M191:M193"/>
    <mergeCell ref="M194:M196"/>
    <mergeCell ref="M197:M199"/>
    <mergeCell ref="M200:M202"/>
    <mergeCell ref="M203:M205"/>
    <mergeCell ref="M206:M208"/>
    <mergeCell ref="M209:M211"/>
    <mergeCell ref="M212:M214"/>
    <mergeCell ref="M215:M217"/>
    <mergeCell ref="M218:M220"/>
    <mergeCell ref="M221:M223"/>
    <mergeCell ref="M224:M226"/>
    <mergeCell ref="M227:M229"/>
    <mergeCell ref="M230:M232"/>
    <mergeCell ref="M233:M235"/>
    <mergeCell ref="M236:M238"/>
    <mergeCell ref="M239:M241"/>
    <mergeCell ref="M242:M244"/>
    <mergeCell ref="M245:M247"/>
    <mergeCell ref="M248:M250"/>
    <mergeCell ref="M251:M253"/>
    <mergeCell ref="M254:M256"/>
    <mergeCell ref="M257:M259"/>
    <mergeCell ref="M260:M262"/>
    <mergeCell ref="M263:M265"/>
    <mergeCell ref="M266:M268"/>
    <mergeCell ref="M269:M271"/>
    <mergeCell ref="M272:M274"/>
    <mergeCell ref="M275:M277"/>
    <mergeCell ref="M278:M280"/>
    <mergeCell ref="M281:M283"/>
    <mergeCell ref="M284:M286"/>
    <mergeCell ref="M287:M289"/>
    <mergeCell ref="M290:M292"/>
    <mergeCell ref="M293:M295"/>
    <mergeCell ref="M296:M298"/>
    <mergeCell ref="M299:M301"/>
    <mergeCell ref="M302:M304"/>
    <mergeCell ref="M305:M307"/>
    <mergeCell ref="M308:M310"/>
    <mergeCell ref="M311:M313"/>
    <mergeCell ref="M314:M316"/>
    <mergeCell ref="M317:M319"/>
    <mergeCell ref="M320:M322"/>
    <mergeCell ref="M323:M325"/>
    <mergeCell ref="M326:M328"/>
    <mergeCell ref="M329:M331"/>
    <mergeCell ref="M332:M334"/>
    <mergeCell ref="M335:M337"/>
    <mergeCell ref="M338:M340"/>
    <mergeCell ref="M341:M343"/>
    <mergeCell ref="M344:M346"/>
    <mergeCell ref="M347:M349"/>
    <mergeCell ref="M350:M352"/>
    <mergeCell ref="M353:M355"/>
    <mergeCell ref="M356:M358"/>
    <mergeCell ref="M359:M361"/>
    <mergeCell ref="M362:M364"/>
    <mergeCell ref="M365:M367"/>
    <mergeCell ref="M368:M370"/>
    <mergeCell ref="M371:M373"/>
    <mergeCell ref="M374:M376"/>
    <mergeCell ref="M377:M379"/>
    <mergeCell ref="M380:M382"/>
    <mergeCell ref="M383:M385"/>
    <mergeCell ref="M386:M388"/>
    <mergeCell ref="M389:M391"/>
    <mergeCell ref="M392:M394"/>
    <mergeCell ref="M395:M397"/>
    <mergeCell ref="M398:M400"/>
    <mergeCell ref="M401:M403"/>
    <mergeCell ref="M404:M406"/>
    <mergeCell ref="M407:M409"/>
    <mergeCell ref="M410:M412"/>
    <mergeCell ref="M413:M415"/>
    <mergeCell ref="M416:M418"/>
    <mergeCell ref="M419:M421"/>
    <mergeCell ref="M422:M424"/>
    <mergeCell ref="M425:M427"/>
    <mergeCell ref="M428:M430"/>
    <mergeCell ref="M431:M433"/>
    <mergeCell ref="M434:M436"/>
    <mergeCell ref="M437:M439"/>
    <mergeCell ref="M440:M442"/>
    <mergeCell ref="M443:M445"/>
    <mergeCell ref="M446:M448"/>
    <mergeCell ref="M449:M451"/>
    <mergeCell ref="M452:M454"/>
    <mergeCell ref="M455:M457"/>
    <mergeCell ref="M458:M460"/>
    <mergeCell ref="M461:M463"/>
    <mergeCell ref="M464:M466"/>
    <mergeCell ref="M467:M469"/>
    <mergeCell ref="M470:M472"/>
    <mergeCell ref="M473:M475"/>
    <mergeCell ref="M476:M478"/>
    <mergeCell ref="M479:M481"/>
    <mergeCell ref="M482:M484"/>
    <mergeCell ref="M485:M487"/>
    <mergeCell ref="M488:M490"/>
    <mergeCell ref="M491:M493"/>
    <mergeCell ref="M494:M496"/>
    <mergeCell ref="M497:M499"/>
    <mergeCell ref="M500:M502"/>
    <mergeCell ref="M503:M505"/>
    <mergeCell ref="M506:M508"/>
    <mergeCell ref="M509:M511"/>
    <mergeCell ref="M512:M514"/>
    <mergeCell ref="M515:M517"/>
    <mergeCell ref="M518:M520"/>
    <mergeCell ref="M521:M523"/>
    <mergeCell ref="M524:M526"/>
    <mergeCell ref="M527:M529"/>
    <mergeCell ref="M530:M532"/>
    <mergeCell ref="M533:M535"/>
    <mergeCell ref="M536:M538"/>
    <mergeCell ref="M539:M541"/>
    <mergeCell ref="M542:M544"/>
    <mergeCell ref="M545:M547"/>
    <mergeCell ref="M548:M550"/>
    <mergeCell ref="M551:M553"/>
    <mergeCell ref="M554:M556"/>
    <mergeCell ref="M557:M559"/>
    <mergeCell ref="M560:M562"/>
    <mergeCell ref="M563:M565"/>
    <mergeCell ref="M566:M568"/>
    <mergeCell ref="M569:M571"/>
    <mergeCell ref="M572:M574"/>
    <mergeCell ref="M575:M577"/>
    <mergeCell ref="M578:M580"/>
    <mergeCell ref="M581:M583"/>
    <mergeCell ref="M584:M586"/>
    <mergeCell ref="M587:M589"/>
    <mergeCell ref="M590:M592"/>
    <mergeCell ref="M593:M595"/>
    <mergeCell ref="M596:M598"/>
    <mergeCell ref="M599:M601"/>
    <mergeCell ref="M602:M604"/>
    <mergeCell ref="M605:M607"/>
    <mergeCell ref="M608:M610"/>
    <mergeCell ref="M611:M613"/>
    <mergeCell ref="M614:M616"/>
    <mergeCell ref="M617:M619"/>
    <mergeCell ref="M620:M622"/>
    <mergeCell ref="M623:M625"/>
    <mergeCell ref="M626:M628"/>
    <mergeCell ref="M629:M631"/>
    <mergeCell ref="M632:M634"/>
    <mergeCell ref="M635:M637"/>
    <mergeCell ref="M638:M640"/>
    <mergeCell ref="M641:M643"/>
    <mergeCell ref="M644:M646"/>
    <mergeCell ref="M647:M649"/>
    <mergeCell ref="M650:M652"/>
    <mergeCell ref="M653:M655"/>
    <mergeCell ref="M656:M658"/>
    <mergeCell ref="M659:M661"/>
    <mergeCell ref="M662:M664"/>
    <mergeCell ref="M665:M667"/>
    <mergeCell ref="M668:M670"/>
    <mergeCell ref="M671:M673"/>
    <mergeCell ref="M674:M676"/>
    <mergeCell ref="M677:M679"/>
    <mergeCell ref="M680:M682"/>
    <mergeCell ref="M683:M685"/>
    <mergeCell ref="M686:M688"/>
    <mergeCell ref="M689:M691"/>
    <mergeCell ref="M692:M694"/>
    <mergeCell ref="M695:M697"/>
    <mergeCell ref="M698:M700"/>
    <mergeCell ref="M701:M703"/>
    <mergeCell ref="M704:M706"/>
    <mergeCell ref="M707:M709"/>
    <mergeCell ref="M710:M712"/>
    <mergeCell ref="M713:M715"/>
    <mergeCell ref="M716:M718"/>
    <mergeCell ref="M719:M721"/>
    <mergeCell ref="M722:M724"/>
    <mergeCell ref="M725:M727"/>
    <mergeCell ref="M728:M730"/>
    <mergeCell ref="M731:M733"/>
    <mergeCell ref="M734:M736"/>
    <mergeCell ref="M737:M739"/>
    <mergeCell ref="M740:M742"/>
    <mergeCell ref="M743:M745"/>
    <mergeCell ref="M746:M748"/>
    <mergeCell ref="M749:M751"/>
    <mergeCell ref="M752:M754"/>
    <mergeCell ref="M755:M757"/>
    <mergeCell ref="M758:M760"/>
    <mergeCell ref="M761:M763"/>
    <mergeCell ref="M764:M766"/>
    <mergeCell ref="M767:M769"/>
    <mergeCell ref="M770:M772"/>
    <mergeCell ref="M773:M775"/>
    <mergeCell ref="M776:M778"/>
    <mergeCell ref="M779:M781"/>
    <mergeCell ref="M782:M784"/>
    <mergeCell ref="M785:M787"/>
    <mergeCell ref="M788:M790"/>
    <mergeCell ref="M791:M793"/>
    <mergeCell ref="M794:M796"/>
    <mergeCell ref="M797:M799"/>
    <mergeCell ref="M800:M802"/>
    <mergeCell ref="M803:M805"/>
    <mergeCell ref="M806:M808"/>
    <mergeCell ref="M809:M811"/>
    <mergeCell ref="M812:M814"/>
    <mergeCell ref="M815:M817"/>
    <mergeCell ref="M818:M820"/>
    <mergeCell ref="M821:M823"/>
    <mergeCell ref="M824:M826"/>
    <mergeCell ref="M827:M829"/>
    <mergeCell ref="M830:M832"/>
    <mergeCell ref="M833:M835"/>
    <mergeCell ref="M836:M838"/>
    <mergeCell ref="M839:M841"/>
    <mergeCell ref="M842:M844"/>
    <mergeCell ref="M845:M847"/>
    <mergeCell ref="M848:M850"/>
    <mergeCell ref="M851:M853"/>
    <mergeCell ref="M854:M856"/>
    <mergeCell ref="M857:M859"/>
    <mergeCell ref="M860:M862"/>
    <mergeCell ref="M863:M865"/>
    <mergeCell ref="M866:M868"/>
    <mergeCell ref="M869:M871"/>
    <mergeCell ref="M872:M874"/>
    <mergeCell ref="M875:M877"/>
    <mergeCell ref="M878:M880"/>
    <mergeCell ref="M881:M883"/>
    <mergeCell ref="M884:M886"/>
    <mergeCell ref="M887:M889"/>
    <mergeCell ref="M890:M892"/>
    <mergeCell ref="M893:M895"/>
    <mergeCell ref="M896:M898"/>
    <mergeCell ref="M899:M901"/>
    <mergeCell ref="M902:M904"/>
    <mergeCell ref="M905:M907"/>
    <mergeCell ref="M908:M910"/>
    <mergeCell ref="M911:M913"/>
    <mergeCell ref="M914:M916"/>
    <mergeCell ref="M917:M919"/>
    <mergeCell ref="M920:M922"/>
    <mergeCell ref="M923:M925"/>
    <mergeCell ref="M926:M928"/>
    <mergeCell ref="M929:M931"/>
    <mergeCell ref="M932:M934"/>
    <mergeCell ref="M935:M937"/>
    <mergeCell ref="M938:M940"/>
    <mergeCell ref="M941:M943"/>
    <mergeCell ref="M944:M946"/>
    <mergeCell ref="M947:M949"/>
    <mergeCell ref="M950:M952"/>
    <mergeCell ref="M953:M955"/>
    <mergeCell ref="M956:M958"/>
    <mergeCell ref="M959:M961"/>
    <mergeCell ref="M962:M964"/>
    <mergeCell ref="M965:M967"/>
    <mergeCell ref="M968:M970"/>
    <mergeCell ref="M971:M973"/>
    <mergeCell ref="M974:M976"/>
    <mergeCell ref="M977:M979"/>
    <mergeCell ref="M980:M982"/>
    <mergeCell ref="M983:M985"/>
    <mergeCell ref="M986:M988"/>
    <mergeCell ref="M989:M991"/>
    <mergeCell ref="M992:M994"/>
    <mergeCell ref="M995:M997"/>
    <mergeCell ref="M998:M1000"/>
    <mergeCell ref="M1001:M1003"/>
    <mergeCell ref="M1004:M1006"/>
    <mergeCell ref="M1007:M1009"/>
    <mergeCell ref="M1010:M1012"/>
    <mergeCell ref="M1013:M1015"/>
    <mergeCell ref="M1016:M1018"/>
    <mergeCell ref="M1019:M1021"/>
    <mergeCell ref="M1022:M1024"/>
    <mergeCell ref="M1025:M1027"/>
    <mergeCell ref="M1028:M1030"/>
    <mergeCell ref="M1031:M1033"/>
    <mergeCell ref="M1034:M1036"/>
    <mergeCell ref="M1037:M1039"/>
    <mergeCell ref="M1040:M1042"/>
    <mergeCell ref="M1043:M1045"/>
    <mergeCell ref="M1046:M1048"/>
    <mergeCell ref="M1049:M1051"/>
    <mergeCell ref="M1052:M1054"/>
    <mergeCell ref="M1055:M1057"/>
    <mergeCell ref="M1058:M1060"/>
    <mergeCell ref="M1061:M1063"/>
    <mergeCell ref="M1064:M1066"/>
    <mergeCell ref="M1067:M1069"/>
    <mergeCell ref="M1070:M1072"/>
    <mergeCell ref="M1073:M1075"/>
    <mergeCell ref="M1076:M1078"/>
    <mergeCell ref="M1079:M1081"/>
    <mergeCell ref="M1082:M1084"/>
    <mergeCell ref="M1085:M1087"/>
    <mergeCell ref="M1088:M1090"/>
    <mergeCell ref="M1091:M1093"/>
    <mergeCell ref="M1094:M1096"/>
    <mergeCell ref="M1097:M1099"/>
    <mergeCell ref="M1100:M1102"/>
    <mergeCell ref="M1103:M1105"/>
    <mergeCell ref="M1106:M1108"/>
    <mergeCell ref="M1109:M1111"/>
    <mergeCell ref="M1112:M1114"/>
    <mergeCell ref="M1115:M1117"/>
    <mergeCell ref="M1118:M1120"/>
    <mergeCell ref="M1121:M1123"/>
    <mergeCell ref="M1124:M1126"/>
    <mergeCell ref="M1127:M1129"/>
    <mergeCell ref="M1130:M1132"/>
    <mergeCell ref="M1133:M1135"/>
    <mergeCell ref="M1136:M1138"/>
    <mergeCell ref="M1139:M1141"/>
    <mergeCell ref="M1142:M1144"/>
    <mergeCell ref="M1145:M1147"/>
    <mergeCell ref="M1148:M1150"/>
    <mergeCell ref="M1151:M1153"/>
    <mergeCell ref="M1154:M1156"/>
    <mergeCell ref="M1157:M1159"/>
    <mergeCell ref="M1160:M1162"/>
    <mergeCell ref="M1163:M1165"/>
    <mergeCell ref="M1166:M1168"/>
    <mergeCell ref="M1169:M1171"/>
    <mergeCell ref="M1172:M1174"/>
    <mergeCell ref="M1175:M1177"/>
    <mergeCell ref="M1178:M1180"/>
    <mergeCell ref="M1181:M1183"/>
    <mergeCell ref="M1184:M1186"/>
    <mergeCell ref="M1187:M1189"/>
    <mergeCell ref="M1190:M1192"/>
    <mergeCell ref="M1193:M1195"/>
    <mergeCell ref="M1196:M1198"/>
    <mergeCell ref="M1199:M1201"/>
    <mergeCell ref="M1202:M1204"/>
    <mergeCell ref="M1205:M1207"/>
    <mergeCell ref="M1208:M1210"/>
    <mergeCell ref="M1211:M1213"/>
    <mergeCell ref="M1214:M1216"/>
    <mergeCell ref="M1217:M1219"/>
    <mergeCell ref="M1220:M1222"/>
    <mergeCell ref="M1223:M1225"/>
    <mergeCell ref="M1226:M1228"/>
    <mergeCell ref="M1229:M1231"/>
    <mergeCell ref="M1232:M1234"/>
    <mergeCell ref="M1235:M1237"/>
    <mergeCell ref="M1238:M1240"/>
    <mergeCell ref="M1241:M1243"/>
    <mergeCell ref="M1244:M1246"/>
    <mergeCell ref="M1247:M1249"/>
    <mergeCell ref="M1250:M1252"/>
    <mergeCell ref="M1253:M1255"/>
    <mergeCell ref="M1256:M1258"/>
    <mergeCell ref="M1259:M1261"/>
    <mergeCell ref="M1262:M1264"/>
    <mergeCell ref="M1265:M1267"/>
    <mergeCell ref="M1268:M1270"/>
    <mergeCell ref="M1271:M1273"/>
    <mergeCell ref="M1274:M1276"/>
    <mergeCell ref="M1277:M1279"/>
    <mergeCell ref="M1280:M1282"/>
    <mergeCell ref="M1283:M1285"/>
    <mergeCell ref="M1286:M1288"/>
    <mergeCell ref="M1289:M1291"/>
    <mergeCell ref="M1292:M1294"/>
    <mergeCell ref="M1295:M1297"/>
    <mergeCell ref="M1298:M1300"/>
    <mergeCell ref="M1301:M1303"/>
    <mergeCell ref="M1304:M1306"/>
    <mergeCell ref="M1307:M1309"/>
    <mergeCell ref="M1310:M1312"/>
    <mergeCell ref="M1313:M1315"/>
    <mergeCell ref="M1316:M1318"/>
    <mergeCell ref="M1319:M1321"/>
    <mergeCell ref="M1322:M1324"/>
    <mergeCell ref="M1325:M1327"/>
    <mergeCell ref="M1328:M1330"/>
    <mergeCell ref="M1331:M1333"/>
    <mergeCell ref="M1334:M1336"/>
    <mergeCell ref="M1337:M1339"/>
    <mergeCell ref="M1340:M1342"/>
    <mergeCell ref="M1343:M1345"/>
    <mergeCell ref="M1346:M1348"/>
    <mergeCell ref="M1349:M1351"/>
    <mergeCell ref="M1352:M1354"/>
    <mergeCell ref="M1355:M1357"/>
    <mergeCell ref="M1358:M1360"/>
    <mergeCell ref="M1361:M1363"/>
    <mergeCell ref="M1364:M1366"/>
    <mergeCell ref="M1367:M1369"/>
    <mergeCell ref="M1370:M1372"/>
    <mergeCell ref="M1373:M1375"/>
    <mergeCell ref="M1376:M1378"/>
    <mergeCell ref="M1379:M1381"/>
    <mergeCell ref="M1382:M1384"/>
    <mergeCell ref="M1385:M1387"/>
    <mergeCell ref="M1388:M1390"/>
    <mergeCell ref="M1391:M1393"/>
    <mergeCell ref="M1394:M1396"/>
    <mergeCell ref="M1397:M1399"/>
    <mergeCell ref="M1400:M1402"/>
    <mergeCell ref="M1403:M1405"/>
    <mergeCell ref="M1406:M1408"/>
    <mergeCell ref="M1409:M1411"/>
    <mergeCell ref="M1412:M1414"/>
    <mergeCell ref="M1415:M1417"/>
    <mergeCell ref="M1418:M1420"/>
    <mergeCell ref="M1421:M1423"/>
    <mergeCell ref="M1424:M1426"/>
    <mergeCell ref="M1427:M1429"/>
    <mergeCell ref="M1430:M1432"/>
    <mergeCell ref="M1433:M1435"/>
    <mergeCell ref="M1436:M1438"/>
    <mergeCell ref="M1439:M1441"/>
    <mergeCell ref="M1442:M1444"/>
    <mergeCell ref="M1445:M1447"/>
    <mergeCell ref="M1448:M1450"/>
    <mergeCell ref="M1451:M1453"/>
    <mergeCell ref="M1454:M1456"/>
    <mergeCell ref="M1457:M1459"/>
    <mergeCell ref="M1460:M1462"/>
    <mergeCell ref="M1463:M1465"/>
    <mergeCell ref="M1466:M1468"/>
    <mergeCell ref="M1469:M1471"/>
    <mergeCell ref="M1472:M1474"/>
    <mergeCell ref="M1475:M1477"/>
    <mergeCell ref="M1478:M1480"/>
    <mergeCell ref="M1481:M1483"/>
    <mergeCell ref="M1484:M1486"/>
    <mergeCell ref="M1487:M1489"/>
    <mergeCell ref="M1490:M1492"/>
    <mergeCell ref="M1493:M1495"/>
    <mergeCell ref="M1496:M1498"/>
    <mergeCell ref="M1499:M1501"/>
    <mergeCell ref="M1502:M1504"/>
    <mergeCell ref="M1505:M1507"/>
    <mergeCell ref="M1508:M1510"/>
    <mergeCell ref="M1511:M1513"/>
    <mergeCell ref="M1514:M1516"/>
    <mergeCell ref="M1517:M1519"/>
    <mergeCell ref="M1520:M1522"/>
    <mergeCell ref="M1523:M1525"/>
    <mergeCell ref="M1526:M1528"/>
    <mergeCell ref="M1529:M1531"/>
    <mergeCell ref="M1532:M1534"/>
    <mergeCell ref="M1535:M1537"/>
    <mergeCell ref="M1538:M1540"/>
    <mergeCell ref="M1541:M1543"/>
    <mergeCell ref="M1544:M1546"/>
    <mergeCell ref="M1547:M1549"/>
    <mergeCell ref="M1550:M1552"/>
    <mergeCell ref="M1553:M1555"/>
    <mergeCell ref="M1556:M1558"/>
    <mergeCell ref="M1559:M1561"/>
    <mergeCell ref="M1562:M1564"/>
    <mergeCell ref="M1565:M1567"/>
    <mergeCell ref="M1568:M1570"/>
    <mergeCell ref="M1571:M1573"/>
    <mergeCell ref="M1574:M1576"/>
    <mergeCell ref="M1577:M1579"/>
    <mergeCell ref="M1580:M1582"/>
    <mergeCell ref="M1583:M1585"/>
    <mergeCell ref="M1586:M1588"/>
    <mergeCell ref="M1589:M1591"/>
    <mergeCell ref="M1592:M1594"/>
    <mergeCell ref="M1595:M1597"/>
    <mergeCell ref="M1598:M1600"/>
    <mergeCell ref="M1601:M1603"/>
    <mergeCell ref="M1604:M1606"/>
    <mergeCell ref="M1607:M1609"/>
    <mergeCell ref="M1610:M1612"/>
    <mergeCell ref="M1613:M1615"/>
    <mergeCell ref="M1616:M1618"/>
    <mergeCell ref="M1619:M1621"/>
    <mergeCell ref="M1622:M1624"/>
    <mergeCell ref="M1625:M1627"/>
    <mergeCell ref="M1628:M1630"/>
    <mergeCell ref="M1631:M1633"/>
    <mergeCell ref="M1634:M1636"/>
    <mergeCell ref="M1637:M1639"/>
    <mergeCell ref="M1640:M1642"/>
    <mergeCell ref="M1643:M1645"/>
    <mergeCell ref="M1646:M1648"/>
    <mergeCell ref="M1649:M1651"/>
    <mergeCell ref="M1652:M1654"/>
    <mergeCell ref="M1655:M1657"/>
    <mergeCell ref="M1658:M1660"/>
    <mergeCell ref="M1661:M1663"/>
    <mergeCell ref="M1664:M1666"/>
    <mergeCell ref="M1667:M1669"/>
    <mergeCell ref="M1670:M1672"/>
    <mergeCell ref="M1673:M1675"/>
    <mergeCell ref="M1676:M1678"/>
    <mergeCell ref="M1679:M1681"/>
    <mergeCell ref="N2:N4"/>
    <mergeCell ref="N5:N7"/>
    <mergeCell ref="N8:N10"/>
    <mergeCell ref="N11:N13"/>
    <mergeCell ref="N14:N16"/>
    <mergeCell ref="N17:N19"/>
    <mergeCell ref="N20:N22"/>
    <mergeCell ref="N23:N25"/>
    <mergeCell ref="N26:N28"/>
    <mergeCell ref="N29:N31"/>
    <mergeCell ref="N32:N34"/>
    <mergeCell ref="N35:N37"/>
    <mergeCell ref="N38:N40"/>
    <mergeCell ref="N41:N43"/>
    <mergeCell ref="N44:N46"/>
    <mergeCell ref="N47:N49"/>
    <mergeCell ref="N50:N52"/>
    <mergeCell ref="N53:N55"/>
    <mergeCell ref="N56:N58"/>
    <mergeCell ref="N59:N61"/>
    <mergeCell ref="N62:N64"/>
    <mergeCell ref="N65:N67"/>
    <mergeCell ref="N68:N70"/>
    <mergeCell ref="N71:N73"/>
    <mergeCell ref="N74:N76"/>
    <mergeCell ref="N77:N79"/>
    <mergeCell ref="N80:N82"/>
    <mergeCell ref="N83:N85"/>
    <mergeCell ref="N86:N88"/>
    <mergeCell ref="N89:N91"/>
    <mergeCell ref="N92:N94"/>
    <mergeCell ref="N95:N97"/>
    <mergeCell ref="N98:N100"/>
    <mergeCell ref="N101:N103"/>
    <mergeCell ref="N104:N106"/>
    <mergeCell ref="N107:N109"/>
    <mergeCell ref="N110:N112"/>
    <mergeCell ref="N113:N115"/>
    <mergeCell ref="N116:N118"/>
    <mergeCell ref="N119:N121"/>
    <mergeCell ref="N122:N124"/>
    <mergeCell ref="N125:N127"/>
    <mergeCell ref="N128:N130"/>
    <mergeCell ref="N131:N133"/>
    <mergeCell ref="N134:N136"/>
    <mergeCell ref="N137:N139"/>
    <mergeCell ref="N140:N142"/>
    <mergeCell ref="N143:N145"/>
    <mergeCell ref="N146:N148"/>
    <mergeCell ref="N149:N151"/>
    <mergeCell ref="N152:N154"/>
    <mergeCell ref="N155:N157"/>
    <mergeCell ref="N158:N160"/>
    <mergeCell ref="N161:N163"/>
    <mergeCell ref="N164:N166"/>
    <mergeCell ref="N167:N169"/>
    <mergeCell ref="N170:N172"/>
    <mergeCell ref="N173:N175"/>
    <mergeCell ref="N176:N178"/>
    <mergeCell ref="N179:N181"/>
    <mergeCell ref="N182:N184"/>
    <mergeCell ref="N185:N187"/>
    <mergeCell ref="N188:N190"/>
    <mergeCell ref="N191:N193"/>
    <mergeCell ref="N194:N196"/>
    <mergeCell ref="N197:N199"/>
    <mergeCell ref="N200:N202"/>
    <mergeCell ref="N203:N205"/>
    <mergeCell ref="N206:N208"/>
    <mergeCell ref="N209:N211"/>
    <mergeCell ref="N212:N214"/>
    <mergeCell ref="N215:N217"/>
    <mergeCell ref="N218:N220"/>
    <mergeCell ref="N221:N223"/>
    <mergeCell ref="N224:N226"/>
    <mergeCell ref="N227:N229"/>
    <mergeCell ref="N230:N232"/>
    <mergeCell ref="N233:N235"/>
    <mergeCell ref="N236:N238"/>
    <mergeCell ref="N239:N241"/>
    <mergeCell ref="N242:N244"/>
    <mergeCell ref="N245:N247"/>
    <mergeCell ref="N248:N250"/>
    <mergeCell ref="N251:N253"/>
    <mergeCell ref="N254:N256"/>
    <mergeCell ref="N257:N259"/>
    <mergeCell ref="N260:N262"/>
    <mergeCell ref="N263:N265"/>
    <mergeCell ref="N266:N268"/>
    <mergeCell ref="N269:N271"/>
    <mergeCell ref="N272:N274"/>
    <mergeCell ref="N275:N277"/>
    <mergeCell ref="N278:N280"/>
    <mergeCell ref="N281:N283"/>
    <mergeCell ref="N284:N286"/>
    <mergeCell ref="N287:N289"/>
    <mergeCell ref="N290:N292"/>
    <mergeCell ref="N293:N295"/>
    <mergeCell ref="N296:N298"/>
    <mergeCell ref="N299:N301"/>
    <mergeCell ref="N302:N304"/>
    <mergeCell ref="N305:N307"/>
    <mergeCell ref="N308:N310"/>
    <mergeCell ref="N311:N313"/>
    <mergeCell ref="N314:N316"/>
    <mergeCell ref="N317:N319"/>
    <mergeCell ref="N320:N322"/>
    <mergeCell ref="N323:N325"/>
    <mergeCell ref="N326:N328"/>
    <mergeCell ref="N329:N331"/>
    <mergeCell ref="N332:N334"/>
    <mergeCell ref="N335:N337"/>
    <mergeCell ref="N338:N340"/>
    <mergeCell ref="N341:N343"/>
    <mergeCell ref="N344:N346"/>
    <mergeCell ref="N347:N349"/>
    <mergeCell ref="N350:N352"/>
    <mergeCell ref="N353:N355"/>
    <mergeCell ref="N356:N358"/>
    <mergeCell ref="N359:N361"/>
    <mergeCell ref="N362:N364"/>
    <mergeCell ref="N365:N367"/>
    <mergeCell ref="N368:N370"/>
    <mergeCell ref="N371:N373"/>
    <mergeCell ref="N374:N376"/>
    <mergeCell ref="N377:N379"/>
    <mergeCell ref="N380:N382"/>
    <mergeCell ref="N383:N385"/>
    <mergeCell ref="N386:N388"/>
    <mergeCell ref="N389:N391"/>
    <mergeCell ref="N392:N394"/>
    <mergeCell ref="N395:N397"/>
    <mergeCell ref="N398:N400"/>
    <mergeCell ref="N401:N403"/>
    <mergeCell ref="N404:N406"/>
    <mergeCell ref="N407:N409"/>
    <mergeCell ref="N410:N412"/>
    <mergeCell ref="N413:N415"/>
    <mergeCell ref="N416:N418"/>
    <mergeCell ref="N419:N421"/>
    <mergeCell ref="N422:N424"/>
    <mergeCell ref="N425:N427"/>
    <mergeCell ref="N428:N430"/>
    <mergeCell ref="N431:N433"/>
    <mergeCell ref="N434:N436"/>
    <mergeCell ref="N437:N439"/>
    <mergeCell ref="N440:N442"/>
    <mergeCell ref="N443:N445"/>
    <mergeCell ref="N446:N448"/>
    <mergeCell ref="N449:N451"/>
    <mergeCell ref="N452:N454"/>
    <mergeCell ref="N455:N457"/>
    <mergeCell ref="N458:N460"/>
    <mergeCell ref="N461:N463"/>
    <mergeCell ref="N464:N466"/>
    <mergeCell ref="N467:N469"/>
    <mergeCell ref="N470:N472"/>
    <mergeCell ref="N473:N475"/>
    <mergeCell ref="N476:N478"/>
    <mergeCell ref="N479:N481"/>
    <mergeCell ref="N482:N484"/>
    <mergeCell ref="N485:N487"/>
    <mergeCell ref="N488:N490"/>
    <mergeCell ref="N491:N493"/>
    <mergeCell ref="N494:N496"/>
    <mergeCell ref="N497:N499"/>
    <mergeCell ref="N500:N502"/>
    <mergeCell ref="N503:N505"/>
    <mergeCell ref="N506:N508"/>
    <mergeCell ref="N509:N511"/>
    <mergeCell ref="N512:N514"/>
    <mergeCell ref="N515:N517"/>
    <mergeCell ref="N518:N520"/>
    <mergeCell ref="N521:N523"/>
    <mergeCell ref="N524:N526"/>
    <mergeCell ref="N527:N529"/>
    <mergeCell ref="N530:N532"/>
    <mergeCell ref="N533:N535"/>
    <mergeCell ref="N536:N538"/>
    <mergeCell ref="N539:N541"/>
    <mergeCell ref="N542:N544"/>
    <mergeCell ref="N545:N547"/>
    <mergeCell ref="N548:N550"/>
    <mergeCell ref="N551:N553"/>
    <mergeCell ref="N554:N556"/>
    <mergeCell ref="N557:N559"/>
    <mergeCell ref="N560:N562"/>
    <mergeCell ref="N563:N565"/>
    <mergeCell ref="N566:N568"/>
    <mergeCell ref="N569:N571"/>
    <mergeCell ref="N572:N574"/>
    <mergeCell ref="N575:N577"/>
    <mergeCell ref="N578:N580"/>
    <mergeCell ref="N581:N583"/>
    <mergeCell ref="N584:N586"/>
    <mergeCell ref="N587:N589"/>
    <mergeCell ref="N590:N592"/>
    <mergeCell ref="N593:N595"/>
    <mergeCell ref="N596:N598"/>
    <mergeCell ref="N599:N601"/>
    <mergeCell ref="N602:N604"/>
    <mergeCell ref="N605:N607"/>
    <mergeCell ref="N608:N610"/>
    <mergeCell ref="N611:N613"/>
    <mergeCell ref="N614:N616"/>
    <mergeCell ref="N617:N619"/>
    <mergeCell ref="N620:N622"/>
    <mergeCell ref="N623:N625"/>
    <mergeCell ref="N626:N628"/>
    <mergeCell ref="N629:N631"/>
    <mergeCell ref="N632:N634"/>
    <mergeCell ref="N635:N637"/>
    <mergeCell ref="N638:N640"/>
    <mergeCell ref="N641:N643"/>
    <mergeCell ref="N644:N646"/>
    <mergeCell ref="N647:N649"/>
    <mergeCell ref="N650:N652"/>
    <mergeCell ref="N653:N655"/>
    <mergeCell ref="N656:N658"/>
    <mergeCell ref="N659:N661"/>
    <mergeCell ref="N662:N664"/>
    <mergeCell ref="N665:N667"/>
    <mergeCell ref="N668:N670"/>
    <mergeCell ref="N671:N673"/>
    <mergeCell ref="N674:N676"/>
    <mergeCell ref="N677:N679"/>
    <mergeCell ref="N680:N682"/>
    <mergeCell ref="N683:N685"/>
    <mergeCell ref="N686:N688"/>
    <mergeCell ref="N689:N691"/>
    <mergeCell ref="N692:N694"/>
    <mergeCell ref="N695:N697"/>
    <mergeCell ref="N698:N700"/>
    <mergeCell ref="N701:N703"/>
    <mergeCell ref="N704:N706"/>
    <mergeCell ref="N707:N709"/>
    <mergeCell ref="N710:N712"/>
    <mergeCell ref="N713:N715"/>
    <mergeCell ref="N716:N718"/>
    <mergeCell ref="N719:N721"/>
    <mergeCell ref="N722:N724"/>
    <mergeCell ref="N725:N727"/>
    <mergeCell ref="N728:N730"/>
    <mergeCell ref="N731:N733"/>
    <mergeCell ref="N734:N736"/>
    <mergeCell ref="N737:N739"/>
    <mergeCell ref="N740:N742"/>
    <mergeCell ref="N743:N745"/>
    <mergeCell ref="N746:N748"/>
    <mergeCell ref="N749:N751"/>
    <mergeCell ref="N752:N754"/>
    <mergeCell ref="N755:N757"/>
    <mergeCell ref="N758:N760"/>
    <mergeCell ref="N761:N763"/>
    <mergeCell ref="N764:N766"/>
    <mergeCell ref="N767:N769"/>
    <mergeCell ref="N770:N772"/>
    <mergeCell ref="N773:N775"/>
    <mergeCell ref="N776:N778"/>
    <mergeCell ref="N779:N781"/>
    <mergeCell ref="N782:N784"/>
    <mergeCell ref="N785:N787"/>
    <mergeCell ref="N788:N790"/>
    <mergeCell ref="N791:N793"/>
    <mergeCell ref="N794:N796"/>
    <mergeCell ref="N797:N799"/>
    <mergeCell ref="N800:N802"/>
    <mergeCell ref="N803:N805"/>
    <mergeCell ref="N806:N808"/>
    <mergeCell ref="N809:N811"/>
    <mergeCell ref="N812:N814"/>
    <mergeCell ref="N815:N817"/>
    <mergeCell ref="N818:N820"/>
    <mergeCell ref="N821:N823"/>
    <mergeCell ref="N824:N826"/>
    <mergeCell ref="N827:N829"/>
    <mergeCell ref="N830:N832"/>
    <mergeCell ref="N833:N835"/>
    <mergeCell ref="N836:N838"/>
    <mergeCell ref="N839:N841"/>
    <mergeCell ref="N842:N844"/>
    <mergeCell ref="N845:N847"/>
    <mergeCell ref="N848:N850"/>
    <mergeCell ref="N851:N853"/>
    <mergeCell ref="N854:N856"/>
    <mergeCell ref="N857:N859"/>
    <mergeCell ref="N860:N862"/>
    <mergeCell ref="N863:N865"/>
    <mergeCell ref="N866:N868"/>
    <mergeCell ref="N869:N871"/>
    <mergeCell ref="N872:N874"/>
    <mergeCell ref="N875:N877"/>
    <mergeCell ref="N878:N880"/>
    <mergeCell ref="N881:N883"/>
    <mergeCell ref="N884:N886"/>
    <mergeCell ref="N887:N889"/>
    <mergeCell ref="N890:N892"/>
    <mergeCell ref="N893:N895"/>
    <mergeCell ref="N896:N898"/>
    <mergeCell ref="N899:N901"/>
    <mergeCell ref="N902:N904"/>
    <mergeCell ref="N905:N907"/>
    <mergeCell ref="N908:N910"/>
    <mergeCell ref="N911:N913"/>
    <mergeCell ref="N914:N916"/>
    <mergeCell ref="N917:N919"/>
    <mergeCell ref="N920:N922"/>
    <mergeCell ref="N923:N925"/>
    <mergeCell ref="N926:N928"/>
    <mergeCell ref="N929:N931"/>
    <mergeCell ref="N932:N934"/>
    <mergeCell ref="N935:N937"/>
    <mergeCell ref="N938:N940"/>
    <mergeCell ref="N941:N943"/>
    <mergeCell ref="N944:N946"/>
    <mergeCell ref="N947:N949"/>
    <mergeCell ref="N950:N952"/>
    <mergeCell ref="N953:N955"/>
    <mergeCell ref="N956:N958"/>
    <mergeCell ref="N959:N961"/>
    <mergeCell ref="N962:N964"/>
    <mergeCell ref="N965:N967"/>
    <mergeCell ref="N968:N970"/>
    <mergeCell ref="N971:N973"/>
    <mergeCell ref="N974:N976"/>
    <mergeCell ref="N977:N979"/>
    <mergeCell ref="N980:N982"/>
    <mergeCell ref="N983:N985"/>
    <mergeCell ref="N986:N988"/>
    <mergeCell ref="N989:N991"/>
    <mergeCell ref="N992:N994"/>
    <mergeCell ref="N995:N997"/>
    <mergeCell ref="N998:N1000"/>
    <mergeCell ref="N1001:N1003"/>
    <mergeCell ref="N1004:N1006"/>
    <mergeCell ref="N1007:N1009"/>
    <mergeCell ref="N1010:N1012"/>
    <mergeCell ref="N1013:N1015"/>
    <mergeCell ref="N1016:N1018"/>
    <mergeCell ref="N1019:N1021"/>
    <mergeCell ref="N1022:N1024"/>
    <mergeCell ref="N1025:N1027"/>
    <mergeCell ref="N1028:N1030"/>
    <mergeCell ref="N1031:N1033"/>
    <mergeCell ref="N1034:N1036"/>
    <mergeCell ref="N1037:N1039"/>
    <mergeCell ref="N1040:N1042"/>
    <mergeCell ref="N1043:N1045"/>
    <mergeCell ref="N1046:N1048"/>
    <mergeCell ref="N1049:N1051"/>
    <mergeCell ref="N1052:N1054"/>
    <mergeCell ref="N1055:N1057"/>
    <mergeCell ref="N1058:N1060"/>
    <mergeCell ref="N1061:N1063"/>
    <mergeCell ref="N1064:N1066"/>
    <mergeCell ref="N1067:N1069"/>
    <mergeCell ref="N1070:N1072"/>
    <mergeCell ref="N1073:N1075"/>
    <mergeCell ref="N1076:N1078"/>
    <mergeCell ref="N1079:N1081"/>
    <mergeCell ref="N1082:N1084"/>
    <mergeCell ref="N1085:N1087"/>
    <mergeCell ref="N1088:N1090"/>
    <mergeCell ref="N1091:N1093"/>
    <mergeCell ref="N1094:N1096"/>
    <mergeCell ref="N1097:N1099"/>
    <mergeCell ref="N1100:N1102"/>
    <mergeCell ref="N1103:N1105"/>
    <mergeCell ref="N1106:N1108"/>
    <mergeCell ref="N1109:N1111"/>
    <mergeCell ref="N1112:N1114"/>
    <mergeCell ref="N1115:N1117"/>
    <mergeCell ref="N1118:N1120"/>
    <mergeCell ref="N1121:N1123"/>
    <mergeCell ref="N1124:N1126"/>
    <mergeCell ref="N1127:N1129"/>
    <mergeCell ref="N1130:N1132"/>
    <mergeCell ref="N1133:N1135"/>
    <mergeCell ref="N1136:N1138"/>
    <mergeCell ref="N1139:N1141"/>
    <mergeCell ref="N1142:N1144"/>
    <mergeCell ref="N1145:N1147"/>
    <mergeCell ref="N1148:N1150"/>
    <mergeCell ref="N1151:N1153"/>
    <mergeCell ref="N1154:N1156"/>
    <mergeCell ref="N1157:N1159"/>
    <mergeCell ref="N1160:N1162"/>
    <mergeCell ref="N1163:N1165"/>
    <mergeCell ref="N1166:N1168"/>
    <mergeCell ref="N1169:N1171"/>
    <mergeCell ref="N1172:N1174"/>
    <mergeCell ref="N1175:N1177"/>
    <mergeCell ref="N1178:N1180"/>
    <mergeCell ref="N1181:N1183"/>
    <mergeCell ref="N1184:N1186"/>
    <mergeCell ref="N1187:N1189"/>
    <mergeCell ref="N1190:N1192"/>
    <mergeCell ref="N1193:N1195"/>
    <mergeCell ref="N1196:N1198"/>
    <mergeCell ref="N1199:N1201"/>
    <mergeCell ref="N1202:N1204"/>
    <mergeCell ref="N1205:N1207"/>
    <mergeCell ref="N1208:N1210"/>
    <mergeCell ref="N1211:N1213"/>
    <mergeCell ref="N1214:N1216"/>
    <mergeCell ref="N1217:N1219"/>
    <mergeCell ref="N1220:N1222"/>
    <mergeCell ref="N1223:N1225"/>
    <mergeCell ref="N1226:N1228"/>
    <mergeCell ref="N1229:N1231"/>
    <mergeCell ref="N1232:N1234"/>
    <mergeCell ref="N1235:N1237"/>
    <mergeCell ref="N1238:N1240"/>
    <mergeCell ref="N1241:N1243"/>
    <mergeCell ref="N1244:N1246"/>
    <mergeCell ref="N1247:N1249"/>
    <mergeCell ref="N1250:N1252"/>
    <mergeCell ref="N1253:N1255"/>
    <mergeCell ref="N1256:N1258"/>
    <mergeCell ref="N1259:N1261"/>
    <mergeCell ref="N1262:N1264"/>
    <mergeCell ref="N1265:N1267"/>
    <mergeCell ref="N1268:N1270"/>
    <mergeCell ref="N1271:N1273"/>
    <mergeCell ref="N1274:N1276"/>
    <mergeCell ref="N1277:N1279"/>
    <mergeCell ref="N1280:N1282"/>
    <mergeCell ref="N1283:N1285"/>
    <mergeCell ref="N1286:N1288"/>
    <mergeCell ref="N1289:N1291"/>
    <mergeCell ref="N1292:N1294"/>
    <mergeCell ref="N1295:N1297"/>
    <mergeCell ref="N1298:N1300"/>
    <mergeCell ref="N1301:N1303"/>
    <mergeCell ref="N1304:N1306"/>
    <mergeCell ref="N1307:N1309"/>
    <mergeCell ref="N1310:N1312"/>
    <mergeCell ref="N1313:N1315"/>
    <mergeCell ref="N1316:N1318"/>
    <mergeCell ref="N1319:N1321"/>
    <mergeCell ref="N1322:N1324"/>
    <mergeCell ref="N1325:N1327"/>
    <mergeCell ref="N1328:N1330"/>
    <mergeCell ref="N1331:N1333"/>
    <mergeCell ref="N1334:N1336"/>
    <mergeCell ref="N1337:N1339"/>
    <mergeCell ref="N1340:N1342"/>
    <mergeCell ref="N1343:N1345"/>
    <mergeCell ref="N1346:N1348"/>
    <mergeCell ref="N1349:N1351"/>
    <mergeCell ref="N1352:N1354"/>
    <mergeCell ref="N1355:N1357"/>
    <mergeCell ref="N1358:N1360"/>
    <mergeCell ref="N1361:N1363"/>
    <mergeCell ref="N1364:N1366"/>
    <mergeCell ref="N1367:N1369"/>
    <mergeCell ref="N1370:N1372"/>
    <mergeCell ref="N1373:N1375"/>
    <mergeCell ref="N1376:N1378"/>
    <mergeCell ref="N1379:N1381"/>
    <mergeCell ref="N1382:N1384"/>
    <mergeCell ref="N1385:N1387"/>
    <mergeCell ref="N1388:N1390"/>
    <mergeCell ref="N1391:N1393"/>
    <mergeCell ref="N1394:N1396"/>
    <mergeCell ref="N1397:N1399"/>
    <mergeCell ref="N1400:N1402"/>
    <mergeCell ref="N1403:N1405"/>
    <mergeCell ref="N1406:N1408"/>
    <mergeCell ref="N1409:N1411"/>
    <mergeCell ref="N1412:N1414"/>
    <mergeCell ref="N1415:N1417"/>
    <mergeCell ref="N1418:N1420"/>
    <mergeCell ref="N1421:N1423"/>
    <mergeCell ref="N1424:N1426"/>
    <mergeCell ref="N1427:N1429"/>
    <mergeCell ref="N1430:N1432"/>
    <mergeCell ref="N1433:N1435"/>
    <mergeCell ref="N1436:N1438"/>
    <mergeCell ref="N1439:N1441"/>
    <mergeCell ref="N1442:N1444"/>
    <mergeCell ref="N1445:N1447"/>
    <mergeCell ref="N1448:N1450"/>
    <mergeCell ref="N1451:N1453"/>
    <mergeCell ref="N1454:N1456"/>
    <mergeCell ref="N1457:N1459"/>
    <mergeCell ref="N1460:N1462"/>
    <mergeCell ref="N1463:N1465"/>
    <mergeCell ref="N1466:N1468"/>
    <mergeCell ref="N1469:N1471"/>
    <mergeCell ref="N1472:N1474"/>
    <mergeCell ref="N1475:N1477"/>
    <mergeCell ref="N1478:N1480"/>
    <mergeCell ref="N1481:N1483"/>
    <mergeCell ref="N1484:N1486"/>
    <mergeCell ref="N1487:N1489"/>
    <mergeCell ref="N1490:N1492"/>
    <mergeCell ref="N1493:N1495"/>
    <mergeCell ref="N1496:N1498"/>
    <mergeCell ref="N1499:N1501"/>
    <mergeCell ref="N1502:N1504"/>
    <mergeCell ref="N1505:N1507"/>
    <mergeCell ref="N1508:N1510"/>
    <mergeCell ref="N1511:N1513"/>
    <mergeCell ref="N1514:N1516"/>
    <mergeCell ref="N1517:N1519"/>
    <mergeCell ref="N1520:N1522"/>
    <mergeCell ref="N1523:N1525"/>
    <mergeCell ref="N1526:N1528"/>
    <mergeCell ref="N1529:N1531"/>
    <mergeCell ref="N1532:N1534"/>
    <mergeCell ref="N1535:N1537"/>
    <mergeCell ref="N1538:N1540"/>
    <mergeCell ref="N1541:N1543"/>
    <mergeCell ref="N1544:N1546"/>
    <mergeCell ref="N1547:N1549"/>
    <mergeCell ref="N1550:N1552"/>
    <mergeCell ref="N1553:N1555"/>
    <mergeCell ref="N1556:N1558"/>
    <mergeCell ref="N1559:N1561"/>
    <mergeCell ref="N1562:N1564"/>
    <mergeCell ref="N1565:N1567"/>
    <mergeCell ref="N1568:N1570"/>
    <mergeCell ref="N1571:N1573"/>
    <mergeCell ref="N1574:N1576"/>
    <mergeCell ref="N1577:N1579"/>
    <mergeCell ref="N1580:N1582"/>
    <mergeCell ref="N1583:N1585"/>
    <mergeCell ref="N1586:N1588"/>
    <mergeCell ref="N1589:N1591"/>
    <mergeCell ref="N1592:N1594"/>
    <mergeCell ref="N1595:N1597"/>
    <mergeCell ref="N1598:N1600"/>
    <mergeCell ref="N1601:N1603"/>
    <mergeCell ref="N1604:N1606"/>
    <mergeCell ref="N1607:N1609"/>
    <mergeCell ref="N1610:N1612"/>
    <mergeCell ref="N1613:N1615"/>
    <mergeCell ref="N1616:N1618"/>
    <mergeCell ref="N1619:N1621"/>
    <mergeCell ref="N1622:N1624"/>
    <mergeCell ref="N1625:N1627"/>
    <mergeCell ref="N1628:N1630"/>
    <mergeCell ref="N1631:N1633"/>
    <mergeCell ref="N1634:N1636"/>
    <mergeCell ref="N1637:N1639"/>
    <mergeCell ref="N1640:N1642"/>
    <mergeCell ref="N1643:N1645"/>
    <mergeCell ref="N1646:N1648"/>
    <mergeCell ref="N1649:N1651"/>
    <mergeCell ref="N1652:N1654"/>
    <mergeCell ref="N1655:N1657"/>
    <mergeCell ref="N1658:N1660"/>
    <mergeCell ref="N1661:N1663"/>
    <mergeCell ref="N1664:N1666"/>
    <mergeCell ref="N1667:N1669"/>
    <mergeCell ref="N1670:N1672"/>
    <mergeCell ref="N1673:N1675"/>
    <mergeCell ref="N1676:N1678"/>
    <mergeCell ref="N1679:N1681"/>
    <mergeCell ref="O2:O4"/>
    <mergeCell ref="O5:O7"/>
    <mergeCell ref="O8:O10"/>
    <mergeCell ref="O11:O13"/>
    <mergeCell ref="O14:O16"/>
    <mergeCell ref="O17:O19"/>
    <mergeCell ref="O20:O22"/>
    <mergeCell ref="O23:O25"/>
    <mergeCell ref="O26:O28"/>
    <mergeCell ref="O29:O31"/>
    <mergeCell ref="O32:O34"/>
    <mergeCell ref="O35:O37"/>
    <mergeCell ref="O38:O40"/>
    <mergeCell ref="O41:O43"/>
    <mergeCell ref="O44:O46"/>
    <mergeCell ref="O47:O49"/>
    <mergeCell ref="O50:O52"/>
    <mergeCell ref="O53:O55"/>
    <mergeCell ref="O56:O58"/>
    <mergeCell ref="O59:O61"/>
    <mergeCell ref="O62:O64"/>
    <mergeCell ref="O65:O67"/>
    <mergeCell ref="O68:O70"/>
    <mergeCell ref="O71:O73"/>
    <mergeCell ref="O74:O76"/>
    <mergeCell ref="O77:O79"/>
    <mergeCell ref="O80:O82"/>
    <mergeCell ref="O83:O85"/>
    <mergeCell ref="O86:O88"/>
    <mergeCell ref="O89:O91"/>
    <mergeCell ref="O92:O94"/>
    <mergeCell ref="O95:O97"/>
    <mergeCell ref="O98:O100"/>
    <mergeCell ref="O101:O103"/>
    <mergeCell ref="O104:O106"/>
    <mergeCell ref="O107:O109"/>
    <mergeCell ref="O110:O112"/>
    <mergeCell ref="O113:O115"/>
    <mergeCell ref="O116:O118"/>
    <mergeCell ref="O119:O121"/>
    <mergeCell ref="O122:O124"/>
    <mergeCell ref="O125:O127"/>
    <mergeCell ref="O128:O130"/>
    <mergeCell ref="O131:O133"/>
    <mergeCell ref="O134:O136"/>
    <mergeCell ref="O137:O139"/>
    <mergeCell ref="O140:O142"/>
    <mergeCell ref="O143:O145"/>
    <mergeCell ref="O146:O148"/>
    <mergeCell ref="O149:O151"/>
    <mergeCell ref="O152:O154"/>
    <mergeCell ref="O155:O157"/>
    <mergeCell ref="O158:O160"/>
    <mergeCell ref="O161:O163"/>
    <mergeCell ref="O164:O166"/>
    <mergeCell ref="O167:O169"/>
    <mergeCell ref="O170:O172"/>
    <mergeCell ref="O173:O175"/>
    <mergeCell ref="O176:O178"/>
    <mergeCell ref="O179:O181"/>
    <mergeCell ref="O182:O184"/>
    <mergeCell ref="O185:O187"/>
    <mergeCell ref="O188:O190"/>
    <mergeCell ref="O191:O193"/>
    <mergeCell ref="O194:O196"/>
    <mergeCell ref="O197:O199"/>
    <mergeCell ref="O200:O202"/>
    <mergeCell ref="O203:O205"/>
    <mergeCell ref="O206:O208"/>
    <mergeCell ref="O209:O211"/>
    <mergeCell ref="O212:O214"/>
    <mergeCell ref="O215:O217"/>
    <mergeCell ref="O218:O220"/>
    <mergeCell ref="O221:O223"/>
    <mergeCell ref="O224:O226"/>
    <mergeCell ref="O227:O229"/>
    <mergeCell ref="O230:O232"/>
    <mergeCell ref="O233:O235"/>
    <mergeCell ref="O236:O238"/>
    <mergeCell ref="O239:O241"/>
    <mergeCell ref="O242:O244"/>
    <mergeCell ref="O245:O247"/>
    <mergeCell ref="O248:O250"/>
    <mergeCell ref="O251:O253"/>
    <mergeCell ref="O254:O256"/>
    <mergeCell ref="O257:O259"/>
    <mergeCell ref="O260:O262"/>
    <mergeCell ref="O263:O265"/>
    <mergeCell ref="O266:O268"/>
    <mergeCell ref="O269:O271"/>
    <mergeCell ref="O272:O274"/>
    <mergeCell ref="O275:O277"/>
    <mergeCell ref="O278:O280"/>
    <mergeCell ref="O281:O283"/>
    <mergeCell ref="O284:O286"/>
    <mergeCell ref="O287:O289"/>
    <mergeCell ref="O290:O292"/>
    <mergeCell ref="O293:O295"/>
    <mergeCell ref="O296:O298"/>
    <mergeCell ref="O299:O301"/>
    <mergeCell ref="O302:O304"/>
    <mergeCell ref="O305:O307"/>
    <mergeCell ref="O308:O310"/>
    <mergeCell ref="O311:O313"/>
    <mergeCell ref="O314:O316"/>
    <mergeCell ref="O317:O319"/>
    <mergeCell ref="O320:O322"/>
    <mergeCell ref="O323:O325"/>
    <mergeCell ref="O326:O328"/>
    <mergeCell ref="O329:O331"/>
    <mergeCell ref="O332:O334"/>
    <mergeCell ref="O335:O337"/>
    <mergeCell ref="O338:O340"/>
    <mergeCell ref="O341:O343"/>
    <mergeCell ref="O344:O346"/>
    <mergeCell ref="O347:O349"/>
    <mergeCell ref="O350:O352"/>
    <mergeCell ref="O353:O355"/>
    <mergeCell ref="O356:O358"/>
    <mergeCell ref="O359:O361"/>
    <mergeCell ref="O362:O364"/>
    <mergeCell ref="O365:O367"/>
    <mergeCell ref="O368:O370"/>
    <mergeCell ref="O371:O373"/>
    <mergeCell ref="O374:O376"/>
    <mergeCell ref="O377:O379"/>
    <mergeCell ref="O380:O382"/>
    <mergeCell ref="O383:O385"/>
    <mergeCell ref="O386:O388"/>
    <mergeCell ref="O389:O391"/>
    <mergeCell ref="O392:O394"/>
    <mergeCell ref="O395:O397"/>
    <mergeCell ref="O398:O400"/>
    <mergeCell ref="O401:O403"/>
    <mergeCell ref="O404:O406"/>
    <mergeCell ref="O407:O409"/>
    <mergeCell ref="O410:O412"/>
    <mergeCell ref="O413:O415"/>
    <mergeCell ref="O416:O418"/>
    <mergeCell ref="O419:O421"/>
    <mergeCell ref="O422:O424"/>
    <mergeCell ref="O425:O427"/>
    <mergeCell ref="O428:O430"/>
    <mergeCell ref="O431:O433"/>
    <mergeCell ref="O434:O436"/>
    <mergeCell ref="O437:O439"/>
    <mergeCell ref="O440:O442"/>
    <mergeCell ref="O443:O445"/>
    <mergeCell ref="O446:O448"/>
    <mergeCell ref="O449:O451"/>
    <mergeCell ref="O452:O454"/>
    <mergeCell ref="O455:O457"/>
    <mergeCell ref="O458:O460"/>
    <mergeCell ref="O461:O463"/>
    <mergeCell ref="O464:O466"/>
    <mergeCell ref="O467:O469"/>
    <mergeCell ref="O470:O472"/>
    <mergeCell ref="O473:O475"/>
    <mergeCell ref="O476:O478"/>
    <mergeCell ref="O479:O481"/>
    <mergeCell ref="O482:O484"/>
    <mergeCell ref="O485:O487"/>
    <mergeCell ref="O488:O490"/>
    <mergeCell ref="O491:O493"/>
    <mergeCell ref="O494:O496"/>
    <mergeCell ref="O497:O499"/>
    <mergeCell ref="O500:O502"/>
    <mergeCell ref="O503:O505"/>
    <mergeCell ref="O506:O508"/>
    <mergeCell ref="O509:O511"/>
    <mergeCell ref="O512:O514"/>
    <mergeCell ref="O515:O517"/>
    <mergeCell ref="O518:O520"/>
    <mergeCell ref="O521:O523"/>
    <mergeCell ref="O524:O526"/>
    <mergeCell ref="O527:O529"/>
    <mergeCell ref="O530:O532"/>
    <mergeCell ref="O533:O535"/>
    <mergeCell ref="O536:O538"/>
    <mergeCell ref="O539:O541"/>
    <mergeCell ref="O542:O544"/>
    <mergeCell ref="O545:O547"/>
    <mergeCell ref="O548:O550"/>
    <mergeCell ref="O551:O553"/>
    <mergeCell ref="O554:O556"/>
    <mergeCell ref="O557:O559"/>
    <mergeCell ref="O560:O562"/>
    <mergeCell ref="O563:O565"/>
    <mergeCell ref="O566:O568"/>
    <mergeCell ref="O569:O571"/>
    <mergeCell ref="O572:O574"/>
    <mergeCell ref="O575:O577"/>
    <mergeCell ref="O578:O580"/>
    <mergeCell ref="O581:O583"/>
    <mergeCell ref="O584:O586"/>
    <mergeCell ref="O587:O589"/>
    <mergeCell ref="O590:O592"/>
    <mergeCell ref="O593:O595"/>
    <mergeCell ref="O596:O598"/>
    <mergeCell ref="O599:O601"/>
    <mergeCell ref="O602:O604"/>
    <mergeCell ref="O605:O607"/>
    <mergeCell ref="O608:O610"/>
    <mergeCell ref="O611:O613"/>
    <mergeCell ref="O614:O616"/>
    <mergeCell ref="O617:O619"/>
    <mergeCell ref="O620:O622"/>
    <mergeCell ref="O623:O625"/>
    <mergeCell ref="O626:O628"/>
    <mergeCell ref="O629:O631"/>
    <mergeCell ref="O632:O634"/>
    <mergeCell ref="O635:O637"/>
    <mergeCell ref="O638:O640"/>
    <mergeCell ref="O641:O643"/>
    <mergeCell ref="O644:O646"/>
    <mergeCell ref="O647:O649"/>
    <mergeCell ref="O650:O652"/>
    <mergeCell ref="O653:O655"/>
    <mergeCell ref="O656:O658"/>
    <mergeCell ref="O659:O661"/>
    <mergeCell ref="O662:O664"/>
    <mergeCell ref="O665:O667"/>
    <mergeCell ref="O668:O670"/>
    <mergeCell ref="O671:O673"/>
    <mergeCell ref="O674:O676"/>
    <mergeCell ref="O677:O679"/>
    <mergeCell ref="O680:O682"/>
    <mergeCell ref="O683:O685"/>
    <mergeCell ref="O686:O688"/>
    <mergeCell ref="O689:O691"/>
    <mergeCell ref="O692:O694"/>
    <mergeCell ref="O695:O697"/>
    <mergeCell ref="O698:O700"/>
    <mergeCell ref="O701:O703"/>
    <mergeCell ref="O704:O706"/>
    <mergeCell ref="O707:O709"/>
    <mergeCell ref="O710:O712"/>
    <mergeCell ref="O713:O715"/>
    <mergeCell ref="O716:O718"/>
    <mergeCell ref="O719:O721"/>
    <mergeCell ref="O722:O724"/>
    <mergeCell ref="O725:O727"/>
    <mergeCell ref="O728:O730"/>
    <mergeCell ref="O731:O733"/>
    <mergeCell ref="O734:O736"/>
    <mergeCell ref="O737:O739"/>
    <mergeCell ref="O740:O742"/>
    <mergeCell ref="O743:O745"/>
    <mergeCell ref="O746:O748"/>
    <mergeCell ref="O749:O751"/>
    <mergeCell ref="O752:O754"/>
    <mergeCell ref="O755:O757"/>
    <mergeCell ref="O758:O760"/>
    <mergeCell ref="O761:O763"/>
    <mergeCell ref="O764:O766"/>
    <mergeCell ref="O767:O769"/>
    <mergeCell ref="O770:O772"/>
    <mergeCell ref="O773:O775"/>
    <mergeCell ref="O776:O778"/>
    <mergeCell ref="O779:O781"/>
    <mergeCell ref="O782:O784"/>
    <mergeCell ref="O785:O787"/>
    <mergeCell ref="O788:O790"/>
    <mergeCell ref="O791:O793"/>
    <mergeCell ref="O794:O796"/>
    <mergeCell ref="O797:O799"/>
    <mergeCell ref="O800:O802"/>
    <mergeCell ref="O803:O805"/>
    <mergeCell ref="O806:O808"/>
    <mergeCell ref="O809:O811"/>
    <mergeCell ref="O812:O814"/>
    <mergeCell ref="O815:O817"/>
    <mergeCell ref="O818:O820"/>
    <mergeCell ref="O821:O823"/>
    <mergeCell ref="O824:O826"/>
    <mergeCell ref="O827:O829"/>
    <mergeCell ref="O830:O832"/>
    <mergeCell ref="O833:O835"/>
    <mergeCell ref="O836:O838"/>
    <mergeCell ref="O839:O841"/>
    <mergeCell ref="O842:O844"/>
    <mergeCell ref="O845:O847"/>
    <mergeCell ref="O848:O850"/>
    <mergeCell ref="O851:O853"/>
    <mergeCell ref="O854:O856"/>
    <mergeCell ref="O857:O859"/>
    <mergeCell ref="O860:O862"/>
    <mergeCell ref="O863:O865"/>
    <mergeCell ref="O866:O868"/>
    <mergeCell ref="O869:O871"/>
    <mergeCell ref="O872:O874"/>
    <mergeCell ref="O875:O877"/>
    <mergeCell ref="O878:O880"/>
    <mergeCell ref="O881:O883"/>
    <mergeCell ref="O884:O886"/>
    <mergeCell ref="O887:O889"/>
    <mergeCell ref="O890:O892"/>
    <mergeCell ref="O893:O895"/>
    <mergeCell ref="O896:O898"/>
    <mergeCell ref="O899:O901"/>
    <mergeCell ref="O902:O904"/>
    <mergeCell ref="O905:O907"/>
    <mergeCell ref="O908:O910"/>
    <mergeCell ref="O911:O913"/>
    <mergeCell ref="O914:O916"/>
    <mergeCell ref="O917:O919"/>
    <mergeCell ref="O920:O922"/>
    <mergeCell ref="O923:O925"/>
    <mergeCell ref="O926:O928"/>
    <mergeCell ref="O929:O931"/>
    <mergeCell ref="O932:O934"/>
    <mergeCell ref="O935:O937"/>
    <mergeCell ref="O938:O940"/>
    <mergeCell ref="O941:O943"/>
    <mergeCell ref="O944:O946"/>
    <mergeCell ref="O947:O949"/>
    <mergeCell ref="O950:O952"/>
    <mergeCell ref="O953:O955"/>
    <mergeCell ref="O956:O958"/>
    <mergeCell ref="O959:O961"/>
    <mergeCell ref="O962:O964"/>
    <mergeCell ref="O965:O967"/>
    <mergeCell ref="O968:O970"/>
    <mergeCell ref="O971:O973"/>
    <mergeCell ref="O974:O976"/>
    <mergeCell ref="O977:O979"/>
    <mergeCell ref="O980:O982"/>
    <mergeCell ref="O983:O985"/>
    <mergeCell ref="O986:O988"/>
    <mergeCell ref="O989:O991"/>
    <mergeCell ref="O992:O994"/>
    <mergeCell ref="O995:O997"/>
    <mergeCell ref="O998:O1000"/>
    <mergeCell ref="O1001:O1003"/>
    <mergeCell ref="O1004:O1006"/>
    <mergeCell ref="O1007:O1009"/>
    <mergeCell ref="O1010:O1012"/>
    <mergeCell ref="O1013:O1015"/>
    <mergeCell ref="O1016:O1018"/>
    <mergeCell ref="O1019:O1021"/>
    <mergeCell ref="O1022:O1024"/>
    <mergeCell ref="O1025:O1027"/>
    <mergeCell ref="O1028:O1030"/>
    <mergeCell ref="O1031:O1033"/>
    <mergeCell ref="O1034:O1036"/>
    <mergeCell ref="O1037:O1039"/>
    <mergeCell ref="O1040:O1042"/>
    <mergeCell ref="O1043:O1045"/>
    <mergeCell ref="O1046:O1048"/>
    <mergeCell ref="O1049:O1051"/>
    <mergeCell ref="O1052:O1054"/>
    <mergeCell ref="O1055:O1057"/>
    <mergeCell ref="O1058:O1060"/>
    <mergeCell ref="O1061:O1063"/>
    <mergeCell ref="O1064:O1066"/>
    <mergeCell ref="O1067:O1069"/>
    <mergeCell ref="O1070:O1072"/>
    <mergeCell ref="O1073:O1075"/>
    <mergeCell ref="O1076:O1078"/>
    <mergeCell ref="O1079:O1081"/>
    <mergeCell ref="O1082:O1084"/>
    <mergeCell ref="O1085:O1087"/>
    <mergeCell ref="O1088:O1090"/>
    <mergeCell ref="O1091:O1093"/>
    <mergeCell ref="O1094:O1096"/>
    <mergeCell ref="O1097:O1099"/>
    <mergeCell ref="O1100:O1102"/>
    <mergeCell ref="O1103:O1105"/>
    <mergeCell ref="O1106:O1108"/>
    <mergeCell ref="O1109:O1111"/>
    <mergeCell ref="O1112:O1114"/>
    <mergeCell ref="O1115:O1117"/>
    <mergeCell ref="O1118:O1120"/>
    <mergeCell ref="O1121:O1123"/>
    <mergeCell ref="O1124:O1126"/>
    <mergeCell ref="O1127:O1129"/>
    <mergeCell ref="O1130:O1132"/>
    <mergeCell ref="O1133:O1135"/>
    <mergeCell ref="O1136:O1138"/>
    <mergeCell ref="O1139:O1141"/>
    <mergeCell ref="O1142:O1144"/>
    <mergeCell ref="O1145:O1147"/>
    <mergeCell ref="O1148:O1150"/>
    <mergeCell ref="O1151:O1153"/>
    <mergeCell ref="O1154:O1156"/>
    <mergeCell ref="O1157:O1159"/>
    <mergeCell ref="O1160:O1162"/>
    <mergeCell ref="O1163:O1165"/>
    <mergeCell ref="O1166:O1168"/>
    <mergeCell ref="O1169:O1171"/>
    <mergeCell ref="O1172:O1174"/>
    <mergeCell ref="O1175:O1177"/>
    <mergeCell ref="O1178:O1180"/>
    <mergeCell ref="O1181:O1183"/>
    <mergeCell ref="O1184:O1186"/>
    <mergeCell ref="O1187:O1189"/>
    <mergeCell ref="O1190:O1192"/>
    <mergeCell ref="O1193:O1195"/>
    <mergeCell ref="O1196:O1198"/>
    <mergeCell ref="O1199:O1201"/>
    <mergeCell ref="O1202:O1204"/>
    <mergeCell ref="O1205:O1207"/>
    <mergeCell ref="O1208:O1210"/>
    <mergeCell ref="O1211:O1213"/>
    <mergeCell ref="O1214:O1216"/>
    <mergeCell ref="O1217:O1219"/>
    <mergeCell ref="O1220:O1222"/>
    <mergeCell ref="O1223:O1225"/>
    <mergeCell ref="O1226:O1228"/>
    <mergeCell ref="O1229:O1231"/>
    <mergeCell ref="O1232:O1234"/>
    <mergeCell ref="O1235:O1237"/>
    <mergeCell ref="O1238:O1240"/>
    <mergeCell ref="O1241:O1243"/>
    <mergeCell ref="O1244:O1246"/>
    <mergeCell ref="O1247:O1249"/>
    <mergeCell ref="O1250:O1252"/>
    <mergeCell ref="O1253:O1255"/>
    <mergeCell ref="O1256:O1258"/>
    <mergeCell ref="O1259:O1261"/>
    <mergeCell ref="O1262:O1264"/>
    <mergeCell ref="O1265:O1267"/>
    <mergeCell ref="O1268:O1270"/>
    <mergeCell ref="O1271:O1273"/>
    <mergeCell ref="O1274:O1276"/>
    <mergeCell ref="O1277:O1279"/>
    <mergeCell ref="O1280:O1282"/>
    <mergeCell ref="O1283:O1285"/>
    <mergeCell ref="O1286:O1288"/>
    <mergeCell ref="O1289:O1291"/>
    <mergeCell ref="O1292:O1294"/>
    <mergeCell ref="O1295:O1297"/>
    <mergeCell ref="O1298:O1300"/>
    <mergeCell ref="O1301:O1303"/>
    <mergeCell ref="O1304:O1306"/>
    <mergeCell ref="O1307:O1309"/>
    <mergeCell ref="O1310:O1312"/>
    <mergeCell ref="O1313:O1315"/>
    <mergeCell ref="O1316:O1318"/>
    <mergeCell ref="O1319:O1321"/>
    <mergeCell ref="O1322:O1324"/>
    <mergeCell ref="O1325:O1327"/>
    <mergeCell ref="O1328:O1330"/>
    <mergeCell ref="O1331:O1333"/>
    <mergeCell ref="O1334:O1336"/>
    <mergeCell ref="O1337:O1339"/>
    <mergeCell ref="O1340:O1342"/>
    <mergeCell ref="O1343:O1345"/>
    <mergeCell ref="O1346:O1348"/>
    <mergeCell ref="O1349:O1351"/>
    <mergeCell ref="O1352:O1354"/>
    <mergeCell ref="O1355:O1357"/>
    <mergeCell ref="O1358:O1360"/>
    <mergeCell ref="O1361:O1363"/>
    <mergeCell ref="O1364:O1366"/>
    <mergeCell ref="O1367:O1369"/>
    <mergeCell ref="O1370:O1372"/>
    <mergeCell ref="O1373:O1375"/>
    <mergeCell ref="O1376:O1378"/>
    <mergeCell ref="O1379:O1381"/>
    <mergeCell ref="O1382:O1384"/>
    <mergeCell ref="O1385:O1387"/>
    <mergeCell ref="O1388:O1390"/>
    <mergeCell ref="O1391:O1393"/>
    <mergeCell ref="O1394:O1396"/>
    <mergeCell ref="O1397:O1399"/>
    <mergeCell ref="O1400:O1402"/>
    <mergeCell ref="O1403:O1405"/>
    <mergeCell ref="O1406:O1408"/>
    <mergeCell ref="O1409:O1411"/>
    <mergeCell ref="O1412:O1414"/>
    <mergeCell ref="O1415:O1417"/>
    <mergeCell ref="O1418:O1420"/>
    <mergeCell ref="O1421:O1423"/>
    <mergeCell ref="O1424:O1426"/>
    <mergeCell ref="O1427:O1429"/>
    <mergeCell ref="O1430:O1432"/>
    <mergeCell ref="O1433:O1435"/>
    <mergeCell ref="O1436:O1438"/>
    <mergeCell ref="O1439:O1441"/>
    <mergeCell ref="O1442:O1444"/>
    <mergeCell ref="O1445:O1447"/>
    <mergeCell ref="O1448:O1450"/>
    <mergeCell ref="O1451:O1453"/>
    <mergeCell ref="O1454:O1456"/>
    <mergeCell ref="O1457:O1459"/>
    <mergeCell ref="O1460:O1462"/>
    <mergeCell ref="O1463:O1465"/>
    <mergeCell ref="O1466:O1468"/>
    <mergeCell ref="O1469:O1471"/>
    <mergeCell ref="O1472:O1474"/>
    <mergeCell ref="O1475:O1477"/>
    <mergeCell ref="O1478:O1480"/>
    <mergeCell ref="O1481:O1483"/>
    <mergeCell ref="O1484:O1486"/>
    <mergeCell ref="O1487:O1489"/>
    <mergeCell ref="O1490:O1492"/>
    <mergeCell ref="O1493:O1495"/>
    <mergeCell ref="O1496:O1498"/>
    <mergeCell ref="O1499:O1501"/>
    <mergeCell ref="O1502:O1504"/>
    <mergeCell ref="O1505:O1507"/>
    <mergeCell ref="O1508:O1510"/>
    <mergeCell ref="O1511:O1513"/>
    <mergeCell ref="O1514:O1516"/>
    <mergeCell ref="O1517:O1519"/>
    <mergeCell ref="O1520:O1522"/>
    <mergeCell ref="O1523:O1525"/>
    <mergeCell ref="O1526:O1528"/>
    <mergeCell ref="O1529:O1531"/>
    <mergeCell ref="O1532:O1534"/>
    <mergeCell ref="O1535:O1537"/>
    <mergeCell ref="O1538:O1540"/>
    <mergeCell ref="O1541:O1543"/>
    <mergeCell ref="O1544:O1546"/>
    <mergeCell ref="O1547:O1549"/>
    <mergeCell ref="O1550:O1552"/>
    <mergeCell ref="O1553:O1555"/>
    <mergeCell ref="O1556:O1558"/>
    <mergeCell ref="O1559:O1561"/>
    <mergeCell ref="O1562:O1564"/>
    <mergeCell ref="O1565:O1567"/>
    <mergeCell ref="O1568:O1570"/>
    <mergeCell ref="O1571:O1573"/>
    <mergeCell ref="O1574:O1576"/>
    <mergeCell ref="O1577:O1579"/>
    <mergeCell ref="O1580:O1582"/>
    <mergeCell ref="O1583:O1585"/>
    <mergeCell ref="O1586:O1588"/>
    <mergeCell ref="O1589:O1591"/>
    <mergeCell ref="O1592:O1594"/>
    <mergeCell ref="O1595:O1597"/>
    <mergeCell ref="O1598:O1600"/>
    <mergeCell ref="O1601:O1603"/>
    <mergeCell ref="O1604:O1606"/>
    <mergeCell ref="O1607:O1609"/>
    <mergeCell ref="O1610:O1612"/>
    <mergeCell ref="O1613:O1615"/>
    <mergeCell ref="O1616:O1618"/>
    <mergeCell ref="O1619:O1621"/>
    <mergeCell ref="O1622:O1624"/>
    <mergeCell ref="O1625:O1627"/>
    <mergeCell ref="O1628:O1630"/>
    <mergeCell ref="O1631:O1633"/>
    <mergeCell ref="O1634:O1636"/>
    <mergeCell ref="O1637:O1639"/>
    <mergeCell ref="O1640:O1642"/>
    <mergeCell ref="O1643:O1645"/>
    <mergeCell ref="O1646:O1648"/>
    <mergeCell ref="O1649:O1651"/>
    <mergeCell ref="O1652:O1654"/>
    <mergeCell ref="O1655:O1657"/>
    <mergeCell ref="O1658:O1660"/>
    <mergeCell ref="O1661:O1663"/>
    <mergeCell ref="O1664:O1666"/>
    <mergeCell ref="O1667:O1669"/>
    <mergeCell ref="O1670:O1672"/>
    <mergeCell ref="O1673:O1675"/>
    <mergeCell ref="O1676:O1678"/>
    <mergeCell ref="O1679:O1681"/>
    <mergeCell ref="P2:P4"/>
    <mergeCell ref="P5:P7"/>
    <mergeCell ref="P8:P10"/>
    <mergeCell ref="P11:P13"/>
    <mergeCell ref="P14:P16"/>
    <mergeCell ref="P17:P19"/>
    <mergeCell ref="P20:P22"/>
    <mergeCell ref="P23:P25"/>
    <mergeCell ref="P26:P28"/>
    <mergeCell ref="P29:P31"/>
    <mergeCell ref="P32:P34"/>
    <mergeCell ref="P35:P37"/>
    <mergeCell ref="P38:P40"/>
    <mergeCell ref="P41:P43"/>
    <mergeCell ref="P44:P46"/>
    <mergeCell ref="P47:P49"/>
    <mergeCell ref="P50:P52"/>
    <mergeCell ref="P53:P55"/>
    <mergeCell ref="P56:P58"/>
    <mergeCell ref="P59:P61"/>
    <mergeCell ref="P62:P64"/>
    <mergeCell ref="P65:P67"/>
    <mergeCell ref="P68:P70"/>
    <mergeCell ref="P71:P73"/>
    <mergeCell ref="P74:P76"/>
    <mergeCell ref="P77:P79"/>
    <mergeCell ref="P80:P82"/>
    <mergeCell ref="P83:P85"/>
    <mergeCell ref="P86:P88"/>
    <mergeCell ref="P89:P91"/>
    <mergeCell ref="P92:P94"/>
    <mergeCell ref="P95:P97"/>
    <mergeCell ref="P98:P100"/>
    <mergeCell ref="P101:P103"/>
    <mergeCell ref="P104:P106"/>
    <mergeCell ref="P107:P109"/>
    <mergeCell ref="P110:P112"/>
    <mergeCell ref="P113:P115"/>
    <mergeCell ref="P116:P118"/>
    <mergeCell ref="P119:P121"/>
    <mergeCell ref="P122:P124"/>
    <mergeCell ref="P125:P127"/>
    <mergeCell ref="P128:P130"/>
    <mergeCell ref="P131:P133"/>
    <mergeCell ref="P134:P136"/>
    <mergeCell ref="P137:P139"/>
    <mergeCell ref="P140:P142"/>
    <mergeCell ref="P143:P145"/>
    <mergeCell ref="P146:P148"/>
    <mergeCell ref="P149:P151"/>
    <mergeCell ref="P152:P154"/>
    <mergeCell ref="P155:P157"/>
    <mergeCell ref="P158:P160"/>
    <mergeCell ref="P161:P163"/>
    <mergeCell ref="P164:P166"/>
    <mergeCell ref="P167:P169"/>
    <mergeCell ref="P170:P172"/>
    <mergeCell ref="P173:P175"/>
    <mergeCell ref="P176:P178"/>
    <mergeCell ref="P179:P181"/>
    <mergeCell ref="P182:P184"/>
    <mergeCell ref="P185:P187"/>
    <mergeCell ref="P188:P190"/>
    <mergeCell ref="P191:P193"/>
    <mergeCell ref="P194:P196"/>
    <mergeCell ref="P197:P199"/>
    <mergeCell ref="P200:P202"/>
    <mergeCell ref="P203:P205"/>
    <mergeCell ref="P206:P208"/>
    <mergeCell ref="P209:P211"/>
    <mergeCell ref="P212:P214"/>
    <mergeCell ref="P215:P217"/>
    <mergeCell ref="P218:P220"/>
    <mergeCell ref="P221:P223"/>
    <mergeCell ref="P224:P226"/>
    <mergeCell ref="P227:P229"/>
    <mergeCell ref="P230:P232"/>
    <mergeCell ref="P233:P235"/>
    <mergeCell ref="P236:P238"/>
    <mergeCell ref="P239:P241"/>
    <mergeCell ref="P242:P244"/>
    <mergeCell ref="P245:P247"/>
    <mergeCell ref="P248:P250"/>
    <mergeCell ref="P251:P253"/>
    <mergeCell ref="P254:P256"/>
    <mergeCell ref="P257:P259"/>
    <mergeCell ref="P260:P262"/>
    <mergeCell ref="P263:P265"/>
    <mergeCell ref="P266:P268"/>
    <mergeCell ref="P269:P271"/>
    <mergeCell ref="P272:P274"/>
    <mergeCell ref="P275:P277"/>
    <mergeCell ref="P278:P280"/>
    <mergeCell ref="P281:P283"/>
    <mergeCell ref="P284:P286"/>
    <mergeCell ref="P287:P289"/>
    <mergeCell ref="P290:P292"/>
    <mergeCell ref="P293:P295"/>
    <mergeCell ref="P296:P298"/>
    <mergeCell ref="P299:P301"/>
    <mergeCell ref="P302:P304"/>
    <mergeCell ref="P305:P307"/>
    <mergeCell ref="P308:P310"/>
    <mergeCell ref="P311:P313"/>
    <mergeCell ref="P314:P316"/>
    <mergeCell ref="P317:P319"/>
    <mergeCell ref="P320:P322"/>
    <mergeCell ref="P323:P325"/>
    <mergeCell ref="P326:P328"/>
    <mergeCell ref="P329:P331"/>
    <mergeCell ref="P332:P334"/>
    <mergeCell ref="P335:P337"/>
    <mergeCell ref="P338:P340"/>
    <mergeCell ref="P341:P343"/>
    <mergeCell ref="P344:P346"/>
    <mergeCell ref="P347:P349"/>
    <mergeCell ref="P350:P352"/>
    <mergeCell ref="P353:P355"/>
    <mergeCell ref="P356:P358"/>
    <mergeCell ref="P359:P361"/>
    <mergeCell ref="P362:P364"/>
    <mergeCell ref="P365:P367"/>
    <mergeCell ref="P368:P370"/>
    <mergeCell ref="P371:P373"/>
    <mergeCell ref="P374:P376"/>
    <mergeCell ref="P377:P379"/>
    <mergeCell ref="P380:P382"/>
    <mergeCell ref="P383:P385"/>
    <mergeCell ref="P386:P388"/>
    <mergeCell ref="P389:P391"/>
    <mergeCell ref="P392:P394"/>
    <mergeCell ref="P395:P397"/>
    <mergeCell ref="P398:P400"/>
    <mergeCell ref="P401:P403"/>
    <mergeCell ref="P404:P406"/>
    <mergeCell ref="P407:P409"/>
    <mergeCell ref="P410:P412"/>
    <mergeCell ref="P413:P415"/>
    <mergeCell ref="P416:P418"/>
    <mergeCell ref="P419:P421"/>
    <mergeCell ref="P422:P424"/>
    <mergeCell ref="P425:P427"/>
    <mergeCell ref="P428:P430"/>
    <mergeCell ref="P431:P433"/>
    <mergeCell ref="P434:P436"/>
    <mergeCell ref="P437:P439"/>
    <mergeCell ref="P440:P442"/>
    <mergeCell ref="P443:P445"/>
    <mergeCell ref="P446:P448"/>
    <mergeCell ref="P449:P451"/>
    <mergeCell ref="P452:P454"/>
    <mergeCell ref="P455:P457"/>
    <mergeCell ref="P458:P460"/>
    <mergeCell ref="P461:P463"/>
    <mergeCell ref="P464:P466"/>
    <mergeCell ref="P467:P469"/>
    <mergeCell ref="P470:P472"/>
    <mergeCell ref="P473:P475"/>
    <mergeCell ref="P476:P478"/>
    <mergeCell ref="P479:P481"/>
    <mergeCell ref="P482:P484"/>
    <mergeCell ref="P485:P487"/>
    <mergeCell ref="P488:P490"/>
    <mergeCell ref="P491:P493"/>
    <mergeCell ref="P494:P496"/>
    <mergeCell ref="P497:P499"/>
    <mergeCell ref="P500:P502"/>
    <mergeCell ref="P503:P505"/>
    <mergeCell ref="P506:P508"/>
    <mergeCell ref="P509:P511"/>
    <mergeCell ref="P512:P514"/>
    <mergeCell ref="P515:P517"/>
    <mergeCell ref="P518:P520"/>
    <mergeCell ref="P521:P523"/>
    <mergeCell ref="P524:P526"/>
    <mergeCell ref="P527:P529"/>
    <mergeCell ref="P530:P532"/>
    <mergeCell ref="P533:P535"/>
    <mergeCell ref="P536:P538"/>
    <mergeCell ref="P539:P541"/>
    <mergeCell ref="P542:P544"/>
    <mergeCell ref="P545:P547"/>
    <mergeCell ref="P548:P550"/>
    <mergeCell ref="P551:P553"/>
    <mergeCell ref="P554:P556"/>
    <mergeCell ref="P557:P559"/>
    <mergeCell ref="P560:P562"/>
    <mergeCell ref="P563:P565"/>
    <mergeCell ref="P566:P568"/>
    <mergeCell ref="P569:P571"/>
    <mergeCell ref="P572:P574"/>
    <mergeCell ref="P575:P577"/>
    <mergeCell ref="P578:P580"/>
    <mergeCell ref="P581:P583"/>
    <mergeCell ref="P584:P586"/>
    <mergeCell ref="P587:P589"/>
    <mergeCell ref="P590:P592"/>
    <mergeCell ref="P593:P595"/>
    <mergeCell ref="P596:P598"/>
    <mergeCell ref="P599:P601"/>
    <mergeCell ref="P602:P604"/>
    <mergeCell ref="P605:P607"/>
    <mergeCell ref="P608:P610"/>
    <mergeCell ref="P611:P613"/>
    <mergeCell ref="P614:P616"/>
    <mergeCell ref="P617:P619"/>
    <mergeCell ref="P620:P622"/>
    <mergeCell ref="P623:P625"/>
    <mergeCell ref="P626:P628"/>
    <mergeCell ref="P629:P631"/>
    <mergeCell ref="P632:P634"/>
    <mergeCell ref="P635:P637"/>
    <mergeCell ref="P638:P640"/>
    <mergeCell ref="P641:P643"/>
    <mergeCell ref="P644:P646"/>
    <mergeCell ref="P647:P649"/>
    <mergeCell ref="P650:P652"/>
    <mergeCell ref="P653:P655"/>
    <mergeCell ref="P656:P658"/>
    <mergeCell ref="P659:P661"/>
    <mergeCell ref="P662:P664"/>
    <mergeCell ref="P665:P667"/>
    <mergeCell ref="P668:P670"/>
    <mergeCell ref="P671:P673"/>
    <mergeCell ref="P674:P676"/>
    <mergeCell ref="P677:P679"/>
    <mergeCell ref="P680:P682"/>
    <mergeCell ref="P683:P685"/>
    <mergeCell ref="P686:P688"/>
    <mergeCell ref="P689:P691"/>
    <mergeCell ref="P692:P694"/>
    <mergeCell ref="P695:P697"/>
    <mergeCell ref="P698:P700"/>
    <mergeCell ref="P701:P703"/>
    <mergeCell ref="P704:P706"/>
    <mergeCell ref="P707:P709"/>
    <mergeCell ref="P710:P712"/>
    <mergeCell ref="P713:P715"/>
    <mergeCell ref="P716:P718"/>
    <mergeCell ref="P719:P721"/>
    <mergeCell ref="P722:P724"/>
    <mergeCell ref="P725:P727"/>
    <mergeCell ref="P728:P730"/>
    <mergeCell ref="P731:P733"/>
    <mergeCell ref="P734:P736"/>
    <mergeCell ref="P737:P739"/>
    <mergeCell ref="P740:P742"/>
    <mergeCell ref="P743:P745"/>
    <mergeCell ref="P746:P748"/>
    <mergeCell ref="P749:P751"/>
    <mergeCell ref="P752:P754"/>
    <mergeCell ref="P755:P757"/>
    <mergeCell ref="P758:P760"/>
    <mergeCell ref="P761:P763"/>
    <mergeCell ref="P764:P766"/>
    <mergeCell ref="P767:P769"/>
    <mergeCell ref="P770:P772"/>
    <mergeCell ref="P773:P775"/>
    <mergeCell ref="P776:P778"/>
    <mergeCell ref="P779:P781"/>
    <mergeCell ref="P782:P784"/>
    <mergeCell ref="P785:P787"/>
    <mergeCell ref="P788:P790"/>
    <mergeCell ref="P791:P793"/>
    <mergeCell ref="P794:P796"/>
    <mergeCell ref="P797:P799"/>
    <mergeCell ref="P800:P802"/>
    <mergeCell ref="P803:P805"/>
    <mergeCell ref="P806:P808"/>
    <mergeCell ref="P809:P811"/>
    <mergeCell ref="P812:P814"/>
    <mergeCell ref="P815:P817"/>
    <mergeCell ref="P818:P820"/>
    <mergeCell ref="P821:P823"/>
    <mergeCell ref="P824:P826"/>
    <mergeCell ref="P827:P829"/>
    <mergeCell ref="P830:P832"/>
    <mergeCell ref="P833:P835"/>
    <mergeCell ref="P836:P838"/>
    <mergeCell ref="P839:P841"/>
    <mergeCell ref="P842:P844"/>
    <mergeCell ref="P845:P847"/>
    <mergeCell ref="P848:P850"/>
    <mergeCell ref="P851:P853"/>
    <mergeCell ref="P854:P856"/>
    <mergeCell ref="P857:P859"/>
    <mergeCell ref="P860:P862"/>
    <mergeCell ref="P863:P865"/>
    <mergeCell ref="P866:P868"/>
    <mergeCell ref="P869:P871"/>
    <mergeCell ref="P872:P874"/>
    <mergeCell ref="P875:P877"/>
    <mergeCell ref="P878:P880"/>
    <mergeCell ref="P881:P883"/>
    <mergeCell ref="P884:P886"/>
    <mergeCell ref="P887:P889"/>
    <mergeCell ref="P890:P892"/>
    <mergeCell ref="P893:P895"/>
    <mergeCell ref="P896:P898"/>
    <mergeCell ref="P899:P901"/>
    <mergeCell ref="P902:P904"/>
    <mergeCell ref="P905:P907"/>
    <mergeCell ref="P908:P910"/>
    <mergeCell ref="P911:P913"/>
    <mergeCell ref="P914:P916"/>
    <mergeCell ref="P917:P919"/>
    <mergeCell ref="P920:P922"/>
    <mergeCell ref="P923:P925"/>
    <mergeCell ref="P926:P928"/>
    <mergeCell ref="P929:P931"/>
    <mergeCell ref="P932:P934"/>
    <mergeCell ref="P935:P937"/>
    <mergeCell ref="P938:P940"/>
    <mergeCell ref="P941:P943"/>
    <mergeCell ref="P944:P946"/>
    <mergeCell ref="P947:P949"/>
    <mergeCell ref="P950:P952"/>
    <mergeCell ref="P953:P955"/>
    <mergeCell ref="P956:P958"/>
    <mergeCell ref="P959:P961"/>
    <mergeCell ref="P962:P964"/>
    <mergeCell ref="P965:P967"/>
    <mergeCell ref="P968:P970"/>
    <mergeCell ref="P971:P973"/>
    <mergeCell ref="P974:P976"/>
    <mergeCell ref="P977:P979"/>
    <mergeCell ref="P980:P982"/>
    <mergeCell ref="P983:P985"/>
    <mergeCell ref="P986:P988"/>
    <mergeCell ref="P989:P991"/>
    <mergeCell ref="P992:P994"/>
    <mergeCell ref="P995:P997"/>
    <mergeCell ref="P998:P1000"/>
    <mergeCell ref="P1001:P1003"/>
    <mergeCell ref="P1004:P1006"/>
    <mergeCell ref="P1007:P1009"/>
    <mergeCell ref="P1010:P1012"/>
    <mergeCell ref="P1013:P1015"/>
    <mergeCell ref="P1016:P1018"/>
    <mergeCell ref="P1019:P1021"/>
    <mergeCell ref="P1022:P1024"/>
    <mergeCell ref="P1025:P1027"/>
    <mergeCell ref="P1028:P1030"/>
    <mergeCell ref="P1031:P1033"/>
    <mergeCell ref="P1034:P1036"/>
    <mergeCell ref="P1037:P1039"/>
    <mergeCell ref="P1040:P1042"/>
    <mergeCell ref="P1043:P1045"/>
    <mergeCell ref="P1046:P1048"/>
    <mergeCell ref="P1049:P1051"/>
    <mergeCell ref="P1052:P1054"/>
    <mergeCell ref="P1055:P1057"/>
    <mergeCell ref="P1058:P1060"/>
    <mergeCell ref="P1061:P1063"/>
    <mergeCell ref="P1064:P1066"/>
    <mergeCell ref="P1067:P1069"/>
    <mergeCell ref="P1070:P1072"/>
    <mergeCell ref="P1073:P1075"/>
    <mergeCell ref="P1076:P1078"/>
    <mergeCell ref="P1079:P1081"/>
    <mergeCell ref="P1082:P1084"/>
    <mergeCell ref="P1085:P1087"/>
    <mergeCell ref="P1088:P1090"/>
    <mergeCell ref="P1091:P1093"/>
    <mergeCell ref="P1094:P1096"/>
    <mergeCell ref="P1097:P1099"/>
    <mergeCell ref="P1100:P1102"/>
    <mergeCell ref="P1103:P1105"/>
    <mergeCell ref="P1106:P1108"/>
    <mergeCell ref="P1109:P1111"/>
    <mergeCell ref="P1112:P1114"/>
    <mergeCell ref="P1115:P1117"/>
    <mergeCell ref="P1118:P1120"/>
    <mergeCell ref="P1121:P1123"/>
    <mergeCell ref="P1124:P1126"/>
    <mergeCell ref="P1127:P1129"/>
    <mergeCell ref="P1130:P1132"/>
    <mergeCell ref="P1133:P1135"/>
    <mergeCell ref="P1136:P1138"/>
    <mergeCell ref="P1139:P1141"/>
    <mergeCell ref="P1142:P1144"/>
    <mergeCell ref="P1145:P1147"/>
    <mergeCell ref="P1148:P1150"/>
    <mergeCell ref="P1151:P1153"/>
    <mergeCell ref="P1154:P1156"/>
    <mergeCell ref="P1157:P1159"/>
    <mergeCell ref="P1160:P1162"/>
    <mergeCell ref="P1163:P1165"/>
    <mergeCell ref="P1166:P1168"/>
    <mergeCell ref="P1169:P1171"/>
    <mergeCell ref="P1172:P1174"/>
    <mergeCell ref="P1175:P1177"/>
    <mergeCell ref="P1178:P1180"/>
    <mergeCell ref="P1181:P1183"/>
    <mergeCell ref="P1184:P1186"/>
    <mergeCell ref="P1187:P1189"/>
    <mergeCell ref="P1190:P1192"/>
    <mergeCell ref="P1193:P1195"/>
    <mergeCell ref="P1196:P1198"/>
    <mergeCell ref="P1199:P1201"/>
    <mergeCell ref="P1202:P1204"/>
    <mergeCell ref="P1205:P1207"/>
    <mergeCell ref="P1208:P1210"/>
    <mergeCell ref="P1211:P1213"/>
    <mergeCell ref="P1214:P1216"/>
    <mergeCell ref="P1217:P1219"/>
    <mergeCell ref="P1220:P1222"/>
    <mergeCell ref="P1223:P1225"/>
    <mergeCell ref="P1226:P1228"/>
    <mergeCell ref="P1229:P1231"/>
    <mergeCell ref="P1232:P1234"/>
    <mergeCell ref="P1235:P1237"/>
    <mergeCell ref="P1238:P1240"/>
    <mergeCell ref="P1241:P1243"/>
    <mergeCell ref="P1244:P1246"/>
    <mergeCell ref="P1247:P1249"/>
    <mergeCell ref="P1250:P1252"/>
    <mergeCell ref="P1253:P1255"/>
    <mergeCell ref="P1256:P1258"/>
    <mergeCell ref="P1259:P1261"/>
    <mergeCell ref="P1262:P1264"/>
    <mergeCell ref="P1265:P1267"/>
    <mergeCell ref="P1268:P1270"/>
    <mergeCell ref="P1271:P1273"/>
    <mergeCell ref="P1274:P1276"/>
    <mergeCell ref="P1277:P1279"/>
    <mergeCell ref="P1280:P1282"/>
    <mergeCell ref="P1283:P1285"/>
    <mergeCell ref="P1286:P1288"/>
    <mergeCell ref="P1289:P1291"/>
    <mergeCell ref="P1292:P1294"/>
    <mergeCell ref="P1295:P1297"/>
    <mergeCell ref="P1298:P1300"/>
    <mergeCell ref="P1301:P1303"/>
    <mergeCell ref="P1304:P1306"/>
    <mergeCell ref="P1307:P1309"/>
    <mergeCell ref="P1310:P1312"/>
    <mergeCell ref="P1313:P1315"/>
    <mergeCell ref="P1316:P1318"/>
    <mergeCell ref="P1319:P1321"/>
    <mergeCell ref="P1322:P1324"/>
    <mergeCell ref="P1325:P1327"/>
    <mergeCell ref="P1328:P1330"/>
    <mergeCell ref="P1331:P1333"/>
    <mergeCell ref="P1334:P1336"/>
    <mergeCell ref="P1337:P1339"/>
    <mergeCell ref="P1340:P1342"/>
    <mergeCell ref="P1343:P1345"/>
    <mergeCell ref="P1346:P1348"/>
    <mergeCell ref="P1349:P1351"/>
    <mergeCell ref="P1352:P1354"/>
    <mergeCell ref="P1355:P1357"/>
    <mergeCell ref="P1358:P1360"/>
    <mergeCell ref="P1361:P1363"/>
    <mergeCell ref="P1364:P1366"/>
    <mergeCell ref="P1367:P1369"/>
    <mergeCell ref="P1370:P1372"/>
    <mergeCell ref="P1373:P1375"/>
    <mergeCell ref="P1376:P1378"/>
    <mergeCell ref="P1379:P1381"/>
    <mergeCell ref="P1382:P1384"/>
    <mergeCell ref="P1385:P1387"/>
    <mergeCell ref="P1388:P1390"/>
    <mergeCell ref="P1391:P1393"/>
    <mergeCell ref="P1394:P1396"/>
    <mergeCell ref="P1397:P1399"/>
    <mergeCell ref="P1400:P1402"/>
    <mergeCell ref="P1403:P1405"/>
    <mergeCell ref="P1406:P1408"/>
    <mergeCell ref="P1409:P1411"/>
    <mergeCell ref="P1412:P1414"/>
    <mergeCell ref="P1415:P1417"/>
    <mergeCell ref="P1418:P1420"/>
    <mergeCell ref="P1421:P1423"/>
    <mergeCell ref="P1424:P1426"/>
    <mergeCell ref="P1427:P1429"/>
    <mergeCell ref="P1430:P1432"/>
    <mergeCell ref="P1433:P1435"/>
    <mergeCell ref="P1436:P1438"/>
    <mergeCell ref="P1439:P1441"/>
    <mergeCell ref="P1442:P1444"/>
    <mergeCell ref="P1445:P1447"/>
    <mergeCell ref="P1448:P1450"/>
    <mergeCell ref="P1451:P1453"/>
    <mergeCell ref="P1454:P1456"/>
    <mergeCell ref="P1457:P1459"/>
    <mergeCell ref="P1460:P1462"/>
    <mergeCell ref="P1463:P1465"/>
    <mergeCell ref="P1466:P1468"/>
    <mergeCell ref="P1469:P1471"/>
    <mergeCell ref="P1472:P1474"/>
    <mergeCell ref="P1475:P1477"/>
    <mergeCell ref="P1478:P1480"/>
    <mergeCell ref="P1481:P1483"/>
    <mergeCell ref="P1484:P1486"/>
    <mergeCell ref="P1487:P1489"/>
    <mergeCell ref="P1490:P1492"/>
    <mergeCell ref="P1493:P1495"/>
    <mergeCell ref="P1496:P1498"/>
    <mergeCell ref="P1499:P1501"/>
    <mergeCell ref="P1502:P1504"/>
    <mergeCell ref="P1505:P1507"/>
    <mergeCell ref="P1508:P1510"/>
    <mergeCell ref="P1511:P1513"/>
    <mergeCell ref="P1514:P1516"/>
    <mergeCell ref="P1517:P1519"/>
    <mergeCell ref="P1520:P1522"/>
    <mergeCell ref="P1523:P1525"/>
    <mergeCell ref="P1526:P1528"/>
    <mergeCell ref="P1529:P1531"/>
    <mergeCell ref="P1532:P1534"/>
    <mergeCell ref="P1535:P1537"/>
    <mergeCell ref="P1538:P1540"/>
    <mergeCell ref="P1541:P1543"/>
    <mergeCell ref="P1544:P1546"/>
    <mergeCell ref="P1547:P1549"/>
    <mergeCell ref="P1550:P1552"/>
    <mergeCell ref="P1553:P1555"/>
    <mergeCell ref="P1556:P1558"/>
    <mergeCell ref="P1559:P1561"/>
    <mergeCell ref="P1562:P1564"/>
    <mergeCell ref="P1565:P1567"/>
    <mergeCell ref="P1568:P1570"/>
    <mergeCell ref="P1571:P1573"/>
    <mergeCell ref="P1574:P1576"/>
    <mergeCell ref="P1577:P1579"/>
    <mergeCell ref="P1580:P1582"/>
    <mergeCell ref="P1583:P1585"/>
    <mergeCell ref="P1586:P1588"/>
    <mergeCell ref="P1589:P1591"/>
    <mergeCell ref="P1592:P1594"/>
    <mergeCell ref="P1595:P1597"/>
    <mergeCell ref="P1598:P1600"/>
    <mergeCell ref="P1601:P1603"/>
    <mergeCell ref="P1604:P1606"/>
    <mergeCell ref="P1607:P1609"/>
    <mergeCell ref="P1610:P1612"/>
    <mergeCell ref="P1613:P1615"/>
    <mergeCell ref="P1616:P1618"/>
    <mergeCell ref="P1619:P1621"/>
    <mergeCell ref="P1622:P1624"/>
    <mergeCell ref="P1625:P1627"/>
    <mergeCell ref="P1628:P1630"/>
    <mergeCell ref="P1631:P1633"/>
    <mergeCell ref="P1634:P1636"/>
    <mergeCell ref="P1637:P1639"/>
    <mergeCell ref="P1640:P1642"/>
    <mergeCell ref="P1643:P1645"/>
    <mergeCell ref="P1646:P1648"/>
    <mergeCell ref="P1649:P1651"/>
    <mergeCell ref="P1652:P1654"/>
    <mergeCell ref="P1655:P1657"/>
    <mergeCell ref="P1658:P1660"/>
    <mergeCell ref="P1661:P1663"/>
    <mergeCell ref="P1664:P1666"/>
    <mergeCell ref="P1667:P1669"/>
    <mergeCell ref="P1670:P1672"/>
    <mergeCell ref="P1673:P1675"/>
    <mergeCell ref="P1676:P1678"/>
    <mergeCell ref="P1679:P1681"/>
    <mergeCell ref="Q2:Q4"/>
    <mergeCell ref="Q5:Q7"/>
    <mergeCell ref="Q8:Q10"/>
    <mergeCell ref="Q11:Q13"/>
    <mergeCell ref="Q14:Q16"/>
    <mergeCell ref="Q17:Q19"/>
    <mergeCell ref="Q20:Q22"/>
    <mergeCell ref="Q23:Q25"/>
    <mergeCell ref="Q26:Q28"/>
    <mergeCell ref="Q29:Q31"/>
    <mergeCell ref="Q32:Q34"/>
    <mergeCell ref="Q35:Q37"/>
    <mergeCell ref="Q38:Q40"/>
    <mergeCell ref="Q41:Q43"/>
    <mergeCell ref="Q44:Q46"/>
    <mergeCell ref="Q47:Q49"/>
    <mergeCell ref="Q50:Q52"/>
    <mergeCell ref="Q53:Q55"/>
    <mergeCell ref="Q56:Q58"/>
    <mergeCell ref="Q59:Q61"/>
    <mergeCell ref="Q62:Q64"/>
    <mergeCell ref="Q65:Q67"/>
    <mergeCell ref="Q68:Q70"/>
    <mergeCell ref="Q71:Q73"/>
    <mergeCell ref="Q74:Q76"/>
    <mergeCell ref="Q77:Q79"/>
    <mergeCell ref="Q80:Q82"/>
    <mergeCell ref="Q83:Q85"/>
    <mergeCell ref="Q86:Q88"/>
    <mergeCell ref="Q89:Q91"/>
    <mergeCell ref="Q92:Q94"/>
    <mergeCell ref="Q95:Q97"/>
    <mergeCell ref="Q98:Q100"/>
    <mergeCell ref="Q101:Q103"/>
    <mergeCell ref="Q104:Q106"/>
    <mergeCell ref="Q107:Q109"/>
    <mergeCell ref="Q110:Q112"/>
    <mergeCell ref="Q113:Q115"/>
    <mergeCell ref="Q116:Q118"/>
    <mergeCell ref="Q119:Q121"/>
    <mergeCell ref="Q122:Q124"/>
    <mergeCell ref="Q125:Q127"/>
    <mergeCell ref="Q128:Q130"/>
    <mergeCell ref="Q131:Q133"/>
    <mergeCell ref="Q134:Q136"/>
    <mergeCell ref="Q137:Q139"/>
    <mergeCell ref="Q140:Q142"/>
    <mergeCell ref="Q143:Q145"/>
    <mergeCell ref="Q146:Q148"/>
    <mergeCell ref="Q149:Q151"/>
    <mergeCell ref="Q152:Q154"/>
    <mergeCell ref="Q155:Q157"/>
    <mergeCell ref="Q158:Q160"/>
    <mergeCell ref="Q161:Q163"/>
    <mergeCell ref="Q164:Q166"/>
    <mergeCell ref="Q167:Q169"/>
    <mergeCell ref="Q170:Q172"/>
    <mergeCell ref="Q173:Q175"/>
    <mergeCell ref="Q176:Q178"/>
    <mergeCell ref="Q179:Q181"/>
    <mergeCell ref="Q182:Q184"/>
    <mergeCell ref="Q185:Q187"/>
    <mergeCell ref="Q188:Q190"/>
    <mergeCell ref="Q191:Q193"/>
    <mergeCell ref="Q194:Q196"/>
    <mergeCell ref="Q197:Q199"/>
    <mergeCell ref="Q200:Q202"/>
    <mergeCell ref="Q203:Q205"/>
    <mergeCell ref="Q206:Q208"/>
    <mergeCell ref="Q209:Q211"/>
    <mergeCell ref="Q212:Q214"/>
    <mergeCell ref="Q215:Q217"/>
    <mergeCell ref="Q218:Q220"/>
    <mergeCell ref="Q221:Q223"/>
    <mergeCell ref="Q224:Q226"/>
    <mergeCell ref="Q227:Q229"/>
    <mergeCell ref="Q230:Q232"/>
    <mergeCell ref="Q233:Q235"/>
    <mergeCell ref="Q236:Q238"/>
    <mergeCell ref="Q239:Q241"/>
    <mergeCell ref="Q242:Q244"/>
    <mergeCell ref="Q245:Q247"/>
    <mergeCell ref="Q248:Q250"/>
    <mergeCell ref="Q251:Q253"/>
    <mergeCell ref="Q254:Q256"/>
    <mergeCell ref="Q257:Q259"/>
    <mergeCell ref="Q260:Q262"/>
    <mergeCell ref="Q263:Q265"/>
    <mergeCell ref="Q266:Q268"/>
    <mergeCell ref="Q269:Q271"/>
    <mergeCell ref="Q272:Q274"/>
    <mergeCell ref="Q275:Q277"/>
    <mergeCell ref="Q278:Q280"/>
    <mergeCell ref="Q281:Q283"/>
    <mergeCell ref="Q284:Q286"/>
    <mergeCell ref="Q287:Q289"/>
    <mergeCell ref="Q290:Q292"/>
    <mergeCell ref="Q293:Q295"/>
    <mergeCell ref="Q296:Q298"/>
    <mergeCell ref="Q299:Q301"/>
    <mergeCell ref="Q302:Q304"/>
    <mergeCell ref="Q305:Q307"/>
    <mergeCell ref="Q308:Q310"/>
    <mergeCell ref="Q311:Q313"/>
    <mergeCell ref="Q314:Q316"/>
    <mergeCell ref="Q317:Q319"/>
    <mergeCell ref="Q320:Q322"/>
    <mergeCell ref="Q323:Q325"/>
    <mergeCell ref="Q326:Q328"/>
    <mergeCell ref="Q329:Q331"/>
    <mergeCell ref="Q332:Q334"/>
    <mergeCell ref="Q335:Q337"/>
    <mergeCell ref="Q338:Q340"/>
    <mergeCell ref="Q341:Q343"/>
    <mergeCell ref="Q344:Q346"/>
    <mergeCell ref="Q347:Q349"/>
    <mergeCell ref="Q350:Q352"/>
    <mergeCell ref="Q353:Q355"/>
    <mergeCell ref="Q356:Q358"/>
    <mergeCell ref="Q359:Q361"/>
    <mergeCell ref="Q362:Q364"/>
    <mergeCell ref="Q365:Q367"/>
    <mergeCell ref="Q368:Q370"/>
    <mergeCell ref="Q371:Q373"/>
    <mergeCell ref="Q374:Q376"/>
    <mergeCell ref="Q377:Q379"/>
    <mergeCell ref="Q380:Q382"/>
    <mergeCell ref="Q383:Q385"/>
    <mergeCell ref="Q386:Q388"/>
    <mergeCell ref="Q389:Q391"/>
    <mergeCell ref="Q392:Q394"/>
    <mergeCell ref="Q395:Q397"/>
    <mergeCell ref="Q398:Q400"/>
    <mergeCell ref="Q401:Q403"/>
    <mergeCell ref="Q404:Q406"/>
    <mergeCell ref="Q407:Q409"/>
    <mergeCell ref="Q410:Q412"/>
    <mergeCell ref="Q413:Q415"/>
    <mergeCell ref="Q416:Q418"/>
    <mergeCell ref="Q419:Q421"/>
    <mergeCell ref="Q422:Q424"/>
    <mergeCell ref="Q425:Q427"/>
    <mergeCell ref="Q428:Q430"/>
    <mergeCell ref="Q431:Q433"/>
    <mergeCell ref="Q434:Q436"/>
    <mergeCell ref="Q437:Q439"/>
    <mergeCell ref="Q440:Q442"/>
    <mergeCell ref="Q443:Q445"/>
    <mergeCell ref="Q446:Q448"/>
    <mergeCell ref="Q449:Q451"/>
    <mergeCell ref="Q452:Q454"/>
    <mergeCell ref="Q455:Q457"/>
    <mergeCell ref="Q458:Q460"/>
    <mergeCell ref="Q461:Q463"/>
    <mergeCell ref="Q464:Q466"/>
    <mergeCell ref="Q467:Q469"/>
    <mergeCell ref="Q470:Q472"/>
    <mergeCell ref="Q473:Q475"/>
    <mergeCell ref="Q476:Q478"/>
    <mergeCell ref="Q479:Q481"/>
    <mergeCell ref="Q482:Q484"/>
    <mergeCell ref="Q485:Q487"/>
    <mergeCell ref="Q488:Q490"/>
    <mergeCell ref="Q491:Q493"/>
    <mergeCell ref="Q494:Q496"/>
    <mergeCell ref="Q497:Q499"/>
    <mergeCell ref="Q500:Q502"/>
    <mergeCell ref="Q503:Q505"/>
    <mergeCell ref="Q506:Q508"/>
    <mergeCell ref="Q509:Q511"/>
    <mergeCell ref="Q512:Q514"/>
    <mergeCell ref="Q515:Q517"/>
    <mergeCell ref="Q518:Q520"/>
    <mergeCell ref="Q521:Q523"/>
    <mergeCell ref="Q524:Q526"/>
    <mergeCell ref="Q527:Q529"/>
    <mergeCell ref="Q530:Q532"/>
    <mergeCell ref="Q533:Q535"/>
    <mergeCell ref="Q536:Q538"/>
    <mergeCell ref="Q539:Q541"/>
    <mergeCell ref="Q542:Q544"/>
    <mergeCell ref="Q545:Q547"/>
    <mergeCell ref="Q548:Q550"/>
    <mergeCell ref="Q551:Q553"/>
    <mergeCell ref="Q554:Q556"/>
    <mergeCell ref="Q557:Q559"/>
    <mergeCell ref="Q560:Q562"/>
    <mergeCell ref="Q563:Q565"/>
    <mergeCell ref="Q566:Q568"/>
    <mergeCell ref="Q569:Q571"/>
    <mergeCell ref="Q572:Q574"/>
    <mergeCell ref="Q575:Q577"/>
    <mergeCell ref="Q578:Q580"/>
    <mergeCell ref="Q581:Q583"/>
    <mergeCell ref="Q584:Q586"/>
    <mergeCell ref="Q587:Q589"/>
    <mergeCell ref="Q590:Q592"/>
    <mergeCell ref="Q593:Q595"/>
    <mergeCell ref="Q596:Q598"/>
    <mergeCell ref="Q599:Q601"/>
    <mergeCell ref="Q602:Q604"/>
    <mergeCell ref="Q605:Q607"/>
    <mergeCell ref="Q608:Q610"/>
    <mergeCell ref="Q611:Q613"/>
    <mergeCell ref="Q614:Q616"/>
    <mergeCell ref="Q617:Q619"/>
    <mergeCell ref="Q620:Q622"/>
    <mergeCell ref="Q623:Q625"/>
    <mergeCell ref="Q626:Q628"/>
    <mergeCell ref="Q629:Q631"/>
    <mergeCell ref="Q632:Q634"/>
    <mergeCell ref="Q635:Q637"/>
    <mergeCell ref="Q638:Q640"/>
    <mergeCell ref="Q641:Q643"/>
    <mergeCell ref="Q644:Q646"/>
    <mergeCell ref="Q647:Q649"/>
    <mergeCell ref="Q650:Q652"/>
    <mergeCell ref="Q653:Q655"/>
    <mergeCell ref="Q656:Q658"/>
    <mergeCell ref="Q659:Q661"/>
    <mergeCell ref="Q662:Q664"/>
    <mergeCell ref="Q665:Q667"/>
    <mergeCell ref="Q668:Q670"/>
    <mergeCell ref="Q671:Q673"/>
    <mergeCell ref="Q674:Q676"/>
    <mergeCell ref="Q677:Q679"/>
    <mergeCell ref="Q680:Q682"/>
    <mergeCell ref="Q683:Q685"/>
    <mergeCell ref="Q686:Q688"/>
    <mergeCell ref="Q689:Q691"/>
    <mergeCell ref="Q692:Q694"/>
    <mergeCell ref="Q695:Q697"/>
    <mergeCell ref="Q698:Q700"/>
    <mergeCell ref="Q701:Q703"/>
    <mergeCell ref="Q704:Q706"/>
    <mergeCell ref="Q707:Q709"/>
    <mergeCell ref="Q710:Q712"/>
    <mergeCell ref="Q713:Q715"/>
    <mergeCell ref="Q716:Q718"/>
    <mergeCell ref="Q719:Q721"/>
    <mergeCell ref="Q722:Q724"/>
    <mergeCell ref="Q725:Q727"/>
    <mergeCell ref="Q728:Q730"/>
    <mergeCell ref="Q731:Q733"/>
    <mergeCell ref="Q734:Q736"/>
    <mergeCell ref="Q737:Q739"/>
    <mergeCell ref="Q740:Q742"/>
    <mergeCell ref="Q743:Q745"/>
    <mergeCell ref="Q746:Q748"/>
    <mergeCell ref="Q749:Q751"/>
    <mergeCell ref="Q752:Q754"/>
    <mergeCell ref="Q755:Q757"/>
    <mergeCell ref="Q758:Q760"/>
    <mergeCell ref="Q761:Q763"/>
    <mergeCell ref="Q764:Q766"/>
    <mergeCell ref="Q767:Q769"/>
    <mergeCell ref="Q770:Q772"/>
    <mergeCell ref="Q773:Q775"/>
    <mergeCell ref="Q776:Q778"/>
    <mergeCell ref="Q779:Q781"/>
    <mergeCell ref="Q782:Q784"/>
    <mergeCell ref="Q785:Q787"/>
    <mergeCell ref="Q788:Q790"/>
    <mergeCell ref="Q791:Q793"/>
    <mergeCell ref="Q794:Q796"/>
    <mergeCell ref="Q797:Q799"/>
    <mergeCell ref="Q800:Q802"/>
    <mergeCell ref="Q803:Q805"/>
    <mergeCell ref="Q806:Q808"/>
    <mergeCell ref="Q809:Q811"/>
    <mergeCell ref="Q812:Q814"/>
    <mergeCell ref="Q815:Q817"/>
    <mergeCell ref="Q818:Q820"/>
    <mergeCell ref="Q821:Q823"/>
    <mergeCell ref="Q824:Q826"/>
    <mergeCell ref="Q827:Q829"/>
    <mergeCell ref="Q830:Q832"/>
    <mergeCell ref="Q833:Q835"/>
    <mergeCell ref="Q836:Q838"/>
    <mergeCell ref="Q839:Q841"/>
    <mergeCell ref="Q842:Q844"/>
    <mergeCell ref="Q845:Q847"/>
    <mergeCell ref="Q848:Q850"/>
    <mergeCell ref="Q851:Q853"/>
    <mergeCell ref="Q854:Q856"/>
    <mergeCell ref="Q857:Q859"/>
    <mergeCell ref="Q860:Q862"/>
    <mergeCell ref="Q863:Q865"/>
    <mergeCell ref="Q866:Q868"/>
    <mergeCell ref="Q869:Q871"/>
    <mergeCell ref="Q872:Q874"/>
    <mergeCell ref="Q875:Q877"/>
    <mergeCell ref="Q878:Q880"/>
    <mergeCell ref="Q881:Q883"/>
    <mergeCell ref="Q884:Q886"/>
    <mergeCell ref="Q887:Q889"/>
    <mergeCell ref="Q890:Q892"/>
    <mergeCell ref="Q893:Q895"/>
    <mergeCell ref="Q896:Q898"/>
    <mergeCell ref="Q899:Q901"/>
    <mergeCell ref="Q902:Q904"/>
    <mergeCell ref="Q905:Q907"/>
    <mergeCell ref="Q908:Q910"/>
    <mergeCell ref="Q911:Q913"/>
    <mergeCell ref="Q914:Q916"/>
    <mergeCell ref="Q917:Q919"/>
    <mergeCell ref="Q920:Q922"/>
    <mergeCell ref="Q923:Q925"/>
    <mergeCell ref="Q926:Q928"/>
    <mergeCell ref="Q929:Q931"/>
    <mergeCell ref="Q932:Q934"/>
    <mergeCell ref="Q935:Q937"/>
    <mergeCell ref="Q938:Q940"/>
    <mergeCell ref="Q941:Q943"/>
    <mergeCell ref="Q944:Q946"/>
    <mergeCell ref="Q947:Q949"/>
    <mergeCell ref="Q950:Q952"/>
    <mergeCell ref="Q953:Q955"/>
    <mergeCell ref="Q956:Q958"/>
    <mergeCell ref="Q959:Q961"/>
    <mergeCell ref="Q962:Q964"/>
    <mergeCell ref="Q965:Q967"/>
    <mergeCell ref="Q968:Q970"/>
    <mergeCell ref="Q971:Q973"/>
    <mergeCell ref="Q974:Q976"/>
    <mergeCell ref="Q977:Q979"/>
    <mergeCell ref="Q980:Q982"/>
    <mergeCell ref="Q983:Q985"/>
    <mergeCell ref="Q986:Q988"/>
    <mergeCell ref="Q989:Q991"/>
    <mergeCell ref="Q992:Q994"/>
    <mergeCell ref="Q995:Q997"/>
    <mergeCell ref="Q998:Q1000"/>
    <mergeCell ref="Q1001:Q1003"/>
    <mergeCell ref="Q1004:Q1006"/>
    <mergeCell ref="Q1007:Q1009"/>
    <mergeCell ref="Q1010:Q1012"/>
    <mergeCell ref="Q1013:Q1015"/>
    <mergeCell ref="Q1016:Q1018"/>
    <mergeCell ref="Q1019:Q1021"/>
    <mergeCell ref="Q1022:Q1024"/>
    <mergeCell ref="Q1025:Q1027"/>
    <mergeCell ref="Q1028:Q1030"/>
    <mergeCell ref="Q1031:Q1033"/>
    <mergeCell ref="Q1034:Q1036"/>
    <mergeCell ref="Q1037:Q1039"/>
    <mergeCell ref="Q1040:Q1042"/>
    <mergeCell ref="Q1043:Q1045"/>
    <mergeCell ref="Q1046:Q1048"/>
    <mergeCell ref="Q1049:Q1051"/>
    <mergeCell ref="Q1052:Q1054"/>
    <mergeCell ref="Q1055:Q1057"/>
    <mergeCell ref="Q1058:Q1060"/>
    <mergeCell ref="Q1061:Q1063"/>
    <mergeCell ref="Q1064:Q1066"/>
    <mergeCell ref="Q1067:Q1069"/>
    <mergeCell ref="Q1070:Q1072"/>
    <mergeCell ref="Q1073:Q1075"/>
    <mergeCell ref="Q1076:Q1078"/>
    <mergeCell ref="Q1079:Q1081"/>
    <mergeCell ref="Q1082:Q1084"/>
    <mergeCell ref="Q1085:Q1087"/>
    <mergeCell ref="Q1088:Q1090"/>
    <mergeCell ref="Q1091:Q1093"/>
    <mergeCell ref="Q1094:Q1096"/>
    <mergeCell ref="Q1097:Q1099"/>
    <mergeCell ref="Q1100:Q1102"/>
    <mergeCell ref="Q1103:Q1105"/>
    <mergeCell ref="Q1106:Q1108"/>
    <mergeCell ref="Q1109:Q1111"/>
    <mergeCell ref="Q1112:Q1114"/>
    <mergeCell ref="Q1115:Q1117"/>
    <mergeCell ref="Q1118:Q1120"/>
    <mergeCell ref="Q1121:Q1123"/>
    <mergeCell ref="Q1124:Q1126"/>
    <mergeCell ref="Q1127:Q1129"/>
    <mergeCell ref="Q1130:Q1132"/>
    <mergeCell ref="Q1133:Q1135"/>
    <mergeCell ref="Q1136:Q1138"/>
    <mergeCell ref="Q1139:Q1141"/>
    <mergeCell ref="Q1142:Q1144"/>
    <mergeCell ref="Q1145:Q1147"/>
    <mergeCell ref="Q1148:Q1150"/>
    <mergeCell ref="Q1151:Q1153"/>
    <mergeCell ref="Q1154:Q1156"/>
    <mergeCell ref="Q1157:Q1159"/>
    <mergeCell ref="Q1160:Q1162"/>
    <mergeCell ref="Q1163:Q1165"/>
    <mergeCell ref="Q1166:Q1168"/>
    <mergeCell ref="Q1169:Q1171"/>
    <mergeCell ref="Q1172:Q1174"/>
    <mergeCell ref="Q1175:Q1177"/>
    <mergeCell ref="Q1178:Q1180"/>
    <mergeCell ref="Q1181:Q1183"/>
    <mergeCell ref="Q1184:Q1186"/>
    <mergeCell ref="Q1187:Q1189"/>
    <mergeCell ref="Q1190:Q1192"/>
    <mergeCell ref="Q1193:Q1195"/>
    <mergeCell ref="Q1196:Q1198"/>
    <mergeCell ref="Q1199:Q1201"/>
    <mergeCell ref="Q1202:Q1204"/>
    <mergeCell ref="Q1205:Q1207"/>
    <mergeCell ref="Q1208:Q1210"/>
    <mergeCell ref="Q1211:Q1213"/>
    <mergeCell ref="Q1214:Q1216"/>
    <mergeCell ref="Q1217:Q1219"/>
    <mergeCell ref="Q1220:Q1222"/>
    <mergeCell ref="Q1223:Q1225"/>
    <mergeCell ref="Q1226:Q1228"/>
    <mergeCell ref="Q1229:Q1231"/>
    <mergeCell ref="Q1232:Q1234"/>
    <mergeCell ref="Q1235:Q1237"/>
    <mergeCell ref="Q1238:Q1240"/>
    <mergeCell ref="Q1241:Q1243"/>
    <mergeCell ref="Q1244:Q1246"/>
    <mergeCell ref="Q1247:Q1249"/>
    <mergeCell ref="Q1250:Q1252"/>
    <mergeCell ref="Q1253:Q1255"/>
    <mergeCell ref="Q1256:Q1258"/>
    <mergeCell ref="Q1259:Q1261"/>
    <mergeCell ref="Q1262:Q1264"/>
    <mergeCell ref="Q1265:Q1267"/>
    <mergeCell ref="Q1268:Q1270"/>
    <mergeCell ref="Q1271:Q1273"/>
    <mergeCell ref="Q1274:Q1276"/>
    <mergeCell ref="Q1277:Q1279"/>
    <mergeCell ref="Q1280:Q1282"/>
    <mergeCell ref="Q1283:Q1285"/>
    <mergeCell ref="Q1286:Q1288"/>
    <mergeCell ref="Q1289:Q1291"/>
    <mergeCell ref="Q1292:Q1294"/>
    <mergeCell ref="Q1295:Q1297"/>
    <mergeCell ref="Q1298:Q1300"/>
    <mergeCell ref="Q1301:Q1303"/>
    <mergeCell ref="Q1304:Q1306"/>
    <mergeCell ref="Q1307:Q1309"/>
    <mergeCell ref="Q1310:Q1312"/>
    <mergeCell ref="Q1313:Q1315"/>
    <mergeCell ref="Q1316:Q1318"/>
    <mergeCell ref="Q1319:Q1321"/>
    <mergeCell ref="Q1322:Q1324"/>
    <mergeCell ref="Q1325:Q1327"/>
    <mergeCell ref="Q1328:Q1330"/>
    <mergeCell ref="Q1331:Q1333"/>
    <mergeCell ref="Q1334:Q1336"/>
    <mergeCell ref="Q1337:Q1339"/>
    <mergeCell ref="Q1340:Q1342"/>
    <mergeCell ref="Q1343:Q1345"/>
    <mergeCell ref="Q1346:Q1348"/>
    <mergeCell ref="Q1349:Q1351"/>
    <mergeCell ref="Q1352:Q1354"/>
    <mergeCell ref="Q1355:Q1357"/>
    <mergeCell ref="Q1358:Q1360"/>
    <mergeCell ref="Q1361:Q1363"/>
    <mergeCell ref="Q1364:Q1366"/>
    <mergeCell ref="Q1367:Q1369"/>
    <mergeCell ref="Q1370:Q1372"/>
    <mergeCell ref="Q1373:Q1375"/>
    <mergeCell ref="Q1376:Q1378"/>
    <mergeCell ref="Q1379:Q1381"/>
    <mergeCell ref="Q1382:Q1384"/>
    <mergeCell ref="Q1385:Q1387"/>
    <mergeCell ref="Q1388:Q1390"/>
    <mergeCell ref="Q1391:Q1393"/>
    <mergeCell ref="Q1394:Q1396"/>
    <mergeCell ref="Q1397:Q1399"/>
    <mergeCell ref="Q1400:Q1402"/>
    <mergeCell ref="Q1403:Q1405"/>
    <mergeCell ref="Q1406:Q1408"/>
    <mergeCell ref="Q1409:Q1411"/>
    <mergeCell ref="Q1412:Q1414"/>
    <mergeCell ref="Q1415:Q1417"/>
    <mergeCell ref="Q1418:Q1420"/>
    <mergeCell ref="Q1421:Q1423"/>
    <mergeCell ref="Q1424:Q1426"/>
    <mergeCell ref="Q1427:Q1429"/>
    <mergeCell ref="Q1430:Q1432"/>
    <mergeCell ref="Q1433:Q1435"/>
    <mergeCell ref="Q1436:Q1438"/>
    <mergeCell ref="Q1439:Q1441"/>
    <mergeCell ref="Q1442:Q1444"/>
    <mergeCell ref="Q1445:Q1447"/>
    <mergeCell ref="Q1448:Q1450"/>
    <mergeCell ref="Q1451:Q1453"/>
    <mergeCell ref="Q1454:Q1456"/>
    <mergeCell ref="Q1457:Q1459"/>
    <mergeCell ref="Q1460:Q1462"/>
    <mergeCell ref="Q1463:Q1465"/>
    <mergeCell ref="Q1466:Q1468"/>
    <mergeCell ref="Q1469:Q1471"/>
    <mergeCell ref="Q1472:Q1474"/>
    <mergeCell ref="Q1475:Q1477"/>
    <mergeCell ref="Q1478:Q1480"/>
    <mergeCell ref="Q1481:Q1483"/>
    <mergeCell ref="Q1484:Q1486"/>
    <mergeCell ref="Q1487:Q1489"/>
    <mergeCell ref="Q1490:Q1492"/>
    <mergeCell ref="Q1493:Q1495"/>
    <mergeCell ref="Q1496:Q1498"/>
    <mergeCell ref="Q1499:Q1501"/>
    <mergeCell ref="Q1502:Q1504"/>
    <mergeCell ref="Q1505:Q1507"/>
    <mergeCell ref="Q1508:Q1510"/>
    <mergeCell ref="Q1511:Q1513"/>
    <mergeCell ref="Q1514:Q1516"/>
    <mergeCell ref="Q1517:Q1519"/>
    <mergeCell ref="Q1520:Q1522"/>
    <mergeCell ref="Q1523:Q1525"/>
    <mergeCell ref="Q1526:Q1528"/>
    <mergeCell ref="Q1529:Q1531"/>
    <mergeCell ref="Q1532:Q1534"/>
    <mergeCell ref="Q1535:Q1537"/>
    <mergeCell ref="Q1538:Q1540"/>
    <mergeCell ref="Q1541:Q1543"/>
    <mergeCell ref="Q1544:Q1546"/>
    <mergeCell ref="Q1547:Q1549"/>
    <mergeCell ref="Q1550:Q1552"/>
    <mergeCell ref="Q1553:Q1555"/>
    <mergeCell ref="Q1556:Q1558"/>
    <mergeCell ref="Q1559:Q1561"/>
    <mergeCell ref="Q1562:Q1564"/>
    <mergeCell ref="Q1565:Q1567"/>
    <mergeCell ref="Q1568:Q1570"/>
    <mergeCell ref="Q1571:Q1573"/>
    <mergeCell ref="Q1574:Q1576"/>
    <mergeCell ref="Q1577:Q1579"/>
    <mergeCell ref="Q1580:Q1582"/>
    <mergeCell ref="Q1583:Q1585"/>
    <mergeCell ref="Q1586:Q1588"/>
    <mergeCell ref="Q1589:Q1591"/>
    <mergeCell ref="Q1592:Q1594"/>
    <mergeCell ref="Q1595:Q1597"/>
    <mergeCell ref="Q1598:Q1600"/>
    <mergeCell ref="Q1601:Q1603"/>
    <mergeCell ref="Q1604:Q1606"/>
    <mergeCell ref="Q1607:Q1609"/>
    <mergeCell ref="Q1610:Q1612"/>
    <mergeCell ref="Q1613:Q1615"/>
    <mergeCell ref="Q1616:Q1618"/>
    <mergeCell ref="Q1619:Q1621"/>
    <mergeCell ref="Q1622:Q1624"/>
    <mergeCell ref="Q1625:Q1627"/>
    <mergeCell ref="Q1628:Q1630"/>
    <mergeCell ref="Q1631:Q1633"/>
    <mergeCell ref="Q1634:Q1636"/>
    <mergeCell ref="Q1637:Q1639"/>
    <mergeCell ref="Q1640:Q1642"/>
    <mergeCell ref="Q1643:Q1645"/>
    <mergeCell ref="Q1646:Q1648"/>
    <mergeCell ref="Q1649:Q1651"/>
    <mergeCell ref="Q1652:Q1654"/>
    <mergeCell ref="Q1655:Q1657"/>
    <mergeCell ref="Q1658:Q1660"/>
    <mergeCell ref="Q1661:Q1663"/>
    <mergeCell ref="Q1664:Q1666"/>
    <mergeCell ref="Q1667:Q1669"/>
    <mergeCell ref="Q1670:Q1672"/>
    <mergeCell ref="Q1673:Q1675"/>
    <mergeCell ref="Q1676:Q1678"/>
    <mergeCell ref="Q1679:Q1681"/>
    <mergeCell ref="R2:R4"/>
    <mergeCell ref="R5:R7"/>
    <mergeCell ref="R8:R10"/>
    <mergeCell ref="R11:R13"/>
    <mergeCell ref="R14:R16"/>
    <mergeCell ref="R17:R19"/>
    <mergeCell ref="R20:R22"/>
    <mergeCell ref="R23:R25"/>
    <mergeCell ref="R26:R28"/>
    <mergeCell ref="R29:R31"/>
    <mergeCell ref="R32:R34"/>
    <mergeCell ref="R35:R37"/>
    <mergeCell ref="R38:R40"/>
    <mergeCell ref="R41:R43"/>
    <mergeCell ref="R44:R46"/>
    <mergeCell ref="R47:R49"/>
    <mergeCell ref="R50:R52"/>
    <mergeCell ref="R53:R55"/>
    <mergeCell ref="R56:R58"/>
    <mergeCell ref="R59:R61"/>
    <mergeCell ref="R62:R64"/>
    <mergeCell ref="R65:R67"/>
    <mergeCell ref="R68:R70"/>
    <mergeCell ref="R71:R73"/>
    <mergeCell ref="R74:R76"/>
    <mergeCell ref="R77:R79"/>
    <mergeCell ref="R80:R82"/>
    <mergeCell ref="R83:R85"/>
    <mergeCell ref="R86:R88"/>
    <mergeCell ref="R89:R91"/>
    <mergeCell ref="R92:R94"/>
    <mergeCell ref="R95:R97"/>
    <mergeCell ref="R98:R100"/>
    <mergeCell ref="R101:R103"/>
    <mergeCell ref="R104:R106"/>
    <mergeCell ref="R107:R109"/>
    <mergeCell ref="R110:R112"/>
    <mergeCell ref="R113:R115"/>
    <mergeCell ref="R116:R118"/>
    <mergeCell ref="R119:R121"/>
    <mergeCell ref="R122:R124"/>
    <mergeCell ref="R125:R127"/>
    <mergeCell ref="R128:R130"/>
    <mergeCell ref="R131:R133"/>
    <mergeCell ref="R134:R136"/>
    <mergeCell ref="R137:R139"/>
    <mergeCell ref="R140:R142"/>
    <mergeCell ref="R143:R145"/>
    <mergeCell ref="R146:R148"/>
    <mergeCell ref="R149:R151"/>
    <mergeCell ref="R152:R154"/>
    <mergeCell ref="R155:R157"/>
    <mergeCell ref="R158:R160"/>
    <mergeCell ref="R161:R163"/>
    <mergeCell ref="R164:R166"/>
    <mergeCell ref="R167:R169"/>
    <mergeCell ref="R170:R172"/>
    <mergeCell ref="R173:R175"/>
    <mergeCell ref="R176:R178"/>
    <mergeCell ref="R179:R181"/>
    <mergeCell ref="R182:R184"/>
    <mergeCell ref="R185:R187"/>
    <mergeCell ref="R188:R190"/>
    <mergeCell ref="R191:R193"/>
    <mergeCell ref="R194:R196"/>
    <mergeCell ref="R197:R199"/>
    <mergeCell ref="R200:R202"/>
    <mergeCell ref="R203:R205"/>
    <mergeCell ref="R206:R208"/>
    <mergeCell ref="R209:R211"/>
    <mergeCell ref="R212:R214"/>
    <mergeCell ref="R215:R217"/>
    <mergeCell ref="R218:R220"/>
    <mergeCell ref="R221:R223"/>
    <mergeCell ref="R224:R226"/>
    <mergeCell ref="R227:R229"/>
    <mergeCell ref="R230:R232"/>
    <mergeCell ref="R233:R235"/>
    <mergeCell ref="R236:R238"/>
    <mergeCell ref="R239:R241"/>
    <mergeCell ref="R242:R244"/>
    <mergeCell ref="R245:R247"/>
    <mergeCell ref="R248:R250"/>
    <mergeCell ref="R251:R253"/>
    <mergeCell ref="R254:R256"/>
    <mergeCell ref="R257:R259"/>
    <mergeCell ref="R260:R262"/>
    <mergeCell ref="R263:R265"/>
    <mergeCell ref="R266:R268"/>
    <mergeCell ref="R269:R271"/>
    <mergeCell ref="R272:R274"/>
    <mergeCell ref="R275:R277"/>
    <mergeCell ref="R278:R280"/>
    <mergeCell ref="R281:R283"/>
    <mergeCell ref="R284:R286"/>
    <mergeCell ref="R287:R289"/>
    <mergeCell ref="R290:R292"/>
    <mergeCell ref="R293:R295"/>
    <mergeCell ref="R296:R298"/>
    <mergeCell ref="R299:R301"/>
    <mergeCell ref="R302:R304"/>
    <mergeCell ref="R305:R307"/>
    <mergeCell ref="R308:R310"/>
    <mergeCell ref="R311:R313"/>
    <mergeCell ref="R314:R316"/>
    <mergeCell ref="R317:R319"/>
    <mergeCell ref="R320:R322"/>
    <mergeCell ref="R323:R325"/>
    <mergeCell ref="R326:R328"/>
    <mergeCell ref="R329:R331"/>
    <mergeCell ref="R332:R334"/>
    <mergeCell ref="R335:R337"/>
    <mergeCell ref="R338:R340"/>
    <mergeCell ref="R341:R343"/>
    <mergeCell ref="R344:R346"/>
    <mergeCell ref="R347:R349"/>
    <mergeCell ref="R350:R352"/>
    <mergeCell ref="R353:R355"/>
    <mergeCell ref="R356:R358"/>
    <mergeCell ref="R359:R361"/>
    <mergeCell ref="R362:R364"/>
    <mergeCell ref="R365:R367"/>
    <mergeCell ref="R368:R370"/>
    <mergeCell ref="R371:R373"/>
    <mergeCell ref="R374:R376"/>
    <mergeCell ref="R377:R379"/>
    <mergeCell ref="R380:R382"/>
    <mergeCell ref="R383:R385"/>
    <mergeCell ref="R386:R388"/>
    <mergeCell ref="R389:R391"/>
    <mergeCell ref="R392:R394"/>
    <mergeCell ref="R395:R397"/>
    <mergeCell ref="R398:R400"/>
    <mergeCell ref="R401:R403"/>
    <mergeCell ref="R404:R406"/>
    <mergeCell ref="R407:R409"/>
    <mergeCell ref="R410:R412"/>
    <mergeCell ref="R413:R415"/>
    <mergeCell ref="R416:R418"/>
    <mergeCell ref="R419:R421"/>
    <mergeCell ref="R422:R424"/>
    <mergeCell ref="R425:R427"/>
    <mergeCell ref="R428:R430"/>
    <mergeCell ref="R431:R433"/>
    <mergeCell ref="R434:R436"/>
    <mergeCell ref="R437:R439"/>
    <mergeCell ref="R440:R442"/>
    <mergeCell ref="R443:R445"/>
    <mergeCell ref="R446:R448"/>
    <mergeCell ref="R449:R451"/>
    <mergeCell ref="R452:R454"/>
    <mergeCell ref="R455:R457"/>
    <mergeCell ref="R458:R460"/>
    <mergeCell ref="R461:R463"/>
    <mergeCell ref="R464:R466"/>
    <mergeCell ref="R467:R469"/>
    <mergeCell ref="R470:R472"/>
    <mergeCell ref="R473:R475"/>
    <mergeCell ref="R476:R478"/>
    <mergeCell ref="R479:R481"/>
    <mergeCell ref="R482:R484"/>
    <mergeCell ref="R485:R487"/>
    <mergeCell ref="R488:R490"/>
    <mergeCell ref="R491:R493"/>
    <mergeCell ref="R494:R496"/>
    <mergeCell ref="R497:R499"/>
    <mergeCell ref="R500:R502"/>
    <mergeCell ref="R503:R505"/>
    <mergeCell ref="R506:R508"/>
    <mergeCell ref="R509:R511"/>
    <mergeCell ref="R512:R514"/>
    <mergeCell ref="R515:R517"/>
    <mergeCell ref="R518:R520"/>
    <mergeCell ref="R521:R523"/>
    <mergeCell ref="R524:R526"/>
    <mergeCell ref="R527:R529"/>
    <mergeCell ref="R530:R532"/>
    <mergeCell ref="R533:R535"/>
    <mergeCell ref="R536:R538"/>
    <mergeCell ref="R539:R541"/>
    <mergeCell ref="R542:R544"/>
    <mergeCell ref="R545:R547"/>
    <mergeCell ref="R548:R550"/>
    <mergeCell ref="R551:R553"/>
    <mergeCell ref="R554:R556"/>
    <mergeCell ref="R557:R559"/>
    <mergeCell ref="R560:R562"/>
    <mergeCell ref="R563:R565"/>
    <mergeCell ref="R566:R568"/>
    <mergeCell ref="R569:R571"/>
    <mergeCell ref="R572:R574"/>
    <mergeCell ref="R575:R577"/>
    <mergeCell ref="R578:R580"/>
    <mergeCell ref="R581:R583"/>
    <mergeCell ref="R584:R586"/>
    <mergeCell ref="R587:R589"/>
    <mergeCell ref="R590:R592"/>
    <mergeCell ref="R593:R595"/>
    <mergeCell ref="R596:R598"/>
    <mergeCell ref="R599:R601"/>
    <mergeCell ref="R602:R604"/>
    <mergeCell ref="R605:R607"/>
    <mergeCell ref="R608:R610"/>
    <mergeCell ref="R611:R613"/>
    <mergeCell ref="R614:R616"/>
    <mergeCell ref="R617:R619"/>
    <mergeCell ref="R620:R622"/>
    <mergeCell ref="R623:R625"/>
    <mergeCell ref="R626:R628"/>
    <mergeCell ref="R629:R631"/>
    <mergeCell ref="R632:R634"/>
    <mergeCell ref="R635:R637"/>
    <mergeCell ref="R638:R640"/>
    <mergeCell ref="R641:R643"/>
    <mergeCell ref="R644:R646"/>
    <mergeCell ref="R647:R649"/>
    <mergeCell ref="R650:R652"/>
    <mergeCell ref="R653:R655"/>
    <mergeCell ref="R656:R658"/>
    <mergeCell ref="R659:R661"/>
    <mergeCell ref="R662:R664"/>
    <mergeCell ref="R665:R667"/>
    <mergeCell ref="R668:R670"/>
    <mergeCell ref="R671:R673"/>
    <mergeCell ref="R674:R676"/>
    <mergeCell ref="R677:R679"/>
    <mergeCell ref="R680:R682"/>
    <mergeCell ref="R683:R685"/>
    <mergeCell ref="R686:R688"/>
    <mergeCell ref="R689:R691"/>
    <mergeCell ref="R692:R694"/>
    <mergeCell ref="R695:R697"/>
    <mergeCell ref="R698:R700"/>
    <mergeCell ref="R701:R703"/>
    <mergeCell ref="R704:R706"/>
    <mergeCell ref="R707:R709"/>
    <mergeCell ref="R710:R712"/>
    <mergeCell ref="R713:R715"/>
    <mergeCell ref="R716:R718"/>
    <mergeCell ref="R719:R721"/>
    <mergeCell ref="R722:R724"/>
    <mergeCell ref="R725:R727"/>
    <mergeCell ref="R728:R730"/>
    <mergeCell ref="R731:R733"/>
    <mergeCell ref="R734:R736"/>
    <mergeCell ref="R737:R739"/>
    <mergeCell ref="R740:R742"/>
    <mergeCell ref="R743:R745"/>
    <mergeCell ref="R746:R748"/>
    <mergeCell ref="R749:R751"/>
    <mergeCell ref="R752:R754"/>
    <mergeCell ref="R755:R757"/>
    <mergeCell ref="R758:R760"/>
    <mergeCell ref="R761:R763"/>
    <mergeCell ref="R764:R766"/>
    <mergeCell ref="R767:R769"/>
    <mergeCell ref="R770:R772"/>
    <mergeCell ref="R773:R775"/>
    <mergeCell ref="R776:R778"/>
    <mergeCell ref="R779:R781"/>
    <mergeCell ref="R782:R784"/>
    <mergeCell ref="R785:R787"/>
    <mergeCell ref="R788:R790"/>
    <mergeCell ref="R791:R793"/>
    <mergeCell ref="R794:R796"/>
    <mergeCell ref="R797:R799"/>
    <mergeCell ref="R800:R802"/>
    <mergeCell ref="R803:R805"/>
    <mergeCell ref="R806:R808"/>
    <mergeCell ref="R809:R811"/>
    <mergeCell ref="R812:R814"/>
    <mergeCell ref="R815:R817"/>
    <mergeCell ref="R818:R820"/>
    <mergeCell ref="R821:R823"/>
    <mergeCell ref="R824:R826"/>
    <mergeCell ref="R827:R829"/>
    <mergeCell ref="R830:R832"/>
    <mergeCell ref="R833:R835"/>
    <mergeCell ref="R836:R838"/>
    <mergeCell ref="R839:R841"/>
    <mergeCell ref="R842:R844"/>
    <mergeCell ref="R845:R847"/>
    <mergeCell ref="R848:R850"/>
    <mergeCell ref="R851:R853"/>
    <mergeCell ref="R854:R856"/>
    <mergeCell ref="R857:R859"/>
    <mergeCell ref="R860:R862"/>
    <mergeCell ref="R863:R865"/>
    <mergeCell ref="R866:R868"/>
    <mergeCell ref="R869:R871"/>
    <mergeCell ref="R872:R874"/>
    <mergeCell ref="R875:R877"/>
    <mergeCell ref="R878:R880"/>
    <mergeCell ref="R881:R883"/>
    <mergeCell ref="R884:R886"/>
    <mergeCell ref="R887:R889"/>
    <mergeCell ref="R890:R892"/>
    <mergeCell ref="R893:R895"/>
    <mergeCell ref="R896:R898"/>
    <mergeCell ref="R899:R901"/>
    <mergeCell ref="R902:R904"/>
    <mergeCell ref="R905:R907"/>
    <mergeCell ref="R908:R910"/>
    <mergeCell ref="R911:R913"/>
    <mergeCell ref="R914:R916"/>
    <mergeCell ref="R917:R919"/>
    <mergeCell ref="R920:R922"/>
    <mergeCell ref="R923:R925"/>
    <mergeCell ref="R926:R928"/>
    <mergeCell ref="R929:R931"/>
    <mergeCell ref="R932:R934"/>
    <mergeCell ref="R935:R937"/>
    <mergeCell ref="R938:R940"/>
    <mergeCell ref="R941:R943"/>
    <mergeCell ref="R944:R946"/>
    <mergeCell ref="R947:R949"/>
    <mergeCell ref="R950:R952"/>
    <mergeCell ref="R953:R955"/>
    <mergeCell ref="R956:R958"/>
    <mergeCell ref="R959:R961"/>
    <mergeCell ref="R962:R964"/>
    <mergeCell ref="R965:R967"/>
    <mergeCell ref="R968:R970"/>
    <mergeCell ref="R971:R973"/>
    <mergeCell ref="R974:R976"/>
    <mergeCell ref="R977:R979"/>
    <mergeCell ref="R980:R982"/>
    <mergeCell ref="R983:R985"/>
    <mergeCell ref="R986:R988"/>
    <mergeCell ref="R989:R991"/>
    <mergeCell ref="R992:R994"/>
    <mergeCell ref="R995:R997"/>
    <mergeCell ref="R998:R1000"/>
    <mergeCell ref="R1001:R1003"/>
    <mergeCell ref="R1004:R1006"/>
    <mergeCell ref="R1007:R1009"/>
    <mergeCell ref="R1010:R1012"/>
    <mergeCell ref="R1013:R1015"/>
    <mergeCell ref="R1016:R1018"/>
    <mergeCell ref="R1019:R1021"/>
    <mergeCell ref="R1022:R1024"/>
    <mergeCell ref="R1025:R1027"/>
    <mergeCell ref="R1028:R1030"/>
    <mergeCell ref="R1031:R1033"/>
    <mergeCell ref="R1034:R1036"/>
    <mergeCell ref="R1037:R1039"/>
    <mergeCell ref="R1040:R1042"/>
    <mergeCell ref="R1043:R1045"/>
    <mergeCell ref="R1046:R1048"/>
    <mergeCell ref="R1049:R1051"/>
    <mergeCell ref="R1052:R1054"/>
    <mergeCell ref="R1055:R1057"/>
    <mergeCell ref="R1058:R1060"/>
    <mergeCell ref="R1061:R1063"/>
    <mergeCell ref="R1064:R1066"/>
    <mergeCell ref="R1067:R1069"/>
    <mergeCell ref="R1070:R1072"/>
    <mergeCell ref="R1073:R1075"/>
    <mergeCell ref="R1076:R1078"/>
    <mergeCell ref="R1079:R1081"/>
    <mergeCell ref="R1082:R1084"/>
    <mergeCell ref="R1085:R1087"/>
    <mergeCell ref="R1088:R1090"/>
    <mergeCell ref="R1091:R1093"/>
    <mergeCell ref="R1094:R1096"/>
    <mergeCell ref="R1097:R1099"/>
    <mergeCell ref="R1100:R1102"/>
    <mergeCell ref="R1103:R1105"/>
    <mergeCell ref="R1106:R1108"/>
    <mergeCell ref="R1109:R1111"/>
    <mergeCell ref="R1112:R1114"/>
    <mergeCell ref="R1115:R1117"/>
    <mergeCell ref="R1118:R1120"/>
    <mergeCell ref="R1121:R1123"/>
    <mergeCell ref="R1124:R1126"/>
    <mergeCell ref="R1127:R1129"/>
    <mergeCell ref="R1130:R1132"/>
    <mergeCell ref="R1133:R1135"/>
    <mergeCell ref="R1136:R1138"/>
    <mergeCell ref="R1139:R1141"/>
    <mergeCell ref="R1142:R1144"/>
    <mergeCell ref="R1145:R1147"/>
    <mergeCell ref="R1148:R1150"/>
    <mergeCell ref="R1151:R1153"/>
    <mergeCell ref="R1154:R1156"/>
    <mergeCell ref="R1157:R1159"/>
    <mergeCell ref="R1160:R1162"/>
    <mergeCell ref="R1163:R1165"/>
    <mergeCell ref="R1166:R1168"/>
    <mergeCell ref="R1169:R1171"/>
    <mergeCell ref="R1172:R1174"/>
    <mergeCell ref="R1175:R1177"/>
    <mergeCell ref="R1178:R1180"/>
    <mergeCell ref="R1181:R1183"/>
    <mergeCell ref="R1184:R1186"/>
    <mergeCell ref="R1187:R1189"/>
    <mergeCell ref="R1190:R1192"/>
    <mergeCell ref="R1193:R1195"/>
    <mergeCell ref="R1196:R1198"/>
    <mergeCell ref="R1199:R1201"/>
    <mergeCell ref="R1202:R1204"/>
    <mergeCell ref="R1205:R1207"/>
    <mergeCell ref="R1208:R1210"/>
    <mergeCell ref="R1211:R1213"/>
    <mergeCell ref="R1214:R1216"/>
    <mergeCell ref="R1217:R1219"/>
    <mergeCell ref="R1220:R1222"/>
    <mergeCell ref="R1223:R1225"/>
    <mergeCell ref="R1226:R1228"/>
    <mergeCell ref="R1229:R1231"/>
    <mergeCell ref="R1232:R1234"/>
    <mergeCell ref="R1235:R1237"/>
    <mergeCell ref="R1238:R1240"/>
    <mergeCell ref="R1241:R1243"/>
    <mergeCell ref="R1244:R1246"/>
    <mergeCell ref="R1247:R1249"/>
    <mergeCell ref="R1250:R1252"/>
    <mergeCell ref="R1253:R1255"/>
    <mergeCell ref="R1256:R1258"/>
    <mergeCell ref="R1259:R1261"/>
    <mergeCell ref="R1262:R1264"/>
    <mergeCell ref="R1265:R1267"/>
    <mergeCell ref="R1268:R1270"/>
    <mergeCell ref="R1271:R1273"/>
    <mergeCell ref="R1274:R1276"/>
    <mergeCell ref="R1277:R1279"/>
    <mergeCell ref="R1280:R1282"/>
    <mergeCell ref="R1283:R1285"/>
    <mergeCell ref="R1286:R1288"/>
    <mergeCell ref="R1289:R1291"/>
    <mergeCell ref="R1292:R1294"/>
    <mergeCell ref="R1295:R1297"/>
    <mergeCell ref="R1298:R1300"/>
    <mergeCell ref="R1301:R1303"/>
    <mergeCell ref="R1304:R1306"/>
    <mergeCell ref="R1307:R1309"/>
    <mergeCell ref="R1310:R1312"/>
    <mergeCell ref="R1313:R1315"/>
    <mergeCell ref="R1316:R1318"/>
    <mergeCell ref="R1319:R1321"/>
    <mergeCell ref="R1322:R1324"/>
    <mergeCell ref="R1325:R1327"/>
    <mergeCell ref="R1328:R1330"/>
    <mergeCell ref="R1331:R1333"/>
    <mergeCell ref="R1334:R1336"/>
    <mergeCell ref="R1337:R1339"/>
    <mergeCell ref="R1340:R1342"/>
    <mergeCell ref="R1343:R1345"/>
    <mergeCell ref="R1346:R1348"/>
    <mergeCell ref="R1349:R1351"/>
    <mergeCell ref="R1352:R1354"/>
    <mergeCell ref="R1355:R1357"/>
    <mergeCell ref="R1358:R1360"/>
    <mergeCell ref="R1361:R1363"/>
    <mergeCell ref="R1364:R1366"/>
    <mergeCell ref="R1367:R1369"/>
    <mergeCell ref="R1370:R1372"/>
    <mergeCell ref="R1373:R1375"/>
    <mergeCell ref="R1376:R1378"/>
    <mergeCell ref="R1379:R1381"/>
    <mergeCell ref="R1382:R1384"/>
    <mergeCell ref="R1385:R1387"/>
    <mergeCell ref="R1388:R1390"/>
    <mergeCell ref="R1391:R1393"/>
    <mergeCell ref="R1394:R1396"/>
    <mergeCell ref="R1397:R1399"/>
    <mergeCell ref="R1400:R1402"/>
    <mergeCell ref="R1403:R1405"/>
    <mergeCell ref="R1406:R1408"/>
    <mergeCell ref="R1409:R1411"/>
    <mergeCell ref="R1412:R1414"/>
    <mergeCell ref="R1415:R1417"/>
    <mergeCell ref="R1418:R1420"/>
    <mergeCell ref="R1421:R1423"/>
    <mergeCell ref="R1424:R1426"/>
    <mergeCell ref="R1427:R1429"/>
    <mergeCell ref="R1430:R1432"/>
    <mergeCell ref="R1433:R1435"/>
    <mergeCell ref="R1436:R1438"/>
    <mergeCell ref="R1439:R1441"/>
    <mergeCell ref="R1442:R1444"/>
    <mergeCell ref="R1445:R1447"/>
    <mergeCell ref="R1448:R1450"/>
    <mergeCell ref="R1451:R1453"/>
    <mergeCell ref="R1454:R1456"/>
    <mergeCell ref="R1457:R1459"/>
    <mergeCell ref="R1460:R1462"/>
    <mergeCell ref="R1463:R1465"/>
    <mergeCell ref="R1466:R1468"/>
    <mergeCell ref="R1469:R1471"/>
    <mergeCell ref="R1472:R1474"/>
    <mergeCell ref="R1475:R1477"/>
    <mergeCell ref="R1478:R1480"/>
    <mergeCell ref="R1481:R1483"/>
    <mergeCell ref="R1484:R1486"/>
    <mergeCell ref="R1487:R1489"/>
    <mergeCell ref="R1490:R1492"/>
    <mergeCell ref="R1493:R1495"/>
    <mergeCell ref="R1496:R1498"/>
    <mergeCell ref="R1499:R1501"/>
    <mergeCell ref="R1502:R1504"/>
    <mergeCell ref="R1505:R1507"/>
    <mergeCell ref="R1508:R1510"/>
    <mergeCell ref="R1511:R1513"/>
    <mergeCell ref="R1514:R1516"/>
    <mergeCell ref="R1517:R1519"/>
    <mergeCell ref="R1520:R1522"/>
    <mergeCell ref="R1523:R1525"/>
    <mergeCell ref="R1526:R1528"/>
    <mergeCell ref="R1529:R1531"/>
    <mergeCell ref="R1532:R1534"/>
    <mergeCell ref="R1535:R1537"/>
    <mergeCell ref="R1538:R1540"/>
    <mergeCell ref="R1541:R1543"/>
    <mergeCell ref="R1544:R1546"/>
    <mergeCell ref="R1547:R1549"/>
    <mergeCell ref="R1550:R1552"/>
    <mergeCell ref="R1553:R1555"/>
    <mergeCell ref="R1556:R1558"/>
    <mergeCell ref="R1559:R1561"/>
    <mergeCell ref="R1562:R1564"/>
    <mergeCell ref="R1565:R1567"/>
    <mergeCell ref="R1568:R1570"/>
    <mergeCell ref="R1571:R1573"/>
    <mergeCell ref="R1574:R1576"/>
    <mergeCell ref="R1577:R1579"/>
    <mergeCell ref="R1580:R1582"/>
    <mergeCell ref="R1583:R1585"/>
    <mergeCell ref="R1586:R1588"/>
    <mergeCell ref="R1589:R1591"/>
    <mergeCell ref="R1592:R1594"/>
    <mergeCell ref="R1595:R1597"/>
    <mergeCell ref="R1598:R1600"/>
    <mergeCell ref="R1601:R1603"/>
    <mergeCell ref="R1604:R1606"/>
    <mergeCell ref="R1607:R1609"/>
    <mergeCell ref="R1610:R1612"/>
    <mergeCell ref="R1613:R1615"/>
    <mergeCell ref="R1616:R1618"/>
    <mergeCell ref="R1619:R1621"/>
    <mergeCell ref="R1622:R1624"/>
    <mergeCell ref="R1625:R1627"/>
    <mergeCell ref="R1628:R1630"/>
    <mergeCell ref="R1631:R1633"/>
    <mergeCell ref="R1634:R1636"/>
    <mergeCell ref="R1637:R1639"/>
    <mergeCell ref="R1640:R1642"/>
    <mergeCell ref="R1643:R1645"/>
    <mergeCell ref="R1646:R1648"/>
    <mergeCell ref="R1649:R1651"/>
    <mergeCell ref="R1652:R1654"/>
    <mergeCell ref="R1655:R1657"/>
    <mergeCell ref="R1658:R1660"/>
    <mergeCell ref="R1661:R1663"/>
    <mergeCell ref="R1664:R1666"/>
    <mergeCell ref="R1667:R1669"/>
    <mergeCell ref="R1670:R1672"/>
    <mergeCell ref="R1673:R1675"/>
    <mergeCell ref="R1676:R1678"/>
    <mergeCell ref="R1679:R1681"/>
  </mergeCells>
  <pageMargins left="0.511811024" right="0.511811024" top="0.787401575" bottom="0.787401575" header="0.31496062" footer="0.31496062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Agrupados</vt:lpstr>
      <vt:lpstr>Tratamento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Nathieli Thomas</dc:creator>
  <cp:lastModifiedBy>Nathieli Thomas</cp:lastModifiedBy>
  <dcterms:created xsi:type="dcterms:W3CDTF">2018-05-17T19:57:00Z</dcterms:created>
  <dcterms:modified xsi:type="dcterms:W3CDTF">2019-08-16T16:52:30</dcterms:modified>
</cp:coreProperties>
</file>